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G:\My Drive\Logix32 Mall - Bhutani acquisition\PA\"/>
    </mc:Choice>
  </mc:AlternateContent>
  <xr:revisionPtr revIDLastSave="0" documentId="13_ncr:1_{3961DE61-4B05-4BEA-99CA-E91E47888756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LCC-RR - client" sheetId="2" r:id="rId1"/>
    <sheet name="CAM with escalation - RIL" sheetId="15" r:id="rId2"/>
    <sheet name="Rental with escalation - RIL" sheetId="4" r:id="rId3"/>
    <sheet name="Sheet2" sheetId="16" r:id="rId4"/>
    <sheet name="Sheet3" sheetId="17" r:id="rId5"/>
    <sheet name="Other Income" sheetId="5" r:id="rId6"/>
    <sheet name="Repayment Schedule" sheetId="12" r:id="rId7"/>
    <sheet name="DSCR" sheetId="11" r:id="rId8"/>
    <sheet name="DSCR (4)" sheetId="13" state="hidden" r:id="rId9"/>
    <sheet name="Rental wo escalation - RIL" sheetId="8" state="hidden" r:id="rId10"/>
    <sheet name="Eligibility - RIL" sheetId="6" state="hidden" r:id="rId11"/>
    <sheet name="Eligibility - RIL (2)" sheetId="14" r:id="rId12"/>
    <sheet name="Sheet1" sheetId="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\A" localSheetId="5">#REF!</definedName>
    <definedName name="\A">#REF!</definedName>
    <definedName name="\B" localSheetId="5">#REF!</definedName>
    <definedName name="\B">#REF!</definedName>
    <definedName name="\C" localSheetId="5">#REF!</definedName>
    <definedName name="\C">#REF!</definedName>
    <definedName name="\D">#REF!</definedName>
    <definedName name="\E">#REF!</definedName>
    <definedName name="\F">#REF!</definedName>
    <definedName name="\v">#REF!</definedName>
    <definedName name="\Z">#REF!</definedName>
    <definedName name="________ys1" localSheetId="1" hidden="1">{#N/A,#N/A,FALSE,"abs";#N/A,#N/A,FALSE,"Annex-I";#N/A,#N/A,FALSE,"Annex-II";#N/A,#N/A,FALSE,"Annex-III";#N/A,#N/A,FALSE,"Annex-IV";#N/A,#N/A,FALSE,"Annex-V";#N/A,#N/A,FALSE,"Annex-VI"}</definedName>
    <definedName name="________ys1" localSheetId="5" hidden="1">{#N/A,#N/A,FALSE,"abs";#N/A,#N/A,FALSE,"Annex-I";#N/A,#N/A,FALSE,"Annex-II";#N/A,#N/A,FALSE,"Annex-III";#N/A,#N/A,FALSE,"Annex-IV";#N/A,#N/A,FALSE,"Annex-V";#N/A,#N/A,FALSE,"Annex-VI"}</definedName>
    <definedName name="________ys1" localSheetId="2" hidden="1">{#N/A,#N/A,FALSE,"abs";#N/A,#N/A,FALSE,"Annex-I";#N/A,#N/A,FALSE,"Annex-II";#N/A,#N/A,FALSE,"Annex-III";#N/A,#N/A,FALSE,"Annex-IV";#N/A,#N/A,FALSE,"Annex-V";#N/A,#N/A,FALSE,"Annex-VI"}</definedName>
    <definedName name="________ys1" localSheetId="9" hidden="1">{#N/A,#N/A,FALSE,"abs";#N/A,#N/A,FALSE,"Annex-I";#N/A,#N/A,FALSE,"Annex-II";#N/A,#N/A,FALSE,"Annex-III";#N/A,#N/A,FALSE,"Annex-IV";#N/A,#N/A,FALSE,"Annex-V";#N/A,#N/A,FALSE,"Annex-VI"}</definedName>
    <definedName name="________ys1" hidden="1">{#N/A,#N/A,FALSE,"abs";#N/A,#N/A,FALSE,"Annex-I";#N/A,#N/A,FALSE,"Annex-II";#N/A,#N/A,FALSE,"Annex-III";#N/A,#N/A,FALSE,"Annex-IV";#N/A,#N/A,FALSE,"Annex-V";#N/A,#N/A,FALSE,"Annex-VI"}</definedName>
    <definedName name="_______BBB2">[1]WORKCAP1!$J$43</definedName>
    <definedName name="_______BBB3">[1]WORKCAP1!$M$43</definedName>
    <definedName name="_______BBB4">[1]WORKCAP1!$P$43</definedName>
    <definedName name="_______rp1">[1]PROFIT!$D$73</definedName>
    <definedName name="_______rp2">[1]PROFIT!$E$73</definedName>
    <definedName name="_______rp3">[1]PROFIT!$F$73</definedName>
    <definedName name="_______rp4">[1]PROFIT!$G$73</definedName>
    <definedName name="_______rp5">[1]PROFIT!$H$73</definedName>
    <definedName name="_______rp6">[1]PROFIT!$I$73</definedName>
    <definedName name="_______rp7">[1]PROFIT!$J$73</definedName>
    <definedName name="_______rp8">[1]PROFIT!$K$73</definedName>
    <definedName name="_______WC1">[1]WORKCAP1!$E$43</definedName>
    <definedName name="_______WC2">[1]WORKCAP1!$H$43</definedName>
    <definedName name="_______WC3">[1]WORKCAP1!$K$43</definedName>
    <definedName name="_______WC4">[1]WORKCAP1!$N$43</definedName>
    <definedName name="_______ys1" localSheetId="1" hidden="1">{#N/A,#N/A,FALSE,"abs";#N/A,#N/A,FALSE,"Annex-I";#N/A,#N/A,FALSE,"Annex-II";#N/A,#N/A,FALSE,"Annex-III";#N/A,#N/A,FALSE,"Annex-IV";#N/A,#N/A,FALSE,"Annex-V";#N/A,#N/A,FALSE,"Annex-VI"}</definedName>
    <definedName name="_______ys1" localSheetId="5" hidden="1">{#N/A,#N/A,FALSE,"abs";#N/A,#N/A,FALSE,"Annex-I";#N/A,#N/A,FALSE,"Annex-II";#N/A,#N/A,FALSE,"Annex-III";#N/A,#N/A,FALSE,"Annex-IV";#N/A,#N/A,FALSE,"Annex-V";#N/A,#N/A,FALSE,"Annex-VI"}</definedName>
    <definedName name="_______ys1" localSheetId="2" hidden="1">{#N/A,#N/A,FALSE,"abs";#N/A,#N/A,FALSE,"Annex-I";#N/A,#N/A,FALSE,"Annex-II";#N/A,#N/A,FALSE,"Annex-III";#N/A,#N/A,FALSE,"Annex-IV";#N/A,#N/A,FALSE,"Annex-V";#N/A,#N/A,FALSE,"Annex-VI"}</definedName>
    <definedName name="_______ys1" localSheetId="9" hidden="1">{#N/A,#N/A,FALSE,"abs";#N/A,#N/A,FALSE,"Annex-I";#N/A,#N/A,FALSE,"Annex-II";#N/A,#N/A,FALSE,"Annex-III";#N/A,#N/A,FALSE,"Annex-IV";#N/A,#N/A,FALSE,"Annex-V";#N/A,#N/A,FALSE,"Annex-VI"}</definedName>
    <definedName name="_______ys1" hidden="1">{#N/A,#N/A,FALSE,"abs";#N/A,#N/A,FALSE,"Annex-I";#N/A,#N/A,FALSE,"Annex-II";#N/A,#N/A,FALSE,"Annex-III";#N/A,#N/A,FALSE,"Annex-IV";#N/A,#N/A,FALSE,"Annex-V";#N/A,#N/A,FALSE,"Annex-VI"}</definedName>
    <definedName name="______BBB2">[1]WORKCAP1!$J$43</definedName>
    <definedName name="______BBB3">[1]WORKCAP1!$M$43</definedName>
    <definedName name="______BBB4">[1]WORKCAP1!$P$43</definedName>
    <definedName name="______rp1">[1]PROFIT!$D$73</definedName>
    <definedName name="______rp2">[1]PROFIT!$E$73</definedName>
    <definedName name="______rp3">[1]PROFIT!$F$73</definedName>
    <definedName name="______rp4">[1]PROFIT!$G$73</definedName>
    <definedName name="______rp5">[1]PROFIT!$H$73</definedName>
    <definedName name="______rp6">[1]PROFIT!$I$73</definedName>
    <definedName name="______rp7">[1]PROFIT!$J$73</definedName>
    <definedName name="______rp8">[1]PROFIT!$K$73</definedName>
    <definedName name="______WC1">[1]WORKCAP1!$E$43</definedName>
    <definedName name="______WC2">[1]WORKCAP1!$H$43</definedName>
    <definedName name="______WC3">[1]WORKCAP1!$K$43</definedName>
    <definedName name="______WC4">[1]WORKCAP1!$N$43</definedName>
    <definedName name="______ys1" localSheetId="1" hidden="1">{#N/A,#N/A,FALSE,"abs";#N/A,#N/A,FALSE,"Annex-I";#N/A,#N/A,FALSE,"Annex-II";#N/A,#N/A,FALSE,"Annex-III";#N/A,#N/A,FALSE,"Annex-IV";#N/A,#N/A,FALSE,"Annex-V";#N/A,#N/A,FALSE,"Annex-VI"}</definedName>
    <definedName name="______ys1" localSheetId="5" hidden="1">{#N/A,#N/A,FALSE,"abs";#N/A,#N/A,FALSE,"Annex-I";#N/A,#N/A,FALSE,"Annex-II";#N/A,#N/A,FALSE,"Annex-III";#N/A,#N/A,FALSE,"Annex-IV";#N/A,#N/A,FALSE,"Annex-V";#N/A,#N/A,FALSE,"Annex-VI"}</definedName>
    <definedName name="______ys1" localSheetId="2" hidden="1">{#N/A,#N/A,FALSE,"abs";#N/A,#N/A,FALSE,"Annex-I";#N/A,#N/A,FALSE,"Annex-II";#N/A,#N/A,FALSE,"Annex-III";#N/A,#N/A,FALSE,"Annex-IV";#N/A,#N/A,FALSE,"Annex-V";#N/A,#N/A,FALSE,"Annex-VI"}</definedName>
    <definedName name="______ys1" localSheetId="9" hidden="1">{#N/A,#N/A,FALSE,"abs";#N/A,#N/A,FALSE,"Annex-I";#N/A,#N/A,FALSE,"Annex-II";#N/A,#N/A,FALSE,"Annex-III";#N/A,#N/A,FALSE,"Annex-IV";#N/A,#N/A,FALSE,"Annex-V";#N/A,#N/A,FALSE,"Annex-VI"}</definedName>
    <definedName name="______ys1" hidden="1">{#N/A,#N/A,FALSE,"abs";#N/A,#N/A,FALSE,"Annex-I";#N/A,#N/A,FALSE,"Annex-II";#N/A,#N/A,FALSE,"Annex-III";#N/A,#N/A,FALSE,"Annex-IV";#N/A,#N/A,FALSE,"Annex-V";#N/A,#N/A,FALSE,"Annex-VI"}</definedName>
    <definedName name="_____A2" localSheetId="1" hidden="1">{#N/A,#N/A,FALSE,"단축1";#N/A,#N/A,FALSE,"단축2";#N/A,#N/A,FALSE,"단축3";#N/A,#N/A,FALSE,"장축";#N/A,#N/A,FALSE,"4WD"}</definedName>
    <definedName name="_____A2" localSheetId="5" hidden="1">{#N/A,#N/A,FALSE,"단축1";#N/A,#N/A,FALSE,"단축2";#N/A,#N/A,FALSE,"단축3";#N/A,#N/A,FALSE,"장축";#N/A,#N/A,FALSE,"4WD"}</definedName>
    <definedName name="_____A2" localSheetId="2" hidden="1">{#N/A,#N/A,FALSE,"단축1";#N/A,#N/A,FALSE,"단축2";#N/A,#N/A,FALSE,"단축3";#N/A,#N/A,FALSE,"장축";#N/A,#N/A,FALSE,"4WD"}</definedName>
    <definedName name="_____A2" localSheetId="9" hidden="1">{#N/A,#N/A,FALSE,"단축1";#N/A,#N/A,FALSE,"단축2";#N/A,#N/A,FALSE,"단축3";#N/A,#N/A,FALSE,"장축";#N/A,#N/A,FALSE,"4WD"}</definedName>
    <definedName name="_____A2" hidden="1">{#N/A,#N/A,FALSE,"단축1";#N/A,#N/A,FALSE,"단축2";#N/A,#N/A,FALSE,"단축3";#N/A,#N/A,FALSE,"장축";#N/A,#N/A,FALSE,"4WD"}</definedName>
    <definedName name="_____BBB2">[1]WORKCAP1!$J$43</definedName>
    <definedName name="_____BBB3">[1]WORKCAP1!$M$43</definedName>
    <definedName name="_____BBB4">[1]WORKCAP1!$P$43</definedName>
    <definedName name="_____LPS2" localSheetId="1" hidden="1">{#N/A,#N/A,FALSE,"단축1";#N/A,#N/A,FALSE,"단축2";#N/A,#N/A,FALSE,"단축3";#N/A,#N/A,FALSE,"장축";#N/A,#N/A,FALSE,"4WD"}</definedName>
    <definedName name="_____LPS2" localSheetId="5" hidden="1">{#N/A,#N/A,FALSE,"단축1";#N/A,#N/A,FALSE,"단축2";#N/A,#N/A,FALSE,"단축3";#N/A,#N/A,FALSE,"장축";#N/A,#N/A,FALSE,"4WD"}</definedName>
    <definedName name="_____LPS2" localSheetId="2" hidden="1">{#N/A,#N/A,FALSE,"단축1";#N/A,#N/A,FALSE,"단축2";#N/A,#N/A,FALSE,"단축3";#N/A,#N/A,FALSE,"장축";#N/A,#N/A,FALSE,"4WD"}</definedName>
    <definedName name="_____LPS2" localSheetId="9" hidden="1">{#N/A,#N/A,FALSE,"단축1";#N/A,#N/A,FALSE,"단축2";#N/A,#N/A,FALSE,"단축3";#N/A,#N/A,FALSE,"장축";#N/A,#N/A,FALSE,"4WD"}</definedName>
    <definedName name="_____LPS2" hidden="1">{#N/A,#N/A,FALSE,"단축1";#N/A,#N/A,FALSE,"단축2";#N/A,#N/A,FALSE,"단축3";#N/A,#N/A,FALSE,"장축";#N/A,#N/A,FALSE,"4WD"}</definedName>
    <definedName name="_____rp1">[1]PROFIT!$D$73</definedName>
    <definedName name="_____rp2">[1]PROFIT!$E$73</definedName>
    <definedName name="_____rp3">[1]PROFIT!$F$73</definedName>
    <definedName name="_____rp4">[1]PROFIT!$G$73</definedName>
    <definedName name="_____rp5">[1]PROFIT!$H$73</definedName>
    <definedName name="_____rp6">[1]PROFIT!$I$73</definedName>
    <definedName name="_____rp7">[1]PROFIT!$J$73</definedName>
    <definedName name="_____rp8">[1]PROFIT!$K$73</definedName>
    <definedName name="_____T2" localSheetId="1" hidden="1">{#N/A,#N/A,FALSE,"단축1";#N/A,#N/A,FALSE,"단축2";#N/A,#N/A,FALSE,"단축3";#N/A,#N/A,FALSE,"장축";#N/A,#N/A,FALSE,"4WD"}</definedName>
    <definedName name="_____T2" localSheetId="5" hidden="1">{#N/A,#N/A,FALSE,"단축1";#N/A,#N/A,FALSE,"단축2";#N/A,#N/A,FALSE,"단축3";#N/A,#N/A,FALSE,"장축";#N/A,#N/A,FALSE,"4WD"}</definedName>
    <definedName name="_____T2" localSheetId="2" hidden="1">{#N/A,#N/A,FALSE,"단축1";#N/A,#N/A,FALSE,"단축2";#N/A,#N/A,FALSE,"단축3";#N/A,#N/A,FALSE,"장축";#N/A,#N/A,FALSE,"4WD"}</definedName>
    <definedName name="_____T2" localSheetId="9" hidden="1">{#N/A,#N/A,FALSE,"단축1";#N/A,#N/A,FALSE,"단축2";#N/A,#N/A,FALSE,"단축3";#N/A,#N/A,FALSE,"장축";#N/A,#N/A,FALSE,"4WD"}</definedName>
    <definedName name="_____T2" hidden="1">{#N/A,#N/A,FALSE,"단축1";#N/A,#N/A,FALSE,"단축2";#N/A,#N/A,FALSE,"단축3";#N/A,#N/A,FALSE,"장축";#N/A,#N/A,FALSE,"4WD"}</definedName>
    <definedName name="_____WC1">[1]WORKCAP1!$E$43</definedName>
    <definedName name="_____WC2">[1]WORKCAP1!$H$43</definedName>
    <definedName name="_____WC3">[1]WORKCAP1!$K$43</definedName>
    <definedName name="_____WC4">[1]WORKCAP1!$N$43</definedName>
    <definedName name="_____ys1" localSheetId="1" hidden="1">{#N/A,#N/A,FALSE,"abs";#N/A,#N/A,FALSE,"Annex-I";#N/A,#N/A,FALSE,"Annex-II";#N/A,#N/A,FALSE,"Annex-III";#N/A,#N/A,FALSE,"Annex-IV";#N/A,#N/A,FALSE,"Annex-V";#N/A,#N/A,FALSE,"Annex-VI"}</definedName>
    <definedName name="_____ys1" localSheetId="5" hidden="1">{#N/A,#N/A,FALSE,"abs";#N/A,#N/A,FALSE,"Annex-I";#N/A,#N/A,FALSE,"Annex-II";#N/A,#N/A,FALSE,"Annex-III";#N/A,#N/A,FALSE,"Annex-IV";#N/A,#N/A,FALSE,"Annex-V";#N/A,#N/A,FALSE,"Annex-VI"}</definedName>
    <definedName name="_____ys1" localSheetId="2" hidden="1">{#N/A,#N/A,FALSE,"abs";#N/A,#N/A,FALSE,"Annex-I";#N/A,#N/A,FALSE,"Annex-II";#N/A,#N/A,FALSE,"Annex-III";#N/A,#N/A,FALSE,"Annex-IV";#N/A,#N/A,FALSE,"Annex-V";#N/A,#N/A,FALSE,"Annex-VI"}</definedName>
    <definedName name="_____ys1" localSheetId="9" hidden="1">{#N/A,#N/A,FALSE,"abs";#N/A,#N/A,FALSE,"Annex-I";#N/A,#N/A,FALSE,"Annex-II";#N/A,#N/A,FALSE,"Annex-III";#N/A,#N/A,FALSE,"Annex-IV";#N/A,#N/A,FALSE,"Annex-V";#N/A,#N/A,FALSE,"Annex-VI"}</definedName>
    <definedName name="_____ys1" hidden="1">{#N/A,#N/A,FALSE,"abs";#N/A,#N/A,FALSE,"Annex-I";#N/A,#N/A,FALSE,"Annex-II";#N/A,#N/A,FALSE,"Annex-III";#N/A,#N/A,FALSE,"Annex-IV";#N/A,#N/A,FALSE,"Annex-V";#N/A,#N/A,FALSE,"Annex-VI"}</definedName>
    <definedName name="____A2" localSheetId="1" hidden="1">{#N/A,#N/A,FALSE,"단축1";#N/A,#N/A,FALSE,"단축2";#N/A,#N/A,FALSE,"단축3";#N/A,#N/A,FALSE,"장축";#N/A,#N/A,FALSE,"4WD"}</definedName>
    <definedName name="____A2" localSheetId="5" hidden="1">{#N/A,#N/A,FALSE,"단축1";#N/A,#N/A,FALSE,"단축2";#N/A,#N/A,FALSE,"단축3";#N/A,#N/A,FALSE,"장축";#N/A,#N/A,FALSE,"4WD"}</definedName>
    <definedName name="____A2" localSheetId="2" hidden="1">{#N/A,#N/A,FALSE,"단축1";#N/A,#N/A,FALSE,"단축2";#N/A,#N/A,FALSE,"단축3";#N/A,#N/A,FALSE,"장축";#N/A,#N/A,FALSE,"4WD"}</definedName>
    <definedName name="____A2" localSheetId="9" hidden="1">{#N/A,#N/A,FALSE,"단축1";#N/A,#N/A,FALSE,"단축2";#N/A,#N/A,FALSE,"단축3";#N/A,#N/A,FALSE,"장축";#N/A,#N/A,FALSE,"4WD"}</definedName>
    <definedName name="____A2" hidden="1">{#N/A,#N/A,FALSE,"단축1";#N/A,#N/A,FALSE,"단축2";#N/A,#N/A,FALSE,"단축3";#N/A,#N/A,FALSE,"장축";#N/A,#N/A,FALSE,"4WD"}</definedName>
    <definedName name="____afr1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afr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afr1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afr1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afr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_BBB2">[1]WORKCAP1!$J$43</definedName>
    <definedName name="____BBB3">[1]WORKCAP1!$M$43</definedName>
    <definedName name="____BBB4">[1]WORKCAP1!$P$43</definedName>
    <definedName name="____FG1" localSheetId="1" hidden="1">{#N/A,#N/A,FALSE,"단축1";#N/A,#N/A,FALSE,"단축2";#N/A,#N/A,FALSE,"단축3";#N/A,#N/A,FALSE,"장축";#N/A,#N/A,FALSE,"4WD"}</definedName>
    <definedName name="____FG1" localSheetId="5" hidden="1">{#N/A,#N/A,FALSE,"단축1";#N/A,#N/A,FALSE,"단축2";#N/A,#N/A,FALSE,"단축3";#N/A,#N/A,FALSE,"장축";#N/A,#N/A,FALSE,"4WD"}</definedName>
    <definedName name="____FG1" localSheetId="2" hidden="1">{#N/A,#N/A,FALSE,"단축1";#N/A,#N/A,FALSE,"단축2";#N/A,#N/A,FALSE,"단축3";#N/A,#N/A,FALSE,"장축";#N/A,#N/A,FALSE,"4WD"}</definedName>
    <definedName name="____FG1" localSheetId="9" hidden="1">{#N/A,#N/A,FALSE,"단축1";#N/A,#N/A,FALSE,"단축2";#N/A,#N/A,FALSE,"단축3";#N/A,#N/A,FALSE,"장축";#N/A,#N/A,FALSE,"4WD"}</definedName>
    <definedName name="____FG1" hidden="1">{#N/A,#N/A,FALSE,"단축1";#N/A,#N/A,FALSE,"단축2";#N/A,#N/A,FALSE,"단축3";#N/A,#N/A,FALSE,"장축";#N/A,#N/A,FALSE,"4WD"}</definedName>
    <definedName name="____LPS2" localSheetId="1" hidden="1">{#N/A,#N/A,FALSE,"단축1";#N/A,#N/A,FALSE,"단축2";#N/A,#N/A,FALSE,"단축3";#N/A,#N/A,FALSE,"장축";#N/A,#N/A,FALSE,"4WD"}</definedName>
    <definedName name="____LPS2" localSheetId="5" hidden="1">{#N/A,#N/A,FALSE,"단축1";#N/A,#N/A,FALSE,"단축2";#N/A,#N/A,FALSE,"단축3";#N/A,#N/A,FALSE,"장축";#N/A,#N/A,FALSE,"4WD"}</definedName>
    <definedName name="____LPS2" localSheetId="2" hidden="1">{#N/A,#N/A,FALSE,"단축1";#N/A,#N/A,FALSE,"단축2";#N/A,#N/A,FALSE,"단축3";#N/A,#N/A,FALSE,"장축";#N/A,#N/A,FALSE,"4WD"}</definedName>
    <definedName name="____LPS2" localSheetId="9" hidden="1">{#N/A,#N/A,FALSE,"단축1";#N/A,#N/A,FALSE,"단축2";#N/A,#N/A,FALSE,"단축3";#N/A,#N/A,FALSE,"장축";#N/A,#N/A,FALSE,"4WD"}</definedName>
    <definedName name="____LPS2" hidden="1">{#N/A,#N/A,FALSE,"단축1";#N/A,#N/A,FALSE,"단축2";#N/A,#N/A,FALSE,"단축3";#N/A,#N/A,FALSE,"장축";#N/A,#N/A,FALSE,"4WD"}</definedName>
    <definedName name="____rp1">[1]PROFIT!$D$73</definedName>
    <definedName name="____rp2">[1]PROFIT!$E$73</definedName>
    <definedName name="____rp3">[1]PROFIT!$F$73</definedName>
    <definedName name="____rp4">[1]PROFIT!$G$73</definedName>
    <definedName name="____rp5">[1]PROFIT!$H$73</definedName>
    <definedName name="____rp6">[1]PROFIT!$I$73</definedName>
    <definedName name="____rp7">[1]PROFIT!$J$73</definedName>
    <definedName name="____rp8">[1]PROFIT!$K$73</definedName>
    <definedName name="____SPV2">"PropCo1"</definedName>
    <definedName name="____SPV3">"PropCo2"</definedName>
    <definedName name="____SPV4">"PropCo3"</definedName>
    <definedName name="____SPV5">"PropCo4"</definedName>
    <definedName name="____SPV6">"PropCo5"</definedName>
    <definedName name="____SPV7">"PropCo6"</definedName>
    <definedName name="____T2" localSheetId="1" hidden="1">{#N/A,#N/A,FALSE,"단축1";#N/A,#N/A,FALSE,"단축2";#N/A,#N/A,FALSE,"단축3";#N/A,#N/A,FALSE,"장축";#N/A,#N/A,FALSE,"4WD"}</definedName>
    <definedName name="____T2" localSheetId="5" hidden="1">{#N/A,#N/A,FALSE,"단축1";#N/A,#N/A,FALSE,"단축2";#N/A,#N/A,FALSE,"단축3";#N/A,#N/A,FALSE,"장축";#N/A,#N/A,FALSE,"4WD"}</definedName>
    <definedName name="____T2" localSheetId="2" hidden="1">{#N/A,#N/A,FALSE,"단축1";#N/A,#N/A,FALSE,"단축2";#N/A,#N/A,FALSE,"단축3";#N/A,#N/A,FALSE,"장축";#N/A,#N/A,FALSE,"4WD"}</definedName>
    <definedName name="____T2" localSheetId="9" hidden="1">{#N/A,#N/A,FALSE,"단축1";#N/A,#N/A,FALSE,"단축2";#N/A,#N/A,FALSE,"단축3";#N/A,#N/A,FALSE,"장축";#N/A,#N/A,FALSE,"4WD"}</definedName>
    <definedName name="____T2" hidden="1">{#N/A,#N/A,FALSE,"단축1";#N/A,#N/A,FALSE,"단축2";#N/A,#N/A,FALSE,"단축3";#N/A,#N/A,FALSE,"장축";#N/A,#N/A,FALSE,"4WD"}</definedName>
    <definedName name="____WC1">[1]WORKCAP1!$E$43</definedName>
    <definedName name="____WC2">[1]WORKCAP1!$H$43</definedName>
    <definedName name="____WC3">[1]WORKCAP1!$K$43</definedName>
    <definedName name="____WC4">[1]WORKCAP1!$N$43</definedName>
    <definedName name="____ys1" localSheetId="1" hidden="1">{#N/A,#N/A,FALSE,"abs";#N/A,#N/A,FALSE,"Annex-I";#N/A,#N/A,FALSE,"Annex-II";#N/A,#N/A,FALSE,"Annex-III";#N/A,#N/A,FALSE,"Annex-IV";#N/A,#N/A,FALSE,"Annex-V";#N/A,#N/A,FALSE,"Annex-VI"}</definedName>
    <definedName name="____ys1" localSheetId="5" hidden="1">{#N/A,#N/A,FALSE,"abs";#N/A,#N/A,FALSE,"Annex-I";#N/A,#N/A,FALSE,"Annex-II";#N/A,#N/A,FALSE,"Annex-III";#N/A,#N/A,FALSE,"Annex-IV";#N/A,#N/A,FALSE,"Annex-V";#N/A,#N/A,FALSE,"Annex-VI"}</definedName>
    <definedName name="____ys1" localSheetId="2" hidden="1">{#N/A,#N/A,FALSE,"abs";#N/A,#N/A,FALSE,"Annex-I";#N/A,#N/A,FALSE,"Annex-II";#N/A,#N/A,FALSE,"Annex-III";#N/A,#N/A,FALSE,"Annex-IV";#N/A,#N/A,FALSE,"Annex-V";#N/A,#N/A,FALSE,"Annex-VI"}</definedName>
    <definedName name="____ys1" localSheetId="9" hidden="1">{#N/A,#N/A,FALSE,"abs";#N/A,#N/A,FALSE,"Annex-I";#N/A,#N/A,FALSE,"Annex-II";#N/A,#N/A,FALSE,"Annex-III";#N/A,#N/A,FALSE,"Annex-IV";#N/A,#N/A,FALSE,"Annex-V";#N/A,#N/A,FALSE,"Annex-VI"}</definedName>
    <definedName name="____ys1" hidden="1">{#N/A,#N/A,FALSE,"abs";#N/A,#N/A,FALSE,"Annex-I";#N/A,#N/A,FALSE,"Annex-II";#N/A,#N/A,FALSE,"Annex-III";#N/A,#N/A,FALSE,"Annex-IV";#N/A,#N/A,FALSE,"Annex-V";#N/A,#N/A,FALSE,"Annex-VI"}</definedName>
    <definedName name="___A2" localSheetId="1" hidden="1">{#N/A,#N/A,FALSE,"단축1";#N/A,#N/A,FALSE,"단축2";#N/A,#N/A,FALSE,"단축3";#N/A,#N/A,FALSE,"장축";#N/A,#N/A,FALSE,"4WD"}</definedName>
    <definedName name="___A2" localSheetId="5" hidden="1">{#N/A,#N/A,FALSE,"단축1";#N/A,#N/A,FALSE,"단축2";#N/A,#N/A,FALSE,"단축3";#N/A,#N/A,FALSE,"장축";#N/A,#N/A,FALSE,"4WD"}</definedName>
    <definedName name="___A2" localSheetId="2" hidden="1">{#N/A,#N/A,FALSE,"단축1";#N/A,#N/A,FALSE,"단축2";#N/A,#N/A,FALSE,"단축3";#N/A,#N/A,FALSE,"장축";#N/A,#N/A,FALSE,"4WD"}</definedName>
    <definedName name="___A2" localSheetId="9" hidden="1">{#N/A,#N/A,FALSE,"단축1";#N/A,#N/A,FALSE,"단축2";#N/A,#N/A,FALSE,"단축3";#N/A,#N/A,FALSE,"장축";#N/A,#N/A,FALSE,"4WD"}</definedName>
    <definedName name="___A2" hidden="1">{#N/A,#N/A,FALSE,"단축1";#N/A,#N/A,FALSE,"단축2";#N/A,#N/A,FALSE,"단축3";#N/A,#N/A,FALSE,"장축";#N/A,#N/A,FALSE,"4WD"}</definedName>
    <definedName name="___afr1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afr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afr1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afr1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afr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_BBB2">[1]WORKCAP1!$J$43</definedName>
    <definedName name="___BBB3">[1]WORKCAP1!$M$43</definedName>
    <definedName name="___BBB4">[1]WORKCAP1!$P$43</definedName>
    <definedName name="___FG1" localSheetId="1" hidden="1">{#N/A,#N/A,FALSE,"단축1";#N/A,#N/A,FALSE,"단축2";#N/A,#N/A,FALSE,"단축3";#N/A,#N/A,FALSE,"장축";#N/A,#N/A,FALSE,"4WD"}</definedName>
    <definedName name="___FG1" localSheetId="5" hidden="1">{#N/A,#N/A,FALSE,"단축1";#N/A,#N/A,FALSE,"단축2";#N/A,#N/A,FALSE,"단축3";#N/A,#N/A,FALSE,"장축";#N/A,#N/A,FALSE,"4WD"}</definedName>
    <definedName name="___FG1" localSheetId="2" hidden="1">{#N/A,#N/A,FALSE,"단축1";#N/A,#N/A,FALSE,"단축2";#N/A,#N/A,FALSE,"단축3";#N/A,#N/A,FALSE,"장축";#N/A,#N/A,FALSE,"4WD"}</definedName>
    <definedName name="___FG1" localSheetId="9" hidden="1">{#N/A,#N/A,FALSE,"단축1";#N/A,#N/A,FALSE,"단축2";#N/A,#N/A,FALSE,"단축3";#N/A,#N/A,FALSE,"장축";#N/A,#N/A,FALSE,"4WD"}</definedName>
    <definedName name="___FG1" hidden="1">{#N/A,#N/A,FALSE,"단축1";#N/A,#N/A,FALSE,"단축2";#N/A,#N/A,FALSE,"단축3";#N/A,#N/A,FALSE,"장축";#N/A,#N/A,FALSE,"4WD"}</definedName>
    <definedName name="___INDEX_SHEET___ASAP_Utilities">#REF!</definedName>
    <definedName name="___key1" hidden="1">[2]sheet6!#REF!</definedName>
    <definedName name="___LPS2" localSheetId="1" hidden="1">{#N/A,#N/A,FALSE,"단축1";#N/A,#N/A,FALSE,"단축2";#N/A,#N/A,FALSE,"단축3";#N/A,#N/A,FALSE,"장축";#N/A,#N/A,FALSE,"4WD"}</definedName>
    <definedName name="___LPS2" localSheetId="5" hidden="1">{#N/A,#N/A,FALSE,"단축1";#N/A,#N/A,FALSE,"단축2";#N/A,#N/A,FALSE,"단축3";#N/A,#N/A,FALSE,"장축";#N/A,#N/A,FALSE,"4WD"}</definedName>
    <definedName name="___LPS2" localSheetId="2" hidden="1">{#N/A,#N/A,FALSE,"단축1";#N/A,#N/A,FALSE,"단축2";#N/A,#N/A,FALSE,"단축3";#N/A,#N/A,FALSE,"장축";#N/A,#N/A,FALSE,"4WD"}</definedName>
    <definedName name="___LPS2" localSheetId="9" hidden="1">{#N/A,#N/A,FALSE,"단축1";#N/A,#N/A,FALSE,"단축2";#N/A,#N/A,FALSE,"단축3";#N/A,#N/A,FALSE,"장축";#N/A,#N/A,FALSE,"4WD"}</definedName>
    <definedName name="___LPS2" hidden="1">{#N/A,#N/A,FALSE,"단축1";#N/A,#N/A,FALSE,"단축2";#N/A,#N/A,FALSE,"단축3";#N/A,#N/A,FALSE,"장축";#N/A,#N/A,FALSE,"4WD"}</definedName>
    <definedName name="___rp1">[1]PROFIT!$D$73</definedName>
    <definedName name="___rp2">[1]PROFIT!$E$73</definedName>
    <definedName name="___rp3">[1]PROFIT!$F$73</definedName>
    <definedName name="___rp4">[1]PROFIT!$G$73</definedName>
    <definedName name="___rp5">[1]PROFIT!$H$73</definedName>
    <definedName name="___rp6">[1]PROFIT!$I$73</definedName>
    <definedName name="___rp7">[1]PROFIT!$J$73</definedName>
    <definedName name="___rp8">[1]PROFIT!$K$73</definedName>
    <definedName name="___SPV2">"PropCo1"</definedName>
    <definedName name="___SPV3">"PropCo2"</definedName>
    <definedName name="___SPV4">"PropCo3"</definedName>
    <definedName name="___SPV5">"PropCo4"</definedName>
    <definedName name="___SPV6">"PropCo5"</definedName>
    <definedName name="___SPV7">"PropCo6"</definedName>
    <definedName name="___T2" localSheetId="1" hidden="1">{#N/A,#N/A,FALSE,"단축1";#N/A,#N/A,FALSE,"단축2";#N/A,#N/A,FALSE,"단축3";#N/A,#N/A,FALSE,"장축";#N/A,#N/A,FALSE,"4WD"}</definedName>
    <definedName name="___T2" localSheetId="5" hidden="1">{#N/A,#N/A,FALSE,"단축1";#N/A,#N/A,FALSE,"단축2";#N/A,#N/A,FALSE,"단축3";#N/A,#N/A,FALSE,"장축";#N/A,#N/A,FALSE,"4WD"}</definedName>
    <definedName name="___T2" localSheetId="2" hidden="1">{#N/A,#N/A,FALSE,"단축1";#N/A,#N/A,FALSE,"단축2";#N/A,#N/A,FALSE,"단축3";#N/A,#N/A,FALSE,"장축";#N/A,#N/A,FALSE,"4WD"}</definedName>
    <definedName name="___T2" localSheetId="9" hidden="1">{#N/A,#N/A,FALSE,"단축1";#N/A,#N/A,FALSE,"단축2";#N/A,#N/A,FALSE,"단축3";#N/A,#N/A,FALSE,"장축";#N/A,#N/A,FALSE,"4WD"}</definedName>
    <definedName name="___T2" hidden="1">{#N/A,#N/A,FALSE,"단축1";#N/A,#N/A,FALSE,"단축2";#N/A,#N/A,FALSE,"단축3";#N/A,#N/A,FALSE,"장축";#N/A,#N/A,FALSE,"4WD"}</definedName>
    <definedName name="___thinkcell11wvTEL6W0W2zDrq5o.quA" hidden="1">#REF!</definedName>
    <definedName name="___WC1">[1]WORKCAP1!$E$43</definedName>
    <definedName name="___WC2">[1]WORKCAP1!$H$43</definedName>
    <definedName name="___WC3">[1]WORKCAP1!$K$43</definedName>
    <definedName name="___WC4">[1]WORKCAP1!$N$43</definedName>
    <definedName name="___xlnm.Print_Area_1">#REF!</definedName>
    <definedName name="___ys1" localSheetId="1" hidden="1">{#N/A,#N/A,FALSE,"abs";#N/A,#N/A,FALSE,"Annex-I";#N/A,#N/A,FALSE,"Annex-II";#N/A,#N/A,FALSE,"Annex-III";#N/A,#N/A,FALSE,"Annex-IV";#N/A,#N/A,FALSE,"Annex-V";#N/A,#N/A,FALSE,"Annex-VI"}</definedName>
    <definedName name="___ys1" localSheetId="5" hidden="1">{#N/A,#N/A,FALSE,"abs";#N/A,#N/A,FALSE,"Annex-I";#N/A,#N/A,FALSE,"Annex-II";#N/A,#N/A,FALSE,"Annex-III";#N/A,#N/A,FALSE,"Annex-IV";#N/A,#N/A,FALSE,"Annex-V";#N/A,#N/A,FALSE,"Annex-VI"}</definedName>
    <definedName name="___ys1" localSheetId="2" hidden="1">{#N/A,#N/A,FALSE,"abs";#N/A,#N/A,FALSE,"Annex-I";#N/A,#N/A,FALSE,"Annex-II";#N/A,#N/A,FALSE,"Annex-III";#N/A,#N/A,FALSE,"Annex-IV";#N/A,#N/A,FALSE,"Annex-V";#N/A,#N/A,FALSE,"Annex-VI"}</definedName>
    <definedName name="___ys1" localSheetId="9" hidden="1">{#N/A,#N/A,FALSE,"abs";#N/A,#N/A,FALSE,"Annex-I";#N/A,#N/A,FALSE,"Annex-II";#N/A,#N/A,FALSE,"Annex-III";#N/A,#N/A,FALSE,"Annex-IV";#N/A,#N/A,FALSE,"Annex-V";#N/A,#N/A,FALSE,"Annex-VI"}</definedName>
    <definedName name="___ys1" hidden="1">{#N/A,#N/A,FALSE,"abs";#N/A,#N/A,FALSE,"Annex-I";#N/A,#N/A,FALSE,"Annex-II";#N/A,#N/A,FALSE,"Annex-III";#N/A,#N/A,FALSE,"Annex-IV";#N/A,#N/A,FALSE,"Annex-V";#N/A,#N/A,FALSE,"Annex-VI"}</definedName>
    <definedName name="__123Graph_A" localSheetId="0" hidden="1">#REF!</definedName>
    <definedName name="__123Graph_A" hidden="1">'[3]BS, PL, Sch 5 to 9'!#REF!</definedName>
    <definedName name="__123Graph_ACURRENT" hidden="1">[4]FitOutConfCentre!#REF!</definedName>
    <definedName name="__123Graph_B" localSheetId="0" hidden="1">'[5]Annual Report'!#REF!</definedName>
    <definedName name="__123Graph_B" hidden="1">'[3]BS, PL, Sch 5 to 9'!#REF!</definedName>
    <definedName name="__123Graph_D" localSheetId="0" hidden="1">'[5]Annual Report'!#REF!</definedName>
    <definedName name="__123Graph_D" hidden="1">[6]Shivaji!#REF!</definedName>
    <definedName name="__123Graph_E" hidden="1">'[5]Annual Report'!#REF!</definedName>
    <definedName name="__123Graph_F" localSheetId="0" hidden="1">'[5]Annual Report'!#REF!</definedName>
    <definedName name="__123Graph_F" hidden="1">[7]COSTMAR!#REF!</definedName>
    <definedName name="__123Graph_X" localSheetId="0" hidden="1">#REF!</definedName>
    <definedName name="__123Graph_X" hidden="1">[7]COSTMAR!#REF!</definedName>
    <definedName name="__a1">'[8]Balance sheet DCCDL Nov 06'!$BN$1:$BP$122</definedName>
    <definedName name="__A2" localSheetId="0" hidden="1">{#N/A,#N/A,FALSE,"단축1";#N/A,#N/A,FALSE,"단축2";#N/A,#N/A,FALSE,"단축3";#N/A,#N/A,FALSE,"장축";#N/A,#N/A,FALSE,"4WD"}</definedName>
    <definedName name="__a2">#N/A</definedName>
    <definedName name="__aa1" localSheetId="1" hidden="1">{#N/A,#N/A,TRUE,"Financials";#N/A,#N/A,TRUE,"Operating Statistics";#N/A,#N/A,TRUE,"Capex &amp; Depreciation";#N/A,#N/A,TRUE,"Debt"}</definedName>
    <definedName name="__aa1" localSheetId="5" hidden="1">{#N/A,#N/A,TRUE,"Financials";#N/A,#N/A,TRUE,"Operating Statistics";#N/A,#N/A,TRUE,"Capex &amp; Depreciation";#N/A,#N/A,TRUE,"Debt"}</definedName>
    <definedName name="__aa1" localSheetId="2" hidden="1">{#N/A,#N/A,TRUE,"Financials";#N/A,#N/A,TRUE,"Operating Statistics";#N/A,#N/A,TRUE,"Capex &amp; Depreciation";#N/A,#N/A,TRUE,"Debt"}</definedName>
    <definedName name="__aa1" localSheetId="9" hidden="1">{#N/A,#N/A,TRUE,"Financials";#N/A,#N/A,TRUE,"Operating Statistics";#N/A,#N/A,TRUE,"Capex &amp; Depreciation";#N/A,#N/A,TRUE,"Debt"}</definedName>
    <definedName name="__aa1" hidden="1">{#N/A,#N/A,TRUE,"Financials";#N/A,#N/A,TRUE,"Operating Statistics";#N/A,#N/A,TRUE,"Capex &amp; Depreciation";#N/A,#N/A,TRUE,"Debt"}</definedName>
    <definedName name="__aa2" localSheetId="1">MATCH(0.01,[0]!End_Bal,-1)+1</definedName>
    <definedName name="__aa2" localSheetId="5">MATCH(0.01,[0]!End_Bal,-1)+1</definedName>
    <definedName name="__aa2" localSheetId="2">MATCH(0.01,[0]!End_Bal,-1)+1</definedName>
    <definedName name="__aa2" localSheetId="9">MATCH(0.01,[0]!End_Bal,-1)+1</definedName>
    <definedName name="__aa2">MATCH(0.01,[0]!End_Bal,-1)+1</definedName>
    <definedName name="__aaa1" localSheetId="1">MATCH(0.01,[0]!End_Bal,-1)+1</definedName>
    <definedName name="__aaa1" localSheetId="5">MATCH(0.01,[0]!End_Bal,-1)+1</definedName>
    <definedName name="__aaa1" localSheetId="2">MATCH(0.01,[0]!End_Bal,-1)+1</definedName>
    <definedName name="__aaa1" localSheetId="9">MATCH(0.01,[0]!End_Bal,-1)+1</definedName>
    <definedName name="__aaa1">MATCH(0.01,[0]!End_Bal,-1)+1</definedName>
    <definedName name="__ACK1">#REF!</definedName>
    <definedName name="__ACK2">#REF!</definedName>
    <definedName name="__afr1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afr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afr1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afr1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afr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_BBB2">[1]WORKCAP1!$J$43</definedName>
    <definedName name="__BBB3">[1]WORKCAP1!$M$43</definedName>
    <definedName name="__BBB4">[1]WORKCAP1!$P$43</definedName>
    <definedName name="__BS1">#REF!</definedName>
    <definedName name="__C">#REF!</definedName>
    <definedName name="__DemandLoad">TRUE</definedName>
    <definedName name="__FDS_HYPERLINK_TOGGLE_STATE__" hidden="1">"ON"</definedName>
    <definedName name="__FDS_UNIQUE_RANGE_ID_GENERATOR_COUNTER" hidden="1">1</definedName>
    <definedName name="__FDS_USED_FOR_REUSING_RANGE_IDS_RECYCLE" localSheetId="1" hidden="1">{1}</definedName>
    <definedName name="__FDS_USED_FOR_REUSING_RANGE_IDS_RECYCLE" localSheetId="5" hidden="1">{1}</definedName>
    <definedName name="__FDS_USED_FOR_REUSING_RANGE_IDS_RECYCLE" localSheetId="2" hidden="1">{1}</definedName>
    <definedName name="__FDS_USED_FOR_REUSING_RANGE_IDS_RECYCLE" localSheetId="9" hidden="1">{1}</definedName>
    <definedName name="__FDS_USED_FOR_REUSING_RANGE_IDS_RECYCLE" hidden="1">{1}</definedName>
    <definedName name="__FG1" localSheetId="1" hidden="1">{#N/A,#N/A,FALSE,"단축1";#N/A,#N/A,FALSE,"단축2";#N/A,#N/A,FALSE,"단축3";#N/A,#N/A,FALSE,"장축";#N/A,#N/A,FALSE,"4WD"}</definedName>
    <definedName name="__FG1" localSheetId="5" hidden="1">{#N/A,#N/A,FALSE,"단축1";#N/A,#N/A,FALSE,"단축2";#N/A,#N/A,FALSE,"단축3";#N/A,#N/A,FALSE,"장축";#N/A,#N/A,FALSE,"4WD"}</definedName>
    <definedName name="__FG1" localSheetId="2" hidden="1">{#N/A,#N/A,FALSE,"단축1";#N/A,#N/A,FALSE,"단축2";#N/A,#N/A,FALSE,"단축3";#N/A,#N/A,FALSE,"장축";#N/A,#N/A,FALSE,"4WD"}</definedName>
    <definedName name="__FG1" localSheetId="9" hidden="1">{#N/A,#N/A,FALSE,"단축1";#N/A,#N/A,FALSE,"단축2";#N/A,#N/A,FALSE,"단축3";#N/A,#N/A,FALSE,"장축";#N/A,#N/A,FALSE,"4WD"}</definedName>
    <definedName name="__FG1" hidden="1">{#N/A,#N/A,FALSE,"단축1";#N/A,#N/A,FALSE,"단축2";#N/A,#N/A,FALSE,"단축3";#N/A,#N/A,FALSE,"장축";#N/A,#N/A,FALSE,"4WD"}</definedName>
    <definedName name="__IntlFixup" hidden="1">TRUE</definedName>
    <definedName name="__IntlFixupTable" hidden="1">#REF!</definedName>
    <definedName name="__IS1">OFFSET([9]!DataLabel,1,0,COUNTA(OFFSET([9]!DataLabel,1,0,100,1)))</definedName>
    <definedName name="__IS2">OFFSET([9]!_xlbgnm.IS1,0,1)</definedName>
    <definedName name="__JI2">#REF!</definedName>
    <definedName name="__key1" hidden="1">[2]sheet6!#REF!</definedName>
    <definedName name="__LPS2" localSheetId="1" hidden="1">{#N/A,#N/A,FALSE,"단축1";#N/A,#N/A,FALSE,"단축2";#N/A,#N/A,FALSE,"단축3";#N/A,#N/A,FALSE,"장축";#N/A,#N/A,FALSE,"4WD"}</definedName>
    <definedName name="__LPS2" localSheetId="5" hidden="1">{#N/A,#N/A,FALSE,"단축1";#N/A,#N/A,FALSE,"단축2";#N/A,#N/A,FALSE,"단축3";#N/A,#N/A,FALSE,"장축";#N/A,#N/A,FALSE,"4WD"}</definedName>
    <definedName name="__LPS2" localSheetId="2" hidden="1">{#N/A,#N/A,FALSE,"단축1";#N/A,#N/A,FALSE,"단축2";#N/A,#N/A,FALSE,"단축3";#N/A,#N/A,FALSE,"장축";#N/A,#N/A,FALSE,"4WD"}</definedName>
    <definedName name="__LPS2" localSheetId="9" hidden="1">{#N/A,#N/A,FALSE,"단축1";#N/A,#N/A,FALSE,"단축2";#N/A,#N/A,FALSE,"단축3";#N/A,#N/A,FALSE,"장축";#N/A,#N/A,FALSE,"4WD"}</definedName>
    <definedName name="__LPS2" hidden="1">{#N/A,#N/A,FALSE,"단축1";#N/A,#N/A,FALSE,"단축2";#N/A,#N/A,FALSE,"단축3";#N/A,#N/A,FALSE,"장축";#N/A,#N/A,FALSE,"4WD"}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Q1">#N/A</definedName>
    <definedName name="__rp1">[1]PROFIT!$D$73</definedName>
    <definedName name="__rp2">[1]PROFIT!$E$73</definedName>
    <definedName name="__rp3">[1]PROFIT!$F$73</definedName>
    <definedName name="__rp4">[1]PROFIT!$G$73</definedName>
    <definedName name="__rp5">[1]PROFIT!$H$73</definedName>
    <definedName name="__rp6">[1]PROFIT!$I$73</definedName>
    <definedName name="__rp7">[1]PROFIT!$J$73</definedName>
    <definedName name="__rp8">[1]PROFIT!$K$73</definedName>
    <definedName name="__RQ2" localSheetId="1">MATCH(0.01,[0]!End_Bal,-1)+1</definedName>
    <definedName name="__RQ2" localSheetId="5">MATCH(0.01,[0]!End_Bal,-1)+1</definedName>
    <definedName name="__RQ2" localSheetId="2">MATCH(0.01,[0]!End_Bal,-1)+1</definedName>
    <definedName name="__RQ2" localSheetId="9">MATCH(0.01,[0]!End_Bal,-1)+1</definedName>
    <definedName name="__RQ2">MATCH(0.01,[0]!End_Bal,-1)+1</definedName>
    <definedName name="__sch1">#REF!</definedName>
    <definedName name="__SCH11">#REF!</definedName>
    <definedName name="__SCH4">#REF!</definedName>
    <definedName name="__SCH8">#REF!</definedName>
    <definedName name="__SPV2">"PropCo1"</definedName>
    <definedName name="__SPV3">"PropCo2"</definedName>
    <definedName name="__SPV4">"PropCo3"</definedName>
    <definedName name="__SPV5">"PropCo4"</definedName>
    <definedName name="__SPV6">"PropCo5"</definedName>
    <definedName name="__SPV7">"PropCo6"</definedName>
    <definedName name="__T2" localSheetId="1" hidden="1">{#N/A,#N/A,FALSE,"단축1";#N/A,#N/A,FALSE,"단축2";#N/A,#N/A,FALSE,"단축3";#N/A,#N/A,FALSE,"장축";#N/A,#N/A,FALSE,"4WD"}</definedName>
    <definedName name="__T2" localSheetId="5" hidden="1">{#N/A,#N/A,FALSE,"단축1";#N/A,#N/A,FALSE,"단축2";#N/A,#N/A,FALSE,"단축3";#N/A,#N/A,FALSE,"장축";#N/A,#N/A,FALSE,"4WD"}</definedName>
    <definedName name="__T2" localSheetId="2" hidden="1">{#N/A,#N/A,FALSE,"단축1";#N/A,#N/A,FALSE,"단축2";#N/A,#N/A,FALSE,"단축3";#N/A,#N/A,FALSE,"장축";#N/A,#N/A,FALSE,"4WD"}</definedName>
    <definedName name="__T2" localSheetId="9" hidden="1">{#N/A,#N/A,FALSE,"단축1";#N/A,#N/A,FALSE,"단축2";#N/A,#N/A,FALSE,"단축3";#N/A,#N/A,FALSE,"장축";#N/A,#N/A,FALSE,"4WD"}</definedName>
    <definedName name="__T2" hidden="1">{#N/A,#N/A,FALSE,"단축1";#N/A,#N/A,FALSE,"단축2";#N/A,#N/A,FALSE,"단축3";#N/A,#N/A,FALSE,"장축";#N/A,#N/A,FALSE,"4WD"}</definedName>
    <definedName name="__WC1">[1]WORKCAP1!$E$43</definedName>
    <definedName name="__WC2">[1]WORKCAP1!$H$43</definedName>
    <definedName name="__WC3">[1]WORKCAP1!$K$43</definedName>
    <definedName name="__WC4">[1]WORKCAP1!$N$43</definedName>
    <definedName name="__ys1" localSheetId="1" hidden="1">{#N/A,#N/A,FALSE,"abs";#N/A,#N/A,FALSE,"Annex-I";#N/A,#N/A,FALSE,"Annex-II";#N/A,#N/A,FALSE,"Annex-III";#N/A,#N/A,FALSE,"Annex-IV";#N/A,#N/A,FALSE,"Annex-V";#N/A,#N/A,FALSE,"Annex-VI"}</definedName>
    <definedName name="__ys1" localSheetId="5" hidden="1">{#N/A,#N/A,FALSE,"abs";#N/A,#N/A,FALSE,"Annex-I";#N/A,#N/A,FALSE,"Annex-II";#N/A,#N/A,FALSE,"Annex-III";#N/A,#N/A,FALSE,"Annex-IV";#N/A,#N/A,FALSE,"Annex-V";#N/A,#N/A,FALSE,"Annex-VI"}</definedName>
    <definedName name="__ys1" localSheetId="2" hidden="1">{#N/A,#N/A,FALSE,"abs";#N/A,#N/A,FALSE,"Annex-I";#N/A,#N/A,FALSE,"Annex-II";#N/A,#N/A,FALSE,"Annex-III";#N/A,#N/A,FALSE,"Annex-IV";#N/A,#N/A,FALSE,"Annex-V";#N/A,#N/A,FALSE,"Annex-VI"}</definedName>
    <definedName name="__ys1" localSheetId="9" hidden="1">{#N/A,#N/A,FALSE,"abs";#N/A,#N/A,FALSE,"Annex-I";#N/A,#N/A,FALSE,"Annex-II";#N/A,#N/A,FALSE,"Annex-III";#N/A,#N/A,FALSE,"Annex-IV";#N/A,#N/A,FALSE,"Annex-V";#N/A,#N/A,FALSE,"Annex-VI"}</definedName>
    <definedName name="__ys1" hidden="1">{#N/A,#N/A,FALSE,"abs";#N/A,#N/A,FALSE,"Annex-I";#N/A,#N/A,FALSE,"Annex-II";#N/A,#N/A,FALSE,"Annex-III";#N/A,#N/A,FALSE,"Annex-IV";#N/A,#N/A,FALSE,"Annex-V";#N/A,#N/A,FALSE,"Annex-VI"}</definedName>
    <definedName name="__ZC2">[10]PRODUCTION!#REF!</definedName>
    <definedName name="__ZC22">[10]PRODUCTION!#REF!</definedName>
    <definedName name="__ZC3">[10]PRODUCTION!#REF!</definedName>
    <definedName name="__ZC33">[10]PRODUCTION!#REF!</definedName>
    <definedName name="__ZC4">[10]PRODUCTION!#REF!</definedName>
    <definedName name="__ZC44">[10]PRODUCTION!#REF!</definedName>
    <definedName name="__ZC5">[10]PRODUCTION!#REF!</definedName>
    <definedName name="__ZC55">[10]PRODUCTION!#REF!</definedName>
    <definedName name="__ZC6">[10]PRODUCTION!#REF!</definedName>
    <definedName name="_0\">#REF!</definedName>
    <definedName name="_1">#REF!</definedName>
    <definedName name="_1_">[11]Sheet2!#REF!</definedName>
    <definedName name="_12__123Graph_ACHART_1" hidden="1">'[12]Data Sheet (Actual)'!$D$367:$O$367</definedName>
    <definedName name="_123Graph_Y" hidden="1">[7]COSTMAR!#REF!</definedName>
    <definedName name="_131A2_" localSheetId="1" hidden="1">{#N/A,#N/A,FALSE,"단축1";#N/A,#N/A,FALSE,"단축2";#N/A,#N/A,FALSE,"단축3";#N/A,#N/A,FALSE,"장축";#N/A,#N/A,FALSE,"4WD"}</definedName>
    <definedName name="_131A2_" localSheetId="5" hidden="1">{#N/A,#N/A,FALSE,"단축1";#N/A,#N/A,FALSE,"단축2";#N/A,#N/A,FALSE,"단축3";#N/A,#N/A,FALSE,"장축";#N/A,#N/A,FALSE,"4WD"}</definedName>
    <definedName name="_131A2_" localSheetId="2" hidden="1">{#N/A,#N/A,FALSE,"단축1";#N/A,#N/A,FALSE,"단축2";#N/A,#N/A,FALSE,"단축3";#N/A,#N/A,FALSE,"장축";#N/A,#N/A,FALSE,"4WD"}</definedName>
    <definedName name="_131A2_" localSheetId="9" hidden="1">{#N/A,#N/A,FALSE,"단축1";#N/A,#N/A,FALSE,"단축2";#N/A,#N/A,FALSE,"단축3";#N/A,#N/A,FALSE,"장축";#N/A,#N/A,FALSE,"4WD"}</definedName>
    <definedName name="_131A2_" hidden="1">{#N/A,#N/A,FALSE,"단축1";#N/A,#N/A,FALSE,"단축2";#N/A,#N/A,FALSE,"단축3";#N/A,#N/A,FALSE,"장축";#N/A,#N/A,FALSE,"4WD"}</definedName>
    <definedName name="_149FG1_" localSheetId="1" hidden="1">{#N/A,#N/A,FALSE,"단축1";#N/A,#N/A,FALSE,"단축2";#N/A,#N/A,FALSE,"단축3";#N/A,#N/A,FALSE,"장축";#N/A,#N/A,FALSE,"4WD"}</definedName>
    <definedName name="_149FG1_" localSheetId="5" hidden="1">{#N/A,#N/A,FALSE,"단축1";#N/A,#N/A,FALSE,"단축2";#N/A,#N/A,FALSE,"단축3";#N/A,#N/A,FALSE,"장축";#N/A,#N/A,FALSE,"4WD"}</definedName>
    <definedName name="_149FG1_" localSheetId="2" hidden="1">{#N/A,#N/A,FALSE,"단축1";#N/A,#N/A,FALSE,"단축2";#N/A,#N/A,FALSE,"단축3";#N/A,#N/A,FALSE,"장축";#N/A,#N/A,FALSE,"4WD"}</definedName>
    <definedName name="_149FG1_" localSheetId="9" hidden="1">{#N/A,#N/A,FALSE,"단축1";#N/A,#N/A,FALSE,"단축2";#N/A,#N/A,FALSE,"단축3";#N/A,#N/A,FALSE,"장축";#N/A,#N/A,FALSE,"4WD"}</definedName>
    <definedName name="_149FG1_" hidden="1">{#N/A,#N/A,FALSE,"단축1";#N/A,#N/A,FALSE,"단축2";#N/A,#N/A,FALSE,"단축3";#N/A,#N/A,FALSE,"장축";#N/A,#N/A,FALSE,"4WD"}</definedName>
    <definedName name="_159T2_" localSheetId="1" hidden="1">{#N/A,#N/A,FALSE,"단축1";#N/A,#N/A,FALSE,"단축2";#N/A,#N/A,FALSE,"단축3";#N/A,#N/A,FALSE,"장축";#N/A,#N/A,FALSE,"4WD"}</definedName>
    <definedName name="_159T2_" localSheetId="5" hidden="1">{#N/A,#N/A,FALSE,"단축1";#N/A,#N/A,FALSE,"단축2";#N/A,#N/A,FALSE,"단축3";#N/A,#N/A,FALSE,"장축";#N/A,#N/A,FALSE,"4WD"}</definedName>
    <definedName name="_159T2_" localSheetId="2" hidden="1">{#N/A,#N/A,FALSE,"단축1";#N/A,#N/A,FALSE,"단축2";#N/A,#N/A,FALSE,"단축3";#N/A,#N/A,FALSE,"장축";#N/A,#N/A,FALSE,"4WD"}</definedName>
    <definedName name="_159T2_" localSheetId="9" hidden="1">{#N/A,#N/A,FALSE,"단축1";#N/A,#N/A,FALSE,"단축2";#N/A,#N/A,FALSE,"단축3";#N/A,#N/A,FALSE,"장축";#N/A,#N/A,FALSE,"4WD"}</definedName>
    <definedName name="_159T2_" hidden="1">{#N/A,#N/A,FALSE,"단축1";#N/A,#N/A,FALSE,"단축2";#N/A,#N/A,FALSE,"단축3";#N/A,#N/A,FALSE,"장축";#N/A,#N/A,FALSE,"4WD"}</definedName>
    <definedName name="_161____S" hidden="1">#REF!</definedName>
    <definedName name="_164__0_S" hidden="1">#REF!</definedName>
    <definedName name="_165__0_S" hidden="1">#REF!</definedName>
    <definedName name="_17__123Graph_ACHART_1" hidden="1">'[12]Data Sheet (Actual)'!$D$367:$O$367</definedName>
    <definedName name="_19__123Graph_ACHART_2" hidden="1">'[12]Weekly Sales (Act)'!$BP$9:$BP$58</definedName>
    <definedName name="_1Excel_BuiltIn_Print_Area_1">#REF!</definedName>
    <definedName name="_2__FDSAUDITLINK__" localSheetId="1" hidden="1">{"fdsup://IBCentral/FAT Viewer?action=UPDATE&amp;creator=factset&amp;DOC_NAME=fat:reuters_qtrly_source_window.fat&amp;display_string=Audit&amp;DYN_ARGS=TRUE&amp;VAR:ID1=25470M10&amp;VAR:RCODE=LMIN&amp;VAR:SDATE=20110999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__FDSAUDITLINK__" localSheetId="5" hidden="1">{"fdsup://IBCentral/FAT Viewer?action=UPDATE&amp;creator=factset&amp;DOC_NAME=fat:reuters_qtrly_source_window.fat&amp;display_string=Audit&amp;DYN_ARGS=TRUE&amp;VAR:ID1=25470M10&amp;VAR:RCODE=LMIN&amp;VAR:SDATE=20110999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__FDSAUDITLINK__" localSheetId="2" hidden="1">{"fdsup://IBCentral/FAT Viewer?action=UPDATE&amp;creator=factset&amp;DOC_NAME=fat:reuters_qtrly_source_window.fat&amp;display_string=Audit&amp;DYN_ARGS=TRUE&amp;VAR:ID1=25470M10&amp;VAR:RCODE=LMIN&amp;VAR:SDATE=20110999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__FDSAUDITLINK__" localSheetId="9" hidden="1">{"fdsup://IBCentral/FAT Viewer?action=UPDATE&amp;creator=factset&amp;DOC_NAME=fat:reuters_qtrly_source_window.fat&amp;display_string=Audit&amp;DYN_ARGS=TRUE&amp;VAR:ID1=25470M10&amp;VAR:RCODE=LMIN&amp;VAR:SDATE=20110999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__FDSAUDITLINK__" hidden="1">{"fdsup://IBCentral/FAT Viewer?action=UPDATE&amp;creator=factset&amp;DOC_NAME=fat:reuters_qtrly_source_window.fat&amp;display_string=Audit&amp;DYN_ARGS=TRUE&amp;VAR:ID1=25470M10&amp;VAR:RCODE=LMIN&amp;VAR:SDATE=20110999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1__123Graph_ACHART_3" hidden="1">'[12]APF Monthly Sales Graph'!#REF!</definedName>
    <definedName name="_22__123Graph_ACHART_4" hidden="1">'[12]1997 APF Weekly Sales Graph'!$A$31:$A$46</definedName>
    <definedName name="_24__123Graph_ACHART_2" hidden="1">'[12]Weekly Sales (Act)'!$BP$9:$BP$58</definedName>
    <definedName name="_24__123Graph_BCHART_1" hidden="1">'[12]Data Sheet (Actual)'!$D$353:$O$353</definedName>
    <definedName name="_26__123Graph_ACHART_3" hidden="1">'[12]APF Monthly Sales Graph'!#REF!</definedName>
    <definedName name="_27__123Graph_ACHART_4" hidden="1">'[12]1997 APF Weekly Sales Graph'!$A$31:$A$46</definedName>
    <definedName name="_28__123Graph_BCHART_2" hidden="1">'[12]Weekly Sales (Act)'!$BL$9:$BL$59</definedName>
    <definedName name="_29__123Graph_BCHART_1" hidden="1">'[12]Data Sheet (Actual)'!$D$353:$O$353</definedName>
    <definedName name="_3_">[11]Sheet2!#REF!</definedName>
    <definedName name="_3__FDSAUDITLINK__" localSheetId="1" hidden="1">{"fdsup://IBCentral/FAT Viewer?action=UPDATE&amp;creator=factset&amp;DOC_NAME=fat:reuters_semi_source_window.fat&amp;display_string=Audit&amp;DYN_ARGS=TRUE&amp;VAR:ID1=549343&amp;VAR:RCODE=QTLE&amp;VAR:SDATE=20110699&amp;VAR:FREQ=FSA&amp;VAR:RELITEM=RP&amp;VAR:CURRENCY=&amp;VAR:CURRSOURCE=EXSHARE&amp;VAR",":NATFREQ=FSA&amp;VAR:RFIELD=FINALIZED&amp;VAR:DB_TYPE=&amp;VAR:UNITS=MONTHLY&amp;window=popup&amp;width=450&amp;height=300&amp;START_MAXIMIZED=FALSE"}</definedName>
    <definedName name="_3__FDSAUDITLINK__" localSheetId="5" hidden="1">{"fdsup://IBCentral/FAT Viewer?action=UPDATE&amp;creator=factset&amp;DOC_NAME=fat:reuters_semi_source_window.fat&amp;display_string=Audit&amp;DYN_ARGS=TRUE&amp;VAR:ID1=549343&amp;VAR:RCODE=QTLE&amp;VAR:SDATE=20110699&amp;VAR:FREQ=FSA&amp;VAR:RELITEM=RP&amp;VAR:CURRENCY=&amp;VAR:CURRSOURCE=EXSHARE&amp;VAR",":NATFREQ=FSA&amp;VAR:RFIELD=FINALIZED&amp;VAR:DB_TYPE=&amp;VAR:UNITS=MONTHLY&amp;window=popup&amp;width=450&amp;height=300&amp;START_MAXIMIZED=FALSE"}</definedName>
    <definedName name="_3__FDSAUDITLINK__" localSheetId="2" hidden="1">{"fdsup://IBCentral/FAT Viewer?action=UPDATE&amp;creator=factset&amp;DOC_NAME=fat:reuters_semi_source_window.fat&amp;display_string=Audit&amp;DYN_ARGS=TRUE&amp;VAR:ID1=549343&amp;VAR:RCODE=QTLE&amp;VAR:SDATE=20110699&amp;VAR:FREQ=FSA&amp;VAR:RELITEM=RP&amp;VAR:CURRENCY=&amp;VAR:CURRSOURCE=EXSHARE&amp;VAR",":NATFREQ=FSA&amp;VAR:RFIELD=FINALIZED&amp;VAR:DB_TYPE=&amp;VAR:UNITS=MONTHLY&amp;window=popup&amp;width=450&amp;height=300&amp;START_MAXIMIZED=FALSE"}</definedName>
    <definedName name="_3__FDSAUDITLINK__" localSheetId="9" hidden="1">{"fdsup://IBCentral/FAT Viewer?action=UPDATE&amp;creator=factset&amp;DOC_NAME=fat:reuters_semi_source_window.fat&amp;display_string=Audit&amp;DYN_ARGS=TRUE&amp;VAR:ID1=549343&amp;VAR:RCODE=QTLE&amp;VAR:SDATE=20110699&amp;VAR:FREQ=FSA&amp;VAR:RELITEM=RP&amp;VAR:CURRENCY=&amp;VAR:CURRSOURCE=EXSHARE&amp;VAR",":NATFREQ=FSA&amp;VAR:RFIELD=FINALIZED&amp;VAR:DB_TYPE=&amp;VAR:UNITS=MONTHLY&amp;window=popup&amp;width=450&amp;height=300&amp;START_MAXIMIZED=FALSE"}</definedName>
    <definedName name="_3__FDSAUDITLINK__" hidden="1">{"fdsup://IBCentral/FAT Viewer?action=UPDATE&amp;creator=factset&amp;DOC_NAME=fat:reuters_semi_source_window.fat&amp;display_string=Audit&amp;DYN_ARGS=TRUE&amp;VAR:ID1=549343&amp;VAR:RCODE=QTLE&amp;VAR:SDATE=20110699&amp;VAR:FREQ=FSA&amp;VAR:RELITEM=RP&amp;VAR:CURRENCY=&amp;VAR:CURRSOURCE=EXSHARE&amp;VAR",":NATFREQ=FSA&amp;VAR:RFIELD=FINALIZED&amp;VAR:DB_TYPE=&amp;VAR:UNITS=MONTHLY&amp;window=popup&amp;width=450&amp;height=300&amp;START_MAXIMIZED=FALSE"}</definedName>
    <definedName name="_30__123Graph_BCHART_3" hidden="1">'[12]APF Monthly Sales Graph'!#REF!</definedName>
    <definedName name="_31__123Graph_CCHART_1" hidden="1">'[12]Data Sheet (Actual)'!$D$338:$O$338</definedName>
    <definedName name="_33__123Graph_BCHART_2" hidden="1">'[12]Weekly Sales (Act)'!$BL$9:$BL$59</definedName>
    <definedName name="_35__123Graph_BCHART_3" hidden="1">'[12]APF Monthly Sales Graph'!#REF!</definedName>
    <definedName name="_35__123Graph_CCHART_2" hidden="1">'[12]Weekly Sales (Act)'!$BF$9:$BF$28</definedName>
    <definedName name="_35A2_" localSheetId="1" hidden="1">{#N/A,#N/A,FALSE,"단축1";#N/A,#N/A,FALSE,"단축2";#N/A,#N/A,FALSE,"단축3";#N/A,#N/A,FALSE,"장축";#N/A,#N/A,FALSE,"4WD"}</definedName>
    <definedName name="_35A2_" localSheetId="5" hidden="1">{#N/A,#N/A,FALSE,"단축1";#N/A,#N/A,FALSE,"단축2";#N/A,#N/A,FALSE,"단축3";#N/A,#N/A,FALSE,"장축";#N/A,#N/A,FALSE,"4WD"}</definedName>
    <definedName name="_35A2_" localSheetId="2" hidden="1">{#N/A,#N/A,FALSE,"단축1";#N/A,#N/A,FALSE,"단축2";#N/A,#N/A,FALSE,"단축3";#N/A,#N/A,FALSE,"장축";#N/A,#N/A,FALSE,"4WD"}</definedName>
    <definedName name="_35A2_" localSheetId="9" hidden="1">{#N/A,#N/A,FALSE,"단축1";#N/A,#N/A,FALSE,"단축2";#N/A,#N/A,FALSE,"단축3";#N/A,#N/A,FALSE,"장축";#N/A,#N/A,FALSE,"4WD"}</definedName>
    <definedName name="_35A2_" hidden="1">{#N/A,#N/A,FALSE,"단축1";#N/A,#N/A,FALSE,"단축2";#N/A,#N/A,FALSE,"단축3";#N/A,#N/A,FALSE,"장축";#N/A,#N/A,FALSE,"4WD"}</definedName>
    <definedName name="_36__123Graph_CCHART_1" hidden="1">'[12]Data Sheet (Actual)'!$D$338:$O$338</definedName>
    <definedName name="_37__123Graph_CCHART_3" hidden="1">'[12]APF Monthly Sales Graph'!#REF!</definedName>
    <definedName name="_39__123Graph_DCHART_1" hidden="1">'[12]Data Sheet (Actual)'!$D$320:$O$320</definedName>
    <definedName name="_4____0RMconsu">[11]Old!#REF!</definedName>
    <definedName name="_40__123Graph_CCHART_2" hidden="1">'[12]Weekly Sales (Act)'!$BF$9:$BF$28</definedName>
    <definedName name="_40FG1_" localSheetId="1" hidden="1">{#N/A,#N/A,FALSE,"단축1";#N/A,#N/A,FALSE,"단축2";#N/A,#N/A,FALSE,"단축3";#N/A,#N/A,FALSE,"장축";#N/A,#N/A,FALSE,"4WD"}</definedName>
    <definedName name="_40FG1_" localSheetId="5" hidden="1">{#N/A,#N/A,FALSE,"단축1";#N/A,#N/A,FALSE,"단축2";#N/A,#N/A,FALSE,"단축3";#N/A,#N/A,FALSE,"장축";#N/A,#N/A,FALSE,"4WD"}</definedName>
    <definedName name="_40FG1_" localSheetId="2" hidden="1">{#N/A,#N/A,FALSE,"단축1";#N/A,#N/A,FALSE,"단축2";#N/A,#N/A,FALSE,"단축3";#N/A,#N/A,FALSE,"장축";#N/A,#N/A,FALSE,"4WD"}</definedName>
    <definedName name="_40FG1_" localSheetId="9" hidden="1">{#N/A,#N/A,FALSE,"단축1";#N/A,#N/A,FALSE,"단축2";#N/A,#N/A,FALSE,"단축3";#N/A,#N/A,FALSE,"장축";#N/A,#N/A,FALSE,"4WD"}</definedName>
    <definedName name="_40FG1_" hidden="1">{#N/A,#N/A,FALSE,"단축1";#N/A,#N/A,FALSE,"단축2";#N/A,#N/A,FALSE,"단축3";#N/A,#N/A,FALSE,"장축";#N/A,#N/A,FALSE,"4WD"}</definedName>
    <definedName name="_42__123Graph_CCHART_3" hidden="1">'[12]APF Monthly Sales Graph'!#REF!</definedName>
    <definedName name="_42T2_" localSheetId="1" hidden="1">{#N/A,#N/A,FALSE,"단축1";#N/A,#N/A,FALSE,"단축2";#N/A,#N/A,FALSE,"단축3";#N/A,#N/A,FALSE,"장축";#N/A,#N/A,FALSE,"4WD"}</definedName>
    <definedName name="_42T2_" localSheetId="5" hidden="1">{#N/A,#N/A,FALSE,"단축1";#N/A,#N/A,FALSE,"단축2";#N/A,#N/A,FALSE,"단축3";#N/A,#N/A,FALSE,"장축";#N/A,#N/A,FALSE,"4WD"}</definedName>
    <definedName name="_42T2_" localSheetId="2" hidden="1">{#N/A,#N/A,FALSE,"단축1";#N/A,#N/A,FALSE,"단축2";#N/A,#N/A,FALSE,"단축3";#N/A,#N/A,FALSE,"장축";#N/A,#N/A,FALSE,"4WD"}</definedName>
    <definedName name="_42T2_" localSheetId="9" hidden="1">{#N/A,#N/A,FALSE,"단축1";#N/A,#N/A,FALSE,"단축2";#N/A,#N/A,FALSE,"단축3";#N/A,#N/A,FALSE,"장축";#N/A,#N/A,FALSE,"4WD"}</definedName>
    <definedName name="_42T2_" hidden="1">{#N/A,#N/A,FALSE,"단축1";#N/A,#N/A,FALSE,"단축2";#N/A,#N/A,FALSE,"단축3";#N/A,#N/A,FALSE,"장축";#N/A,#N/A,FALSE,"4WD"}</definedName>
    <definedName name="_43__0_S" hidden="1">#REF!</definedName>
    <definedName name="_44__123Graph_DCHART_1" hidden="1">'[12]Data Sheet (Actual)'!$D$320:$O$320</definedName>
    <definedName name="_44__123Graph_ECHART_1" hidden="1">'[12]Data Sheet (Actual)'!$D$298:$O$298</definedName>
    <definedName name="_49__123Graph_ECHART_1" hidden="1">'[12]Data Sheet (Actual)'!$D$298:$O$298</definedName>
    <definedName name="_49__123Graph_FCHART_1" hidden="1">'[12]Data Sheet (Actual)'!$D$275:$O$275</definedName>
    <definedName name="_5_____RMconsu">[13]Old!#REF!</definedName>
    <definedName name="_5__FDSAUDITLINK__" localSheetId="1" hidden="1">{"fdsup://IBCentral/FAT Viewer?action=UPDATE&amp;creator=factset&amp;DOC_NAME=fat:reuters_annual_source_window.fat&amp;display_string=Audit&amp;DYN_ARGS=TRUE&amp;VAR:ID1=25470M10&amp;VAR:RCODE=FDSPFDSTKTOTAL&amp;VAR:SDATE=20101299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5__FDSAUDITLINK__" localSheetId="5" hidden="1">{"fdsup://IBCentral/FAT Viewer?action=UPDATE&amp;creator=factset&amp;DOC_NAME=fat:reuters_annual_source_window.fat&amp;display_string=Audit&amp;DYN_ARGS=TRUE&amp;VAR:ID1=25470M10&amp;VAR:RCODE=FDSPFDSTKTOTAL&amp;VAR:SDATE=20101299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5__FDSAUDITLINK__" localSheetId="2" hidden="1">{"fdsup://IBCentral/FAT Viewer?action=UPDATE&amp;creator=factset&amp;DOC_NAME=fat:reuters_annual_source_window.fat&amp;display_string=Audit&amp;DYN_ARGS=TRUE&amp;VAR:ID1=25470M10&amp;VAR:RCODE=FDSPFDSTKTOTAL&amp;VAR:SDATE=20101299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5__FDSAUDITLINK__" localSheetId="9" hidden="1">{"fdsup://IBCentral/FAT Viewer?action=UPDATE&amp;creator=factset&amp;DOC_NAME=fat:reuters_annual_source_window.fat&amp;display_string=Audit&amp;DYN_ARGS=TRUE&amp;VAR:ID1=25470M10&amp;VAR:RCODE=FDSPFDSTKTOTAL&amp;VAR:SDATE=20101299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5__FDSAUDITLINK__" hidden="1">{"fdsup://IBCentral/FAT Viewer?action=UPDATE&amp;creator=factset&amp;DOC_NAME=fat:reuters_annual_source_window.fat&amp;display_string=Audit&amp;DYN_ARGS=TRUE&amp;VAR:ID1=25470M10&amp;VAR:RCODE=FDSPFDSTKTOTAL&amp;VAR:SDATE=20101299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54__123Graph_FCHART_1" hidden="1">'[12]Data Sheet (Actual)'!$D$275:$O$275</definedName>
    <definedName name="_54__123Graph_LBL_ACHART_2" hidden="1">'[12]Weekly Sales (Act)'!$BP$9:$BP$58</definedName>
    <definedName name="_55__123Graph_LBL_ACHART_3" hidden="1">'[12]APF Monthly Sales Graph'!#REF!</definedName>
    <definedName name="_56__123Graph_LBL_ACHART_4" hidden="1">'[12]1997 APF Weekly Sales Graph'!$A$31:$A$46</definedName>
    <definedName name="_57__123Graph_LBL_BCHART_2" hidden="1">'[12]Weekly Sales (Act)'!$BL$9:$BL$59</definedName>
    <definedName name="_57A2_" localSheetId="1" hidden="1">{#N/A,#N/A,FALSE,"단축1";#N/A,#N/A,FALSE,"단축2";#N/A,#N/A,FALSE,"단축3";#N/A,#N/A,FALSE,"장축";#N/A,#N/A,FALSE,"4WD"}</definedName>
    <definedName name="_57A2_" localSheetId="5" hidden="1">{#N/A,#N/A,FALSE,"단축1";#N/A,#N/A,FALSE,"단축2";#N/A,#N/A,FALSE,"단축3";#N/A,#N/A,FALSE,"장축";#N/A,#N/A,FALSE,"4WD"}</definedName>
    <definedName name="_57A2_" localSheetId="2" hidden="1">{#N/A,#N/A,FALSE,"단축1";#N/A,#N/A,FALSE,"단축2";#N/A,#N/A,FALSE,"단축3";#N/A,#N/A,FALSE,"장축";#N/A,#N/A,FALSE,"4WD"}</definedName>
    <definedName name="_57A2_" localSheetId="9" hidden="1">{#N/A,#N/A,FALSE,"단축1";#N/A,#N/A,FALSE,"단축2";#N/A,#N/A,FALSE,"단축3";#N/A,#N/A,FALSE,"장축";#N/A,#N/A,FALSE,"4WD"}</definedName>
    <definedName name="_57A2_" hidden="1">{#N/A,#N/A,FALSE,"단축1";#N/A,#N/A,FALSE,"단축2";#N/A,#N/A,FALSE,"단축3";#N/A,#N/A,FALSE,"장축";#N/A,#N/A,FALSE,"4WD"}</definedName>
    <definedName name="_58__123Graph_LBL_BCHART_3" hidden="1">'[12]APF Monthly Sales Graph'!#REF!</definedName>
    <definedName name="_59__123Graph_LBL_ACHART_2" hidden="1">'[12]Weekly Sales (Act)'!$BP$9:$BP$58</definedName>
    <definedName name="_59__123Graph_LBL_CCHART_2" hidden="1">'[12]Weekly Sales (Act)'!$BF$9:$BF$28</definedName>
    <definedName name="_60__123Graph_LBL_ACHART_3" hidden="1">'[12]APF Monthly Sales Graph'!#REF!</definedName>
    <definedName name="_60__123Graph_LBL_CCHART_3" hidden="1">'[12]APF Monthly Sales Graph'!#REF!</definedName>
    <definedName name="_61__123Graph_LBL_ACHART_4" hidden="1">'[12]1997 APF Weekly Sales Graph'!$A$31:$A$46</definedName>
    <definedName name="_62__123Graph_LBL_BCHART_2" hidden="1">'[12]Weekly Sales (Act)'!$BL$9:$BL$59</definedName>
    <definedName name="_63__123Graph_LBL_BCHART_3" hidden="1">'[12]APF Monthly Sales Graph'!#REF!</definedName>
    <definedName name="_64__123Graph_LBL_CCHART_2" hidden="1">'[12]Weekly Sales (Act)'!$BF$9:$BF$28</definedName>
    <definedName name="_65__123Graph_LBL_CCHART_3" hidden="1">'[12]APF Monthly Sales Graph'!#REF!</definedName>
    <definedName name="_68_0_S" hidden="1">#REF!</definedName>
    <definedName name="_73_0_S" hidden="1">#REF!</definedName>
    <definedName name="_75FG1_" localSheetId="1" hidden="1">{#N/A,#N/A,FALSE,"단축1";#N/A,#N/A,FALSE,"단축2";#N/A,#N/A,FALSE,"단축3";#N/A,#N/A,FALSE,"장축";#N/A,#N/A,FALSE,"4WD"}</definedName>
    <definedName name="_75FG1_" localSheetId="5" hidden="1">{#N/A,#N/A,FALSE,"단축1";#N/A,#N/A,FALSE,"단축2";#N/A,#N/A,FALSE,"단축3";#N/A,#N/A,FALSE,"장축";#N/A,#N/A,FALSE,"4WD"}</definedName>
    <definedName name="_75FG1_" localSheetId="2" hidden="1">{#N/A,#N/A,FALSE,"단축1";#N/A,#N/A,FALSE,"단축2";#N/A,#N/A,FALSE,"단축3";#N/A,#N/A,FALSE,"장축";#N/A,#N/A,FALSE,"4WD"}</definedName>
    <definedName name="_75FG1_" localSheetId="9" hidden="1">{#N/A,#N/A,FALSE,"단축1";#N/A,#N/A,FALSE,"단축2";#N/A,#N/A,FALSE,"단축3";#N/A,#N/A,FALSE,"장축";#N/A,#N/A,FALSE,"4WD"}</definedName>
    <definedName name="_75FG1_" hidden="1">{#N/A,#N/A,FALSE,"단축1";#N/A,#N/A,FALSE,"단축2";#N/A,#N/A,FALSE,"단축3";#N/A,#N/A,FALSE,"장축";#N/A,#N/A,FALSE,"4WD"}</definedName>
    <definedName name="_8_0RMconsu">[11]Old!#REF!</definedName>
    <definedName name="_89T2_" localSheetId="1" hidden="1">{#N/A,#N/A,FALSE,"단축1";#N/A,#N/A,FALSE,"단축2";#N/A,#N/A,FALSE,"단축3";#N/A,#N/A,FALSE,"장축";#N/A,#N/A,FALSE,"4WD"}</definedName>
    <definedName name="_89T2_" localSheetId="5" hidden="1">{#N/A,#N/A,FALSE,"단축1";#N/A,#N/A,FALSE,"단축2";#N/A,#N/A,FALSE,"단축3";#N/A,#N/A,FALSE,"장축";#N/A,#N/A,FALSE,"4WD"}</definedName>
    <definedName name="_89T2_" localSheetId="2" hidden="1">{#N/A,#N/A,FALSE,"단축1";#N/A,#N/A,FALSE,"단축2";#N/A,#N/A,FALSE,"단축3";#N/A,#N/A,FALSE,"장축";#N/A,#N/A,FALSE,"4WD"}</definedName>
    <definedName name="_89T2_" localSheetId="9" hidden="1">{#N/A,#N/A,FALSE,"단축1";#N/A,#N/A,FALSE,"단축2";#N/A,#N/A,FALSE,"단축3";#N/A,#N/A,FALSE,"장축";#N/A,#N/A,FALSE,"4WD"}</definedName>
    <definedName name="_89T2_" hidden="1">{#N/A,#N/A,FALSE,"단축1";#N/A,#N/A,FALSE,"단축2";#N/A,#N/A,FALSE,"단축3";#N/A,#N/A,FALSE,"장축";#N/A,#N/A,FALSE,"4WD"}</definedName>
    <definedName name="_90____S" hidden="1">#REF!</definedName>
    <definedName name="_91__0_S" hidden="1">#REF!</definedName>
    <definedName name="_9RMconsu">[13]Old!#REF!</definedName>
    <definedName name="_a1">'[8]Balance sheet DCCDL Nov 06'!$BN$1:$BP$122</definedName>
    <definedName name="_A2" localSheetId="0" hidden="1">{#N/A,#N/A,FALSE,"단축1";#N/A,#N/A,FALSE,"단축2";#N/A,#N/A,FALSE,"단축3";#N/A,#N/A,FALSE,"장축";#N/A,#N/A,FALSE,"4WD"}</definedName>
    <definedName name="_a2">#N/A</definedName>
    <definedName name="_A20" localSheetId="1" hidden="1">{#N/A,#N/A,FALSE,"단축1";#N/A,#N/A,FALSE,"단축2";#N/A,#N/A,FALSE,"단축3";#N/A,#N/A,FALSE,"장축";#N/A,#N/A,FALSE,"4WD"}</definedName>
    <definedName name="_A20" localSheetId="5" hidden="1">{#N/A,#N/A,FALSE,"단축1";#N/A,#N/A,FALSE,"단축2";#N/A,#N/A,FALSE,"단축3";#N/A,#N/A,FALSE,"장축";#N/A,#N/A,FALSE,"4WD"}</definedName>
    <definedName name="_A20" localSheetId="2" hidden="1">{#N/A,#N/A,FALSE,"단축1";#N/A,#N/A,FALSE,"단축2";#N/A,#N/A,FALSE,"단축3";#N/A,#N/A,FALSE,"장축";#N/A,#N/A,FALSE,"4WD"}</definedName>
    <definedName name="_A20" localSheetId="9" hidden="1">{#N/A,#N/A,FALSE,"단축1";#N/A,#N/A,FALSE,"단축2";#N/A,#N/A,FALSE,"단축3";#N/A,#N/A,FALSE,"장축";#N/A,#N/A,FALSE,"4WD"}</definedName>
    <definedName name="_A20" hidden="1">{#N/A,#N/A,FALSE,"단축1";#N/A,#N/A,FALSE,"단축2";#N/A,#N/A,FALSE,"단축3";#N/A,#N/A,FALSE,"장축";#N/A,#N/A,FALSE,"4WD"}</definedName>
    <definedName name="_aa1" localSheetId="1" hidden="1">{#N/A,#N/A,TRUE,"Financials";#N/A,#N/A,TRUE,"Operating Statistics";#N/A,#N/A,TRUE,"Capex &amp; Depreciation";#N/A,#N/A,TRUE,"Debt"}</definedName>
    <definedName name="_aa1" localSheetId="5" hidden="1">{#N/A,#N/A,TRUE,"Financials";#N/A,#N/A,TRUE,"Operating Statistics";#N/A,#N/A,TRUE,"Capex &amp; Depreciation";#N/A,#N/A,TRUE,"Debt"}</definedName>
    <definedName name="_aa1" localSheetId="2" hidden="1">{#N/A,#N/A,TRUE,"Financials";#N/A,#N/A,TRUE,"Operating Statistics";#N/A,#N/A,TRUE,"Capex &amp; Depreciation";#N/A,#N/A,TRUE,"Debt"}</definedName>
    <definedName name="_aa1" localSheetId="9" hidden="1">{#N/A,#N/A,TRUE,"Financials";#N/A,#N/A,TRUE,"Operating Statistics";#N/A,#N/A,TRUE,"Capex &amp; Depreciation";#N/A,#N/A,TRUE,"Debt"}</definedName>
    <definedName name="_aa1" hidden="1">{#N/A,#N/A,TRUE,"Financials";#N/A,#N/A,TRUE,"Operating Statistics";#N/A,#N/A,TRUE,"Capex &amp; Depreciation";#N/A,#N/A,TRUE,"Debt"}</definedName>
    <definedName name="_AA1A" localSheetId="1" hidden="1">{#N/A,#N/A,FALSE,"VARIATIONS";#N/A,#N/A,FALSE,"BUDGET";#N/A,#N/A,FALSE,"CIVIL QNTY VAR";#N/A,#N/A,FALSE,"SUMMARY";#N/A,#N/A,FALSE,"MATERIAL VAR"}</definedName>
    <definedName name="_AA1A" localSheetId="5" hidden="1">{#N/A,#N/A,FALSE,"VARIATIONS";#N/A,#N/A,FALSE,"BUDGET";#N/A,#N/A,FALSE,"CIVIL QNTY VAR";#N/A,#N/A,FALSE,"SUMMARY";#N/A,#N/A,FALSE,"MATERIAL VAR"}</definedName>
    <definedName name="_AA1A" localSheetId="2" hidden="1">{#N/A,#N/A,FALSE,"VARIATIONS";#N/A,#N/A,FALSE,"BUDGET";#N/A,#N/A,FALSE,"CIVIL QNTY VAR";#N/A,#N/A,FALSE,"SUMMARY";#N/A,#N/A,FALSE,"MATERIAL VAR"}</definedName>
    <definedName name="_AA1A" localSheetId="9" hidden="1">{#N/A,#N/A,FALSE,"VARIATIONS";#N/A,#N/A,FALSE,"BUDGET";#N/A,#N/A,FALSE,"CIVIL QNTY VAR";#N/A,#N/A,FALSE,"SUMMARY";#N/A,#N/A,FALSE,"MATERIAL VAR"}</definedName>
    <definedName name="_AA1A" hidden="1">{#N/A,#N/A,FALSE,"VARIATIONS";#N/A,#N/A,FALSE,"BUDGET";#N/A,#N/A,FALSE,"CIVIL QNTY VAR";#N/A,#N/A,FALSE,"SUMMARY";#N/A,#N/A,FALSE,"MATERIAL VAR"}</definedName>
    <definedName name="_aa2" localSheetId="1">MATCH(0.01,[0]!End_Bal,-1)+1</definedName>
    <definedName name="_aa2" localSheetId="5">MATCH(0.01,[0]!End_Bal,-1)+1</definedName>
    <definedName name="_aa2" localSheetId="2">MATCH(0.01,[0]!End_Bal,-1)+1</definedName>
    <definedName name="_aa2" localSheetId="9">MATCH(0.01,[0]!End_Bal,-1)+1</definedName>
    <definedName name="_aa2">MATCH(0.01,[0]!End_Bal,-1)+1</definedName>
    <definedName name="_aaa1" localSheetId="1">MATCH(0.01,[0]!End_Bal,-1)+1</definedName>
    <definedName name="_aaa1" localSheetId="5">MATCH(0.01,[0]!End_Bal,-1)+1</definedName>
    <definedName name="_aaa1" localSheetId="2">MATCH(0.01,[0]!End_Bal,-1)+1</definedName>
    <definedName name="_aaa1" localSheetId="9">MATCH(0.01,[0]!End_Bal,-1)+1</definedName>
    <definedName name="_aaa1">MATCH(0.01,[0]!End_Bal,-1)+1</definedName>
    <definedName name="_ACK1">#REF!</definedName>
    <definedName name="_ACK2">#REF!</definedName>
    <definedName name="_afr1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afr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afr1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afr1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afr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_BBB2">[14]WORKCAP1!$J$43</definedName>
    <definedName name="_BBB3">[14]WORKCAP1!$M$43</definedName>
    <definedName name="_BBB4">[14]WORKCAP1!$P$43</definedName>
    <definedName name="_bdm.0F76AE4E600B4F61B6ECA83346A903A0.edm" hidden="1">'[15]AsiaSat Historicals'!$A$1:$IV$65536</definedName>
    <definedName name="_bdm.29551D84E979474D803953DFAA5E7511.edm" hidden="1">#REF!</definedName>
    <definedName name="_bdm.3AC9685196D34D82A40AA9E92DBBE431.edm" hidden="1">#REF!</definedName>
    <definedName name="_bdm.772D8977784D4D16AED62D1AC61407FE.edm" hidden="1">#REF!</definedName>
    <definedName name="_bdm.7E57E93B96DE401CBA1581A9245DB2C2.edm" hidden="1">'[15]Revenue Build'!$A$1:$IV$65536</definedName>
    <definedName name="_bdm.B346F79B49204BF09AE7429A3C6A7225.edm" hidden="1">#REF!</definedName>
    <definedName name="_BS1">#REF!</definedName>
    <definedName name="_C">#REF!</definedName>
    <definedName name="_C276">#REF!</definedName>
    <definedName name="_FG1" localSheetId="1" hidden="1">{#N/A,#N/A,FALSE,"단축1";#N/A,#N/A,FALSE,"단축2";#N/A,#N/A,FALSE,"단축3";#N/A,#N/A,FALSE,"장축";#N/A,#N/A,FALSE,"4WD"}</definedName>
    <definedName name="_FG1" localSheetId="5" hidden="1">{#N/A,#N/A,FALSE,"단축1";#N/A,#N/A,FALSE,"단축2";#N/A,#N/A,FALSE,"단축3";#N/A,#N/A,FALSE,"장축";#N/A,#N/A,FALSE,"4WD"}</definedName>
    <definedName name="_FG1" localSheetId="2" hidden="1">{#N/A,#N/A,FALSE,"단축1";#N/A,#N/A,FALSE,"단축2";#N/A,#N/A,FALSE,"단축3";#N/A,#N/A,FALSE,"장축";#N/A,#N/A,FALSE,"4WD"}</definedName>
    <definedName name="_FG1" localSheetId="9" hidden="1">{#N/A,#N/A,FALSE,"단축1";#N/A,#N/A,FALSE,"단축2";#N/A,#N/A,FALSE,"단축3";#N/A,#N/A,FALSE,"장축";#N/A,#N/A,FALSE,"4WD"}</definedName>
    <definedName name="_FG1" hidden="1">{#N/A,#N/A,FALSE,"단축1";#N/A,#N/A,FALSE,"단축2";#N/A,#N/A,FALSE,"단축3";#N/A,#N/A,FALSE,"장축";#N/A,#N/A,FALSE,"4WD"}</definedName>
    <definedName name="_Fil1" hidden="1">'[16]Current 9-02'!$A$6:$A$166</definedName>
    <definedName name="_Fill" localSheetId="0" hidden="1">[17]SUMMARY!#REF!</definedName>
    <definedName name="_Fill" hidden="1">'[18]Sheet3 (2)'!$A$60:$A$76</definedName>
    <definedName name="_Fill1" hidden="1">[19]S1BOQ!#REF!</definedName>
    <definedName name="_Fill2" hidden="1">#REF!</definedName>
    <definedName name="_xlnm._FilterDatabase" localSheetId="1" hidden="1">'CAM with escalation - RIL'!$A$1:$CI$212</definedName>
    <definedName name="_xlnm._FilterDatabase" localSheetId="0" hidden="1">'LCC-RR - client'!$A$2:$AQ$88</definedName>
    <definedName name="_xlnm._FilterDatabase" localSheetId="5" hidden="1">#REF!</definedName>
    <definedName name="_xlnm._FilterDatabase" localSheetId="2" hidden="1">'Rental with escalation - RIL'!$A$1:$CI$212</definedName>
    <definedName name="_xlnm._FilterDatabase" localSheetId="9" hidden="1">'Rental wo escalation - RIL'!$A$1:$CI$213</definedName>
    <definedName name="_xlnm._FilterDatabase" hidden="1">#REF!</definedName>
    <definedName name="_IS1">OFFSET([9]!DataLabel,1,0,COUNTA(OFFSET([9]!DataLabel,1,0,100,1)))</definedName>
    <definedName name="_IS2">OFFSET([9]!_IS1,0,1)</definedName>
    <definedName name="_JI2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ey5" hidden="1">#REF!</definedName>
    <definedName name="_Key6" hidden="1">#REF!</definedName>
    <definedName name="_Key8" hidden="1">#REF!</definedName>
    <definedName name="_Key9" hidden="1">'[16]Current 9-02'!#REF!</definedName>
    <definedName name="_LPS2" localSheetId="1" hidden="1">{#N/A,#N/A,FALSE,"단축1";#N/A,#N/A,FALSE,"단축2";#N/A,#N/A,FALSE,"단축3";#N/A,#N/A,FALSE,"장축";#N/A,#N/A,FALSE,"4WD"}</definedName>
    <definedName name="_LPS2" localSheetId="5" hidden="1">{#N/A,#N/A,FALSE,"단축1";#N/A,#N/A,FALSE,"단축2";#N/A,#N/A,FALSE,"단축3";#N/A,#N/A,FALSE,"장축";#N/A,#N/A,FALSE,"4WD"}</definedName>
    <definedName name="_LPS2" localSheetId="2" hidden="1">{#N/A,#N/A,FALSE,"단축1";#N/A,#N/A,FALSE,"단축2";#N/A,#N/A,FALSE,"단축3";#N/A,#N/A,FALSE,"장축";#N/A,#N/A,FALSE,"4WD"}</definedName>
    <definedName name="_LPS2" localSheetId="9" hidden="1">{#N/A,#N/A,FALSE,"단축1";#N/A,#N/A,FALSE,"단축2";#N/A,#N/A,FALSE,"단축3";#N/A,#N/A,FALSE,"장축";#N/A,#N/A,FALSE,"4WD"}</definedName>
    <definedName name="_LPS2" hidden="1">{#N/A,#N/A,FALSE,"단축1";#N/A,#N/A,FALSE,"단축2";#N/A,#N/A,FALSE,"단축3";#N/A,#N/A,FALSE,"장축";#N/A,#N/A,FALSE,"4WD"}</definedName>
    <definedName name="_MatInverse_Out" hidden="1">#REF!</definedName>
    <definedName name="_MatMult_A" hidden="1">#REF!</definedName>
    <definedName name="_MatMult_B" hidden="1">#REF!</definedName>
    <definedName name="_mkp1">#REF!</definedName>
    <definedName name="_mkp2">#REF!</definedName>
    <definedName name="_Order1" hidden="1">255</definedName>
    <definedName name="_Order2" hidden="1">255</definedName>
    <definedName name="_Parse_Out" hidden="1">#REF!</definedName>
    <definedName name="_PG1">#REF!</definedName>
    <definedName name="_PG10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ro1">#REF!</definedName>
    <definedName name="_pro2">#REF!</definedName>
    <definedName name="_Q1">#N/A</definedName>
    <definedName name="_Regression_Int" hidden="1">1</definedName>
    <definedName name="_Regression_Out" hidden="1">[20]Internet!#REF!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rp1">[14]PROFIT!$D$73</definedName>
    <definedName name="_rp2">[14]PROFIT!$E$73</definedName>
    <definedName name="_rp3">[14]PROFIT!$F$73</definedName>
    <definedName name="_rp4">[14]PROFIT!$G$73</definedName>
    <definedName name="_rp5">[14]PROFIT!$H$73</definedName>
    <definedName name="_rp6">[14]PROFIT!$I$73</definedName>
    <definedName name="_rp7">[14]PROFIT!$J$73</definedName>
    <definedName name="_rp8">[14]PROFIT!$K$73</definedName>
    <definedName name="_RQ2" localSheetId="1">MATCH(0.01,[0]!End_Bal,-1)+1</definedName>
    <definedName name="_RQ2" localSheetId="5">MATCH(0.01,[0]!End_Bal,-1)+1</definedName>
    <definedName name="_RQ2" localSheetId="2">MATCH(0.01,[0]!End_Bal,-1)+1</definedName>
    <definedName name="_RQ2" localSheetId="9">MATCH(0.01,[0]!End_Bal,-1)+1</definedName>
    <definedName name="_RQ2">MATCH(0.01,[0]!End_Bal,-1)+1</definedName>
    <definedName name="_sch1">#REF!</definedName>
    <definedName name="_SCH11">#REF!</definedName>
    <definedName name="_SCH4">#REF!</definedName>
    <definedName name="_SCH8">#REF!</definedName>
    <definedName name="_Sort" localSheetId="0" hidden="1">#REF!</definedName>
    <definedName name="_Sort" hidden="1">#REF!</definedName>
    <definedName name="_SPV2">"PropCo1"</definedName>
    <definedName name="_SPV3">"PropCo2"</definedName>
    <definedName name="_SPV4">"PropCo3"</definedName>
    <definedName name="_SPV5">"PropCo4"</definedName>
    <definedName name="_SPV6">"PropCo5"</definedName>
    <definedName name="_SPV7">"PropCo6"</definedName>
    <definedName name="_T2" localSheetId="1" hidden="1">{#N/A,#N/A,FALSE,"단축1";#N/A,#N/A,FALSE,"단축2";#N/A,#N/A,FALSE,"단축3";#N/A,#N/A,FALSE,"장축";#N/A,#N/A,FALSE,"4WD"}</definedName>
    <definedName name="_T2" localSheetId="5" hidden="1">{#N/A,#N/A,FALSE,"단축1";#N/A,#N/A,FALSE,"단축2";#N/A,#N/A,FALSE,"단축3";#N/A,#N/A,FALSE,"장축";#N/A,#N/A,FALSE,"4WD"}</definedName>
    <definedName name="_T2" localSheetId="2" hidden="1">{#N/A,#N/A,FALSE,"단축1";#N/A,#N/A,FALSE,"단축2";#N/A,#N/A,FALSE,"단축3";#N/A,#N/A,FALSE,"장축";#N/A,#N/A,FALSE,"4WD"}</definedName>
    <definedName name="_T2" localSheetId="9" hidden="1">{#N/A,#N/A,FALSE,"단축1";#N/A,#N/A,FALSE,"단축2";#N/A,#N/A,FALSE,"단축3";#N/A,#N/A,FALSE,"장축";#N/A,#N/A,FALSE,"4WD"}</definedName>
    <definedName name="_T2" hidden="1">{#N/A,#N/A,FALSE,"단축1";#N/A,#N/A,FALSE,"단축2";#N/A,#N/A,FALSE,"단축3";#N/A,#N/A,FALSE,"장축";#N/A,#N/A,FALSE,"4WD"}</definedName>
    <definedName name="_Tab2_In2" hidden="1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#REF!</definedName>
    <definedName name="_Table2_Out" hidden="1">#REF!</definedName>
    <definedName name="_WC1">[14]WORKCAP1!$E$43</definedName>
    <definedName name="_WC2">[14]WORKCAP1!$H$43</definedName>
    <definedName name="_WC3">[14]WORKCAP1!$K$43</definedName>
    <definedName name="_WC4">[14]WORKCAP1!$N$43</definedName>
    <definedName name="_ys1" localSheetId="1" hidden="1">{#N/A,#N/A,FALSE,"abs";#N/A,#N/A,FALSE,"Annex-I";#N/A,#N/A,FALSE,"Annex-II";#N/A,#N/A,FALSE,"Annex-III";#N/A,#N/A,FALSE,"Annex-IV";#N/A,#N/A,FALSE,"Annex-V";#N/A,#N/A,FALSE,"Annex-VI"}</definedName>
    <definedName name="_ys1" localSheetId="5" hidden="1">{#N/A,#N/A,FALSE,"abs";#N/A,#N/A,FALSE,"Annex-I";#N/A,#N/A,FALSE,"Annex-II";#N/A,#N/A,FALSE,"Annex-III";#N/A,#N/A,FALSE,"Annex-IV";#N/A,#N/A,FALSE,"Annex-V";#N/A,#N/A,FALSE,"Annex-VI"}</definedName>
    <definedName name="_ys1" localSheetId="2" hidden="1">{#N/A,#N/A,FALSE,"abs";#N/A,#N/A,FALSE,"Annex-I";#N/A,#N/A,FALSE,"Annex-II";#N/A,#N/A,FALSE,"Annex-III";#N/A,#N/A,FALSE,"Annex-IV";#N/A,#N/A,FALSE,"Annex-V";#N/A,#N/A,FALSE,"Annex-VI"}</definedName>
    <definedName name="_ys1" localSheetId="9" hidden="1">{#N/A,#N/A,FALSE,"abs";#N/A,#N/A,FALSE,"Annex-I";#N/A,#N/A,FALSE,"Annex-II";#N/A,#N/A,FALSE,"Annex-III";#N/A,#N/A,FALSE,"Annex-IV";#N/A,#N/A,FALSE,"Annex-V";#N/A,#N/A,FALSE,"Annex-VI"}</definedName>
    <definedName name="_ys1" hidden="1">{#N/A,#N/A,FALSE,"abs";#N/A,#N/A,FALSE,"Annex-I";#N/A,#N/A,FALSE,"Annex-II";#N/A,#N/A,FALSE,"Annex-III";#N/A,#N/A,FALSE,"Annex-IV";#N/A,#N/A,FALSE,"Annex-V";#N/A,#N/A,FALSE,"Annex-VI"}</definedName>
    <definedName name="_ys2" localSheetId="1" hidden="1">{#N/A,#N/A,FALSE,"abs";#N/A,#N/A,FALSE,"Annex-I";#N/A,#N/A,FALSE,"Annex-II";#N/A,#N/A,FALSE,"Annex-III";#N/A,#N/A,FALSE,"Annex-IV";#N/A,#N/A,FALSE,"Annex-V";#N/A,#N/A,FALSE,"Annex-VI"}</definedName>
    <definedName name="_ys2" localSheetId="5" hidden="1">{#N/A,#N/A,FALSE,"abs";#N/A,#N/A,FALSE,"Annex-I";#N/A,#N/A,FALSE,"Annex-II";#N/A,#N/A,FALSE,"Annex-III";#N/A,#N/A,FALSE,"Annex-IV";#N/A,#N/A,FALSE,"Annex-V";#N/A,#N/A,FALSE,"Annex-VI"}</definedName>
    <definedName name="_ys2" localSheetId="2" hidden="1">{#N/A,#N/A,FALSE,"abs";#N/A,#N/A,FALSE,"Annex-I";#N/A,#N/A,FALSE,"Annex-II";#N/A,#N/A,FALSE,"Annex-III";#N/A,#N/A,FALSE,"Annex-IV";#N/A,#N/A,FALSE,"Annex-V";#N/A,#N/A,FALSE,"Annex-VI"}</definedName>
    <definedName name="_ys2" localSheetId="9" hidden="1">{#N/A,#N/A,FALSE,"abs";#N/A,#N/A,FALSE,"Annex-I";#N/A,#N/A,FALSE,"Annex-II";#N/A,#N/A,FALSE,"Annex-III";#N/A,#N/A,FALSE,"Annex-IV";#N/A,#N/A,FALSE,"Annex-V";#N/A,#N/A,FALSE,"Annex-VI"}</definedName>
    <definedName name="_ys2" hidden="1">{#N/A,#N/A,FALSE,"abs";#N/A,#N/A,FALSE,"Annex-I";#N/A,#N/A,FALSE,"Annex-II";#N/A,#N/A,FALSE,"Annex-III";#N/A,#N/A,FALSE,"Annex-IV";#N/A,#N/A,FALSE,"Annex-V";#N/A,#N/A,FALSE,"Annex-VI"}</definedName>
    <definedName name="_ZC2">[10]PRODUCTION!#REF!</definedName>
    <definedName name="_ZC22">[10]PRODUCTION!#REF!</definedName>
    <definedName name="_ZC3">[10]PRODUCTION!#REF!</definedName>
    <definedName name="_ZC33">[10]PRODUCTION!#REF!</definedName>
    <definedName name="_ZC4">[10]PRODUCTION!#REF!</definedName>
    <definedName name="_ZC44">[10]PRODUCTION!#REF!</definedName>
    <definedName name="_ZC5">[10]PRODUCTION!#REF!</definedName>
    <definedName name="_ZC55">[10]PRODUCTION!#REF!</definedName>
    <definedName name="_ZC6">[10]PRODUCTION!#REF!</definedName>
    <definedName name="√">"SQRT"</definedName>
    <definedName name="A" localSheetId="0">#REF!</definedName>
    <definedName name="a">#REF!</definedName>
    <definedName name="A0">#REF!</definedName>
    <definedName name="A1_00근거" localSheetId="1" hidden="1">{#N/A,#N/A,FALSE,"단축1";#N/A,#N/A,FALSE,"단축2";#N/A,#N/A,FALSE,"단축3";#N/A,#N/A,FALSE,"장축";#N/A,#N/A,FALSE,"4WD"}</definedName>
    <definedName name="A1_00근거" localSheetId="5" hidden="1">{#N/A,#N/A,FALSE,"단축1";#N/A,#N/A,FALSE,"단축2";#N/A,#N/A,FALSE,"단축3";#N/A,#N/A,FALSE,"장축";#N/A,#N/A,FALSE,"4WD"}</definedName>
    <definedName name="A1_00근거" localSheetId="2" hidden="1">{#N/A,#N/A,FALSE,"단축1";#N/A,#N/A,FALSE,"단축2";#N/A,#N/A,FALSE,"단축3";#N/A,#N/A,FALSE,"장축";#N/A,#N/A,FALSE,"4WD"}</definedName>
    <definedName name="A1_00근거" localSheetId="9" hidden="1">{#N/A,#N/A,FALSE,"단축1";#N/A,#N/A,FALSE,"단축2";#N/A,#N/A,FALSE,"단축3";#N/A,#N/A,FALSE,"장축";#N/A,#N/A,FALSE,"4WD"}</definedName>
    <definedName name="A1_00근거" hidden="1">{#N/A,#N/A,FALSE,"단축1";#N/A,#N/A,FALSE,"단축2";#N/A,#N/A,FALSE,"단축3";#N/A,#N/A,FALSE,"장축";#N/A,#N/A,FALSE,"4WD"}</definedName>
    <definedName name="a2a2" localSheetId="1" hidden="1">{#N/A,#N/A,TRUE,"Financials";#N/A,#N/A,TRUE,"Operating Statistics";#N/A,#N/A,TRUE,"Capex &amp; Depreciation";#N/A,#N/A,TRUE,"Debt"}</definedName>
    <definedName name="a2a2" localSheetId="5" hidden="1">{#N/A,#N/A,TRUE,"Financials";#N/A,#N/A,TRUE,"Operating Statistics";#N/A,#N/A,TRUE,"Capex &amp; Depreciation";#N/A,#N/A,TRUE,"Debt"}</definedName>
    <definedName name="a2a2" localSheetId="2" hidden="1">{#N/A,#N/A,TRUE,"Financials";#N/A,#N/A,TRUE,"Operating Statistics";#N/A,#N/A,TRUE,"Capex &amp; Depreciation";#N/A,#N/A,TRUE,"Debt"}</definedName>
    <definedName name="a2a2" localSheetId="9" hidden="1">{#N/A,#N/A,TRUE,"Financials";#N/A,#N/A,TRUE,"Operating Statistics";#N/A,#N/A,TRUE,"Capex &amp; Depreciation";#N/A,#N/A,TRUE,"Debt"}</definedName>
    <definedName name="a2a2" hidden="1">{#N/A,#N/A,TRUE,"Financials";#N/A,#N/A,TRUE,"Operating Statistics";#N/A,#N/A,TRUE,"Capex &amp; Depreciation";#N/A,#N/A,TRUE,"Debt"}</definedName>
    <definedName name="aa" localSheetId="0" hidden="1">'[5]Annual Report'!#REF!</definedName>
    <definedName name="aa">#REF!</definedName>
    <definedName name="aa2a2" localSheetId="1">IF([0]!Loan_Amount*[0]!Interest_Rate*[0]!Loan_Years*[0]!Loan_Start&gt;0,1,0)</definedName>
    <definedName name="aa2a2" localSheetId="5">IF([0]!Loan_Amount*[0]!Interest_Rate*[0]!Loan_Years*[0]!Loan_Start&gt;0,1,0)</definedName>
    <definedName name="aa2a2" localSheetId="2">IF([0]!Loan_Amount*[0]!Interest_Rate*[0]!Loan_Years*[0]!Loan_Start&gt;0,1,0)</definedName>
    <definedName name="aa2a2" localSheetId="9">IF([0]!Loan_Amount*[0]!Interest_Rate*[0]!Loan_Years*[0]!Loan_Start&gt;0,1,0)</definedName>
    <definedName name="aa2a2">IF([0]!Loan_Amount*[0]!Interest_Rate*[0]!Loan_Years*[0]!Loan_Start&gt;0,1,0)</definedName>
    <definedName name="aaa" localSheetId="5">#REF!</definedName>
    <definedName name="aaa">#REF!</definedName>
    <definedName name="AAA_DOCTOPS" hidden="1">"AAA_SET"</definedName>
    <definedName name="AAA_duser" hidden="1">"OFF"</definedName>
    <definedName name="aaaa" localSheetId="1">MATCH(0.01,[0]!End_Bal,-1)+1</definedName>
    <definedName name="aaaa" localSheetId="5">MATCH(0.01,[0]!End_Bal,-1)+1</definedName>
    <definedName name="aaaa" localSheetId="2">MATCH(0.01,[0]!End_Bal,-1)+1</definedName>
    <definedName name="aaaa" localSheetId="9">MATCH(0.01,[0]!End_Bal,-1)+1</definedName>
    <definedName name="aaaa">MATCH(0.01,[0]!End_Bal,-1)+1</definedName>
    <definedName name="aaaaaaa" localSheetId="1" hidden="1">{#N/A,#N/A,FALSE,"VARIATIONS";#N/A,#N/A,FALSE,"BUDGET";#N/A,#N/A,FALSE,"CIVIL QNTY VAR";#N/A,#N/A,FALSE,"SUMMARY";#N/A,#N/A,FALSE,"MATERIAL VAR"}</definedName>
    <definedName name="aaaaaaa" localSheetId="5" hidden="1">{#N/A,#N/A,FALSE,"VARIATIONS";#N/A,#N/A,FALSE,"BUDGET";#N/A,#N/A,FALSE,"CIVIL QNTY VAR";#N/A,#N/A,FALSE,"SUMMARY";#N/A,#N/A,FALSE,"MATERIAL VAR"}</definedName>
    <definedName name="aaaaaaa" localSheetId="2" hidden="1">{#N/A,#N/A,FALSE,"VARIATIONS";#N/A,#N/A,FALSE,"BUDGET";#N/A,#N/A,FALSE,"CIVIL QNTY VAR";#N/A,#N/A,FALSE,"SUMMARY";#N/A,#N/A,FALSE,"MATERIAL VAR"}</definedName>
    <definedName name="aaaaaaa" localSheetId="9" hidden="1">{#N/A,#N/A,FALSE,"VARIATIONS";#N/A,#N/A,FALSE,"BUDGET";#N/A,#N/A,FALSE,"CIVIL QNTY VAR";#N/A,#N/A,FALSE,"SUMMARY";#N/A,#N/A,FALSE,"MATERIAL VAR"}</definedName>
    <definedName name="aaaaaaa" hidden="1">{#N/A,#N/A,FALSE,"VARIATIONS";#N/A,#N/A,FALSE,"BUDGET";#N/A,#N/A,FALSE,"CIVIL QNTY VAR";#N/A,#N/A,FALSE,"SUMMARY";#N/A,#N/A,FALSE,"MATERIAL VAR"}</definedName>
    <definedName name="AAAAAAAAAAAAAAAAAAA" localSheetId="1" hidden="1">{"'Table of Contents'!$A$1"}</definedName>
    <definedName name="AAAAAAAAAAAAAAAAAAA" localSheetId="5" hidden="1">{"'Table of Contents'!$A$1"}</definedName>
    <definedName name="AAAAAAAAAAAAAAAAAAA" localSheetId="2" hidden="1">{"'Table of Contents'!$A$1"}</definedName>
    <definedName name="AAAAAAAAAAAAAAAAAAA" localSheetId="9" hidden="1">{"'Table of Contents'!$A$1"}</definedName>
    <definedName name="AAAAAAAAAAAAAAAAAAA" hidden="1">{"'Table of Contents'!$A$1"}</definedName>
    <definedName name="AAB_Addin5" hidden="1">"AAB_Description for addin 5,Description for addin 5,Description for addin 5,Description for addin 5,Description for addin 5,Description for addin 5"</definedName>
    <definedName name="ab" localSheetId="1" hidden="1">{"Summary report",#N/A,FALSE,"BBH";"Details - chart",#N/A,FALSE,"BBH"}</definedName>
    <definedName name="ab" localSheetId="5" hidden="1">{"Summary report",#N/A,FALSE,"BBH";"Details - chart",#N/A,FALSE,"BBH"}</definedName>
    <definedName name="ab" localSheetId="2" hidden="1">{"Summary report",#N/A,FALSE,"BBH";"Details - chart",#N/A,FALSE,"BBH"}</definedName>
    <definedName name="ab" localSheetId="9" hidden="1">{"Summary report",#N/A,FALSE,"BBH";"Details - chart",#N/A,FALSE,"BBH"}</definedName>
    <definedName name="ab" hidden="1">{"Summary report",#N/A,FALSE,"BBH";"Details - chart",#N/A,FALSE,"BBH"}</definedName>
    <definedName name="ABC" localSheetId="0" hidden="1">{#N/A,#N/A,FALSE,"단축1";#N/A,#N/A,FALSE,"단축2";#N/A,#N/A,FALSE,"단축3";#N/A,#N/A,FALSE,"장축";#N/A,#N/A,FALSE,"4WD"}</definedName>
    <definedName name="abc">OFFSET([9]!DataLabels,0,1)</definedName>
    <definedName name="abd" localSheetId="1" hidden="1">{#N/A,#N/A,FALSE,"VARIATIONS";#N/A,#N/A,FALSE,"BUDGET";#N/A,#N/A,FALSE,"CIVIL QNTY VAR";#N/A,#N/A,FALSE,"SUMMARY";#N/A,#N/A,FALSE,"MATERIAL VAR"}</definedName>
    <definedName name="abd" localSheetId="5" hidden="1">{#N/A,#N/A,FALSE,"VARIATIONS";#N/A,#N/A,FALSE,"BUDGET";#N/A,#N/A,FALSE,"CIVIL QNTY VAR";#N/A,#N/A,FALSE,"SUMMARY";#N/A,#N/A,FALSE,"MATERIAL VAR"}</definedName>
    <definedName name="abd" localSheetId="2" hidden="1">{#N/A,#N/A,FALSE,"VARIATIONS";#N/A,#N/A,FALSE,"BUDGET";#N/A,#N/A,FALSE,"CIVIL QNTY VAR";#N/A,#N/A,FALSE,"SUMMARY";#N/A,#N/A,FALSE,"MATERIAL VAR"}</definedName>
    <definedName name="abd" localSheetId="9" hidden="1">{#N/A,#N/A,FALSE,"VARIATIONS";#N/A,#N/A,FALSE,"BUDGET";#N/A,#N/A,FALSE,"CIVIL QNTY VAR";#N/A,#N/A,FALSE,"SUMMARY";#N/A,#N/A,FALSE,"MATERIAL VAR"}</definedName>
    <definedName name="abd" hidden="1">{#N/A,#N/A,FALSE,"VARIATIONS";#N/A,#N/A,FALSE,"BUDGET";#N/A,#N/A,FALSE,"CIVIL QNTY VAR";#N/A,#N/A,FALSE,"SUMMARY";#N/A,#N/A,FALSE,"MATERIAL VAR"}</definedName>
    <definedName name="ABDD" localSheetId="1" hidden="1">{#N/A,#N/A,FALSE,"단축1";#N/A,#N/A,FALSE,"단축2";#N/A,#N/A,FALSE,"단축3";#N/A,#N/A,FALSE,"장축";#N/A,#N/A,FALSE,"4WD"}</definedName>
    <definedName name="ABDD" localSheetId="5" hidden="1">{#N/A,#N/A,FALSE,"단축1";#N/A,#N/A,FALSE,"단축2";#N/A,#N/A,FALSE,"단축3";#N/A,#N/A,FALSE,"장축";#N/A,#N/A,FALSE,"4WD"}</definedName>
    <definedName name="ABDD" localSheetId="2" hidden="1">{#N/A,#N/A,FALSE,"단축1";#N/A,#N/A,FALSE,"단축2";#N/A,#N/A,FALSE,"단축3";#N/A,#N/A,FALSE,"장축";#N/A,#N/A,FALSE,"4WD"}</definedName>
    <definedName name="ABDD" localSheetId="9" hidden="1">{#N/A,#N/A,FALSE,"단축1";#N/A,#N/A,FALSE,"단축2";#N/A,#N/A,FALSE,"단축3";#N/A,#N/A,FALSE,"장축";#N/A,#N/A,FALSE,"4WD"}</definedName>
    <definedName name="ABDD" hidden="1">{#N/A,#N/A,FALSE,"단축1";#N/A,#N/A,FALSE,"단축2";#N/A,#N/A,FALSE,"단축3";#N/A,#N/A,FALSE,"장축";#N/A,#N/A,FALSE,"4WD"}</definedName>
    <definedName name="Access_Button" hidden="1">"업체현황_카드발송_List"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localSheetId="0" hidden="1">"C:\data\excel\temp.mdb"</definedName>
    <definedName name="AccessDatabase" hidden="1">"D:\Planning &amp; QS\Planning\Progress Reports\Daily Progress Report\Physical Progress.mdb"</definedName>
    <definedName name="accsdfv" localSheetId="1" hidden="1">{#N/A,#N/A,FALSE,"VARIATIONS";#N/A,#N/A,FALSE,"BUDGET";#N/A,#N/A,FALSE,"CIVIL QNTY VAR";#N/A,#N/A,FALSE,"SUMMARY";#N/A,#N/A,FALSE,"MATERIAL VAR"}</definedName>
    <definedName name="accsdfv" localSheetId="5" hidden="1">{#N/A,#N/A,FALSE,"VARIATIONS";#N/A,#N/A,FALSE,"BUDGET";#N/A,#N/A,FALSE,"CIVIL QNTY VAR";#N/A,#N/A,FALSE,"SUMMARY";#N/A,#N/A,FALSE,"MATERIAL VAR"}</definedName>
    <definedName name="accsdfv" localSheetId="2" hidden="1">{#N/A,#N/A,FALSE,"VARIATIONS";#N/A,#N/A,FALSE,"BUDGET";#N/A,#N/A,FALSE,"CIVIL QNTY VAR";#N/A,#N/A,FALSE,"SUMMARY";#N/A,#N/A,FALSE,"MATERIAL VAR"}</definedName>
    <definedName name="accsdfv" localSheetId="9" hidden="1">{#N/A,#N/A,FALSE,"VARIATIONS";#N/A,#N/A,FALSE,"BUDGET";#N/A,#N/A,FALSE,"CIVIL QNTY VAR";#N/A,#N/A,FALSE,"SUMMARY";#N/A,#N/A,FALSE,"MATERIAL VAR"}</definedName>
    <definedName name="accsdfv" hidden="1">{#N/A,#N/A,FALSE,"VARIATIONS";#N/A,#N/A,FALSE,"BUDGET";#N/A,#N/A,FALSE,"CIVIL QNTY VAR";#N/A,#N/A,FALSE,"SUMMARY";#N/A,#N/A,FALSE,"MATERIAL VAR"}</definedName>
    <definedName name="Acq">[21]Tables!$C$88</definedName>
    <definedName name="Acq_date">[21]Tables!$C$87</definedName>
    <definedName name="ACwvu.Sommaire." localSheetId="5" hidden="1">'[22]#REF'!#REF!,'[22]#REF'!#REF!,'[22]#REF'!#REF!,'[22]#REF'!$C$1:$C$65536,'[22]#REF'!$D$1:$D$65536,'[22]#REF'!#REF!</definedName>
    <definedName name="ACwvu.Sommaire." hidden="1">'[22]#REF'!#REF!,'[22]#REF'!#REF!,'[22]#REF'!#REF!,'[22]#REF'!$C$1:$C$65536,'[22]#REF'!$D$1:$D$65536,'[22]#REF'!#REF!</definedName>
    <definedName name="ADMIN_COST" localSheetId="5">[23]VIC!#REF!</definedName>
    <definedName name="ADMIN_COST">[23]VIC!#REF!</definedName>
    <definedName name="Advanc._CapitalGoods" localSheetId="5">#REF!</definedName>
    <definedName name="Advanc._CapitalGoods">#REF!</definedName>
    <definedName name="Advanc._Supplier" localSheetId="5">#REF!</definedName>
    <definedName name="Advanc._Supplier">#REF!</definedName>
    <definedName name="Advanc._Suppliers" localSheetId="5">#REF!</definedName>
    <definedName name="Advanc._Suppliers">#REF!</definedName>
    <definedName name="Advanc._Suppliers_1">'[24]CMA (CR)'!$A$219:$IV$219</definedName>
    <definedName name="Advanc._Suppliers_2">[24]CMA!$A$219:$IV$219</definedName>
    <definedName name="Advanc._Tax" localSheetId="5">#REF!</definedName>
    <definedName name="Advanc._Tax">#REF!</definedName>
    <definedName name="Advanc._Tax_1">'[24]CMA (CR)'!$A$221:$IV$221</definedName>
    <definedName name="Advanc._Tax_2">[24]CMA!$A$221:$IV$221</definedName>
    <definedName name="Advance._Tax" localSheetId="5">#REF!</definedName>
    <definedName name="Advance._Tax">#REF!</definedName>
    <definedName name="aeckarth" localSheetId="1" hidden="1">{#N/A,#N/A,FALSE,"VARIATIONS";#N/A,#N/A,FALSE,"BUDGET";#N/A,#N/A,FALSE,"CIVIL QNTY VAR";#N/A,#N/A,FALSE,"SUMMARY";#N/A,#N/A,FALSE,"MATERIAL VAR"}</definedName>
    <definedName name="aeckarth" localSheetId="5" hidden="1">{#N/A,#N/A,FALSE,"VARIATIONS";#N/A,#N/A,FALSE,"BUDGET";#N/A,#N/A,FALSE,"CIVIL QNTY VAR";#N/A,#N/A,FALSE,"SUMMARY";#N/A,#N/A,FALSE,"MATERIAL VAR"}</definedName>
    <definedName name="aeckarth" localSheetId="2" hidden="1">{#N/A,#N/A,FALSE,"VARIATIONS";#N/A,#N/A,FALSE,"BUDGET";#N/A,#N/A,FALSE,"CIVIL QNTY VAR";#N/A,#N/A,FALSE,"SUMMARY";#N/A,#N/A,FALSE,"MATERIAL VAR"}</definedName>
    <definedName name="aeckarth" localSheetId="9" hidden="1">{#N/A,#N/A,FALSE,"VARIATIONS";#N/A,#N/A,FALSE,"BUDGET";#N/A,#N/A,FALSE,"CIVIL QNTY VAR";#N/A,#N/A,FALSE,"SUMMARY";#N/A,#N/A,FALSE,"MATERIAL VAR"}</definedName>
    <definedName name="aeckarth" hidden="1">{#N/A,#N/A,FALSE,"VARIATIONS";#N/A,#N/A,FALSE,"BUDGET";#N/A,#N/A,FALSE,"CIVIL QNTY VAR";#N/A,#N/A,FALSE,"SUMMARY";#N/A,#N/A,FALSE,"MATERIAL VAR"}</definedName>
    <definedName name="AFR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FR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FR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FR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FR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g">[25]Design!#REF!</definedName>
    <definedName name="ak" localSheetId="5">#REF!</definedName>
    <definedName name="ak">#REF!</definedName>
    <definedName name="AL" localSheetId="5">#REF!</definedName>
    <definedName name="AL">#REF!</definedName>
    <definedName name="AllTables" localSheetId="1">{5}</definedName>
    <definedName name="AllTables" localSheetId="5">{5}</definedName>
    <definedName name="AllTables" localSheetId="2">{5}</definedName>
    <definedName name="AllTables" localSheetId="9">{5}</definedName>
    <definedName name="AllTables">{5}</definedName>
    <definedName name="ALPROJ">#REF!</definedName>
    <definedName name="ANALYST">#REF!</definedName>
    <definedName name="annual">[26]RATIOS!$A$1:$K$34</definedName>
    <definedName name="anscount" hidden="1">1</definedName>
    <definedName name="Applica">[21]Tables!$C$81</definedName>
    <definedName name="area">[27]Workings!$A$39:$D$58</definedName>
    <definedName name="area1" localSheetId="5">#REF!</definedName>
    <definedName name="area1">#REF!</definedName>
    <definedName name="area2" localSheetId="5">#REF!</definedName>
    <definedName name="area2">#REF!</definedName>
    <definedName name="area3" localSheetId="5">#REF!</definedName>
    <definedName name="area3">#REF!</definedName>
    <definedName name="as">#REF!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asdfasdfsdf" hidden="1">#REF!</definedName>
    <definedName name="asdfsadfasdf" hidden="1">#REF!</definedName>
    <definedName name="ASEF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EF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EF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EF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EF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Ass">#REF!</definedName>
    <definedName name="ass_cc">[28]Sheet1!$A$1:$C$2443</definedName>
    <definedName name="assetproj" localSheetId="5">#REF!</definedName>
    <definedName name="assetproj">#REF!</definedName>
    <definedName name="assets" localSheetId="5">#REF!</definedName>
    <definedName name="assets">#REF!</definedName>
    <definedName name="Assump" localSheetId="5" hidden="1">[29]COSTMAR!#REF!</definedName>
    <definedName name="Assump" hidden="1">[29]COSTMAR!#REF!</definedName>
    <definedName name="Assumption" localSheetId="5" hidden="1">[29]COSTMAR!#REF!</definedName>
    <definedName name="Assumption" hidden="1">[29]COSTMAR!#REF!</definedName>
    <definedName name="Assumptions1" hidden="1">[30]COSTMAR!#REF!</definedName>
    <definedName name="AUTOMATION" localSheetId="5">#REF!</definedName>
    <definedName name="AUTOMATION">#REF!</definedName>
    <definedName name="AV" localSheetId="1" hidden="1">{#N/A,#N/A,FALSE,"96자동차사 계획";#N/A,#N/A,FALSE,"96자동차사 계획"}</definedName>
    <definedName name="AV" localSheetId="5" hidden="1">{#N/A,#N/A,FALSE,"96자동차사 계획";#N/A,#N/A,FALSE,"96자동차사 계획"}</definedName>
    <definedName name="AV" localSheetId="2" hidden="1">{#N/A,#N/A,FALSE,"96자동차사 계획";#N/A,#N/A,FALSE,"96자동차사 계획"}</definedName>
    <definedName name="AV" localSheetId="9" hidden="1">{#N/A,#N/A,FALSE,"96자동차사 계획";#N/A,#N/A,FALSE,"96자동차사 계획"}</definedName>
    <definedName name="AV" hidden="1">{#N/A,#N/A,FALSE,"96자동차사 계획";#N/A,#N/A,FALSE,"96자동차사 계획"}</definedName>
    <definedName name="AVA_HLOAN">#REF!</definedName>
    <definedName name="AvD_1">#REF!</definedName>
    <definedName name="AvD_2">#REF!</definedName>
    <definedName name="AvD_3">#REF!</definedName>
    <definedName name="AvD_4">#REF!</definedName>
    <definedName name="AvD_5">#REF!</definedName>
    <definedName name="AvD_Con">#REF!</definedName>
    <definedName name="AVgDSCR">#REF!</definedName>
    <definedName name="AVV" localSheetId="1" hidden="1">{#N/A,#N/A,FALSE,"96자동차사 계획";#N/A,#N/A,FALSE,"96자동차사 계획"}</definedName>
    <definedName name="AVV" localSheetId="5" hidden="1">{#N/A,#N/A,FALSE,"96자동차사 계획";#N/A,#N/A,FALSE,"96자동차사 계획"}</definedName>
    <definedName name="AVV" localSheetId="2" hidden="1">{#N/A,#N/A,FALSE,"96자동차사 계획";#N/A,#N/A,FALSE,"96자동차사 계획"}</definedName>
    <definedName name="AVV" localSheetId="9" hidden="1">{#N/A,#N/A,FALSE,"96자동차사 계획";#N/A,#N/A,FALSE,"96자동차사 계획"}</definedName>
    <definedName name="AVV" hidden="1">{#N/A,#N/A,FALSE,"96자동차사 계획";#N/A,#N/A,FALSE,"96자동차사 계획"}</definedName>
    <definedName name="B" localSheetId="0">#REF!</definedName>
    <definedName name="B">#REF!</definedName>
    <definedName name="B_RANGE">#REF!</definedName>
    <definedName name="bad">#REF!</definedName>
    <definedName name="BadLink" hidden="1">#REF!</definedName>
    <definedName name="bae">#REF!</definedName>
    <definedName name="BalanceSheetDates">#REF!</definedName>
    <definedName name="balsh">#REF!</definedName>
    <definedName name="bao">#REF!</definedName>
    <definedName name="bap">#REF!</definedName>
    <definedName name="Basicshares">#REF!</definedName>
    <definedName name="Basicsharesoutstanding">#REF!</definedName>
    <definedName name="BasicSharesOutstandingR">[11]Introduction!$E$40:$K$40</definedName>
    <definedName name="BasicYearEndEPS" localSheetId="5">#REF!</definedName>
    <definedName name="BasicYearEndEPS">#REF!</definedName>
    <definedName name="BasicYearEndShares" localSheetId="5">#REF!</definedName>
    <definedName name="BasicYearEndShares">#REF!</definedName>
    <definedName name="bat" localSheetId="5">#REF!</definedName>
    <definedName name="bat">#REF!</definedName>
    <definedName name="bay">#REF!</definedName>
    <definedName name="BB_RANGE">#REF!</definedName>
    <definedName name="BBB_RANGE">#REF!</definedName>
    <definedName name="BC" hidden="1">[31]analysis!#REF!</definedName>
    <definedName name="bca" localSheetId="5">#REF!</definedName>
    <definedName name="bca">#REF!</definedName>
    <definedName name="bcb" localSheetId="5">#REF!</definedName>
    <definedName name="bcb">#REF!</definedName>
    <definedName name="bce" localSheetId="5">#REF!</definedName>
    <definedName name="bce">#REF!</definedName>
    <definedName name="bcl">#REF!</definedName>
    <definedName name="bcm">#REF!</definedName>
    <definedName name="bcp">#REF!</definedName>
    <definedName name="BD" hidden="1">[31]analysis!#REF!</definedName>
    <definedName name="bdp" localSheetId="5">#REF!</definedName>
    <definedName name="bdp">#REF!</definedName>
    <definedName name="BE" hidden="1">[31]analysis!#REF!</definedName>
    <definedName name="Beg_Bal" localSheetId="5">#REF!</definedName>
    <definedName name="Beg_Bal">#REF!</definedName>
    <definedName name="bep" localSheetId="5">#REF!</definedName>
    <definedName name="bep">#REF!</definedName>
    <definedName name="bet" localSheetId="5">#REF!</definedName>
    <definedName name="bet">#REF!</definedName>
    <definedName name="BF" localSheetId="5" hidden="1">[31]analysis!#REF!</definedName>
    <definedName name="BF" hidden="1">[31]analysis!#REF!</definedName>
    <definedName name="bfc" localSheetId="5">#REF!</definedName>
    <definedName name="bfc">#REF!</definedName>
    <definedName name="BG" localSheetId="5" hidden="1">[31]analysis!#REF!</definedName>
    <definedName name="BG" hidden="1">[31]analysis!#REF!</definedName>
    <definedName name="BG_Del" hidden="1">15</definedName>
    <definedName name="BG_Ins" hidden="1">4</definedName>
    <definedName name="BG_Mod" hidden="1">6</definedName>
    <definedName name="BH" localSheetId="5" hidden="1">[31]analysis!#REF!</definedName>
    <definedName name="BH" hidden="1">[31]analysis!#REF!</definedName>
    <definedName name="bia" localSheetId="5">#REF!</definedName>
    <definedName name="bia">#REF!</definedName>
    <definedName name="bin" localSheetId="5">#REF!</definedName>
    <definedName name="bin">#REF!</definedName>
    <definedName name="bintt1">[14]INTT!$D$69</definedName>
    <definedName name="bintt2">[14]INTT!$D$71</definedName>
    <definedName name="bintt3">[14]INTT!$D$73</definedName>
    <definedName name="bintt4">[14]INTT!$D$75</definedName>
    <definedName name="bio" localSheetId="5">#REF!</definedName>
    <definedName name="bio">#REF!</definedName>
    <definedName name="bir" localSheetId="5">#REF!</definedName>
    <definedName name="bir">#REF!</definedName>
    <definedName name="bit" localSheetId="5">#REF!</definedName>
    <definedName name="bit">#REF!</definedName>
    <definedName name="BJ" localSheetId="5" hidden="1">[31]analysis!#REF!</definedName>
    <definedName name="BJ" hidden="1">[31]analysis!#REF!</definedName>
    <definedName name="bll" localSheetId="5">#REF!</definedName>
    <definedName name="bll">#REF!</definedName>
    <definedName name="block.balancesheet.blue" localSheetId="5">#REF!</definedName>
    <definedName name="block.balancesheet.blue">#REF!</definedName>
    <definedName name="block.businessbackground.blue" localSheetId="5">#REF!</definedName>
    <definedName name="block.businessbackground.blue">#REF!</definedName>
    <definedName name="block.capitalhistory.blue">#REF!</definedName>
    <definedName name="block.cashflow.blue">#REF!</definedName>
    <definedName name="block.expansionplans.blue">#REF!</definedName>
    <definedName name="block.forecasts.blue">#REF!</definedName>
    <definedName name="block.identityblock.blue">#REF!</definedName>
    <definedName name="block.incomestatement.blue">#REF!</definedName>
    <definedName name="block.investmentargument.blue">#REF!</definedName>
    <definedName name="block.keyassumptions.blue">#REF!</definedName>
    <definedName name="block.keyassumptions2.blue">#REF!</definedName>
    <definedName name="block.mainpoints.red">#REF!</definedName>
    <definedName name="block.PEBANDS.none">#REF!</definedName>
    <definedName name="block.perrel.none">#REF!</definedName>
    <definedName name="block.pricetrends.none">#REF!</definedName>
    <definedName name="block.ratioanalysis.blue">#REF!</definedName>
    <definedName name="block.salesbreakdown.none">#REF!</definedName>
    <definedName name="block.shareholdingpattern.blue">#REF!</definedName>
    <definedName name="block.title.blue">#REF!</definedName>
    <definedName name="Bloomberg">#REF!</definedName>
    <definedName name="blower">#REF!</definedName>
    <definedName name="blt">#REF!</definedName>
    <definedName name="bmi">#REF!</definedName>
    <definedName name="bnd">#REF!</definedName>
    <definedName name="bnf">#REF!</definedName>
    <definedName name="boc">#REF!</definedName>
    <definedName name="bol">#REF!</definedName>
    <definedName name="Bookvalue">#REF!</definedName>
    <definedName name="bor">#REF!</definedName>
    <definedName name="bot">#REF!</definedName>
    <definedName name="bpp">#REF!</definedName>
    <definedName name="bpu">#REF!</definedName>
    <definedName name="brand">[32]Summary!$B$1</definedName>
    <definedName name="brbrbrbr" localSheetId="1" hidden="1">{#N/A,#N/A,FALSE,"VARIATIONS";#N/A,#N/A,FALSE,"BUDGET";#N/A,#N/A,FALSE,"CIVIL QNTY VAR";#N/A,#N/A,FALSE,"SUMMARY";#N/A,#N/A,FALSE,"MATERIAL VAR"}</definedName>
    <definedName name="brbrbrbr" localSheetId="5" hidden="1">{#N/A,#N/A,FALSE,"VARIATIONS";#N/A,#N/A,FALSE,"BUDGET";#N/A,#N/A,FALSE,"CIVIL QNTY VAR";#N/A,#N/A,FALSE,"SUMMARY";#N/A,#N/A,FALSE,"MATERIAL VAR"}</definedName>
    <definedName name="brbrbrbr" localSheetId="2" hidden="1">{#N/A,#N/A,FALSE,"VARIATIONS";#N/A,#N/A,FALSE,"BUDGET";#N/A,#N/A,FALSE,"CIVIL QNTY VAR";#N/A,#N/A,FALSE,"SUMMARY";#N/A,#N/A,FALSE,"MATERIAL VAR"}</definedName>
    <definedName name="brbrbrbr" localSheetId="9" hidden="1">{#N/A,#N/A,FALSE,"VARIATIONS";#N/A,#N/A,FALSE,"BUDGET";#N/A,#N/A,FALSE,"CIVIL QNTY VAR";#N/A,#N/A,FALSE,"SUMMARY";#N/A,#N/A,FALSE,"MATERIAL VAR"}</definedName>
    <definedName name="brbrbrbr" hidden="1">{#N/A,#N/A,FALSE,"VARIATIONS";#N/A,#N/A,FALSE,"BUDGET";#N/A,#N/A,FALSE,"CIVIL QNTY VAR";#N/A,#N/A,FALSE,"SUMMARY";#N/A,#N/A,FALSE,"MATERIAL VAR"}</definedName>
    <definedName name="bre">#REF!</definedName>
    <definedName name="Breakdown">#REF!</definedName>
    <definedName name="BriefCoName">#REF!</definedName>
    <definedName name="BriefDate">#REF!</definedName>
    <definedName name="BriefInvPlay">#REF!</definedName>
    <definedName name="BriefPrevDate">#REF!</definedName>
    <definedName name="BriefPrevRecom">#REF!</definedName>
    <definedName name="BriefRationale">#REF!</definedName>
    <definedName name="BriefRecom">#REF!</definedName>
    <definedName name="BriefSummary">#REF!</definedName>
    <definedName name="BriefTime">#REF!</definedName>
    <definedName name="BROADCASTING">#REF!</definedName>
    <definedName name="brokerage">'[33]P&amp;LSum'!$A$140:$X$157</definedName>
    <definedName name="brokerageexp">'[34]Detail P&amp;L'!$A$280:$BK$318</definedName>
    <definedName name="brs" localSheetId="1" hidden="1">{#N/A,#N/A,FALSE,"abs";#N/A,#N/A,FALSE,"Annex-I";#N/A,#N/A,FALSE,"Annex-II";#N/A,#N/A,FALSE,"Annex-III";#N/A,#N/A,FALSE,"Annex-IV";#N/A,#N/A,FALSE,"Annex-V";#N/A,#N/A,FALSE,"Annex-VI"}</definedName>
    <definedName name="brs" localSheetId="5" hidden="1">{#N/A,#N/A,FALSE,"abs";#N/A,#N/A,FALSE,"Annex-I";#N/A,#N/A,FALSE,"Annex-II";#N/A,#N/A,FALSE,"Annex-III";#N/A,#N/A,FALSE,"Annex-IV";#N/A,#N/A,FALSE,"Annex-V";#N/A,#N/A,FALSE,"Annex-VI"}</definedName>
    <definedName name="brs" localSheetId="2" hidden="1">{#N/A,#N/A,FALSE,"abs";#N/A,#N/A,FALSE,"Annex-I";#N/A,#N/A,FALSE,"Annex-II";#N/A,#N/A,FALSE,"Annex-III";#N/A,#N/A,FALSE,"Annex-IV";#N/A,#N/A,FALSE,"Annex-V";#N/A,#N/A,FALSE,"Annex-VI"}</definedName>
    <definedName name="brs" localSheetId="9" hidden="1">{#N/A,#N/A,FALSE,"abs";#N/A,#N/A,FALSE,"Annex-I";#N/A,#N/A,FALSE,"Annex-II";#N/A,#N/A,FALSE,"Annex-III";#N/A,#N/A,FALSE,"Annex-IV";#N/A,#N/A,FALSE,"Annex-V";#N/A,#N/A,FALSE,"Annex-VI"}</definedName>
    <definedName name="brs" hidden="1">{#N/A,#N/A,FALSE,"abs";#N/A,#N/A,FALSE,"Annex-I";#N/A,#N/A,FALSE,"Annex-II";#N/A,#N/A,FALSE,"Annex-III";#N/A,#N/A,FALSE,"Annex-IV";#N/A,#N/A,FALSE,"Annex-V";#N/A,#N/A,FALSE,"Annex-VI"}</definedName>
    <definedName name="BS">#REF!</definedName>
    <definedName name="BS_Year_3">'[35]Pinot''s Latest Projections'!#REF!</definedName>
    <definedName name="BSE200Member" localSheetId="5">#REF!</definedName>
    <definedName name="BSE200Member">#REF!</definedName>
    <definedName name="BSECode" localSheetId="5">#REF!</definedName>
    <definedName name="BSECode">#REF!</definedName>
    <definedName name="bsf" localSheetId="5">#REF!</definedName>
    <definedName name="bsf">#REF!</definedName>
    <definedName name="bst">#REF!</definedName>
    <definedName name="bta">#REF!</definedName>
    <definedName name="btd">#REF!</definedName>
    <definedName name="bte">#REF!</definedName>
    <definedName name="btl">#REF!</definedName>
    <definedName name="btp">#REF!</definedName>
    <definedName name="Budget" localSheetId="1">DATE(YEAR([0]!Loan_Start),MONTH([0]!Loan_Start)+Payment_Number,DAY([0]!Loan_Start))</definedName>
    <definedName name="Budget" localSheetId="7">DATE(YEAR([0]!Loan_Start),MONTH([0]!Loan_Start)+Payment_Number,DAY([0]!Loan_Start))</definedName>
    <definedName name="Budget" localSheetId="8">DATE(YEAR([0]!Loan_Start),MONTH([0]!Loan_Start)+Payment_Number,DAY([0]!Loan_Start))</definedName>
    <definedName name="Budget" localSheetId="11">DATE(YEAR([0]!Loan_Start),MONTH([0]!Loan_Start)+Payment_Number,DAY([0]!Loan_Start))</definedName>
    <definedName name="Budget" localSheetId="5">DATE(YEAR([0]!Loan_Start),MONTH([0]!Loan_Start)+Payment_Number,DAY([0]!Loan_Start))</definedName>
    <definedName name="Budget" localSheetId="2">DATE(YEAR([0]!Loan_Start),MONTH([0]!Loan_Start)+Payment_Number,DAY([0]!Loan_Start))</definedName>
    <definedName name="Budget" localSheetId="9">DATE(YEAR([0]!Loan_Start),MONTH([0]!Loan_Start)+Payment_Number,DAY([0]!Loan_Start))</definedName>
    <definedName name="Budget" localSheetId="6">DATE(YEAR([0]!Loan_Start),MONTH([0]!Loan_Start)+Payment_Number,DAY([0]!Loan_Start))</definedName>
    <definedName name="Budget">DATE(YEAR([0]!Loan_Start),MONTH([0]!Loan_Start)+Payment_Number,DAY([0]!Loan_Start))</definedName>
    <definedName name="Budget_DT" localSheetId="1">IF([0]!Loan_Amount*[0]!Interest_Rate*[0]!Loan_Years*[0]!Loan_Start&gt;0,1,0)</definedName>
    <definedName name="Budget_DT" localSheetId="5">IF([0]!Loan_Amount*[0]!Interest_Rate*[0]!Loan_Years*[0]!Loan_Start&gt;0,1,0)</definedName>
    <definedName name="Budget_DT" localSheetId="2">IF([0]!Loan_Amount*[0]!Interest_Rate*[0]!Loan_Years*[0]!Loan_Start&gt;0,1,0)</definedName>
    <definedName name="Budget_DT" localSheetId="9">IF([0]!Loan_Amount*[0]!Interest_Rate*[0]!Loan_Years*[0]!Loan_Start&gt;0,1,0)</definedName>
    <definedName name="Budget_DT">IF([0]!Loan_Amount*[0]!Interest_Rate*[0]!Loan_Years*[0]!Loan_Start&gt;0,1,0)</definedName>
    <definedName name="Budgeted" localSheetId="1">OFFSET([0]!Full_Print,0,0,'CAM with escalation - RIL'!Last_Row)</definedName>
    <definedName name="Budgeted" localSheetId="5">OFFSET('Other Income'!Full_Print,0,0,'Other Income'!Last_Row)</definedName>
    <definedName name="Budgeted" localSheetId="2">OFFSET([0]!Full_Print,0,0,'Rental with escalation - RIL'!Last_Row)</definedName>
    <definedName name="Budgeted" localSheetId="9">OFFSET([0]!Full_Print,0,0,'Rental wo escalation - RIL'!Last_Row)</definedName>
    <definedName name="Budgeted">OFFSET([0]!Full_Print,0,0,[0]!Last_Row)</definedName>
    <definedName name="budgeted\" localSheetId="1">MATCH(0.01,[0]!End_Bal,-1)+1</definedName>
    <definedName name="budgeted\" localSheetId="5">MATCH(0.01,[0]!End_Bal,-1)+1</definedName>
    <definedName name="budgeted\" localSheetId="2">MATCH(0.01,[0]!End_Bal,-1)+1</definedName>
    <definedName name="budgeted\" localSheetId="9">MATCH(0.01,[0]!End_Bal,-1)+1</definedName>
    <definedName name="budgeted\">MATCH(0.01,[0]!End_Bal,-1)+1</definedName>
    <definedName name="BuiltIn_Print_Titles">#REF!</definedName>
    <definedName name="C_i">#REF!</definedName>
    <definedName name="C_ii">#REF!</definedName>
    <definedName name="C_iii">#REF!</definedName>
    <definedName name="C_iv">#REF!</definedName>
    <definedName name="ca">#REF!</definedName>
    <definedName name="CABLE">#REF!</definedName>
    <definedName name="cac">#REF!</definedName>
    <definedName name="cam">#REF!</definedName>
    <definedName name="CAP">#REF!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A" localSheetId="1" hidden="1">{#N/A,#N/A,FALSE,"단축1";#N/A,#N/A,FALSE,"단축2";#N/A,#N/A,FALSE,"단축3";#N/A,#N/A,FALSE,"장축";#N/A,#N/A,FALSE,"4WD"}</definedName>
    <definedName name="CAPA" localSheetId="5" hidden="1">{#N/A,#N/A,FALSE,"단축1";#N/A,#N/A,FALSE,"단축2";#N/A,#N/A,FALSE,"단축3";#N/A,#N/A,FALSE,"장축";#N/A,#N/A,FALSE,"4WD"}</definedName>
    <definedName name="CAPA" localSheetId="2" hidden="1">{#N/A,#N/A,FALSE,"단축1";#N/A,#N/A,FALSE,"단축2";#N/A,#N/A,FALSE,"단축3";#N/A,#N/A,FALSE,"장축";#N/A,#N/A,FALSE,"4WD"}</definedName>
    <definedName name="CAPA" localSheetId="9" hidden="1">{#N/A,#N/A,FALSE,"단축1";#N/A,#N/A,FALSE,"단축2";#N/A,#N/A,FALSE,"단축3";#N/A,#N/A,FALSE,"장축";#N/A,#N/A,FALSE,"4WD"}</definedName>
    <definedName name="CAPA" hidden="1">{#N/A,#N/A,FALSE,"단축1";#N/A,#N/A,FALSE,"단축2";#N/A,#N/A,FALSE,"단축3";#N/A,#N/A,FALSE,"장축";#N/A,#N/A,FALSE,"4WD"}</definedName>
    <definedName name="Capacity_Utilisation">#REF!</definedName>
    <definedName name="CAPEX" localSheetId="1" hidden="1">{#N/A,#N/A,TRUE,"Summary";#N/A,#N/A,TRUE,"IS";#N/A,#N/A,TRUE,"Adj";#N/A,#N/A,TRUE,"BS";#N/A,#N/A,TRUE,"CF";#N/A,#N/A,TRUE,"Debt";#N/A,#N/A,TRUE,"IRR"}</definedName>
    <definedName name="CAPEX" localSheetId="5" hidden="1">{#N/A,#N/A,TRUE,"Summary";#N/A,#N/A,TRUE,"IS";#N/A,#N/A,TRUE,"Adj";#N/A,#N/A,TRUE,"BS";#N/A,#N/A,TRUE,"CF";#N/A,#N/A,TRUE,"Debt";#N/A,#N/A,TRUE,"IRR"}</definedName>
    <definedName name="CAPEX" localSheetId="2" hidden="1">{#N/A,#N/A,TRUE,"Summary";#N/A,#N/A,TRUE,"IS";#N/A,#N/A,TRUE,"Adj";#N/A,#N/A,TRUE,"BS";#N/A,#N/A,TRUE,"CF";#N/A,#N/A,TRUE,"Debt";#N/A,#N/A,TRUE,"IRR"}</definedName>
    <definedName name="CAPEX" localSheetId="9" hidden="1">{#N/A,#N/A,TRUE,"Summary";#N/A,#N/A,TRUE,"IS";#N/A,#N/A,TRUE,"Adj";#N/A,#N/A,TRUE,"BS";#N/A,#N/A,TRUE,"CF";#N/A,#N/A,TRUE,"Debt";#N/A,#N/A,TRUE,"IRR"}</definedName>
    <definedName name="CAPEX" hidden="1">{#N/A,#N/A,TRUE,"Summary";#N/A,#N/A,TRUE,"IS";#N/A,#N/A,TRUE,"Adj";#N/A,#N/A,TRUE,"BS";#N/A,#N/A,TRUE,"CF";#N/A,#N/A,TRUE,"Debt";#N/A,#N/A,TRUE,"IRR"}</definedName>
    <definedName name="CAPEX_REV">[23]VIC!#REF!</definedName>
    <definedName name="CAPEX1" localSheetId="1" hidden="1">{#N/A,#N/A,TRUE,"Summary";#N/A,#N/A,TRUE,"IS";#N/A,#N/A,TRUE,"Adj";#N/A,#N/A,TRUE,"BS";#N/A,#N/A,TRUE,"CF";#N/A,#N/A,TRUE,"Debt";#N/A,#N/A,TRUE,"IRR"}</definedName>
    <definedName name="CAPEX1" localSheetId="5" hidden="1">{#N/A,#N/A,TRUE,"Summary";#N/A,#N/A,TRUE,"IS";#N/A,#N/A,TRUE,"Adj";#N/A,#N/A,TRUE,"BS";#N/A,#N/A,TRUE,"CF";#N/A,#N/A,TRUE,"Debt";#N/A,#N/A,TRUE,"IRR"}</definedName>
    <definedName name="CAPEX1" localSheetId="2" hidden="1">{#N/A,#N/A,TRUE,"Summary";#N/A,#N/A,TRUE,"IS";#N/A,#N/A,TRUE,"Adj";#N/A,#N/A,TRUE,"BS";#N/A,#N/A,TRUE,"CF";#N/A,#N/A,TRUE,"Debt";#N/A,#N/A,TRUE,"IRR"}</definedName>
    <definedName name="CAPEX1" localSheetId="9" hidden="1">{#N/A,#N/A,TRUE,"Summary";#N/A,#N/A,TRUE,"IS";#N/A,#N/A,TRUE,"Adj";#N/A,#N/A,TRUE,"BS";#N/A,#N/A,TRUE,"CF";#N/A,#N/A,TRUE,"Debt";#N/A,#N/A,TRUE,"IRR"}</definedName>
    <definedName name="CAPEX1" hidden="1">{#N/A,#N/A,TRUE,"Summary";#N/A,#N/A,TRUE,"IS";#N/A,#N/A,TRUE,"Adj";#N/A,#N/A,TRUE,"BS";#N/A,#N/A,TRUE,"CF";#N/A,#N/A,TRUE,"Debt";#N/A,#N/A,TRUE,"IRR"}</definedName>
    <definedName name="CAPEX차이" localSheetId="1" hidden="1">{#N/A,#N/A,TRUE,"Summary";#N/A,#N/A,TRUE,"IS";#N/A,#N/A,TRUE,"Adj";#N/A,#N/A,TRUE,"BS";#N/A,#N/A,TRUE,"CF";#N/A,#N/A,TRUE,"Debt";#N/A,#N/A,TRUE,"IRR"}</definedName>
    <definedName name="CAPEX차이" localSheetId="5" hidden="1">{#N/A,#N/A,TRUE,"Summary";#N/A,#N/A,TRUE,"IS";#N/A,#N/A,TRUE,"Adj";#N/A,#N/A,TRUE,"BS";#N/A,#N/A,TRUE,"CF";#N/A,#N/A,TRUE,"Debt";#N/A,#N/A,TRUE,"IRR"}</definedName>
    <definedName name="CAPEX차이" localSheetId="2" hidden="1">{#N/A,#N/A,TRUE,"Summary";#N/A,#N/A,TRUE,"IS";#N/A,#N/A,TRUE,"Adj";#N/A,#N/A,TRUE,"BS";#N/A,#N/A,TRUE,"CF";#N/A,#N/A,TRUE,"Debt";#N/A,#N/A,TRUE,"IRR"}</definedName>
    <definedName name="CAPEX차이" localSheetId="9" hidden="1">{#N/A,#N/A,TRUE,"Summary";#N/A,#N/A,TRUE,"IS";#N/A,#N/A,TRUE,"Adj";#N/A,#N/A,TRUE,"BS";#N/A,#N/A,TRUE,"CF";#N/A,#N/A,TRUE,"Debt";#N/A,#N/A,TRUE,"IRR"}</definedName>
    <definedName name="CAPEX차이" hidden="1">{#N/A,#N/A,TRUE,"Summary";#N/A,#N/A,TRUE,"IS";#N/A,#N/A,TRUE,"Adj";#N/A,#N/A,TRUE,"BS";#N/A,#N/A,TRUE,"CF";#N/A,#N/A,TRUE,"Debt";#N/A,#N/A,TRUE,"IRR"}</definedName>
    <definedName name="CAPEX차이1" localSheetId="1" hidden="1">{#N/A,#N/A,TRUE,"Summary";#N/A,#N/A,TRUE,"IS";#N/A,#N/A,TRUE,"Adj";#N/A,#N/A,TRUE,"BS";#N/A,#N/A,TRUE,"CF";#N/A,#N/A,TRUE,"Debt";#N/A,#N/A,TRUE,"IRR"}</definedName>
    <definedName name="CAPEX차이1" localSheetId="5" hidden="1">{#N/A,#N/A,TRUE,"Summary";#N/A,#N/A,TRUE,"IS";#N/A,#N/A,TRUE,"Adj";#N/A,#N/A,TRUE,"BS";#N/A,#N/A,TRUE,"CF";#N/A,#N/A,TRUE,"Debt";#N/A,#N/A,TRUE,"IRR"}</definedName>
    <definedName name="CAPEX차이1" localSheetId="2" hidden="1">{#N/A,#N/A,TRUE,"Summary";#N/A,#N/A,TRUE,"IS";#N/A,#N/A,TRUE,"Adj";#N/A,#N/A,TRUE,"BS";#N/A,#N/A,TRUE,"CF";#N/A,#N/A,TRUE,"Debt";#N/A,#N/A,TRUE,"IRR"}</definedName>
    <definedName name="CAPEX차이1" localSheetId="9" hidden="1">{#N/A,#N/A,TRUE,"Summary";#N/A,#N/A,TRUE,"IS";#N/A,#N/A,TRUE,"Adj";#N/A,#N/A,TRUE,"BS";#N/A,#N/A,TRUE,"CF";#N/A,#N/A,TRUE,"Debt";#N/A,#N/A,TRUE,"IRR"}</definedName>
    <definedName name="CAPEX차이1" hidden="1">{#N/A,#N/A,TRUE,"Summary";#N/A,#N/A,TRUE,"IS";#N/A,#N/A,TRUE,"Adj";#N/A,#N/A,TRUE,"BS";#N/A,#N/A,TRUE,"CF";#N/A,#N/A,TRUE,"Debt";#N/A,#N/A,TRUE,"IRR"}</definedName>
    <definedName name="capital">#REF!</definedName>
    <definedName name="CapitalEmployed">#REF!</definedName>
    <definedName name="CapitalExpenditure">#REF!</definedName>
    <definedName name="Capitalisation">#REF!</definedName>
    <definedName name="CardCoName">#REF!</definedName>
    <definedName name="CardDate">#REF!</definedName>
    <definedName name="CardInvPlay">#REF!</definedName>
    <definedName name="CardPrevDate">#REF!</definedName>
    <definedName name="CardPrevRecom">#REF!</definedName>
    <definedName name="CardRationale">#REF!</definedName>
    <definedName name="CardRecom">#REF!</definedName>
    <definedName name="CardSummary">#REF!</definedName>
    <definedName name="CardTime">#REF!</definedName>
    <definedName name="cas" localSheetId="1" hidden="1">{#N/A,#N/A,FALSE,"VARIATIONS";#N/A,#N/A,FALSE,"BUDGET";#N/A,#N/A,FALSE,"CIVIL QNTY VAR";#N/A,#N/A,FALSE,"SUMMARY";#N/A,#N/A,FALSE,"MATERIAL VAR"}</definedName>
    <definedName name="cas" localSheetId="5" hidden="1">{#N/A,#N/A,FALSE,"VARIATIONS";#N/A,#N/A,FALSE,"BUDGET";#N/A,#N/A,FALSE,"CIVIL QNTY VAR";#N/A,#N/A,FALSE,"SUMMARY";#N/A,#N/A,FALSE,"MATERIAL VAR"}</definedName>
    <definedName name="cas" localSheetId="2" hidden="1">{#N/A,#N/A,FALSE,"VARIATIONS";#N/A,#N/A,FALSE,"BUDGET";#N/A,#N/A,FALSE,"CIVIL QNTY VAR";#N/A,#N/A,FALSE,"SUMMARY";#N/A,#N/A,FALSE,"MATERIAL VAR"}</definedName>
    <definedName name="cas" localSheetId="9" hidden="1">{#N/A,#N/A,FALSE,"VARIATIONS";#N/A,#N/A,FALSE,"BUDGET";#N/A,#N/A,FALSE,"CIVIL QNTY VAR";#N/A,#N/A,FALSE,"SUMMARY";#N/A,#N/A,FALSE,"MATERIAL VAR"}</definedName>
    <definedName name="cas" hidden="1">{#N/A,#N/A,FALSE,"VARIATIONS";#N/A,#N/A,FALSE,"BUDGET";#N/A,#N/A,FALSE,"CIVIL QNTY VAR";#N/A,#N/A,FALSE,"SUMMARY";#N/A,#N/A,FALSE,"MATERIAL VAR"}</definedName>
    <definedName name="CASE">[36]Scenario!$B$6</definedName>
    <definedName name="cash" localSheetId="5">#REF!</definedName>
    <definedName name="cash">#REF!</definedName>
    <definedName name="CASH_CREDIT">'[37]BS Details'!#REF!</definedName>
    <definedName name="Cash_Forecast">[38]Group!#REF!</definedName>
    <definedName name="Cash_Year_3">'[35]Pinot''s Latest Projections'!#REF!</definedName>
    <definedName name="cashflow" localSheetId="5">#REF!</definedName>
    <definedName name="cashflow">#REF!</definedName>
    <definedName name="CashflowfromOperations" localSheetId="5">#REF!</definedName>
    <definedName name="CashflowfromOperations">#REF!</definedName>
    <definedName name="Cat_act_02">[21]Tables!$C$76</definedName>
    <definedName name="cca" localSheetId="5">#REF!</definedName>
    <definedName name="cca">#REF!</definedName>
    <definedName name="cccddd" localSheetId="1" hidden="1">{#N/A,#N/A,FALSE,"단축1";#N/A,#N/A,FALSE,"단축2";#N/A,#N/A,FALSE,"단축3";#N/A,#N/A,FALSE,"장축";#N/A,#N/A,FALSE,"4WD"}</definedName>
    <definedName name="cccddd" localSheetId="5" hidden="1">{#N/A,#N/A,FALSE,"단축1";#N/A,#N/A,FALSE,"단축2";#N/A,#N/A,FALSE,"단축3";#N/A,#N/A,FALSE,"장축";#N/A,#N/A,FALSE,"4WD"}</definedName>
    <definedName name="cccddd" localSheetId="2" hidden="1">{#N/A,#N/A,FALSE,"단축1";#N/A,#N/A,FALSE,"단축2";#N/A,#N/A,FALSE,"단축3";#N/A,#N/A,FALSE,"장축";#N/A,#N/A,FALSE,"4WD"}</definedName>
    <definedName name="cccddd" localSheetId="9" hidden="1">{#N/A,#N/A,FALSE,"단축1";#N/A,#N/A,FALSE,"단축2";#N/A,#N/A,FALSE,"단축3";#N/A,#N/A,FALSE,"장축";#N/A,#N/A,FALSE,"4WD"}</definedName>
    <definedName name="cccddd" hidden="1">{#N/A,#N/A,FALSE,"단축1";#N/A,#N/A,FALSE,"단축2";#N/A,#N/A,FALSE,"단축3";#N/A,#N/A,FALSE,"장축";#N/A,#N/A,FALSE,"4WD"}</definedName>
    <definedName name="cce">#REF!</definedName>
    <definedName name="ccl">#REF!</definedName>
    <definedName name="ccn">#REF!</definedName>
    <definedName name="cdcdc" localSheetId="1" hidden="1">{#N/A,#N/A,FALSE,"VARIATIONS";#N/A,#N/A,FALSE,"BUDGET";#N/A,#N/A,FALSE,"CIVIL QNTY VAR";#N/A,#N/A,FALSE,"SUMMARY";#N/A,#N/A,FALSE,"MATERIAL VAR"}</definedName>
    <definedName name="cdcdc" localSheetId="5" hidden="1">{#N/A,#N/A,FALSE,"VARIATIONS";#N/A,#N/A,FALSE,"BUDGET";#N/A,#N/A,FALSE,"CIVIL QNTY VAR";#N/A,#N/A,FALSE,"SUMMARY";#N/A,#N/A,FALSE,"MATERIAL VAR"}</definedName>
    <definedName name="cdcdc" localSheetId="2" hidden="1">{#N/A,#N/A,FALSE,"VARIATIONS";#N/A,#N/A,FALSE,"BUDGET";#N/A,#N/A,FALSE,"CIVIL QNTY VAR";#N/A,#N/A,FALSE,"SUMMARY";#N/A,#N/A,FALSE,"MATERIAL VAR"}</definedName>
    <definedName name="cdcdc" localSheetId="9" hidden="1">{#N/A,#N/A,FALSE,"VARIATIONS";#N/A,#N/A,FALSE,"BUDGET";#N/A,#N/A,FALSE,"CIVIL QNTY VAR";#N/A,#N/A,FALSE,"SUMMARY";#N/A,#N/A,FALSE,"MATERIAL VAR"}</definedName>
    <definedName name="cdcdc" hidden="1">{#N/A,#N/A,FALSE,"VARIATIONS";#N/A,#N/A,FALSE,"BUDGET";#N/A,#N/A,FALSE,"CIVIL QNTY VAR";#N/A,#N/A,FALSE,"SUMMARY";#N/A,#N/A,FALSE,"MATERIAL VAR"}</definedName>
    <definedName name="cde">#REF!</definedName>
    <definedName name="cdi">#REF!</definedName>
    <definedName name="cdp">#REF!</definedName>
    <definedName name="centre.1">#REF!</definedName>
    <definedName name="centre.2">#REF!</definedName>
    <definedName name="cershare">[39]COGENINP!#REF!</definedName>
    <definedName name="cfc" localSheetId="5">#REF!</definedName>
    <definedName name="cfc">#REF!</definedName>
    <definedName name="cfl">[40]LINKS!#REF!</definedName>
    <definedName name="CFPS_Curr_Yr" localSheetId="5">#REF!</definedName>
    <definedName name="CFPS_Curr_Yr">#REF!</definedName>
    <definedName name="CFPS_Lst_Yr" localSheetId="5">#REF!</definedName>
    <definedName name="CFPS_Lst_Yr">#REF!</definedName>
    <definedName name="CFPS_Next_Yr" localSheetId="5">#REF!</definedName>
    <definedName name="CFPS_Next_Yr">#REF!</definedName>
    <definedName name="cfx">#REF!</definedName>
    <definedName name="ChangesInWorkingCapital">#REF!</definedName>
    <definedName name="checked">#REF!</definedName>
    <definedName name="CheckInterest">[41]Loans!$D$27</definedName>
    <definedName name="ci" localSheetId="1" hidden="1">{#N/A,#N/A,FALSE,"단축1";#N/A,#N/A,FALSE,"단축2";#N/A,#N/A,FALSE,"단축3";#N/A,#N/A,FALSE,"장축";#N/A,#N/A,FALSE,"4WD"}</definedName>
    <definedName name="ci" localSheetId="5" hidden="1">{#N/A,#N/A,FALSE,"단축1";#N/A,#N/A,FALSE,"단축2";#N/A,#N/A,FALSE,"단축3";#N/A,#N/A,FALSE,"장축";#N/A,#N/A,FALSE,"4WD"}</definedName>
    <definedName name="ci" localSheetId="2" hidden="1">{#N/A,#N/A,FALSE,"단축1";#N/A,#N/A,FALSE,"단축2";#N/A,#N/A,FALSE,"단축3";#N/A,#N/A,FALSE,"장축";#N/A,#N/A,FALSE,"4WD"}</definedName>
    <definedName name="ci" localSheetId="9" hidden="1">{#N/A,#N/A,FALSE,"단축1";#N/A,#N/A,FALSE,"단축2";#N/A,#N/A,FALSE,"단축3";#N/A,#N/A,FALSE,"장축";#N/A,#N/A,FALSE,"4WD"}</definedName>
    <definedName name="ci" hidden="1">{#N/A,#N/A,FALSE,"단축1";#N/A,#N/A,FALSE,"단축2";#N/A,#N/A,FALSE,"단축3";#N/A,#N/A,FALSE,"장축";#N/A,#N/A,FALSE,"4WD"}</definedName>
    <definedName name="cii">#REF!</definedName>
    <definedName name="CIQWBGuid" localSheetId="0" hidden="1">"ced30358-97b5-4835-b38b-7516249a5f74"</definedName>
    <definedName name="CIQWBGuid" hidden="1">"d46ac065-b290-43e5-aa2f-9eb6a7aeef8b"</definedName>
    <definedName name="civ">#REF!</definedName>
    <definedName name="CIVIL" localSheetId="0">#REF!</definedName>
    <definedName name="civil">[39]COGENINP!#REF!</definedName>
    <definedName name="cl" localSheetId="5">#REF!</definedName>
    <definedName name="cl">#REF!</definedName>
    <definedName name="CLAIM">3</definedName>
    <definedName name="ClosingDebtBalance.Q1.LTDebt1" localSheetId="5">#REF!</definedName>
    <definedName name="ClosingDebtBalance.Q1.LTDebt1">#REF!</definedName>
    <definedName name="ClosingDebtBalance.Q4.LTDebt1" localSheetId="5">#REF!</definedName>
    <definedName name="ClosingDebtBalance.Q4.LTDebt1">#REF!</definedName>
    <definedName name="clostk">#REF!</definedName>
    <definedName name="CMA">#N/A</definedName>
    <definedName name="cni">#REF!</definedName>
    <definedName name="CO">"Alberto-Culver Company"</definedName>
    <definedName name="coa_ramco_168">[42]coa_ramco_168!$A$2:$I$2284</definedName>
    <definedName name="coc" localSheetId="5">#REF!</definedName>
    <definedName name="coc">#REF!</definedName>
    <definedName name="Cochin" localSheetId="5">#REF!</definedName>
    <definedName name="Cochin">#REF!</definedName>
    <definedName name="COD_1" localSheetId="5">#REF!</definedName>
    <definedName name="COD_1">#REF!</definedName>
    <definedName name="COD_2">#REF!</definedName>
    <definedName name="COD_3">#REF!</definedName>
    <definedName name="COD_4">#REF!</definedName>
    <definedName name="COD_5">#REF!</definedName>
    <definedName name="COGS">[11]Old!$D$43:$O$43</definedName>
    <definedName name="coi">#REF!</definedName>
    <definedName name="ColorNames">#REF!</definedName>
    <definedName name="CommonDividendPaidOut">#REF!</definedName>
    <definedName name="CommonStock">#REF!</definedName>
    <definedName name="COMP">#REF!</definedName>
    <definedName name="company">#REF!</definedName>
    <definedName name="company_nameh">#REF!</definedName>
    <definedName name="COMPANYA">#REF!</definedName>
    <definedName name="Const" localSheetId="1">[0]!LongTermDebt+[0]!ShortTermDebt+[0]!CurrentPortion</definedName>
    <definedName name="Const" localSheetId="5">[0]!LongTermDebt+[0]!ShortTermDebt+[0]!CurrentPortion</definedName>
    <definedName name="Const" localSheetId="2">[0]!LongTermDebt+[0]!ShortTermDebt+[0]!CurrentPortion</definedName>
    <definedName name="Const" localSheetId="9">[0]!LongTermDebt+[0]!ShortTermDebt+[0]!CurrentPortion</definedName>
    <definedName name="Const">[0]!LongTermDebt+[0]!ShortTermDebt+[0]!CurrentPortion</definedName>
    <definedName name="construction">#N/A</definedName>
    <definedName name="constructioncost">'[33]P&amp;LSum'!$A$102:$X$119</definedName>
    <definedName name="Consumption_RawM." localSheetId="5">#REF!</definedName>
    <definedName name="Consumption_RawM.">#REF!</definedName>
    <definedName name="Contents" localSheetId="5">#REF!</definedName>
    <definedName name="Contents">#REF!</definedName>
    <definedName name="conv" localSheetId="5">'[43]AL Overall'!#REF!</definedName>
    <definedName name="conv">'[43]AL Overall'!#REF!</definedName>
    <definedName name="Conventions" localSheetId="5">#REF!</definedName>
    <definedName name="Conventions">#REF!</definedName>
    <definedName name="cop" localSheetId="5">#REF!</definedName>
    <definedName name="cop">#REF!</definedName>
    <definedName name="COPMR" localSheetId="5">#REF!</definedName>
    <definedName name="COPMR">#REF!</definedName>
    <definedName name="corptx">#REF!</definedName>
    <definedName name="cos">#REF!</definedName>
    <definedName name="cot">#REF!</definedName>
    <definedName name="COUNTRY">#REF!</definedName>
    <definedName name="COUNTRY1">#REF!</definedName>
    <definedName name="COUNTRY1a">#REF!</definedName>
    <definedName name="COUNTRYa">#REF!</definedName>
    <definedName name="cover">#REF!</definedName>
    <definedName name="cpltdproj">#REF!</definedName>
    <definedName name="CPP">#REF!</definedName>
    <definedName name="cr">[44]Latitude!$B$528</definedName>
    <definedName name="Creditor_CapitalGoods" localSheetId="5">#REF!</definedName>
    <definedName name="Creditor_CapitalGoods">#REF!</definedName>
    <definedName name="Creditor_CapitalGoods_1" localSheetId="5">#REF!</definedName>
    <definedName name="Creditor_CapitalGoods_1">#REF!</definedName>
    <definedName name="Creditor_CapitalGoods_2" localSheetId="5">#REF!</definedName>
    <definedName name="Creditor_CapitalGoods_2">#REF!</definedName>
    <definedName name="Creditor_CapitalGoods_6">#REF!</definedName>
    <definedName name="crsr" hidden="1">[31]analysis!#REF!</definedName>
    <definedName name="crsr1" hidden="1">[31]analysis!#REF!</definedName>
    <definedName name="crsr2" hidden="1">[31]analysis!#REF!</definedName>
    <definedName name="CRSR20" hidden="1">[31]analysis!#REF!</definedName>
    <definedName name="crsr3" hidden="1">[31]analysis!#REF!</definedName>
    <definedName name="CS">'[45]Main Sheet'!#REF!</definedName>
    <definedName name="csDesignMode">1</definedName>
    <definedName name="csi">#REF!</definedName>
    <definedName name="cta">#REF!</definedName>
    <definedName name="CUF_L">#REF!</definedName>
    <definedName name="Cum_Int">#REF!</definedName>
    <definedName name="Cur._Liabili._Otherthan_BankBorr.">#REF!</definedName>
    <definedName name="Cur._Liabili._Otherthan_BankBorr._1">'[24]CMA (CR)'!$A$135:$IV$135</definedName>
    <definedName name="Cur._Liabili._Otherthan_BankBorr._2">[24]CMA!$A$135:$IV$135</definedName>
    <definedName name="curr">'[46]Proj_Operating Statement'!$M$7</definedName>
    <definedName name="Currency" localSheetId="0">'[43]AL Overall'!#REF!</definedName>
    <definedName name="CURRENCY" localSheetId="5">#REF!</definedName>
    <definedName name="CURRENCY">#REF!</definedName>
    <definedName name="Current_Assets" localSheetId="5">#REF!</definedName>
    <definedName name="Current_Assets">#REF!</definedName>
    <definedName name="Current_Assets_1">'[24]CMA (CR)'!$A$225:$IV$225</definedName>
    <definedName name="Current_Assets_2">[24]CMA!$A$225:$IV$225</definedName>
    <definedName name="Current_Liabilities" localSheetId="5">#REF!</definedName>
    <definedName name="Current_Liabilities">#REF!</definedName>
    <definedName name="Current_Liabilities_1">'[24]CMA (CR)'!$A$137:$IV$137</definedName>
    <definedName name="Current_Liabilities_2">[24]CMA!$A$137:$IV$137</definedName>
    <definedName name="Current_RATIO" localSheetId="5">#REF!</definedName>
    <definedName name="Current_RATIO">#REF!</definedName>
    <definedName name="Current_RATIO_1">'[24]CMA (CR)'!$A$258:$IV$258</definedName>
    <definedName name="Current_RATIO_2">[24]CMA!$A$258:$IV$258</definedName>
    <definedName name="CurrentLiab" localSheetId="5">#REF!</definedName>
    <definedName name="CurrentLiab">#REF!</definedName>
    <definedName name="CurrentPortion">[11]Sheet3!$J$146:$R$146</definedName>
    <definedName name="CurrentRatio">[11]Introduction!#REF!</definedName>
    <definedName name="Customer">'[47]Summary Sheet'!$B$11:$B$20</definedName>
    <definedName name="cwo" localSheetId="5">#REF!</definedName>
    <definedName name="cwo">#REF!</definedName>
    <definedName name="cwt" localSheetId="5">#REF!</definedName>
    <definedName name="cwt">#REF!</definedName>
    <definedName name="CY.2001.PE.HRL">[48]DAILY!$N$83</definedName>
    <definedName name="CY.2002.PE.hrl">[48]DAILY!$O$83</definedName>
    <definedName name="CY.2003.PE.hrl">[48]DAILY!$O$83</definedName>
    <definedName name="CY2000E.spind">[49]DAILY!#REF!</definedName>
    <definedName name="CY2000PE.spind">[49]DAILY!#REF!</definedName>
    <definedName name="CY2001E.spind">[49]DAILY!#REF!</definedName>
    <definedName name="CY2001PE.kbl">[49]DAILY!#REF!</definedName>
    <definedName name="CY2001PE.spind">[49]DAILY!#REF!</definedName>
    <definedName name="CY2002E.spind">[49]DAILY!#REF!</definedName>
    <definedName name="CY2002PE.spind">[49]DAILY!#REF!</definedName>
    <definedName name="D" localSheetId="0">#REF!</definedName>
    <definedName name="d" localSheetId="5">#REF!</definedName>
    <definedName name="d">#REF!</definedName>
    <definedName name="dada" localSheetId="1" hidden="1">{#N/A,#N/A,FALSE,"VARIATIONS";#N/A,#N/A,FALSE,"BUDGET";#N/A,#N/A,FALSE,"CIVIL QNTY VAR";#N/A,#N/A,FALSE,"SUMMARY";#N/A,#N/A,FALSE,"MATERIAL VAR"}</definedName>
    <definedName name="dada" localSheetId="5" hidden="1">{#N/A,#N/A,FALSE,"VARIATIONS";#N/A,#N/A,FALSE,"BUDGET";#N/A,#N/A,FALSE,"CIVIL QNTY VAR";#N/A,#N/A,FALSE,"SUMMARY";#N/A,#N/A,FALSE,"MATERIAL VAR"}</definedName>
    <definedName name="dada" localSheetId="2" hidden="1">{#N/A,#N/A,FALSE,"VARIATIONS";#N/A,#N/A,FALSE,"BUDGET";#N/A,#N/A,FALSE,"CIVIL QNTY VAR";#N/A,#N/A,FALSE,"SUMMARY";#N/A,#N/A,FALSE,"MATERIAL VAR"}</definedName>
    <definedName name="dada" localSheetId="9" hidden="1">{#N/A,#N/A,FALSE,"VARIATIONS";#N/A,#N/A,FALSE,"BUDGET";#N/A,#N/A,FALSE,"CIVIL QNTY VAR";#N/A,#N/A,FALSE,"SUMMARY";#N/A,#N/A,FALSE,"MATERIAL VAR"}</definedName>
    <definedName name="dada" hidden="1">{#N/A,#N/A,FALSE,"VARIATIONS";#N/A,#N/A,FALSE,"BUDGET";#N/A,#N/A,FALSE,"CIVIL QNTY VAR";#N/A,#N/A,FALSE,"SUMMARY";#N/A,#N/A,FALSE,"MATERIAL VAR"}</definedName>
    <definedName name="daf">#REF!</definedName>
    <definedName name="dai">#REF!</definedName>
    <definedName name="damt_1">#REF!</definedName>
    <definedName name="damt_2">#REF!</definedName>
    <definedName name="damt_3">#REF!</definedName>
    <definedName name="damt_4">#REF!</definedName>
    <definedName name="damt_5">#REF!</definedName>
    <definedName name="das">#REF!</definedName>
    <definedName name="dasd" localSheetId="1" hidden="1">{"'Bill No. 7'!$A$1:$G$32"}</definedName>
    <definedName name="dasd" localSheetId="5" hidden="1">{"'Bill No. 7'!$A$1:$G$32"}</definedName>
    <definedName name="dasd" localSheetId="2" hidden="1">{"'Bill No. 7'!$A$1:$G$32"}</definedName>
    <definedName name="dasd" localSheetId="9" hidden="1">{"'Bill No. 7'!$A$1:$G$32"}</definedName>
    <definedName name="dasd" hidden="1">{"'Bill No. 7'!$A$1:$G$32"}</definedName>
    <definedName name="Data">#REF!</definedName>
    <definedName name="DATA_01" hidden="1">#REF!</definedName>
    <definedName name="_xlnm.Database">#REF!</definedName>
    <definedName name="DataLabel">[50]DataSheet!$B$13</definedName>
    <definedName name="DataLabels">OFFSET([9]!DataLabel,1,0,COUNTA(OFFSET([9]!DataLabel,1,0,100,1)))</definedName>
    <definedName name="DataPhone">[51]MenuData!#REF!</definedName>
    <definedName name="date">'[52]5(a)'!$A$6:$Y$35</definedName>
    <definedName name="db">"WIREHKPROD"</definedName>
    <definedName name="Dcap">#REF!</definedName>
    <definedName name="dcdcd" localSheetId="1" hidden="1">{#N/A,#N/A,FALSE,"VARIATIONS";#N/A,#N/A,FALSE,"BUDGET";#N/A,#N/A,FALSE,"CIVIL QNTY VAR";#N/A,#N/A,FALSE,"SUMMARY";#N/A,#N/A,FALSE,"MATERIAL VAR"}</definedName>
    <definedName name="dcdcd" localSheetId="5" hidden="1">{#N/A,#N/A,FALSE,"VARIATIONS";#N/A,#N/A,FALSE,"BUDGET";#N/A,#N/A,FALSE,"CIVIL QNTY VAR";#N/A,#N/A,FALSE,"SUMMARY";#N/A,#N/A,FALSE,"MATERIAL VAR"}</definedName>
    <definedName name="dcdcd" localSheetId="2" hidden="1">{#N/A,#N/A,FALSE,"VARIATIONS";#N/A,#N/A,FALSE,"BUDGET";#N/A,#N/A,FALSE,"CIVIL QNTY VAR";#N/A,#N/A,FALSE,"SUMMARY";#N/A,#N/A,FALSE,"MATERIAL VAR"}</definedName>
    <definedName name="dcdcd" localSheetId="9" hidden="1">{#N/A,#N/A,FALSE,"VARIATIONS";#N/A,#N/A,FALSE,"BUDGET";#N/A,#N/A,FALSE,"CIVIL QNTY VAR";#N/A,#N/A,FALSE,"SUMMARY";#N/A,#N/A,FALSE,"MATERIAL VAR"}</definedName>
    <definedName name="dcdcd" hidden="1">{#N/A,#N/A,FALSE,"VARIATIONS";#N/A,#N/A,FALSE,"BUDGET";#N/A,#N/A,FALSE,"CIVIL QNTY VAR";#N/A,#N/A,FALSE,"SUMMARY";#N/A,#N/A,FALSE,"MATERIAL VAR"}</definedName>
    <definedName name="DCX" localSheetId="1" hidden="1">{#N/A,#N/A,FALSE,"단축1";#N/A,#N/A,FALSE,"단축2";#N/A,#N/A,FALSE,"단축3";#N/A,#N/A,FALSE,"장축";#N/A,#N/A,FALSE,"4WD"}</definedName>
    <definedName name="DCX" localSheetId="5" hidden="1">{#N/A,#N/A,FALSE,"단축1";#N/A,#N/A,FALSE,"단축2";#N/A,#N/A,FALSE,"단축3";#N/A,#N/A,FALSE,"장축";#N/A,#N/A,FALSE,"4WD"}</definedName>
    <definedName name="DCX" localSheetId="2" hidden="1">{#N/A,#N/A,FALSE,"단축1";#N/A,#N/A,FALSE,"단축2";#N/A,#N/A,FALSE,"단축3";#N/A,#N/A,FALSE,"장축";#N/A,#N/A,FALSE,"4WD"}</definedName>
    <definedName name="DCX" localSheetId="9" hidden="1">{#N/A,#N/A,FALSE,"단축1";#N/A,#N/A,FALSE,"단축2";#N/A,#N/A,FALSE,"단축3";#N/A,#N/A,FALSE,"장축";#N/A,#N/A,FALSE,"4WD"}</definedName>
    <definedName name="DCX" hidden="1">{#N/A,#N/A,FALSE,"단축1";#N/A,#N/A,FALSE,"단축2";#N/A,#N/A,FALSE,"단축3";#N/A,#N/A,FALSE,"장축";#N/A,#N/A,FALSE,"4WD"}</definedName>
    <definedName name="ddd" localSheetId="1" hidden="1">{#N/A,#N/A,FALSE,"VARIATIONS";#N/A,#N/A,FALSE,"BUDGET";#N/A,#N/A,FALSE,"CIVIL QNTY VAR";#N/A,#N/A,FALSE,"SUMMARY";#N/A,#N/A,FALSE,"MATERIAL VAR"}</definedName>
    <definedName name="ddd" localSheetId="0" hidden="1">{#N/A,#N/A,FALSE,"Aging Summary";#N/A,#N/A,FALSE,"Ratio Analysis";#N/A,#N/A,FALSE,"Test 120 Day Accts";#N/A,#N/A,FALSE,"Tickmarks"}</definedName>
    <definedName name="ddd" localSheetId="5" hidden="1">{#N/A,#N/A,FALSE,"VARIATIONS";#N/A,#N/A,FALSE,"BUDGET";#N/A,#N/A,FALSE,"CIVIL QNTY VAR";#N/A,#N/A,FALSE,"SUMMARY";#N/A,#N/A,FALSE,"MATERIAL VAR"}</definedName>
    <definedName name="ddd" localSheetId="2" hidden="1">{#N/A,#N/A,FALSE,"VARIATIONS";#N/A,#N/A,FALSE,"BUDGET";#N/A,#N/A,FALSE,"CIVIL QNTY VAR";#N/A,#N/A,FALSE,"SUMMARY";#N/A,#N/A,FALSE,"MATERIAL VAR"}</definedName>
    <definedName name="ddd" localSheetId="9" hidden="1">{#N/A,#N/A,FALSE,"VARIATIONS";#N/A,#N/A,FALSE,"BUDGET";#N/A,#N/A,FALSE,"CIVIL QNTY VAR";#N/A,#N/A,FALSE,"SUMMARY";#N/A,#N/A,FALSE,"MATERIAL VAR"}</definedName>
    <definedName name="ddd" hidden="1">{#N/A,#N/A,FALSE,"VARIATIONS";#N/A,#N/A,FALSE,"BUDGET";#N/A,#N/A,FALSE,"CIVIL QNTY VAR";#N/A,#N/A,FALSE,"SUMMARY";#N/A,#N/A,FALSE,"MATERIAL VAR"}</definedName>
    <definedName name="dddd" localSheetId="1" hidden="1">{#N/A,#N/A,FALSE,"VARIATIONS";#N/A,#N/A,FALSE,"BUDGET";#N/A,#N/A,FALSE,"CIVIL QNTY VAR";#N/A,#N/A,FALSE,"SUMMARY";#N/A,#N/A,FALSE,"MATERIAL VAR"}</definedName>
    <definedName name="dddd" localSheetId="5" hidden="1">{#N/A,#N/A,FALSE,"VARIATIONS";#N/A,#N/A,FALSE,"BUDGET";#N/A,#N/A,FALSE,"CIVIL QNTY VAR";#N/A,#N/A,FALSE,"SUMMARY";#N/A,#N/A,FALSE,"MATERIAL VAR"}</definedName>
    <definedName name="dddd" localSheetId="2" hidden="1">{#N/A,#N/A,FALSE,"VARIATIONS";#N/A,#N/A,FALSE,"BUDGET";#N/A,#N/A,FALSE,"CIVIL QNTY VAR";#N/A,#N/A,FALSE,"SUMMARY";#N/A,#N/A,FALSE,"MATERIAL VAR"}</definedName>
    <definedName name="dddd" localSheetId="9" hidden="1">{#N/A,#N/A,FALSE,"VARIATIONS";#N/A,#N/A,FALSE,"BUDGET";#N/A,#N/A,FALSE,"CIVIL QNTY VAR";#N/A,#N/A,FALSE,"SUMMARY";#N/A,#N/A,FALSE,"MATERIAL VAR"}</definedName>
    <definedName name="dddd" hidden="1">{#N/A,#N/A,FALSE,"VARIATIONS";#N/A,#N/A,FALSE,"BUDGET";#N/A,#N/A,FALSE,"CIVIL QNTY VAR";#N/A,#N/A,FALSE,"SUMMARY";#N/A,#N/A,FALSE,"MATERIAL VAR"}</definedName>
    <definedName name="ddddd" localSheetId="1" hidden="1">{#N/A,#N/A,FALSE,"VARIATIONS";#N/A,#N/A,FALSE,"BUDGET";#N/A,#N/A,FALSE,"CIVIL QNTY VAR";#N/A,#N/A,FALSE,"SUMMARY";#N/A,#N/A,FALSE,"MATERIAL VAR"}</definedName>
    <definedName name="DDDDD" localSheetId="0" hidden="1">{#N/A,#N/A,FALSE,"단축1";#N/A,#N/A,FALSE,"단축2";#N/A,#N/A,FALSE,"단축3";#N/A,#N/A,FALSE,"장축";#N/A,#N/A,FALSE,"4WD"}</definedName>
    <definedName name="ddddd" localSheetId="5" hidden="1">{#N/A,#N/A,FALSE,"VARIATIONS";#N/A,#N/A,FALSE,"BUDGET";#N/A,#N/A,FALSE,"CIVIL QNTY VAR";#N/A,#N/A,FALSE,"SUMMARY";#N/A,#N/A,FALSE,"MATERIAL VAR"}</definedName>
    <definedName name="ddddd" localSheetId="2" hidden="1">{#N/A,#N/A,FALSE,"VARIATIONS";#N/A,#N/A,FALSE,"BUDGET";#N/A,#N/A,FALSE,"CIVIL QNTY VAR";#N/A,#N/A,FALSE,"SUMMARY";#N/A,#N/A,FALSE,"MATERIAL VAR"}</definedName>
    <definedName name="ddddd" localSheetId="9" hidden="1">{#N/A,#N/A,FALSE,"VARIATIONS";#N/A,#N/A,FALSE,"BUDGET";#N/A,#N/A,FALSE,"CIVIL QNTY VAR";#N/A,#N/A,FALSE,"SUMMARY";#N/A,#N/A,FALSE,"MATERIAL VAR"}</definedName>
    <definedName name="ddddd" hidden="1">{#N/A,#N/A,FALSE,"VARIATIONS";#N/A,#N/A,FALSE,"BUDGET";#N/A,#N/A,FALSE,"CIVIL QNTY VAR";#N/A,#N/A,FALSE,"SUMMARY";#N/A,#N/A,FALSE,"MATERIAL VAR"}</definedName>
    <definedName name="dddddd" localSheetId="1" hidden="1">{#N/A,#N/A,FALSE,"VARIATIONS";#N/A,#N/A,FALSE,"BUDGET";#N/A,#N/A,FALSE,"CIVIL QNTY VAR";#N/A,#N/A,FALSE,"SUMMARY";#N/A,#N/A,FALSE,"MATERIAL VAR"}</definedName>
    <definedName name="dddddd" localSheetId="5" hidden="1">{#N/A,#N/A,FALSE,"VARIATIONS";#N/A,#N/A,FALSE,"BUDGET";#N/A,#N/A,FALSE,"CIVIL QNTY VAR";#N/A,#N/A,FALSE,"SUMMARY";#N/A,#N/A,FALSE,"MATERIAL VAR"}</definedName>
    <definedName name="dddddd" localSheetId="2" hidden="1">{#N/A,#N/A,FALSE,"VARIATIONS";#N/A,#N/A,FALSE,"BUDGET";#N/A,#N/A,FALSE,"CIVIL QNTY VAR";#N/A,#N/A,FALSE,"SUMMARY";#N/A,#N/A,FALSE,"MATERIAL VAR"}</definedName>
    <definedName name="dddddd" localSheetId="9" hidden="1">{#N/A,#N/A,FALSE,"VARIATIONS";#N/A,#N/A,FALSE,"BUDGET";#N/A,#N/A,FALSE,"CIVIL QNTY VAR";#N/A,#N/A,FALSE,"SUMMARY";#N/A,#N/A,FALSE,"MATERIAL VAR"}</definedName>
    <definedName name="dddddd" hidden="1">{#N/A,#N/A,FALSE,"VARIATIONS";#N/A,#N/A,FALSE,"BUDGET";#N/A,#N/A,FALSE,"CIVIL QNTY VAR";#N/A,#N/A,FALSE,"SUMMARY";#N/A,#N/A,FALSE,"MATERIAL VAR"}</definedName>
    <definedName name="DebtDrawdown.Q1.LTDebt1">#REF!</definedName>
    <definedName name="DebtDrawdown.Q2.LTDebt1">#REF!</definedName>
    <definedName name="DebtDrawdown.Yr.LTDebt1">#REF!</definedName>
    <definedName name="debtors">#REF!</definedName>
    <definedName name="debtors_1">#REF!</definedName>
    <definedName name="debtors_2">#REF!</definedName>
    <definedName name="debtors_6">#REF!</definedName>
    <definedName name="dEG_1">#REF!</definedName>
    <definedName name="Del">#N/A</definedName>
    <definedName name="DEP">#REF!</definedName>
    <definedName name="DEP_2">#REF!</definedName>
    <definedName name="Dep_for_Year">#REF!</definedName>
    <definedName name="Dep_for_Year_1">'[24]CMA (CR)'!$A$32:$IV$32</definedName>
    <definedName name="Dep_for_Year_2">[24]CMA!$A$32:$IV$32</definedName>
    <definedName name="DEP_SH" localSheetId="5">#REF!</definedName>
    <definedName name="DEP_SH">#REF!</definedName>
    <definedName name="depn1">[14]DEPN!$Q$14</definedName>
    <definedName name="Depn2">[14]DEPN!$Q$17</definedName>
    <definedName name="Depn3">[14]DEPN!$Q$20</definedName>
    <definedName name="Depn4">[14]DEPN!$Q$23</definedName>
    <definedName name="Depn5">[14]DEPN!$Q$26</definedName>
    <definedName name="Depn6">[14]DEPN!$Q$29</definedName>
    <definedName name="depn7">[14]DEPN!$Q$31</definedName>
    <definedName name="Depn8">[14]DEPN!$Q$33</definedName>
    <definedName name="Deprecn" localSheetId="5">#REF!</definedName>
    <definedName name="Deprecn">#REF!</definedName>
    <definedName name="DepStart" localSheetId="5">#REF!</definedName>
    <definedName name="DepStart">#REF!</definedName>
    <definedName name="designed" localSheetId="5">#REF!</definedName>
    <definedName name="designed">#REF!</definedName>
    <definedName name="DESILTING" localSheetId="1" hidden="1">{#N/A,#N/A,FALSE,"abs";#N/A,#N/A,FALSE,"Annex-I";#N/A,#N/A,FALSE,"Annex-II";#N/A,#N/A,FALSE,"Annex-III";#N/A,#N/A,FALSE,"Annex-IV";#N/A,#N/A,FALSE,"Annex-V";#N/A,#N/A,FALSE,"Annex-VI"}</definedName>
    <definedName name="DESILTING" localSheetId="5" hidden="1">{#N/A,#N/A,FALSE,"abs";#N/A,#N/A,FALSE,"Annex-I";#N/A,#N/A,FALSE,"Annex-II";#N/A,#N/A,FALSE,"Annex-III";#N/A,#N/A,FALSE,"Annex-IV";#N/A,#N/A,FALSE,"Annex-V";#N/A,#N/A,FALSE,"Annex-VI"}</definedName>
    <definedName name="DESILTING" localSheetId="2" hidden="1">{#N/A,#N/A,FALSE,"abs";#N/A,#N/A,FALSE,"Annex-I";#N/A,#N/A,FALSE,"Annex-II";#N/A,#N/A,FALSE,"Annex-III";#N/A,#N/A,FALSE,"Annex-IV";#N/A,#N/A,FALSE,"Annex-V";#N/A,#N/A,FALSE,"Annex-VI"}</definedName>
    <definedName name="DESILTING" localSheetId="9" hidden="1">{#N/A,#N/A,FALSE,"abs";#N/A,#N/A,FALSE,"Annex-I";#N/A,#N/A,FALSE,"Annex-II";#N/A,#N/A,FALSE,"Annex-III";#N/A,#N/A,FALSE,"Annex-IV";#N/A,#N/A,FALSE,"Annex-V";#N/A,#N/A,FALSE,"Annex-VI"}</definedName>
    <definedName name="DESILTING" hidden="1">{#N/A,#N/A,FALSE,"abs";#N/A,#N/A,FALSE,"Annex-I";#N/A,#N/A,FALSE,"Annex-II";#N/A,#N/A,FALSE,"Annex-III";#N/A,#N/A,FALSE,"Annex-IV";#N/A,#N/A,FALSE,"Annex-V";#N/A,#N/A,FALSE,"Annex-VI"}</definedName>
    <definedName name="deviationgrid">[47]Master!$A$2:$A$31</definedName>
    <definedName name="df" localSheetId="0" hidden="1">{#N/A,#N/A,FALSE,"단축1";#N/A,#N/A,FALSE,"단축2";#N/A,#N/A,FALSE,"단축3";#N/A,#N/A,FALSE,"장축";#N/A,#N/A,FALSE,"4WD"}</definedName>
    <definedName name="df">#REF!</definedName>
    <definedName name="dfd">#REF!</definedName>
    <definedName name="dfdf0" localSheetId="1" hidden="1">{#N/A,#N/A,FALSE,"단축1";#N/A,#N/A,FALSE,"단축2";#N/A,#N/A,FALSE,"단축3";#N/A,#N/A,FALSE,"장축";#N/A,#N/A,FALSE,"4WD"}</definedName>
    <definedName name="dfdf0" localSheetId="5" hidden="1">{#N/A,#N/A,FALSE,"단축1";#N/A,#N/A,FALSE,"단축2";#N/A,#N/A,FALSE,"단축3";#N/A,#N/A,FALSE,"장축";#N/A,#N/A,FALSE,"4WD"}</definedName>
    <definedName name="dfdf0" localSheetId="2" hidden="1">{#N/A,#N/A,FALSE,"단축1";#N/A,#N/A,FALSE,"단축2";#N/A,#N/A,FALSE,"단축3";#N/A,#N/A,FALSE,"장축";#N/A,#N/A,FALSE,"4WD"}</definedName>
    <definedName name="dfdf0" localSheetId="9" hidden="1">{#N/A,#N/A,FALSE,"단축1";#N/A,#N/A,FALSE,"단축2";#N/A,#N/A,FALSE,"단축3";#N/A,#N/A,FALSE,"장축";#N/A,#N/A,FALSE,"4WD"}</definedName>
    <definedName name="dfdf0" hidden="1">{#N/A,#N/A,FALSE,"단축1";#N/A,#N/A,FALSE,"단축2";#N/A,#N/A,FALSE,"단축3";#N/A,#N/A,FALSE,"장축";#N/A,#N/A,FALSE,"4WD"}</definedName>
    <definedName name="DFF" localSheetId="1" hidden="1">{#N/A,#N/A,FALSE,"단축1";#N/A,#N/A,FALSE,"단축2";#N/A,#N/A,FALSE,"단축3";#N/A,#N/A,FALSE,"장축";#N/A,#N/A,FALSE,"4WD"}</definedName>
    <definedName name="DFF" localSheetId="5" hidden="1">{#N/A,#N/A,FALSE,"단축1";#N/A,#N/A,FALSE,"단축2";#N/A,#N/A,FALSE,"단축3";#N/A,#N/A,FALSE,"장축";#N/A,#N/A,FALSE,"4WD"}</definedName>
    <definedName name="DFF" localSheetId="2" hidden="1">{#N/A,#N/A,FALSE,"단축1";#N/A,#N/A,FALSE,"단축2";#N/A,#N/A,FALSE,"단축3";#N/A,#N/A,FALSE,"장축";#N/A,#N/A,FALSE,"4WD"}</definedName>
    <definedName name="DFF" localSheetId="9" hidden="1">{#N/A,#N/A,FALSE,"단축1";#N/A,#N/A,FALSE,"단축2";#N/A,#N/A,FALSE,"단축3";#N/A,#N/A,FALSE,"장축";#N/A,#N/A,FALSE,"4WD"}</definedName>
    <definedName name="DFF" hidden="1">{#N/A,#N/A,FALSE,"단축1";#N/A,#N/A,FALSE,"단축2";#N/A,#N/A,FALSE,"단축3";#N/A,#N/A,FALSE,"장축";#N/A,#N/A,FALSE,"4WD"}</definedName>
    <definedName name="dghkl" localSheetId="1" hidden="1">{"'Bill No. 7'!$A$1:$G$32"}</definedName>
    <definedName name="dghkl" localSheetId="5" hidden="1">{"'Bill No. 7'!$A$1:$G$32"}</definedName>
    <definedName name="dghkl" localSheetId="2" hidden="1">{"'Bill No. 7'!$A$1:$G$32"}</definedName>
    <definedName name="dghkl" localSheetId="9" hidden="1">{"'Bill No. 7'!$A$1:$G$32"}</definedName>
    <definedName name="dghkl" hidden="1">{"'Bill No. 7'!$A$1:$G$32"}</definedName>
    <definedName name="dia">#REF!</definedName>
    <definedName name="did">#REF!</definedName>
    <definedName name="DIRECT_COST">[23]VIC!#REF!</definedName>
    <definedName name="directors" localSheetId="5">#REF!</definedName>
    <definedName name="directors">#REF!</definedName>
    <definedName name="discount" localSheetId="1" hidden="1">{#N/A,#N/A,FALSE,"VARIATIONS";#N/A,#N/A,FALSE,"BUDGET";#N/A,#N/A,FALSE,"CIVIL QNTY VAR";#N/A,#N/A,FALSE,"SUMMARY";#N/A,#N/A,FALSE,"MATERIAL VAR"}</definedName>
    <definedName name="discount" localSheetId="5" hidden="1">{#N/A,#N/A,FALSE,"VARIATIONS";#N/A,#N/A,FALSE,"BUDGET";#N/A,#N/A,FALSE,"CIVIL QNTY VAR";#N/A,#N/A,FALSE,"SUMMARY";#N/A,#N/A,FALSE,"MATERIAL VAR"}</definedName>
    <definedName name="discount" localSheetId="2" hidden="1">{#N/A,#N/A,FALSE,"VARIATIONS";#N/A,#N/A,FALSE,"BUDGET";#N/A,#N/A,FALSE,"CIVIL QNTY VAR";#N/A,#N/A,FALSE,"SUMMARY";#N/A,#N/A,FALSE,"MATERIAL VAR"}</definedName>
    <definedName name="discount" localSheetId="9" hidden="1">{#N/A,#N/A,FALSE,"VARIATIONS";#N/A,#N/A,FALSE,"BUDGET";#N/A,#N/A,FALSE,"CIVIL QNTY VAR";#N/A,#N/A,FALSE,"SUMMARY";#N/A,#N/A,FALSE,"MATERIAL VAR"}</definedName>
    <definedName name="discount" hidden="1">{#N/A,#N/A,FALSE,"VARIATIONS";#N/A,#N/A,FALSE,"BUDGET";#N/A,#N/A,FALSE,"CIVIL QNTY VAR";#N/A,#N/A,FALSE,"SUMMARY";#N/A,#N/A,FALSE,"MATERIAL VAR"}</definedName>
    <definedName name="Divdates">#REF!</definedName>
    <definedName name="division">#REF!</definedName>
    <definedName name="djkncdjdkcn" localSheetId="1" hidden="1">{#N/A,#N/A,FALSE,"VARIATIONS";#N/A,#N/A,FALSE,"BUDGET";#N/A,#N/A,FALSE,"CIVIL QNTY VAR";#N/A,#N/A,FALSE,"SUMMARY";#N/A,#N/A,FALSE,"MATERIAL VAR"}</definedName>
    <definedName name="djkncdjdkcn" localSheetId="5" hidden="1">{#N/A,#N/A,FALSE,"VARIATIONS";#N/A,#N/A,FALSE,"BUDGET";#N/A,#N/A,FALSE,"CIVIL QNTY VAR";#N/A,#N/A,FALSE,"SUMMARY";#N/A,#N/A,FALSE,"MATERIAL VAR"}</definedName>
    <definedName name="djkncdjdkcn" localSheetId="2" hidden="1">{#N/A,#N/A,FALSE,"VARIATIONS";#N/A,#N/A,FALSE,"BUDGET";#N/A,#N/A,FALSE,"CIVIL QNTY VAR";#N/A,#N/A,FALSE,"SUMMARY";#N/A,#N/A,FALSE,"MATERIAL VAR"}</definedName>
    <definedName name="djkncdjdkcn" localSheetId="9" hidden="1">{#N/A,#N/A,FALSE,"VARIATIONS";#N/A,#N/A,FALSE,"BUDGET";#N/A,#N/A,FALSE,"CIVIL QNTY VAR";#N/A,#N/A,FALSE,"SUMMARY";#N/A,#N/A,FALSE,"MATERIAL VAR"}</definedName>
    <definedName name="djkncdjdkcn" hidden="1">{#N/A,#N/A,FALSE,"VARIATIONS";#N/A,#N/A,FALSE,"BUDGET";#N/A,#N/A,FALSE,"CIVIL QNTY VAR";#N/A,#N/A,FALSE,"SUMMARY";#N/A,#N/A,FALSE,"MATERIAL VAR"}</definedName>
    <definedName name="dk">#REF!</definedName>
    <definedName name="DLDL" localSheetId="1" hidden="1">{#N/A,#N/A,FALSE,"단축1";#N/A,#N/A,FALSE,"단축2";#N/A,#N/A,FALSE,"단축3";#N/A,#N/A,FALSE,"장축";#N/A,#N/A,FALSE,"4WD"}</definedName>
    <definedName name="DLDL" localSheetId="5" hidden="1">{#N/A,#N/A,FALSE,"단축1";#N/A,#N/A,FALSE,"단축2";#N/A,#N/A,FALSE,"단축3";#N/A,#N/A,FALSE,"장축";#N/A,#N/A,FALSE,"4WD"}</definedName>
    <definedName name="DLDL" localSheetId="2" hidden="1">{#N/A,#N/A,FALSE,"단축1";#N/A,#N/A,FALSE,"단축2";#N/A,#N/A,FALSE,"단축3";#N/A,#N/A,FALSE,"장축";#N/A,#N/A,FALSE,"4WD"}</definedName>
    <definedName name="DLDL" localSheetId="9" hidden="1">{#N/A,#N/A,FALSE,"단축1";#N/A,#N/A,FALSE,"단축2";#N/A,#N/A,FALSE,"단축3";#N/A,#N/A,FALSE,"장축";#N/A,#N/A,FALSE,"4WD"}</definedName>
    <definedName name="DLDL" hidden="1">{#N/A,#N/A,FALSE,"단축1";#N/A,#N/A,FALSE,"단축2";#N/A,#N/A,FALSE,"단축3";#N/A,#N/A,FALSE,"장축";#N/A,#N/A,FALSE,"4WD"}</definedName>
    <definedName name="docu">#REF!</definedName>
    <definedName name="dollar">[53]info!$C$17</definedName>
    <definedName name="dprc_1" localSheetId="5">#REF!</definedName>
    <definedName name="dprc_1">#REF!</definedName>
    <definedName name="dprc_2" localSheetId="5">#REF!</definedName>
    <definedName name="dprc_2">#REF!</definedName>
    <definedName name="dprc_3" localSheetId="5">#REF!</definedName>
    <definedName name="dprc_3">#REF!</definedName>
    <definedName name="dprc_4">#REF!</definedName>
    <definedName name="dprc_5">#REF!</definedName>
    <definedName name="DPS_Curr_Yr">#REF!</definedName>
    <definedName name="DPS_Lst_Yr">#REF!</definedName>
    <definedName name="DPS_Next_Yr">#REF!</definedName>
    <definedName name="Draft">[54]Introduction!$E$7</definedName>
    <definedName name="DS" localSheetId="1" hidden="1">{#N/A,#N/A,FALSE,"96자동차사 계획";#N/A,#N/A,FALSE,"96자동차사 계획"}</definedName>
    <definedName name="DS" localSheetId="5" hidden="1">{#N/A,#N/A,FALSE,"96자동차사 계획";#N/A,#N/A,FALSE,"96자동차사 계획"}</definedName>
    <definedName name="DS" localSheetId="2" hidden="1">{#N/A,#N/A,FALSE,"96자동차사 계획";#N/A,#N/A,FALSE,"96자동차사 계획"}</definedName>
    <definedName name="DS" localSheetId="9" hidden="1">{#N/A,#N/A,FALSE,"96자동차사 계획";#N/A,#N/A,FALSE,"96자동차사 계획"}</definedName>
    <definedName name="DS" hidden="1">{#N/A,#N/A,FALSE,"96자동차사 계획";#N/A,#N/A,FALSE,"96자동차사 계획"}</definedName>
    <definedName name="dsaf">#REF!</definedName>
    <definedName name="dsd">#REF!</definedName>
    <definedName name="DT_A2" localSheetId="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DT_A2" localSheetId="5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DT_A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DT_A2" localSheetId="9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DT_A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DT_Q2" localSheetId="1">DATE(YEAR([0]!Loan_Start),MONTH([0]!Loan_Start)+Payment_Number,DAY([0]!Loan_Start))</definedName>
    <definedName name="DT_Q2" localSheetId="7">DATE(YEAR([0]!Loan_Start),MONTH([0]!Loan_Start)+Payment_Number,DAY([0]!Loan_Start))</definedName>
    <definedName name="DT_Q2" localSheetId="8">DATE(YEAR([0]!Loan_Start),MONTH([0]!Loan_Start)+Payment_Number,DAY([0]!Loan_Start))</definedName>
    <definedName name="DT_Q2" localSheetId="11">DATE(YEAR([0]!Loan_Start),MONTH([0]!Loan_Start)+Payment_Number,DAY([0]!Loan_Start))</definedName>
    <definedName name="DT_Q2" localSheetId="5">DATE(YEAR([0]!Loan_Start),MONTH([0]!Loan_Start)+Payment_Number,DAY([0]!Loan_Start))</definedName>
    <definedName name="DT_Q2" localSheetId="2">DATE(YEAR([0]!Loan_Start),MONTH([0]!Loan_Start)+Payment_Number,DAY([0]!Loan_Start))</definedName>
    <definedName name="DT_Q2" localSheetId="9">DATE(YEAR([0]!Loan_Start),MONTH([0]!Loan_Start)+Payment_Number,DAY([0]!Loan_Start))</definedName>
    <definedName name="DT_Q2" localSheetId="6">DATE(YEAR([0]!Loan_Start),MONTH([0]!Loan_Start)+Payment_Number,DAY([0]!Loan_Start))</definedName>
    <definedName name="DT_Q2">DATE(YEAR([0]!Loan_Start),MONTH([0]!Loan_Start)+Payment_Number,DAY([0]!Loan_Start))</definedName>
    <definedName name="dtd" localSheetId="5">#REF!</definedName>
    <definedName name="dtd">#REF!</definedName>
    <definedName name="DULHome">#N/A</definedName>
    <definedName name="dyr" localSheetId="5">#REF!</definedName>
    <definedName name="dyr">#REF!</definedName>
    <definedName name="e" localSheetId="0">#REF!</definedName>
    <definedName name="e">#REF!</definedName>
    <definedName name="E_i">#REF!</definedName>
    <definedName name="E_ii">#REF!</definedName>
    <definedName name="E_ii_c">#REF!</definedName>
    <definedName name="E_iii">#REF!</definedName>
    <definedName name="E_iv">#REF!</definedName>
    <definedName name="E_ix">#REF!</definedName>
    <definedName name="E_v">#REF!</definedName>
    <definedName name="E_vi">#REF!</definedName>
    <definedName name="E_vii">#REF!</definedName>
    <definedName name="E_viii">#REF!</definedName>
    <definedName name="eaa">#REF!</definedName>
    <definedName name="eap">#REF!</definedName>
    <definedName name="earn">#REF!</definedName>
    <definedName name="EARNINGS">#REF!</definedName>
    <definedName name="eat">#REF!</definedName>
    <definedName name="EBIT">#REF!</definedName>
    <definedName name="EBITDA">#REF!</definedName>
    <definedName name="ELECTRICAL" localSheetId="0">#REF!</definedName>
    <definedName name="electrical">[39]COGENINP!#REF!</definedName>
    <definedName name="EMI_HLOAN" localSheetId="5">#REF!</definedName>
    <definedName name="EMI_HLOAN">#REF!</definedName>
    <definedName name="Employees" localSheetId="5">#REF!</definedName>
    <definedName name="Employees">#REF!</definedName>
    <definedName name="end_1" localSheetId="5">#REF!</definedName>
    <definedName name="end_1">#REF!</definedName>
    <definedName name="end_2">#REF!</definedName>
    <definedName name="end_3">#REF!</definedName>
    <definedName name="end_4">#REF!</definedName>
    <definedName name="end_5">#REF!</definedName>
    <definedName name="End_Bal">#REF!</definedName>
    <definedName name="ENDMKT">#REF!</definedName>
    <definedName name="ENDUSER">#REF!</definedName>
    <definedName name="enp">#REF!</definedName>
    <definedName name="Entity_code">[21]Tables!$C$72</definedName>
    <definedName name="ENTRIES" localSheetId="5" hidden="1">#REF!</definedName>
    <definedName name="ENTRIES" hidden="1">#REF!</definedName>
    <definedName name="EOGH" localSheetId="1" hidden="1">{#N/A,#N/A,FALSE,"단축1";#N/A,#N/A,FALSE,"단축2";#N/A,#N/A,FALSE,"단축3";#N/A,#N/A,FALSE,"장축";#N/A,#N/A,FALSE,"4WD"}</definedName>
    <definedName name="EOGH" localSheetId="5" hidden="1">{#N/A,#N/A,FALSE,"단축1";#N/A,#N/A,FALSE,"단축2";#N/A,#N/A,FALSE,"단축3";#N/A,#N/A,FALSE,"장축";#N/A,#N/A,FALSE,"4WD"}</definedName>
    <definedName name="EOGH" localSheetId="2" hidden="1">{#N/A,#N/A,FALSE,"단축1";#N/A,#N/A,FALSE,"단축2";#N/A,#N/A,FALSE,"단축3";#N/A,#N/A,FALSE,"장축";#N/A,#N/A,FALSE,"4WD"}</definedName>
    <definedName name="EOGH" localSheetId="9" hidden="1">{#N/A,#N/A,FALSE,"단축1";#N/A,#N/A,FALSE,"단축2";#N/A,#N/A,FALSE,"단축3";#N/A,#N/A,FALSE,"장축";#N/A,#N/A,FALSE,"4WD"}</definedName>
    <definedName name="EOGH" hidden="1">{#N/A,#N/A,FALSE,"단축1";#N/A,#N/A,FALSE,"단축2";#N/A,#N/A,FALSE,"단축3";#N/A,#N/A,FALSE,"장축";#N/A,#N/A,FALSE,"4WD"}</definedName>
    <definedName name="epa">#REF!</definedName>
    <definedName name="epc">#REF!</definedName>
    <definedName name="eprc_1">#REF!</definedName>
    <definedName name="eprc_2">#REF!</definedName>
    <definedName name="eprc_3">#REF!</definedName>
    <definedName name="eprc_4">#REF!</definedName>
    <definedName name="eprc_5">#REF!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pw">#REF!</definedName>
    <definedName name="epx">#REF!</definedName>
    <definedName name="Equity_Del_Item" localSheetId="1">[55]!Equity_Del_Item</definedName>
    <definedName name="Equity_Del_Item" localSheetId="7">[55]!Equity_Del_Item</definedName>
    <definedName name="Equity_Del_Item" localSheetId="8">[55]!Equity_Del_Item</definedName>
    <definedName name="Equity_Del_Item" localSheetId="11">[55]!Equity_Del_Item</definedName>
    <definedName name="Equity_Del_Item" localSheetId="9">[55]!Equity_Del_Item</definedName>
    <definedName name="Equity_Del_Item" localSheetId="6">[55]!Equity_Del_Item</definedName>
    <definedName name="Equity_Del_Item">[55]!Equity_Del_Item</definedName>
    <definedName name="Equity_Ins_Item" localSheetId="1">[55]!Equity_Ins_Item</definedName>
    <definedName name="Equity_Ins_Item" localSheetId="7">[55]!Equity_Ins_Item</definedName>
    <definedName name="Equity_Ins_Item" localSheetId="8">[55]!Equity_Ins_Item</definedName>
    <definedName name="Equity_Ins_Item" localSheetId="11">[55]!Equity_Ins_Item</definedName>
    <definedName name="Equity_Ins_Item" localSheetId="9">[55]!Equity_Ins_Item</definedName>
    <definedName name="Equity_Ins_Item" localSheetId="6">[55]!Equity_Ins_Item</definedName>
    <definedName name="Equity_Ins_Item">[55]!Equity_Ins_Item</definedName>
    <definedName name="Equity_Ticker" localSheetId="5">#REF!</definedName>
    <definedName name="Equity_Ticker">#REF!</definedName>
    <definedName name="Ernesta">#N/A</definedName>
    <definedName name="ErrName128249883" localSheetId="1" hidden="1">{0,0,0,0;0,0,0,0;0,0,0,0;0,0,0,0;0,0,0,0}</definedName>
    <definedName name="ErrName128249883" localSheetId="5" hidden="1">{0,0,0,0;0,0,0,0;0,0,0,0;0,0,0,0;0,0,0,0}</definedName>
    <definedName name="ErrName128249883" localSheetId="2" hidden="1">{0,0,0,0;0,0,0,0;0,0,0,0;0,0,0,0;0,0,0,0}</definedName>
    <definedName name="ErrName128249883" localSheetId="9" hidden="1">{0,0,0,0;0,0,0,0;0,0,0,0;0,0,0,0;0,0,0,0}</definedName>
    <definedName name="ErrName128249883" hidden="1">{0,0,0,0;0,0,0,0;0,0,0,0;0,0,0,0;0,0,0,0}</definedName>
    <definedName name="ErrName705547510" hidden="1">#REF!</definedName>
    <definedName name="ERTU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TU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TU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TU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RT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stl">[40]LINKS!#REF!</definedName>
    <definedName name="evacuation">[39]COGENINP!#REF!</definedName>
    <definedName name="example2" localSheetId="5">#REF!</definedName>
    <definedName name="example2">#REF!</definedName>
    <definedName name="Excel_BuiltIn__FilterDatabase_7">"$#REF!.$C$29:$E$77"</definedName>
    <definedName name="Excel_BuiltIn_Print_Area_1">#REF!</definedName>
    <definedName name="Excel_BuiltIn_Print_Area_3">#REF!</definedName>
    <definedName name="ExchangeRates">#REF!</definedName>
    <definedName name="excise">[11]Old!$D$16:$O$16</definedName>
    <definedName name="Exfin">#REF!</definedName>
    <definedName name="existing">[56]existing!$A$2:$H$37</definedName>
    <definedName name="EXIT" localSheetId="5">#REF!</definedName>
    <definedName name="EXIT">#REF!</definedName>
    <definedName name="exp" localSheetId="5">#REF!</definedName>
    <definedName name="exp">#REF!</definedName>
    <definedName name="Export" localSheetId="5">#REF!</definedName>
    <definedName name="Export">#REF!</definedName>
    <definedName name="ext">#REF!</definedName>
    <definedName name="Extra_Pay">#REF!</definedName>
    <definedName name="F">#REF!</definedName>
    <definedName name="fa">#REF!</definedName>
    <definedName name="Factor">#REF!</definedName>
    <definedName name="fadfasdfasd" localSheetId="1" hidden="1">{#N/A,#N/A,FALSE,"단축1";#N/A,#N/A,FALSE,"단축2";#N/A,#N/A,FALSE,"단축3";#N/A,#N/A,FALSE,"장축";#N/A,#N/A,FALSE,"4WD"}</definedName>
    <definedName name="fadfasdfasd" localSheetId="5" hidden="1">{#N/A,#N/A,FALSE,"단축1";#N/A,#N/A,FALSE,"단축2";#N/A,#N/A,FALSE,"단축3";#N/A,#N/A,FALSE,"장축";#N/A,#N/A,FALSE,"4WD"}</definedName>
    <definedName name="fadfasdfasd" localSheetId="2" hidden="1">{#N/A,#N/A,FALSE,"단축1";#N/A,#N/A,FALSE,"단축2";#N/A,#N/A,FALSE,"단축3";#N/A,#N/A,FALSE,"장축";#N/A,#N/A,FALSE,"4WD"}</definedName>
    <definedName name="fadfasdfasd" localSheetId="9" hidden="1">{#N/A,#N/A,FALSE,"단축1";#N/A,#N/A,FALSE,"단축2";#N/A,#N/A,FALSE,"단축3";#N/A,#N/A,FALSE,"장축";#N/A,#N/A,FALSE,"4WD"}</definedName>
    <definedName name="fadfasdfasd" hidden="1">{#N/A,#N/A,FALSE,"단축1";#N/A,#N/A,FALSE,"단축2";#N/A,#N/A,FALSE,"단축3";#N/A,#N/A,FALSE,"장축";#N/A,#N/A,FALSE,"4WD"}</definedName>
    <definedName name="FAMERangeDJ_BALAL28">[57]EVA!#REF!</definedName>
    <definedName name="FAMERangeDJ_BALAM28">[57]EVA!#REF!</definedName>
    <definedName name="FAMERangeDJ_BALAN28">[57]EVA!#REF!</definedName>
    <definedName name="FAMERangeGCI_BALD62">[57]EVA!#REF!</definedName>
    <definedName name="FAMERangeGCI_BALD63">[57]EVA!#REF!</definedName>
    <definedName name="FAMERangeGCI_ISD88" localSheetId="5">#REF!</definedName>
    <definedName name="FAMERangeGCI_ISD88">#REF!</definedName>
    <definedName name="fasdfasdf" localSheetId="1" hidden="1">{#N/A,#N/A,FALSE,"단축1";#N/A,#N/A,FALSE,"단축2";#N/A,#N/A,FALSE,"단축3";#N/A,#N/A,FALSE,"장축";#N/A,#N/A,FALSE,"4WD"}</definedName>
    <definedName name="fasdfasdf" localSheetId="5" hidden="1">{#N/A,#N/A,FALSE,"단축1";#N/A,#N/A,FALSE,"단축2";#N/A,#N/A,FALSE,"단축3";#N/A,#N/A,FALSE,"장축";#N/A,#N/A,FALSE,"4WD"}</definedName>
    <definedName name="fasdfasdf" localSheetId="2" hidden="1">{#N/A,#N/A,FALSE,"단축1";#N/A,#N/A,FALSE,"단축2";#N/A,#N/A,FALSE,"단축3";#N/A,#N/A,FALSE,"장축";#N/A,#N/A,FALSE,"4WD"}</definedName>
    <definedName name="fasdfasdf" localSheetId="9" hidden="1">{#N/A,#N/A,FALSE,"단축1";#N/A,#N/A,FALSE,"단축2";#N/A,#N/A,FALSE,"단축3";#N/A,#N/A,FALSE,"장축";#N/A,#N/A,FALSE,"4WD"}</definedName>
    <definedName name="fasdfasdf" hidden="1">{#N/A,#N/A,FALSE,"단축1";#N/A,#N/A,FALSE,"단축2";#N/A,#N/A,FALSE,"단축3";#N/A,#N/A,FALSE,"장축";#N/A,#N/A,FALSE,"4WD"}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1">#REF!</definedName>
    <definedName name="fc_2">#REF!</definedName>
    <definedName name="fc_3">#REF!</definedName>
    <definedName name="fc_4">#REF!</definedName>
    <definedName name="fc_5">#REF!</definedName>
    <definedName name="FC_99">0</definedName>
    <definedName name="FCF">#REF!</definedName>
    <definedName name="fck">#REF!</definedName>
    <definedName name="fd_1">#REF!</definedName>
    <definedName name="fd_2">#REF!</definedName>
    <definedName name="fd_3">#REF!</definedName>
    <definedName name="fd_4">#REF!</definedName>
    <definedName name="fd_5">#REF!</definedName>
    <definedName name="ffasdfasdfasd" localSheetId="1" hidden="1">{#N/A,#N/A,FALSE,"단축1";#N/A,#N/A,FALSE,"단축2";#N/A,#N/A,FALSE,"단축3";#N/A,#N/A,FALSE,"장축";#N/A,#N/A,FALSE,"4WD"}</definedName>
    <definedName name="ffasdfasdfasd" localSheetId="5" hidden="1">{#N/A,#N/A,FALSE,"단축1";#N/A,#N/A,FALSE,"단축2";#N/A,#N/A,FALSE,"단축3";#N/A,#N/A,FALSE,"장축";#N/A,#N/A,FALSE,"4WD"}</definedName>
    <definedName name="ffasdfasdfasd" localSheetId="2" hidden="1">{#N/A,#N/A,FALSE,"단축1";#N/A,#N/A,FALSE,"단축2";#N/A,#N/A,FALSE,"단축3";#N/A,#N/A,FALSE,"장축";#N/A,#N/A,FALSE,"4WD"}</definedName>
    <definedName name="ffasdfasdfasd" localSheetId="9" hidden="1">{#N/A,#N/A,FALSE,"단축1";#N/A,#N/A,FALSE,"단축2";#N/A,#N/A,FALSE,"단축3";#N/A,#N/A,FALSE,"장축";#N/A,#N/A,FALSE,"4WD"}</definedName>
    <definedName name="ffasdfasdfasd" hidden="1">{#N/A,#N/A,FALSE,"단축1";#N/A,#N/A,FALSE,"단축2";#N/A,#N/A,FALSE,"단축3";#N/A,#N/A,FALSE,"장축";#N/A,#N/A,FALSE,"4WD"}</definedName>
    <definedName name="fff">#REF!</definedName>
    <definedName name="FGF">2</definedName>
    <definedName name="FGHJ" localSheetId="1" hidden="1">{#N/A,#N/A,FALSE,"단축1";#N/A,#N/A,FALSE,"단축2";#N/A,#N/A,FALSE,"단축3";#N/A,#N/A,FALSE,"장축";#N/A,#N/A,FALSE,"4WD"}</definedName>
    <definedName name="FGHJ" localSheetId="5" hidden="1">{#N/A,#N/A,FALSE,"단축1";#N/A,#N/A,FALSE,"단축2";#N/A,#N/A,FALSE,"단축3";#N/A,#N/A,FALSE,"장축";#N/A,#N/A,FALSE,"4WD"}</definedName>
    <definedName name="FGHJ" localSheetId="2" hidden="1">{#N/A,#N/A,FALSE,"단축1";#N/A,#N/A,FALSE,"단축2";#N/A,#N/A,FALSE,"단축3";#N/A,#N/A,FALSE,"장축";#N/A,#N/A,FALSE,"4WD"}</definedName>
    <definedName name="FGHJ" localSheetId="9" hidden="1">{#N/A,#N/A,FALSE,"단축1";#N/A,#N/A,FALSE,"단축2";#N/A,#N/A,FALSE,"단축3";#N/A,#N/A,FALSE,"장축";#N/A,#N/A,FALSE,"4WD"}</definedName>
    <definedName name="FGHJ" hidden="1">{#N/A,#N/A,FALSE,"단축1";#N/A,#N/A,FALSE,"단축2";#N/A,#N/A,FALSE,"단축3";#N/A,#N/A,FALSE,"장축";#N/A,#N/A,FALSE,"4WD"}</definedName>
    <definedName name="fill" hidden="1">'[18]Sheet3 (2)'!$A$60:$A$76</definedName>
    <definedName name="Final" hidden="1">'[58]final abstract'!#REF!</definedName>
    <definedName name="Final.RepaySchedule.Q1.LTDebt1" localSheetId="5">#REF!</definedName>
    <definedName name="Final.RepaySchedule.Q1.LTDebt1">#REF!</definedName>
    <definedName name="Final.RepaySchedule.Q2.LTDebt1" localSheetId="5">#REF!</definedName>
    <definedName name="Final.RepaySchedule.Q2.LTDebt1">#REF!</definedName>
    <definedName name="FinancialActivities" localSheetId="5">#REF!</definedName>
    <definedName name="FinancialActivities">#REF!</definedName>
    <definedName name="Financials">#REF!</definedName>
    <definedName name="firstcall">#REF!</definedName>
    <definedName name="FIRSTCALL3Q">#REF!</definedName>
    <definedName name="FirstYear">[54]Introduction!$E$14</definedName>
    <definedName name="FJFJ" localSheetId="1" hidden="1">{#N/A,#N/A,FALSE,"단축1";#N/A,#N/A,FALSE,"단축2";#N/A,#N/A,FALSE,"단축3";#N/A,#N/A,FALSE,"장축";#N/A,#N/A,FALSE,"4WD"}</definedName>
    <definedName name="FJFJ" localSheetId="5" hidden="1">{#N/A,#N/A,FALSE,"단축1";#N/A,#N/A,FALSE,"단축2";#N/A,#N/A,FALSE,"단축3";#N/A,#N/A,FALSE,"장축";#N/A,#N/A,FALSE,"4WD"}</definedName>
    <definedName name="FJFJ" localSheetId="2" hidden="1">{#N/A,#N/A,FALSE,"단축1";#N/A,#N/A,FALSE,"단축2";#N/A,#N/A,FALSE,"단축3";#N/A,#N/A,FALSE,"장축";#N/A,#N/A,FALSE,"4WD"}</definedName>
    <definedName name="FJFJ" localSheetId="9" hidden="1">{#N/A,#N/A,FALSE,"단축1";#N/A,#N/A,FALSE,"단축2";#N/A,#N/A,FALSE,"단축3";#N/A,#N/A,FALSE,"장축";#N/A,#N/A,FALSE,"4WD"}</definedName>
    <definedName name="FJFJ" hidden="1">{#N/A,#N/A,FALSE,"단축1";#N/A,#N/A,FALSE,"단축2";#N/A,#N/A,FALSE,"단축3";#N/A,#N/A,FALSE,"장축";#N/A,#N/A,FALSE,"4WD"}</definedName>
    <definedName name="FLEET_REV">[23]VIC!#REF!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rever" localSheetId="1" hidden="1">{#N/A,#N/A,FALSE,"VARIATIONS";#N/A,#N/A,FALSE,"BUDGET";#N/A,#N/A,FALSE,"CIVIL QNTY VAR";#N/A,#N/A,FALSE,"SUMMARY";#N/A,#N/A,FALSE,"MATERIAL VAR"}</definedName>
    <definedName name="forever" localSheetId="5" hidden="1">{#N/A,#N/A,FALSE,"VARIATIONS";#N/A,#N/A,FALSE,"BUDGET";#N/A,#N/A,FALSE,"CIVIL QNTY VAR";#N/A,#N/A,FALSE,"SUMMARY";#N/A,#N/A,FALSE,"MATERIAL VAR"}</definedName>
    <definedName name="forever" localSheetId="2" hidden="1">{#N/A,#N/A,FALSE,"VARIATIONS";#N/A,#N/A,FALSE,"BUDGET";#N/A,#N/A,FALSE,"CIVIL QNTY VAR";#N/A,#N/A,FALSE,"SUMMARY";#N/A,#N/A,FALSE,"MATERIAL VAR"}</definedName>
    <definedName name="forever" localSheetId="9" hidden="1">{#N/A,#N/A,FALSE,"VARIATIONS";#N/A,#N/A,FALSE,"BUDGET";#N/A,#N/A,FALSE,"CIVIL QNTY VAR";#N/A,#N/A,FALSE,"SUMMARY";#N/A,#N/A,FALSE,"MATERIAL VAR"}</definedName>
    <definedName name="forever" hidden="1">{#N/A,#N/A,FALSE,"VARIATIONS";#N/A,#N/A,FALSE,"BUDGET";#N/A,#N/A,FALSE,"CIVIL QNTY VAR";#N/A,#N/A,FALSE,"SUMMARY";#N/A,#N/A,FALSE,"MATERIAL VAR"}</definedName>
    <definedName name="formii_com">'[59]EXIS-COMBINED'!#REF!</definedName>
    <definedName name="FORMIII_COM">'[59]EXIS-COMBINED'!#REF!</definedName>
    <definedName name="FORMIV_COM">'[59]EXIS-COMBINED'!#REF!</definedName>
    <definedName name="FORMV_COM">'[59]EXIS-COMBINED'!#REF!</definedName>
    <definedName name="FORMVI_COM">'[59]EXIS-COMBINED'!#REF!</definedName>
    <definedName name="fr.92" localSheetId="5">#REF!</definedName>
    <definedName name="fr.92">#REF!</definedName>
    <definedName name="FreeFloat" localSheetId="5">#REF!</definedName>
    <definedName name="FreeFloat">#REF!</definedName>
    <definedName name="Freq">[21]Tables!$C$80</definedName>
    <definedName name="FSOne" localSheetId="5">#REF!</definedName>
    <definedName name="FSOne">#REF!</definedName>
    <definedName name="FSTwo" localSheetId="5">#REF!</definedName>
    <definedName name="FSTwo">#REF!</definedName>
    <definedName name="Full_Print" localSheetId="5">#REF!</definedName>
    <definedName name="Full_Print">#REF!</definedName>
    <definedName name="FullyDilutedYearEndEPS">#REF!</definedName>
    <definedName name="FullyDilutedYearEndShares">#REF!</definedName>
    <definedName name="fund1">#REF!</definedName>
    <definedName name="fund2">#REF!</definedName>
    <definedName name="FV">#REF!</definedName>
    <definedName name="fx" localSheetId="0">#REF!</definedName>
    <definedName name="fx">[60]Agaswadi!$C$435</definedName>
    <definedName name="Fx_0">[60]Control!$U$4</definedName>
    <definedName name="FX_1">[60]Control!$V$4</definedName>
    <definedName name="fx_10">[60]Control!$AE$4</definedName>
    <definedName name="fx_11">[60]Control!$AF$4</definedName>
    <definedName name="fx_12">[60]Control!$AG$4</definedName>
    <definedName name="fx_13">[60]Control!$AH$4</definedName>
    <definedName name="fx_14">[60]Control!$AI$4</definedName>
    <definedName name="fx_15">[60]Control!$AJ$4</definedName>
    <definedName name="fx_16">[60]Control!$AK$4</definedName>
    <definedName name="fx_17">[60]Control!$AL$4</definedName>
    <definedName name="fx_18">[60]Control!$AM$4</definedName>
    <definedName name="fx_19">[60]Control!$AN$4</definedName>
    <definedName name="Fx_2">[60]Control!$W$4</definedName>
    <definedName name="fx_20">[60]Control!$AO$4</definedName>
    <definedName name="fx_21">[60]Control!$AP$4</definedName>
    <definedName name="fx_22">[60]Control!$AQ$4</definedName>
    <definedName name="fx_23">[60]Control!$AR$4</definedName>
    <definedName name="fx_24">[60]Control!$AS$4</definedName>
    <definedName name="fx_25">[60]Control!$AT$4</definedName>
    <definedName name="fx_26">[60]Control!$AU$4</definedName>
    <definedName name="fx_27">[60]Control!$AV$4</definedName>
    <definedName name="fx_28">[60]Control!$AW$4</definedName>
    <definedName name="fx_29">[60]Control!$AX$4</definedName>
    <definedName name="Fx_3">[60]Control!$X$4</definedName>
    <definedName name="fx_30">[60]Control!$AY$4</definedName>
    <definedName name="fx_31">[60]Control!$AZ$4</definedName>
    <definedName name="fx_32">[60]Control!$BA$4</definedName>
    <definedName name="Fx_4">[60]Control!$Y$4</definedName>
    <definedName name="Fx_5">[60]Control!$Z$4</definedName>
    <definedName name="Fx_6">[60]Control!$AA$4</definedName>
    <definedName name="fx_7">[60]Control!$AB$4</definedName>
    <definedName name="fx_8">[60]Control!$AC$4</definedName>
    <definedName name="fx_9">[60]Control!$AD$4</definedName>
    <definedName name="fxa" localSheetId="5">#REF!</definedName>
    <definedName name="fxa">#REF!</definedName>
    <definedName name="fxe" localSheetId="5">#REF!</definedName>
    <definedName name="fxe">#REF!</definedName>
    <definedName name="fy" localSheetId="5">#REF!</definedName>
    <definedName name="fy">#REF!</definedName>
    <definedName name="FY1991_">#REF!</definedName>
    <definedName name="FY1992_">#REF!</definedName>
    <definedName name="FY1993_">#REF!</definedName>
    <definedName name="FY1994_">#REF!</definedName>
    <definedName name="FY1995_">#REF!</definedName>
    <definedName name="FY1996_">#REF!</definedName>
    <definedName name="FY1997_">#REF!</definedName>
    <definedName name="FY1998_">#REF!</definedName>
    <definedName name="FY1999_">#REF!</definedName>
    <definedName name="FY2000_">#REF!</definedName>
    <definedName name="FY2000E.spind">[49]DAILY!#REF!</definedName>
    <definedName name="FY2001_" localSheetId="5">#REF!</definedName>
    <definedName name="FY2001_">#REF!</definedName>
    <definedName name="FY2001E.spind">[49]DAILY!#REF!</definedName>
    <definedName name="FY2002_" localSheetId="5">#REF!</definedName>
    <definedName name="FY2002_">#REF!</definedName>
    <definedName name="FY2002E.spind">[49]DAILY!#REF!</definedName>
    <definedName name="FY2003_" localSheetId="5">#REF!</definedName>
    <definedName name="FY2003_">#REF!</definedName>
    <definedName name="FY2004_" localSheetId="5">#REF!</definedName>
    <definedName name="FY2004_">#REF!</definedName>
    <definedName name="FY2005_" localSheetId="5">#REF!</definedName>
    <definedName name="FY2005_">#REF!</definedName>
    <definedName name="FYEND">#REF!</definedName>
    <definedName name="FYENDA">#REF!</definedName>
    <definedName name="G" localSheetId="0">#REF!</definedName>
    <definedName name="g">#REF!</definedName>
    <definedName name="gaga" hidden="1">'[58]final abstract'!#REF!</definedName>
    <definedName name="gcp" localSheetId="5">#REF!</definedName>
    <definedName name="gcp">#REF!</definedName>
    <definedName name="GDRParity" localSheetId="5">#REF!</definedName>
    <definedName name="GDRParity">#REF!</definedName>
    <definedName name="GDRPriceRs" localSheetId="5">#REF!</definedName>
    <definedName name="GDRPriceRs">#REF!</definedName>
    <definedName name="GDRPriceUSD">#REF!</definedName>
    <definedName name="GDRRsPrice">#REF!</definedName>
    <definedName name="geog">#REF!</definedName>
    <definedName name="geogsp">"Chart 2"</definedName>
    <definedName name="GFDG">#REF!</definedName>
    <definedName name="GFDS" localSheetId="1" hidden="1">{#N/A,#N/A,FALSE,"단축1";#N/A,#N/A,FALSE,"단축2";#N/A,#N/A,FALSE,"단축3";#N/A,#N/A,FALSE,"장축";#N/A,#N/A,FALSE,"4WD"}</definedName>
    <definedName name="GFDS" localSheetId="5" hidden="1">{#N/A,#N/A,FALSE,"단축1";#N/A,#N/A,FALSE,"단축2";#N/A,#N/A,FALSE,"단축3";#N/A,#N/A,FALSE,"장축";#N/A,#N/A,FALSE,"4WD"}</definedName>
    <definedName name="GFDS" localSheetId="2" hidden="1">{#N/A,#N/A,FALSE,"단축1";#N/A,#N/A,FALSE,"단축2";#N/A,#N/A,FALSE,"단축3";#N/A,#N/A,FALSE,"장축";#N/A,#N/A,FALSE,"4WD"}</definedName>
    <definedName name="GFDS" localSheetId="9" hidden="1">{#N/A,#N/A,FALSE,"단축1";#N/A,#N/A,FALSE,"단축2";#N/A,#N/A,FALSE,"단축3";#N/A,#N/A,FALSE,"장축";#N/A,#N/A,FALSE,"4WD"}</definedName>
    <definedName name="GFDS" hidden="1">{#N/A,#N/A,FALSE,"단축1";#N/A,#N/A,FALSE,"단축2";#N/A,#N/A,FALSE,"단축3";#N/A,#N/A,FALSE,"장축";#N/A,#N/A,FALSE,"4WD"}</definedName>
    <definedName name="gfhghgh" localSheetId="1" hidden="1">{"'Bill No. 7'!$A$1:$G$32"}</definedName>
    <definedName name="gfhghgh" localSheetId="5" hidden="1">{"'Bill No. 7'!$A$1:$G$32"}</definedName>
    <definedName name="gfhghgh" localSheetId="2" hidden="1">{"'Bill No. 7'!$A$1:$G$32"}</definedName>
    <definedName name="gfhghgh" localSheetId="9" hidden="1">{"'Bill No. 7'!$A$1:$G$32"}</definedName>
    <definedName name="gfhghgh" hidden="1">{"'Bill No. 7'!$A$1:$G$32"}</definedName>
    <definedName name="GGH">14</definedName>
    <definedName name="GHK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K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K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H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GKGK" hidden="1">#REF!</definedName>
    <definedName name="goatrial">#REF!</definedName>
    <definedName name="graphs_IRR" localSheetId="1">{"Client Name or Project Name"}</definedName>
    <definedName name="graphs_IRR" localSheetId="5">{"Client Name or Project Name"}</definedName>
    <definedName name="graphs_IRR" localSheetId="2">{"Client Name or Project Name"}</definedName>
    <definedName name="graphs_IRR" localSheetId="9">{"Client Name or Project Name"}</definedName>
    <definedName name="graphs_IRR">{"Client Name or Project Name"}</definedName>
    <definedName name="GROSSPFT">#REF!</definedName>
    <definedName name="GrossProfit">#REF!</definedName>
    <definedName name="Grossrevenue">[11]Old!$D$15:$O$15</definedName>
    <definedName name="growth.un">[49]RANK!#REF!</definedName>
    <definedName name="Grp_Budget">[38]Group!#REF!</definedName>
    <definedName name="Grp_Last_Year">[38]Group!#REF!</definedName>
    <definedName name="Grp_OSA_Input">[38]Group!#REF!</definedName>
    <definedName name="Grp_OSR_Input">[38]Group!#REF!</definedName>
    <definedName name="Grp_Total">[38]Group!#REF!</definedName>
    <definedName name="H" localSheetId="5">#REF!</definedName>
    <definedName name="H">#REF!</definedName>
    <definedName name="H.J._Heinz_Co." localSheetId="5">#REF!</definedName>
    <definedName name="H.J._Heinz_Co.">#REF!</definedName>
    <definedName name="H199RESULT" localSheetId="5">#REF!</definedName>
    <definedName name="H199RESULT">#REF!</definedName>
    <definedName name="half">#REF!</definedName>
    <definedName name="Header_Row">ROW(#REF!)</definedName>
    <definedName name="Headers">#REF!</definedName>
    <definedName name="Height">30</definedName>
    <definedName name="hhh" localSheetId="1" hidden="1">{#N/A,#N/A,FALSE,"VARIATIONS";#N/A,#N/A,FALSE,"BUDGET";#N/A,#N/A,FALSE,"CIVIL QNTY VAR";#N/A,#N/A,FALSE,"SUMMARY";#N/A,#N/A,FALSE,"MATERIAL VAR"}</definedName>
    <definedName name="hhh" localSheetId="5" hidden="1">{#N/A,#N/A,FALSE,"VARIATIONS";#N/A,#N/A,FALSE,"BUDGET";#N/A,#N/A,FALSE,"CIVIL QNTY VAR";#N/A,#N/A,FALSE,"SUMMARY";#N/A,#N/A,FALSE,"MATERIAL VAR"}</definedName>
    <definedName name="hhh" localSheetId="2" hidden="1">{#N/A,#N/A,FALSE,"VARIATIONS";#N/A,#N/A,FALSE,"BUDGET";#N/A,#N/A,FALSE,"CIVIL QNTY VAR";#N/A,#N/A,FALSE,"SUMMARY";#N/A,#N/A,FALSE,"MATERIAL VAR"}</definedName>
    <definedName name="hhh" localSheetId="9" hidden="1">{#N/A,#N/A,FALSE,"VARIATIONS";#N/A,#N/A,FALSE,"BUDGET";#N/A,#N/A,FALSE,"CIVIL QNTY VAR";#N/A,#N/A,FALSE,"SUMMARY";#N/A,#N/A,FALSE,"MATERIAL VAR"}</definedName>
    <definedName name="hhh" hidden="1">{#N/A,#N/A,FALSE,"VARIATIONS";#N/A,#N/A,FALSE,"BUDGET";#N/A,#N/A,FALSE,"CIVIL QNTY VAR";#N/A,#N/A,FALSE,"SUMMARY";#N/A,#N/A,FALSE,"MATERIAL VAR"}</definedName>
    <definedName name="HHHHHHHHHH" localSheetId="1" hidden="1">{#N/A,#N/A,FALSE,"단축1";#N/A,#N/A,FALSE,"단축2";#N/A,#N/A,FALSE,"단축3";#N/A,#N/A,FALSE,"장축";#N/A,#N/A,FALSE,"4WD"}</definedName>
    <definedName name="HHHHHHHHHH" localSheetId="5" hidden="1">{#N/A,#N/A,FALSE,"단축1";#N/A,#N/A,FALSE,"단축2";#N/A,#N/A,FALSE,"단축3";#N/A,#N/A,FALSE,"장축";#N/A,#N/A,FALSE,"4WD"}</definedName>
    <definedName name="HHHHHHHHHH" localSheetId="2" hidden="1">{#N/A,#N/A,FALSE,"단축1";#N/A,#N/A,FALSE,"단축2";#N/A,#N/A,FALSE,"단축3";#N/A,#N/A,FALSE,"장축";#N/A,#N/A,FALSE,"4WD"}</definedName>
    <definedName name="HHHHHHHHHH" localSheetId="9" hidden="1">{#N/A,#N/A,FALSE,"단축1";#N/A,#N/A,FALSE,"단축2";#N/A,#N/A,FALSE,"단축3";#N/A,#N/A,FALSE,"장축";#N/A,#N/A,FALSE,"4WD"}</definedName>
    <definedName name="HHHHHHHHHH" hidden="1">{#N/A,#N/A,FALSE,"단축1";#N/A,#N/A,FALSE,"단축2";#N/A,#N/A,FALSE,"단축3";#N/A,#N/A,FALSE,"장축";#N/A,#N/A,FALSE,"4WD"}</definedName>
    <definedName name="Hi">#REF!</definedName>
    <definedName name="HighLow">#REF!</definedName>
    <definedName name="hj" localSheetId="0">#REF!</definedName>
    <definedName name="hj" hidden="1">[61]COSTMAR!#REF!</definedName>
    <definedName name="HM_HAND" localSheetId="5">#REF!</definedName>
    <definedName name="HM_HAND">#REF!</definedName>
    <definedName name="hrday" localSheetId="5">#REF!</definedName>
    <definedName name="hrday">#REF!</definedName>
    <definedName name="HTML_CodePage" hidden="1">1252</definedName>
    <definedName name="HTML_Control" localSheetId="1" hidden="1">{"'AC LOAD'!$H$14:$J$15"}</definedName>
    <definedName name="HTML_Control" localSheetId="0" hidden="1">{"'Table of Contents'!$A$1"}</definedName>
    <definedName name="HTML_Control" localSheetId="5" hidden="1">{"'AC LOAD'!$H$14:$J$15"}</definedName>
    <definedName name="HTML_Control" localSheetId="2" hidden="1">{"'AC LOAD'!$H$14:$J$15"}</definedName>
    <definedName name="HTML_Control" localSheetId="9" hidden="1">{"'AC LOAD'!$H$14:$J$15"}</definedName>
    <definedName name="HTML_Control" hidden="1">{"'AC LOAD'!$H$14:$J$15"}</definedName>
    <definedName name="HTML_Description" hidden="1">""</definedName>
    <definedName name="HTML_Email" hidden="1">""</definedName>
    <definedName name="HTML_Header" localSheetId="0" hidden="1">"Table of Contents"</definedName>
    <definedName name="HTML_Header" hidden="1">"AC LOAD"</definedName>
    <definedName name="HTML_LastUpdate" localSheetId="0" hidden="1">"6/5/01"</definedName>
    <definedName name="HTML_LastUpdate" hidden="1">"4/10/03"</definedName>
    <definedName name="HTML_LineAfter" hidden="1">FALSE</definedName>
    <definedName name="HTML_LineBefore" hidden="1">FALSE</definedName>
    <definedName name="HTML_Name" localSheetId="0" hidden="1">"Samuel Lyustikman"</definedName>
    <definedName name="HTML_Name" hidden="1">"RAJIV Kr. MEHTA"</definedName>
    <definedName name="HTML_OBDlg2" localSheetId="0" hidden="1">TRUE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localSheetId="0" hidden="1">"E:\temp\MyHTML.htm"</definedName>
    <definedName name="HTML_PathFile" hidden="1">"C:\infac\pricewth\Aug99\Page06e.htm"</definedName>
    <definedName name="HTML_PathTemplate" hidden="1">"C:\infac\pricewth\Aug99\Page06e.htm"</definedName>
    <definedName name="HTML_Title" localSheetId="0" hidden="1">"MTK_template_2_1"</definedName>
    <definedName name="HTML_Title" hidden="1">"MD HOUSE AC"</definedName>
    <definedName name="HYUNDAI">#REF!</definedName>
    <definedName name="I">'[43]AL Overall'!#REF!</definedName>
    <definedName name="i.95">[62]Inventory!#REF!</definedName>
    <definedName name="i.96">[62]Inventory!#REF!</definedName>
    <definedName name="ian" localSheetId="5">#REF!</definedName>
    <definedName name="ian">#REF!</definedName>
    <definedName name="ibc" localSheetId="5">#REF!</definedName>
    <definedName name="ibc">#REF!</definedName>
    <definedName name="ibf" localSheetId="5">#REF!</definedName>
    <definedName name="ibf">#REF!</definedName>
    <definedName name="ic" localSheetId="1" hidden="1">{#N/A,#N/A,FALSE,"단축1";#N/A,#N/A,FALSE,"단축2";#N/A,#N/A,FALSE,"단축3";#N/A,#N/A,FALSE,"장축";#N/A,#N/A,FALSE,"4WD"}</definedName>
    <definedName name="ic" localSheetId="5" hidden="1">{#N/A,#N/A,FALSE,"단축1";#N/A,#N/A,FALSE,"단축2";#N/A,#N/A,FALSE,"단축3";#N/A,#N/A,FALSE,"장축";#N/A,#N/A,FALSE,"4WD"}</definedName>
    <definedName name="ic" localSheetId="2" hidden="1">{#N/A,#N/A,FALSE,"단축1";#N/A,#N/A,FALSE,"단축2";#N/A,#N/A,FALSE,"단축3";#N/A,#N/A,FALSE,"장축";#N/A,#N/A,FALSE,"4WD"}</definedName>
    <definedName name="ic" localSheetId="9" hidden="1">{#N/A,#N/A,FALSE,"단축1";#N/A,#N/A,FALSE,"단축2";#N/A,#N/A,FALSE,"단축3";#N/A,#N/A,FALSE,"장축";#N/A,#N/A,FALSE,"4WD"}</definedName>
    <definedName name="ic" hidden="1">{#N/A,#N/A,FALSE,"단축1";#N/A,#N/A,FALSE,"단축2";#N/A,#N/A,FALSE,"단축3";#N/A,#N/A,FALSE,"장축";#N/A,#N/A,FALSE,"4WD"}</definedName>
    <definedName name="icd">#REF!</definedName>
    <definedName name="ict">#REF!</definedName>
    <definedName name="icu">#REF!</definedName>
    <definedName name="ida">#REF!</definedName>
    <definedName name="idc">[39]COGENINP!#REF!</definedName>
    <definedName name="idc_chk1" localSheetId="5">#REF!</definedName>
    <definedName name="idc_chk1">#REF!</definedName>
    <definedName name="idc_chk3" localSheetId="5">#REF!</definedName>
    <definedName name="idc_chk3">#REF!</definedName>
    <definedName name="idc_chk4" localSheetId="5">#REF!</definedName>
    <definedName name="idc_chk4">#REF!</definedName>
    <definedName name="idc_chk5">#REF!</definedName>
    <definedName name="idc_ck2">#REF!</definedName>
    <definedName name="iex">#REF!</definedName>
    <definedName name="ifd">#REF!</definedName>
    <definedName name="iff">#REF!</definedName>
    <definedName name="ifl">#REF!</definedName>
    <definedName name="ifn">#REF!</definedName>
    <definedName name="ifo">#REF!</definedName>
    <definedName name="ihd">#REF!</definedName>
    <definedName name="IIII" localSheetId="1" hidden="1">{#N/A,#N/A,FALSE,"단축1";#N/A,#N/A,FALSE,"단축2";#N/A,#N/A,FALSE,"단축3";#N/A,#N/A,FALSE,"장축";#N/A,#N/A,FALSE,"4WD"}</definedName>
    <definedName name="IIII" localSheetId="5" hidden="1">{#N/A,#N/A,FALSE,"단축1";#N/A,#N/A,FALSE,"단축2";#N/A,#N/A,FALSE,"단축3";#N/A,#N/A,FALSE,"장축";#N/A,#N/A,FALSE,"4WD"}</definedName>
    <definedName name="IIII" localSheetId="2" hidden="1">{#N/A,#N/A,FALSE,"단축1";#N/A,#N/A,FALSE,"단축2";#N/A,#N/A,FALSE,"단축3";#N/A,#N/A,FALSE,"장축";#N/A,#N/A,FALSE,"4WD"}</definedName>
    <definedName name="IIII" localSheetId="9" hidden="1">{#N/A,#N/A,FALSE,"단축1";#N/A,#N/A,FALSE,"단축2";#N/A,#N/A,FALSE,"단축3";#N/A,#N/A,FALSE,"장축";#N/A,#N/A,FALSE,"4WD"}</definedName>
    <definedName name="IIII" hidden="1">{#N/A,#N/A,FALSE,"단축1";#N/A,#N/A,FALSE,"단축2";#N/A,#N/A,FALSE,"단축3";#N/A,#N/A,FALSE,"장축";#N/A,#N/A,FALSE,"4WD"}</definedName>
    <definedName name="ime">#REF!</definedName>
    <definedName name="Implementation">#REF!</definedName>
    <definedName name="INC_ST">#REF!</definedName>
    <definedName name="IncomeStatementDates">#REF!</definedName>
    <definedName name="IncomeTax">#REF!</definedName>
    <definedName name="IncomeTaxPaidOut">#REF!</definedName>
    <definedName name="Index_Sheet_Kutools">#REF!</definedName>
    <definedName name="industry">#REF!</definedName>
    <definedName name="inm">#REF!</definedName>
    <definedName name="Instalment_Deposits">#REF!</definedName>
    <definedName name="Instalment_Deposits_1">#REF!</definedName>
    <definedName name="Instalment_Deposits_2">#REF!</definedName>
    <definedName name="Instalment_Deposits_6">#REF!</definedName>
    <definedName name="INSTRU">#REF!</definedName>
    <definedName name="INSTRU1">#REF!</definedName>
    <definedName name="Int">#REF!</definedName>
    <definedName name="int234B">#REF!</definedName>
    <definedName name="int234C">#REF!</definedName>
    <definedName name="Intangible_Assets">#REF!</definedName>
    <definedName name="Intangible_Assets_1">'[24]CMA (CR)'!$A$250:$IV$250</definedName>
    <definedName name="Intangible_Assets_2">[24]CMA!$A$250:$IV$250</definedName>
    <definedName name="Intengible_Assets" localSheetId="5">#REF!</definedName>
    <definedName name="Intengible_Assets">#REF!</definedName>
    <definedName name="Intengible_Assets_1">'[24]CMA (CR)'!$A$250:$IV$250</definedName>
    <definedName name="Intengible_Assets_2">[24]CMA!$A$250:$IV$250</definedName>
    <definedName name="Interest" localSheetId="5">#REF!</definedName>
    <definedName name="Interest">#REF!</definedName>
    <definedName name="Interest_1" localSheetId="5">#REF!</definedName>
    <definedName name="Interest_1">#REF!</definedName>
    <definedName name="Interest_2" localSheetId="5">#REF!</definedName>
    <definedName name="Interest_2">#REF!</definedName>
    <definedName name="Interest_6">#REF!</definedName>
    <definedName name="Interest_Rate">#REF!</definedName>
    <definedName name="InterestExpense">#REF!</definedName>
    <definedName name="InterestIncome">'[11]Operating Statistics'!$J$18:$R$18</definedName>
    <definedName name="IntroPrintArea" localSheetId="5" hidden="1">#REF!</definedName>
    <definedName name="IntroPrintArea" hidden="1">#REF!</definedName>
    <definedName name="intt1">[14]INTT!$G$18</definedName>
    <definedName name="intt15">[14]INTT!$C$86</definedName>
    <definedName name="intt2">[14]INTT!$G$23</definedName>
    <definedName name="intt3">[14]INTT!$G$28</definedName>
    <definedName name="intt4">[14]INTT!$G$33</definedName>
    <definedName name="intt5">[14]INTT!$G$38</definedName>
    <definedName name="intt6">[14]INTT!$G$43</definedName>
    <definedName name="intt7">[14]INTT!$G$48</definedName>
    <definedName name="intt8">[14]INTT!$G$53</definedName>
    <definedName name="Inventory" localSheetId="5">#REF!</definedName>
    <definedName name="Inventory">#REF!</definedName>
    <definedName name="Investments" localSheetId="5">#REF!</definedName>
    <definedName name="Investments">#REF!</definedName>
    <definedName name="ip1_" localSheetId="5">#REF!</definedName>
    <definedName name="ip1_">#REF!</definedName>
    <definedName name="ip2_">#REF!</definedName>
    <definedName name="ip3_">#REF!</definedName>
    <definedName name="ip4_">#REF!</definedName>
    <definedName name="ip5_">#REF!</definedName>
    <definedName name="ipr">#REF!</definedName>
    <definedName name="ipu">#REF!</definedName>
    <definedName name="ipv">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localSheetId="0" hidden="1">42182.7882523148</definedName>
    <definedName name="IQ_NAMES_REVISION_DATE_" hidden="1">40667.5099884259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R_L">#REF!</definedName>
    <definedName name="irc">#REF!</definedName>
    <definedName name="ire">#REF!</definedName>
    <definedName name="irf">#REF!</definedName>
    <definedName name="irg">#REF!</definedName>
    <definedName name="irp">#REF!</definedName>
    <definedName name="IRRRANGE">#REF!</definedName>
    <definedName name="is1_">#REF!</definedName>
    <definedName name="is2_">#REF!</definedName>
    <definedName name="is3_">#REF!</definedName>
    <definedName name="is4_">#REF!</definedName>
    <definedName name="is5_">#REF!</definedName>
    <definedName name="isb">#REF!</definedName>
    <definedName name="isc">#REF!</definedName>
    <definedName name="ise">#REF!</definedName>
    <definedName name="isf">#REF!</definedName>
    <definedName name="isi">#REF!</definedName>
    <definedName name="isl">#REF!</definedName>
    <definedName name="iso">#REF!</definedName>
    <definedName name="ist">#REF!</definedName>
    <definedName name="iva">#REF!</definedName>
    <definedName name="J" localSheetId="0">#REF!</definedName>
    <definedName name="J">#REF!</definedName>
    <definedName name="jsdkfj">#REF!</definedName>
    <definedName name="ju" localSheetId="1" hidden="1">{#N/A,#N/A,FALSE,"VARIATIONS";#N/A,#N/A,FALSE,"BUDGET";#N/A,#N/A,FALSE,"CIVIL QNTY VAR";#N/A,#N/A,FALSE,"SUMMARY";#N/A,#N/A,FALSE,"MATERIAL VAR"}</definedName>
    <definedName name="ju" localSheetId="5" hidden="1">{#N/A,#N/A,FALSE,"VARIATIONS";#N/A,#N/A,FALSE,"BUDGET";#N/A,#N/A,FALSE,"CIVIL QNTY VAR";#N/A,#N/A,FALSE,"SUMMARY";#N/A,#N/A,FALSE,"MATERIAL VAR"}</definedName>
    <definedName name="ju" localSheetId="2" hidden="1">{#N/A,#N/A,FALSE,"VARIATIONS";#N/A,#N/A,FALSE,"BUDGET";#N/A,#N/A,FALSE,"CIVIL QNTY VAR";#N/A,#N/A,FALSE,"SUMMARY";#N/A,#N/A,FALSE,"MATERIAL VAR"}</definedName>
    <definedName name="ju" localSheetId="9" hidden="1">{#N/A,#N/A,FALSE,"VARIATIONS";#N/A,#N/A,FALSE,"BUDGET";#N/A,#N/A,FALSE,"CIVIL QNTY VAR";#N/A,#N/A,FALSE,"SUMMARY";#N/A,#N/A,FALSE,"MATERIAL VAR"}</definedName>
    <definedName name="ju" hidden="1">{#N/A,#N/A,FALSE,"VARIATIONS";#N/A,#N/A,FALSE,"BUDGET";#N/A,#N/A,FALSE,"CIVIL QNTY VAR";#N/A,#N/A,FALSE,"SUMMARY";#N/A,#N/A,FALSE,"MATERIAL VAR"}</definedName>
    <definedName name="JUNK" localSheetId="1" hidden="1">{"'Table of Contents'!$A$1"}</definedName>
    <definedName name="JUNK" localSheetId="5" hidden="1">{"'Table of Contents'!$A$1"}</definedName>
    <definedName name="JUNK" localSheetId="2" hidden="1">{"'Table of Contents'!$A$1"}</definedName>
    <definedName name="JUNK" localSheetId="9" hidden="1">{"'Table of Contents'!$A$1"}</definedName>
    <definedName name="JUNK" hidden="1">{"'Table of Contents'!$A$1"}</definedName>
    <definedName name="K">#REF!</definedName>
    <definedName name="k1_table">#REF!</definedName>
    <definedName name="k1x">[25]Design!#REF!</definedName>
    <definedName name="k1y">[25]Design!#REF!</definedName>
    <definedName name="k2x">[25]Design!#REF!</definedName>
    <definedName name="k2y">[25]Design!#REF!</definedName>
    <definedName name="KA" localSheetId="5">#REF!</definedName>
    <definedName name="KA">#REF!</definedName>
    <definedName name="kasdfjhd" localSheetId="1" hidden="1">{"'Typical Costs Estimates'!$C$158:$H$161"}</definedName>
    <definedName name="kasdfjhd" localSheetId="5" hidden="1">{"'Typical Costs Estimates'!$C$158:$H$161"}</definedName>
    <definedName name="kasdfjhd" localSheetId="2" hidden="1">{"'Typical Costs Estimates'!$C$158:$H$161"}</definedName>
    <definedName name="kasdfjhd" localSheetId="9" hidden="1">{"'Typical Costs Estimates'!$C$158:$H$161"}</definedName>
    <definedName name="kasdfjhd" hidden="1">{"'Typical Costs Estimates'!$C$158:$H$161"}</definedName>
    <definedName name="kay" hidden="1">'[63]Cash Flow Working'!#REF!</definedName>
    <definedName name="khp" localSheetId="5">#REF!</definedName>
    <definedName name="khp">#REF!</definedName>
    <definedName name="kj" localSheetId="5">#REF!</definedName>
    <definedName name="kj">#REF!</definedName>
    <definedName name="kmdolqwemd" localSheetId="1" hidden="1">{#N/A,#N/A,FALSE,"VARIATIONS";#N/A,#N/A,FALSE,"BUDGET";#N/A,#N/A,FALSE,"CIVIL QNTY VAR";#N/A,#N/A,FALSE,"SUMMARY";#N/A,#N/A,FALSE,"MATERIAL VAR"}</definedName>
    <definedName name="kmdolqwemd" localSheetId="5" hidden="1">{#N/A,#N/A,FALSE,"VARIATIONS";#N/A,#N/A,FALSE,"BUDGET";#N/A,#N/A,FALSE,"CIVIL QNTY VAR";#N/A,#N/A,FALSE,"SUMMARY";#N/A,#N/A,FALSE,"MATERIAL VAR"}</definedName>
    <definedName name="kmdolqwemd" localSheetId="2" hidden="1">{#N/A,#N/A,FALSE,"VARIATIONS";#N/A,#N/A,FALSE,"BUDGET";#N/A,#N/A,FALSE,"CIVIL QNTY VAR";#N/A,#N/A,FALSE,"SUMMARY";#N/A,#N/A,FALSE,"MATERIAL VAR"}</definedName>
    <definedName name="kmdolqwemd" localSheetId="9" hidden="1">{#N/A,#N/A,FALSE,"VARIATIONS";#N/A,#N/A,FALSE,"BUDGET";#N/A,#N/A,FALSE,"CIVIL QNTY VAR";#N/A,#N/A,FALSE,"SUMMARY";#N/A,#N/A,FALSE,"MATERIAL VAR"}</definedName>
    <definedName name="kmdolqwemd" hidden="1">{#N/A,#N/A,FALSE,"VARIATIONS";#N/A,#N/A,FALSE,"BUDGET";#N/A,#N/A,FALSE,"CIVIL QNTY VAR";#N/A,#N/A,FALSE,"SUMMARY";#N/A,#N/A,FALSE,"MATERIAL VAR"}</definedName>
    <definedName name="L">#REF!</definedName>
    <definedName name="lac">100000</definedName>
    <definedName name="land">[39]COGENINP!#REF!</definedName>
    <definedName name="landcost">'[33]P&amp;LSum'!$A$83:$X$102</definedName>
    <definedName name="Last_Row" localSheetId="1">IF('CAM with escalation - RIL'!Values_Entered,[0]!Header_Row+'CAM with escalation - RIL'!Number_of_Payments,[0]!Header_Row)</definedName>
    <definedName name="Last_Row" localSheetId="5">IF('Other Income'!Values_Entered,Header_Row+'Other Income'!Number_of_Payments,Header_Row)</definedName>
    <definedName name="Last_Row" localSheetId="2">IF('Rental with escalation - RIL'!Values_Entered,Header_Row+'Rental with escalation - RIL'!Number_of_Payments,Header_Row)</definedName>
    <definedName name="Last_Row" localSheetId="9">IF('Rental wo escalation - RIL'!Values_Entered,[0]!Header_Row+'Rental wo escalation - RIL'!Number_of_Payments,[0]!Header_Row)</definedName>
    <definedName name="Last_Row">IF([0]!Values_Entered,Header_Row+[0]!Number_of_Payments,Header_Row)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el">#REF!</definedName>
    <definedName name="lex">#REF!</definedName>
    <definedName name="ley">#REF!</definedName>
    <definedName name="lia">#REF!</definedName>
    <definedName name="liabilities">#REF!</definedName>
    <definedName name="liabproj">#REF!</definedName>
    <definedName name="limcount" hidden="1">1</definedName>
    <definedName name="LKJ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J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J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J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J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U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U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U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U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OU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UY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U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UY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UY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KU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LLL">#REF!</definedName>
    <definedName name="Loan_Amount">#REF!</definedName>
    <definedName name="LOAN_CAL">#REF!</definedName>
    <definedName name="Loan_Months">#REF!</definedName>
    <definedName name="LOAN_SBIHF">#REF!</definedName>
    <definedName name="Loan_Start">#REF!</definedName>
    <definedName name="Loan_Years">#REF!</definedName>
    <definedName name="LongTermDebt">[64]Financials!$J$146:$R$146</definedName>
    <definedName name="LOP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O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lps" localSheetId="1" hidden="1">{#N/A,#N/A,FALSE,"단축1";#N/A,#N/A,FALSE,"단축2";#N/A,#N/A,FALSE,"단축3";#N/A,#N/A,FALSE,"장축";#N/A,#N/A,FALSE,"4WD"}</definedName>
    <definedName name="lps" localSheetId="5" hidden="1">{#N/A,#N/A,FALSE,"단축1";#N/A,#N/A,FALSE,"단축2";#N/A,#N/A,FALSE,"단축3";#N/A,#N/A,FALSE,"장축";#N/A,#N/A,FALSE,"4WD"}</definedName>
    <definedName name="lps" localSheetId="2" hidden="1">{#N/A,#N/A,FALSE,"단축1";#N/A,#N/A,FALSE,"단축2";#N/A,#N/A,FALSE,"단축3";#N/A,#N/A,FALSE,"장축";#N/A,#N/A,FALSE,"4WD"}</definedName>
    <definedName name="lps" localSheetId="9" hidden="1">{#N/A,#N/A,FALSE,"단축1";#N/A,#N/A,FALSE,"단축2";#N/A,#N/A,FALSE,"단축3";#N/A,#N/A,FALSE,"장축";#N/A,#N/A,FALSE,"4WD"}</definedName>
    <definedName name="lps" hidden="1">{#N/A,#N/A,FALSE,"단축1";#N/A,#N/A,FALSE,"단축2";#N/A,#N/A,FALSE,"단축3";#N/A,#N/A,FALSE,"장축";#N/A,#N/A,FALSE,"4WD"}</definedName>
    <definedName name="LVR">#REF!</definedName>
    <definedName name="lx">#REF!</definedName>
    <definedName name="ly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m">1000000</definedName>
    <definedName name="M1x">[25]Design!#REF!</definedName>
    <definedName name="M1y">[25]Design!#REF!</definedName>
    <definedName name="M2x">[25]Design!#REF!</definedName>
    <definedName name="M2y">[25]Design!#REF!</definedName>
    <definedName name="main_comp" localSheetId="5">#REF!</definedName>
    <definedName name="main_comp">#REF!</definedName>
    <definedName name="malik" localSheetId="1" hidden="1">{#N/A,#N/A,FALSE,"VARIATIONS";#N/A,#N/A,FALSE,"BUDGET";#N/A,#N/A,FALSE,"CIVIL QNTY VAR";#N/A,#N/A,FALSE,"SUMMARY";#N/A,#N/A,FALSE,"MATERIAL VAR"}</definedName>
    <definedName name="malik" localSheetId="5" hidden="1">{#N/A,#N/A,FALSE,"VARIATIONS";#N/A,#N/A,FALSE,"BUDGET";#N/A,#N/A,FALSE,"CIVIL QNTY VAR";#N/A,#N/A,FALSE,"SUMMARY";#N/A,#N/A,FALSE,"MATERIAL VAR"}</definedName>
    <definedName name="malik" localSheetId="2" hidden="1">{#N/A,#N/A,FALSE,"VARIATIONS";#N/A,#N/A,FALSE,"BUDGET";#N/A,#N/A,FALSE,"CIVIL QNTY VAR";#N/A,#N/A,FALSE,"SUMMARY";#N/A,#N/A,FALSE,"MATERIAL VAR"}</definedName>
    <definedName name="malik" localSheetId="9" hidden="1">{#N/A,#N/A,FALSE,"VARIATIONS";#N/A,#N/A,FALSE,"BUDGET";#N/A,#N/A,FALSE,"CIVIL QNTY VAR";#N/A,#N/A,FALSE,"SUMMARY";#N/A,#N/A,FALSE,"MATERIAL VAR"}</definedName>
    <definedName name="malik" hidden="1">{#N/A,#N/A,FALSE,"VARIATIONS";#N/A,#N/A,FALSE,"BUDGET";#N/A,#N/A,FALSE,"CIVIL QNTY VAR";#N/A,#N/A,FALSE,"SUMMARY";#N/A,#N/A,FALSE,"MATERIAL VAR"}</definedName>
    <definedName name="MAN">#REF!</definedName>
    <definedName name="Manish">#REF!</definedName>
    <definedName name="Masterdata">#REF!</definedName>
    <definedName name="Masterdata1">#REF!</definedName>
    <definedName name="Mastersheet">#REF!</definedName>
    <definedName name="mastersheet2">#REF!</definedName>
    <definedName name="MAT">#REF!</definedName>
    <definedName name="Max">[65]Assumptions!#REF!</definedName>
    <definedName name="MaxIntCov" localSheetId="5">#REF!</definedName>
    <definedName name="MaxIntCov">#REF!</definedName>
    <definedName name="mbf" localSheetId="5">#REF!</definedName>
    <definedName name="mbf">#REF!</definedName>
    <definedName name="mbp" localSheetId="5">#REF!</definedName>
    <definedName name="mbp">#REF!</definedName>
    <definedName name="mhjj" localSheetId="1" hidden="1">{"'Bill No. 7'!$A$1:$G$32"}</definedName>
    <definedName name="mhjj" localSheetId="5" hidden="1">{"'Bill No. 7'!$A$1:$G$32"}</definedName>
    <definedName name="mhjj" localSheetId="2" hidden="1">{"'Bill No. 7'!$A$1:$G$32"}</definedName>
    <definedName name="mhjj" localSheetId="9" hidden="1">{"'Bill No. 7'!$A$1:$G$32"}</definedName>
    <definedName name="mhjj" hidden="1">{"'Bill No. 7'!$A$1:$G$32"}</definedName>
    <definedName name="Mico">[66]Mico!#REF!</definedName>
    <definedName name="MiD_1" localSheetId="5">#REF!</definedName>
    <definedName name="MiD_1">#REF!</definedName>
    <definedName name="MiD_2" localSheetId="5">#REF!</definedName>
    <definedName name="MiD_2">#REF!</definedName>
    <definedName name="MiD_3" localSheetId="5">#REF!</definedName>
    <definedName name="MiD_3">#REF!</definedName>
    <definedName name="MiD_4">#REF!</definedName>
    <definedName name="MiD_5">#REF!</definedName>
    <definedName name="MiD_Con">#REF!</definedName>
    <definedName name="MinDSCR">#REF!</definedName>
    <definedName name="MinIntCov">#REF!</definedName>
    <definedName name="minni">#REF!</definedName>
    <definedName name="MISC">#REF!</definedName>
    <definedName name="MISFIX">#REF!</definedName>
    <definedName name="mk" hidden="1">[7]COSTMAR!#REF!</definedName>
    <definedName name="mkiecmeow" localSheetId="1" hidden="1">{#N/A,#N/A,FALSE,"VARIATIONS";#N/A,#N/A,FALSE,"BUDGET";#N/A,#N/A,FALSE,"CIVIL QNTY VAR";#N/A,#N/A,FALSE,"SUMMARY";#N/A,#N/A,FALSE,"MATERIAL VAR"}</definedName>
    <definedName name="mkiecmeow" localSheetId="5" hidden="1">{#N/A,#N/A,FALSE,"VARIATIONS";#N/A,#N/A,FALSE,"BUDGET";#N/A,#N/A,FALSE,"CIVIL QNTY VAR";#N/A,#N/A,FALSE,"SUMMARY";#N/A,#N/A,FALSE,"MATERIAL VAR"}</definedName>
    <definedName name="mkiecmeow" localSheetId="2" hidden="1">{#N/A,#N/A,FALSE,"VARIATIONS";#N/A,#N/A,FALSE,"BUDGET";#N/A,#N/A,FALSE,"CIVIL QNTY VAR";#N/A,#N/A,FALSE,"SUMMARY";#N/A,#N/A,FALSE,"MATERIAL VAR"}</definedName>
    <definedName name="mkiecmeow" localSheetId="9" hidden="1">{#N/A,#N/A,FALSE,"VARIATIONS";#N/A,#N/A,FALSE,"BUDGET";#N/A,#N/A,FALSE,"CIVIL QNTY VAR";#N/A,#N/A,FALSE,"SUMMARY";#N/A,#N/A,FALSE,"MATERIAL VAR"}</definedName>
    <definedName name="mkiecmeow" hidden="1">{#N/A,#N/A,FALSE,"VARIATIONS";#N/A,#N/A,FALSE,"BUDGET";#N/A,#N/A,FALSE,"CIVIL QNTY VAR";#N/A,#N/A,FALSE,"SUMMARY";#N/A,#N/A,FALSE,"MATERIAL VAR"}</definedName>
    <definedName name="mkomp" localSheetId="1" hidden="1">{#N/A,#N/A,FALSE,"VARIATIONS";#N/A,#N/A,FALSE,"BUDGET";#N/A,#N/A,FALSE,"CIVIL QNTY VAR";#N/A,#N/A,FALSE,"SUMMARY";#N/A,#N/A,FALSE,"MATERIAL VAR"}</definedName>
    <definedName name="mkomp" localSheetId="5" hidden="1">{#N/A,#N/A,FALSE,"VARIATIONS";#N/A,#N/A,FALSE,"BUDGET";#N/A,#N/A,FALSE,"CIVIL QNTY VAR";#N/A,#N/A,FALSE,"SUMMARY";#N/A,#N/A,FALSE,"MATERIAL VAR"}</definedName>
    <definedName name="mkomp" localSheetId="2" hidden="1">{#N/A,#N/A,FALSE,"VARIATIONS";#N/A,#N/A,FALSE,"BUDGET";#N/A,#N/A,FALSE,"CIVIL QNTY VAR";#N/A,#N/A,FALSE,"SUMMARY";#N/A,#N/A,FALSE,"MATERIAL VAR"}</definedName>
    <definedName name="mkomp" localSheetId="9" hidden="1">{#N/A,#N/A,FALSE,"VARIATIONS";#N/A,#N/A,FALSE,"BUDGET";#N/A,#N/A,FALSE,"CIVIL QNTY VAR";#N/A,#N/A,FALSE,"SUMMARY";#N/A,#N/A,FALSE,"MATERIAL VAR"}</definedName>
    <definedName name="mkomp" hidden="1">{#N/A,#N/A,FALSE,"VARIATIONS";#N/A,#N/A,FALSE,"BUDGET";#N/A,#N/A,FALSE,"CIVIL QNTY VAR";#N/A,#N/A,FALSE,"SUMMARY";#N/A,#N/A,FALSE,"MATERIAL VAR"}</definedName>
    <definedName name="mkp">#REF!</definedName>
    <definedName name="mktcap">[67]Income!#REF!</definedName>
    <definedName name="mlik" localSheetId="1" hidden="1">{#N/A,#N/A,FALSE,"VARIATIONS";#N/A,#N/A,FALSE,"BUDGET";#N/A,#N/A,FALSE,"CIVIL QNTY VAR";#N/A,#N/A,FALSE,"SUMMARY";#N/A,#N/A,FALSE,"MATERIAL VAR"}</definedName>
    <definedName name="mlik" localSheetId="5" hidden="1">{#N/A,#N/A,FALSE,"VARIATIONS";#N/A,#N/A,FALSE,"BUDGET";#N/A,#N/A,FALSE,"CIVIL QNTY VAR";#N/A,#N/A,FALSE,"SUMMARY";#N/A,#N/A,FALSE,"MATERIAL VAR"}</definedName>
    <definedName name="mlik" localSheetId="2" hidden="1">{#N/A,#N/A,FALSE,"VARIATIONS";#N/A,#N/A,FALSE,"BUDGET";#N/A,#N/A,FALSE,"CIVIL QNTY VAR";#N/A,#N/A,FALSE,"SUMMARY";#N/A,#N/A,FALSE,"MATERIAL VAR"}</definedName>
    <definedName name="mlik" localSheetId="9" hidden="1">{#N/A,#N/A,FALSE,"VARIATIONS";#N/A,#N/A,FALSE,"BUDGET";#N/A,#N/A,FALSE,"CIVIL QNTY VAR";#N/A,#N/A,FALSE,"SUMMARY";#N/A,#N/A,FALSE,"MATERIAL VAR"}</definedName>
    <definedName name="mlik" hidden="1">{#N/A,#N/A,FALSE,"VARIATIONS";#N/A,#N/A,FALSE,"BUDGET";#N/A,#N/A,FALSE,"CIVIL QNTY VAR";#N/A,#N/A,FALSE,"SUMMARY";#N/A,#N/A,FALSE,"MATERIAL VAR"}</definedName>
    <definedName name="mlik1" localSheetId="1" hidden="1">{#N/A,#N/A,FALSE,"VARIATIONS";#N/A,#N/A,FALSE,"BUDGET";#N/A,#N/A,FALSE,"CIVIL QNTY VAR";#N/A,#N/A,FALSE,"SUMMARY";#N/A,#N/A,FALSE,"MATERIAL VAR"}</definedName>
    <definedName name="mlik1" localSheetId="5" hidden="1">{#N/A,#N/A,FALSE,"VARIATIONS";#N/A,#N/A,FALSE,"BUDGET";#N/A,#N/A,FALSE,"CIVIL QNTY VAR";#N/A,#N/A,FALSE,"SUMMARY";#N/A,#N/A,FALSE,"MATERIAL VAR"}</definedName>
    <definedName name="mlik1" localSheetId="2" hidden="1">{#N/A,#N/A,FALSE,"VARIATIONS";#N/A,#N/A,FALSE,"BUDGET";#N/A,#N/A,FALSE,"CIVIL QNTY VAR";#N/A,#N/A,FALSE,"SUMMARY";#N/A,#N/A,FALSE,"MATERIAL VAR"}</definedName>
    <definedName name="mlik1" localSheetId="9" hidden="1">{#N/A,#N/A,FALSE,"VARIATIONS";#N/A,#N/A,FALSE,"BUDGET";#N/A,#N/A,FALSE,"CIVIL QNTY VAR";#N/A,#N/A,FALSE,"SUMMARY";#N/A,#N/A,FALSE,"MATERIAL VAR"}</definedName>
    <definedName name="mlik1" hidden="1">{#N/A,#N/A,FALSE,"VARIATIONS";#N/A,#N/A,FALSE,"BUDGET";#N/A,#N/A,FALSE,"CIVIL QNTY VAR";#N/A,#N/A,FALSE,"SUMMARY";#N/A,#N/A,FALSE,"MATERIAL VAR"}</definedName>
    <definedName name="MLOKUY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OKU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OKUY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OKUY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LOKU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">1000000</definedName>
    <definedName name="MMENT_COST">[23]VIC!#REF!</definedName>
    <definedName name="mmnote" localSheetId="5">#REF!</definedName>
    <definedName name="mmnote">#REF!</definedName>
    <definedName name="mndikewdike" localSheetId="1" hidden="1">{#N/A,#N/A,FALSE,"VARIATIONS";#N/A,#N/A,FALSE,"BUDGET";#N/A,#N/A,FALSE,"CIVIL QNTY VAR";#N/A,#N/A,FALSE,"SUMMARY";#N/A,#N/A,FALSE,"MATERIAL VAR"}</definedName>
    <definedName name="mndikewdike" localSheetId="5" hidden="1">{#N/A,#N/A,FALSE,"VARIATIONS";#N/A,#N/A,FALSE,"BUDGET";#N/A,#N/A,FALSE,"CIVIL QNTY VAR";#N/A,#N/A,FALSE,"SUMMARY";#N/A,#N/A,FALSE,"MATERIAL VAR"}</definedName>
    <definedName name="mndikewdike" localSheetId="2" hidden="1">{#N/A,#N/A,FALSE,"VARIATIONS";#N/A,#N/A,FALSE,"BUDGET";#N/A,#N/A,FALSE,"CIVIL QNTY VAR";#N/A,#N/A,FALSE,"SUMMARY";#N/A,#N/A,FALSE,"MATERIAL VAR"}</definedName>
    <definedName name="mndikewdike" localSheetId="9" hidden="1">{#N/A,#N/A,FALSE,"VARIATIONS";#N/A,#N/A,FALSE,"BUDGET";#N/A,#N/A,FALSE,"CIVIL QNTY VAR";#N/A,#N/A,FALSE,"SUMMARY";#N/A,#N/A,FALSE,"MATERIAL VAR"}</definedName>
    <definedName name="mndikewdike" hidden="1">{#N/A,#N/A,FALSE,"VARIATIONS";#N/A,#N/A,FALSE,"BUDGET";#N/A,#N/A,FALSE,"CIVIL QNTY VAR";#N/A,#N/A,FALSE,"SUMMARY";#N/A,#N/A,FALSE,"MATERIAL VAR"}</definedName>
    <definedName name="mndjnewom" localSheetId="1" hidden="1">{#N/A,#N/A,FALSE,"VARIATIONS";#N/A,#N/A,FALSE,"BUDGET";#N/A,#N/A,FALSE,"CIVIL QNTY VAR";#N/A,#N/A,FALSE,"SUMMARY";#N/A,#N/A,FALSE,"MATERIAL VAR"}</definedName>
    <definedName name="mndjnewom" localSheetId="5" hidden="1">{#N/A,#N/A,FALSE,"VARIATIONS";#N/A,#N/A,FALSE,"BUDGET";#N/A,#N/A,FALSE,"CIVIL QNTY VAR";#N/A,#N/A,FALSE,"SUMMARY";#N/A,#N/A,FALSE,"MATERIAL VAR"}</definedName>
    <definedName name="mndjnewom" localSheetId="2" hidden="1">{#N/A,#N/A,FALSE,"VARIATIONS";#N/A,#N/A,FALSE,"BUDGET";#N/A,#N/A,FALSE,"CIVIL QNTY VAR";#N/A,#N/A,FALSE,"SUMMARY";#N/A,#N/A,FALSE,"MATERIAL VAR"}</definedName>
    <definedName name="mndjnewom" localSheetId="9" hidden="1">{#N/A,#N/A,FALSE,"VARIATIONS";#N/A,#N/A,FALSE,"BUDGET";#N/A,#N/A,FALSE,"CIVIL QNTY VAR";#N/A,#N/A,FALSE,"SUMMARY";#N/A,#N/A,FALSE,"MATERIAL VAR"}</definedName>
    <definedName name="mndjnewom" hidden="1">{#N/A,#N/A,FALSE,"VARIATIONS";#N/A,#N/A,FALSE,"BUDGET";#N/A,#N/A,FALSE,"CIVIL QNTY VAR";#N/A,#N/A,FALSE,"SUMMARY";#N/A,#N/A,FALSE,"MATERIAL VAR"}</definedName>
    <definedName name="MNO">#REF!</definedName>
    <definedName name="MONTH">'[68]August TB'!$B$302</definedName>
    <definedName name="Monthly" localSheetId="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onthly" localSheetId="5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onthly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onthly" localSheetId="9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onthl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onths">#REF!</definedName>
    <definedName name="mopmopmop" localSheetId="1" hidden="1">{#N/A,#N/A,FALSE,"VARIATIONS";#N/A,#N/A,FALSE,"BUDGET";#N/A,#N/A,FALSE,"CIVIL QNTY VAR";#N/A,#N/A,FALSE,"SUMMARY";#N/A,#N/A,FALSE,"MATERIAL VAR"}</definedName>
    <definedName name="mopmopmop" localSheetId="5" hidden="1">{#N/A,#N/A,FALSE,"VARIATIONS";#N/A,#N/A,FALSE,"BUDGET";#N/A,#N/A,FALSE,"CIVIL QNTY VAR";#N/A,#N/A,FALSE,"SUMMARY";#N/A,#N/A,FALSE,"MATERIAL VAR"}</definedName>
    <definedName name="mopmopmop" localSheetId="2" hidden="1">{#N/A,#N/A,FALSE,"VARIATIONS";#N/A,#N/A,FALSE,"BUDGET";#N/A,#N/A,FALSE,"CIVIL QNTY VAR";#N/A,#N/A,FALSE,"SUMMARY";#N/A,#N/A,FALSE,"MATERIAL VAR"}</definedName>
    <definedName name="mopmopmop" localSheetId="9" hidden="1">{#N/A,#N/A,FALSE,"VARIATIONS";#N/A,#N/A,FALSE,"BUDGET";#N/A,#N/A,FALSE,"CIVIL QNTY VAR";#N/A,#N/A,FALSE,"SUMMARY";#N/A,#N/A,FALSE,"MATERIAL VAR"}</definedName>
    <definedName name="mopmopmop" hidden="1">{#N/A,#N/A,FALSE,"VARIATIONS";#N/A,#N/A,FALSE,"BUDGET";#N/A,#N/A,FALSE,"CIVIL QNTY VAR";#N/A,#N/A,FALSE,"SUMMARY";#N/A,#N/A,FALSE,"MATERIAL VAR"}</definedName>
    <definedName name="Moratorium_Period">#REF!</definedName>
    <definedName name="mpbf">#REF!</definedName>
    <definedName name="mrc">#REF!</definedName>
    <definedName name="mu">#REF!</definedName>
    <definedName name="NAME">[69]Control!$C$4</definedName>
    <definedName name="nana" localSheetId="1" hidden="1">{#N/A,#N/A,FALSE,"VARIATIONS";#N/A,#N/A,FALSE,"BUDGET";#N/A,#N/A,FALSE,"CIVIL QNTY VAR";#N/A,#N/A,FALSE,"SUMMARY";#N/A,#N/A,FALSE,"MATERIAL VAR"}</definedName>
    <definedName name="nana" localSheetId="5" hidden="1">{#N/A,#N/A,FALSE,"VARIATIONS";#N/A,#N/A,FALSE,"BUDGET";#N/A,#N/A,FALSE,"CIVIL QNTY VAR";#N/A,#N/A,FALSE,"SUMMARY";#N/A,#N/A,FALSE,"MATERIAL VAR"}</definedName>
    <definedName name="nana" localSheetId="2" hidden="1">{#N/A,#N/A,FALSE,"VARIATIONS";#N/A,#N/A,FALSE,"BUDGET";#N/A,#N/A,FALSE,"CIVIL QNTY VAR";#N/A,#N/A,FALSE,"SUMMARY";#N/A,#N/A,FALSE,"MATERIAL VAR"}</definedName>
    <definedName name="nana" localSheetId="9" hidden="1">{#N/A,#N/A,FALSE,"VARIATIONS";#N/A,#N/A,FALSE,"BUDGET";#N/A,#N/A,FALSE,"CIVIL QNTY VAR";#N/A,#N/A,FALSE,"SUMMARY";#N/A,#N/A,FALSE,"MATERIAL VAR"}</definedName>
    <definedName name="nana" hidden="1">{#N/A,#N/A,FALSE,"VARIATIONS";#N/A,#N/A,FALSE,"BUDGET";#N/A,#N/A,FALSE,"CIVIL QNTY VAR";#N/A,#N/A,FALSE,"SUMMARY";#N/A,#N/A,FALSE,"MATERIAL VAR"}</definedName>
    <definedName name="nas">#REF!</definedName>
    <definedName name="NationalMember">#REF!</definedName>
    <definedName name="nbd">#REF!</definedName>
    <definedName name="nbn">#REF!</definedName>
    <definedName name="nd_1">#REF!</definedName>
    <definedName name="nd_2">#REF!</definedName>
    <definedName name="nd_3">#REF!</definedName>
    <definedName name="nd_4">#REF!</definedName>
    <definedName name="nd_5">#REF!</definedName>
    <definedName name="ndcloe" localSheetId="1" hidden="1">{#N/A,#N/A,FALSE,"VARIATIONS";#N/A,#N/A,FALSE,"BUDGET";#N/A,#N/A,FALSE,"CIVIL QNTY VAR";#N/A,#N/A,FALSE,"SUMMARY";#N/A,#N/A,FALSE,"MATERIAL VAR"}</definedName>
    <definedName name="ndcloe" localSheetId="5" hidden="1">{#N/A,#N/A,FALSE,"VARIATIONS";#N/A,#N/A,FALSE,"BUDGET";#N/A,#N/A,FALSE,"CIVIL QNTY VAR";#N/A,#N/A,FALSE,"SUMMARY";#N/A,#N/A,FALSE,"MATERIAL VAR"}</definedName>
    <definedName name="ndcloe" localSheetId="2" hidden="1">{#N/A,#N/A,FALSE,"VARIATIONS";#N/A,#N/A,FALSE,"BUDGET";#N/A,#N/A,FALSE,"CIVIL QNTY VAR";#N/A,#N/A,FALSE,"SUMMARY";#N/A,#N/A,FALSE,"MATERIAL VAR"}</definedName>
    <definedName name="ndcloe" localSheetId="9" hidden="1">{#N/A,#N/A,FALSE,"VARIATIONS";#N/A,#N/A,FALSE,"BUDGET";#N/A,#N/A,FALSE,"CIVIL QNTY VAR";#N/A,#N/A,FALSE,"SUMMARY";#N/A,#N/A,FALSE,"MATERIAL VAR"}</definedName>
    <definedName name="ndcloe" hidden="1">{#N/A,#N/A,FALSE,"VARIATIONS";#N/A,#N/A,FALSE,"BUDGET";#N/A,#N/A,FALSE,"CIVIL QNTY VAR";#N/A,#N/A,FALSE,"SUMMARY";#N/A,#N/A,FALSE,"MATERIAL VAR"}</definedName>
    <definedName name="Neel">#REF!</definedName>
    <definedName name="Neel_M">#REF!</definedName>
    <definedName name="Neel_Metal_Products_Limited">#REF!</definedName>
    <definedName name="Net_Block">#REF!</definedName>
    <definedName name="Net_Block_1">'[24]CMA (CR)'!$A$238:$IV$238</definedName>
    <definedName name="Net_Block_2">[24]CMA!$A$238:$IV$238</definedName>
    <definedName name="Net_Sales" localSheetId="5">#REF!</definedName>
    <definedName name="Net_Sales">#REF!</definedName>
    <definedName name="Net_Sales_1">'[24]CMA (CR)'!$A$18:$IV$18</definedName>
    <definedName name="Net_Sales_2">[24]CMA!$A$18:$IV$18</definedName>
    <definedName name="Net_Working_Capital" localSheetId="5">#REF!</definedName>
    <definedName name="Net_Working_Capital">#REF!</definedName>
    <definedName name="Net_Working_Capital_1">'[24]CMA (CR)'!$A$256:$IV$256</definedName>
    <definedName name="Net_Working_Capital_2">[24]CMA!$A$256:$IV$256</definedName>
    <definedName name="Net_Worth" localSheetId="5">#REF!</definedName>
    <definedName name="Net_Worth">#REF!</definedName>
    <definedName name="Net_Worth_1">'[24]CMA (CR)'!$A$179:$IV$179</definedName>
    <definedName name="Net_Worth_2">[24]CMA!$A$179:$IV$179</definedName>
    <definedName name="NetCapex">OFFSET([9]!DataLabel,1,0,COUNTA(OFFSET([9]!DataLabel,1,0,100,1)))</definedName>
    <definedName name="NetCashGenerated">#REF!</definedName>
    <definedName name="NetDebt">#N/A</definedName>
    <definedName name="NetDebtToEquity">#REF!</definedName>
    <definedName name="NetFixedAssets">#REF!</definedName>
    <definedName name="NetInterest" localSheetId="1">[0]!InterestIncome-[0]!InterestExpense</definedName>
    <definedName name="NetInterest" localSheetId="5">InterestIncome-InterestExpense</definedName>
    <definedName name="NetInterest" localSheetId="2">InterestIncome-InterestExpense</definedName>
    <definedName name="NetInterest" localSheetId="9">[0]!InterestIncome-[0]!InterestExpense</definedName>
    <definedName name="NetInterest">InterestIncome-InterestExpense</definedName>
    <definedName name="NetProfitMargin" localSheetId="5">#REF!</definedName>
    <definedName name="NetProfitMargin">#REF!</definedName>
    <definedName name="NewNetCapex">OFFSET([9]!NetCapex,0,1)</definedName>
    <definedName name="NEWSPAPERS">#REF!</definedName>
    <definedName name="ni" localSheetId="1" hidden="1">{#N/A,#N/A,FALSE,"VARIATIONS";#N/A,#N/A,FALSE,"BUDGET";#N/A,#N/A,FALSE,"CIVIL QNTY VAR";#N/A,#N/A,FALSE,"SUMMARY";#N/A,#N/A,FALSE,"MATERIAL VAR"}</definedName>
    <definedName name="ni" localSheetId="5" hidden="1">{#N/A,#N/A,FALSE,"VARIATIONS";#N/A,#N/A,FALSE,"BUDGET";#N/A,#N/A,FALSE,"CIVIL QNTY VAR";#N/A,#N/A,FALSE,"SUMMARY";#N/A,#N/A,FALSE,"MATERIAL VAR"}</definedName>
    <definedName name="ni" localSheetId="2" hidden="1">{#N/A,#N/A,FALSE,"VARIATIONS";#N/A,#N/A,FALSE,"BUDGET";#N/A,#N/A,FALSE,"CIVIL QNTY VAR";#N/A,#N/A,FALSE,"SUMMARY";#N/A,#N/A,FALSE,"MATERIAL VAR"}</definedName>
    <definedName name="ni" localSheetId="9" hidden="1">{#N/A,#N/A,FALSE,"VARIATIONS";#N/A,#N/A,FALSE,"BUDGET";#N/A,#N/A,FALSE,"CIVIL QNTY VAR";#N/A,#N/A,FALSE,"SUMMARY";#N/A,#N/A,FALSE,"MATERIAL VAR"}</definedName>
    <definedName name="ni" hidden="1">{#N/A,#N/A,FALSE,"VARIATIONS";#N/A,#N/A,FALSE,"BUDGET";#N/A,#N/A,FALSE,"CIVIL QNTY VAR";#N/A,#N/A,FALSE,"SUMMARY";#N/A,#N/A,FALSE,"MATERIAL VAR"}</definedName>
    <definedName name="Nitin" hidden="1">'[18]Sheet3 (2)'!$A$60:$A$76</definedName>
    <definedName name="njkfdnc" localSheetId="1" hidden="1">{#N/A,#N/A,FALSE,"VARIATIONS";#N/A,#N/A,FALSE,"BUDGET";#N/A,#N/A,FALSE,"CIVIL QNTY VAR";#N/A,#N/A,FALSE,"SUMMARY";#N/A,#N/A,FALSE,"MATERIAL VAR"}</definedName>
    <definedName name="njkfdnc" localSheetId="5" hidden="1">{#N/A,#N/A,FALSE,"VARIATIONS";#N/A,#N/A,FALSE,"BUDGET";#N/A,#N/A,FALSE,"CIVIL QNTY VAR";#N/A,#N/A,FALSE,"SUMMARY";#N/A,#N/A,FALSE,"MATERIAL VAR"}</definedName>
    <definedName name="njkfdnc" localSheetId="2" hidden="1">{#N/A,#N/A,FALSE,"VARIATIONS";#N/A,#N/A,FALSE,"BUDGET";#N/A,#N/A,FALSE,"CIVIL QNTY VAR";#N/A,#N/A,FALSE,"SUMMARY";#N/A,#N/A,FALSE,"MATERIAL VAR"}</definedName>
    <definedName name="njkfdnc" localSheetId="9" hidden="1">{#N/A,#N/A,FALSE,"VARIATIONS";#N/A,#N/A,FALSE,"BUDGET";#N/A,#N/A,FALSE,"CIVIL QNTY VAR";#N/A,#N/A,FALSE,"SUMMARY";#N/A,#N/A,FALSE,"MATERIAL VAR"}</definedName>
    <definedName name="njkfdnc" hidden="1">{#N/A,#N/A,FALSE,"VARIATIONS";#N/A,#N/A,FALSE,"BUDGET";#N/A,#N/A,FALSE,"CIVIL QNTY VAR";#N/A,#N/A,FALSE,"SUMMARY";#N/A,#N/A,FALSE,"MATERIAL VAR"}</definedName>
    <definedName name="njwcodnw" localSheetId="1" hidden="1">{#N/A,#N/A,FALSE,"VARIATIONS";#N/A,#N/A,FALSE,"BUDGET";#N/A,#N/A,FALSE,"CIVIL QNTY VAR";#N/A,#N/A,FALSE,"SUMMARY";#N/A,#N/A,FALSE,"MATERIAL VAR"}</definedName>
    <definedName name="njwcodnw" localSheetId="5" hidden="1">{#N/A,#N/A,FALSE,"VARIATIONS";#N/A,#N/A,FALSE,"BUDGET";#N/A,#N/A,FALSE,"CIVIL QNTY VAR";#N/A,#N/A,FALSE,"SUMMARY";#N/A,#N/A,FALSE,"MATERIAL VAR"}</definedName>
    <definedName name="njwcodnw" localSheetId="2" hidden="1">{#N/A,#N/A,FALSE,"VARIATIONS";#N/A,#N/A,FALSE,"BUDGET";#N/A,#N/A,FALSE,"CIVIL QNTY VAR";#N/A,#N/A,FALSE,"SUMMARY";#N/A,#N/A,FALSE,"MATERIAL VAR"}</definedName>
    <definedName name="njwcodnw" localSheetId="9" hidden="1">{#N/A,#N/A,FALSE,"VARIATIONS";#N/A,#N/A,FALSE,"BUDGET";#N/A,#N/A,FALSE,"CIVIL QNTY VAR";#N/A,#N/A,FALSE,"SUMMARY";#N/A,#N/A,FALSE,"MATERIAL VAR"}</definedName>
    <definedName name="njwcodnw" hidden="1">{#N/A,#N/A,FALSE,"VARIATIONS";#N/A,#N/A,FALSE,"BUDGET";#N/A,#N/A,FALSE,"CIVIL QNTY VAR";#N/A,#N/A,FALSE,"SUMMARY";#N/A,#N/A,FALSE,"MATERIAL VAR"}</definedName>
    <definedName name="NORMAL">#REF!</definedName>
    <definedName name="NORMAL_1">#REF!</definedName>
    <definedName name="NORMAL_2">#REF!</definedName>
    <definedName name="NOTE_2">#REF!</definedName>
    <definedName name="NOTE_3">#REF!</definedName>
    <definedName name="NOTE_4">#REF!</definedName>
    <definedName name="ntp_1">#REF!</definedName>
    <definedName name="ntp_2">#REF!</definedName>
    <definedName name="ntp_3">#REF!</definedName>
    <definedName name="ntp_4">#REF!</definedName>
    <definedName name="ntp_5">#REF!</definedName>
    <definedName name="num">[70]Control!$C$4</definedName>
    <definedName name="Num_Pmt_Per_Year" localSheetId="5">#REF!</definedName>
    <definedName name="Num_Pmt_Per_Year">#REF!</definedName>
    <definedName name="Number_of_Payments" localSheetId="1">MATCH(0.01,[0]!End_Bal,-1)+1</definedName>
    <definedName name="Number_of_Payments" localSheetId="5">MATCH(0.01,End_Bal,-1)+1</definedName>
    <definedName name="Number_of_Payments" localSheetId="2">MATCH(0.01,End_Bal,-1)+1</definedName>
    <definedName name="Number_of_Payments" localSheetId="9">MATCH(0.01,[0]!End_Bal,-1)+1</definedName>
    <definedName name="Number_of_Payments">MATCH(0.01,End_Bal,-1)+1</definedName>
    <definedName name="OI">#REF!</definedName>
    <definedName name="oiuiuhewbnd" localSheetId="1" hidden="1">{#N/A,#N/A,FALSE,"VARIATIONS";#N/A,#N/A,FALSE,"BUDGET";#N/A,#N/A,FALSE,"CIVIL QNTY VAR";#N/A,#N/A,FALSE,"SUMMARY";#N/A,#N/A,FALSE,"MATERIAL VAR"}</definedName>
    <definedName name="oiuiuhewbnd" localSheetId="5" hidden="1">{#N/A,#N/A,FALSE,"VARIATIONS";#N/A,#N/A,FALSE,"BUDGET";#N/A,#N/A,FALSE,"CIVIL QNTY VAR";#N/A,#N/A,FALSE,"SUMMARY";#N/A,#N/A,FALSE,"MATERIAL VAR"}</definedName>
    <definedName name="oiuiuhewbnd" localSheetId="2" hidden="1">{#N/A,#N/A,FALSE,"VARIATIONS";#N/A,#N/A,FALSE,"BUDGET";#N/A,#N/A,FALSE,"CIVIL QNTY VAR";#N/A,#N/A,FALSE,"SUMMARY";#N/A,#N/A,FALSE,"MATERIAL VAR"}</definedName>
    <definedName name="oiuiuhewbnd" localSheetId="9" hidden="1">{#N/A,#N/A,FALSE,"VARIATIONS";#N/A,#N/A,FALSE,"BUDGET";#N/A,#N/A,FALSE,"CIVIL QNTY VAR";#N/A,#N/A,FALSE,"SUMMARY";#N/A,#N/A,FALSE,"MATERIAL VAR"}</definedName>
    <definedName name="oiuiuhewbnd" hidden="1">{#N/A,#N/A,FALSE,"VARIATIONS";#N/A,#N/A,FALSE,"BUDGET";#N/A,#N/A,FALSE,"CIVIL QNTY VAR";#N/A,#N/A,FALSE,"SUMMARY";#N/A,#N/A,FALSE,"MATERIAL VAR"}</definedName>
    <definedName name="old_serial">'[28]old_serial no.'!$A$1:$F$2520</definedName>
    <definedName name="om" localSheetId="1" hidden="1">{#N/A,#N/A,FALSE,"VARIATIONS";#N/A,#N/A,FALSE,"BUDGET";#N/A,#N/A,FALSE,"CIVIL QNTY VAR";#N/A,#N/A,FALSE,"SUMMARY";#N/A,#N/A,FALSE,"MATERIAL VAR"}</definedName>
    <definedName name="om" localSheetId="5" hidden="1">{#N/A,#N/A,FALSE,"VARIATIONS";#N/A,#N/A,FALSE,"BUDGET";#N/A,#N/A,FALSE,"CIVIL QNTY VAR";#N/A,#N/A,FALSE,"SUMMARY";#N/A,#N/A,FALSE,"MATERIAL VAR"}</definedName>
    <definedName name="om" localSheetId="2" hidden="1">{#N/A,#N/A,FALSE,"VARIATIONS";#N/A,#N/A,FALSE,"BUDGET";#N/A,#N/A,FALSE,"CIVIL QNTY VAR";#N/A,#N/A,FALSE,"SUMMARY";#N/A,#N/A,FALSE,"MATERIAL VAR"}</definedName>
    <definedName name="om" localSheetId="9" hidden="1">{#N/A,#N/A,FALSE,"VARIATIONS";#N/A,#N/A,FALSE,"BUDGET";#N/A,#N/A,FALSE,"CIVIL QNTY VAR";#N/A,#N/A,FALSE,"SUMMARY";#N/A,#N/A,FALSE,"MATERIAL VAR"}</definedName>
    <definedName name="om" hidden="1">{#N/A,#N/A,FALSE,"VARIATIONS";#N/A,#N/A,FALSE,"BUDGET";#N/A,#N/A,FALSE,"CIVIL QNTY VAR";#N/A,#N/A,FALSE,"SUMMARY";#N/A,#N/A,FALSE,"MATERIAL VAR"}</definedName>
    <definedName name="OM_1">#REF!</definedName>
    <definedName name="OM_2">#REF!</definedName>
    <definedName name="OM_3">#REF!</definedName>
    <definedName name="OM_4">#REF!</definedName>
    <definedName name="OM_5">#REF!</definedName>
    <definedName name="OM_L">#REF!</definedName>
    <definedName name="OMES_1">#REF!</definedName>
    <definedName name="OMES_2">#REF!</definedName>
    <definedName name="OMES_3">#REF!</definedName>
    <definedName name="OMES_4">#REF!</definedName>
    <definedName name="OMES_5">#REF!</definedName>
    <definedName name="ommm" localSheetId="1" hidden="1">{#N/A,#N/A,FALSE,"VARIATIONS";#N/A,#N/A,FALSE,"BUDGET";#N/A,#N/A,FALSE,"CIVIL QNTY VAR";#N/A,#N/A,FALSE,"SUMMARY";#N/A,#N/A,FALSE,"MATERIAL VAR"}</definedName>
    <definedName name="ommm" localSheetId="5" hidden="1">{#N/A,#N/A,FALSE,"VARIATIONS";#N/A,#N/A,FALSE,"BUDGET";#N/A,#N/A,FALSE,"CIVIL QNTY VAR";#N/A,#N/A,FALSE,"SUMMARY";#N/A,#N/A,FALSE,"MATERIAL VAR"}</definedName>
    <definedName name="ommm" localSheetId="2" hidden="1">{#N/A,#N/A,FALSE,"VARIATIONS";#N/A,#N/A,FALSE,"BUDGET";#N/A,#N/A,FALSE,"CIVIL QNTY VAR";#N/A,#N/A,FALSE,"SUMMARY";#N/A,#N/A,FALSE,"MATERIAL VAR"}</definedName>
    <definedName name="ommm" localSheetId="9" hidden="1">{#N/A,#N/A,FALSE,"VARIATIONS";#N/A,#N/A,FALSE,"BUDGET";#N/A,#N/A,FALSE,"CIVIL QNTY VAR";#N/A,#N/A,FALSE,"SUMMARY";#N/A,#N/A,FALSE,"MATERIAL VAR"}</definedName>
    <definedName name="ommm" hidden="1">{#N/A,#N/A,FALSE,"VARIATIONS";#N/A,#N/A,FALSE,"BUDGET";#N/A,#N/A,FALSE,"CIVIL QNTY VAR";#N/A,#N/A,FALSE,"SUMMARY";#N/A,#N/A,FALSE,"MATERIAL VAR"}</definedName>
    <definedName name="OnePager">#REF!</definedName>
    <definedName name="Operating_PBIT">#REF!</definedName>
    <definedName name="Operating_PBIT_1">'[24]CMA (CR)'!$A$67:$IV$67</definedName>
    <definedName name="Operating_PBIT_2">[24]CMA!$A$67:$IV$67</definedName>
    <definedName name="Operating_profit">'[71]CMA-sec26'!$A$73:$IV$73</definedName>
    <definedName name="OperatingCashflow">[11]Introduction!#REF!</definedName>
    <definedName name="OperatingProfit" localSheetId="5">#REF!</definedName>
    <definedName name="OperatingProfit">#REF!</definedName>
    <definedName name="OperatingProfitMargin" localSheetId="5">#REF!</definedName>
    <definedName name="OperatingProfitMargin">#REF!</definedName>
    <definedName name="OperatingStatistics">[11]Old!$A$1:$P$66</definedName>
    <definedName name="OTHER">#REF!</definedName>
    <definedName name="OtherIncome">#REF!</definedName>
    <definedName name="OtherLTAssets">#REF!</definedName>
    <definedName name="OtherLTLiabilities">#REF!</definedName>
    <definedName name="OutputGrowthEstimates">[11]Old!#REF!</definedName>
    <definedName name="OutSide_Liabilities">#REF!</definedName>
    <definedName name="OutSide_Liabilities_1">'[24]CMA (CR)'!$A$164:$IV$164</definedName>
    <definedName name="OutSide_Liabilities_2">[24]CMA!$A$164:$IV$164</definedName>
    <definedName name="overheadcost">'[33]P&amp;LSum'!$A$121:$X$138</definedName>
    <definedName name="ownership" localSheetId="0" hidden="1">{#N/A,#N/A,TRUE,"Summary";#N/A,#N/A,TRUE,"IS";#N/A,#N/A,TRUE,"Adj";#N/A,#N/A,TRUE,"BS";#N/A,#N/A,TRUE,"CF";#N/A,#N/A,TRUE,"Debt";#N/A,#N/A,TRUE,"IRR"}</definedName>
    <definedName name="ownership">#REF!</definedName>
    <definedName name="P" localSheetId="0">#REF!</definedName>
    <definedName name="p">#REF!</definedName>
    <definedName name="P_L">#REF!</definedName>
    <definedName name="PACKAGE3" localSheetId="1" hidden="1">{#N/A,#N/A,FALSE,"단축1";#N/A,#N/A,FALSE,"단축2";#N/A,#N/A,FALSE,"단축3";#N/A,#N/A,FALSE,"장축";#N/A,#N/A,FALSE,"4WD"}</definedName>
    <definedName name="PACKAGE3" localSheetId="5" hidden="1">{#N/A,#N/A,FALSE,"단축1";#N/A,#N/A,FALSE,"단축2";#N/A,#N/A,FALSE,"단축3";#N/A,#N/A,FALSE,"장축";#N/A,#N/A,FALSE,"4WD"}</definedName>
    <definedName name="PACKAGE3" localSheetId="2" hidden="1">{#N/A,#N/A,FALSE,"단축1";#N/A,#N/A,FALSE,"단축2";#N/A,#N/A,FALSE,"단축3";#N/A,#N/A,FALSE,"장축";#N/A,#N/A,FALSE,"4WD"}</definedName>
    <definedName name="PACKAGE3" localSheetId="9" hidden="1">{#N/A,#N/A,FALSE,"단축1";#N/A,#N/A,FALSE,"단축2";#N/A,#N/A,FALSE,"단축3";#N/A,#N/A,FALSE,"장축";#N/A,#N/A,FALSE,"4WD"}</definedName>
    <definedName name="PACKAGE3" hidden="1">{#N/A,#N/A,FALSE,"단축1";#N/A,#N/A,FALSE,"단축2";#N/A,#N/A,FALSE,"단축3";#N/A,#N/A,FALSE,"장축";#N/A,#N/A,FALSE,"4WD"}</definedName>
    <definedName name="Page">#REF!</definedName>
    <definedName name="page1">#REF!</definedName>
    <definedName name="page2">#REF!</definedName>
    <definedName name="pai">#REF!</definedName>
    <definedName name="pandl">#REF!</definedName>
    <definedName name="parking">'[33]P&amp;LSum'!$A$63:$X$80</definedName>
    <definedName name="parkingincome">'[34]Detail P&amp;L'!$A$124:$BF$161</definedName>
    <definedName name="parse" localSheetId="5" hidden="1">#REF!</definedName>
    <definedName name="parse" hidden="1">#REF!</definedName>
    <definedName name="ParValue" localSheetId="5">#REF!</definedName>
    <definedName name="ParValue">#REF!</definedName>
    <definedName name="PAT" localSheetId="5">#REF!</definedName>
    <definedName name="PAT">#REF!</definedName>
    <definedName name="PAT_1">'[24]CMA (CR)'!$A$91:$IV$91</definedName>
    <definedName name="PAT_2">[24]CMA!$A$91:$IV$91</definedName>
    <definedName name="Pay_Date" localSheetId="5">#REF!</definedName>
    <definedName name="Pay_Date">#REF!</definedName>
    <definedName name="Pay_Num" localSheetId="5">#REF!</definedName>
    <definedName name="Pay_Num">#REF!</definedName>
    <definedName name="Payment_Date" localSheetId="1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8">DATE(YEAR([0]!Loan_Start),MONTH([0]!Loan_Start)+Payment_Number,DAY([0]!Loan_Start))</definedName>
    <definedName name="Payment_Date" localSheetId="11">DATE(YEAR([0]!Loan_Start),MONTH([0]!Loan_Start)+Payment_Number,DAY([0]!Loan_Start))</definedName>
    <definedName name="Payment_Date" localSheetId="5">DATE(YEAR(Loan_Start),MONTH(Loan_Start)+Payment_Number,DAY(Loan_Start))</definedName>
    <definedName name="Payment_Date" localSheetId="2">DATE(YEAR(Loan_Start),MONTH(Loan_Start)+Payment_Number,DAY(Loan_Start))</definedName>
    <definedName name="Payment_Date" localSheetId="9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>DATE(YEAR(Loan_Start),MONTH(Loan_Start)+Payment_Number,DAY(Loan_Start))</definedName>
    <definedName name="PBDIT" localSheetId="5">#REF!</definedName>
    <definedName name="PBDIT">#REF!</definedName>
    <definedName name="PBDIT_1">'[24]CMA (CR)'!$A$335:$IV$335</definedName>
    <definedName name="PBDIT_2">[24]CMA!$A$335:$IV$335</definedName>
    <definedName name="PBT" localSheetId="5">#REF!</definedName>
    <definedName name="PBT">#REF!</definedName>
    <definedName name="PBT_1">'[24]CMA (CR)'!$A$87:$IV$87</definedName>
    <definedName name="PBT_2">[24]CMA!$A$87:$IV$87</definedName>
    <definedName name="Pbx">[25]Design!#REF!</definedName>
    <definedName name="Pby">[25]Design!#REF!</definedName>
    <definedName name="pco" localSheetId="5">#REF!</definedName>
    <definedName name="pco">#REF!</definedName>
    <definedName name="pde" localSheetId="5">#REF!</definedName>
    <definedName name="pde">#REF!</definedName>
    <definedName name="pdp" localSheetId="5">#REF!</definedName>
    <definedName name="pdp">#REF!</definedName>
    <definedName name="peb">#REF!</definedName>
    <definedName name="pebanddata">#REF!</definedName>
    <definedName name="pei">#REF!</definedName>
    <definedName name="PEMultiplesFirstyear">#REF!</definedName>
    <definedName name="PEMultiplesLastyear">#REF!</definedName>
    <definedName name="pereldata">#REF!</definedName>
    <definedName name="Period">[21]Tables!$C$14</definedName>
    <definedName name="Period_1" localSheetId="5">#REF!</definedName>
    <definedName name="Period_1">#REF!</definedName>
    <definedName name="Period_10" localSheetId="5">#REF!</definedName>
    <definedName name="Period_10">#REF!</definedName>
    <definedName name="Period_10Description" localSheetId="5">#REF!</definedName>
    <definedName name="Period_10Description">#REF!</definedName>
    <definedName name="Period_1Description">#REF!</definedName>
    <definedName name="Period_2">#REF!</definedName>
    <definedName name="Period_2Description">#REF!</definedName>
    <definedName name="Period_3">#REF!</definedName>
    <definedName name="Period_3Description">#REF!</definedName>
    <definedName name="Period_4">#REF!</definedName>
    <definedName name="Period_4Description">#REF!</definedName>
    <definedName name="Period_5">#REF!</definedName>
    <definedName name="Period_5Description">#REF!</definedName>
    <definedName name="Period_6">#REF!</definedName>
    <definedName name="Period_6Description">#REF!</definedName>
    <definedName name="Period_7">#REF!</definedName>
    <definedName name="Period_7Description">#REF!</definedName>
    <definedName name="Period_8">#REF!</definedName>
    <definedName name="Period_8Description">#REF!</definedName>
    <definedName name="Period_9">#REF!</definedName>
    <definedName name="Period_9Description">#REF!</definedName>
    <definedName name="PeriodEnd_1">#REF!</definedName>
    <definedName name="PeriodEnd_10">#REF!</definedName>
    <definedName name="PeriodEnd_10Description">#REF!</definedName>
    <definedName name="PeriodEnd_1Description">#REF!</definedName>
    <definedName name="PeriodEnd_2">#REF!</definedName>
    <definedName name="PeriodEnd_2Description">#REF!</definedName>
    <definedName name="PeriodEnd_3">#REF!</definedName>
    <definedName name="PeriodEnd_3Description">#REF!</definedName>
    <definedName name="PeriodEnd_4">#REF!</definedName>
    <definedName name="PeriodEnd_4Description">#REF!</definedName>
    <definedName name="PeriodEnd_5">#REF!</definedName>
    <definedName name="PeriodEnd_5Description">#REF!</definedName>
    <definedName name="PeriodEnd_6">#REF!</definedName>
    <definedName name="PeriodEnd_6Description">#REF!</definedName>
    <definedName name="PeriodEnd_7">#REF!</definedName>
    <definedName name="PeriodEnd_7Description">#REF!</definedName>
    <definedName name="PeriodEnd_8">#REF!</definedName>
    <definedName name="PeriodEnd_8Description">#REF!</definedName>
    <definedName name="PeriodEnd_9">#REF!</definedName>
    <definedName name="PeriodEnd_9Description">#REF!</definedName>
    <definedName name="pet">#REF!</definedName>
    <definedName name="pfx">#REF!</definedName>
    <definedName name="pga">#REF!</definedName>
    <definedName name="pgp">#REF!</definedName>
    <definedName name="pgsum">'[40]P&amp;L'!#REF!</definedName>
    <definedName name="Physicalperformance">'[72]Completed Projects'!#REF!</definedName>
    <definedName name="pie" localSheetId="5">#REF!</definedName>
    <definedName name="pie">#REF!</definedName>
    <definedName name="pii" localSheetId="5">#REF!</definedName>
    <definedName name="pii">#REF!</definedName>
    <definedName name="pin" localSheetId="5">#REF!</definedName>
    <definedName name="pin">#REF!</definedName>
    <definedName name="PIPR">#REF!</definedName>
    <definedName name="PIR_RANGE">#REF!</definedName>
    <definedName name="PJCapex">#REF!</definedName>
    <definedName name="PJInterestIncome">#REF!</definedName>
    <definedName name="pjlongtermdebtchanges">#REF!</definedName>
    <definedName name="pjlongterminterestexpense">#REF!</definedName>
    <definedName name="pjnetcashflow">#REF!</definedName>
    <definedName name="pjshorttermdebtchanges">#REF!</definedName>
    <definedName name="pjshortterminterestexpense">#REF!</definedName>
    <definedName name="PJYears">#REF!</definedName>
    <definedName name="Pl">#REF!</definedName>
    <definedName name="PL_Year_3">'[35]Pinot''s Latest Projections'!#REF!</definedName>
    <definedName name="PLAN_2">1</definedName>
    <definedName name="plants" localSheetId="1" hidden="1">{#N/A,#N/A,FALSE,"abs";#N/A,#N/A,FALSE,"Annex-I";#N/A,#N/A,FALSE,"Annex-II";#N/A,#N/A,FALSE,"Annex-III";#N/A,#N/A,FALSE,"Annex-IV";#N/A,#N/A,FALSE,"Annex-V";#N/A,#N/A,FALSE,"Annex-VI"}</definedName>
    <definedName name="plants" localSheetId="5" hidden="1">{#N/A,#N/A,FALSE,"abs";#N/A,#N/A,FALSE,"Annex-I";#N/A,#N/A,FALSE,"Annex-II";#N/A,#N/A,FALSE,"Annex-III";#N/A,#N/A,FALSE,"Annex-IV";#N/A,#N/A,FALSE,"Annex-V";#N/A,#N/A,FALSE,"Annex-VI"}</definedName>
    <definedName name="plants" localSheetId="2" hidden="1">{#N/A,#N/A,FALSE,"abs";#N/A,#N/A,FALSE,"Annex-I";#N/A,#N/A,FALSE,"Annex-II";#N/A,#N/A,FALSE,"Annex-III";#N/A,#N/A,FALSE,"Annex-IV";#N/A,#N/A,FALSE,"Annex-V";#N/A,#N/A,FALSE,"Annex-VI"}</definedName>
    <definedName name="plants" localSheetId="9" hidden="1">{#N/A,#N/A,FALSE,"abs";#N/A,#N/A,FALSE,"Annex-I";#N/A,#N/A,FALSE,"Annex-II";#N/A,#N/A,FALSE,"Annex-III";#N/A,#N/A,FALSE,"Annex-IV";#N/A,#N/A,FALSE,"Annex-V";#N/A,#N/A,FALSE,"Annex-VI"}</definedName>
    <definedName name="plants" hidden="1">{#N/A,#N/A,FALSE,"abs";#N/A,#N/A,FALSE,"Annex-I";#N/A,#N/A,FALSE,"Annex-II";#N/A,#N/A,FALSE,"Annex-III";#N/A,#N/A,FALSE,"Annex-IV";#N/A,#N/A,FALSE,"Annex-V";#N/A,#N/A,FALSE,"Annex-VI"}</definedName>
    <definedName name="PLF_1">#REF!</definedName>
    <definedName name="PLF_2">#REF!</definedName>
    <definedName name="PLF_3">#REF!</definedName>
    <definedName name="PLF_4">#REF!</definedName>
    <definedName name="PLF_5">#REF!</definedName>
    <definedName name="PLPROJ">#REF!</definedName>
    <definedName name="PLRANGE">#REF!</definedName>
    <definedName name="PM">#REF!</definedName>
    <definedName name="pmi">#REF!</definedName>
    <definedName name="pnp">#REF!</definedName>
    <definedName name="POCM">#REF!</definedName>
    <definedName name="poi">#REF!</definedName>
    <definedName name="pop">#REF!</definedName>
    <definedName name="pp" localSheetId="1" hidden="1">{#N/A,#N/A,FALSE,"VARIATIONS";#N/A,#N/A,FALSE,"BUDGET";#N/A,#N/A,FALSE,"CIVIL QNTY VAR";#N/A,#N/A,FALSE,"SUMMARY";#N/A,#N/A,FALSE,"MATERIAL VAR"}</definedName>
    <definedName name="pp" localSheetId="5" hidden="1">{#N/A,#N/A,FALSE,"VARIATIONS";#N/A,#N/A,FALSE,"BUDGET";#N/A,#N/A,FALSE,"CIVIL QNTY VAR";#N/A,#N/A,FALSE,"SUMMARY";#N/A,#N/A,FALSE,"MATERIAL VAR"}</definedName>
    <definedName name="pp" localSheetId="2" hidden="1">{#N/A,#N/A,FALSE,"VARIATIONS";#N/A,#N/A,FALSE,"BUDGET";#N/A,#N/A,FALSE,"CIVIL QNTY VAR";#N/A,#N/A,FALSE,"SUMMARY";#N/A,#N/A,FALSE,"MATERIAL VAR"}</definedName>
    <definedName name="pp" localSheetId="9" hidden="1">{#N/A,#N/A,FALSE,"VARIATIONS";#N/A,#N/A,FALSE,"BUDGET";#N/A,#N/A,FALSE,"CIVIL QNTY VAR";#N/A,#N/A,FALSE,"SUMMARY";#N/A,#N/A,FALSE,"MATERIAL VAR"}</definedName>
    <definedName name="pp" hidden="1">{#N/A,#N/A,FALSE,"VARIATIONS";#N/A,#N/A,FALSE,"BUDGET";#N/A,#N/A,FALSE,"CIVIL QNTY VAR";#N/A,#N/A,FALSE,"SUMMARY";#N/A,#N/A,FALSE,"MATERIAL VAR"}</definedName>
    <definedName name="ppr">#REF!</definedName>
    <definedName name="ppt">#REF!</definedName>
    <definedName name="pre">#REF!</definedName>
    <definedName name="PRE_OP">#REF!</definedName>
    <definedName name="PREOP">#REF!</definedName>
    <definedName name="prep">#REF!</definedName>
    <definedName name="PretaxProfit">#REF!</definedName>
    <definedName name="prg">#REF!</definedName>
    <definedName name="price">#REF!</definedName>
    <definedName name="PriceChg1">#REF!</definedName>
    <definedName name="PriceChg12">#REF!</definedName>
    <definedName name="PriceChg3">#REF!</definedName>
    <definedName name="priceh">#REF!</definedName>
    <definedName name="PricesFYEnd">#REF!</definedName>
    <definedName name="PricesIndexed">#REF!</definedName>
    <definedName name="Princ">#REF!</definedName>
    <definedName name="_xlnm.Print_Area" localSheetId="5">#REF!</definedName>
    <definedName name="_xlnm.Print_Area">#REF!</definedName>
    <definedName name="print_Area_2" localSheetId="5">#REF!</definedName>
    <definedName name="print_Area_2">#REF!</definedName>
    <definedName name="Print_Area_MI" localSheetId="5">'[73]BSsep07 TRIAL BALANCE'!#REF!</definedName>
    <definedName name="Print_Area_MI">'[73]BSsep07 TRIAL BALANCE'!#REF!</definedName>
    <definedName name="Print_Area_Reset" localSheetId="1">OFFSET([0]!Full_Print,0,0,'CAM with escalation - RIL'!Last_Row)</definedName>
    <definedName name="Print_Area_Reset" localSheetId="5">OFFSET('Other Income'!Full_Print,0,0,'Other Income'!Last_Row)</definedName>
    <definedName name="Print_Area_Reset" localSheetId="2">OFFSET(Full_Print,0,0,'Rental with escalation - RIL'!Last_Row)</definedName>
    <definedName name="Print_Area_Reset" localSheetId="9">OFFSET([0]!Full_Print,0,0,'Rental wo escalation - RIL'!Last_Row)</definedName>
    <definedName name="Print_Area_Reset">OFFSET(Full_Print,0,0,Last_Row)</definedName>
    <definedName name="Print_Range" localSheetId="5">#REF!</definedName>
    <definedName name="Print_Range">#REF!</definedName>
    <definedName name="_xlnm.Print_Titles">#REF!</definedName>
    <definedName name="PRINT_TITLES_MI">#REF!</definedName>
    <definedName name="PRODSALES">#REF!</definedName>
    <definedName name="Profit___loss_account">#REF!</definedName>
    <definedName name="ProfitafterTax">#REF!</definedName>
    <definedName name="project">#REF!</definedName>
    <definedName name="Project_Name" localSheetId="0">'[74]Base Info'!$D$3</definedName>
    <definedName name="Project_Name">'[75]control sheet'!$B$7:$B$12</definedName>
    <definedName name="ProjectName" localSheetId="1">{"Client Name or Project Name"}</definedName>
    <definedName name="ProjectName" localSheetId="5">{"Client Name or Project Name"}</definedName>
    <definedName name="ProjectName" localSheetId="2">{"Client Name or Project Name"}</definedName>
    <definedName name="ProjectName" localSheetId="9">{"Client Name or Project Name"}</definedName>
    <definedName name="ProjectName">{"Client Name or Project Name"}</definedName>
    <definedName name="ProvisionFor_Tax">#REF!</definedName>
    <definedName name="ProvisionFor_Tax_1">'[24]CMA (CR)'!$A$122:$IV$122</definedName>
    <definedName name="ProvisionFor_Tax_2">[24]CMA!$A$122:$IV$122</definedName>
    <definedName name="pse" localSheetId="5">#REF!</definedName>
    <definedName name="pse">#REF!</definedName>
    <definedName name="pta" localSheetId="5">#REF!</definedName>
    <definedName name="pta">#REF!</definedName>
    <definedName name="pto" localSheetId="5">#REF!</definedName>
    <definedName name="pto">#REF!</definedName>
    <definedName name="Pu">#REF!</definedName>
    <definedName name="PUB_UserID" hidden="1">"MAYERX"</definedName>
    <definedName name="Puz">[25]Design!#REF!</definedName>
    <definedName name="pxd" localSheetId="5">#REF!</definedName>
    <definedName name="pxd">#REF!</definedName>
    <definedName name="Q" localSheetId="0">#REF!</definedName>
    <definedName name="q" localSheetId="5">#REF!</definedName>
    <definedName name="q">#REF!</definedName>
    <definedName name="Q2_DTC" localSheetId="1">IF([0]!Loan_Amount*[0]!Interest_Rate*[0]!Loan_Years*[0]!Loan_Start&gt;0,1,0)</definedName>
    <definedName name="Q2_DTC" localSheetId="5">IF(Loan_Amount*Interest_Rate*Loan_Years*Loan_Start&gt;0,1,0)</definedName>
    <definedName name="Q2_DTC" localSheetId="2">IF(Loan_Amount*Interest_Rate*Loan_Years*Loan_Start&gt;0,1,0)</definedName>
    <definedName name="Q2_DTC" localSheetId="9">IF([0]!Loan_Amount*[0]!Interest_Rate*[0]!Loan_Years*[0]!Loan_Start&gt;0,1,0)</definedName>
    <definedName name="Q2_DTC">IF(Loan_Amount*Interest_Rate*Loan_Years*Loan_Start&gt;0,1,0)</definedName>
    <definedName name="q3.94" localSheetId="5">[67]EPS!#REF!</definedName>
    <definedName name="q3.94">[67]EPS!#REF!</definedName>
    <definedName name="qap" localSheetId="1" hidden="1">{"'Typical Costs Estimates'!$C$158:$H$161"}</definedName>
    <definedName name="qap" localSheetId="5" hidden="1">{"'Typical Costs Estimates'!$C$158:$H$161"}</definedName>
    <definedName name="qap" localSheetId="2" hidden="1">{"'Typical Costs Estimates'!$C$158:$H$161"}</definedName>
    <definedName name="qap" localSheetId="9" hidden="1">{"'Typical Costs Estimates'!$C$158:$H$161"}</definedName>
    <definedName name="qap" hidden="1">{"'Typical Costs Estimates'!$C$158:$H$161"}</definedName>
    <definedName name="qqqq" localSheetId="1" hidden="1">{#N/A,#N/A,FALSE,"VARIATIONS";#N/A,#N/A,FALSE,"BUDGET";#N/A,#N/A,FALSE,"CIVIL QNTY VAR";#N/A,#N/A,FALSE,"SUMMARY";#N/A,#N/A,FALSE,"MATERIAL VAR"}</definedName>
    <definedName name="qqqq" localSheetId="5" hidden="1">{#N/A,#N/A,FALSE,"VARIATIONS";#N/A,#N/A,FALSE,"BUDGET";#N/A,#N/A,FALSE,"CIVIL QNTY VAR";#N/A,#N/A,FALSE,"SUMMARY";#N/A,#N/A,FALSE,"MATERIAL VAR"}</definedName>
    <definedName name="qqqq" localSheetId="2" hidden="1">{#N/A,#N/A,FALSE,"VARIATIONS";#N/A,#N/A,FALSE,"BUDGET";#N/A,#N/A,FALSE,"CIVIL QNTY VAR";#N/A,#N/A,FALSE,"SUMMARY";#N/A,#N/A,FALSE,"MATERIAL VAR"}</definedName>
    <definedName name="qqqq" localSheetId="9" hidden="1">{#N/A,#N/A,FALSE,"VARIATIONS";#N/A,#N/A,FALSE,"BUDGET";#N/A,#N/A,FALSE,"CIVIL QNTY VAR";#N/A,#N/A,FALSE,"SUMMARY";#N/A,#N/A,FALSE,"MATERIAL VAR"}</definedName>
    <definedName name="qqqq" hidden="1">{#N/A,#N/A,FALSE,"VARIATIONS";#N/A,#N/A,FALSE,"BUDGET";#N/A,#N/A,FALSE,"CIVIL QNTY VAR";#N/A,#N/A,FALSE,"SUMMARY";#N/A,#N/A,FALSE,"MATERIAL VAR"}</definedName>
    <definedName name="qqqqqqqqqqqqq" localSheetId="1" hidden="1">{#N/A,#N/A,FALSE,"VARIATIONS";#N/A,#N/A,FALSE,"BUDGET";#N/A,#N/A,FALSE,"CIVIL QNTY VAR";#N/A,#N/A,FALSE,"SUMMARY";#N/A,#N/A,FALSE,"MATERIAL VAR"}</definedName>
    <definedName name="qqqqqqqqqqqqq" localSheetId="5" hidden="1">{#N/A,#N/A,FALSE,"VARIATIONS";#N/A,#N/A,FALSE,"BUDGET";#N/A,#N/A,FALSE,"CIVIL QNTY VAR";#N/A,#N/A,FALSE,"SUMMARY";#N/A,#N/A,FALSE,"MATERIAL VAR"}</definedName>
    <definedName name="qqqqqqqqqqqqq" localSheetId="2" hidden="1">{#N/A,#N/A,FALSE,"VARIATIONS";#N/A,#N/A,FALSE,"BUDGET";#N/A,#N/A,FALSE,"CIVIL QNTY VAR";#N/A,#N/A,FALSE,"SUMMARY";#N/A,#N/A,FALSE,"MATERIAL VAR"}</definedName>
    <definedName name="qqqqqqqqqqqqq" localSheetId="9" hidden="1">{#N/A,#N/A,FALSE,"VARIATIONS";#N/A,#N/A,FALSE,"BUDGET";#N/A,#N/A,FALSE,"CIVIL QNTY VAR";#N/A,#N/A,FALSE,"SUMMARY";#N/A,#N/A,FALSE,"MATERIAL VAR"}</definedName>
    <definedName name="qqqqqqqqqqqqq" hidden="1">{#N/A,#N/A,FALSE,"VARIATIONS";#N/A,#N/A,FALSE,"BUDGET";#N/A,#N/A,FALSE,"CIVIL QNTY VAR";#N/A,#N/A,FALSE,"SUMMARY";#N/A,#N/A,FALSE,"MATERIAL VAR"}</definedName>
    <definedName name="queen" localSheetId="1" hidden="1">{#N/A,#N/A,FALSE,"VARIATIONS";#N/A,#N/A,FALSE,"BUDGET";#N/A,#N/A,FALSE,"CIVIL QNTY VAR";#N/A,#N/A,FALSE,"SUMMARY";#N/A,#N/A,FALSE,"MATERIAL VAR"}</definedName>
    <definedName name="queen" localSheetId="5" hidden="1">{#N/A,#N/A,FALSE,"VARIATIONS";#N/A,#N/A,FALSE,"BUDGET";#N/A,#N/A,FALSE,"CIVIL QNTY VAR";#N/A,#N/A,FALSE,"SUMMARY";#N/A,#N/A,FALSE,"MATERIAL VAR"}</definedName>
    <definedName name="queen" localSheetId="2" hidden="1">{#N/A,#N/A,FALSE,"VARIATIONS";#N/A,#N/A,FALSE,"BUDGET";#N/A,#N/A,FALSE,"CIVIL QNTY VAR";#N/A,#N/A,FALSE,"SUMMARY";#N/A,#N/A,FALSE,"MATERIAL VAR"}</definedName>
    <definedName name="queen" localSheetId="9" hidden="1">{#N/A,#N/A,FALSE,"VARIATIONS";#N/A,#N/A,FALSE,"BUDGET";#N/A,#N/A,FALSE,"CIVIL QNTY VAR";#N/A,#N/A,FALSE,"SUMMARY";#N/A,#N/A,FALSE,"MATERIAL VAR"}</definedName>
    <definedName name="queen" hidden="1">{#N/A,#N/A,FALSE,"VARIATIONS";#N/A,#N/A,FALSE,"BUDGET";#N/A,#N/A,FALSE,"CIVIL QNTY VAR";#N/A,#N/A,FALSE,"SUMMARY";#N/A,#N/A,FALSE,"MATERIAL VAR"}</definedName>
    <definedName name="qw" localSheetId="1" hidden="1">{#N/A,#N/A,FALSE,"VARIATIONS";#N/A,#N/A,FALSE,"BUDGET";#N/A,#N/A,FALSE,"CIVIL QNTY VAR";#N/A,#N/A,FALSE,"SUMMARY";#N/A,#N/A,FALSE,"MATERIAL VAR"}</definedName>
    <definedName name="qw" localSheetId="5" hidden="1">{#N/A,#N/A,FALSE,"VARIATIONS";#N/A,#N/A,FALSE,"BUDGET";#N/A,#N/A,FALSE,"CIVIL QNTY VAR";#N/A,#N/A,FALSE,"SUMMARY";#N/A,#N/A,FALSE,"MATERIAL VAR"}</definedName>
    <definedName name="qw" localSheetId="2" hidden="1">{#N/A,#N/A,FALSE,"VARIATIONS";#N/A,#N/A,FALSE,"BUDGET";#N/A,#N/A,FALSE,"CIVIL QNTY VAR";#N/A,#N/A,FALSE,"SUMMARY";#N/A,#N/A,FALSE,"MATERIAL VAR"}</definedName>
    <definedName name="qw" localSheetId="9" hidden="1">{#N/A,#N/A,FALSE,"VARIATIONS";#N/A,#N/A,FALSE,"BUDGET";#N/A,#N/A,FALSE,"CIVIL QNTY VAR";#N/A,#N/A,FALSE,"SUMMARY";#N/A,#N/A,FALSE,"MATERIAL VAR"}</definedName>
    <definedName name="qw" hidden="1">{#N/A,#N/A,FALSE,"VARIATIONS";#N/A,#N/A,FALSE,"BUDGET";#N/A,#N/A,FALSE,"CIVIL QNTY VAR";#N/A,#N/A,FALSE,"SUMMARY";#N/A,#N/A,FALSE,"MATERIAL VAR"}</definedName>
    <definedName name="qwwewee" localSheetId="1" hidden="1">{#N/A,#N/A,FALSE,"VARIATIONS";#N/A,#N/A,FALSE,"BUDGET";#N/A,#N/A,FALSE,"CIVIL QNTY VAR";#N/A,#N/A,FALSE,"SUMMARY";#N/A,#N/A,FALSE,"MATERIAL VAR"}</definedName>
    <definedName name="qwwewee" localSheetId="5" hidden="1">{#N/A,#N/A,FALSE,"VARIATIONS";#N/A,#N/A,FALSE,"BUDGET";#N/A,#N/A,FALSE,"CIVIL QNTY VAR";#N/A,#N/A,FALSE,"SUMMARY";#N/A,#N/A,FALSE,"MATERIAL VAR"}</definedName>
    <definedName name="qwwewee" localSheetId="2" hidden="1">{#N/A,#N/A,FALSE,"VARIATIONS";#N/A,#N/A,FALSE,"BUDGET";#N/A,#N/A,FALSE,"CIVIL QNTY VAR";#N/A,#N/A,FALSE,"SUMMARY";#N/A,#N/A,FALSE,"MATERIAL VAR"}</definedName>
    <definedName name="qwwewee" localSheetId="9" hidden="1">{#N/A,#N/A,FALSE,"VARIATIONS";#N/A,#N/A,FALSE,"BUDGET";#N/A,#N/A,FALSE,"CIVIL QNTY VAR";#N/A,#N/A,FALSE,"SUMMARY";#N/A,#N/A,FALSE,"MATERIAL VAR"}</definedName>
    <definedName name="qwwewee" hidden="1">{#N/A,#N/A,FALSE,"VARIATIONS";#N/A,#N/A,FALSE,"BUDGET";#N/A,#N/A,FALSE,"CIVIL QNTY VAR";#N/A,#N/A,FALSE,"SUMMARY";#N/A,#N/A,FALSE,"MATERIAL VAR"}</definedName>
    <definedName name="R_">'[45]Main Sheet'!#REF!</definedName>
    <definedName name="R_COVER" localSheetId="1" hidden="1">{#N/A,#N/A,FALSE,"단축1";#N/A,#N/A,FALSE,"단축2";#N/A,#N/A,FALSE,"단축3";#N/A,#N/A,FALSE,"장축";#N/A,#N/A,FALSE,"4WD"}</definedName>
    <definedName name="R_COVER" localSheetId="5" hidden="1">{#N/A,#N/A,FALSE,"단축1";#N/A,#N/A,FALSE,"단축2";#N/A,#N/A,FALSE,"단축3";#N/A,#N/A,FALSE,"장축";#N/A,#N/A,FALSE,"4WD"}</definedName>
    <definedName name="R_COVER" localSheetId="2" hidden="1">{#N/A,#N/A,FALSE,"단축1";#N/A,#N/A,FALSE,"단축2";#N/A,#N/A,FALSE,"단축3";#N/A,#N/A,FALSE,"장축";#N/A,#N/A,FALSE,"4WD"}</definedName>
    <definedName name="R_COVER" localSheetId="9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_M_Breakdown">#REF!</definedName>
    <definedName name="RA">'[45]Main Sheet'!#REF!</definedName>
    <definedName name="rad" localSheetId="5">#REF!</definedName>
    <definedName name="rad">#REF!</definedName>
    <definedName name="RATIO">'[45]Main Sheet'!#REF!</definedName>
    <definedName name="ratios">[26]RATIOS!$A$1:$K$86</definedName>
    <definedName name="Raw_Materials" localSheetId="5">#REF!</definedName>
    <definedName name="Raw_Materials">#REF!</definedName>
    <definedName name="rawmat" localSheetId="5">#REF!</definedName>
    <definedName name="rawmat">#REF!</definedName>
    <definedName name="rce" localSheetId="5">#REF!</definedName>
    <definedName name="rce">#REF!</definedName>
    <definedName name="rcr">#REF!</definedName>
    <definedName name="rde">#REF!</definedName>
    <definedName name="Receiveables">#REF!</definedName>
    <definedName name="Receiveables_1">#REF!</definedName>
    <definedName name="Receiveables_2">#REF!</definedName>
    <definedName name="Receiveables_6">#REF!</definedName>
    <definedName name="recommendation">#REF!</definedName>
    <definedName name="recommendationH">#REF!</definedName>
    <definedName name="rect_4_415">#REF!</definedName>
    <definedName name="ReductInInvestments">#REF!</definedName>
    <definedName name="REETRTR" localSheetId="1" hidden="1">{#N/A,#N/A,FALSE,"단축1";#N/A,#N/A,FALSE,"단축2";#N/A,#N/A,FALSE,"단축3";#N/A,#N/A,FALSE,"장축";#N/A,#N/A,FALSE,"4WD"}</definedName>
    <definedName name="REETRTR" localSheetId="5" hidden="1">{#N/A,#N/A,FALSE,"단축1";#N/A,#N/A,FALSE,"단축2";#N/A,#N/A,FALSE,"단축3";#N/A,#N/A,FALSE,"장축";#N/A,#N/A,FALSE,"4WD"}</definedName>
    <definedName name="REETRTR" localSheetId="2" hidden="1">{#N/A,#N/A,FALSE,"단축1";#N/A,#N/A,FALSE,"단축2";#N/A,#N/A,FALSE,"단축3";#N/A,#N/A,FALSE,"장축";#N/A,#N/A,FALSE,"4WD"}</definedName>
    <definedName name="REETRTR" localSheetId="9" hidden="1">{#N/A,#N/A,FALSE,"단축1";#N/A,#N/A,FALSE,"단축2";#N/A,#N/A,FALSE,"단축3";#N/A,#N/A,FALSE,"장축";#N/A,#N/A,FALSE,"4WD"}</definedName>
    <definedName name="REETRTR" hidden="1">{#N/A,#N/A,FALSE,"단축1";#N/A,#N/A,FALSE,"단축2";#N/A,#N/A,FALSE,"단축3";#N/A,#N/A,FALSE,"장축";#N/A,#N/A,FALSE,"4WD"}</definedName>
    <definedName name="Rel2000PE.oat">[49]DAILY!#REF!</definedName>
    <definedName name="Rel2001PE.flo">[49]DAILY!#REF!</definedName>
    <definedName name="relperfdata" localSheetId="5">#REF!</definedName>
    <definedName name="relperfdata">#REF!</definedName>
    <definedName name="Rental">'[34]Detail P&amp;L'!$A$46:$BF$83</definedName>
    <definedName name="rentals">'[33]P&amp;LSum'!$A$25:$X$42</definedName>
    <definedName name="repnd_1" localSheetId="5">#REF!</definedName>
    <definedName name="repnd_1">#REF!</definedName>
    <definedName name="repnd_2" localSheetId="5">#REF!</definedName>
    <definedName name="repnd_2">#REF!</definedName>
    <definedName name="repnd_3" localSheetId="5">#REF!</definedName>
    <definedName name="repnd_3">#REF!</definedName>
    <definedName name="repnd_4">#REF!</definedName>
    <definedName name="repnd_5">#REF!</definedName>
    <definedName name="ReportCreated">TRUE</definedName>
    <definedName name="repst_1">#REF!</definedName>
    <definedName name="repst_2">#REF!</definedName>
    <definedName name="repst_3">#REF!</definedName>
    <definedName name="repst_4">#REF!</definedName>
    <definedName name="repst_5">#REF!</definedName>
    <definedName name="RES">#REF!</definedName>
    <definedName name="ReservesAndPremium">#REF!</definedName>
    <definedName name="Retained_Profit">#REF!</definedName>
    <definedName name="RetainedEarnings">#REF!</definedName>
    <definedName name="ReturnOnAssets">[11]Introduction!#REF!</definedName>
    <definedName name="ReturnOnEquity">[11]Introduction!#REF!</definedName>
    <definedName name="reuters" localSheetId="5">#REF!</definedName>
    <definedName name="reuters">#REF!</definedName>
    <definedName name="reuters_codeh" localSheetId="5">#REF!</definedName>
    <definedName name="reuters_codeh">#REF!</definedName>
    <definedName name="ReutersCode" localSheetId="5">#REF!</definedName>
    <definedName name="ReutersCode">#REF!</definedName>
    <definedName name="rev">#REF!</definedName>
    <definedName name="Rev_Jun_2004">#REF!</definedName>
    <definedName name="Revenue">[11]Old!#REF!</definedName>
    <definedName name="RevenueGrowth">#REF!</definedName>
    <definedName name="rfa">#REF!</definedName>
    <definedName name="rfs">#REF!</definedName>
    <definedName name="RIL_Loan_11">[41]Loans!$E$19:$AL$19</definedName>
    <definedName name="RIL_Loan_22">[41]Loans!$E$25:$AL$25</definedName>
    <definedName name="RIL_Loan_Int_1">[76]Loans!$E$19:$AL$19</definedName>
    <definedName name="RIL_Loan_Int_2">[76]Loans!$E$25:$AL$25</definedName>
    <definedName name="RM" localSheetId="5">#REF!</definedName>
    <definedName name="RM">#REF!</definedName>
    <definedName name="rmb" localSheetId="5">#REF!</definedName>
    <definedName name="rmb">#REF!</definedName>
    <definedName name="RMconsumed" localSheetId="5">[11]Old!#REF!</definedName>
    <definedName name="RMconsumed">[11]Old!#REF!</definedName>
    <definedName name="RMHS" localSheetId="5">#REF!</definedName>
    <definedName name="RMHS">#REF!</definedName>
    <definedName name="rnf" localSheetId="5">#REF!</definedName>
    <definedName name="rnf">#REF!</definedName>
    <definedName name="rns">#REF!</definedName>
    <definedName name="rot">#REF!</definedName>
    <definedName name="rre">#REF!</definedName>
    <definedName name="RRRRRRRRRRR" localSheetId="1" hidden="1">{"'Table of Contents'!$A$1"}</definedName>
    <definedName name="RRRRRRRRRRR" localSheetId="5" hidden="1">{"'Table of Contents'!$A$1"}</definedName>
    <definedName name="RRRRRRRRRRR" localSheetId="2" hidden="1">{"'Table of Contents'!$A$1"}</definedName>
    <definedName name="RRRRRRRRRRR" localSheetId="9" hidden="1">{"'Table of Contents'!$A$1"}</definedName>
    <definedName name="RRRRRRRRRRR" hidden="1">{"'Table of Contents'!$A$1"}</definedName>
    <definedName name="RSBasicShares">[11]Sheet2!#REF!</definedName>
    <definedName name="RSDepreciation">[11]Sheet3!#REF!</definedName>
    <definedName name="RSNPAT">[11]Sheet3!#REF!</definedName>
    <definedName name="RSOperatingProfit">[11]Sheet3!#REF!</definedName>
    <definedName name="RSOtherEquity">[11]Sheet3!#REF!</definedName>
    <definedName name="RSOtherLTAssets">[11]Sheet3!#REF!</definedName>
    <definedName name="RSOtherLTLiabilities">[11]Sheet3!#REF!</definedName>
    <definedName name="RSRetainedEarnings">[11]Sheet3!#REF!</definedName>
    <definedName name="RSWeightedaverageeps">[11]Sheet3!#REF!</definedName>
    <definedName name="RSweightedaverageshares">[11]Sheet3!#REF!</definedName>
    <definedName name="RT" localSheetId="1" hidden="1">{#N/A,#N/A,FALSE,"단축1";#N/A,#N/A,FALSE,"단축2";#N/A,#N/A,FALSE,"단축3";#N/A,#N/A,FALSE,"장축";#N/A,#N/A,FALSE,"4WD"}</definedName>
    <definedName name="RT" localSheetId="5" hidden="1">{#N/A,#N/A,FALSE,"단축1";#N/A,#N/A,FALSE,"단축2";#N/A,#N/A,FALSE,"단축3";#N/A,#N/A,FALSE,"장축";#N/A,#N/A,FALSE,"4WD"}</definedName>
    <definedName name="RT" localSheetId="2" hidden="1">{#N/A,#N/A,FALSE,"단축1";#N/A,#N/A,FALSE,"단축2";#N/A,#N/A,FALSE,"단축3";#N/A,#N/A,FALSE,"장축";#N/A,#N/A,FALSE,"4WD"}</definedName>
    <definedName name="RT" localSheetId="9" hidden="1">{#N/A,#N/A,FALSE,"단축1";#N/A,#N/A,FALSE,"단축2";#N/A,#N/A,FALSE,"단축3";#N/A,#N/A,FALSE,"장축";#N/A,#N/A,FALSE,"4WD"}</definedName>
    <definedName name="RT" hidden="1">{#N/A,#N/A,FALSE,"단축1";#N/A,#N/A,FALSE,"단축2";#N/A,#N/A,FALSE,"단축3";#N/A,#N/A,FALSE,"장축";#N/A,#N/A,FALSE,"4WD"}</definedName>
    <definedName name="rus">#REF!</definedName>
    <definedName name="rwc">#REF!</definedName>
    <definedName name="rwt">#REF!</definedName>
    <definedName name="Rwvu.Sommaire." localSheetId="5" hidden="1">'[22]#REF'!#REF!,'[22]#REF'!#REF!,'[22]#REF'!$C$1:$C$65536,'[22]#REF'!$D$1:$D$65536,'[22]#REF'!#REF!</definedName>
    <definedName name="Rwvu.Sommaire." hidden="1">'[22]#REF'!#REF!,'[22]#REF'!#REF!,'[22]#REF'!$C$1:$C$65536,'[22]#REF'!$D$1:$D$65536,'[22]#REF'!#REF!</definedName>
    <definedName name="S" localSheetId="0" hidden="1">{#N/A,#N/A,TRUE,"Summary";#N/A,#N/A,TRUE,"IS";#N/A,#N/A,TRUE,"Adj";#N/A,#N/A,TRUE,"BS";#N/A,#N/A,TRUE,"CF";#N/A,#N/A,TRUE,"Debt";#N/A,#N/A,TRUE,"IRR"}</definedName>
    <definedName name="S">#REF!</definedName>
    <definedName name="S23Man" hidden="1">[77]BHANDUP!#REF!</definedName>
    <definedName name="sad" localSheetId="5">#REF!</definedName>
    <definedName name="sad">#REF!</definedName>
    <definedName name="saf" localSheetId="5">#REF!</definedName>
    <definedName name="saf">#REF!</definedName>
    <definedName name="sal" localSheetId="5">#REF!</definedName>
    <definedName name="sal">#REF!</definedName>
    <definedName name="salary">#REF!</definedName>
    <definedName name="salchg">#REF!</definedName>
    <definedName name="Sales">#REF!</definedName>
    <definedName name="Sales_1">'[24]CMA (CR)'!$A$12:$IV$12</definedName>
    <definedName name="Sales_2">[24]CMA!$A$12:$IV$12</definedName>
    <definedName name="Sales_Breakdown" localSheetId="5">#REF!</definedName>
    <definedName name="Sales_Breakdown">#REF!</definedName>
    <definedName name="SALES_COST">[23]VIC!#REF!</definedName>
    <definedName name="Sales_Data" localSheetId="5">#REF!</definedName>
    <definedName name="Sales_Data">#REF!</definedName>
    <definedName name="SalesTax">[11]Old!$D$17:$O$17</definedName>
    <definedName name="salesvalue">'[33]P&amp;LSum'!$A$5:$X$22</definedName>
    <definedName name="sam" localSheetId="1">Scheduled_Payment+Extra_Payment</definedName>
    <definedName name="sam" localSheetId="7">Scheduled_Payment+Extra_Payment</definedName>
    <definedName name="sam" localSheetId="8">Scheduled_Payment+Extra_Payment</definedName>
    <definedName name="sam" localSheetId="11">Scheduled_Payment+Extra_Payment</definedName>
    <definedName name="sam" localSheetId="5">Scheduled_Payment+Extra_Payment</definedName>
    <definedName name="sam" localSheetId="2">Scheduled_Payment+Extra_Payment</definedName>
    <definedName name="sam" localSheetId="9">Scheduled_Payment+Extra_Payment</definedName>
    <definedName name="sam" localSheetId="6">Scheduled_Payment+Extra_Payment</definedName>
    <definedName name="sam">Scheduled_Payment+Extra_Payment</definedName>
    <definedName name="SAPBEXrevision" hidden="1">8</definedName>
    <definedName name="SAPBEXsysID" hidden="1">"BWP"</definedName>
    <definedName name="SAPBEXwbID" hidden="1">"3ZEA8OCUJYQ48NKJ2ECT1X2KO"</definedName>
    <definedName name="sas">#REF!</definedName>
    <definedName name="SB">#REF!</definedName>
    <definedName name="SBM">[78]ridgewood!$B$1:$N$579</definedName>
    <definedName name="Sched_Pay" localSheetId="5">#REF!</definedName>
    <definedName name="Sched_Pay">#REF!</definedName>
    <definedName name="Scheduled_Extra_Payments" localSheetId="5">#REF!</definedName>
    <definedName name="Scheduled_Extra_Payments">#REF!</definedName>
    <definedName name="Scheduled_Interest_Rate" localSheetId="5">#REF!</definedName>
    <definedName name="Scheduled_Interest_Rate">#REF!</definedName>
    <definedName name="Scheduled_Monthly_Payment">#REF!</definedName>
    <definedName name="SD">'[79]Table 5'!$E$1</definedName>
    <definedName name="SDF" localSheetId="1" hidden="1">{#N/A,#N/A,FALSE,"96자동차사 계획";#N/A,#N/A,FALSE,"96자동차사 계획"}</definedName>
    <definedName name="SDF" localSheetId="5" hidden="1">{#N/A,#N/A,FALSE,"96자동차사 계획";#N/A,#N/A,FALSE,"96자동차사 계획"}</definedName>
    <definedName name="SDF" localSheetId="2" hidden="1">{#N/A,#N/A,FALSE,"96자동차사 계획";#N/A,#N/A,FALSE,"96자동차사 계획"}</definedName>
    <definedName name="SDF" localSheetId="9" hidden="1">{#N/A,#N/A,FALSE,"96자동차사 계획";#N/A,#N/A,FALSE,"96자동차사 계획"}</definedName>
    <definedName name="SDF" hidden="1">{#N/A,#N/A,FALSE,"96자동차사 계획";#N/A,#N/A,FALSE,"96자동차사 계획"}</definedName>
    <definedName name="sdfsf" localSheetId="1" hidden="1">{#N/A,#N/A,FALSE,"단축1";#N/A,#N/A,FALSE,"단축2";#N/A,#N/A,FALSE,"단축3";#N/A,#N/A,FALSE,"장축";#N/A,#N/A,FALSE,"4WD"}</definedName>
    <definedName name="sdfsf" localSheetId="5" hidden="1">{#N/A,#N/A,FALSE,"단축1";#N/A,#N/A,FALSE,"단축2";#N/A,#N/A,FALSE,"단축3";#N/A,#N/A,FALSE,"장축";#N/A,#N/A,FALSE,"4WD"}</definedName>
    <definedName name="sdfsf" localSheetId="2" hidden="1">{#N/A,#N/A,FALSE,"단축1";#N/A,#N/A,FALSE,"단축2";#N/A,#N/A,FALSE,"단축3";#N/A,#N/A,FALSE,"장축";#N/A,#N/A,FALSE,"4WD"}</definedName>
    <definedName name="sdfsf" localSheetId="9" hidden="1">{#N/A,#N/A,FALSE,"단축1";#N/A,#N/A,FALSE,"단축2";#N/A,#N/A,FALSE,"단축3";#N/A,#N/A,FALSE,"장축";#N/A,#N/A,FALSE,"4WD"}</definedName>
    <definedName name="sdfsf" hidden="1">{#N/A,#N/A,FALSE,"단축1";#N/A,#N/A,FALSE,"단축2";#N/A,#N/A,FALSE,"단축3";#N/A,#N/A,FALSE,"장축";#N/A,#N/A,FALSE,"4WD"}</definedName>
    <definedName name="secsplit">"Chart 3"</definedName>
    <definedName name="sectionNames">#REF!</definedName>
    <definedName name="sector">#REF!</definedName>
    <definedName name="SECTORa">#REF!</definedName>
    <definedName name="Security" localSheetId="1" hidden="1">{#N/A,#N/A,FALSE,"VARIATIONS";#N/A,#N/A,FALSE,"BUDGET";#N/A,#N/A,FALSE,"CIVIL QNTY VAR";#N/A,#N/A,FALSE,"SUMMARY";#N/A,#N/A,FALSE,"MATERIAL VAR"}</definedName>
    <definedName name="Security" localSheetId="5" hidden="1">{#N/A,#N/A,FALSE,"VARIATIONS";#N/A,#N/A,FALSE,"BUDGET";#N/A,#N/A,FALSE,"CIVIL QNTY VAR";#N/A,#N/A,FALSE,"SUMMARY";#N/A,#N/A,FALSE,"MATERIAL VAR"}</definedName>
    <definedName name="Security" localSheetId="2" hidden="1">{#N/A,#N/A,FALSE,"VARIATIONS";#N/A,#N/A,FALSE,"BUDGET";#N/A,#N/A,FALSE,"CIVIL QNTY VAR";#N/A,#N/A,FALSE,"SUMMARY";#N/A,#N/A,FALSE,"MATERIAL VAR"}</definedName>
    <definedName name="Security" localSheetId="9" hidden="1">{#N/A,#N/A,FALSE,"VARIATIONS";#N/A,#N/A,FALSE,"BUDGET";#N/A,#N/A,FALSE,"CIVIL QNTY VAR";#N/A,#N/A,FALSE,"SUMMARY";#N/A,#N/A,FALSE,"MATERIAL VAR"}</definedName>
    <definedName name="Security" hidden="1">{#N/A,#N/A,FALSE,"VARIATIONS";#N/A,#N/A,FALSE,"BUDGET";#N/A,#N/A,FALSE,"CIVIL QNTY VAR";#N/A,#N/A,FALSE,"SUMMARY";#N/A,#N/A,FALSE,"MATERIAL VAR"}</definedName>
    <definedName name="sencount" hidden="1">1</definedName>
    <definedName name="sens_range">#REF!</definedName>
    <definedName name="SENSE">#REF!</definedName>
    <definedName name="SENSEX">#REF!</definedName>
    <definedName name="SENSEXIndexed">#REF!</definedName>
    <definedName name="SENSEXMember">#REF!</definedName>
    <definedName name="SENSEXPrices">#REF!</definedName>
    <definedName name="service">'[33]P&amp;LSum'!$A$44:$X$61</definedName>
    <definedName name="SGA">[11]Old!$D$59:$O$59</definedName>
    <definedName name="SGandA">#REF!</definedName>
    <definedName name="share">'[40]P&amp;L'!#REF!</definedName>
    <definedName name="Share_Capital" localSheetId="5">#REF!</definedName>
    <definedName name="Share_Capital">#REF!</definedName>
    <definedName name="Share_Capital_1">'[24]CMA (CR)'!$A$167:$IV$167</definedName>
    <definedName name="Share_Capital_2">[24]CMA!$A$167:$IV$167</definedName>
    <definedName name="Share_price" localSheetId="5">#REF!</definedName>
    <definedName name="Share_price">#REF!</definedName>
    <definedName name="ShareholdersEquity" localSheetId="5">#REF!</definedName>
    <definedName name="ShareholdersEquity">#REF!</definedName>
    <definedName name="shares" localSheetId="5">#REF!</definedName>
    <definedName name="shares">#REF!</definedName>
    <definedName name="SharesPerGDR">#REF!</definedName>
    <definedName name="Sheet">#REF!</definedName>
    <definedName name="sheet1">#REF!</definedName>
    <definedName name="ShortTermDebt">[64]Financials!$J$148:$R$148</definedName>
    <definedName name="shruti" localSheetId="1">Scheduled_Payment+Extra_Payment</definedName>
    <definedName name="shruti" localSheetId="7">Scheduled_Payment+Extra_Payment</definedName>
    <definedName name="shruti" localSheetId="8">Scheduled_Payment+Extra_Payment</definedName>
    <definedName name="shruti" localSheetId="11">Scheduled_Payment+Extra_Payment</definedName>
    <definedName name="shruti" localSheetId="5">Scheduled_Payment+Extra_Payment</definedName>
    <definedName name="shruti" localSheetId="2">Scheduled_Payment+Extra_Payment</definedName>
    <definedName name="shruti" localSheetId="9">Scheduled_Payment+Extra_Payment</definedName>
    <definedName name="shruti" localSheetId="6">Scheduled_Payment+Extra_Payment</definedName>
    <definedName name="shruti">Scheduled_Payment+Extra_Payment</definedName>
    <definedName name="sidhartha" localSheetId="1" hidden="1">{#N/A,#N/A,FALSE,"VARIATIONS";#N/A,#N/A,FALSE,"BUDGET";#N/A,#N/A,FALSE,"CIVIL QNTY VAR";#N/A,#N/A,FALSE,"SUMMARY";#N/A,#N/A,FALSE,"MATERIAL VAR"}</definedName>
    <definedName name="sidhartha" localSheetId="5" hidden="1">{#N/A,#N/A,FALSE,"VARIATIONS";#N/A,#N/A,FALSE,"BUDGET";#N/A,#N/A,FALSE,"CIVIL QNTY VAR";#N/A,#N/A,FALSE,"SUMMARY";#N/A,#N/A,FALSE,"MATERIAL VAR"}</definedName>
    <definedName name="sidhartha" localSheetId="2" hidden="1">{#N/A,#N/A,FALSE,"VARIATIONS";#N/A,#N/A,FALSE,"BUDGET";#N/A,#N/A,FALSE,"CIVIL QNTY VAR";#N/A,#N/A,FALSE,"SUMMARY";#N/A,#N/A,FALSE,"MATERIAL VAR"}</definedName>
    <definedName name="sidhartha" localSheetId="9" hidden="1">{#N/A,#N/A,FALSE,"VARIATIONS";#N/A,#N/A,FALSE,"BUDGET";#N/A,#N/A,FALSE,"CIVIL QNTY VAR";#N/A,#N/A,FALSE,"SUMMARY";#N/A,#N/A,FALSE,"MATERIAL VAR"}</definedName>
    <definedName name="sidhartha" hidden="1">{#N/A,#N/A,FALSE,"VARIATIONS";#N/A,#N/A,FALSE,"BUDGET";#N/A,#N/A,FALSE,"CIVIL QNTY VAR";#N/A,#N/A,FALSE,"SUMMARY";#N/A,#N/A,FALSE,"MATERIAL VAR"}</definedName>
    <definedName name="sixm">'[40]P&amp;L'!#REF!</definedName>
    <definedName name="size">[39]COGENINP!#REF!</definedName>
    <definedName name="SKQVNA" localSheetId="1" hidden="1">{#N/A,#N/A,FALSE,"단축1";#N/A,#N/A,FALSE,"단축2";#N/A,#N/A,FALSE,"단축3";#N/A,#N/A,FALSE,"장축";#N/A,#N/A,FALSE,"4WD"}</definedName>
    <definedName name="SKQVNA" localSheetId="5" hidden="1">{#N/A,#N/A,FALSE,"단축1";#N/A,#N/A,FALSE,"단축2";#N/A,#N/A,FALSE,"단축3";#N/A,#N/A,FALSE,"장축";#N/A,#N/A,FALSE,"4WD"}</definedName>
    <definedName name="SKQVNA" localSheetId="2" hidden="1">{#N/A,#N/A,FALSE,"단축1";#N/A,#N/A,FALSE,"단축2";#N/A,#N/A,FALSE,"단축3";#N/A,#N/A,FALSE,"장축";#N/A,#N/A,FALSE,"4WD"}</definedName>
    <definedName name="SKQVNA" localSheetId="9" hidden="1">{#N/A,#N/A,FALSE,"단축1";#N/A,#N/A,FALSE,"단축2";#N/A,#N/A,FALSE,"단축3";#N/A,#N/A,FALSE,"장축";#N/A,#N/A,FALSE,"4WD"}</definedName>
    <definedName name="SKQVNA" hidden="1">{#N/A,#N/A,FALSE,"단축1";#N/A,#N/A,FALSE,"단축2";#N/A,#N/A,FALSE,"단축3";#N/A,#N/A,FALSE,"장축";#N/A,#N/A,FALSE,"4WD"}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art_Chart_Data_Table_f680f38c3b094658b11212f977de124d">#REF!</definedName>
    <definedName name="SNAP">#REF!</definedName>
    <definedName name="solver_drv" hidden="1">1</definedName>
    <definedName name="solver_est" hidden="1">1</definedName>
    <definedName name="solver_itr" hidden="1">100</definedName>
    <definedName name="solver_lin" localSheetId="0" hidden="1">1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onu" localSheetId="1">Scheduled_Payment+Extra_Payment</definedName>
    <definedName name="sonu" localSheetId="7">Scheduled_Payment+Extra_Payment</definedName>
    <definedName name="sonu" localSheetId="8">Scheduled_Payment+Extra_Payment</definedName>
    <definedName name="sonu" localSheetId="11">Scheduled_Payment+Extra_Payment</definedName>
    <definedName name="sonu" localSheetId="5">Scheduled_Payment+Extra_Payment</definedName>
    <definedName name="sonu" localSheetId="2">Scheduled_Payment+Extra_Payment</definedName>
    <definedName name="sonu" localSheetId="9">Scheduled_Payment+Extra_Payment</definedName>
    <definedName name="sonu" localSheetId="6">Scheduled_Payment+Extra_Payment</definedName>
    <definedName name="sonu">Scheduled_Payment+Extra_Payment</definedName>
    <definedName name="Sonu_DT" localSheetId="1">[0]!CapitalEmployed+[0]!CurrentLiab</definedName>
    <definedName name="Sonu_DT" localSheetId="5">[0]!CapitalEmployed+'Other Income'!CurrentLiab</definedName>
    <definedName name="Sonu_DT" localSheetId="2">[0]!CapitalEmployed+[0]!CurrentLiab</definedName>
    <definedName name="Sonu_DT" localSheetId="9">[0]!CapitalEmployed+[0]!CurrentLiab</definedName>
    <definedName name="Sonu_DT">[0]!CapitalEmployed+[0]!CurrentLiab</definedName>
    <definedName name="sps" localSheetId="5">#REF!</definedName>
    <definedName name="sps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ss" localSheetId="5" hidden="1">'[12]APF Monthly Sales Graph'!#REF!</definedName>
    <definedName name="sss" hidden="1">'[12]APF Monthly Sales Graph'!#REF!</definedName>
    <definedName name="staff">'[27]Emp Details'!$A$1:$G$910</definedName>
    <definedName name="Start_Detail" localSheetId="5">#REF!</definedName>
    <definedName name="Start_Detail">#REF!</definedName>
    <definedName name="Start_Header" localSheetId="5">#REF!</definedName>
    <definedName name="Start_Header">#REF!</definedName>
    <definedName name="StartValue">-0.00506271473511073</definedName>
    <definedName name="StepValue">0.000315629990474312</definedName>
    <definedName name="structure">#REF!</definedName>
    <definedName name="summ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umm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umm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umm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umm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ummary_Date">#REF!</definedName>
    <definedName name="swa">#REF!</definedName>
    <definedName name="swl">#REF!</definedName>
    <definedName name="sws">#REF!</definedName>
    <definedName name="Swvu.Sommaire." localSheetId="5" hidden="1">'[22]#REF'!#REF!,'[22]#REF'!#REF!,'[22]#REF'!#REF!,'[22]#REF'!$C$1:$C$65536,'[22]#REF'!$D$1:$D$65536,'[22]#REF'!#REF!</definedName>
    <definedName name="Swvu.Sommaire." hidden="1">'[22]#REF'!#REF!,'[22]#REF'!#REF!,'[22]#REF'!#REF!,'[22]#REF'!$C$1:$C$65536,'[22]#REF'!$D$1:$D$65536,'[22]#REF'!#REF!</definedName>
    <definedName name="T" localSheetId="5">#REF!</definedName>
    <definedName name="T">#REF!</definedName>
    <definedName name="Table" localSheetId="5">#REF!</definedName>
    <definedName name="Table">#REF!</definedName>
    <definedName name="tax">'[34]Detail P&amp;L'!$A$359:$BF$397</definedName>
    <definedName name="taxrate">'[34]Assumption Sheet'!$C$25%</definedName>
    <definedName name="tc" localSheetId="1" hidden="1">{#N/A,#N/A,FALSE,"단축1";#N/A,#N/A,FALSE,"단축2";#N/A,#N/A,FALSE,"단축3";#N/A,#N/A,FALSE,"장축";#N/A,#N/A,FALSE,"4WD"}</definedName>
    <definedName name="tc" localSheetId="5" hidden="1">{#N/A,#N/A,FALSE,"단축1";#N/A,#N/A,FALSE,"단축2";#N/A,#N/A,FALSE,"단축3";#N/A,#N/A,FALSE,"장축";#N/A,#N/A,FALSE,"4WD"}</definedName>
    <definedName name="tc" localSheetId="2" hidden="1">{#N/A,#N/A,FALSE,"단축1";#N/A,#N/A,FALSE,"단축2";#N/A,#N/A,FALSE,"단축3";#N/A,#N/A,FALSE,"장축";#N/A,#N/A,FALSE,"4WD"}</definedName>
    <definedName name="tc" localSheetId="9" hidden="1">{#N/A,#N/A,FALSE,"단축1";#N/A,#N/A,FALSE,"단축2";#N/A,#N/A,FALSE,"단축3";#N/A,#N/A,FALSE,"장축";#N/A,#N/A,FALSE,"4WD"}</definedName>
    <definedName name="tc" hidden="1">{#N/A,#N/A,FALSE,"단축1";#N/A,#N/A,FALSE,"단축2";#N/A,#N/A,FALSE,"단축3";#N/A,#N/A,FALSE,"장축";#N/A,#N/A,FALSE,"4WD"}</definedName>
    <definedName name="tci" localSheetId="0" hidden="1">{#N/A,#N/A,FALSE,"단축1";#N/A,#N/A,FALSE,"단축2";#N/A,#N/A,FALSE,"단축3";#N/A,#N/A,FALSE,"장축";#N/A,#N/A,FALSE,"4WD"}</definedName>
    <definedName name="tci">#REF!</definedName>
    <definedName name="tcs">#REF!</definedName>
    <definedName name="tds">#REF!</definedName>
    <definedName name="TEAM">[69]Control!$B$2</definedName>
    <definedName name="TECH_STRUC" localSheetId="5">#REF!</definedName>
    <definedName name="TECH_STRUC">#REF!</definedName>
    <definedName name="Technical" localSheetId="5">#REF!</definedName>
    <definedName name="Technical">#REF!</definedName>
    <definedName name="temp" localSheetId="0" hidden="1">{#N/A,#N/A,TRUE,"Summary";#N/A,#N/A,TRUE,"IS";#N/A,#N/A,TRUE,"Adj";#N/A,#N/A,TRUE,"BS";#N/A,#N/A,TRUE,"CF";#N/A,#N/A,TRUE,"Debt";#N/A,#N/A,TRUE,"IRR"}</definedName>
    <definedName name="temp" hidden="1">[31]analysis!#REF!</definedName>
    <definedName name="Ten" localSheetId="5">#REF!</definedName>
    <definedName name="Ten">#REF!</definedName>
    <definedName name="tenor">[39]COGENINP!#REF!</definedName>
    <definedName name="Term_liabilities" localSheetId="5">#REF!</definedName>
    <definedName name="Term_liabilities">#REF!</definedName>
    <definedName name="Term_liabilities_1">'[24]CMA (CR)'!$A$160:$IV$160</definedName>
    <definedName name="Term_liabilities_2">[24]CMA!$A$160:$IV$160</definedName>
    <definedName name="Term_Unsec._Deposits" localSheetId="5">#REF!</definedName>
    <definedName name="Term_Unsec._Deposits">#REF!</definedName>
    <definedName name="tev" localSheetId="5">#REF!</definedName>
    <definedName name="tev">#REF!</definedName>
    <definedName name="TextRefCopyRangeCount" hidden="1">4</definedName>
    <definedName name="tfc" localSheetId="5">#REF!</definedName>
    <definedName name="tfc">#REF!</definedName>
    <definedName name="tfd">#REF!</definedName>
    <definedName name="tfo">#REF!</definedName>
    <definedName name="tfr">#REF!</definedName>
    <definedName name="TI">#REF!</definedName>
    <definedName name="tin">#REF!</definedName>
    <definedName name="tl">#REF!</definedName>
    <definedName name="tnd">#REF!</definedName>
    <definedName name="TNW">#REF!</definedName>
    <definedName name="TNW_1">'[24]CMA (CR)'!$A$255:$IV$255</definedName>
    <definedName name="TNW_2">[24]CMA!$A$255:$IV$255</definedName>
    <definedName name="Total_Assets" localSheetId="5">#REF!</definedName>
    <definedName name="Total_Assets">#REF!</definedName>
    <definedName name="Total_Assets_1">'[24]CMA (CR)'!$A$253:$IV$253</definedName>
    <definedName name="Total_Assets_2">[24]CMA!$A$253:$IV$253</definedName>
    <definedName name="Total_Bank_Borrowings" localSheetId="5">#REF!</definedName>
    <definedName name="Total_Bank_Borrowings">#REF!</definedName>
    <definedName name="Total_Bank_Borrowings_1">'[24]CMA (CR)'!$A$112:$IV$112</definedName>
    <definedName name="Total_Bank_Borrowings_2">[24]CMA!$A$112:$IV$112</definedName>
    <definedName name="Total_Interest" localSheetId="5">#REF!</definedName>
    <definedName name="Total_Interest">#REF!</definedName>
    <definedName name="Total_LIABILITIES" localSheetId="5">#REF!</definedName>
    <definedName name="Total_LIABILITIES">#REF!</definedName>
    <definedName name="Total_Pay" localSheetId="5">#REF!</definedName>
    <definedName name="Total_Pay">#REF!</definedName>
    <definedName name="Total_Payment" localSheetId="1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1">Scheduled_Payment+Extra_Payment</definedName>
    <definedName name="Total_Payment" localSheetId="5">Scheduled_Payment+Extra_Payment</definedName>
    <definedName name="Total_Payment" localSheetId="2">Scheduled_Payment+Extra_Payment</definedName>
    <definedName name="Total_Payment" localSheetId="9">Scheduled_Payment+Extra_Payment</definedName>
    <definedName name="Total_Payment" localSheetId="6">Scheduled_Payment+Extra_Payment</definedName>
    <definedName name="Total_Payment">Scheduled_Payment+Extra_Payment</definedName>
    <definedName name="TotalAssets" localSheetId="1">[0]!CapitalEmployed+[0]!CurrentLiab</definedName>
    <definedName name="TotalAssets" localSheetId="5">CapitalEmployed+'Other Income'!CurrentLiab</definedName>
    <definedName name="TotalAssets" localSheetId="2">CapitalEmployed+CurrentLiab</definedName>
    <definedName name="TotalAssets" localSheetId="9">[0]!CapitalEmployed+[0]!CurrentLiab</definedName>
    <definedName name="TotalAssets">CapitalEmployed+CurrentLiab</definedName>
    <definedName name="TotalAssetsNet" localSheetId="5">#REF!</definedName>
    <definedName name="TotalAssetsNet">#REF!</definedName>
    <definedName name="TotalChangesInWorkingCapital" localSheetId="5">#REF!</definedName>
    <definedName name="TotalChangesInWorkingCapital">#REF!</definedName>
    <definedName name="TotalCurrentAssets" localSheetId="5">#REF!</definedName>
    <definedName name="TotalCurrentAssets">#REF!</definedName>
    <definedName name="TotalCurrentLiabilities">#REF!</definedName>
    <definedName name="TotalDebt" localSheetId="1">[0]!LongTermDebt+[0]!ShortTermDebt+[0]!CurrentPortion</definedName>
    <definedName name="TotalDebt" localSheetId="5">[0]!LongTermDebt+[0]!ShortTermDebt+[0]!CurrentPortion</definedName>
    <definedName name="TotalDebt" localSheetId="2">[0]!LongTermDebt+[0]!ShortTermDebt+[0]!CurrentPortion</definedName>
    <definedName name="TotalDebt" localSheetId="9">[0]!LongTermDebt+[0]!ShortTermDebt+[0]!CurrentPortion</definedName>
    <definedName name="TotalDebt">[0]!LongTermDebt+[0]!ShortTermDebt+[0]!CurrentPortion</definedName>
    <definedName name="TOTASS">[28]tot_ass_9697!$A$1:$H$2376</definedName>
    <definedName name="tpc_1" localSheetId="5">#REF!</definedName>
    <definedName name="tpc_1">#REF!</definedName>
    <definedName name="tpc_2" localSheetId="5">#REF!</definedName>
    <definedName name="tpc_2">#REF!</definedName>
    <definedName name="tpc_3" localSheetId="5">#REF!</definedName>
    <definedName name="tpc_3">#REF!</definedName>
    <definedName name="tpc_4">#REF!</definedName>
    <definedName name="tpc_5">#REF!</definedName>
    <definedName name="tr">[11]Sheet2!#REF!</definedName>
    <definedName name="Trade_Creditors">#REF!</definedName>
    <definedName name="Trade_Creditors_1">'[24]CMA (CR)'!$A$116:$IV$116</definedName>
    <definedName name="Trade_Creditors_2">[24]CMA!$A$116:$IV$116</definedName>
    <definedName name="travel">[27]Workings!$D$23:$F$27</definedName>
    <definedName name="tre" localSheetId="5">#REF!</definedName>
    <definedName name="tre">#REF!</definedName>
    <definedName name="TS" localSheetId="5">#REF!</definedName>
    <definedName name="TS">#REF!</definedName>
    <definedName name="TT" localSheetId="1" hidden="1">{#N/A,#N/A,FALSE,"단축1";#N/A,#N/A,FALSE,"단축2";#N/A,#N/A,FALSE,"단축3";#N/A,#N/A,FALSE,"장축";#N/A,#N/A,FALSE,"4WD"}</definedName>
    <definedName name="TT" localSheetId="5" hidden="1">{#N/A,#N/A,FALSE,"단축1";#N/A,#N/A,FALSE,"단축2";#N/A,#N/A,FALSE,"단축3";#N/A,#N/A,FALSE,"장축";#N/A,#N/A,FALSE,"4WD"}</definedName>
    <definedName name="TT" localSheetId="2" hidden="1">{#N/A,#N/A,FALSE,"단축1";#N/A,#N/A,FALSE,"단축2";#N/A,#N/A,FALSE,"단축3";#N/A,#N/A,FALSE,"장축";#N/A,#N/A,FALSE,"4WD"}</definedName>
    <definedName name="TT" localSheetId="9" hidden="1">{#N/A,#N/A,FALSE,"단축1";#N/A,#N/A,FALSE,"단축2";#N/A,#N/A,FALSE,"단축3";#N/A,#N/A,FALSE,"장축";#N/A,#N/A,FALSE,"4WD"}</definedName>
    <definedName name="TT" hidden="1">{#N/A,#N/A,FALSE,"단축1";#N/A,#N/A,FALSE,"단축2";#N/A,#N/A,FALSE,"단축3";#N/A,#N/A,FALSE,"장축";#N/A,#N/A,FALSE,"4WD"}</definedName>
    <definedName name="TWO">#REF!</definedName>
    <definedName name="TYYYYY" localSheetId="1" hidden="1">{#N/A,#N/A,FALSE,"단축1";#N/A,#N/A,FALSE,"단축2";#N/A,#N/A,FALSE,"단축3";#N/A,#N/A,FALSE,"장축";#N/A,#N/A,FALSE,"4WD"}</definedName>
    <definedName name="TYYYYY" localSheetId="5" hidden="1">{#N/A,#N/A,FALSE,"단축1";#N/A,#N/A,FALSE,"단축2";#N/A,#N/A,FALSE,"단축3";#N/A,#N/A,FALSE,"장축";#N/A,#N/A,FALSE,"4WD"}</definedName>
    <definedName name="TYYYYY" localSheetId="2" hidden="1">{#N/A,#N/A,FALSE,"단축1";#N/A,#N/A,FALSE,"단축2";#N/A,#N/A,FALSE,"단축3";#N/A,#N/A,FALSE,"장축";#N/A,#N/A,FALSE,"4WD"}</definedName>
    <definedName name="TYYYYY" localSheetId="9" hidden="1">{#N/A,#N/A,FALSE,"단축1";#N/A,#N/A,FALSE,"단축2";#N/A,#N/A,FALSE,"단축3";#N/A,#N/A,FALSE,"장축";#N/A,#N/A,FALSE,"4WD"}</definedName>
    <definedName name="TYYYYY" hidden="1">{#N/A,#N/A,FALSE,"단축1";#N/A,#N/A,FALSE,"단축2";#N/A,#N/A,FALSE,"단축3";#N/A,#N/A,FALSE,"장축";#N/A,#N/A,FALSE,"4WD"}</definedName>
    <definedName name="u" localSheetId="0" hidden="1">#REF!</definedName>
    <definedName name="u">#REF!</definedName>
    <definedName name="uel">#REF!</definedName>
    <definedName name="UL">"               "</definedName>
    <definedName name="underline">"              "</definedName>
    <definedName name="UniqueRange_0">[57]EVA!#REF!</definedName>
    <definedName name="UniqueRange_1">[57]EVA!#REF!</definedName>
    <definedName name="UniqueRange_100">[49]INPUTS!#REF!</definedName>
    <definedName name="UniqueRange_102">[49]INPUTS!#REF!</definedName>
    <definedName name="UniqueRange_107">[49]INPUTS!#REF!</definedName>
    <definedName name="UniqueRange_108">[49]INPUTS!#REF!</definedName>
    <definedName name="UniqueRange_115">[49]INPUTS!#REF!</definedName>
    <definedName name="UniqueRange_118">[49]INPUTS!#REF!</definedName>
    <definedName name="UniqueRange_119">[49]INPUTS!#REF!</definedName>
    <definedName name="UniqueRange_120">[49]INPUTS!#REF!</definedName>
    <definedName name="UniqueRange_121">[49]INPUTS!#REF!</definedName>
    <definedName name="UniqueRange_122">[49]DAILY!#REF!</definedName>
    <definedName name="UniqueRange_123">[49]DAILY!#REF!</definedName>
    <definedName name="UniqueRange_124" localSheetId="5">#REF!</definedName>
    <definedName name="UniqueRange_124">#REF!</definedName>
    <definedName name="UniqueRange_125" localSheetId="5">#REF!</definedName>
    <definedName name="UniqueRange_125">#REF!</definedName>
    <definedName name="UniqueRange_126" localSheetId="5">#REF!</definedName>
    <definedName name="UniqueRange_126">#REF!</definedName>
    <definedName name="UniqueRange_127">#REF!</definedName>
    <definedName name="UniqueRange_128">#REF!</definedName>
    <definedName name="UniqueRange_129">#REF!</definedName>
    <definedName name="UniqueRange_130">#REF!</definedName>
    <definedName name="UniqueRange_131">#REF!</definedName>
    <definedName name="UniqueRange_132">#REF!</definedName>
    <definedName name="UniqueRange_133">#REF!</definedName>
    <definedName name="UniqueRange_134">#REF!</definedName>
    <definedName name="UniqueRange_135">#REF!</definedName>
    <definedName name="UniqueRange_136">#REF!</definedName>
    <definedName name="UniqueRange_137">#REF!</definedName>
    <definedName name="UniqueRange_138">#REF!</definedName>
    <definedName name="UniqueRange_139">#REF!</definedName>
    <definedName name="UniqueRange_14">[49]INPUTS!#REF!</definedName>
    <definedName name="UniqueRange_140" localSheetId="5">#REF!</definedName>
    <definedName name="UniqueRange_140">#REF!</definedName>
    <definedName name="UniqueRange_141" localSheetId="5">#REF!</definedName>
    <definedName name="UniqueRange_141">#REF!</definedName>
    <definedName name="UniqueRange_142" localSheetId="5">#REF!</definedName>
    <definedName name="UniqueRange_142">#REF!</definedName>
    <definedName name="UniqueRange_143">#REF!</definedName>
    <definedName name="UniqueRange_144">#REF!</definedName>
    <definedName name="UniqueRange_145">#REF!</definedName>
    <definedName name="UniqueRange_146">#REF!</definedName>
    <definedName name="UniqueRange_147">#REF!</definedName>
    <definedName name="UniqueRange_148">#REF!</definedName>
    <definedName name="UniqueRange_149">#REF!</definedName>
    <definedName name="UniqueRange_15">[49]INPUTS!#REF!</definedName>
    <definedName name="UniqueRange_150" localSheetId="5">#REF!</definedName>
    <definedName name="UniqueRange_150">#REF!</definedName>
    <definedName name="UniqueRange_151" localSheetId="5">#REF!</definedName>
    <definedName name="UniqueRange_151">#REF!</definedName>
    <definedName name="UniqueRange_152" localSheetId="5">#REF!</definedName>
    <definedName name="UniqueRange_152">#REF!</definedName>
    <definedName name="UniqueRange_153">#REF!</definedName>
    <definedName name="UniqueRange_154">#REF!</definedName>
    <definedName name="UniqueRange_155">#REF!</definedName>
    <definedName name="UniqueRange_156">#REF!</definedName>
    <definedName name="UniqueRange_157">#REF!</definedName>
    <definedName name="UniqueRange_158">#REF!</definedName>
    <definedName name="UniqueRange_159">#REF!</definedName>
    <definedName name="UniqueRange_160">#REF!</definedName>
    <definedName name="UniqueRange_161">#REF!</definedName>
    <definedName name="UniqueRange_162">#REF!</definedName>
    <definedName name="UniqueRange_163">#REF!</definedName>
    <definedName name="UniqueRange_164">#REF!</definedName>
    <definedName name="UniqueRange_165">#REF!</definedName>
    <definedName name="UniqueRange_166">#REF!</definedName>
    <definedName name="UniqueRange_167">#REF!</definedName>
    <definedName name="UniqueRange_168">#REF!</definedName>
    <definedName name="UniqueRange_169">#REF!</definedName>
    <definedName name="UniqueRange_170">#REF!</definedName>
    <definedName name="UniqueRange_171">#REF!</definedName>
    <definedName name="UniqueRange_172">#REF!</definedName>
    <definedName name="UniqueRange_173">#REF!</definedName>
    <definedName name="UniqueRange_174">#REF!</definedName>
    <definedName name="UniqueRange_175">#REF!</definedName>
    <definedName name="UniqueRange_176">#REF!</definedName>
    <definedName name="UniqueRange_177">#REF!</definedName>
    <definedName name="UniqueRange_178">#REF!</definedName>
    <definedName name="UniqueRange_179">#REF!</definedName>
    <definedName name="UniqueRange_180">#REF!</definedName>
    <definedName name="UniqueRange_181">#REF!</definedName>
    <definedName name="UniqueRange_182">#REF!</definedName>
    <definedName name="UniqueRange_183">#REF!</definedName>
    <definedName name="UniqueRange_184">#REF!</definedName>
    <definedName name="UniqueRange_185">#REF!</definedName>
    <definedName name="UniqueRange_186">#REF!</definedName>
    <definedName name="UniqueRange_187">#REF!</definedName>
    <definedName name="UniqueRange_188">#REF!</definedName>
    <definedName name="UniqueRange_189">#REF!</definedName>
    <definedName name="UniqueRange_190">#REF!</definedName>
    <definedName name="UniqueRange_191">#REF!</definedName>
    <definedName name="UniqueRange_192">#REF!</definedName>
    <definedName name="UniqueRange_193">#REF!</definedName>
    <definedName name="UniqueRange_194">#REF!</definedName>
    <definedName name="UniqueRange_195">#REF!</definedName>
    <definedName name="UniqueRange_196">#REF!</definedName>
    <definedName name="UniqueRange_197">#REF!</definedName>
    <definedName name="UniqueRange_198">#REF!</definedName>
    <definedName name="UniqueRange_199">#REF!</definedName>
    <definedName name="UniqueRange_200">#REF!</definedName>
    <definedName name="UniqueRange_201">#REF!</definedName>
    <definedName name="UniqueRange_202">#REF!</definedName>
    <definedName name="UniqueRange_203">#REF!</definedName>
    <definedName name="UniqueRange_206">#REF!</definedName>
    <definedName name="UniqueRange_207">#REF!</definedName>
    <definedName name="UniqueRange_212">[49]DAILY!#REF!</definedName>
    <definedName name="UniqueRange_213">[49]DAILY!#REF!</definedName>
    <definedName name="UniqueRange_223">[49]INPUTS!#REF!</definedName>
    <definedName name="UniqueRange_231">[49]INPUTS!#REF!</definedName>
    <definedName name="UniqueRange_25">[49]INPUTS!#REF!</definedName>
    <definedName name="UniqueRange_30">[49]INPUTS!#REF!</definedName>
    <definedName name="UniqueRange_31">[49]INPUTS!#REF!</definedName>
    <definedName name="UniqueRange_315" localSheetId="5">#REF!</definedName>
    <definedName name="UniqueRange_315">#REF!</definedName>
    <definedName name="UniqueRange_36">[49]INPUTS!#REF!</definedName>
    <definedName name="UniqueRange_37">[49]INPUTS!#REF!</definedName>
    <definedName name="UniqueRange_38">[49]INPUTS!#REF!</definedName>
    <definedName name="UniqueRange_39">[49]INPUTS!#REF!</definedName>
    <definedName name="UniqueRange_4">[49]INPUTS!#REF!</definedName>
    <definedName name="UniqueRange_40">[49]INPUTS!#REF!</definedName>
    <definedName name="UniqueRange_428">[49]INPUTS!#REF!</definedName>
    <definedName name="UniqueRange_429">[49]INPUTS!#REF!</definedName>
    <definedName name="UniqueRange_43">[49]INPUTS!#REF!</definedName>
    <definedName name="UniqueRange_430">[49]INPUTS!#REF!</definedName>
    <definedName name="UniqueRange_431">[49]INPUTS!#REF!</definedName>
    <definedName name="UniqueRange_432">[49]INPUTS!#REF!</definedName>
    <definedName name="UniqueRange_433">[49]INPUTS!#REF!</definedName>
    <definedName name="UniqueRange_48">[49]INPUTS!#REF!</definedName>
    <definedName name="UniqueRange_5">[49]INPUTS!#REF!</definedName>
    <definedName name="UniqueRange_54">[49]INPUTS!#REF!</definedName>
    <definedName name="UniqueRange_57">[49]INPUTS!#REF!</definedName>
    <definedName name="UniqueRange_58">[49]INPUTS!#REF!</definedName>
    <definedName name="UniqueRange_61">[49]INPUTS!#REF!</definedName>
    <definedName name="UniqueRange_62">[49]INPUTS!#REF!</definedName>
    <definedName name="UniqueRange_63">[49]INPUTS!#REF!</definedName>
    <definedName name="UniqueRange_65">[49]INPUTS!#REF!</definedName>
    <definedName name="UniqueRange_66" localSheetId="5">#REF!</definedName>
    <definedName name="UniqueRange_66">#REF!</definedName>
    <definedName name="UniqueRange_67">[49]INPUTS!#REF!</definedName>
    <definedName name="UniqueRange_68" localSheetId="5">#REF!</definedName>
    <definedName name="UniqueRange_68">#REF!</definedName>
    <definedName name="UniqueRange_69" localSheetId="5">#REF!</definedName>
    <definedName name="UniqueRange_69">#REF!</definedName>
    <definedName name="UniqueRange_70" localSheetId="5">#REF!</definedName>
    <definedName name="UniqueRange_70">#REF!</definedName>
    <definedName name="UniqueRange_71">#REF!</definedName>
    <definedName name="UniqueRange_72">#REF!</definedName>
    <definedName name="UniqueRange_74">[49]DAILY!#REF!</definedName>
    <definedName name="UniqueRange_75">[49]DAILY!#REF!</definedName>
    <definedName name="UniqueRange_76" localSheetId="5">#REF!</definedName>
    <definedName name="UniqueRange_76">#REF!</definedName>
    <definedName name="UniqueRange_77" localSheetId="5">#REF!</definedName>
    <definedName name="UniqueRange_77">#REF!</definedName>
    <definedName name="UniqueRange_78" localSheetId="5">#REF!</definedName>
    <definedName name="UniqueRange_78">#REF!</definedName>
    <definedName name="UniqueRange_79" localSheetId="5">[49]DAILY!#REF!</definedName>
    <definedName name="UniqueRange_79">[49]DAILY!#REF!</definedName>
    <definedName name="UniqueRange_80" localSheetId="5">[49]DAILY!#REF!</definedName>
    <definedName name="UniqueRange_80">[49]DAILY!#REF!</definedName>
    <definedName name="UniqueRange_82" localSheetId="5">[49]INPUTS!#REF!</definedName>
    <definedName name="UniqueRange_82">[49]INPUTS!#REF!</definedName>
    <definedName name="UniqueRange_83" localSheetId="5">#REF!</definedName>
    <definedName name="UniqueRange_83">#REF!</definedName>
    <definedName name="UniqueRange_84" localSheetId="5">#REF!</definedName>
    <definedName name="UniqueRange_84">#REF!</definedName>
    <definedName name="UniqueRange_86" localSheetId="5">[49]INPUTS!#REF!</definedName>
    <definedName name="UniqueRange_86">[49]INPUTS!#REF!</definedName>
    <definedName name="UniqueRange_87" localSheetId="5">[49]INPUTS!#REF!</definedName>
    <definedName name="UniqueRange_87">[49]INPUTS!#REF!</definedName>
    <definedName name="UniqueRange_88" localSheetId="5">[49]INPUTS!#REF!</definedName>
    <definedName name="UniqueRange_88">[49]INPUTS!#REF!</definedName>
    <definedName name="UniqueRange_89" localSheetId="5">[49]INPUTS!#REF!</definedName>
    <definedName name="UniqueRange_89">[49]INPUTS!#REF!</definedName>
    <definedName name="UniqueRange_90" localSheetId="5">[49]INPUTS!#REF!</definedName>
    <definedName name="UniqueRange_90">[49]INPUTS!#REF!</definedName>
    <definedName name="UniqueRange_91">[49]INPUTS!#REF!</definedName>
    <definedName name="UniqueRange_92">[49]INPUTS!#REF!</definedName>
    <definedName name="UniqueRange_93">[49]DAILY!#REF!</definedName>
    <definedName name="UniqueRange_94">[49]DAILY!#REF!</definedName>
    <definedName name="UniqueRange_96">[49]INPUTS!#REF!</definedName>
    <definedName name="UniqueRange_98">[49]INPUTS!#REF!</definedName>
    <definedName name="unitname" localSheetId="5">#REF!</definedName>
    <definedName name="unitname">#REF!</definedName>
    <definedName name="Units" localSheetId="0">#REF!</definedName>
    <definedName name="Units">[54]Introduction!$E$13</definedName>
    <definedName name="Update">[54]Introduction!$E$8</definedName>
    <definedName name="upeq_1" localSheetId="5">#REF!</definedName>
    <definedName name="upeq_1">#REF!</definedName>
    <definedName name="upeq_2" localSheetId="5">#REF!</definedName>
    <definedName name="upeq_2">#REF!</definedName>
    <definedName name="upeq_3" localSheetId="5">#REF!</definedName>
    <definedName name="upeq_3">#REF!</definedName>
    <definedName name="upeq_4">#REF!</definedName>
    <definedName name="upeq_5">#REF!</definedName>
    <definedName name="us">'[80]Control Sheet'!$K$5</definedName>
    <definedName name="USD">'[43]AL Overall'!#REF!</definedName>
    <definedName name="usd_to_inr">'[81]Global Assmptions'!#REF!</definedName>
    <definedName name="Utilisation" localSheetId="5">#REF!</definedName>
    <definedName name="Utilisation">#REF!</definedName>
    <definedName name="UTILITY" localSheetId="5">#REF!</definedName>
    <definedName name="UTILITY">#REF!</definedName>
    <definedName name="V" localSheetId="5">#REF!</definedName>
    <definedName name="V">#REF!</definedName>
    <definedName name="vae">#REF!</definedName>
    <definedName name="validate_Equity_Data" localSheetId="1">[55]!validate_Equity_Data</definedName>
    <definedName name="validate_Equity_Data" localSheetId="7">[55]!validate_Equity_Data</definedName>
    <definedName name="validate_Equity_Data" localSheetId="8">[55]!validate_Equity_Data</definedName>
    <definedName name="validate_Equity_Data" localSheetId="11">[55]!validate_Equity_Data</definedName>
    <definedName name="validate_Equity_Data" localSheetId="9">[55]!validate_Equity_Data</definedName>
    <definedName name="validate_Equity_Data" localSheetId="6">[55]!validate_Equity_Data</definedName>
    <definedName name="validate_Equity_Data">[55]!validate_Equity_Data</definedName>
    <definedName name="value" localSheetId="5">#REF!</definedName>
    <definedName name="value">#REF!</definedName>
    <definedName name="Values_Entered" localSheetId="1">IF([0]!Loan_Amount*[0]!Interest_Rate*[0]!Loan_Years*[0]!Loan_Start&gt;0,1,0)</definedName>
    <definedName name="Values_Entered" localSheetId="5">IF(Loan_Amount*Interest_Rate*Loan_Years*Loan_Start&gt;0,1,0)</definedName>
    <definedName name="Values_Entered" localSheetId="2">IF(Loan_Amount*Interest_Rate*Loan_Years*Loan_Start&gt;0,1,0)</definedName>
    <definedName name="Values_Entered" localSheetId="9">IF([0]!Loan_Amount*[0]!Interest_Rate*[0]!Loan_Years*[0]!Loan_Start&gt;0,1,0)</definedName>
    <definedName name="Values_Entered">IF(Loan_Amount*Interest_Rate*Loan_Years*Loan_Start&gt;0,1,0)</definedName>
    <definedName name="vay" localSheetId="5">#REF!</definedName>
    <definedName name="vay">#REF!</definedName>
    <definedName name="vbv" localSheetId="5">#REF!</definedName>
    <definedName name="vbv">#REF!</definedName>
    <definedName name="vcf" localSheetId="5">#REF!</definedName>
    <definedName name="vcf">#REF!</definedName>
    <definedName name="vd">#REF!</definedName>
    <definedName name="vdp">#REF!</definedName>
    <definedName name="veb">#REF!</definedName>
    <definedName name="veg">#REF!</definedName>
    <definedName name="VEHI">#REF!</definedName>
    <definedName name="vep">#REF!</definedName>
    <definedName name="Version">#REF!</definedName>
    <definedName name="vev">#REF!</definedName>
    <definedName name="vey">#REF!</definedName>
    <definedName name="vfa">#REF!</definedName>
    <definedName name="vi">#REF!</definedName>
    <definedName name="via">#REF!</definedName>
    <definedName name="vio">#REF!</definedName>
    <definedName name="viv" hidden="1">[82]COSTMAR!#REF!</definedName>
    <definedName name="vmv" localSheetId="5">#REF!</definedName>
    <definedName name="vmv">#REF!</definedName>
    <definedName name="vnd" localSheetId="5">#REF!</definedName>
    <definedName name="vnd">#REF!</definedName>
    <definedName name="Volume_Growth" localSheetId="5">#REF!</definedName>
    <definedName name="Volume_Growth">#REF!</definedName>
    <definedName name="vpx">#REF!</definedName>
    <definedName name="vrn">#REF!</definedName>
    <definedName name="vsp">#REF!</definedName>
    <definedName name="vva">#REF!</definedName>
    <definedName name="w">'[83]Balance sheet DCCDL Nov 06'!$BN$1:$BP$122</definedName>
    <definedName name="wcm_1" localSheetId="5">#REF!</definedName>
    <definedName name="wcm_1">#REF!</definedName>
    <definedName name="wcm_2" localSheetId="5">#REF!</definedName>
    <definedName name="wcm_2">#REF!</definedName>
    <definedName name="wcm_3" localSheetId="5">#REF!</definedName>
    <definedName name="wcm_3">#REF!</definedName>
    <definedName name="wcm_4">#REF!</definedName>
    <definedName name="wcm_5">#REF!</definedName>
    <definedName name="WED" localSheetId="1" hidden="1">{#N/A,#N/A,FALSE,"96자동차사 계획";#N/A,#N/A,FALSE,"96자동차사 계획"}</definedName>
    <definedName name="WED" localSheetId="5" hidden="1">{#N/A,#N/A,FALSE,"96자동차사 계획";#N/A,#N/A,FALSE,"96자동차사 계획"}</definedName>
    <definedName name="WED" localSheetId="2" hidden="1">{#N/A,#N/A,FALSE,"96자동차사 계획";#N/A,#N/A,FALSE,"96자동차사 계획"}</definedName>
    <definedName name="WED" localSheetId="9" hidden="1">{#N/A,#N/A,FALSE,"96자동차사 계획";#N/A,#N/A,FALSE,"96자동차사 계획"}</definedName>
    <definedName name="WED" hidden="1">{#N/A,#N/A,FALSE,"96자동차사 계획";#N/A,#N/A,FALSE,"96자동차사 계획"}</definedName>
    <definedName name="WeightedAverageEPS">#REF!</definedName>
    <definedName name="WHRL" localSheetId="1" hidden="1">{#N/A,#N/A,FALSE,"단축1";#N/A,#N/A,FALSE,"단축2";#N/A,#N/A,FALSE,"단축3";#N/A,#N/A,FALSE,"장축";#N/A,#N/A,FALSE,"4WD"}</definedName>
    <definedName name="WHRL" localSheetId="5" hidden="1">{#N/A,#N/A,FALSE,"단축1";#N/A,#N/A,FALSE,"단축2";#N/A,#N/A,FALSE,"단축3";#N/A,#N/A,FALSE,"장축";#N/A,#N/A,FALSE,"4WD"}</definedName>
    <definedName name="WHRL" localSheetId="2" hidden="1">{#N/A,#N/A,FALSE,"단축1";#N/A,#N/A,FALSE,"단축2";#N/A,#N/A,FALSE,"단축3";#N/A,#N/A,FALSE,"장축";#N/A,#N/A,FALSE,"4WD"}</definedName>
    <definedName name="WHRL" localSheetId="9" hidden="1">{#N/A,#N/A,FALSE,"단축1";#N/A,#N/A,FALSE,"단축2";#N/A,#N/A,FALSE,"단축3";#N/A,#N/A,FALSE,"장축";#N/A,#N/A,FALSE,"4WD"}</definedName>
    <definedName name="WHRL" hidden="1">{#N/A,#N/A,FALSE,"단축1";#N/A,#N/A,FALSE,"단축2";#N/A,#N/A,FALSE,"단축3";#N/A,#N/A,FALSE,"장축";#N/A,#N/A,FALSE,"4WD"}</definedName>
    <definedName name="Width">2</definedName>
    <definedName name="Working" hidden="1">'[58]final abstract'!#REF!</definedName>
    <definedName name="WR" localSheetId="5">#REF!</definedName>
    <definedName name="WR">#REF!</definedName>
    <definedName name="wrn" localSheetId="1" hidden="1">{#N/A,#N/A,FALSE,"단축1";#N/A,#N/A,FALSE,"단축2";#N/A,#N/A,FALSE,"단축3";#N/A,#N/A,FALSE,"장축";#N/A,#N/A,FALSE,"4WD"}</definedName>
    <definedName name="wrn" localSheetId="5" hidden="1">{#N/A,#N/A,FALSE,"단축1";#N/A,#N/A,FALSE,"단축2";#N/A,#N/A,FALSE,"단축3";#N/A,#N/A,FALSE,"장축";#N/A,#N/A,FALSE,"4WD"}</definedName>
    <definedName name="wrn" localSheetId="2" hidden="1">{#N/A,#N/A,FALSE,"단축1";#N/A,#N/A,FALSE,"단축2";#N/A,#N/A,FALSE,"단축3";#N/A,#N/A,FALSE,"장축";#N/A,#N/A,FALSE,"4WD"}</definedName>
    <definedName name="wrn" localSheetId="9" hidden="1">{#N/A,#N/A,FALSE,"단축1";#N/A,#N/A,FALSE,"단축2";#N/A,#N/A,FALSE,"단축3";#N/A,#N/A,FALSE,"장축";#N/A,#N/A,FALSE,"4WD"}</definedName>
    <definedName name="wrn" hidden="1">{#N/A,#N/A,FALSE,"단축1";#N/A,#N/A,FALSE,"단축2";#N/A,#N/A,FALSE,"단축3";#N/A,#N/A,FALSE,"장축";#N/A,#N/A,FALSE,"4WD"}</definedName>
    <definedName name="wrn.96사업계획." localSheetId="1" hidden="1">{#N/A,#N/A,FALSE,"96자동차사 계획";#N/A,#N/A,FALSE,"96자동차사 계획"}</definedName>
    <definedName name="wrn.96사업계획." localSheetId="5" hidden="1">{#N/A,#N/A,FALSE,"96자동차사 계획";#N/A,#N/A,FALSE,"96자동차사 계획"}</definedName>
    <definedName name="wrn.96사업계획." localSheetId="2" hidden="1">{#N/A,#N/A,FALSE,"96자동차사 계획";#N/A,#N/A,FALSE,"96자동차사 계획"}</definedName>
    <definedName name="wrn.96사업계획." localSheetId="9" hidden="1">{#N/A,#N/A,FALSE,"96자동차사 계획";#N/A,#N/A,FALSE,"96자동차사 계획"}</definedName>
    <definedName name="wrn.96사업계획." hidden="1">{#N/A,#N/A,FALSE,"96자동차사 계획";#N/A,#N/A,FALSE,"96자동차사 계획"}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5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9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COST." localSheetId="1" hidden="1">{#N/A,#N/A,FALSE,"원가종합CYL.COVER CASE#2";#N/A,#N/A,FALSE,"EVAL CYL.COVER CASE#2";#N/A,#N/A,FALSE,"CYL.COVER COST CASE#2"}</definedName>
    <definedName name="wrn.COST." localSheetId="5" hidden="1">{#N/A,#N/A,FALSE,"원가종합CYL.COVER CASE#2";#N/A,#N/A,FALSE,"EVAL CYL.COVER CASE#2";#N/A,#N/A,FALSE,"CYL.COVER COST CASE#2"}</definedName>
    <definedName name="wrn.COST." localSheetId="2" hidden="1">{#N/A,#N/A,FALSE,"원가종합CYL.COVER CASE#2";#N/A,#N/A,FALSE,"EVAL CYL.COVER CASE#2";#N/A,#N/A,FALSE,"CYL.COVER COST CASE#2"}</definedName>
    <definedName name="wrn.COST." localSheetId="9" hidden="1">{#N/A,#N/A,FALSE,"원가종합CYL.COVER CASE#2";#N/A,#N/A,FALSE,"EVAL CYL.COVER CASE#2";#N/A,#N/A,FALSE,"CYL.COVER COST CASE#2"}</definedName>
    <definedName name="wrn.COST." hidden="1">{#N/A,#N/A,FALSE,"원가종합CYL.COVER CASE#2";#N/A,#N/A,FALSE,"EVAL CYL.COVER CASE#2";#N/A,#N/A,FALSE,"CYL.COVER COST CASE#2"}</definedName>
    <definedName name="wrn.Full._.Financials." localSheetId="1" hidden="1">{#N/A,#N/A,TRUE,"Financials";#N/A,#N/A,TRUE,"Operating Statistics";#N/A,#N/A,TRUE,"Capex &amp; Depreciation";#N/A,#N/A,TRUE,"Debt"}</definedName>
    <definedName name="wrn.Full._.Financials." localSheetId="5" hidden="1">{#N/A,#N/A,TRUE,"Financials";#N/A,#N/A,TRUE,"Operating Statistics";#N/A,#N/A,TRUE,"Capex &amp; Depreciation";#N/A,#N/A,TRUE,"Debt"}</definedName>
    <definedName name="wrn.Full._.Financials." localSheetId="2" hidden="1">{#N/A,#N/A,TRUE,"Financials";#N/A,#N/A,TRUE,"Operating Statistics";#N/A,#N/A,TRUE,"Capex &amp; Depreciation";#N/A,#N/A,TRUE,"Debt"}</definedName>
    <definedName name="wrn.Full._.Financials." localSheetId="9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Report.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Level._.4." localSheetId="1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vel._.4." localSheetId="5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vel._.4." localSheetId="2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vel._.4." localSheetId="9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vel._.4.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oans." localSheetId="1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2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Model._.Level._.3." localSheetId="1" hidden="1">{"Income (All hidden)",#N/A,FALSE,"Income";"EPS (All Hidden)",#N/A,FALSE,"EPS";"EPS (All Hidden)",#N/A,FALSE,"CashFlow";"Quarterly (Last, Current and Next)",#N/A,FALSE,"Quarterly"}</definedName>
    <definedName name="wrn.Model._.Level._.3." localSheetId="5" hidden="1">{"Income (All hidden)",#N/A,FALSE,"Income";"EPS (All Hidden)",#N/A,FALSE,"EPS";"EPS (All Hidden)",#N/A,FALSE,"CashFlow";"Quarterly (Last, Current and Next)",#N/A,FALSE,"Quarterly"}</definedName>
    <definedName name="wrn.Model._.Level._.3." localSheetId="2" hidden="1">{"Income (All hidden)",#N/A,FALSE,"Income";"EPS (All Hidden)",#N/A,FALSE,"EPS";"EPS (All Hidden)",#N/A,FALSE,"CashFlow";"Quarterly (Last, Current and Next)",#N/A,FALSE,"Quarterly"}</definedName>
    <definedName name="wrn.Model._.Level._.3." localSheetId="9" hidden="1">{"Income (All hidden)",#N/A,FALSE,"Income";"EPS (All Hidden)",#N/A,FALSE,"EPS";"EPS (All Hidden)",#N/A,FALSE,"CashFlow";"Quarterly (Last, Current and Next)",#N/A,FALSE,"Quarterly"}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One._.Pager._.plus._.Technicals." localSheetId="1" hidden="1">{#N/A,#N/A,FALSE,"One Pager";#N/A,#N/A,FALSE,"Technical"}</definedName>
    <definedName name="wrn.One._.Pager._.plus._.Technicals." localSheetId="5" hidden="1">{#N/A,#N/A,FALSE,"One Pager";#N/A,#N/A,FALSE,"Technical"}</definedName>
    <definedName name="wrn.One._.Pager._.plus._.Technicals." localSheetId="2" hidden="1">{#N/A,#N/A,FALSE,"One Pager";#N/A,#N/A,FALSE,"Technical"}</definedName>
    <definedName name="wrn.One._.Pager._.plus._.Technicals." localSheetId="9" hidden="1">{#N/A,#N/A,FALSE,"One Pager";#N/A,#N/A,FALSE,"Technical"}</definedName>
    <definedName name="wrn.One._.Pager._.plus._.Technicals." hidden="1">{#N/A,#N/A,FALSE,"One Pager";#N/A,#N/A,FALSE,"Technical"}</definedName>
    <definedName name="wrn.PrintAll." localSheetId="1" hidden="1">{#N/A,#N/A,TRUE,"Summary";#N/A,#N/A,TRUE,"IS";#N/A,#N/A,TRUE,"Adj";#N/A,#N/A,TRUE,"BS";#N/A,#N/A,TRUE,"CF";#N/A,#N/A,TRUE,"Debt";#N/A,#N/A,TRUE,"IRR"}</definedName>
    <definedName name="wrn.PrintAll." localSheetId="5" hidden="1">{#N/A,#N/A,TRUE,"Summary";#N/A,#N/A,TRUE,"IS";#N/A,#N/A,TRUE,"Adj";#N/A,#N/A,TRUE,"BS";#N/A,#N/A,TRUE,"CF";#N/A,#N/A,TRUE,"Debt";#N/A,#N/A,TRUE,"IRR"}</definedName>
    <definedName name="wrn.PrintAll." localSheetId="2" hidden="1">{#N/A,#N/A,TRUE,"Summary";#N/A,#N/A,TRUE,"IS";#N/A,#N/A,TRUE,"Adj";#N/A,#N/A,TRUE,"BS";#N/A,#N/A,TRUE,"CF";#N/A,#N/A,TRUE,"Debt";#N/A,#N/A,TRUE,"IRR"}</definedName>
    <definedName name="wrn.PrintAll." localSheetId="9" hidden="1">{#N/A,#N/A,TRUE,"Summary";#N/A,#N/A,TRUE,"IS";#N/A,#N/A,TRUE,"Adj";#N/A,#N/A,TRUE,"BS";#N/A,#N/A,TRUE,"CF";#N/A,#N/A,TRUE,"Debt";#N/A,#N/A,TRUE,"IRR"}</definedName>
    <definedName name="wrn.PrintAll." hidden="1">{#N/A,#N/A,TRUE,"Summary";#N/A,#N/A,TRUE,"IS";#N/A,#N/A,TRUE,"Adj";#N/A,#N/A,TRUE,"BS";#N/A,#N/A,TRUE,"CF";#N/A,#N/A,TRUE,"Debt";#N/A,#N/A,TRUE,"IRR"}</definedName>
    <definedName name="wrn.신규dep._.full._.set." localSheetId="1" hidden="1">{#N/A,#N/A,FALSE,"신규dep";#N/A,#N/A,FALSE,"신규dep-금형상각후";#N/A,#N/A,FALSE,"신규dep-연구비상각후";#N/A,#N/A,FALSE,"신규dep-기계,공구상각후"}</definedName>
    <definedName name="wrn.신규dep._.full._.set." localSheetId="5" hidden="1">{#N/A,#N/A,FALSE,"신규dep";#N/A,#N/A,FALSE,"신규dep-금형상각후";#N/A,#N/A,FALSE,"신규dep-연구비상각후";#N/A,#N/A,FALSE,"신규dep-기계,공구상각후"}</definedName>
    <definedName name="wrn.신규dep._.full._.set." localSheetId="2" hidden="1">{#N/A,#N/A,FALSE,"신규dep";#N/A,#N/A,FALSE,"신규dep-금형상각후";#N/A,#N/A,FALSE,"신규dep-연구비상각후";#N/A,#N/A,FALSE,"신규dep-기계,공구상각후"}</definedName>
    <definedName name="wrn.신규dep._.full._.set." localSheetId="9" hidden="1">{#N/A,#N/A,FALSE,"신규dep";#N/A,#N/A,FALSE,"신규dep-금형상각후";#N/A,#N/A,FALSE,"신규dep-연구비상각후";#N/A,#N/A,FALSE,"신규dep-기계,공구상각후"}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localSheetId="1" hidden="1">{#N/A,#N/A,FALSE,"단축1";#N/A,#N/A,FALSE,"단축2";#N/A,#N/A,FALSE,"단축3";#N/A,#N/A,FALSE,"장축";#N/A,#N/A,FALSE,"4WD"}</definedName>
    <definedName name="wrn.전부인쇄." localSheetId="5" hidden="1">{#N/A,#N/A,FALSE,"단축1";#N/A,#N/A,FALSE,"단축2";#N/A,#N/A,FALSE,"단축3";#N/A,#N/A,FALSE,"장축";#N/A,#N/A,FALSE,"4WD"}</definedName>
    <definedName name="wrn.전부인쇄." localSheetId="2" hidden="1">{#N/A,#N/A,FALSE,"단축1";#N/A,#N/A,FALSE,"단축2";#N/A,#N/A,FALSE,"단축3";#N/A,#N/A,FALSE,"장축";#N/A,#N/A,FALSE,"4WD"}</definedName>
    <definedName name="wrn.전부인쇄." localSheetId="9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제동3종._.COST." localSheetId="1" hidden="1">{#N/A,#N/A,FALSE,"원가종합";#N/A,#N/A,FALSE,"원가계산상세"}</definedName>
    <definedName name="wrn.제동3종._.COST." localSheetId="5" hidden="1">{#N/A,#N/A,FALSE,"원가종합";#N/A,#N/A,FALSE,"원가계산상세"}</definedName>
    <definedName name="wrn.제동3종._.COST." localSheetId="2" hidden="1">{#N/A,#N/A,FALSE,"원가종합";#N/A,#N/A,FALSE,"원가계산상세"}</definedName>
    <definedName name="wrn.제동3종._.COST." localSheetId="9" hidden="1">{#N/A,#N/A,FALSE,"원가종합";#N/A,#N/A,FALSE,"원가계산상세"}</definedName>
    <definedName name="wrn.제동3종._.COST." hidden="1">{#N/A,#N/A,FALSE,"원가종합";#N/A,#N/A,FALSE,"원가계산상세"}</definedName>
    <definedName name="wrnfulla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1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1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1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1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FULLA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" localSheetId="0">{"Project Standard"}</definedName>
    <definedName name="X">#REF!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er">#REF!</definedName>
    <definedName name="xfx">#REF!</definedName>
    <definedName name="xitem">#REF!</definedName>
    <definedName name="xoe">#REF!</definedName>
    <definedName name="xpr">#REF!</definedName>
    <definedName name="XREF_COLUMN_1" hidden="1">[84]총괄표!$Q$1:$Q$65536</definedName>
    <definedName name="XREF_COLUMN_2" hidden="1">[84]총괄표!$S$1:$S$65536</definedName>
    <definedName name="XRefActiveRow" hidden="1">[85]XREF!$A$5</definedName>
    <definedName name="XRefColumnsCount" hidden="1">1</definedName>
    <definedName name="XRefCopy1" hidden="1">[84]총괄표!$P$53</definedName>
    <definedName name="XRefCopy1Row" hidden="1">[85]XREF!$A$2:$IV$2</definedName>
    <definedName name="XRefCopy2" hidden="1">[84]총괄표!$P$55</definedName>
    <definedName name="XRefCopy2Row" hidden="1">[85]XREF!$A$3:$IV$3</definedName>
    <definedName name="XRefCopy3" hidden="1">[84]총괄표!$R$60</definedName>
    <definedName name="XRefCopy3Row" hidden="1">[85]XREF!$A$4:$IV$4</definedName>
    <definedName name="XRefCopyRangeCount" hidden="1">3</definedName>
    <definedName name="XRefPasteRangeCount" hidden="1">2</definedName>
    <definedName name="xRng_00801020f422402e8cef283c80e393db">#REF!</definedName>
    <definedName name="xRng_16ba02faf0114d8787fec5ccd1dab0f5">#REF!</definedName>
    <definedName name="xRng_1ce9ab9dc8bc44f884a84a90e2ee941e">#REF!</definedName>
    <definedName name="xRng_3289f255ee7f40308ea234baaa7efb4e">#REF!</definedName>
    <definedName name="xRng_4555bf6814494f86a08bb934940ed67b">#REF!</definedName>
    <definedName name="xRng_540ea501f9c24ed495471ae11feb9343">#REF!</definedName>
    <definedName name="xRng_684768c93e674908a08ca8463fe7efa6">#REF!</definedName>
    <definedName name="xRng_90db9cba4cc0402fac22b9bd5d92c4ff">#REF!</definedName>
    <definedName name="xRng_a8f4bb9fa30d4cae9d4a10b3ce4255e6">#REF!</definedName>
    <definedName name="xRng_be4204ccc3574e009a4f9ce5fcb0c3b8">#REF!</definedName>
    <definedName name="xRng_ce6cda40aa9c4e639abe13bc9d5b5a81">#REF!</definedName>
    <definedName name="xRng_d4f1fd9698aa4f87b00425dfa2cd8d3f">#REF!</definedName>
    <definedName name="xRng_d8b4acfe8680449292a0a40cf557e5ad">#REF!</definedName>
    <definedName name="xRng_e0f0c1a365844ccfbf9155eabaf5e507">'[86]Appendix 1'!#REF!</definedName>
    <definedName name="xRng_e99eee03731f4e5cbb6380e87c35ddb8" localSheetId="5">#REF!</definedName>
    <definedName name="xRng_e99eee03731f4e5cbb6380e87c35ddb8">#REF!</definedName>
    <definedName name="xRng_ea3a426870594957833943259903a573" localSheetId="5">#REF!</definedName>
    <definedName name="xRng_ea3a426870594957833943259903a573">#REF!</definedName>
    <definedName name="xRng_ec2807a1b0644b908a3ed47756bb811e" localSheetId="5">#REF!</definedName>
    <definedName name="xRng_ec2807a1b0644b908a3ed47756bb811e">#REF!</definedName>
    <definedName name="xRng_f0ea14747fd4416caae84023577da249" localSheetId="5">'[86]Appendix 1'!#REF!</definedName>
    <definedName name="xRng_f0ea14747fd4416caae84023577da249">'[86]Appendix 1'!#REF!</definedName>
    <definedName name="xunits" localSheetId="5">#REF!</definedName>
    <definedName name="xunits">#REF!</definedName>
    <definedName name="XValueRange">OFFSET([9]!DataLabels,0,1)</definedName>
    <definedName name="XXX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XX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XX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XX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XX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XXXXX" localSheetId="1" hidden="1">{#N/A,#N/A,FALSE,"단축1";#N/A,#N/A,FALSE,"단축2";#N/A,#N/A,FALSE,"단축3";#N/A,#N/A,FALSE,"장축";#N/A,#N/A,FALSE,"4WD"}</definedName>
    <definedName name="XXXXX" localSheetId="5" hidden="1">{#N/A,#N/A,FALSE,"단축1";#N/A,#N/A,FALSE,"단축2";#N/A,#N/A,FALSE,"단축3";#N/A,#N/A,FALSE,"장축";#N/A,#N/A,FALSE,"4WD"}</definedName>
    <definedName name="XXXXX" localSheetId="2" hidden="1">{#N/A,#N/A,FALSE,"단축1";#N/A,#N/A,FALSE,"단축2";#N/A,#N/A,FALSE,"단축3";#N/A,#N/A,FALSE,"장축";#N/A,#N/A,FALSE,"4WD"}</definedName>
    <definedName name="XXXXX" localSheetId="9" hidden="1">{#N/A,#N/A,FALSE,"단축1";#N/A,#N/A,FALSE,"단축2";#N/A,#N/A,FALSE,"단축3";#N/A,#N/A,FALSE,"장축";#N/A,#N/A,FALSE,"4WD"}</definedName>
    <definedName name="XXXXX" hidden="1">{#N/A,#N/A,FALSE,"단축1";#N/A,#N/A,FALSE,"단축2";#N/A,#N/A,FALSE,"단축3";#N/A,#N/A,FALSE,"장축";#N/A,#N/A,FALSE,"4WD"}</definedName>
    <definedName name="xyz" localSheetId="1" hidden="1">{"Income (All hidden)",#N/A,FALSE,"Income";"EPS (All Hidden)",#N/A,FALSE,"EPS";"EPS (All Hidden)",#N/A,FALSE,"CashFlow";"Quarterly (Last, Current and Next)",#N/A,FALSE,"Quarterly"}</definedName>
    <definedName name="xyz" localSheetId="5" hidden="1">{"Income (All hidden)",#N/A,FALSE,"Income";"EPS (All Hidden)",#N/A,FALSE,"EPS";"EPS (All Hidden)",#N/A,FALSE,"CashFlow";"Quarterly (Last, Current and Next)",#N/A,FALSE,"Quarterly"}</definedName>
    <definedName name="xyz" localSheetId="2" hidden="1">{"Income (All hidden)",#N/A,FALSE,"Income";"EPS (All Hidden)",#N/A,FALSE,"EPS";"EPS (All Hidden)",#N/A,FALSE,"CashFlow";"Quarterly (Last, Current and Next)",#N/A,FALSE,"Quarterly"}</definedName>
    <definedName name="xyz" localSheetId="9" hidden="1">{"Income (All hidden)",#N/A,FALSE,"Income";"EPS (All Hidden)",#N/A,FALSE,"EPS";"EPS (All Hidden)",#N/A,FALSE,"CashFlow";"Quarterly (Last, Current and Next)",#N/A,FALSE,"Quarterly"}</definedName>
    <definedName name="xyz" hidden="1">{"Income (All hidden)",#N/A,FALSE,"Income";"EPS (All Hidden)",#N/A,FALSE,"EPS";"EPS (All Hidden)",#N/A,FALSE,"CashFlow";"Quarterly (Last, Current and Next)",#N/A,FALSE,"Quarterly"}</definedName>
    <definedName name="Y">#REF!</definedName>
    <definedName name="Y_Y_Growth">'[87]Model (Not Merged)'!#REF!</definedName>
    <definedName name="Year">'[11]#REF'!$D$9</definedName>
    <definedName name="YearEnd">'[11]#REF'!$D$11</definedName>
    <definedName name="yearone">[88]Introduction!$E$16</definedName>
    <definedName name="yield.aor">[49]DAILY!#REF!</definedName>
    <definedName name="YValueRange">OFFSET([9]!DataLabels,0,2)</definedName>
    <definedName name="YYHY" localSheetId="1" hidden="1">{#N/A,#N/A,FALSE,"단축1";#N/A,#N/A,FALSE,"단축2";#N/A,#N/A,FALSE,"단축3";#N/A,#N/A,FALSE,"장축";#N/A,#N/A,FALSE,"4WD"}</definedName>
    <definedName name="YYHY" localSheetId="5" hidden="1">{#N/A,#N/A,FALSE,"단축1";#N/A,#N/A,FALSE,"단축2";#N/A,#N/A,FALSE,"단축3";#N/A,#N/A,FALSE,"장축";#N/A,#N/A,FALSE,"4WD"}</definedName>
    <definedName name="YYHY" localSheetId="2" hidden="1">{#N/A,#N/A,FALSE,"단축1";#N/A,#N/A,FALSE,"단축2";#N/A,#N/A,FALSE,"단축3";#N/A,#N/A,FALSE,"장축";#N/A,#N/A,FALSE,"4WD"}</definedName>
    <definedName name="YYHY" localSheetId="9" hidden="1">{#N/A,#N/A,FALSE,"단축1";#N/A,#N/A,FALSE,"단축2";#N/A,#N/A,FALSE,"단축3";#N/A,#N/A,FALSE,"장축";#N/A,#N/A,FALSE,"4WD"}</definedName>
    <definedName name="YYHY" hidden="1">{#N/A,#N/A,FALSE,"단축1";#N/A,#N/A,FALSE,"단축2";#N/A,#N/A,FALSE,"단축3";#N/A,#N/A,FALSE,"장축";#N/A,#N/A,FALSE,"4WD"}</definedName>
    <definedName name="yyyy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z" localSheetId="0" hidden="1">{#N/A,#N/A,FALSE,"Aging Summary";#N/A,#N/A,FALSE,"Ratio Analysis";#N/A,#N/A,FALSE,"Test 120 Day Accts";#N/A,#N/A,FALSE,"Tickmarks"}</definedName>
    <definedName name="Z">#REF!</definedName>
    <definedName name="Z_4C1CBF02_B7B5_11D2_B93A_0050040AC21C_.wvu.FilterData" hidden="1">#REF!</definedName>
    <definedName name="Z_4C1CBF02_B7B5_11D2_B93A_0050040AC21C_.wvu.PrintArea" hidden="1">#REF!</definedName>
    <definedName name="Z_4C1CBF02_B7B5_11D2_B93A_0050040AC21C_.wvu.PrintTitles" hidden="1">#REF!</definedName>
    <definedName name="Z_5EC7122A_2F1A_11D9_A08B_000129091764_.wvu.Cols" hidden="1">#REF!</definedName>
    <definedName name="Z_5EC7122A_2F1A_11D9_A08B_000129091764_.wvu.Rows" localSheetId="5" hidden="1">#REF!,#REF!</definedName>
    <definedName name="Z_5EC7122A_2F1A_11D9_A08B_000129091764_.wvu.Rows" hidden="1">#REF!,#REF!</definedName>
    <definedName name="Z_66231A85_C0F1_11D2_B93B_0050040AC227_.wvu.FilterData" hidden="1">#REF!</definedName>
    <definedName name="Z_66231A86_C0F1_11D2_B93B_0050040AC227_.wvu.FilterData" hidden="1">#REF!</definedName>
    <definedName name="Z_C9FB2A72_5C56_11D3_AD66_0050040A13CD_.wvu.PrintArea" hidden="1">#REF!</definedName>
    <definedName name="Z_C9FB2A72_5C56_11D3_AD66_0050040A13CD_.wvu.PrintTitles" hidden="1">#REF!</definedName>
    <definedName name="Z_C9FB2A73_5C56_11D3_AD66_0050040A13CD_.wvu.PrintArea" hidden="1">#REF!</definedName>
    <definedName name="Z_C9FB2A73_5C56_11D3_AD66_0050040A13CD_.wvu.PrintTitles" hidden="1">#REF!</definedName>
    <definedName name="Z_C9FB2A75_5C56_11D3_AD66_0050040A13CD_.wvu.PrintArea" hidden="1">#REF!</definedName>
    <definedName name="Z_C9FB2A75_5C56_11D3_AD66_0050040A13CD_.wvu.PrintTitles" hidden="1">#REF!</definedName>
    <definedName name="Z_C9FB2A76_5C56_11D3_AD66_0050040A13CD_.wvu.PrintArea" hidden="1">#REF!</definedName>
    <definedName name="Z_C9FB2A76_5C56_11D3_AD66_0050040A13CD_.wvu.PrintTitles" hidden="1">#REF!</definedName>
    <definedName name="Z_C9FB2A77_5C56_11D3_AD66_0050040A13CD_.wvu.PrintArea" hidden="1">#REF!</definedName>
    <definedName name="Z_C9FB2A77_5C56_11D3_AD66_0050040A13CD_.wvu.PrintTitles" hidden="1">#REF!</definedName>
    <definedName name="Z_C9FB2A79_5C56_11D3_AD66_0050040A13CD_.wvu.PrintArea" hidden="1">#REF!</definedName>
    <definedName name="Z_C9FB2A79_5C56_11D3_AD66_0050040A13CD_.wvu.PrintTitles" hidden="1">#REF!</definedName>
    <definedName name="Z_ED7DF65E_BB85_11D2_B93F_0050040AC228_.wvu.FilterData" hidden="1">#REF!</definedName>
    <definedName name="Z_F14718EE_5AC2_11D3_AD63_0050040A13CD_.wvu.PrintArea" hidden="1">#REF!</definedName>
    <definedName name="Z_F14718EF_5AC2_11D3_AD63_0050040A13CD_.wvu.PrintArea" hidden="1">#REF!</definedName>
    <definedName name="Z_F14718F1_5AC2_11D3_AD63_0050040A13CD_.wvu.PrintArea" hidden="1">#REF!</definedName>
    <definedName name="Z_F14718F2_5AC2_11D3_AD63_0050040A13CD_.wvu.PrintArea" hidden="1">#REF!</definedName>
    <definedName name="Z_F14718F3_5AC2_11D3_AD63_0050040A13CD_.wvu.PrintArea" hidden="1">#REF!</definedName>
    <definedName name="Z_F14718F5_5AC2_11D3_AD63_0050040A13CD_.wvu.PrintArea" hidden="1">#REF!</definedName>
    <definedName name="Z_F1471909_5AC2_11D3_AD63_0050040A13CD_.wvu.PrintArea" hidden="1">#REF!</definedName>
    <definedName name="Z_F1471909_5AC2_11D3_AD63_0050040A13CD_.wvu.PrintTitles" hidden="1">#REF!</definedName>
    <definedName name="Z_F147190A_5AC2_11D3_AD63_0050040A13CD_.wvu.PrintArea" hidden="1">#REF!</definedName>
    <definedName name="Z_F147190A_5AC2_11D3_AD63_0050040A13CD_.wvu.PrintTitles" hidden="1">#REF!</definedName>
    <definedName name="Z_F147190C_5AC2_11D3_AD63_0050040A13CD_.wvu.PrintArea" hidden="1">#REF!</definedName>
    <definedName name="Z_F147190C_5AC2_11D3_AD63_0050040A13CD_.wvu.PrintTitles" hidden="1">#REF!</definedName>
    <definedName name="Z_F147190D_5AC2_11D3_AD63_0050040A13CD_.wvu.PrintArea" hidden="1">#REF!</definedName>
    <definedName name="Z_F147190D_5AC2_11D3_AD63_0050040A13CD_.wvu.PrintTitles" hidden="1">#REF!</definedName>
    <definedName name="Z_F147190E_5AC2_11D3_AD63_0050040A13CD_.wvu.PrintArea" hidden="1">#REF!</definedName>
    <definedName name="Z_F147190E_5AC2_11D3_AD63_0050040A13CD_.wvu.PrintTitles" hidden="1">#REF!</definedName>
    <definedName name="Z_F1471910_5AC2_11D3_AD63_0050040A13CD_.wvu.PrintArea" hidden="1">#REF!</definedName>
    <definedName name="Z_F1471910_5AC2_11D3_AD63_0050040A13CD_.wvu.PrintTitles" hidden="1">#REF!</definedName>
    <definedName name="Z_F1471912_5AC2_11D3_AD63_0050040A13CD_.wvu.PrintArea" hidden="1">#REF!</definedName>
    <definedName name="Z_F1471912_5AC2_11D3_AD63_0050040A13CD_.wvu.PrintTitles" hidden="1">#REF!</definedName>
    <definedName name="Z_F1471913_5AC2_11D3_AD63_0050040A13CD_.wvu.PrintArea" hidden="1">#REF!</definedName>
    <definedName name="Z_F1471913_5AC2_11D3_AD63_0050040A13CD_.wvu.PrintTitles" hidden="1">#REF!</definedName>
    <definedName name="Z_F1471915_5AC2_11D3_AD63_0050040A13CD_.wvu.PrintArea" hidden="1">#REF!</definedName>
    <definedName name="Z_F1471915_5AC2_11D3_AD63_0050040A13CD_.wvu.PrintTitles" hidden="1">#REF!</definedName>
    <definedName name="Z_F1471916_5AC2_11D3_AD63_0050040A13CD_.wvu.PrintArea" hidden="1">#REF!</definedName>
    <definedName name="Z_F1471916_5AC2_11D3_AD63_0050040A13CD_.wvu.PrintTitles" hidden="1">#REF!</definedName>
    <definedName name="Z_F1471917_5AC2_11D3_AD63_0050040A13CD_.wvu.PrintArea" hidden="1">#REF!</definedName>
    <definedName name="Z_F1471917_5AC2_11D3_AD63_0050040A13CD_.wvu.PrintTitles" hidden="1">#REF!</definedName>
    <definedName name="Z_F1471919_5AC2_11D3_AD63_0050040A13CD_.wvu.PrintArea" hidden="1">#REF!</definedName>
    <definedName name="Z_F1471919_5AC2_11D3_AD63_0050040A13CD_.wvu.PrintTitles" hidden="1">#REF!</definedName>
    <definedName name="zd_1">#REF!</definedName>
    <definedName name="zd_2">#REF!</definedName>
    <definedName name="zd_3">#REF!</definedName>
    <definedName name="zd_4">#REF!</definedName>
    <definedName name="zd_5">#REF!</definedName>
    <definedName name="zero">[89]Inputs!$H$29</definedName>
    <definedName name="zxgsdfg" localSheetId="1" hidden="1">{"'Bill No. 7'!$A$1:$G$32"}</definedName>
    <definedName name="zxgsdfg" localSheetId="5" hidden="1">{"'Bill No. 7'!$A$1:$G$32"}</definedName>
    <definedName name="zxgsdfg" localSheetId="2" hidden="1">{"'Bill No. 7'!$A$1:$G$32"}</definedName>
    <definedName name="zxgsdfg" localSheetId="9" hidden="1">{"'Bill No. 7'!$A$1:$G$32"}</definedName>
    <definedName name="zxgsdfg" hidden="1">{"'Bill No. 7'!$A$1:$G$32"}</definedName>
    <definedName name="ZZ_AA_User1">#REF!</definedName>
    <definedName name="ZZ_AA_User2">#REF!</definedName>
    <definedName name="ZZ_AA_User3">#REF!</definedName>
    <definedName name="ZZ_AA_User4">#REF!</definedName>
    <definedName name="ZZ_AA_User5">#REF!</definedName>
    <definedName name="ZZ_AAA_BSControl">#REF!</definedName>
    <definedName name="ZZ_AAA_IncludeManual">#REF!</definedName>
    <definedName name="ZZ_AAA_ISControl">#REF!</definedName>
    <definedName name="ZZ_AAA_TerminalStartTest1">#REF!</definedName>
    <definedName name="ZZ_AAA_TerminalStartTest2">#REF!</definedName>
    <definedName name="ZZ_AAA_TerminalStartTest3">#REF!</definedName>
    <definedName name="ZZ_AAA_TerminalStartTest4">#REF!</definedName>
    <definedName name="ZZ_AAA_TerminalStartTest5">#REF!</definedName>
    <definedName name="ZZ_AAA_YearCount">#REF!</definedName>
    <definedName name="ZZ_AAA_YearEndManual">#REF!</definedName>
    <definedName name="ZZ_AAA_YearEnds">#REF!</definedName>
    <definedName name="ZZ_BAL_AccountsPayable">#REF!</definedName>
    <definedName name="ZZ_BAL_AccountsReceivable">#REF!</definedName>
    <definedName name="ZZ_BAL_AverageTotalDebt">#REF!</definedName>
    <definedName name="ZZ_BAL_Balance">#REF!</definedName>
    <definedName name="ZZ_BAL_CapitalizedAssets">#REF!</definedName>
    <definedName name="ZZ_BAL_ConstructionInProgress">#REF!</definedName>
    <definedName name="ZZ_BAL_DebtNet">#REF!</definedName>
    <definedName name="ZZ_BAL_DebtTotal">#REF!</definedName>
    <definedName name="ZZ_BAL_DeferredTaxes">#REF!</definedName>
    <definedName name="ZZ_BAL_Goodwill">#REF!</definedName>
    <definedName name="ZZ_BAL_Inventories">#REF!</definedName>
    <definedName name="ZZ_BAL_LongTermDebt">#REF!</definedName>
    <definedName name="ZZ_BAL_LongTermInterestAssets">#REF!</definedName>
    <definedName name="ZZ_BAL_LongTermNonInterestLiabilities">#REF!</definedName>
    <definedName name="ZZ_BAL_LongTermNonOperatingAssets">#REF!</definedName>
    <definedName name="ZZ_BAL_MinorityInterest">#REF!</definedName>
    <definedName name="ZZ_BAL_NetAssets">#REF!</definedName>
    <definedName name="ZZ_BAL_NetAssetsAverage">#REF!</definedName>
    <definedName name="ZZ_BAL_NetCurrentAssets">#REF!</definedName>
    <definedName name="ZZ_BAL_NetFixedAssets">#REF!</definedName>
    <definedName name="ZZ_BAL_NetWorkingCapital">#REF!</definedName>
    <definedName name="ZZ_BAL_OBSILeases">#REF!</definedName>
    <definedName name="ZZ_BAL_OBSIOther">#REF!</definedName>
    <definedName name="ZZ_BAL_OperatingCash">#REF!</definedName>
    <definedName name="ZZ_BAL_OtherCurrentAssets">#REF!</definedName>
    <definedName name="ZZ_BAL_OtherCurrentLiabilities">#REF!</definedName>
    <definedName name="ZZ_BAL_OtherReserves">#REF!</definedName>
    <definedName name="ZZ_BAL_PreferredStock">#REF!</definedName>
    <definedName name="ZZ_BAL_RetainedEarnings">#REF!</definedName>
    <definedName name="ZZ_BAL_RevaluationReserve">#REF!</definedName>
    <definedName name="ZZ_BAL_ShareCapital">#REF!</definedName>
    <definedName name="ZZ_BAL_SharePremium">#REF!</definedName>
    <definedName name="ZZ_BAL_StatutoryReserves">#REF!</definedName>
    <definedName name="ZZ_BAL_STDebt">#REF!</definedName>
    <definedName name="ZZ_BAL_STInvestments">#REF!</definedName>
    <definedName name="ZZ_BAL_TotalAssets">#REF!</definedName>
    <definedName name="ZZ_BAL_TotalAssetsAverage">#REF!</definedName>
    <definedName name="ZZ_BAL_TotalCommonEquity">#REF!</definedName>
    <definedName name="ZZ_BAL_TotalCurrentAssets">#REF!</definedName>
    <definedName name="ZZ_BAL_TotalCurrentLiabilities">#REF!</definedName>
    <definedName name="ZZ_BAL_TotalEquity">#REF!</definedName>
    <definedName name="ZZ_BAL_TotalEquityAverage">#REF!</definedName>
    <definedName name="ZZ_BAL_TotalLiabilities">#REF!</definedName>
    <definedName name="ZZ_BAL_TotalLiabilitiesPlusEquity">#REF!</definedName>
    <definedName name="ZZ_BAL_TotalLongTermLiabilities">#REF!</definedName>
    <definedName name="ZZ_BAL_TotalReserves">#REF!</definedName>
    <definedName name="ZZ_CAP_AccumulatedGoodwillAmort">#REF!</definedName>
    <definedName name="ZZ_CAP_AccumulatedGoodwillAmortManual">#REF!</definedName>
    <definedName name="ZZ_CAP_AdjToOperatingCapital">#REF!</definedName>
    <definedName name="ZZ_CAP_AdjustedCommonEquity">#REF!</definedName>
    <definedName name="ZZ_CAP_Balance">#REF!</definedName>
    <definedName name="ZZ_CAP_ChangeInOperatingCapital">#REF!</definedName>
    <definedName name="ZZ_CAP_EquityEquivalents">#REF!</definedName>
    <definedName name="ZZ_CAP_LIFOReserve">#REF!</definedName>
    <definedName name="ZZ_CAP_NetWorkingCapitalAdj">#REF!</definedName>
    <definedName name="ZZ_CAP_NonOperatingCapital">#REF!</definedName>
    <definedName name="ZZ_CAP_OperatingCapital">#REF!</definedName>
    <definedName name="ZZ_CAP_OperatingCapitalAverage">#REF!</definedName>
    <definedName name="ZZ_CAP_TotalCapital">#REF!</definedName>
    <definedName name="ZZ_CAP_TotalCapitalAverage">#REF!</definedName>
    <definedName name="ZZ_CAP_TotalCapitalRecon">#REF!</definedName>
    <definedName name="ZZ_CAP_TotalDebtAdj">#REF!</definedName>
    <definedName name="ZZ_CAP_ValueOfOperatingLeases">#REF!</definedName>
    <definedName name="ZZ_CAS_Balance">#REF!</definedName>
    <definedName name="ZZ_CAS_CashFlowFinancing">#REF!</definedName>
    <definedName name="ZZ_CAS_CashFlowInvestment">#REF!</definedName>
    <definedName name="ZZ_CAS_CashFlowOperational">#REF!</definedName>
    <definedName name="ZZ_CAS_CashSTInvestments">#REF!</definedName>
    <definedName name="ZZ_CAS_ChangeInCapitalizedAssets">#REF!</definedName>
    <definedName name="ZZ_CAS_ChangeInCIP">#REF!</definedName>
    <definedName name="ZZ_CAS_ChangeInCommonEquity">#REF!</definedName>
    <definedName name="ZZ_CAS_ChangeInGoodwill">#REF!</definedName>
    <definedName name="ZZ_CAS_ChangeInInvestmentsAssets">#REF!</definedName>
    <definedName name="ZZ_CAS_ChangeInLTDebt">#REF!</definedName>
    <definedName name="ZZ_CAS_ChangeInMinorityInterest">#REF!</definedName>
    <definedName name="ZZ_CAS_ChangeInNetFixedAssets">#REF!</definedName>
    <definedName name="ZZ_CAS_ChangeInOtherLTLiabilities">#REF!</definedName>
    <definedName name="ZZ_CAS_ChangeInOtherNonOperatingAssets">#REF!</definedName>
    <definedName name="ZZ_CAS_ChangeInOtherReserves">#REF!</definedName>
    <definedName name="ZZ_CAS_ChangeInPreferredEquity">#REF!</definedName>
    <definedName name="ZZ_CAS_ChangeInRevaluationReserve">#REF!</definedName>
    <definedName name="ZZ_CAS_ChangeInSharePremium">#REF!</definedName>
    <definedName name="ZZ_CAS_ChangeInStatutoryReserves">#REF!</definedName>
    <definedName name="ZZ_CAS_ChangeInSTDebt">#REF!</definedName>
    <definedName name="ZZ_CAS_ChangeInWC">#REF!</definedName>
    <definedName name="ZZ_CAS_TotalCashFlow">#REF!</definedName>
    <definedName name="ZZ_CAS_TotalCashFlowRecon">#REF!</definedName>
    <definedName name="ZZ_COM_Assets">#REF!</definedName>
    <definedName name="ZZ_COM_Switch1">#REF!</definedName>
    <definedName name="ZZ_COS_BetaManual">#REF!</definedName>
    <definedName name="ZZ_COS_BVCommonEquity">#REF!</definedName>
    <definedName name="ZZ_COS_BVPreferredEquity">#REF!</definedName>
    <definedName name="ZZ_COS_BVTotalCapital">#REF!</definedName>
    <definedName name="ZZ_COS_BVTotalDebt">#REF!</definedName>
    <definedName name="ZZ_COS_CostOfCommonEquity">#REF!</definedName>
    <definedName name="ZZ_COS_CostOfDebtPostTax">#REF!</definedName>
    <definedName name="ZZ_COS_CostOfDebtPreTaxManual">#REF!</definedName>
    <definedName name="ZZ_COS_CostOfPreferredEquityManual">#REF!</definedName>
    <definedName name="ZZ_COS_EquityRiskPremiumManual">#REF!</definedName>
    <definedName name="ZZ_COS_MVCommonEquity">#REF!</definedName>
    <definedName name="ZZ_COS_MVPreferredEquity">#REF!</definedName>
    <definedName name="ZZ_COS_MVTotalCapital">#REF!</definedName>
    <definedName name="ZZ_COS_MVTotalDebt">#REF!</definedName>
    <definedName name="ZZ_COS_RequiredReturnCAPM">#REF!</definedName>
    <definedName name="ZZ_COS_RequiredReturnManual">#REF!</definedName>
    <definedName name="ZZ_COS_RiskFreeRateManual">#REF!</definedName>
    <definedName name="ZZ_COS_Switch1">#REF!</definedName>
    <definedName name="ZZ_COS_TargetDebtToCapitalManual">#REF!</definedName>
    <definedName name="ZZ_COS_UnleveragedCostOfCapital">#REF!</definedName>
    <definedName name="ZZ_COS_WACC">#REF!</definedName>
    <definedName name="ZZ_COS_WACCActual">#REF!</definedName>
    <definedName name="ZZ_COS_WACCManual">#REF!</definedName>
    <definedName name="ZZ_COS_WGTCommonEquity">#REF!</definedName>
    <definedName name="ZZ_COS_WGTPreferredEquity">#REF!</definedName>
    <definedName name="ZZ_COS_WGTTotalDebt">#REF!</definedName>
    <definedName name="ZZ_COV_Cover">[11]Financials!$A$1</definedName>
    <definedName name="ZZ_DCF_Balance" localSheetId="5">#REF!</definedName>
    <definedName name="ZZ_DCF_Balance">#REF!</definedName>
    <definedName name="ZZ_DCF_EVA_Discounted" localSheetId="5">#REF!</definedName>
    <definedName name="ZZ_DCF_EVA_Discounted">#REF!</definedName>
    <definedName name="ZZ_DCF_EVA_DiscountedTotal" localSheetId="5">#REF!</definedName>
    <definedName name="ZZ_DCF_EVA_DiscountedTotal">#REF!</definedName>
    <definedName name="ZZ_DCF_EVA_DiscountFactor">#REF!</definedName>
    <definedName name="ZZ_DCF_EVA_EconomicValueAdded">#REF!</definedName>
    <definedName name="ZZ_DCF_EVA_EconomicValueAddedManual">#REF!</definedName>
    <definedName name="ZZ_DCF_EVA_ImpliedEquityValue">#REF!</definedName>
    <definedName name="ZZ_DCF_EVA_ImpliedEquityValuePerShare">#REF!</definedName>
    <definedName name="ZZ_DCF_EVA_MidYearAdjustmentFactor">#REF!</definedName>
    <definedName name="ZZ_DCF_EVA_OperatingValue">#REF!</definedName>
    <definedName name="ZZ_DCF_EVA_OperatingValueAdj">#REF!</definedName>
    <definedName name="ZZ_DCF_EVA_TotalValue">#REF!</definedName>
    <definedName name="ZZ_DCF_EVA_WACC">#REF!</definedName>
    <definedName name="ZZ_DCF_FCF_Discounted">#REF!</definedName>
    <definedName name="ZZ_DCF_FCF_DiscountFactor">#REF!</definedName>
    <definedName name="ZZ_DCF_FCF_FreeCashFlow">#REF!</definedName>
    <definedName name="ZZ_DCF_FCF_FreeCashFlowManual">#REF!</definedName>
    <definedName name="ZZ_DCF_FCF_ImpliedEquityValue">#REF!</definedName>
    <definedName name="ZZ_DCF_FCF_ImpliedEquityValuePerShare">#REF!</definedName>
    <definedName name="ZZ_DCF_FCF_MidYearAdjustmentFactor">#REF!</definedName>
    <definedName name="ZZ_DCF_FCF_NetInvestment">#REF!</definedName>
    <definedName name="ZZ_DCF_FCF_NOPAT">#REF!</definedName>
    <definedName name="ZZ_DCF_FCF_OperatingValue">#REF!</definedName>
    <definedName name="ZZ_DCF_FCF_OperatingValueAdj">#REF!</definedName>
    <definedName name="ZZ_DCF_FCF_SharePremiumDiscount">#REF!</definedName>
    <definedName name="ZZ_DCF_FCF_TotalValue">#REF!</definedName>
    <definedName name="ZZ_DCF_FCF_WACC">#REF!</definedName>
    <definedName name="ZZ_DCF_LTGrowthRate">#REF!</definedName>
    <definedName name="ZZ_DCF_LTGrowthRateManual">#REF!</definedName>
    <definedName name="ZZ_DCF_NON_TotalNonCommonEquity">#REF!</definedName>
    <definedName name="ZZ_EPS_BookValuePS">#REF!</definedName>
    <definedName name="ZZ_EPS_CFPSFree">#REF!</definedName>
    <definedName name="ZZ_EPS_CFPSGross">#REF!</definedName>
    <definedName name="ZZ_EPS_DPS">#REF!</definedName>
    <definedName name="ZZ_EPS_DPSManual">#REF!</definedName>
    <definedName name="ZZ_EPS_EPSBasic">#REF!</definedName>
    <definedName name="ZZ_EPS_EPSBasicManual">#REF!</definedName>
    <definedName name="ZZ_EPS_EPSBFullyDiluted">#REF!</definedName>
    <definedName name="ZZ_EPS_EPSBFullyDilutedManual">#REF!</definedName>
    <definedName name="ZZ_EPS_EPSPrimary">#REF!</definedName>
    <definedName name="ZZ_EPS_EPSPrimaryManual">#REF!</definedName>
    <definedName name="ZZ_EPS_MarketCapCurrent">#REF!</definedName>
    <definedName name="ZZ_EPS_PriorYearAdjAnnual">#REF!</definedName>
    <definedName name="ZZ_EPS_PriorYearAdjCumulative">#REF!</definedName>
    <definedName name="ZZ_EPS_SharePriceAtYE">#REF!</definedName>
    <definedName name="ZZ_EPS_SharePriceAtYEManual">#REF!</definedName>
    <definedName name="ZZ_EPS_SharesAtYE">#REF!</definedName>
    <definedName name="ZZ_EPS_SharesAtYEManual">#REF!</definedName>
    <definedName name="ZZ_EPS_SharesFullyDiluted">#REF!</definedName>
    <definedName name="ZZ_EPS_SharesFullyDilutedManual">#REF!</definedName>
    <definedName name="ZZ_EPS_SharesPrimary">#REF!</definedName>
    <definedName name="ZZ_EPS_SharesPrimaryManual">#REF!</definedName>
    <definedName name="ZZ_EPS_SharesWgtAvg">#REF!</definedName>
    <definedName name="ZZ_EPS_SharesWgtAvgManual">#REF!</definedName>
    <definedName name="ZZ_FRE_Amortization">#REF!</definedName>
    <definedName name="ZZ_FRE_Balance1">#REF!</definedName>
    <definedName name="ZZ_FRE_Balance2">#REF!</definedName>
    <definedName name="ZZ_FRE_CapitalNetAdditions">#REF!</definedName>
    <definedName name="ZZ_FRE_ChangeInAdjToOperatingInvestedCapital">#REF!</definedName>
    <definedName name="ZZ_FRE_Depreciation">#REF!</definedName>
    <definedName name="ZZ_FRE_FreeCashFlow">#REF!</definedName>
    <definedName name="ZZ_FRE_FreeCashFlowRecon1">#REF!</definedName>
    <definedName name="ZZ_FRE_FreeCashFlowRecon2">#REF!</definedName>
    <definedName name="ZZ_FRE_GrossCashFlow">#REF!</definedName>
    <definedName name="ZZ_FRE_GrossInvestment">#REF!</definedName>
    <definedName name="ZZ_FRE_NetInvestment">#REF!</definedName>
    <definedName name="ZZ_FRE_NetInvestmentRate">#REF!</definedName>
    <definedName name="ZZ_FRE_NOPAT">#REF!</definedName>
    <definedName name="ZZ_FRE_PaymentsToInvestors">#REF!</definedName>
    <definedName name="ZZ_GRO_BasicEPS">#REF!</definedName>
    <definedName name="ZZ_GRO_NetIncome">#REF!</definedName>
    <definedName name="ZZ_GRO_NOPAT">#REF!</definedName>
    <definedName name="ZZ_GRO_Revenue">#REF!</definedName>
    <definedName name="ZZ_INC_AdjToRetainedEarnings">#REF!</definedName>
    <definedName name="ZZ_INC_AdminExpense">#REF!</definedName>
    <definedName name="ZZ_INC_Amortization">#REF!</definedName>
    <definedName name="ZZ_INC_AmortizationGoodwill">#REF!</definedName>
    <definedName name="ZZ_INC_Associates">#REF!</definedName>
    <definedName name="ZZ_INC_BeginningRetainedEarnings">#REF!</definedName>
    <definedName name="ZZ_INC_CashDividends">#REF!</definedName>
    <definedName name="ZZ_INC_CGS">#REF!</definedName>
    <definedName name="ZZ_INC_Depreciation">#REF!</definedName>
    <definedName name="ZZ_INC_EAT">#REF!</definedName>
    <definedName name="ZZ_INC_EBIT">#REF!</definedName>
    <definedName name="ZZ_INC_EBITDA">#REF!</definedName>
    <definedName name="ZZ_INC_EBT">#REF!</definedName>
    <definedName name="ZZ_INC_EffectiveTaxRate">#REF!</definedName>
    <definedName name="ZZ_INC_Exceptionals">#REF!</definedName>
    <definedName name="ZZ_INC_Extraordinaries">#REF!</definedName>
    <definedName name="ZZ_INC_GrossProfit">#REF!</definedName>
    <definedName name="ZZ_INC_IncomeTax">#REF!</definedName>
    <definedName name="ZZ_INC_InterestExpense">#REF!</definedName>
    <definedName name="ZZ_INC_InterestIncome">#REF!</definedName>
    <definedName name="ZZ_INC_Minorities">#REF!</definedName>
    <definedName name="ZZ_INC_NetIncome">#REF!</definedName>
    <definedName name="ZZ_INC_NonOperatingIncome">#REF!</definedName>
    <definedName name="ZZ_INC_OperatingIncome">#REF!</definedName>
    <definedName name="ZZ_INC_OtherAfterTaxIncome">#REF!</definedName>
    <definedName name="ZZ_INC_OtherIncome">#REF!</definedName>
    <definedName name="ZZ_INC_OtherOperatingIncome">#REF!</definedName>
    <definedName name="ZZ_INC_PreferredDividends">#REF!</definedName>
    <definedName name="ZZ_INC_RetainedProfit">#REF!</definedName>
    <definedName name="ZZ_INC_Revenue">#REF!</definedName>
    <definedName name="ZZ_INC_StatutoryAppropriations">#REF!</definedName>
    <definedName name="ZZ_NOP_AdjToOperatingIncome">#REF!</definedName>
    <definedName name="ZZ_NOP_ATInterestExpense">#REF!</definedName>
    <definedName name="ZZ_NOP_ATInterestOnNonCapitalizedLeases">#REF!</definedName>
    <definedName name="ZZ_NOP_ATNonOperatingIncome">#REF!</definedName>
    <definedName name="ZZ_NOP_Balance">#REF!</definedName>
    <definedName name="ZZ_NOP_CashTaxesPaid">#REF!</definedName>
    <definedName name="ZZ_NOP_ChangeInDeferredTaxes">#REF!</definedName>
    <definedName name="ZZ_NOP_ChangeInLIFOReserve">#REF!</definedName>
    <definedName name="ZZ_NOP_EquityEquivalents">#REF!</definedName>
    <definedName name="ZZ_NOP_IncomeAvailableToInvestors">#REF!</definedName>
    <definedName name="ZZ_NOP_LeaseAdjustment">#REF!</definedName>
    <definedName name="ZZ_NOP_MarginalTaxRate">#REF!</definedName>
    <definedName name="ZZ_NOP_MarginalTaxRateManual">#REF!</definedName>
    <definedName name="ZZ_NOP_NOPAT">#REF!</definedName>
    <definedName name="ZZ_NOP_NOPATRecon">#REF!</definedName>
    <definedName name="ZZ_NOP_NOPBT">#REF!</definedName>
    <definedName name="ZZ_NOP_TaxesOnOperatingIncomeAdj">#REF!</definedName>
    <definedName name="ZZ_NOP_TaxOnNonOperatingIncome">#REF!</definedName>
    <definedName name="ZZ_NOP_TaxShieldOnInterestExpense">#REF!</definedName>
    <definedName name="ZZ_OTH_AverageAccountsPayable">#REF!</definedName>
    <definedName name="ZZ_OTH_AverageAccountsReceivable">#REF!</definedName>
    <definedName name="ZZ_OTH_AverageCapitalizedAssets">#REF!</definedName>
    <definedName name="ZZ_OTH_AverageInventories">#REF!</definedName>
    <definedName name="ZZ_OTH_AverageNetFixedAssets">#REF!</definedName>
    <definedName name="ZZ_OTH_AverageNWC">#REF!</definedName>
    <definedName name="ZZ_OTH_CashTaxRate">#REF!</definedName>
    <definedName name="ZZ_OTH_DaysInInventory">#REF!</definedName>
    <definedName name="ZZ_OTH_DaysPayable">#REF!</definedName>
    <definedName name="ZZ_OTH_DaysReceivable">#REF!</definedName>
    <definedName name="ZZ_OTH_DividendPayoutRatio">#REF!</definedName>
    <definedName name="ZZ_OTH_RetentionRate">#REF!</definedName>
    <definedName name="ZZ_PRI_BAL_All">#REF!</definedName>
    <definedName name="ZZ_PRI_CAS_All">#REF!</definedName>
    <definedName name="ZZ_PRI_COM_All">#REF!</definedName>
    <definedName name="ZZ_PRI_COS_All">#REF!</definedName>
    <definedName name="ZZ_PRI_DCF_All">#REF!</definedName>
    <definedName name="ZZ_PRI_EPS_All">#REF!</definedName>
    <definedName name="ZZ_PRI_FRE_All">#REF!</definedName>
    <definedName name="ZZ_PRI_GRO_All">#REF!</definedName>
    <definedName name="ZZ_PRI_INC_All">#REF!</definedName>
    <definedName name="ZZ_PRI_INV_All">#REF!</definedName>
    <definedName name="ZZ_PRI_NOP_All">#REF!</definedName>
    <definedName name="ZZ_PRI_OTH_All">#REF!</definedName>
    <definedName name="ZZ_PRI_RET_All">#REF!</definedName>
    <definedName name="ZZ_PRI_SUM_All">#REF!</definedName>
    <definedName name="ZZ_PRI_VAL_0">#REF!</definedName>
    <definedName name="ZZ_PRI_VAL_1">#REF!</definedName>
    <definedName name="ZZ_RET_DuPont1">#REF!</definedName>
    <definedName name="ZZ_RET_DuPont10">#REF!</definedName>
    <definedName name="ZZ_RET_DuPont11">#REF!</definedName>
    <definedName name="ZZ_RET_DuPont12">#REF!</definedName>
    <definedName name="ZZ_RET_DuPont2">#REF!</definedName>
    <definedName name="ZZ_RET_DuPont3">#REF!</definedName>
    <definedName name="ZZ_RET_DuPont4">#REF!</definedName>
    <definedName name="ZZ_RET_DuPont5">#REF!</definedName>
    <definedName name="ZZ_RET_DuPont6">#REF!</definedName>
    <definedName name="ZZ_RET_DuPont7">#REF!</definedName>
    <definedName name="ZZ_RET_DuPont8">#REF!</definedName>
    <definedName name="ZZ_RET_DuPont9">#REF!</definedName>
    <definedName name="ZZ_RET_InternalGrowth">#REF!</definedName>
    <definedName name="ZZ_RET_ROEAfterTax">#REF!</definedName>
    <definedName name="ZZ_RET_ROEPreTax">#REF!</definedName>
    <definedName name="ZZ_RET_Switch1">#REF!</definedName>
    <definedName name="ZZ_RET_TotalAssets">#REF!</definedName>
    <definedName name="ZZ_RET_TotalCapital">#REF!</definedName>
    <definedName name="ZZ_RET_TotalEquity">#REF!</definedName>
    <definedName name="ZZ_RET_TotalOperatingInvestedCapital">#REF!</definedName>
    <definedName name="ZZ_SUM_AdjBVPS">#REF!</definedName>
    <definedName name="ZZ_SUM_BegOperatingCapital">#REF!</definedName>
    <definedName name="ZZ_SUM_CapitalCharge">#REF!</definedName>
    <definedName name="ZZ_SUM_ChangeInEVA">#REF!</definedName>
    <definedName name="ZZ_SUM_ChangeInMVA">#REF!</definedName>
    <definedName name="ZZ_SUM_EVA">#REF!</definedName>
    <definedName name="ZZ_SUM_EVASpread">#REF!</definedName>
    <definedName name="ZZ_SUM_MVA">#REF!</definedName>
    <definedName name="ZZ_SUM_MVAPS">#REF!</definedName>
    <definedName name="ZZ_SUM_OperatingGrowth">#REF!</definedName>
    <definedName name="ZZ_SUM_ReturnOnCapital">#REF!</definedName>
    <definedName name="ZZ_SUM_TotalCapital">#REF!</definedName>
    <definedName name="ZZ_SYS_AnalystName">#REF!</definedName>
    <definedName name="ZZ_SYS_AutomaticData">#REF!</definedName>
    <definedName name="ZZ_SYS_AvailableToForeigners">#REF!</definedName>
    <definedName name="ZZ_SYS_Beta">#REF!</definedName>
    <definedName name="ZZ_SYS_CodeBloomberg">#REF!</definedName>
    <definedName name="ZZ_SYS_CodeDatastream">#REF!</definedName>
    <definedName name="ZZ_SYS_CodeFileName">#REF!</definedName>
    <definedName name="ZZ_SYS_CodeFilePath">#REF!</definedName>
    <definedName name="ZZ_SYS_CodeFilePathTemp">#REF!</definedName>
    <definedName name="ZZ_SYS_CodeLocal">#REF!</definedName>
    <definedName name="ZZ_SYS_CodeReuters">#REF!</definedName>
    <definedName name="ZZ_SYS_CompanyName">#REF!</definedName>
    <definedName name="ZZ_SYS_CostOfDebt">#REF!</definedName>
    <definedName name="ZZ_SYS_Country">#REF!</definedName>
    <definedName name="ZZ_SYS_Currency">#REF!</definedName>
    <definedName name="ZZ_SYS_CurrencyManual">#REF!</definedName>
    <definedName name="ZZ_SYS_CurrentDateManual">#REF!</definedName>
    <definedName name="ZZ_SYS_CurrentFreeFloatLocalManual">#REF!</definedName>
    <definedName name="ZZ_SYS_CurrentMarketCapIssuedForeignManual">#REF!</definedName>
    <definedName name="ZZ_SYS_CurrentMarketCapIssuedLocalAuto">#REF!</definedName>
    <definedName name="ZZ_SYS_CurrentMarketCapIssuedLocalManual">#REF!</definedName>
    <definedName name="ZZ_SYS_CurrentMonthNo">#REF!</definedName>
    <definedName name="ZZ_SYS_CurrentPriceForeignAuto">#REF!</definedName>
    <definedName name="ZZ_SYS_CurrentPriceForeignManual">#REF!</definedName>
    <definedName name="ZZ_SYS_CurrentPriceLocalAuto">#REF!</definedName>
    <definedName name="ZZ_SYS_CurrentPriceLocalManual">#REF!</definedName>
    <definedName name="ZZ_SYS_CurrentSharesFreeFloatLocalManual">#REF!</definedName>
    <definedName name="ZZ_SYS_CurrentSharesIssuedLocalAuto">#REF!</definedName>
    <definedName name="ZZ_SYS_CurrentSharesIssuedLocalManual">#REF!</definedName>
    <definedName name="ZZ_SYS_CurrentYearEnd">#REF!</definedName>
    <definedName name="ZZ_SYS_Customize">#REF!</definedName>
    <definedName name="ZZ_SYS_CustomPassword">#REF!</definedName>
    <definedName name="ZZ_SYS_DecimalPlacesChoices">#REF!</definedName>
    <definedName name="ZZ_SYS_DecimalPlacesMainIndex">#REF!</definedName>
    <definedName name="ZZ_SYS_DecimalPlacesMultiplesIndex">#REF!</definedName>
    <definedName name="ZZ_SYS_DecimalPlacesOtherIndex">#REF!</definedName>
    <definedName name="ZZ_SYS_DecimalPlacesPercentIndex">#REF!</definedName>
    <definedName name="ZZ_SYS_DecimalPlacesPriceIndex">#REF!</definedName>
    <definedName name="ZZ_SYS_EquityRiskPremium">#REF!</definedName>
    <definedName name="ZZ_SYS_Error1">#REF!</definedName>
    <definedName name="ZZ_SYS_ExcludeMidYearAdj">#REF!</definedName>
    <definedName name="ZZ_SYS_ExcludeTerminalValues">#REF!</definedName>
    <definedName name="ZZ_SYS_ExpiryDate">#REF!</definedName>
    <definedName name="ZZ_SYS_ExpiryStatus">#REF!</definedName>
    <definedName name="ZZ_SYS_HideLicenseAgreement">#REF!</definedName>
    <definedName name="ZZ_SYS_Installed">#REF!</definedName>
    <definedName name="ZZ_SYS_InstalledBy">#REF!</definedName>
    <definedName name="ZZ_SYS_InstalledDate">#REF!</definedName>
    <definedName name="ZZ_SYS_LatestModelUpdate">#REF!</definedName>
    <definedName name="ZZ_SYS_LatestModelUpdateAuto">#REF!</definedName>
    <definedName name="ZZ_SYS_LatestModelUpdateManual">#REF!</definedName>
    <definedName name="ZZ_SYS_LatestPriceUpdate">#REF!</definedName>
    <definedName name="ZZ_SYS_LatestPriceUpdateAuto">#REF!</definedName>
    <definedName name="ZZ_SYS_LatestPriceUpdateManual">#REF!</definedName>
    <definedName name="ZZ_SYS_LocalCodeName">#REF!</definedName>
    <definedName name="ZZ_SYS_MarketCapIssued">#REF!</definedName>
    <definedName name="ZZ_SYS_MarketCode">#REF!</definedName>
    <definedName name="ZZ_SYS_MarketCodeUsed">#REF!</definedName>
    <definedName name="ZZ_SYS_MarketEPSGrowth">#REF!</definedName>
    <definedName name="ZZ_SYS_MarketID">#REF!</definedName>
    <definedName name="ZZ_SYS_MarketIDUsed">#REF!</definedName>
    <definedName name="ZZ_SYS_MarketName">#REF!</definedName>
    <definedName name="ZZ_SYS_MarketNameUsed">#REF!</definedName>
    <definedName name="ZZ_SYS_MarketPE">#REF!</definedName>
    <definedName name="ZZ_SYS_ModelID">#REF!</definedName>
    <definedName name="ZZ_SYS_ModelType">#REF!</definedName>
    <definedName name="ZZ_SYS_PRI_Activity">#REF!</definedName>
    <definedName name="ZZ_SYS_PRI_BAL_All">#REF!</definedName>
    <definedName name="ZZ_SYS_PRI_CAS_All">#REF!</definedName>
    <definedName name="ZZ_SYS_PRI_COM_All">#REF!</definedName>
    <definedName name="ZZ_SYS_PRI_COS_All">#REF!</definedName>
    <definedName name="ZZ_SYS_PRI_DCF_All">#REF!</definedName>
    <definedName name="ZZ_SYS_PRI_EPS_All">#REF!</definedName>
    <definedName name="ZZ_SYS_PRI_Favourites">#REF!</definedName>
    <definedName name="ZZ_SYS_PRI_FRE_All">#REF!</definedName>
    <definedName name="ZZ_SYS_PRI_GRO_All">#REF!</definedName>
    <definedName name="ZZ_SYS_PRI_INC_All">#REF!</definedName>
    <definedName name="ZZ_SYS_PRI_INV_All">#REF!</definedName>
    <definedName name="ZZ_SYS_PRI_NOP_All">#REF!</definedName>
    <definedName name="ZZ_SYS_PRI_OTH_All">#REF!</definedName>
    <definedName name="ZZ_SYS_PRI_RangeNames">#REF!</definedName>
    <definedName name="ZZ_SYS_PRI_RangeTitles">#REF!</definedName>
    <definedName name="ZZ_SYS_PRI_RET_All">#REF!</definedName>
    <definedName name="ZZ_SYS_PRI_SUM_All">#REF!</definedName>
    <definedName name="ZZ_SYS_PRI_VAL0">#REF!</definedName>
    <definedName name="ZZ_SYS_PRI_VAL1">#REF!</definedName>
    <definedName name="ZZ_SYS_Recommendation">#REF!</definedName>
    <definedName name="ZZ_SYS_RecommendationDate">#REF!</definedName>
    <definedName name="ZZ_SYS_RiskFreeRate">#REF!</definedName>
    <definedName name="ZZ_SYS_Rounding">#REF!</definedName>
    <definedName name="ZZ_SYS_RoundingIndex">#REF!</definedName>
    <definedName name="ZZ_SYS_SectionName01">#REF!</definedName>
    <definedName name="ZZ_SYS_SectionName02">#REF!</definedName>
    <definedName name="ZZ_SYS_SectionName03">#REF!</definedName>
    <definedName name="ZZ_SYS_SectionName04">#REF!</definedName>
    <definedName name="ZZ_SYS_SectionName05">#REF!</definedName>
    <definedName name="ZZ_SYS_SectionName06">#REF!</definedName>
    <definedName name="ZZ_SYS_SectionName07">#REF!</definedName>
    <definedName name="ZZ_SYS_SectionName08">#REF!</definedName>
    <definedName name="ZZ_SYS_SectionName09">#REF!</definedName>
    <definedName name="ZZ_SYS_SectionName10">#REF!</definedName>
    <definedName name="ZZ_SYS_SectionName11">#REF!</definedName>
    <definedName name="ZZ_SYS_SectionName12">#REF!</definedName>
    <definedName name="ZZ_SYS_SectionName13">#REF!</definedName>
    <definedName name="ZZ_SYS_SectionName14">#REF!</definedName>
    <definedName name="ZZ_SYS_SectionName15">#REF!</definedName>
    <definedName name="ZZ_SYS_SectionName16">#REF!</definedName>
    <definedName name="ZZ_SYS_SectorCode">#REF!</definedName>
    <definedName name="ZZ_SYS_SectorCodeUsed">#REF!</definedName>
    <definedName name="ZZ_SYS_SectorID">#REF!</definedName>
    <definedName name="ZZ_SYS_SectorIDUsed">#REF!</definedName>
    <definedName name="ZZ_SYS_SectorName">#REF!</definedName>
    <definedName name="ZZ_SYS_SectorNameUsed">#REF!</definedName>
    <definedName name="ZZ_SYS_SharePrice">#REF!</definedName>
    <definedName name="ZZ_SYS_SharesIssued">#REF!</definedName>
    <definedName name="ZZ_SYS_SheetNames">#REF!</definedName>
    <definedName name="ZZ_SYS_ShowPercents">#REF!</definedName>
    <definedName name="ZZ_SYS_ShowXs">#REF!</definedName>
    <definedName name="ZZ_SYS_Units">#REF!</definedName>
    <definedName name="ZZ_SYS_UnitsManual">#REF!</definedName>
    <definedName name="ZZ_SYS_UseCalculationHandling">#REF!</definedName>
    <definedName name="ZZ_SYS_UseForeignPrice">#REF!</definedName>
    <definedName name="ZZ_SYS_UsePrintRangeHandling">#REF!</definedName>
    <definedName name="ZZ_SYS_UserMode">#REF!</definedName>
    <definedName name="ZZ_SYS_UseTaxDeductibleGoodwillAmort">#REF!</definedName>
    <definedName name="ZZ_SYS_VersionDate">#REF!</definedName>
    <definedName name="ZZ_SYS_VersionNo">#REF!</definedName>
    <definedName name="ZZ_SYS_YearCodeForecast">#REF!</definedName>
    <definedName name="ZZ_SYS_YearCodeHistoric">#REF!</definedName>
    <definedName name="ZZ_VAL_DDM_DiscountedDividends">#REF!</definedName>
    <definedName name="ZZ_VAL_DDM_DiscountFactor">#REF!</definedName>
    <definedName name="ZZ_VAL_DDM_DiscountRate">#REF!</definedName>
    <definedName name="ZZ_VAL_DDM_DiscountRateManual">#REF!</definedName>
    <definedName name="ZZ_VAL_DDM_Dividends">#REF!</definedName>
    <definedName name="ZZ_VAL_DDM_DividendsManual">#REF!</definedName>
    <definedName name="ZZ_VAL_DDM_ImpliedEquityValue">#REF!</definedName>
    <definedName name="ZZ_VAL_DDM_ImpliedEquityValuePerShare">#REF!</definedName>
    <definedName name="ZZ_VAL_DDM_LTGrowthRate">#REF!</definedName>
    <definedName name="ZZ_VAL_DDM_LTGrowthRateManual">#REF!</definedName>
    <definedName name="ZZ_VAL_DDM_TotalValue">#REF!</definedName>
    <definedName name="ZZ_VAL_ENT_AdjToEquityValue">#REF!</definedName>
    <definedName name="ZZ_VAL_ENT_EBITDA">#REF!</definedName>
    <definedName name="ZZ_VAL_ENT_EnterpriseValue">#REF!</definedName>
    <definedName name="ZZ_VAL_ENT_EquityValue">#REF!</definedName>
    <definedName name="ZZ_VAL_IRR_FreeCashFlow">#REF!</definedName>
    <definedName name="ZZ_VAL_IRR_FreeCashFlowManual">#REF!</definedName>
    <definedName name="ZZ_VAL_PER_MarketCapActual">#REF!</definedName>
    <definedName name="ZZ_VAL_PER_NetIncome">#REF!</definedName>
    <definedName name="ZZ_VAL_PER_PEMultiple">#REF!</definedName>
    <definedName name="ZZ_VAL_PER_PriceActual">#REF!</definedName>
    <definedName name="zzMG_Chart3" comment="Mekko Graphics Chart. Please do not change text below_x000a_~MGGRH Range Name zzMG_Chart3~~_x000a_Range Id 4f942840-e3dc-4010-993d-12e08dc73402~~_x000a_Location ='5 year Portfolio View'!$C$4:$H$5,'5 year Portfolio View'!$C$11:$H$13~~_x000a_Last Changed 636777325296391855~~">'[90]5 year Portfolio View'!$C$6:$H$7,'[90]5 year Portfolio View'!$C$13:$H$15</definedName>
    <definedName name="ㄱ" localSheetId="1" hidden="1">{#N/A,#N/A,FALSE,"Aging Summary";#N/A,#N/A,FALSE,"Ratio Analysis";#N/A,#N/A,FALSE,"Test 120 Day Accts";#N/A,#N/A,FALSE,"Tickmarks"}</definedName>
    <definedName name="ㄱ" localSheetId="5" hidden="1">{#N/A,#N/A,FALSE,"Aging Summary";#N/A,#N/A,FALSE,"Ratio Analysis";#N/A,#N/A,FALSE,"Test 120 Day Accts";#N/A,#N/A,FALSE,"Tickmarks"}</definedName>
    <definedName name="ㄱ" localSheetId="2" hidden="1">{#N/A,#N/A,FALSE,"Aging Summary";#N/A,#N/A,FALSE,"Ratio Analysis";#N/A,#N/A,FALSE,"Test 120 Day Accts";#N/A,#N/A,FALSE,"Tickmarks"}</definedName>
    <definedName name="ㄱ" localSheetId="9" hidden="1">{#N/A,#N/A,FALSE,"Aging Summary";#N/A,#N/A,FALSE,"Ratio Analysis";#N/A,#N/A,FALSE,"Test 120 Day Accts";#N/A,#N/A,FALSE,"Tickmarks"}</definedName>
    <definedName name="ㄱ" hidden="1">{#N/A,#N/A,FALSE,"Aging Summary";#N/A,#N/A,FALSE,"Ratio Analysis";#N/A,#N/A,FALSE,"Test 120 Day Accts";#N/A,#N/A,FALSE,"Tickmarks"}</definedName>
    <definedName name="ㄱㅇ" localSheetId="1" hidden="1">{#N/A,#N/A,FALSE,"단축1";#N/A,#N/A,FALSE,"단축2";#N/A,#N/A,FALSE,"단축3";#N/A,#N/A,FALSE,"장축";#N/A,#N/A,FALSE,"4WD"}</definedName>
    <definedName name="ㄱㅇ" localSheetId="5" hidden="1">{#N/A,#N/A,FALSE,"단축1";#N/A,#N/A,FALSE,"단축2";#N/A,#N/A,FALSE,"단축3";#N/A,#N/A,FALSE,"장축";#N/A,#N/A,FALSE,"4WD"}</definedName>
    <definedName name="ㄱㅇ" localSheetId="2" hidden="1">{#N/A,#N/A,FALSE,"단축1";#N/A,#N/A,FALSE,"단축2";#N/A,#N/A,FALSE,"단축3";#N/A,#N/A,FALSE,"장축";#N/A,#N/A,FALSE,"4WD"}</definedName>
    <definedName name="ㄱㅇ" localSheetId="9" hidden="1">{#N/A,#N/A,FALSE,"단축1";#N/A,#N/A,FALSE,"단축2";#N/A,#N/A,FALSE,"단축3";#N/A,#N/A,FALSE,"장축";#N/A,#N/A,FALSE,"4WD"}</definedName>
    <definedName name="ㄱㅇ" hidden="1">{#N/A,#N/A,FALSE,"단축1";#N/A,#N/A,FALSE,"단축2";#N/A,#N/A,FALSE,"단축3";#N/A,#N/A,FALSE,"장축";#N/A,#N/A,FALSE,"4WD"}</definedName>
    <definedName name="강" localSheetId="1" hidden="1">{#N/A,#N/A,FALSE,"단축1";#N/A,#N/A,FALSE,"단축2";#N/A,#N/A,FALSE,"단축3";#N/A,#N/A,FALSE,"장축";#N/A,#N/A,FALSE,"4WD"}</definedName>
    <definedName name="강" localSheetId="5" hidden="1">{#N/A,#N/A,FALSE,"단축1";#N/A,#N/A,FALSE,"단축2";#N/A,#N/A,FALSE,"단축3";#N/A,#N/A,FALSE,"장축";#N/A,#N/A,FALSE,"4WD"}</definedName>
    <definedName name="강" localSheetId="2" hidden="1">{#N/A,#N/A,FALSE,"단축1";#N/A,#N/A,FALSE,"단축2";#N/A,#N/A,FALSE,"단축3";#N/A,#N/A,FALSE,"장축";#N/A,#N/A,FALSE,"4WD"}</definedName>
    <definedName name="강" localSheetId="9" hidden="1">{#N/A,#N/A,FALSE,"단축1";#N/A,#N/A,FALSE,"단축2";#N/A,#N/A,FALSE,"단축3";#N/A,#N/A,FALSE,"장축";#N/A,#N/A,FALSE,"4WD"}</definedName>
    <definedName name="강" hidden="1">{#N/A,#N/A,FALSE,"단축1";#N/A,#N/A,FALSE,"단축2";#N/A,#N/A,FALSE,"단축3";#N/A,#N/A,FALSE,"장축";#N/A,#N/A,FALSE,"4WD"}</definedName>
    <definedName name="개똥" localSheetId="1" hidden="1">{#N/A,#N/A,TRUE,"Summary";#N/A,#N/A,TRUE,"IS";#N/A,#N/A,TRUE,"Adj";#N/A,#N/A,TRUE,"BS";#N/A,#N/A,TRUE,"CF";#N/A,#N/A,TRUE,"Debt";#N/A,#N/A,TRUE,"IRR"}</definedName>
    <definedName name="개똥" localSheetId="5" hidden="1">{#N/A,#N/A,TRUE,"Summary";#N/A,#N/A,TRUE,"IS";#N/A,#N/A,TRUE,"Adj";#N/A,#N/A,TRUE,"BS";#N/A,#N/A,TRUE,"CF";#N/A,#N/A,TRUE,"Debt";#N/A,#N/A,TRUE,"IRR"}</definedName>
    <definedName name="개똥" localSheetId="2" hidden="1">{#N/A,#N/A,TRUE,"Summary";#N/A,#N/A,TRUE,"IS";#N/A,#N/A,TRUE,"Adj";#N/A,#N/A,TRUE,"BS";#N/A,#N/A,TRUE,"CF";#N/A,#N/A,TRUE,"Debt";#N/A,#N/A,TRUE,"IRR"}</definedName>
    <definedName name="개똥" localSheetId="9" hidden="1">{#N/A,#N/A,TRUE,"Summary";#N/A,#N/A,TRUE,"IS";#N/A,#N/A,TRUE,"Adj";#N/A,#N/A,TRUE,"BS";#N/A,#N/A,TRUE,"CF";#N/A,#N/A,TRUE,"Debt";#N/A,#N/A,TRUE,"IRR"}</definedName>
    <definedName name="개똥" hidden="1">{#N/A,#N/A,TRUE,"Summary";#N/A,#N/A,TRUE,"IS";#N/A,#N/A,TRUE,"Adj";#N/A,#N/A,TRUE,"BS";#N/A,#N/A,TRUE,"CF";#N/A,#N/A,TRUE,"Debt";#N/A,#N/A,TRUE,"IRR"}</definedName>
    <definedName name="개발시험종합" hidden="1">#REF!</definedName>
    <definedName name="겉장" localSheetId="1" hidden="1">{#N/A,#N/A,FALSE,"단축1";#N/A,#N/A,FALSE,"단축2";#N/A,#N/A,FALSE,"단축3";#N/A,#N/A,FALSE,"장축";#N/A,#N/A,FALSE,"4WD"}</definedName>
    <definedName name="겉장" localSheetId="5" hidden="1">{#N/A,#N/A,FALSE,"단축1";#N/A,#N/A,FALSE,"단축2";#N/A,#N/A,FALSE,"단축3";#N/A,#N/A,FALSE,"장축";#N/A,#N/A,FALSE,"4WD"}</definedName>
    <definedName name="겉장" localSheetId="2" hidden="1">{#N/A,#N/A,FALSE,"단축1";#N/A,#N/A,FALSE,"단축2";#N/A,#N/A,FALSE,"단축3";#N/A,#N/A,FALSE,"장축";#N/A,#N/A,FALSE,"4WD"}</definedName>
    <definedName name="겉장" localSheetId="9" hidden="1">{#N/A,#N/A,FALSE,"단축1";#N/A,#N/A,FALSE,"단축2";#N/A,#N/A,FALSE,"단축3";#N/A,#N/A,FALSE,"장축";#N/A,#N/A,FALSE,"4WD"}</definedName>
    <definedName name="겉장" hidden="1">{#N/A,#N/A,FALSE,"단축1";#N/A,#N/A,FALSE,"단축2";#N/A,#N/A,FALSE,"단축3";#N/A,#N/A,FALSE,"장축";#N/A,#N/A,FALSE,"4WD"}</definedName>
    <definedName name="겉장1" localSheetId="1" hidden="1">{#N/A,#N/A,FALSE,"단축1";#N/A,#N/A,FALSE,"단축2";#N/A,#N/A,FALSE,"단축3";#N/A,#N/A,FALSE,"장축";#N/A,#N/A,FALSE,"4WD"}</definedName>
    <definedName name="겉장1" localSheetId="5" hidden="1">{#N/A,#N/A,FALSE,"단축1";#N/A,#N/A,FALSE,"단축2";#N/A,#N/A,FALSE,"단축3";#N/A,#N/A,FALSE,"장축";#N/A,#N/A,FALSE,"4WD"}</definedName>
    <definedName name="겉장1" localSheetId="2" hidden="1">{#N/A,#N/A,FALSE,"단축1";#N/A,#N/A,FALSE,"단축2";#N/A,#N/A,FALSE,"단축3";#N/A,#N/A,FALSE,"장축";#N/A,#N/A,FALSE,"4WD"}</definedName>
    <definedName name="겉장1" localSheetId="9" hidden="1">{#N/A,#N/A,FALSE,"단축1";#N/A,#N/A,FALSE,"단축2";#N/A,#N/A,FALSE,"단축3";#N/A,#N/A,FALSE,"장축";#N/A,#N/A,FALSE,"4WD"}</definedName>
    <definedName name="겉장1" hidden="1">{#N/A,#N/A,FALSE,"단축1";#N/A,#N/A,FALSE,"단축2";#N/A,#N/A,FALSE,"단축3";#N/A,#N/A,FALSE,"장축";#N/A,#N/A,FALSE,"4WD"}</definedName>
    <definedName name="겉지" localSheetId="1" hidden="1">{#N/A,#N/A,FALSE,"단축1";#N/A,#N/A,FALSE,"단축2";#N/A,#N/A,FALSE,"단축3";#N/A,#N/A,FALSE,"장축";#N/A,#N/A,FALSE,"4WD"}</definedName>
    <definedName name="겉지" localSheetId="5" hidden="1">{#N/A,#N/A,FALSE,"단축1";#N/A,#N/A,FALSE,"단축2";#N/A,#N/A,FALSE,"단축3";#N/A,#N/A,FALSE,"장축";#N/A,#N/A,FALSE,"4WD"}</definedName>
    <definedName name="겉지" localSheetId="2" hidden="1">{#N/A,#N/A,FALSE,"단축1";#N/A,#N/A,FALSE,"단축2";#N/A,#N/A,FALSE,"단축3";#N/A,#N/A,FALSE,"장축";#N/A,#N/A,FALSE,"4WD"}</definedName>
    <definedName name="겉지" localSheetId="9" hidden="1">{#N/A,#N/A,FALSE,"단축1";#N/A,#N/A,FALSE,"단축2";#N/A,#N/A,FALSE,"단축3";#N/A,#N/A,FALSE,"장축";#N/A,#N/A,FALSE,"4WD"}</definedName>
    <definedName name="겉지" hidden="1">{#N/A,#N/A,FALSE,"단축1";#N/A,#N/A,FALSE,"단축2";#N/A,#N/A,FALSE,"단축3";#N/A,#N/A,FALSE,"장축";#N/A,#N/A,FALSE,"4WD"}</definedName>
    <definedName name="그냥" localSheetId="1" hidden="1">{#N/A,#N/A,TRUE,"Summary";#N/A,#N/A,TRUE,"IS";#N/A,#N/A,TRUE,"Adj";#N/A,#N/A,TRUE,"BS";#N/A,#N/A,TRUE,"CF";#N/A,#N/A,TRUE,"Debt";#N/A,#N/A,TRUE,"IRR"}</definedName>
    <definedName name="그냥" localSheetId="5" hidden="1">{#N/A,#N/A,TRUE,"Summary";#N/A,#N/A,TRUE,"IS";#N/A,#N/A,TRUE,"Adj";#N/A,#N/A,TRUE,"BS";#N/A,#N/A,TRUE,"CF";#N/A,#N/A,TRUE,"Debt";#N/A,#N/A,TRUE,"IRR"}</definedName>
    <definedName name="그냥" localSheetId="2" hidden="1">{#N/A,#N/A,TRUE,"Summary";#N/A,#N/A,TRUE,"IS";#N/A,#N/A,TRUE,"Adj";#N/A,#N/A,TRUE,"BS";#N/A,#N/A,TRUE,"CF";#N/A,#N/A,TRUE,"Debt";#N/A,#N/A,TRUE,"IRR"}</definedName>
    <definedName name="그냥" localSheetId="9" hidden="1">{#N/A,#N/A,TRUE,"Summary";#N/A,#N/A,TRUE,"IS";#N/A,#N/A,TRUE,"Adj";#N/A,#N/A,TRUE,"BS";#N/A,#N/A,TRUE,"CF";#N/A,#N/A,TRUE,"Debt";#N/A,#N/A,TRUE,"IRR"}</definedName>
    <definedName name="그냥" hidden="1">{#N/A,#N/A,TRUE,"Summary";#N/A,#N/A,TRUE,"IS";#N/A,#N/A,TRUE,"Adj";#N/A,#N/A,TRUE,"BS";#N/A,#N/A,TRUE,"CF";#N/A,#N/A,TRUE,"Debt";#N/A,#N/A,TRUE,"IRR"}</definedName>
    <definedName name="김" localSheetId="1" hidden="1">{#N/A,#N/A,FALSE,"Aging Summary";#N/A,#N/A,FALSE,"Ratio Analysis";#N/A,#N/A,FALSE,"Test 120 Day Accts";#N/A,#N/A,FALSE,"Tickmarks"}</definedName>
    <definedName name="김" localSheetId="5" hidden="1">{#N/A,#N/A,FALSE,"Aging Summary";#N/A,#N/A,FALSE,"Ratio Analysis";#N/A,#N/A,FALSE,"Test 120 Day Accts";#N/A,#N/A,FALSE,"Tickmarks"}</definedName>
    <definedName name="김" localSheetId="2" hidden="1">{#N/A,#N/A,FALSE,"Aging Summary";#N/A,#N/A,FALSE,"Ratio Analysis";#N/A,#N/A,FALSE,"Test 120 Day Accts";#N/A,#N/A,FALSE,"Tickmarks"}</definedName>
    <definedName name="김" localSheetId="9" hidden="1">{#N/A,#N/A,FALSE,"Aging Summary";#N/A,#N/A,FALSE,"Ratio Analysis";#N/A,#N/A,FALSE,"Test 120 Day Accts";#N/A,#N/A,FALSE,"Tickmarks"}</definedName>
    <definedName name="김" hidden="1">{#N/A,#N/A,FALSE,"Aging Summary";#N/A,#N/A,FALSE,"Ratio Analysis";#N/A,#N/A,FALSE,"Test 120 Day Accts";#N/A,#N/A,FALSE,"Tickmarks"}</definedName>
    <definedName name="깅" localSheetId="1" hidden="1">{#N/A,#N/A,FALSE,"단축1";#N/A,#N/A,FALSE,"단축2";#N/A,#N/A,FALSE,"단축3";#N/A,#N/A,FALSE,"장축";#N/A,#N/A,FALSE,"4WD"}</definedName>
    <definedName name="깅" localSheetId="5" hidden="1">{#N/A,#N/A,FALSE,"단축1";#N/A,#N/A,FALSE,"단축2";#N/A,#N/A,FALSE,"단축3";#N/A,#N/A,FALSE,"장축";#N/A,#N/A,FALSE,"4WD"}</definedName>
    <definedName name="깅" localSheetId="2" hidden="1">{#N/A,#N/A,FALSE,"단축1";#N/A,#N/A,FALSE,"단축2";#N/A,#N/A,FALSE,"단축3";#N/A,#N/A,FALSE,"장축";#N/A,#N/A,FALSE,"4WD"}</definedName>
    <definedName name="깅" localSheetId="9" hidden="1">{#N/A,#N/A,FALSE,"단축1";#N/A,#N/A,FALSE,"단축2";#N/A,#N/A,FALSE,"단축3";#N/A,#N/A,FALSE,"장축";#N/A,#N/A,FALSE,"4WD"}</definedName>
    <definedName name="깅" hidden="1">{#N/A,#N/A,FALSE,"단축1";#N/A,#N/A,FALSE,"단축2";#N/A,#N/A,FALSE,"단축3";#N/A,#N/A,FALSE,"장축";#N/A,#N/A,FALSE,"4WD"}</definedName>
    <definedName name="ㄴ" localSheetId="1" hidden="1">{#N/A,#N/A,FALSE,"단축1";#N/A,#N/A,FALSE,"단축2";#N/A,#N/A,FALSE,"단축3";#N/A,#N/A,FALSE,"장축";#N/A,#N/A,FALSE,"4WD"}</definedName>
    <definedName name="ㄴ" localSheetId="5" hidden="1">{#N/A,#N/A,FALSE,"단축1";#N/A,#N/A,FALSE,"단축2";#N/A,#N/A,FALSE,"단축3";#N/A,#N/A,FALSE,"장축";#N/A,#N/A,FALSE,"4WD"}</definedName>
    <definedName name="ㄴ" localSheetId="2" hidden="1">{#N/A,#N/A,FALSE,"단축1";#N/A,#N/A,FALSE,"단축2";#N/A,#N/A,FALSE,"단축3";#N/A,#N/A,FALSE,"장축";#N/A,#N/A,FALSE,"4WD"}</definedName>
    <definedName name="ㄴ" localSheetId="9" hidden="1">{#N/A,#N/A,FALSE,"단축1";#N/A,#N/A,FALSE,"단축2";#N/A,#N/A,FALSE,"단축3";#N/A,#N/A,FALSE,"장축";#N/A,#N/A,FALSE,"4WD"}</definedName>
    <definedName name="ㄴ" hidden="1">{#N/A,#N/A,FALSE,"단축1";#N/A,#N/A,FALSE,"단축2";#N/A,#N/A,FALSE,"단축3";#N/A,#N/A,FALSE,"장축";#N/A,#N/A,FALSE,"4WD"}</definedName>
    <definedName name="ㄴㄴㄴㄴㄴㄴㄴㄴ" localSheetId="1" hidden="1">{#N/A,#N/A,FALSE,"단축1";#N/A,#N/A,FALSE,"단축2";#N/A,#N/A,FALSE,"단축3";#N/A,#N/A,FALSE,"장축";#N/A,#N/A,FALSE,"4WD"}</definedName>
    <definedName name="ㄴㄴㄴㄴㄴㄴㄴㄴ" localSheetId="5" hidden="1">{#N/A,#N/A,FALSE,"단축1";#N/A,#N/A,FALSE,"단축2";#N/A,#N/A,FALSE,"단축3";#N/A,#N/A,FALSE,"장축";#N/A,#N/A,FALSE,"4WD"}</definedName>
    <definedName name="ㄴㄴㄴㄴㄴㄴㄴㄴ" localSheetId="2" hidden="1">{#N/A,#N/A,FALSE,"단축1";#N/A,#N/A,FALSE,"단축2";#N/A,#N/A,FALSE,"단축3";#N/A,#N/A,FALSE,"장축";#N/A,#N/A,FALSE,"4WD"}</definedName>
    <definedName name="ㄴㄴㄴㄴㄴㄴㄴㄴ" localSheetId="9" hidden="1">{#N/A,#N/A,FALSE,"단축1";#N/A,#N/A,FALSE,"단축2";#N/A,#N/A,FALSE,"단축3";#N/A,#N/A,FALSE,"장축";#N/A,#N/A,FALSE,"4WD"}</definedName>
    <definedName name="ㄴㄴㄴㄴㄴㄴㄴㄴ" hidden="1">{#N/A,#N/A,FALSE,"단축1";#N/A,#N/A,FALSE,"단축2";#N/A,#N/A,FALSE,"단축3";#N/A,#N/A,FALSE,"장축";#N/A,#N/A,FALSE,"4WD"}</definedName>
    <definedName name="ㄴㄴㄴㄴㄴㄴㄴㄴㄴㄴㄴ" localSheetId="1" hidden="1">{#N/A,#N/A,FALSE,"단축1";#N/A,#N/A,FALSE,"단축2";#N/A,#N/A,FALSE,"단축3";#N/A,#N/A,FALSE,"장축";#N/A,#N/A,FALSE,"4WD"}</definedName>
    <definedName name="ㄴㄴㄴㄴㄴㄴㄴㄴㄴㄴㄴ" localSheetId="5" hidden="1">{#N/A,#N/A,FALSE,"단축1";#N/A,#N/A,FALSE,"단축2";#N/A,#N/A,FALSE,"단축3";#N/A,#N/A,FALSE,"장축";#N/A,#N/A,FALSE,"4WD"}</definedName>
    <definedName name="ㄴㄴㄴㄴㄴㄴㄴㄴㄴㄴㄴ" localSheetId="2" hidden="1">{#N/A,#N/A,FALSE,"단축1";#N/A,#N/A,FALSE,"단축2";#N/A,#N/A,FALSE,"단축3";#N/A,#N/A,FALSE,"장축";#N/A,#N/A,FALSE,"4WD"}</definedName>
    <definedName name="ㄴㄴㄴㄴㄴㄴㄴㄴㄴㄴㄴ" localSheetId="9" hidden="1">{#N/A,#N/A,FALSE,"단축1";#N/A,#N/A,FALSE,"단축2";#N/A,#N/A,FALSE,"단축3";#N/A,#N/A,FALSE,"장축";#N/A,#N/A,FALSE,"4WD"}</definedName>
    <definedName name="ㄴㄴㄴㄴㄴㄴㄴㄴㄴㄴㄴ" hidden="1">{#N/A,#N/A,FALSE,"단축1";#N/A,#N/A,FALSE,"단축2";#N/A,#N/A,FALSE,"단축3";#N/A,#N/A,FALSE,"장축";#N/A,#N/A,FALSE,"4WD"}</definedName>
    <definedName name="납품현황" localSheetId="1" hidden="1">{#N/A,#N/A,FALSE,"단축1";#N/A,#N/A,FALSE,"단축2";#N/A,#N/A,FALSE,"단축3";#N/A,#N/A,FALSE,"장축";#N/A,#N/A,FALSE,"4WD"}</definedName>
    <definedName name="납품현황" localSheetId="5" hidden="1">{#N/A,#N/A,FALSE,"단축1";#N/A,#N/A,FALSE,"단축2";#N/A,#N/A,FALSE,"단축3";#N/A,#N/A,FALSE,"장축";#N/A,#N/A,FALSE,"4WD"}</definedName>
    <definedName name="납품현황" localSheetId="2" hidden="1">{#N/A,#N/A,FALSE,"단축1";#N/A,#N/A,FALSE,"단축2";#N/A,#N/A,FALSE,"단축3";#N/A,#N/A,FALSE,"장축";#N/A,#N/A,FALSE,"4WD"}</definedName>
    <definedName name="납품현황" localSheetId="9" hidden="1">{#N/A,#N/A,FALSE,"단축1";#N/A,#N/A,FALSE,"단축2";#N/A,#N/A,FALSE,"단축3";#N/A,#N/A,FALSE,"장축";#N/A,#N/A,FALSE,"4WD"}</definedName>
    <definedName name="납품현황" hidden="1">{#N/A,#N/A,FALSE,"단축1";#N/A,#N/A,FALSE,"단축2";#N/A,#N/A,FALSE,"단축3";#N/A,#N/A,FALSE,"장축";#N/A,#N/A,FALSE,"4WD"}</definedName>
    <definedName name="노" localSheetId="1" hidden="1">{#N/A,#N/A,FALSE,"단축1";#N/A,#N/A,FALSE,"단축2";#N/A,#N/A,FALSE,"단축3";#N/A,#N/A,FALSE,"장축";#N/A,#N/A,FALSE,"4WD"}</definedName>
    <definedName name="노" localSheetId="5" hidden="1">{#N/A,#N/A,FALSE,"단축1";#N/A,#N/A,FALSE,"단축2";#N/A,#N/A,FALSE,"단축3";#N/A,#N/A,FALSE,"장축";#N/A,#N/A,FALSE,"4WD"}</definedName>
    <definedName name="노" localSheetId="2" hidden="1">{#N/A,#N/A,FALSE,"단축1";#N/A,#N/A,FALSE,"단축2";#N/A,#N/A,FALSE,"단축3";#N/A,#N/A,FALSE,"장축";#N/A,#N/A,FALSE,"4WD"}</definedName>
    <definedName name="노" localSheetId="9" hidden="1">{#N/A,#N/A,FALSE,"단축1";#N/A,#N/A,FALSE,"단축2";#N/A,#N/A,FALSE,"단축3";#N/A,#N/A,FALSE,"장축";#N/A,#N/A,FALSE,"4WD"}</definedName>
    <definedName name="노" hidden="1">{#N/A,#N/A,FALSE,"단축1";#N/A,#N/A,FALSE,"단축2";#N/A,#N/A,FALSE,"단축3";#N/A,#N/A,FALSE,"장축";#N/A,#N/A,FALSE,"4WD"}</definedName>
    <definedName name="노정현" localSheetId="1" hidden="1">{#N/A,#N/A,FALSE,"96자동차사 계획";#N/A,#N/A,FALSE,"96자동차사 계획"}</definedName>
    <definedName name="노정현" localSheetId="5" hidden="1">{#N/A,#N/A,FALSE,"96자동차사 계획";#N/A,#N/A,FALSE,"96자동차사 계획"}</definedName>
    <definedName name="노정현" localSheetId="2" hidden="1">{#N/A,#N/A,FALSE,"96자동차사 계획";#N/A,#N/A,FALSE,"96자동차사 계획"}</definedName>
    <definedName name="노정현" localSheetId="9" hidden="1">{#N/A,#N/A,FALSE,"96자동차사 계획";#N/A,#N/A,FALSE,"96자동차사 계획"}</definedName>
    <definedName name="노정현" hidden="1">{#N/A,#N/A,FALSE,"96자동차사 계획";#N/A,#N/A,FALSE,"96자동차사 계획"}</definedName>
    <definedName name="대광발주" localSheetId="1" hidden="1">{#N/A,#N/A,TRUE,"Summary";#N/A,#N/A,TRUE,"IS";#N/A,#N/A,TRUE,"Adj";#N/A,#N/A,TRUE,"BS";#N/A,#N/A,TRUE,"CF";#N/A,#N/A,TRUE,"Debt";#N/A,#N/A,TRUE,"IRR"}</definedName>
    <definedName name="대광발주" localSheetId="5" hidden="1">{#N/A,#N/A,TRUE,"Summary";#N/A,#N/A,TRUE,"IS";#N/A,#N/A,TRUE,"Adj";#N/A,#N/A,TRUE,"BS";#N/A,#N/A,TRUE,"CF";#N/A,#N/A,TRUE,"Debt";#N/A,#N/A,TRUE,"IRR"}</definedName>
    <definedName name="대광발주" localSheetId="2" hidden="1">{#N/A,#N/A,TRUE,"Summary";#N/A,#N/A,TRUE,"IS";#N/A,#N/A,TRUE,"Adj";#N/A,#N/A,TRUE,"BS";#N/A,#N/A,TRUE,"CF";#N/A,#N/A,TRUE,"Debt";#N/A,#N/A,TRUE,"IRR"}</definedName>
    <definedName name="대광발주" localSheetId="9" hidden="1">{#N/A,#N/A,TRUE,"Summary";#N/A,#N/A,TRUE,"IS";#N/A,#N/A,TRUE,"Adj";#N/A,#N/A,TRUE,"BS";#N/A,#N/A,TRUE,"CF";#N/A,#N/A,TRUE,"Debt";#N/A,#N/A,TRUE,"IRR"}</definedName>
    <definedName name="대광발주" hidden="1">{#N/A,#N/A,TRUE,"Summary";#N/A,#N/A,TRUE,"IS";#N/A,#N/A,TRUE,"Adj";#N/A,#N/A,TRUE,"BS";#N/A,#N/A,TRUE,"CF";#N/A,#N/A,TRUE,"Debt";#N/A,#N/A,TRUE,"IRR"}</definedName>
    <definedName name="돗ㄱ" localSheetId="1" hidden="1">{#N/A,#N/A,FALSE,"단축1";#N/A,#N/A,FALSE,"단축2";#N/A,#N/A,FALSE,"단축3";#N/A,#N/A,FALSE,"장축";#N/A,#N/A,FALSE,"4WD"}</definedName>
    <definedName name="돗ㄱ" localSheetId="5" hidden="1">{#N/A,#N/A,FALSE,"단축1";#N/A,#N/A,FALSE,"단축2";#N/A,#N/A,FALSE,"단축3";#N/A,#N/A,FALSE,"장축";#N/A,#N/A,FALSE,"4WD"}</definedName>
    <definedName name="돗ㄱ" localSheetId="2" hidden="1">{#N/A,#N/A,FALSE,"단축1";#N/A,#N/A,FALSE,"단축2";#N/A,#N/A,FALSE,"단축3";#N/A,#N/A,FALSE,"장축";#N/A,#N/A,FALSE,"4WD"}</definedName>
    <definedName name="돗ㄱ" localSheetId="9" hidden="1">{#N/A,#N/A,FALSE,"단축1";#N/A,#N/A,FALSE,"단축2";#N/A,#N/A,FALSE,"단축3";#N/A,#N/A,FALSE,"장축";#N/A,#N/A,FALSE,"4WD"}</definedName>
    <definedName name="돗ㄱ" hidden="1">{#N/A,#N/A,FALSE,"단축1";#N/A,#N/A,FALSE,"단축2";#N/A,#N/A,FALSE,"단축3";#N/A,#N/A,FALSE,"장축";#N/A,#N/A,FALSE,"4WD"}</definedName>
    <definedName name="등속판매" localSheetId="1" hidden="1">{#N/A,#N/A,FALSE,"단축1";#N/A,#N/A,FALSE,"단축2";#N/A,#N/A,FALSE,"단축3";#N/A,#N/A,FALSE,"장축";#N/A,#N/A,FALSE,"4WD"}</definedName>
    <definedName name="등속판매" localSheetId="5" hidden="1">{#N/A,#N/A,FALSE,"단축1";#N/A,#N/A,FALSE,"단축2";#N/A,#N/A,FALSE,"단축3";#N/A,#N/A,FALSE,"장축";#N/A,#N/A,FALSE,"4WD"}</definedName>
    <definedName name="등속판매" localSheetId="2" hidden="1">{#N/A,#N/A,FALSE,"단축1";#N/A,#N/A,FALSE,"단축2";#N/A,#N/A,FALSE,"단축3";#N/A,#N/A,FALSE,"장축";#N/A,#N/A,FALSE,"4WD"}</definedName>
    <definedName name="등속판매" localSheetId="9" hidden="1">{#N/A,#N/A,FALSE,"단축1";#N/A,#N/A,FALSE,"단축2";#N/A,#N/A,FALSE,"단축3";#N/A,#N/A,FALSE,"장축";#N/A,#N/A,FALSE,"4WD"}</definedName>
    <definedName name="등속판매" hidden="1">{#N/A,#N/A,FALSE,"단축1";#N/A,#N/A,FALSE,"단축2";#N/A,#N/A,FALSE,"단축3";#N/A,#N/A,FALSE,"장축";#N/A,#N/A,FALSE,"4WD"}</definedName>
    <definedName name="ㄹㄹㄹ" localSheetId="1" hidden="1">{#N/A,#N/A,FALSE,"단축1";#N/A,#N/A,FALSE,"단축2";#N/A,#N/A,FALSE,"단축3";#N/A,#N/A,FALSE,"장축";#N/A,#N/A,FALSE,"4WD"}</definedName>
    <definedName name="ㄹㄹㄹ" localSheetId="5" hidden="1">{#N/A,#N/A,FALSE,"단축1";#N/A,#N/A,FALSE,"단축2";#N/A,#N/A,FALSE,"단축3";#N/A,#N/A,FALSE,"장축";#N/A,#N/A,FALSE,"4WD"}</definedName>
    <definedName name="ㄹㄹㄹ" localSheetId="2" hidden="1">{#N/A,#N/A,FALSE,"단축1";#N/A,#N/A,FALSE,"단축2";#N/A,#N/A,FALSE,"단축3";#N/A,#N/A,FALSE,"장축";#N/A,#N/A,FALSE,"4WD"}</definedName>
    <definedName name="ㄹㄹㄹ" localSheetId="9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로커커버" localSheetId="1" hidden="1">{#N/A,#N/A,FALSE,"단축1";#N/A,#N/A,FALSE,"단축2";#N/A,#N/A,FALSE,"단축3";#N/A,#N/A,FALSE,"장축";#N/A,#N/A,FALSE,"4WD"}</definedName>
    <definedName name="로커커버" localSheetId="5" hidden="1">{#N/A,#N/A,FALSE,"단축1";#N/A,#N/A,FALSE,"단축2";#N/A,#N/A,FALSE,"단축3";#N/A,#N/A,FALSE,"장축";#N/A,#N/A,FALSE,"4WD"}</definedName>
    <definedName name="로커커버" localSheetId="2" hidden="1">{#N/A,#N/A,FALSE,"단축1";#N/A,#N/A,FALSE,"단축2";#N/A,#N/A,FALSE,"단축3";#N/A,#N/A,FALSE,"장축";#N/A,#N/A,FALSE,"4WD"}</definedName>
    <definedName name="로커커버" localSheetId="9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1" hidden="1">{#N/A,#N/A,FALSE,"단축1";#N/A,#N/A,FALSE,"단축2";#N/A,#N/A,FALSE,"단축3";#N/A,#N/A,FALSE,"장축";#N/A,#N/A,FALSE,"4WD"}</definedName>
    <definedName name="ㅁ" localSheetId="5" hidden="1">{#N/A,#N/A,FALSE,"단축1";#N/A,#N/A,FALSE,"단축2";#N/A,#N/A,FALSE,"단축3";#N/A,#N/A,FALSE,"장축";#N/A,#N/A,FALSE,"4WD"}</definedName>
    <definedName name="ㅁ" localSheetId="2" hidden="1">{#N/A,#N/A,FALSE,"단축1";#N/A,#N/A,FALSE,"단축2";#N/A,#N/A,FALSE,"단축3";#N/A,#N/A,FALSE,"장축";#N/A,#N/A,FALSE,"4WD"}</definedName>
    <definedName name="ㅁ" localSheetId="9" hidden="1">{#N/A,#N/A,FALSE,"단축1";#N/A,#N/A,FALSE,"단축2";#N/A,#N/A,FALSE,"단축3";#N/A,#N/A,FALSE,"장축";#N/A,#N/A,FALSE,"4WD"}</definedName>
    <definedName name="ㅁ" hidden="1">{#N/A,#N/A,FALSE,"단축1";#N/A,#N/A,FALSE,"단축2";#N/A,#N/A,FALSE,"단축3";#N/A,#N/A,FALSE,"장축";#N/A,#N/A,FALSE,"4WD"}</definedName>
    <definedName name="ㅁㄴ" localSheetId="1" hidden="1">{#N/A,#N/A,FALSE,"단축1";#N/A,#N/A,FALSE,"단축2";#N/A,#N/A,FALSE,"단축3";#N/A,#N/A,FALSE,"장축";#N/A,#N/A,FALSE,"4WD"}</definedName>
    <definedName name="ㅁㄴ" localSheetId="5" hidden="1">{#N/A,#N/A,FALSE,"단축1";#N/A,#N/A,FALSE,"단축2";#N/A,#N/A,FALSE,"단축3";#N/A,#N/A,FALSE,"장축";#N/A,#N/A,FALSE,"4WD"}</definedName>
    <definedName name="ㅁㄴ" localSheetId="2" hidden="1">{#N/A,#N/A,FALSE,"단축1";#N/A,#N/A,FALSE,"단축2";#N/A,#N/A,FALSE,"단축3";#N/A,#N/A,FALSE,"장축";#N/A,#N/A,FALSE,"4WD"}</definedName>
    <definedName name="ㅁㄴ" localSheetId="9" hidden="1">{#N/A,#N/A,FALSE,"단축1";#N/A,#N/A,FALSE,"단축2";#N/A,#N/A,FALSE,"단축3";#N/A,#N/A,FALSE,"장축";#N/A,#N/A,FALSE,"4WD"}</definedName>
    <definedName name="ㅁㄴ" hidden="1">{#N/A,#N/A,FALSE,"단축1";#N/A,#N/A,FALSE,"단축2";#N/A,#N/A,FALSE,"단축3";#N/A,#N/A,FALSE,"장축";#N/A,#N/A,FALSE,"4WD"}</definedName>
    <definedName name="ㅁㄴㅇㄹ" localSheetId="1" hidden="1">{#N/A,#N/A,FALSE,"단축1";#N/A,#N/A,FALSE,"단축2";#N/A,#N/A,FALSE,"단축3";#N/A,#N/A,FALSE,"장축";#N/A,#N/A,FALSE,"4WD"}</definedName>
    <definedName name="ㅁㄴㅇㄹ" localSheetId="5" hidden="1">{#N/A,#N/A,FALSE,"단축1";#N/A,#N/A,FALSE,"단축2";#N/A,#N/A,FALSE,"단축3";#N/A,#N/A,FALSE,"장축";#N/A,#N/A,FALSE,"4WD"}</definedName>
    <definedName name="ㅁㄴㅇㄹ" localSheetId="2" hidden="1">{#N/A,#N/A,FALSE,"단축1";#N/A,#N/A,FALSE,"단축2";#N/A,#N/A,FALSE,"단축3";#N/A,#N/A,FALSE,"장축";#N/A,#N/A,FALSE,"4WD"}</definedName>
    <definedName name="ㅁㄴㅇㄹ" localSheetId="9" hidden="1">{#N/A,#N/A,FALSE,"단축1";#N/A,#N/A,FALSE,"단축2";#N/A,#N/A,FALSE,"단축3";#N/A,#N/A,FALSE,"장축";#N/A,#N/A,FALSE,"4WD"}</definedName>
    <definedName name="ㅁㄴㅇㄹ" hidden="1">{#N/A,#N/A,FALSE,"단축1";#N/A,#N/A,FALSE,"단축2";#N/A,#N/A,FALSE,"단축3";#N/A,#N/A,FALSE,"장축";#N/A,#N/A,FALSE,"4WD"}</definedName>
    <definedName name="ㅁㄴㅇㄻㄴㅇㄹ" localSheetId="1" hidden="1">{"'FLASHCARD'!$B$1"}</definedName>
    <definedName name="ㅁㄴㅇㄻㄴㅇㄹ" localSheetId="5" hidden="1">{"'FLASHCARD'!$B$1"}</definedName>
    <definedName name="ㅁㄴㅇㄻㄴㅇㄹ" localSheetId="2" hidden="1">{"'FLASHCARD'!$B$1"}</definedName>
    <definedName name="ㅁㄴㅇㄻㄴㅇㄹ" localSheetId="9" hidden="1">{"'FLASHCARD'!$B$1"}</definedName>
    <definedName name="ㅁㄴㅇㄻㄴㅇㄹ" hidden="1">{"'FLASHCARD'!$B$1"}</definedName>
    <definedName name="ㅁㅂㅈㄷ" localSheetId="1" hidden="1">{#N/A,#N/A,FALSE,"Aging Summary";#N/A,#N/A,FALSE,"Ratio Analysis";#N/A,#N/A,FALSE,"Test 120 Day Accts";#N/A,#N/A,FALSE,"Tickmarks"}</definedName>
    <definedName name="ㅁㅂㅈㄷ" localSheetId="5" hidden="1">{#N/A,#N/A,FALSE,"Aging Summary";#N/A,#N/A,FALSE,"Ratio Analysis";#N/A,#N/A,FALSE,"Test 120 Day Accts";#N/A,#N/A,FALSE,"Tickmarks"}</definedName>
    <definedName name="ㅁㅂㅈㄷ" localSheetId="2" hidden="1">{#N/A,#N/A,FALSE,"Aging Summary";#N/A,#N/A,FALSE,"Ratio Analysis";#N/A,#N/A,FALSE,"Test 120 Day Accts";#N/A,#N/A,FALSE,"Tickmarks"}</definedName>
    <definedName name="ㅁㅂㅈㄷ" localSheetId="9" hidden="1">{#N/A,#N/A,FALSE,"Aging Summary";#N/A,#N/A,FALSE,"Ratio Analysis";#N/A,#N/A,FALSE,"Test 120 Day Accts";#N/A,#N/A,FALSE,"Tickmarks"}</definedName>
    <definedName name="ㅁㅂㅈㄷ" hidden="1">{#N/A,#N/A,FALSE,"Aging Summary";#N/A,#N/A,FALSE,"Ratio Analysis";#N/A,#N/A,FALSE,"Test 120 Day Accts";#N/A,#N/A,FALSE,"Tickmarks"}</definedName>
    <definedName name="매출비교" localSheetId="1" hidden="1">{#N/A,#N/A,TRUE,"Summary";#N/A,#N/A,TRUE,"IS";#N/A,#N/A,TRUE,"Adj";#N/A,#N/A,TRUE,"BS";#N/A,#N/A,TRUE,"CF";#N/A,#N/A,TRUE,"Debt";#N/A,#N/A,TRUE,"IRR"}</definedName>
    <definedName name="매출비교" localSheetId="5" hidden="1">{#N/A,#N/A,TRUE,"Summary";#N/A,#N/A,TRUE,"IS";#N/A,#N/A,TRUE,"Adj";#N/A,#N/A,TRUE,"BS";#N/A,#N/A,TRUE,"CF";#N/A,#N/A,TRUE,"Debt";#N/A,#N/A,TRUE,"IRR"}</definedName>
    <definedName name="매출비교" localSheetId="2" hidden="1">{#N/A,#N/A,TRUE,"Summary";#N/A,#N/A,TRUE,"IS";#N/A,#N/A,TRUE,"Adj";#N/A,#N/A,TRUE,"BS";#N/A,#N/A,TRUE,"CF";#N/A,#N/A,TRUE,"Debt";#N/A,#N/A,TRUE,"IRR"}</definedName>
    <definedName name="매출비교" localSheetId="9" hidden="1">{#N/A,#N/A,TRUE,"Summary";#N/A,#N/A,TRUE,"IS";#N/A,#N/A,TRUE,"Adj";#N/A,#N/A,TRUE,"BS";#N/A,#N/A,TRUE,"CF";#N/A,#N/A,TRUE,"Debt";#N/A,#N/A,TRUE,"IRR"}</definedName>
    <definedName name="매출비교" hidden="1">{#N/A,#N/A,TRUE,"Summary";#N/A,#N/A,TRUE,"IS";#N/A,#N/A,TRUE,"Adj";#N/A,#N/A,TRUE,"BS";#N/A,#N/A,TRUE,"CF";#N/A,#N/A,TRUE,"Debt";#N/A,#N/A,TRUE,"IRR"}</definedName>
    <definedName name="매출원가" localSheetId="1" hidden="1">{#N/A,#N/A,FALSE,"Aging Summary";#N/A,#N/A,FALSE,"Ratio Analysis";#N/A,#N/A,FALSE,"Test 120 Day Accts";#N/A,#N/A,FALSE,"Tickmarks"}</definedName>
    <definedName name="매출원가" localSheetId="5" hidden="1">{#N/A,#N/A,FALSE,"Aging Summary";#N/A,#N/A,FALSE,"Ratio Analysis";#N/A,#N/A,FALSE,"Test 120 Day Accts";#N/A,#N/A,FALSE,"Tickmarks"}</definedName>
    <definedName name="매출원가" localSheetId="2" hidden="1">{#N/A,#N/A,FALSE,"Aging Summary";#N/A,#N/A,FALSE,"Ratio Analysis";#N/A,#N/A,FALSE,"Test 120 Day Accts";#N/A,#N/A,FALSE,"Tickmarks"}</definedName>
    <definedName name="매출원가" localSheetId="9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ㅂㅂㅂ" localSheetId="1" hidden="1">{#N/A,#N/A,FALSE,"단축1";#N/A,#N/A,FALSE,"단축2";#N/A,#N/A,FALSE,"단축3";#N/A,#N/A,FALSE,"장축";#N/A,#N/A,FALSE,"4WD"}</definedName>
    <definedName name="ㅂㅂㅂ" localSheetId="5" hidden="1">{#N/A,#N/A,FALSE,"단축1";#N/A,#N/A,FALSE,"단축2";#N/A,#N/A,FALSE,"단축3";#N/A,#N/A,FALSE,"장축";#N/A,#N/A,FALSE,"4WD"}</definedName>
    <definedName name="ㅂㅂㅂ" localSheetId="2" hidden="1">{#N/A,#N/A,FALSE,"단축1";#N/A,#N/A,FALSE,"단축2";#N/A,#N/A,FALSE,"단축3";#N/A,#N/A,FALSE,"장축";#N/A,#N/A,FALSE,"4WD"}</definedName>
    <definedName name="ㅂㅂㅂ" localSheetId="9" hidden="1">{#N/A,#N/A,FALSE,"단축1";#N/A,#N/A,FALSE,"단축2";#N/A,#N/A,FALSE,"단축3";#N/A,#N/A,FALSE,"장축";#N/A,#N/A,FALSE,"4WD"}</definedName>
    <definedName name="ㅂㅂㅂ" hidden="1">{#N/A,#N/A,FALSE,"단축1";#N/A,#N/A,FALSE,"단축2";#N/A,#N/A,FALSE,"단축3";#N/A,#N/A,FALSE,"장축";#N/A,#N/A,FALSE,"4WD"}</definedName>
    <definedName name="방진고무" localSheetId="1" hidden="1">{#N/A,#N/A,FALSE,"단축1";#N/A,#N/A,FALSE,"단축2";#N/A,#N/A,FALSE,"단축3";#N/A,#N/A,FALSE,"장축";#N/A,#N/A,FALSE,"4WD"}</definedName>
    <definedName name="방진고무" localSheetId="5" hidden="1">{#N/A,#N/A,FALSE,"단축1";#N/A,#N/A,FALSE,"단축2";#N/A,#N/A,FALSE,"단축3";#N/A,#N/A,FALSE,"장축";#N/A,#N/A,FALSE,"4WD"}</definedName>
    <definedName name="방진고무" localSheetId="2" hidden="1">{#N/A,#N/A,FALSE,"단축1";#N/A,#N/A,FALSE,"단축2";#N/A,#N/A,FALSE,"단축3";#N/A,#N/A,FALSE,"장축";#N/A,#N/A,FALSE,"4WD"}</definedName>
    <definedName name="방진고무" localSheetId="9" hidden="1">{#N/A,#N/A,FALSE,"단축1";#N/A,#N/A,FALSE,"단축2";#N/A,#N/A,FALSE,"단축3";#N/A,#N/A,FALSE,"장축";#N/A,#N/A,FALSE,"4WD"}</definedName>
    <definedName name="방진고무" hidden="1">{#N/A,#N/A,FALSE,"단축1";#N/A,#N/A,FALSE,"단축2";#N/A,#N/A,FALSE,"단축3";#N/A,#N/A,FALSE,"장축";#N/A,#N/A,FALSE,"4WD"}</definedName>
    <definedName name="보고" localSheetId="1" hidden="1">{#N/A,#N/A,FALSE,"단축1";#N/A,#N/A,FALSE,"단축2";#N/A,#N/A,FALSE,"단축3";#N/A,#N/A,FALSE,"장축";#N/A,#N/A,FALSE,"4WD"}</definedName>
    <definedName name="보고" localSheetId="5" hidden="1">{#N/A,#N/A,FALSE,"단축1";#N/A,#N/A,FALSE,"단축2";#N/A,#N/A,FALSE,"단축3";#N/A,#N/A,FALSE,"장축";#N/A,#N/A,FALSE,"4WD"}</definedName>
    <definedName name="보고" localSheetId="2" hidden="1">{#N/A,#N/A,FALSE,"단축1";#N/A,#N/A,FALSE,"단축2";#N/A,#N/A,FALSE,"단축3";#N/A,#N/A,FALSE,"장축";#N/A,#N/A,FALSE,"4WD"}</definedName>
    <definedName name="보고" localSheetId="9" hidden="1">{#N/A,#N/A,FALSE,"단축1";#N/A,#N/A,FALSE,"단축2";#N/A,#N/A,FALSE,"단축3";#N/A,#N/A,FALSE,"장축";#N/A,#N/A,FALSE,"4WD"}</definedName>
    <definedName name="보고" hidden="1">{#N/A,#N/A,FALSE,"단축1";#N/A,#N/A,FALSE,"단축2";#N/A,#N/A,FALSE,"단축3";#N/A,#N/A,FALSE,"장축";#N/A,#N/A,FALSE,"4WD"}</definedName>
    <definedName name="복사" localSheetId="1" hidden="1">{#N/A,#N/A,TRUE,"Summary";#N/A,#N/A,TRUE,"IS";#N/A,#N/A,TRUE,"Adj";#N/A,#N/A,TRUE,"BS";#N/A,#N/A,TRUE,"CF";#N/A,#N/A,TRUE,"Debt";#N/A,#N/A,TRUE,"IRR"}</definedName>
    <definedName name="복사" localSheetId="5" hidden="1">{#N/A,#N/A,TRUE,"Summary";#N/A,#N/A,TRUE,"IS";#N/A,#N/A,TRUE,"Adj";#N/A,#N/A,TRUE,"BS";#N/A,#N/A,TRUE,"CF";#N/A,#N/A,TRUE,"Debt";#N/A,#N/A,TRUE,"IRR"}</definedName>
    <definedName name="복사" localSheetId="2" hidden="1">{#N/A,#N/A,TRUE,"Summary";#N/A,#N/A,TRUE,"IS";#N/A,#N/A,TRUE,"Adj";#N/A,#N/A,TRUE,"BS";#N/A,#N/A,TRUE,"CF";#N/A,#N/A,TRUE,"Debt";#N/A,#N/A,TRUE,"IRR"}</definedName>
    <definedName name="복사" localSheetId="9" hidden="1">{#N/A,#N/A,TRUE,"Summary";#N/A,#N/A,TRUE,"IS";#N/A,#N/A,TRUE,"Adj";#N/A,#N/A,TRUE,"BS";#N/A,#N/A,TRUE,"CF";#N/A,#N/A,TRUE,"Debt";#N/A,#N/A,TRUE,"IRR"}</definedName>
    <definedName name="복사" hidden="1">{#N/A,#N/A,TRUE,"Summary";#N/A,#N/A,TRUE,"IS";#N/A,#N/A,TRUE,"Adj";#N/A,#N/A,TRUE,"BS";#N/A,#N/A,TRUE,"CF";#N/A,#N/A,TRUE,"Debt";#N/A,#N/A,TRUE,"IRR"}</definedName>
    <definedName name="사진1" localSheetId="1" hidden="1">{#N/A,#N/A,TRUE,"Summary";#N/A,#N/A,TRUE,"IS";#N/A,#N/A,TRUE,"Adj";#N/A,#N/A,TRUE,"BS";#N/A,#N/A,TRUE,"CF";#N/A,#N/A,TRUE,"Debt";#N/A,#N/A,TRUE,"IRR"}</definedName>
    <definedName name="사진1" localSheetId="5" hidden="1">{#N/A,#N/A,TRUE,"Summary";#N/A,#N/A,TRUE,"IS";#N/A,#N/A,TRUE,"Adj";#N/A,#N/A,TRUE,"BS";#N/A,#N/A,TRUE,"CF";#N/A,#N/A,TRUE,"Debt";#N/A,#N/A,TRUE,"IRR"}</definedName>
    <definedName name="사진1" localSheetId="2" hidden="1">{#N/A,#N/A,TRUE,"Summary";#N/A,#N/A,TRUE,"IS";#N/A,#N/A,TRUE,"Adj";#N/A,#N/A,TRUE,"BS";#N/A,#N/A,TRUE,"CF";#N/A,#N/A,TRUE,"Debt";#N/A,#N/A,TRUE,"IRR"}</definedName>
    <definedName name="사진1" localSheetId="9" hidden="1">{#N/A,#N/A,TRUE,"Summary";#N/A,#N/A,TRUE,"IS";#N/A,#N/A,TRUE,"Adj";#N/A,#N/A,TRUE,"BS";#N/A,#N/A,TRUE,"CF";#N/A,#N/A,TRUE,"Debt";#N/A,#N/A,TRUE,"IRR"}</definedName>
    <definedName name="사진1" hidden="1">{#N/A,#N/A,TRUE,"Summary";#N/A,#N/A,TRUE,"IS";#N/A,#N/A,TRUE,"Adj";#N/A,#N/A,TRUE,"BS";#N/A,#N/A,TRUE,"CF";#N/A,#N/A,TRUE,"Debt";#N/A,#N/A,TRUE,"IRR"}</definedName>
    <definedName name="세부" localSheetId="1" hidden="1">{#N/A,#N/A,FALSE,"96자동차사 계획";#N/A,#N/A,FALSE,"96자동차사 계획"}</definedName>
    <definedName name="세부" localSheetId="5" hidden="1">{#N/A,#N/A,FALSE,"96자동차사 계획";#N/A,#N/A,FALSE,"96자동차사 계획"}</definedName>
    <definedName name="세부" localSheetId="2" hidden="1">{#N/A,#N/A,FALSE,"96자동차사 계획";#N/A,#N/A,FALSE,"96자동차사 계획"}</definedName>
    <definedName name="세부" localSheetId="9" hidden="1">{#N/A,#N/A,FALSE,"96자동차사 계획";#N/A,#N/A,FALSE,"96자동차사 계획"}</definedName>
    <definedName name="세부" hidden="1">{#N/A,#N/A,FALSE,"96자동차사 계획";#N/A,#N/A,FALSE,"96자동차사 계획"}</definedName>
    <definedName name="세부1" localSheetId="1" hidden="1">{#N/A,#N/A,FALSE,"96자동차사 계획";#N/A,#N/A,FALSE,"96자동차사 계획"}</definedName>
    <definedName name="세부1" localSheetId="5" hidden="1">{#N/A,#N/A,FALSE,"96자동차사 계획";#N/A,#N/A,FALSE,"96자동차사 계획"}</definedName>
    <definedName name="세부1" localSheetId="2" hidden="1">{#N/A,#N/A,FALSE,"96자동차사 계획";#N/A,#N/A,FALSE,"96자동차사 계획"}</definedName>
    <definedName name="세부1" localSheetId="9" hidden="1">{#N/A,#N/A,FALSE,"96자동차사 계획";#N/A,#N/A,FALSE,"96자동차사 계획"}</definedName>
    <definedName name="세부1" hidden="1">{#N/A,#N/A,FALSE,"96자동차사 계획";#N/A,#N/A,FALSE,"96자동차사 계획"}</definedName>
    <definedName name="세부2" localSheetId="1" hidden="1">{#N/A,#N/A,FALSE,"96자동차사 계획";#N/A,#N/A,FALSE,"96자동차사 계획"}</definedName>
    <definedName name="세부2" localSheetId="5" hidden="1">{#N/A,#N/A,FALSE,"96자동차사 계획";#N/A,#N/A,FALSE,"96자동차사 계획"}</definedName>
    <definedName name="세부2" localSheetId="2" hidden="1">{#N/A,#N/A,FALSE,"96자동차사 계획";#N/A,#N/A,FALSE,"96자동차사 계획"}</definedName>
    <definedName name="세부2" localSheetId="9" hidden="1">{#N/A,#N/A,FALSE,"96자동차사 계획";#N/A,#N/A,FALSE,"96자동차사 계획"}</definedName>
    <definedName name="세부2" hidden="1">{#N/A,#N/A,FALSE,"96자동차사 계획";#N/A,#N/A,FALSE,"96자동차사 계획"}</definedName>
    <definedName name="세부3" localSheetId="1" hidden="1">{#N/A,#N/A,FALSE,"96자동차사 계획";#N/A,#N/A,FALSE,"96자동차사 계획"}</definedName>
    <definedName name="세부3" localSheetId="5" hidden="1">{#N/A,#N/A,FALSE,"96자동차사 계획";#N/A,#N/A,FALSE,"96자동차사 계획"}</definedName>
    <definedName name="세부3" localSheetId="2" hidden="1">{#N/A,#N/A,FALSE,"96자동차사 계획";#N/A,#N/A,FALSE,"96자동차사 계획"}</definedName>
    <definedName name="세부3" localSheetId="9" hidden="1">{#N/A,#N/A,FALSE,"96자동차사 계획";#N/A,#N/A,FALSE,"96자동차사 계획"}</definedName>
    <definedName name="세부3" hidden="1">{#N/A,#N/A,FALSE,"96자동차사 계획";#N/A,#N/A,FALSE,"96자동차사 계획"}</definedName>
    <definedName name="세부4" localSheetId="1" hidden="1">{#N/A,#N/A,FALSE,"96자동차사 계획";#N/A,#N/A,FALSE,"96자동차사 계획"}</definedName>
    <definedName name="세부4" localSheetId="5" hidden="1">{#N/A,#N/A,FALSE,"96자동차사 계획";#N/A,#N/A,FALSE,"96자동차사 계획"}</definedName>
    <definedName name="세부4" localSheetId="2" hidden="1">{#N/A,#N/A,FALSE,"96자동차사 계획";#N/A,#N/A,FALSE,"96자동차사 계획"}</definedName>
    <definedName name="세부4" localSheetId="9" hidden="1">{#N/A,#N/A,FALSE,"96자동차사 계획";#N/A,#N/A,FALSE,"96자동차사 계획"}</definedName>
    <definedName name="세부4" hidden="1">{#N/A,#N/A,FALSE,"96자동차사 계획";#N/A,#N/A,FALSE,"96자동차사 계획"}</definedName>
    <definedName name="세부5" localSheetId="1" hidden="1">{#N/A,#N/A,FALSE,"96자동차사 계획";#N/A,#N/A,FALSE,"96자동차사 계획"}</definedName>
    <definedName name="세부5" localSheetId="5" hidden="1">{#N/A,#N/A,FALSE,"96자동차사 계획";#N/A,#N/A,FALSE,"96자동차사 계획"}</definedName>
    <definedName name="세부5" localSheetId="2" hidden="1">{#N/A,#N/A,FALSE,"96자동차사 계획";#N/A,#N/A,FALSE,"96자동차사 계획"}</definedName>
    <definedName name="세부5" localSheetId="9" hidden="1">{#N/A,#N/A,FALSE,"96자동차사 계획";#N/A,#N/A,FALSE,"96자동차사 계획"}</definedName>
    <definedName name="세부5" hidden="1">{#N/A,#N/A,FALSE,"96자동차사 계획";#N/A,#N/A,FALSE,"96자동차사 계획"}</definedName>
    <definedName name="세부6" localSheetId="1" hidden="1">{#N/A,#N/A,FALSE,"96자동차사 계획";#N/A,#N/A,FALSE,"96자동차사 계획"}</definedName>
    <definedName name="세부6" localSheetId="5" hidden="1">{#N/A,#N/A,FALSE,"96자동차사 계획";#N/A,#N/A,FALSE,"96자동차사 계획"}</definedName>
    <definedName name="세부6" localSheetId="2" hidden="1">{#N/A,#N/A,FALSE,"96자동차사 계획";#N/A,#N/A,FALSE,"96자동차사 계획"}</definedName>
    <definedName name="세부6" localSheetId="9" hidden="1">{#N/A,#N/A,FALSE,"96자동차사 계획";#N/A,#N/A,FALSE,"96자동차사 계획"}</definedName>
    <definedName name="세부6" hidden="1">{#N/A,#N/A,FALSE,"96자동차사 계획";#N/A,#N/A,FALSE,"96자동차사 계획"}</definedName>
    <definedName name="세부7" localSheetId="1" hidden="1">{#N/A,#N/A,FALSE,"96자동차사 계획";#N/A,#N/A,FALSE,"96자동차사 계획"}</definedName>
    <definedName name="세부7" localSheetId="5" hidden="1">{#N/A,#N/A,FALSE,"96자동차사 계획";#N/A,#N/A,FALSE,"96자동차사 계획"}</definedName>
    <definedName name="세부7" localSheetId="2" hidden="1">{#N/A,#N/A,FALSE,"96자동차사 계획";#N/A,#N/A,FALSE,"96자동차사 계획"}</definedName>
    <definedName name="세부7" localSheetId="9" hidden="1">{#N/A,#N/A,FALSE,"96자동차사 계획";#N/A,#N/A,FALSE,"96자동차사 계획"}</definedName>
    <definedName name="세부7" hidden="1">{#N/A,#N/A,FALSE,"96자동차사 계획";#N/A,#N/A,FALSE,"96자동차사 계획"}</definedName>
    <definedName name="세부계획a" localSheetId="1" hidden="1">{#N/A,#N/A,FALSE,"96자동차사 계획";#N/A,#N/A,FALSE,"96자동차사 계획"}</definedName>
    <definedName name="세부계획a" localSheetId="5" hidden="1">{#N/A,#N/A,FALSE,"96자동차사 계획";#N/A,#N/A,FALSE,"96자동차사 계획"}</definedName>
    <definedName name="세부계획a" localSheetId="2" hidden="1">{#N/A,#N/A,FALSE,"96자동차사 계획";#N/A,#N/A,FALSE,"96자동차사 계획"}</definedName>
    <definedName name="세부계획a" localSheetId="9" hidden="1">{#N/A,#N/A,FALSE,"96자동차사 계획";#N/A,#N/A,FALSE,"96자동차사 계획"}</definedName>
    <definedName name="세부계획a" hidden="1">{#N/A,#N/A,FALSE,"96자동차사 계획";#N/A,#N/A,FALSE,"96자동차사 계획"}</definedName>
    <definedName name="세부계획b" localSheetId="1" hidden="1">{#N/A,#N/A,FALSE,"96자동차사 계획";#N/A,#N/A,FALSE,"96자동차사 계획"}</definedName>
    <definedName name="세부계획b" localSheetId="5" hidden="1">{#N/A,#N/A,FALSE,"96자동차사 계획";#N/A,#N/A,FALSE,"96자동차사 계획"}</definedName>
    <definedName name="세부계획b" localSheetId="2" hidden="1">{#N/A,#N/A,FALSE,"96자동차사 계획";#N/A,#N/A,FALSE,"96자동차사 계획"}</definedName>
    <definedName name="세부계획b" localSheetId="9" hidden="1">{#N/A,#N/A,FALSE,"96자동차사 계획";#N/A,#N/A,FALSE,"96자동차사 계획"}</definedName>
    <definedName name="세부계획b" hidden="1">{#N/A,#N/A,FALSE,"96자동차사 계획";#N/A,#N/A,FALSE,"96자동차사 계획"}</definedName>
    <definedName name="세부계획C" localSheetId="1" hidden="1">{#N/A,#N/A,FALSE,"96자동차사 계획";#N/A,#N/A,FALSE,"96자동차사 계획"}</definedName>
    <definedName name="세부계획C" localSheetId="5" hidden="1">{#N/A,#N/A,FALSE,"96자동차사 계획";#N/A,#N/A,FALSE,"96자동차사 계획"}</definedName>
    <definedName name="세부계획C" localSheetId="2" hidden="1">{#N/A,#N/A,FALSE,"96자동차사 계획";#N/A,#N/A,FALSE,"96자동차사 계획"}</definedName>
    <definedName name="세부계획C" localSheetId="9" hidden="1">{#N/A,#N/A,FALSE,"96자동차사 계획";#N/A,#N/A,FALSE,"96자동차사 계획"}</definedName>
    <definedName name="세부계획C" hidden="1">{#N/A,#N/A,FALSE,"96자동차사 계획";#N/A,#N/A,FALSE,"96자동차사 계획"}</definedName>
    <definedName name="세부계획D" localSheetId="1" hidden="1">{#N/A,#N/A,FALSE,"96자동차사 계획";#N/A,#N/A,FALSE,"96자동차사 계획"}</definedName>
    <definedName name="세부계획D" localSheetId="5" hidden="1">{#N/A,#N/A,FALSE,"96자동차사 계획";#N/A,#N/A,FALSE,"96자동차사 계획"}</definedName>
    <definedName name="세부계획D" localSheetId="2" hidden="1">{#N/A,#N/A,FALSE,"96자동차사 계획";#N/A,#N/A,FALSE,"96자동차사 계획"}</definedName>
    <definedName name="세부계획D" localSheetId="9" hidden="1">{#N/A,#N/A,FALSE,"96자동차사 계획";#N/A,#N/A,FALSE,"96자동차사 계획"}</definedName>
    <definedName name="세부계획D" hidden="1">{#N/A,#N/A,FALSE,"96자동차사 계획";#N/A,#N/A,FALSE,"96자동차사 계획"}</definedName>
    <definedName name="세부손익" localSheetId="1" hidden="1">{#N/A,#N/A,TRUE,"Summary";#N/A,#N/A,TRUE,"IS";#N/A,#N/A,TRUE,"Adj";#N/A,#N/A,TRUE,"BS";#N/A,#N/A,TRUE,"CF";#N/A,#N/A,TRUE,"Debt";#N/A,#N/A,TRUE,"IRR"}</definedName>
    <definedName name="세부손익" localSheetId="5" hidden="1">{#N/A,#N/A,TRUE,"Summary";#N/A,#N/A,TRUE,"IS";#N/A,#N/A,TRUE,"Adj";#N/A,#N/A,TRUE,"BS";#N/A,#N/A,TRUE,"CF";#N/A,#N/A,TRUE,"Debt";#N/A,#N/A,TRUE,"IRR"}</definedName>
    <definedName name="세부손익" localSheetId="2" hidden="1">{#N/A,#N/A,TRUE,"Summary";#N/A,#N/A,TRUE,"IS";#N/A,#N/A,TRUE,"Adj";#N/A,#N/A,TRUE,"BS";#N/A,#N/A,TRUE,"CF";#N/A,#N/A,TRUE,"Debt";#N/A,#N/A,TRUE,"IRR"}</definedName>
    <definedName name="세부손익" localSheetId="9" hidden="1">{#N/A,#N/A,TRUE,"Summary";#N/A,#N/A,TRUE,"IS";#N/A,#N/A,TRUE,"Adj";#N/A,#N/A,TRUE,"BS";#N/A,#N/A,TRUE,"CF";#N/A,#N/A,TRUE,"Debt";#N/A,#N/A,TRUE,"IRR"}</definedName>
    <definedName name="세부손익" hidden="1">{#N/A,#N/A,TRUE,"Summary";#N/A,#N/A,TRUE,"IS";#N/A,#N/A,TRUE,"Adj";#N/A,#N/A,TRUE,"BS";#N/A,#N/A,TRUE,"CF";#N/A,#N/A,TRUE,"Debt";#N/A,#N/A,TRUE,"IRR"}</definedName>
    <definedName name="세부투자1" localSheetId="1" hidden="1">{#N/A,#N/A,TRUE,"Summary";#N/A,#N/A,TRUE,"IS";#N/A,#N/A,TRUE,"Adj";#N/A,#N/A,TRUE,"BS";#N/A,#N/A,TRUE,"CF";#N/A,#N/A,TRUE,"Debt";#N/A,#N/A,TRUE,"IRR"}</definedName>
    <definedName name="세부투자1" localSheetId="5" hidden="1">{#N/A,#N/A,TRUE,"Summary";#N/A,#N/A,TRUE,"IS";#N/A,#N/A,TRUE,"Adj";#N/A,#N/A,TRUE,"BS";#N/A,#N/A,TRUE,"CF";#N/A,#N/A,TRUE,"Debt";#N/A,#N/A,TRUE,"IRR"}</definedName>
    <definedName name="세부투자1" localSheetId="2" hidden="1">{#N/A,#N/A,TRUE,"Summary";#N/A,#N/A,TRUE,"IS";#N/A,#N/A,TRUE,"Adj";#N/A,#N/A,TRUE,"BS";#N/A,#N/A,TRUE,"CF";#N/A,#N/A,TRUE,"Debt";#N/A,#N/A,TRUE,"IRR"}</definedName>
    <definedName name="세부투자1" localSheetId="9" hidden="1">{#N/A,#N/A,TRUE,"Summary";#N/A,#N/A,TRUE,"IS";#N/A,#N/A,TRUE,"Adj";#N/A,#N/A,TRUE,"BS";#N/A,#N/A,TRUE,"CF";#N/A,#N/A,TRUE,"Debt";#N/A,#N/A,TRUE,"IRR"}</definedName>
    <definedName name="세부투자1" hidden="1">{#N/A,#N/A,TRUE,"Summary";#N/A,#N/A,TRUE,"IS";#N/A,#N/A,TRUE,"Adj";#N/A,#N/A,TRUE,"BS";#N/A,#N/A,TRUE,"CF";#N/A,#N/A,TRUE,"Debt";#N/A,#N/A,TRUE,"IRR"}</definedName>
    <definedName name="세부투자11" localSheetId="1" hidden="1">{#N/A,#N/A,TRUE,"Summary";#N/A,#N/A,TRUE,"IS";#N/A,#N/A,TRUE,"Adj";#N/A,#N/A,TRUE,"BS";#N/A,#N/A,TRUE,"CF";#N/A,#N/A,TRUE,"Debt";#N/A,#N/A,TRUE,"IRR"}</definedName>
    <definedName name="세부투자11" localSheetId="5" hidden="1">{#N/A,#N/A,TRUE,"Summary";#N/A,#N/A,TRUE,"IS";#N/A,#N/A,TRUE,"Adj";#N/A,#N/A,TRUE,"BS";#N/A,#N/A,TRUE,"CF";#N/A,#N/A,TRUE,"Debt";#N/A,#N/A,TRUE,"IRR"}</definedName>
    <definedName name="세부투자11" localSheetId="2" hidden="1">{#N/A,#N/A,TRUE,"Summary";#N/A,#N/A,TRUE,"IS";#N/A,#N/A,TRUE,"Adj";#N/A,#N/A,TRUE,"BS";#N/A,#N/A,TRUE,"CF";#N/A,#N/A,TRUE,"Debt";#N/A,#N/A,TRUE,"IRR"}</definedName>
    <definedName name="세부투자11" localSheetId="9" hidden="1">{#N/A,#N/A,TRUE,"Summary";#N/A,#N/A,TRUE,"IS";#N/A,#N/A,TRUE,"Adj";#N/A,#N/A,TRUE,"BS";#N/A,#N/A,TRUE,"CF";#N/A,#N/A,TRUE,"Debt";#N/A,#N/A,TRUE,"IRR"}</definedName>
    <definedName name="세부투자11" hidden="1">{#N/A,#N/A,TRUE,"Summary";#N/A,#N/A,TRUE,"IS";#N/A,#N/A,TRUE,"Adj";#N/A,#N/A,TRUE,"BS";#N/A,#N/A,TRUE,"CF";#N/A,#N/A,TRUE,"Debt";#N/A,#N/A,TRUE,"IRR"}</definedName>
    <definedName name="세부투자2" localSheetId="1" hidden="1">{#N/A,#N/A,TRUE,"Summary";#N/A,#N/A,TRUE,"IS";#N/A,#N/A,TRUE,"Adj";#N/A,#N/A,TRUE,"BS";#N/A,#N/A,TRUE,"CF";#N/A,#N/A,TRUE,"Debt";#N/A,#N/A,TRUE,"IRR"}</definedName>
    <definedName name="세부투자2" localSheetId="5" hidden="1">{#N/A,#N/A,TRUE,"Summary";#N/A,#N/A,TRUE,"IS";#N/A,#N/A,TRUE,"Adj";#N/A,#N/A,TRUE,"BS";#N/A,#N/A,TRUE,"CF";#N/A,#N/A,TRUE,"Debt";#N/A,#N/A,TRUE,"IRR"}</definedName>
    <definedName name="세부투자2" localSheetId="2" hidden="1">{#N/A,#N/A,TRUE,"Summary";#N/A,#N/A,TRUE,"IS";#N/A,#N/A,TRUE,"Adj";#N/A,#N/A,TRUE,"BS";#N/A,#N/A,TRUE,"CF";#N/A,#N/A,TRUE,"Debt";#N/A,#N/A,TRUE,"IRR"}</definedName>
    <definedName name="세부투자2" localSheetId="9" hidden="1">{#N/A,#N/A,TRUE,"Summary";#N/A,#N/A,TRUE,"IS";#N/A,#N/A,TRUE,"Adj";#N/A,#N/A,TRUE,"BS";#N/A,#N/A,TRUE,"CF";#N/A,#N/A,TRUE,"Debt";#N/A,#N/A,TRUE,"IRR"}</definedName>
    <definedName name="세부투자2" hidden="1">{#N/A,#N/A,TRUE,"Summary";#N/A,#N/A,TRUE,"IS";#N/A,#N/A,TRUE,"Adj";#N/A,#N/A,TRUE,"BS";#N/A,#N/A,TRUE,"CF";#N/A,#N/A,TRUE,"Debt";#N/A,#N/A,TRUE,"IRR"}</definedName>
    <definedName name="세왕123" localSheetId="1" hidden="1">{#N/A,#N/A,FALSE,"단축1";#N/A,#N/A,FALSE,"단축2";#N/A,#N/A,FALSE,"단축3";#N/A,#N/A,FALSE,"장축";#N/A,#N/A,FALSE,"4WD"}</definedName>
    <definedName name="세왕123" localSheetId="5" hidden="1">{#N/A,#N/A,FALSE,"단축1";#N/A,#N/A,FALSE,"단축2";#N/A,#N/A,FALSE,"단축3";#N/A,#N/A,FALSE,"장축";#N/A,#N/A,FALSE,"4WD"}</definedName>
    <definedName name="세왕123" localSheetId="2" hidden="1">{#N/A,#N/A,FALSE,"단축1";#N/A,#N/A,FALSE,"단축2";#N/A,#N/A,FALSE,"단축3";#N/A,#N/A,FALSE,"장축";#N/A,#N/A,FALSE,"4WD"}</definedName>
    <definedName name="세왕123" localSheetId="9" hidden="1">{#N/A,#N/A,FALSE,"단축1";#N/A,#N/A,FALSE,"단축2";#N/A,#N/A,FALSE,"단축3";#N/A,#N/A,FALSE,"장축";#N/A,#N/A,FALSE,"4WD"}</definedName>
    <definedName name="세왕123" hidden="1">{#N/A,#N/A,FALSE,"단축1";#N/A,#N/A,FALSE,"단축2";#N/A,#N/A,FALSE,"단축3";#N/A,#N/A,FALSE,"장축";#N/A,#N/A,FALSE,"4WD"}</definedName>
    <definedName name="셀리카" hidden="1">#REF!</definedName>
    <definedName name="수정현금흐름" localSheetId="1" hidden="1">{#N/A,#N/A,TRUE,"Summary";#N/A,#N/A,TRUE,"IS";#N/A,#N/A,TRUE,"Adj";#N/A,#N/A,TRUE,"BS";#N/A,#N/A,TRUE,"CF";#N/A,#N/A,TRUE,"Debt";#N/A,#N/A,TRUE,"IRR"}</definedName>
    <definedName name="수정현금흐름" localSheetId="5" hidden="1">{#N/A,#N/A,TRUE,"Summary";#N/A,#N/A,TRUE,"IS";#N/A,#N/A,TRUE,"Adj";#N/A,#N/A,TRUE,"BS";#N/A,#N/A,TRUE,"CF";#N/A,#N/A,TRUE,"Debt";#N/A,#N/A,TRUE,"IRR"}</definedName>
    <definedName name="수정현금흐름" localSheetId="2" hidden="1">{#N/A,#N/A,TRUE,"Summary";#N/A,#N/A,TRUE,"IS";#N/A,#N/A,TRUE,"Adj";#N/A,#N/A,TRUE,"BS";#N/A,#N/A,TRUE,"CF";#N/A,#N/A,TRUE,"Debt";#N/A,#N/A,TRUE,"IRR"}</definedName>
    <definedName name="수정현금흐름" localSheetId="9" hidden="1">{#N/A,#N/A,TRUE,"Summary";#N/A,#N/A,TRUE,"IS";#N/A,#N/A,TRUE,"Adj";#N/A,#N/A,TRUE,"BS";#N/A,#N/A,TRUE,"CF";#N/A,#N/A,TRUE,"Debt";#N/A,#N/A,TRUE,"IRR"}</definedName>
    <definedName name="수정현금흐름" hidden="1">{#N/A,#N/A,TRUE,"Summary";#N/A,#N/A,TRUE,"IS";#N/A,#N/A,TRUE,"Adj";#N/A,#N/A,TRUE,"BS";#N/A,#N/A,TRUE,"CF";#N/A,#N/A,TRUE,"Debt";#N/A,#N/A,TRUE,"IRR"}</definedName>
    <definedName name="수정현금흐름표" localSheetId="1" hidden="1">{#N/A,#N/A,TRUE,"Summary";#N/A,#N/A,TRUE,"IS";#N/A,#N/A,TRUE,"Adj";#N/A,#N/A,TRUE,"BS";#N/A,#N/A,TRUE,"CF";#N/A,#N/A,TRUE,"Debt";#N/A,#N/A,TRUE,"IRR"}</definedName>
    <definedName name="수정현금흐름표" localSheetId="5" hidden="1">{#N/A,#N/A,TRUE,"Summary";#N/A,#N/A,TRUE,"IS";#N/A,#N/A,TRUE,"Adj";#N/A,#N/A,TRUE,"BS";#N/A,#N/A,TRUE,"CF";#N/A,#N/A,TRUE,"Debt";#N/A,#N/A,TRUE,"IRR"}</definedName>
    <definedName name="수정현금흐름표" localSheetId="2" hidden="1">{#N/A,#N/A,TRUE,"Summary";#N/A,#N/A,TRUE,"IS";#N/A,#N/A,TRUE,"Adj";#N/A,#N/A,TRUE,"BS";#N/A,#N/A,TRUE,"CF";#N/A,#N/A,TRUE,"Debt";#N/A,#N/A,TRUE,"IRR"}</definedName>
    <definedName name="수정현금흐름표" localSheetId="9" hidden="1">{#N/A,#N/A,TRUE,"Summary";#N/A,#N/A,TRUE,"IS";#N/A,#N/A,TRUE,"Adj";#N/A,#N/A,TRUE,"BS";#N/A,#N/A,TRUE,"CF";#N/A,#N/A,TRUE,"Debt";#N/A,#N/A,TRUE,"IRR"}</definedName>
    <definedName name="수정현금흐름표" hidden="1">{#N/A,#N/A,TRUE,"Summary";#N/A,#N/A,TRUE,"IS";#N/A,#N/A,TRUE,"Adj";#N/A,#N/A,TRUE,"BS";#N/A,#N/A,TRUE,"CF";#N/A,#N/A,TRUE,"Debt";#N/A,#N/A,TRUE,"IRR"}</definedName>
    <definedName name="ㅆ" localSheetId="1" hidden="1">{#N/A,#N/A,TRUE,"Summary";#N/A,#N/A,TRUE,"IS";#N/A,#N/A,TRUE,"Adj";#N/A,#N/A,TRUE,"BS";#N/A,#N/A,TRUE,"CF";#N/A,#N/A,TRUE,"Debt";#N/A,#N/A,TRUE,"IRR"}</definedName>
    <definedName name="ㅆ" localSheetId="5" hidden="1">{#N/A,#N/A,TRUE,"Summary";#N/A,#N/A,TRUE,"IS";#N/A,#N/A,TRUE,"Adj";#N/A,#N/A,TRUE,"BS";#N/A,#N/A,TRUE,"CF";#N/A,#N/A,TRUE,"Debt";#N/A,#N/A,TRUE,"IRR"}</definedName>
    <definedName name="ㅆ" localSheetId="2" hidden="1">{#N/A,#N/A,TRUE,"Summary";#N/A,#N/A,TRUE,"IS";#N/A,#N/A,TRUE,"Adj";#N/A,#N/A,TRUE,"BS";#N/A,#N/A,TRUE,"CF";#N/A,#N/A,TRUE,"Debt";#N/A,#N/A,TRUE,"IRR"}</definedName>
    <definedName name="ㅆ" localSheetId="9" hidden="1">{#N/A,#N/A,TRUE,"Summary";#N/A,#N/A,TRUE,"IS";#N/A,#N/A,TRUE,"Adj";#N/A,#N/A,TRUE,"BS";#N/A,#N/A,TRUE,"CF";#N/A,#N/A,TRUE,"Debt";#N/A,#N/A,TRUE,"IRR"}</definedName>
    <definedName name="ㅆ" hidden="1">{#N/A,#N/A,TRUE,"Summary";#N/A,#N/A,TRUE,"IS";#N/A,#N/A,TRUE,"Adj";#N/A,#N/A,TRUE,"BS";#N/A,#N/A,TRUE,"CF";#N/A,#N/A,TRUE,"Debt";#N/A,#N/A,TRUE,"IRR"}</definedName>
    <definedName name="ㅇㄹㄴㅇ" localSheetId="1" hidden="1">{#N/A,#N/A,FALSE,"단축1";#N/A,#N/A,FALSE,"단축2";#N/A,#N/A,FALSE,"단축3";#N/A,#N/A,FALSE,"장축";#N/A,#N/A,FALSE,"4WD"}</definedName>
    <definedName name="ㅇㄹㄴㅇ" localSheetId="5" hidden="1">{#N/A,#N/A,FALSE,"단축1";#N/A,#N/A,FALSE,"단축2";#N/A,#N/A,FALSE,"단축3";#N/A,#N/A,FALSE,"장축";#N/A,#N/A,FALSE,"4WD"}</definedName>
    <definedName name="ㅇㄹㄴㅇ" localSheetId="2" hidden="1">{#N/A,#N/A,FALSE,"단축1";#N/A,#N/A,FALSE,"단축2";#N/A,#N/A,FALSE,"단축3";#N/A,#N/A,FALSE,"장축";#N/A,#N/A,FALSE,"4WD"}</definedName>
    <definedName name="ㅇㄹㄴㅇ" localSheetId="9" hidden="1">{#N/A,#N/A,FALSE,"단축1";#N/A,#N/A,FALSE,"단축2";#N/A,#N/A,FALSE,"단축3";#N/A,#N/A,FALSE,"장축";#N/A,#N/A,FALSE,"4WD"}</definedName>
    <definedName name="ㅇㄹㄴㅇ" hidden="1">{#N/A,#N/A,FALSE,"단축1";#N/A,#N/A,FALSE,"단축2";#N/A,#N/A,FALSE,"단축3";#N/A,#N/A,FALSE,"장축";#N/A,#N/A,FALSE,"4WD"}</definedName>
    <definedName name="ㅇㅇ" localSheetId="1" hidden="1">{#N/A,#N/A,FALSE,"단축1";#N/A,#N/A,FALSE,"단축2";#N/A,#N/A,FALSE,"단축3";#N/A,#N/A,FALSE,"장축";#N/A,#N/A,FALSE,"4WD"}</definedName>
    <definedName name="ㅇㅇ" localSheetId="5" hidden="1">{#N/A,#N/A,FALSE,"단축1";#N/A,#N/A,FALSE,"단축2";#N/A,#N/A,FALSE,"단축3";#N/A,#N/A,FALSE,"장축";#N/A,#N/A,FALSE,"4WD"}</definedName>
    <definedName name="ㅇㅇ" localSheetId="2" hidden="1">{#N/A,#N/A,FALSE,"단축1";#N/A,#N/A,FALSE,"단축2";#N/A,#N/A,FALSE,"단축3";#N/A,#N/A,FALSE,"장축";#N/A,#N/A,FALSE,"4WD"}</definedName>
    <definedName name="ㅇㅇ" localSheetId="9" hidden="1">{#N/A,#N/A,FALSE,"단축1";#N/A,#N/A,FALSE,"단축2";#N/A,#N/A,FALSE,"단축3";#N/A,#N/A,FALSE,"장축";#N/A,#N/A,FALSE,"4WD"}</definedName>
    <definedName name="ㅇㅇ" hidden="1">{#N/A,#N/A,FALSE,"단축1";#N/A,#N/A,FALSE,"단축2";#N/A,#N/A,FALSE,"단축3";#N/A,#N/A,FALSE,"장축";#N/A,#N/A,FALSE,"4WD"}</definedName>
    <definedName name="ㅇㅇㅁㅇㄴㄻㅇ" localSheetId="1" hidden="1">{#N/A,#N/A,FALSE,"96자동차사 계획";#N/A,#N/A,FALSE,"96자동차사 계획"}</definedName>
    <definedName name="ㅇㅇㅁㅇㄴㄻㅇ" localSheetId="5" hidden="1">{#N/A,#N/A,FALSE,"96자동차사 계획";#N/A,#N/A,FALSE,"96자동차사 계획"}</definedName>
    <definedName name="ㅇㅇㅁㅇㄴㄻㅇ" localSheetId="2" hidden="1">{#N/A,#N/A,FALSE,"96자동차사 계획";#N/A,#N/A,FALSE,"96자동차사 계획"}</definedName>
    <definedName name="ㅇㅇㅁㅇㄴㄻㅇ" localSheetId="9" hidden="1">{#N/A,#N/A,FALSE,"96자동차사 계획";#N/A,#N/A,FALSE,"96자동차사 계획"}</definedName>
    <definedName name="ㅇㅇㅁㅇㄴㄻㅇ" hidden="1">{#N/A,#N/A,FALSE,"96자동차사 계획";#N/A,#N/A,FALSE,"96자동차사 계획"}</definedName>
    <definedName name="알" localSheetId="1" hidden="1">{#N/A,#N/A,FALSE,"96자동차사 계획";#N/A,#N/A,FALSE,"96자동차사 계획"}</definedName>
    <definedName name="알" localSheetId="5" hidden="1">{#N/A,#N/A,FALSE,"96자동차사 계획";#N/A,#N/A,FALSE,"96자동차사 계획"}</definedName>
    <definedName name="알" localSheetId="2" hidden="1">{#N/A,#N/A,FALSE,"96자동차사 계획";#N/A,#N/A,FALSE,"96자동차사 계획"}</definedName>
    <definedName name="알" localSheetId="9" hidden="1">{#N/A,#N/A,FALSE,"96자동차사 계획";#N/A,#N/A,FALSE,"96자동차사 계획"}</definedName>
    <definedName name="알" hidden="1">{#N/A,#N/A,FALSE,"96자동차사 계획";#N/A,#N/A,FALSE,"96자동차사 계획"}</definedName>
    <definedName name="액슬" localSheetId="1" hidden="1">{#N/A,#N/A,FALSE,"단축1";#N/A,#N/A,FALSE,"단축2";#N/A,#N/A,FALSE,"단축3";#N/A,#N/A,FALSE,"장축";#N/A,#N/A,FALSE,"4WD"}</definedName>
    <definedName name="액슬" localSheetId="5" hidden="1">{#N/A,#N/A,FALSE,"단축1";#N/A,#N/A,FALSE,"단축2";#N/A,#N/A,FALSE,"단축3";#N/A,#N/A,FALSE,"장축";#N/A,#N/A,FALSE,"4WD"}</definedName>
    <definedName name="액슬" localSheetId="2" hidden="1">{#N/A,#N/A,FALSE,"단축1";#N/A,#N/A,FALSE,"단축2";#N/A,#N/A,FALSE,"단축3";#N/A,#N/A,FALSE,"장축";#N/A,#N/A,FALSE,"4WD"}</definedName>
    <definedName name="액슬" localSheetId="9" hidden="1">{#N/A,#N/A,FALSE,"단축1";#N/A,#N/A,FALSE,"단축2";#N/A,#N/A,FALSE,"단축3";#N/A,#N/A,FALSE,"장축";#N/A,#N/A,FALSE,"4WD"}</definedName>
    <definedName name="액슬" hidden="1">{#N/A,#N/A,FALSE,"단축1";#N/A,#N/A,FALSE,"단축2";#N/A,#N/A,FALSE,"단축3";#N/A,#N/A,FALSE,"장축";#N/A,#N/A,FALSE,"4WD"}</definedName>
    <definedName name="양대호" localSheetId="1" hidden="1">{#N/A,#N/A,FALSE,"단축1";#N/A,#N/A,FALSE,"단축2";#N/A,#N/A,FALSE,"단축3";#N/A,#N/A,FALSE,"장축";#N/A,#N/A,FALSE,"4WD"}</definedName>
    <definedName name="양대호" localSheetId="5" hidden="1">{#N/A,#N/A,FALSE,"단축1";#N/A,#N/A,FALSE,"단축2";#N/A,#N/A,FALSE,"단축3";#N/A,#N/A,FALSE,"장축";#N/A,#N/A,FALSE,"4WD"}</definedName>
    <definedName name="양대호" localSheetId="2" hidden="1">{#N/A,#N/A,FALSE,"단축1";#N/A,#N/A,FALSE,"단축2";#N/A,#N/A,FALSE,"단축3";#N/A,#N/A,FALSE,"장축";#N/A,#N/A,FALSE,"4WD"}</definedName>
    <definedName name="양대호" localSheetId="9" hidden="1">{#N/A,#N/A,FALSE,"단축1";#N/A,#N/A,FALSE,"단축2";#N/A,#N/A,FALSE,"단축3";#N/A,#N/A,FALSE,"장축";#N/A,#N/A,FALSE,"4WD"}</definedName>
    <definedName name="양대호" hidden="1">{#N/A,#N/A,FALSE,"단축1";#N/A,#N/A,FALSE,"단축2";#N/A,#N/A,FALSE,"단축3";#N/A,#N/A,FALSE,"장축";#N/A,#N/A,FALSE,"4WD"}</definedName>
    <definedName name="양산개발현황" localSheetId="1" hidden="1">{#N/A,#N/A,FALSE,"96자동차사 계획";#N/A,#N/A,FALSE,"96자동차사 계획"}</definedName>
    <definedName name="양산개발현황" localSheetId="5" hidden="1">{#N/A,#N/A,FALSE,"96자동차사 계획";#N/A,#N/A,FALSE,"96자동차사 계획"}</definedName>
    <definedName name="양산개발현황" localSheetId="2" hidden="1">{#N/A,#N/A,FALSE,"96자동차사 계획";#N/A,#N/A,FALSE,"96자동차사 계획"}</definedName>
    <definedName name="양산개발현황" localSheetId="9" hidden="1">{#N/A,#N/A,FALSE,"96자동차사 계획";#N/A,#N/A,FALSE,"96자동차사 계획"}</definedName>
    <definedName name="양산개발현황" hidden="1">{#N/A,#N/A,FALSE,"96자동차사 계획";#N/A,#N/A,FALSE,"96자동차사 계획"}</definedName>
    <definedName name="엄" localSheetId="1" hidden="1">{#N/A,#N/A,FALSE,"Aging Summary";#N/A,#N/A,FALSE,"Ratio Analysis";#N/A,#N/A,FALSE,"Test 120 Day Accts";#N/A,#N/A,FALSE,"Tickmarks"}</definedName>
    <definedName name="엄" localSheetId="5" hidden="1">{#N/A,#N/A,FALSE,"Aging Summary";#N/A,#N/A,FALSE,"Ratio Analysis";#N/A,#N/A,FALSE,"Test 120 Day Accts";#N/A,#N/A,FALSE,"Tickmarks"}</definedName>
    <definedName name="엄" localSheetId="2" hidden="1">{#N/A,#N/A,FALSE,"Aging Summary";#N/A,#N/A,FALSE,"Ratio Analysis";#N/A,#N/A,FALSE,"Test 120 Day Accts";#N/A,#N/A,FALSE,"Tickmarks"}</definedName>
    <definedName name="엄" localSheetId="9" hidden="1">{#N/A,#N/A,FALSE,"Aging Summary";#N/A,#N/A,FALSE,"Ratio Analysis";#N/A,#N/A,FALSE,"Test 120 Day Accts";#N/A,#N/A,FALSE,"Tickmarks"}</definedName>
    <definedName name="엄" hidden="1">{#N/A,#N/A,FALSE,"Aging Summary";#N/A,#N/A,FALSE,"Ratio Analysis";#N/A,#N/A,FALSE,"Test 120 Day Accts";#N/A,#N/A,FALSE,"Tickmarks"}</definedName>
    <definedName name="엄은숙" localSheetId="1" hidden="1">{#N/A,#N/A,FALSE,"Aging Summary";#N/A,#N/A,FALSE,"Ratio Analysis";#N/A,#N/A,FALSE,"Test 120 Day Accts";#N/A,#N/A,FALSE,"Tickmarks"}</definedName>
    <definedName name="엄은숙" localSheetId="5" hidden="1">{#N/A,#N/A,FALSE,"Aging Summary";#N/A,#N/A,FALSE,"Ratio Analysis";#N/A,#N/A,FALSE,"Test 120 Day Accts";#N/A,#N/A,FALSE,"Tickmarks"}</definedName>
    <definedName name="엄은숙" localSheetId="2" hidden="1">{#N/A,#N/A,FALSE,"Aging Summary";#N/A,#N/A,FALSE,"Ratio Analysis";#N/A,#N/A,FALSE,"Test 120 Day Accts";#N/A,#N/A,FALSE,"Tickmarks"}</definedName>
    <definedName name="엄은숙" localSheetId="9" hidden="1">{#N/A,#N/A,FALSE,"Aging Summary";#N/A,#N/A,FALSE,"Ratio Analysis";#N/A,#N/A,FALSE,"Test 120 Day Accts";#N/A,#N/A,FALSE,"Tickmarks"}</definedName>
    <definedName name="엄은숙" hidden="1">{#N/A,#N/A,FALSE,"Aging Summary";#N/A,#N/A,FALSE,"Ratio Analysis";#N/A,#N/A,FALSE,"Test 120 Day Accts";#N/A,#N/A,FALSE,"Tickmarks"}</definedName>
    <definedName name="엄은숙꺼" hidden="1">#N/A</definedName>
    <definedName name="업체" localSheetId="1" hidden="1">{#N/A,#N/A,FALSE,"단축1";#N/A,#N/A,FALSE,"단축2";#N/A,#N/A,FALSE,"단축3";#N/A,#N/A,FALSE,"장축";#N/A,#N/A,FALSE,"4WD"}</definedName>
    <definedName name="업체" localSheetId="5" hidden="1">{#N/A,#N/A,FALSE,"단축1";#N/A,#N/A,FALSE,"단축2";#N/A,#N/A,FALSE,"단축3";#N/A,#N/A,FALSE,"장축";#N/A,#N/A,FALSE,"4WD"}</definedName>
    <definedName name="업체" localSheetId="2" hidden="1">{#N/A,#N/A,FALSE,"단축1";#N/A,#N/A,FALSE,"단축2";#N/A,#N/A,FALSE,"단축3";#N/A,#N/A,FALSE,"장축";#N/A,#N/A,FALSE,"4WD"}</definedName>
    <definedName name="업체" localSheetId="9" hidden="1">{#N/A,#N/A,FALSE,"단축1";#N/A,#N/A,FALSE,"단축2";#N/A,#N/A,FALSE,"단축3";#N/A,#N/A,FALSE,"장축";#N/A,#N/A,FALSE,"4WD"}</definedName>
    <definedName name="업체" hidden="1">{#N/A,#N/A,FALSE,"단축1";#N/A,#N/A,FALSE,"단축2";#N/A,#N/A,FALSE,"단축3";#N/A,#N/A,FALSE,"장축";#N/A,#N/A,FALSE,"4WD"}</definedName>
    <definedName name="업체방문" localSheetId="1" hidden="1">{#N/A,#N/A,FALSE,"단축1";#N/A,#N/A,FALSE,"단축2";#N/A,#N/A,FALSE,"단축3";#N/A,#N/A,FALSE,"장축";#N/A,#N/A,FALSE,"4WD"}</definedName>
    <definedName name="업체방문" localSheetId="5" hidden="1">{#N/A,#N/A,FALSE,"단축1";#N/A,#N/A,FALSE,"단축2";#N/A,#N/A,FALSE,"단축3";#N/A,#N/A,FALSE,"장축";#N/A,#N/A,FALSE,"4WD"}</definedName>
    <definedName name="업체방문" localSheetId="2" hidden="1">{#N/A,#N/A,FALSE,"단축1";#N/A,#N/A,FALSE,"단축2";#N/A,#N/A,FALSE,"단축3";#N/A,#N/A,FALSE,"장축";#N/A,#N/A,FALSE,"4WD"}</definedName>
    <definedName name="업체방문" localSheetId="9" hidden="1">{#N/A,#N/A,FALSE,"단축1";#N/A,#N/A,FALSE,"단축2";#N/A,#N/A,FALSE,"단축3";#N/A,#N/A,FALSE,"장축";#N/A,#N/A,FALSE,"4WD"}</definedName>
    <definedName name="업체방문" hidden="1">{#N/A,#N/A,FALSE,"단축1";#N/A,#N/A,FALSE,"단축2";#N/A,#N/A,FALSE,"단축3";#N/A,#N/A,FALSE,"장축";#N/A,#N/A,FALSE,"4WD"}</definedName>
    <definedName name="업체카파" localSheetId="1" hidden="1">{#N/A,#N/A,FALSE,"단축1";#N/A,#N/A,FALSE,"단축2";#N/A,#N/A,FALSE,"단축3";#N/A,#N/A,FALSE,"장축";#N/A,#N/A,FALSE,"4WD"}</definedName>
    <definedName name="업체카파" localSheetId="5" hidden="1">{#N/A,#N/A,FALSE,"단축1";#N/A,#N/A,FALSE,"단축2";#N/A,#N/A,FALSE,"단축3";#N/A,#N/A,FALSE,"장축";#N/A,#N/A,FALSE,"4WD"}</definedName>
    <definedName name="업체카파" localSheetId="2" hidden="1">{#N/A,#N/A,FALSE,"단축1";#N/A,#N/A,FALSE,"단축2";#N/A,#N/A,FALSE,"단축3";#N/A,#N/A,FALSE,"장축";#N/A,#N/A,FALSE,"4WD"}</definedName>
    <definedName name="업체카파" localSheetId="9" hidden="1">{#N/A,#N/A,FALSE,"단축1";#N/A,#N/A,FALSE,"단축2";#N/A,#N/A,FALSE,"단축3";#N/A,#N/A,FALSE,"장축";#N/A,#N/A,FALSE,"4WD"}</definedName>
    <definedName name="업체카파" hidden="1">{#N/A,#N/A,FALSE,"단축1";#N/A,#N/A,FALSE,"단축2";#N/A,#N/A,FALSE,"단축3";#N/A,#N/A,FALSE,"장축";#N/A,#N/A,FALSE,"4WD"}</definedName>
    <definedName name="에어벤트" localSheetId="1" hidden="1">{#N/A,#N/A,FALSE,"단축1";#N/A,#N/A,FALSE,"단축2";#N/A,#N/A,FALSE,"단축3";#N/A,#N/A,FALSE,"장축";#N/A,#N/A,FALSE,"4WD"}</definedName>
    <definedName name="에어벤트" localSheetId="5" hidden="1">{#N/A,#N/A,FALSE,"단축1";#N/A,#N/A,FALSE,"단축2";#N/A,#N/A,FALSE,"단축3";#N/A,#N/A,FALSE,"장축";#N/A,#N/A,FALSE,"4WD"}</definedName>
    <definedName name="에어벤트" localSheetId="2" hidden="1">{#N/A,#N/A,FALSE,"단축1";#N/A,#N/A,FALSE,"단축2";#N/A,#N/A,FALSE,"단축3";#N/A,#N/A,FALSE,"장축";#N/A,#N/A,FALSE,"4WD"}</definedName>
    <definedName name="에어벤트" localSheetId="9" hidden="1">{#N/A,#N/A,FALSE,"단축1";#N/A,#N/A,FALSE,"단축2";#N/A,#N/A,FALSE,"단축3";#N/A,#N/A,FALSE,"장축";#N/A,#N/A,FALSE,"4WD"}</definedName>
    <definedName name="에어벤트" hidden="1">{#N/A,#N/A,FALSE,"단축1";#N/A,#N/A,FALSE,"단축2";#N/A,#N/A,FALSE,"단축3";#N/A,#N/A,FALSE,"장축";#N/A,#N/A,FALSE,"4WD"}</definedName>
    <definedName name="영권석" localSheetId="1" hidden="1">{#N/A,#N/A,FALSE,"단축1";#N/A,#N/A,FALSE,"단축2";#N/A,#N/A,FALSE,"단축3";#N/A,#N/A,FALSE,"장축";#N/A,#N/A,FALSE,"4WD"}</definedName>
    <definedName name="영권석" localSheetId="5" hidden="1">{#N/A,#N/A,FALSE,"단축1";#N/A,#N/A,FALSE,"단축2";#N/A,#N/A,FALSE,"단축3";#N/A,#N/A,FALSE,"장축";#N/A,#N/A,FALSE,"4WD"}</definedName>
    <definedName name="영권석" localSheetId="2" hidden="1">{#N/A,#N/A,FALSE,"단축1";#N/A,#N/A,FALSE,"단축2";#N/A,#N/A,FALSE,"단축3";#N/A,#N/A,FALSE,"장축";#N/A,#N/A,FALSE,"4WD"}</definedName>
    <definedName name="영권석" localSheetId="9" hidden="1">{#N/A,#N/A,FALSE,"단축1";#N/A,#N/A,FALSE,"단축2";#N/A,#N/A,FALSE,"단축3";#N/A,#N/A,FALSE,"장축";#N/A,#N/A,FALSE,"4WD"}</definedName>
    <definedName name="영권석" hidden="1">{#N/A,#N/A,FALSE,"단축1";#N/A,#N/A,FALSE,"단축2";#N/A,#N/A,FALSE,"단축3";#N/A,#N/A,FALSE,"장축";#N/A,#N/A,FALSE,"4WD"}</definedName>
    <definedName name="영업전략" localSheetId="1" hidden="1">{#N/A,#N/A,FALSE,"단축1";#N/A,#N/A,FALSE,"단축2";#N/A,#N/A,FALSE,"단축3";#N/A,#N/A,FALSE,"장축";#N/A,#N/A,FALSE,"4WD"}</definedName>
    <definedName name="영업전략" localSheetId="5" hidden="1">{#N/A,#N/A,FALSE,"단축1";#N/A,#N/A,FALSE,"단축2";#N/A,#N/A,FALSE,"단축3";#N/A,#N/A,FALSE,"장축";#N/A,#N/A,FALSE,"4WD"}</definedName>
    <definedName name="영업전략" localSheetId="2" hidden="1">{#N/A,#N/A,FALSE,"단축1";#N/A,#N/A,FALSE,"단축2";#N/A,#N/A,FALSE,"단축3";#N/A,#N/A,FALSE,"장축";#N/A,#N/A,FALSE,"4WD"}</definedName>
    <definedName name="영업전략" localSheetId="9" hidden="1">{#N/A,#N/A,FALSE,"단축1";#N/A,#N/A,FALSE,"단축2";#N/A,#N/A,FALSE,"단축3";#N/A,#N/A,FALSE,"장축";#N/A,#N/A,FALSE,"4WD"}</definedName>
    <definedName name="영업전략" hidden="1">{#N/A,#N/A,FALSE,"단축1";#N/A,#N/A,FALSE,"단축2";#N/A,#N/A,FALSE,"단축3";#N/A,#N/A,FALSE,"장축";#N/A,#N/A,FALSE,"4WD"}</definedName>
    <definedName name="운영구도2" localSheetId="1" hidden="1">{#N/A,#N/A,FALSE,"단축1";#N/A,#N/A,FALSE,"단축2";#N/A,#N/A,FALSE,"단축3";#N/A,#N/A,FALSE,"장축";#N/A,#N/A,FALSE,"4WD"}</definedName>
    <definedName name="운영구도2" localSheetId="5" hidden="1">{#N/A,#N/A,FALSE,"단축1";#N/A,#N/A,FALSE,"단축2";#N/A,#N/A,FALSE,"단축3";#N/A,#N/A,FALSE,"장축";#N/A,#N/A,FALSE,"4WD"}</definedName>
    <definedName name="운영구도2" localSheetId="2" hidden="1">{#N/A,#N/A,FALSE,"단축1";#N/A,#N/A,FALSE,"단축2";#N/A,#N/A,FALSE,"단축3";#N/A,#N/A,FALSE,"장축";#N/A,#N/A,FALSE,"4WD"}</definedName>
    <definedName name="운영구도2" localSheetId="9" hidden="1">{#N/A,#N/A,FALSE,"단축1";#N/A,#N/A,FALSE,"단축2";#N/A,#N/A,FALSE,"단축3";#N/A,#N/A,FALSE,"장축";#N/A,#N/A,FALSE,"4WD"}</definedName>
    <definedName name="운영구도2" hidden="1">{#N/A,#N/A,FALSE,"단축1";#N/A,#N/A,FALSE,"단축2";#N/A,#N/A,FALSE,"단축3";#N/A,#N/A,FALSE,"장축";#N/A,#N/A,FALSE,"4WD"}</definedName>
    <definedName name="운영구도3" localSheetId="1" hidden="1">{#N/A,#N/A,FALSE,"단축1";#N/A,#N/A,FALSE,"단축2";#N/A,#N/A,FALSE,"단축3";#N/A,#N/A,FALSE,"장축";#N/A,#N/A,FALSE,"4WD"}</definedName>
    <definedName name="운영구도3" localSheetId="5" hidden="1">{#N/A,#N/A,FALSE,"단축1";#N/A,#N/A,FALSE,"단축2";#N/A,#N/A,FALSE,"단축3";#N/A,#N/A,FALSE,"장축";#N/A,#N/A,FALSE,"4WD"}</definedName>
    <definedName name="운영구도3" localSheetId="2" hidden="1">{#N/A,#N/A,FALSE,"단축1";#N/A,#N/A,FALSE,"단축2";#N/A,#N/A,FALSE,"단축3";#N/A,#N/A,FALSE,"장축";#N/A,#N/A,FALSE,"4WD"}</definedName>
    <definedName name="운영구도3" localSheetId="9" hidden="1">{#N/A,#N/A,FALSE,"단축1";#N/A,#N/A,FALSE,"단축2";#N/A,#N/A,FALSE,"단축3";#N/A,#N/A,FALSE,"장축";#N/A,#N/A,FALSE,"4WD"}</definedName>
    <definedName name="운영구도3" hidden="1">{#N/A,#N/A,FALSE,"단축1";#N/A,#N/A,FALSE,"단축2";#N/A,#N/A,FALSE,"단축3";#N/A,#N/A,FALSE,"장축";#N/A,#N/A,FALSE,"4WD"}</definedName>
    <definedName name="원단운영안" localSheetId="1" hidden="1">{#N/A,#N/A,FALSE,"단축1";#N/A,#N/A,FALSE,"단축2";#N/A,#N/A,FALSE,"단축3";#N/A,#N/A,FALSE,"장축";#N/A,#N/A,FALSE,"4WD"}</definedName>
    <definedName name="원단운영안" localSheetId="5" hidden="1">{#N/A,#N/A,FALSE,"단축1";#N/A,#N/A,FALSE,"단축2";#N/A,#N/A,FALSE,"단축3";#N/A,#N/A,FALSE,"장축";#N/A,#N/A,FALSE,"4WD"}</definedName>
    <definedName name="원단운영안" localSheetId="2" hidden="1">{#N/A,#N/A,FALSE,"단축1";#N/A,#N/A,FALSE,"단축2";#N/A,#N/A,FALSE,"단축3";#N/A,#N/A,FALSE,"장축";#N/A,#N/A,FALSE,"4WD"}</definedName>
    <definedName name="원단운영안" localSheetId="9" hidden="1">{#N/A,#N/A,FALSE,"단축1";#N/A,#N/A,FALSE,"단축2";#N/A,#N/A,FALSE,"단축3";#N/A,#N/A,FALSE,"장축";#N/A,#N/A,FALSE,"4WD"}</definedName>
    <definedName name="원단운영안" hidden="1">{#N/A,#N/A,FALSE,"단축1";#N/A,#N/A,FALSE,"단축2";#N/A,#N/A,FALSE,"단축3";#N/A,#N/A,FALSE,"장축";#N/A,#N/A,FALSE,"4WD"}</definedName>
    <definedName name="이" localSheetId="1" hidden="1">{#N/A,#N/A,TRUE,"Summary";#N/A,#N/A,TRUE,"IS";#N/A,#N/A,TRUE,"Adj";#N/A,#N/A,TRUE,"BS";#N/A,#N/A,TRUE,"CF";#N/A,#N/A,TRUE,"Debt";#N/A,#N/A,TRUE,"IRR"}</definedName>
    <definedName name="이" localSheetId="5" hidden="1">{#N/A,#N/A,TRUE,"Summary";#N/A,#N/A,TRUE,"IS";#N/A,#N/A,TRUE,"Adj";#N/A,#N/A,TRUE,"BS";#N/A,#N/A,TRUE,"CF";#N/A,#N/A,TRUE,"Debt";#N/A,#N/A,TRUE,"IRR"}</definedName>
    <definedName name="이" localSheetId="2" hidden="1">{#N/A,#N/A,TRUE,"Summary";#N/A,#N/A,TRUE,"IS";#N/A,#N/A,TRUE,"Adj";#N/A,#N/A,TRUE,"BS";#N/A,#N/A,TRUE,"CF";#N/A,#N/A,TRUE,"Debt";#N/A,#N/A,TRUE,"IRR"}</definedName>
    <definedName name="이" localSheetId="9" hidden="1">{#N/A,#N/A,TRUE,"Summary";#N/A,#N/A,TRUE,"IS";#N/A,#N/A,TRUE,"Adj";#N/A,#N/A,TRUE,"BS";#N/A,#N/A,TRUE,"CF";#N/A,#N/A,TRUE,"Debt";#N/A,#N/A,TRUE,"IRR"}</definedName>
    <definedName name="이" hidden="1">{#N/A,#N/A,TRUE,"Summary";#N/A,#N/A,TRUE,"IS";#N/A,#N/A,TRUE,"Adj";#N/A,#N/A,TRUE,"BS";#N/A,#N/A,TRUE,"CF";#N/A,#N/A,TRUE,"Debt";#N/A,#N/A,TRUE,"IRR"}</definedName>
    <definedName name="이란" localSheetId="1" hidden="1">{#N/A,#N/A,FALSE,"단축1";#N/A,#N/A,FALSE,"단축2";#N/A,#N/A,FALSE,"단축3";#N/A,#N/A,FALSE,"장축";#N/A,#N/A,FALSE,"4WD"}</definedName>
    <definedName name="이란" localSheetId="5" hidden="1">{#N/A,#N/A,FALSE,"단축1";#N/A,#N/A,FALSE,"단축2";#N/A,#N/A,FALSE,"단축3";#N/A,#N/A,FALSE,"장축";#N/A,#N/A,FALSE,"4WD"}</definedName>
    <definedName name="이란" localSheetId="2" hidden="1">{#N/A,#N/A,FALSE,"단축1";#N/A,#N/A,FALSE,"단축2";#N/A,#N/A,FALSE,"단축3";#N/A,#N/A,FALSE,"장축";#N/A,#N/A,FALSE,"4WD"}</definedName>
    <definedName name="이란" localSheetId="9" hidden="1">{#N/A,#N/A,FALSE,"단축1";#N/A,#N/A,FALSE,"단축2";#N/A,#N/A,FALSE,"단축3";#N/A,#N/A,FALSE,"장축";#N/A,#N/A,FALSE,"4WD"}</definedName>
    <definedName name="이란" hidden="1">{#N/A,#N/A,FALSE,"단축1";#N/A,#N/A,FALSE,"단축2";#N/A,#N/A,FALSE,"단축3";#N/A,#N/A,FALSE,"장축";#N/A,#N/A,FALSE,"4WD"}</definedName>
    <definedName name="이미" localSheetId="1" hidden="1">{#N/A,#N/A,TRUE,"Summary";#N/A,#N/A,TRUE,"IS";#N/A,#N/A,TRUE,"Adj";#N/A,#N/A,TRUE,"BS";#N/A,#N/A,TRUE,"CF";#N/A,#N/A,TRUE,"Debt";#N/A,#N/A,TRUE,"IRR"}</definedName>
    <definedName name="이미" localSheetId="5" hidden="1">{#N/A,#N/A,TRUE,"Summary";#N/A,#N/A,TRUE,"IS";#N/A,#N/A,TRUE,"Adj";#N/A,#N/A,TRUE,"BS";#N/A,#N/A,TRUE,"CF";#N/A,#N/A,TRUE,"Debt";#N/A,#N/A,TRUE,"IRR"}</definedName>
    <definedName name="이미" localSheetId="2" hidden="1">{#N/A,#N/A,TRUE,"Summary";#N/A,#N/A,TRUE,"IS";#N/A,#N/A,TRUE,"Adj";#N/A,#N/A,TRUE,"BS";#N/A,#N/A,TRUE,"CF";#N/A,#N/A,TRUE,"Debt";#N/A,#N/A,TRUE,"IRR"}</definedName>
    <definedName name="이미" localSheetId="9" hidden="1">{#N/A,#N/A,TRUE,"Summary";#N/A,#N/A,TRUE,"IS";#N/A,#N/A,TRUE,"Adj";#N/A,#N/A,TRUE,"BS";#N/A,#N/A,TRUE,"CF";#N/A,#N/A,TRUE,"Debt";#N/A,#N/A,TRUE,"IRR"}</definedName>
    <definedName name="이미" hidden="1">{#N/A,#N/A,TRUE,"Summary";#N/A,#N/A,TRUE,"IS";#N/A,#N/A,TRUE,"Adj";#N/A,#N/A,TRUE,"BS";#N/A,#N/A,TRUE,"CF";#N/A,#N/A,TRUE,"Debt";#N/A,#N/A,TRUE,"IRR"}</definedName>
    <definedName name="인몰드2" localSheetId="1" hidden="1">{#N/A,#N/A,FALSE,"단축1";#N/A,#N/A,FALSE,"단축2";#N/A,#N/A,FALSE,"단축3";#N/A,#N/A,FALSE,"장축";#N/A,#N/A,FALSE,"4WD"}</definedName>
    <definedName name="인몰드2" localSheetId="5" hidden="1">{#N/A,#N/A,FALSE,"단축1";#N/A,#N/A,FALSE,"단축2";#N/A,#N/A,FALSE,"단축3";#N/A,#N/A,FALSE,"장축";#N/A,#N/A,FALSE,"4WD"}</definedName>
    <definedName name="인몰드2" localSheetId="2" hidden="1">{#N/A,#N/A,FALSE,"단축1";#N/A,#N/A,FALSE,"단축2";#N/A,#N/A,FALSE,"단축3";#N/A,#N/A,FALSE,"장축";#N/A,#N/A,FALSE,"4WD"}</definedName>
    <definedName name="인몰드2" localSheetId="9" hidden="1">{#N/A,#N/A,FALSE,"단축1";#N/A,#N/A,FALSE,"단축2";#N/A,#N/A,FALSE,"단축3";#N/A,#N/A,FALSE,"장축";#N/A,#N/A,FALSE,"4WD"}</definedName>
    <definedName name="인몰드2" hidden="1">{#N/A,#N/A,FALSE,"단축1";#N/A,#N/A,FALSE,"단축2";#N/A,#N/A,FALSE,"단축3";#N/A,#N/A,FALSE,"장축";#N/A,#N/A,FALSE,"4WD"}</definedName>
    <definedName name="인몰드성형" localSheetId="1" hidden="1">{#N/A,#N/A,FALSE,"단축1";#N/A,#N/A,FALSE,"단축2";#N/A,#N/A,FALSE,"단축3";#N/A,#N/A,FALSE,"장축";#N/A,#N/A,FALSE,"4WD"}</definedName>
    <definedName name="인몰드성형" localSheetId="5" hidden="1">{#N/A,#N/A,FALSE,"단축1";#N/A,#N/A,FALSE,"단축2";#N/A,#N/A,FALSE,"단축3";#N/A,#N/A,FALSE,"장축";#N/A,#N/A,FALSE,"4WD"}</definedName>
    <definedName name="인몰드성형" localSheetId="2" hidden="1">{#N/A,#N/A,FALSE,"단축1";#N/A,#N/A,FALSE,"단축2";#N/A,#N/A,FALSE,"단축3";#N/A,#N/A,FALSE,"장축";#N/A,#N/A,FALSE,"4WD"}</definedName>
    <definedName name="인몰드성형" localSheetId="9" hidden="1">{#N/A,#N/A,FALSE,"단축1";#N/A,#N/A,FALSE,"단축2";#N/A,#N/A,FALSE,"단축3";#N/A,#N/A,FALSE,"장축";#N/A,#N/A,FALSE,"4WD"}</definedName>
    <definedName name="인몰드성형" hidden="1">{#N/A,#N/A,FALSE,"단축1";#N/A,#N/A,FALSE,"단축2";#N/A,#N/A,FALSE,"단축3";#N/A,#N/A,FALSE,"장축";#N/A,#N/A,FALSE,"4WD"}</definedName>
    <definedName name="인상효과" localSheetId="1" hidden="1">{#N/A,#N/A,FALSE,"단축1";#N/A,#N/A,FALSE,"단축2";#N/A,#N/A,FALSE,"단축3";#N/A,#N/A,FALSE,"장축";#N/A,#N/A,FALSE,"4WD"}</definedName>
    <definedName name="인상효과" localSheetId="5" hidden="1">{#N/A,#N/A,FALSE,"단축1";#N/A,#N/A,FALSE,"단축2";#N/A,#N/A,FALSE,"단축3";#N/A,#N/A,FALSE,"장축";#N/A,#N/A,FALSE,"4WD"}</definedName>
    <definedName name="인상효과" localSheetId="2" hidden="1">{#N/A,#N/A,FALSE,"단축1";#N/A,#N/A,FALSE,"단축2";#N/A,#N/A,FALSE,"단축3";#N/A,#N/A,FALSE,"장축";#N/A,#N/A,FALSE,"4WD"}</definedName>
    <definedName name="인상효과" localSheetId="9" hidden="1">{#N/A,#N/A,FALSE,"단축1";#N/A,#N/A,FALSE,"단축2";#N/A,#N/A,FALSE,"단축3";#N/A,#N/A,FALSE,"장축";#N/A,#N/A,FALSE,"4WD"}</definedName>
    <definedName name="인상효과" hidden="1">{#N/A,#N/A,FALSE,"단축1";#N/A,#N/A,FALSE,"단축2";#N/A,#N/A,FALSE,"단축3";#N/A,#N/A,FALSE,"장축";#N/A,#N/A,FALSE,"4WD"}</definedName>
    <definedName name="ㅈㅈㅈ" localSheetId="1" hidden="1">{#N/A,#N/A,FALSE,"단축1";#N/A,#N/A,FALSE,"단축2";#N/A,#N/A,FALSE,"단축3";#N/A,#N/A,FALSE,"장축";#N/A,#N/A,FALSE,"4WD"}</definedName>
    <definedName name="ㅈㅈㅈ" localSheetId="5" hidden="1">{#N/A,#N/A,FALSE,"단축1";#N/A,#N/A,FALSE,"단축2";#N/A,#N/A,FALSE,"단축3";#N/A,#N/A,FALSE,"장축";#N/A,#N/A,FALSE,"4WD"}</definedName>
    <definedName name="ㅈㅈㅈ" localSheetId="2" hidden="1">{#N/A,#N/A,FALSE,"단축1";#N/A,#N/A,FALSE,"단축2";#N/A,#N/A,FALSE,"단축3";#N/A,#N/A,FALSE,"장축";#N/A,#N/A,FALSE,"4WD"}</definedName>
    <definedName name="ㅈㅈㅈ" localSheetId="9" hidden="1">{#N/A,#N/A,FALSE,"단축1";#N/A,#N/A,FALSE,"단축2";#N/A,#N/A,FALSE,"단축3";#N/A,#N/A,FALSE,"장축";#N/A,#N/A,FALSE,"4WD"}</definedName>
    <definedName name="ㅈㅈㅈ" hidden="1">{#N/A,#N/A,FALSE,"단축1";#N/A,#N/A,FALSE,"단축2";#N/A,#N/A,FALSE,"단축3";#N/A,#N/A,FALSE,"장축";#N/A,#N/A,FALSE,"4WD"}</definedName>
    <definedName name="ㅈㅈㅈㅈ" localSheetId="1" hidden="1">{#N/A,#N/A,FALSE,"단축1";#N/A,#N/A,FALSE,"단축2";#N/A,#N/A,FALSE,"단축3";#N/A,#N/A,FALSE,"장축";#N/A,#N/A,FALSE,"4WD"}</definedName>
    <definedName name="ㅈㅈㅈㅈ" localSheetId="5" hidden="1">{#N/A,#N/A,FALSE,"단축1";#N/A,#N/A,FALSE,"단축2";#N/A,#N/A,FALSE,"단축3";#N/A,#N/A,FALSE,"장축";#N/A,#N/A,FALSE,"4WD"}</definedName>
    <definedName name="ㅈㅈㅈㅈ" localSheetId="2" hidden="1">{#N/A,#N/A,FALSE,"단축1";#N/A,#N/A,FALSE,"단축2";#N/A,#N/A,FALSE,"단축3";#N/A,#N/A,FALSE,"장축";#N/A,#N/A,FALSE,"4WD"}</definedName>
    <definedName name="ㅈㅈㅈㅈ" localSheetId="9" hidden="1">{#N/A,#N/A,FALSE,"단축1";#N/A,#N/A,FALSE,"단축2";#N/A,#N/A,FALSE,"단축3";#N/A,#N/A,FALSE,"장축";#N/A,#N/A,FALSE,"4WD"}</definedName>
    <definedName name="ㅈㅈㅈㅈ" hidden="1">{#N/A,#N/A,FALSE,"단축1";#N/A,#N/A,FALSE,"단축2";#N/A,#N/A,FALSE,"단축3";#N/A,#N/A,FALSE,"장축";#N/A,#N/A,FALSE,"4WD"}</definedName>
    <definedName name="자금" localSheetId="1" hidden="1">{#N/A,#N/A,FALSE,"단축1";#N/A,#N/A,FALSE,"단축2";#N/A,#N/A,FALSE,"단축3";#N/A,#N/A,FALSE,"장축";#N/A,#N/A,FALSE,"4WD"}</definedName>
    <definedName name="자금" localSheetId="5" hidden="1">{#N/A,#N/A,FALSE,"단축1";#N/A,#N/A,FALSE,"단축2";#N/A,#N/A,FALSE,"단축3";#N/A,#N/A,FALSE,"장축";#N/A,#N/A,FALSE,"4WD"}</definedName>
    <definedName name="자금" localSheetId="2" hidden="1">{#N/A,#N/A,FALSE,"단축1";#N/A,#N/A,FALSE,"단축2";#N/A,#N/A,FALSE,"단축3";#N/A,#N/A,FALSE,"장축";#N/A,#N/A,FALSE,"4WD"}</definedName>
    <definedName name="자금" localSheetId="9" hidden="1">{#N/A,#N/A,FALSE,"단축1";#N/A,#N/A,FALSE,"단축2";#N/A,#N/A,FALSE,"단축3";#N/A,#N/A,FALSE,"장축";#N/A,#N/A,FALSE,"4WD"}</definedName>
    <definedName name="자금" hidden="1">{#N/A,#N/A,FALSE,"단축1";#N/A,#N/A,FALSE,"단축2";#N/A,#N/A,FALSE,"단축3";#N/A,#N/A,FALSE,"장축";#N/A,#N/A,FALSE,"4WD"}</definedName>
    <definedName name="자료정리" localSheetId="1" hidden="1">{#N/A,#N/A,FALSE,"단축1";#N/A,#N/A,FALSE,"단축2";#N/A,#N/A,FALSE,"단축3";#N/A,#N/A,FALSE,"장축";#N/A,#N/A,FALSE,"4WD"}</definedName>
    <definedName name="자료정리" localSheetId="5" hidden="1">{#N/A,#N/A,FALSE,"단축1";#N/A,#N/A,FALSE,"단축2";#N/A,#N/A,FALSE,"단축3";#N/A,#N/A,FALSE,"장축";#N/A,#N/A,FALSE,"4WD"}</definedName>
    <definedName name="자료정리" localSheetId="2" hidden="1">{#N/A,#N/A,FALSE,"단축1";#N/A,#N/A,FALSE,"단축2";#N/A,#N/A,FALSE,"단축3";#N/A,#N/A,FALSE,"장축";#N/A,#N/A,FALSE,"4WD"}</definedName>
    <definedName name="자료정리" localSheetId="9" hidden="1">{#N/A,#N/A,FALSE,"단축1";#N/A,#N/A,FALSE,"단축2";#N/A,#N/A,FALSE,"단축3";#N/A,#N/A,FALSE,"장축";#N/A,#N/A,FALSE,"4WD"}</definedName>
    <definedName name="자료정리" hidden="1">{#N/A,#N/A,FALSE,"단축1";#N/A,#N/A,FALSE,"단축2";#N/A,#N/A,FALSE,"단축3";#N/A,#N/A,FALSE,"장축";#N/A,#N/A,FALSE,"4WD"}</definedName>
    <definedName name="작업임병규" localSheetId="1" hidden="1">{#N/A,#N/A,FALSE,"단축1";#N/A,#N/A,FALSE,"단축2";#N/A,#N/A,FALSE,"단축3";#N/A,#N/A,FALSE,"장축";#N/A,#N/A,FALSE,"4WD"}</definedName>
    <definedName name="작업임병규" localSheetId="5" hidden="1">{#N/A,#N/A,FALSE,"단축1";#N/A,#N/A,FALSE,"단축2";#N/A,#N/A,FALSE,"단축3";#N/A,#N/A,FALSE,"장축";#N/A,#N/A,FALSE,"4WD"}</definedName>
    <definedName name="작업임병규" localSheetId="2" hidden="1">{#N/A,#N/A,FALSE,"단축1";#N/A,#N/A,FALSE,"단축2";#N/A,#N/A,FALSE,"단축3";#N/A,#N/A,FALSE,"장축";#N/A,#N/A,FALSE,"4WD"}</definedName>
    <definedName name="작업임병규" localSheetId="9" hidden="1">{#N/A,#N/A,FALSE,"단축1";#N/A,#N/A,FALSE,"단축2";#N/A,#N/A,FALSE,"단축3";#N/A,#N/A,FALSE,"장축";#N/A,#N/A,FALSE,"4WD"}</definedName>
    <definedName name="작업임병규" hidden="1">{#N/A,#N/A,FALSE,"단축1";#N/A,#N/A,FALSE,"단축2";#N/A,#N/A,FALSE,"단축3";#N/A,#N/A,FALSE,"장축";#N/A,#N/A,FALSE,"4WD"}</definedName>
    <definedName name="재곧원본" localSheetId="1" hidden="1">{#N/A,#N/A,TRUE,"Summary";#N/A,#N/A,TRUE,"IS";#N/A,#N/A,TRUE,"Adj";#N/A,#N/A,TRUE,"BS";#N/A,#N/A,TRUE,"CF";#N/A,#N/A,TRUE,"Debt";#N/A,#N/A,TRUE,"IRR"}</definedName>
    <definedName name="재곧원본" localSheetId="5" hidden="1">{#N/A,#N/A,TRUE,"Summary";#N/A,#N/A,TRUE,"IS";#N/A,#N/A,TRUE,"Adj";#N/A,#N/A,TRUE,"BS";#N/A,#N/A,TRUE,"CF";#N/A,#N/A,TRUE,"Debt";#N/A,#N/A,TRUE,"IRR"}</definedName>
    <definedName name="재곧원본" localSheetId="2" hidden="1">{#N/A,#N/A,TRUE,"Summary";#N/A,#N/A,TRUE,"IS";#N/A,#N/A,TRUE,"Adj";#N/A,#N/A,TRUE,"BS";#N/A,#N/A,TRUE,"CF";#N/A,#N/A,TRUE,"Debt";#N/A,#N/A,TRUE,"IRR"}</definedName>
    <definedName name="재곧원본" localSheetId="9" hidden="1">{#N/A,#N/A,TRUE,"Summary";#N/A,#N/A,TRUE,"IS";#N/A,#N/A,TRUE,"Adj";#N/A,#N/A,TRUE,"BS";#N/A,#N/A,TRUE,"CF";#N/A,#N/A,TRUE,"Debt";#N/A,#N/A,TRUE,"IRR"}</definedName>
    <definedName name="재곧원본" hidden="1">{#N/A,#N/A,TRUE,"Summary";#N/A,#N/A,TRUE,"IS";#N/A,#N/A,TRUE,"Adj";#N/A,#N/A,TRUE,"BS";#N/A,#N/A,TRUE,"CF";#N/A,#N/A,TRUE,"Debt";#N/A,#N/A,TRUE,"IRR"}</definedName>
    <definedName name="전장판매" localSheetId="1" hidden="1">{#N/A,#N/A,TRUE,"Summary";#N/A,#N/A,TRUE,"IS";#N/A,#N/A,TRUE,"Adj";#N/A,#N/A,TRUE,"BS";#N/A,#N/A,TRUE,"CF";#N/A,#N/A,TRUE,"Debt";#N/A,#N/A,TRUE,"IRR"}</definedName>
    <definedName name="전장판매" localSheetId="5" hidden="1">{#N/A,#N/A,TRUE,"Summary";#N/A,#N/A,TRUE,"IS";#N/A,#N/A,TRUE,"Adj";#N/A,#N/A,TRUE,"BS";#N/A,#N/A,TRUE,"CF";#N/A,#N/A,TRUE,"Debt";#N/A,#N/A,TRUE,"IRR"}</definedName>
    <definedName name="전장판매" localSheetId="2" hidden="1">{#N/A,#N/A,TRUE,"Summary";#N/A,#N/A,TRUE,"IS";#N/A,#N/A,TRUE,"Adj";#N/A,#N/A,TRUE,"BS";#N/A,#N/A,TRUE,"CF";#N/A,#N/A,TRUE,"Debt";#N/A,#N/A,TRUE,"IRR"}</definedName>
    <definedName name="전장판매" localSheetId="9" hidden="1">{#N/A,#N/A,TRUE,"Summary";#N/A,#N/A,TRUE,"IS";#N/A,#N/A,TRUE,"Adj";#N/A,#N/A,TRUE,"BS";#N/A,#N/A,TRUE,"CF";#N/A,#N/A,TRUE,"Debt";#N/A,#N/A,TRUE,"IRR"}</definedName>
    <definedName name="전장판매" hidden="1">{#N/A,#N/A,TRUE,"Summary";#N/A,#N/A,TRUE,"IS";#N/A,#N/A,TRUE,"Adj";#N/A,#N/A,TRUE,"BS";#N/A,#N/A,TRUE,"CF";#N/A,#N/A,TRUE,"Debt";#N/A,#N/A,TRUE,"IRR"}</definedName>
    <definedName name="조정" hidden="1">#REF!</definedName>
    <definedName name="중앙" localSheetId="1" hidden="1">{#N/A,#N/A,FALSE,"단축1";#N/A,#N/A,FALSE,"단축2";#N/A,#N/A,FALSE,"단축3";#N/A,#N/A,FALSE,"장축";#N/A,#N/A,FALSE,"4WD"}</definedName>
    <definedName name="중앙" localSheetId="5" hidden="1">{#N/A,#N/A,FALSE,"단축1";#N/A,#N/A,FALSE,"단축2";#N/A,#N/A,FALSE,"단축3";#N/A,#N/A,FALSE,"장축";#N/A,#N/A,FALSE,"4WD"}</definedName>
    <definedName name="중앙" localSheetId="2" hidden="1">{#N/A,#N/A,FALSE,"단축1";#N/A,#N/A,FALSE,"단축2";#N/A,#N/A,FALSE,"단축3";#N/A,#N/A,FALSE,"장축";#N/A,#N/A,FALSE,"4WD"}</definedName>
    <definedName name="중앙" localSheetId="9" hidden="1">{#N/A,#N/A,FALSE,"단축1";#N/A,#N/A,FALSE,"단축2";#N/A,#N/A,FALSE,"단축3";#N/A,#N/A,FALSE,"장축";#N/A,#N/A,FALSE,"4WD"}</definedName>
    <definedName name="중앙" hidden="1">{#N/A,#N/A,FALSE,"단축1";#N/A,#N/A,FALSE,"단축2";#N/A,#N/A,FALSE,"단축3";#N/A,#N/A,FALSE,"장축";#N/A,#N/A,FALSE,"4WD"}</definedName>
    <definedName name="진출의사보유" localSheetId="1" hidden="1">{#N/A,#N/A,FALSE,"단축1";#N/A,#N/A,FALSE,"단축2";#N/A,#N/A,FALSE,"단축3";#N/A,#N/A,FALSE,"장축";#N/A,#N/A,FALSE,"4WD"}</definedName>
    <definedName name="진출의사보유" localSheetId="5" hidden="1">{#N/A,#N/A,FALSE,"단축1";#N/A,#N/A,FALSE,"단축2";#N/A,#N/A,FALSE,"단축3";#N/A,#N/A,FALSE,"장축";#N/A,#N/A,FALSE,"4WD"}</definedName>
    <definedName name="진출의사보유" localSheetId="2" hidden="1">{#N/A,#N/A,FALSE,"단축1";#N/A,#N/A,FALSE,"단축2";#N/A,#N/A,FALSE,"단축3";#N/A,#N/A,FALSE,"장축";#N/A,#N/A,FALSE,"4WD"}</definedName>
    <definedName name="진출의사보유" localSheetId="9" hidden="1">{#N/A,#N/A,FALSE,"단축1";#N/A,#N/A,FALSE,"단축2";#N/A,#N/A,FALSE,"단축3";#N/A,#N/A,FALSE,"장축";#N/A,#N/A,FALSE,"4WD"}</definedName>
    <definedName name="진출의사보유" hidden="1">{#N/A,#N/A,FALSE,"단축1";#N/A,#N/A,FALSE,"단축2";#N/A,#N/A,FALSE,"단축3";#N/A,#N/A,FALSE,"장축";#N/A,#N/A,FALSE,"4WD"}</definedName>
    <definedName name="참고" hidden="1">0</definedName>
    <definedName name="참고표" localSheetId="1" hidden="1">{#N/A,#N/A,TRUE,"Summary";#N/A,#N/A,TRUE,"IS";#N/A,#N/A,TRUE,"Adj";#N/A,#N/A,TRUE,"BS";#N/A,#N/A,TRUE,"CF";#N/A,#N/A,TRUE,"Debt";#N/A,#N/A,TRUE,"IRR"}</definedName>
    <definedName name="참고표" localSheetId="5" hidden="1">{#N/A,#N/A,TRUE,"Summary";#N/A,#N/A,TRUE,"IS";#N/A,#N/A,TRUE,"Adj";#N/A,#N/A,TRUE,"BS";#N/A,#N/A,TRUE,"CF";#N/A,#N/A,TRUE,"Debt";#N/A,#N/A,TRUE,"IRR"}</definedName>
    <definedName name="참고표" localSheetId="2" hidden="1">{#N/A,#N/A,TRUE,"Summary";#N/A,#N/A,TRUE,"IS";#N/A,#N/A,TRUE,"Adj";#N/A,#N/A,TRUE,"BS";#N/A,#N/A,TRUE,"CF";#N/A,#N/A,TRUE,"Debt";#N/A,#N/A,TRUE,"IRR"}</definedName>
    <definedName name="참고표" localSheetId="9" hidden="1">{#N/A,#N/A,TRUE,"Summary";#N/A,#N/A,TRUE,"IS";#N/A,#N/A,TRUE,"Adj";#N/A,#N/A,TRUE,"BS";#N/A,#N/A,TRUE,"CF";#N/A,#N/A,TRUE,"Debt";#N/A,#N/A,TRUE,"IRR"}</definedName>
    <definedName name="참고표" hidden="1">{#N/A,#N/A,TRUE,"Summary";#N/A,#N/A,TRUE,"IS";#N/A,#N/A,TRUE,"Adj";#N/A,#N/A,TRUE,"BS";#N/A,#N/A,TRUE,"CF";#N/A,#N/A,TRUE,"Debt";#N/A,#N/A,TRUE,"IRR"}</definedName>
    <definedName name="첨" localSheetId="1" hidden="1">{#N/A,#N/A,FALSE,"단축1";#N/A,#N/A,FALSE,"단축2";#N/A,#N/A,FALSE,"단축3";#N/A,#N/A,FALSE,"장축";#N/A,#N/A,FALSE,"4WD"}</definedName>
    <definedName name="첨" localSheetId="5" hidden="1">{#N/A,#N/A,FALSE,"단축1";#N/A,#N/A,FALSE,"단축2";#N/A,#N/A,FALSE,"단축3";#N/A,#N/A,FALSE,"장축";#N/A,#N/A,FALSE,"4WD"}</definedName>
    <definedName name="첨" localSheetId="2" hidden="1">{#N/A,#N/A,FALSE,"단축1";#N/A,#N/A,FALSE,"단축2";#N/A,#N/A,FALSE,"단축3";#N/A,#N/A,FALSE,"장축";#N/A,#N/A,FALSE,"4WD"}</definedName>
    <definedName name="첨" localSheetId="9" hidden="1">{#N/A,#N/A,FALSE,"단축1";#N/A,#N/A,FALSE,"단축2";#N/A,#N/A,FALSE,"단축3";#N/A,#N/A,FALSE,"장축";#N/A,#N/A,FALSE,"4WD"}</definedName>
    <definedName name="첨" hidden="1">{#N/A,#N/A,FALSE,"단축1";#N/A,#N/A,FALSE,"단축2";#N/A,#N/A,FALSE,"단축3";#N/A,#N/A,FALSE,"장축";#N/A,#N/A,FALSE,"4WD"}</definedName>
    <definedName name="최준환" localSheetId="1" hidden="1">{#N/A,#N/A,TRUE,"Summary";#N/A,#N/A,TRUE,"IS";#N/A,#N/A,TRUE,"Adj";#N/A,#N/A,TRUE,"BS";#N/A,#N/A,TRUE,"CF";#N/A,#N/A,TRUE,"Debt";#N/A,#N/A,TRUE,"IRR"}</definedName>
    <definedName name="최준환" localSheetId="5" hidden="1">{#N/A,#N/A,TRUE,"Summary";#N/A,#N/A,TRUE,"IS";#N/A,#N/A,TRUE,"Adj";#N/A,#N/A,TRUE,"BS";#N/A,#N/A,TRUE,"CF";#N/A,#N/A,TRUE,"Debt";#N/A,#N/A,TRUE,"IRR"}</definedName>
    <definedName name="최준환" localSheetId="2" hidden="1">{#N/A,#N/A,TRUE,"Summary";#N/A,#N/A,TRUE,"IS";#N/A,#N/A,TRUE,"Adj";#N/A,#N/A,TRUE,"BS";#N/A,#N/A,TRUE,"CF";#N/A,#N/A,TRUE,"Debt";#N/A,#N/A,TRUE,"IRR"}</definedName>
    <definedName name="최준환" localSheetId="9" hidden="1">{#N/A,#N/A,TRUE,"Summary";#N/A,#N/A,TRUE,"IS";#N/A,#N/A,TRUE,"Adj";#N/A,#N/A,TRUE,"BS";#N/A,#N/A,TRUE,"CF";#N/A,#N/A,TRUE,"Debt";#N/A,#N/A,TRUE,"IRR"}</definedName>
    <definedName name="최준환" hidden="1">{#N/A,#N/A,TRUE,"Summary";#N/A,#N/A,TRUE,"IS";#N/A,#N/A,TRUE,"Adj";#N/A,#N/A,TRUE,"BS";#N/A,#N/A,TRUE,"CF";#N/A,#N/A,TRUE,"Debt";#N/A,#N/A,TRUE,"IRR"}</definedName>
    <definedName name="ㅌㅊ" localSheetId="1" hidden="1">{#N/A,#N/A,FALSE,"단축1";#N/A,#N/A,FALSE,"단축2";#N/A,#N/A,FALSE,"단축3";#N/A,#N/A,FALSE,"장축";#N/A,#N/A,FALSE,"4WD"}</definedName>
    <definedName name="ㅌㅊ" localSheetId="5" hidden="1">{#N/A,#N/A,FALSE,"단축1";#N/A,#N/A,FALSE,"단축2";#N/A,#N/A,FALSE,"단축3";#N/A,#N/A,FALSE,"장축";#N/A,#N/A,FALSE,"4WD"}</definedName>
    <definedName name="ㅌㅊ" localSheetId="2" hidden="1">{#N/A,#N/A,FALSE,"단축1";#N/A,#N/A,FALSE,"단축2";#N/A,#N/A,FALSE,"단축3";#N/A,#N/A,FALSE,"장축";#N/A,#N/A,FALSE,"4WD"}</definedName>
    <definedName name="ㅌㅊ" localSheetId="9" hidden="1">{#N/A,#N/A,FALSE,"단축1";#N/A,#N/A,FALSE,"단축2";#N/A,#N/A,FALSE,"단축3";#N/A,#N/A,FALSE,"장축";#N/A,#N/A,FALSE,"4WD"}</definedName>
    <definedName name="ㅌㅊ" hidden="1">{#N/A,#N/A,FALSE,"단축1";#N/A,#N/A,FALSE,"단축2";#N/A,#N/A,FALSE,"단축3";#N/A,#N/A,FALSE,"장축";#N/A,#N/A,FALSE,"4WD"}</definedName>
    <definedName name="투자" hidden="1">1</definedName>
    <definedName name="표지" localSheetId="1" hidden="1">{#N/A,#N/A,FALSE,"단축1";#N/A,#N/A,FALSE,"단축2";#N/A,#N/A,FALSE,"단축3";#N/A,#N/A,FALSE,"장축";#N/A,#N/A,FALSE,"4WD"}</definedName>
    <definedName name="표지" localSheetId="5" hidden="1">{#N/A,#N/A,FALSE,"단축1";#N/A,#N/A,FALSE,"단축2";#N/A,#N/A,FALSE,"단축3";#N/A,#N/A,FALSE,"장축";#N/A,#N/A,FALSE,"4WD"}</definedName>
    <definedName name="표지" localSheetId="2" hidden="1">{#N/A,#N/A,FALSE,"단축1";#N/A,#N/A,FALSE,"단축2";#N/A,#N/A,FALSE,"단축3";#N/A,#N/A,FALSE,"장축";#N/A,#N/A,FALSE,"4WD"}</definedName>
    <definedName name="표지" localSheetId="9" hidden="1">{#N/A,#N/A,FALSE,"단축1";#N/A,#N/A,FALSE,"단축2";#N/A,#N/A,FALSE,"단축3";#N/A,#N/A,FALSE,"장축";#N/A,#N/A,FALSE,"4WD"}</definedName>
    <definedName name="표지" hidden="1">{#N/A,#N/A,FALSE,"단축1";#N/A,#N/A,FALSE,"단축2";#N/A,#N/A,FALSE,"단축3";#N/A,#N/A,FALSE,"장축";#N/A,#N/A,FALSE,"4WD"}</definedName>
    <definedName name="ㅎ" localSheetId="1" hidden="1">{#N/A,#N/A,TRUE,"Summary";#N/A,#N/A,TRUE,"IS";#N/A,#N/A,TRUE,"Adj";#N/A,#N/A,TRUE,"BS";#N/A,#N/A,TRUE,"CF";#N/A,#N/A,TRUE,"Debt";#N/A,#N/A,TRUE,"IRR"}</definedName>
    <definedName name="ㅎ" localSheetId="5" hidden="1">{#N/A,#N/A,TRUE,"Summary";#N/A,#N/A,TRUE,"IS";#N/A,#N/A,TRUE,"Adj";#N/A,#N/A,TRUE,"BS";#N/A,#N/A,TRUE,"CF";#N/A,#N/A,TRUE,"Debt";#N/A,#N/A,TRUE,"IRR"}</definedName>
    <definedName name="ㅎ" localSheetId="2" hidden="1">{#N/A,#N/A,TRUE,"Summary";#N/A,#N/A,TRUE,"IS";#N/A,#N/A,TRUE,"Adj";#N/A,#N/A,TRUE,"BS";#N/A,#N/A,TRUE,"CF";#N/A,#N/A,TRUE,"Debt";#N/A,#N/A,TRUE,"IRR"}</definedName>
    <definedName name="ㅎ" localSheetId="9" hidden="1">{#N/A,#N/A,TRUE,"Summary";#N/A,#N/A,TRUE,"IS";#N/A,#N/A,TRUE,"Adj";#N/A,#N/A,TRUE,"BS";#N/A,#N/A,TRUE,"CF";#N/A,#N/A,TRUE,"Debt";#N/A,#N/A,TRUE,"IRR"}</definedName>
    <definedName name="ㅎ" hidden="1">{#N/A,#N/A,TRUE,"Summary";#N/A,#N/A,TRUE,"IS";#N/A,#N/A,TRUE,"Adj";#N/A,#N/A,TRUE,"BS";#N/A,#N/A,TRUE,"CF";#N/A,#N/A,TRUE,"Debt";#N/A,#N/A,TRUE,"IRR"}</definedName>
    <definedName name="하늘" localSheetId="1" hidden="1">{#N/A,#N/A,FALSE,"단축1";#N/A,#N/A,FALSE,"단축2";#N/A,#N/A,FALSE,"단축3";#N/A,#N/A,FALSE,"장축";#N/A,#N/A,FALSE,"4WD"}</definedName>
    <definedName name="하늘" localSheetId="5" hidden="1">{#N/A,#N/A,FALSE,"단축1";#N/A,#N/A,FALSE,"단축2";#N/A,#N/A,FALSE,"단축3";#N/A,#N/A,FALSE,"장축";#N/A,#N/A,FALSE,"4WD"}</definedName>
    <definedName name="하늘" localSheetId="2" hidden="1">{#N/A,#N/A,FALSE,"단축1";#N/A,#N/A,FALSE,"단축2";#N/A,#N/A,FALSE,"단축3";#N/A,#N/A,FALSE,"장축";#N/A,#N/A,FALSE,"4WD"}</definedName>
    <definedName name="하늘" localSheetId="9" hidden="1">{#N/A,#N/A,FALSE,"단축1";#N/A,#N/A,FALSE,"단축2";#N/A,#N/A,FALSE,"단축3";#N/A,#N/A,FALSE,"장축";#N/A,#N/A,FALSE,"4WD"}</definedName>
    <definedName name="하늘" hidden="1">{#N/A,#N/A,FALSE,"단축1";#N/A,#N/A,FALSE,"단축2";#N/A,#N/A,FALSE,"단축3";#N/A,#N/A,FALSE,"장축";#N/A,#N/A,FALSE,"4WD"}</definedName>
    <definedName name="호" hidden="1">0</definedName>
    <definedName name="ㅏㅏ" localSheetId="1" hidden="1">{#N/A,#N/A,FALSE,"Aging Summary";#N/A,#N/A,FALSE,"Ratio Analysis";#N/A,#N/A,FALSE,"Test 120 Day Accts";#N/A,#N/A,FALSE,"Tickmarks"}</definedName>
    <definedName name="ㅏㅏ" localSheetId="5" hidden="1">{#N/A,#N/A,FALSE,"Aging Summary";#N/A,#N/A,FALSE,"Ratio Analysis";#N/A,#N/A,FALSE,"Test 120 Day Accts";#N/A,#N/A,FALSE,"Tickmarks"}</definedName>
    <definedName name="ㅏㅏ" localSheetId="2" hidden="1">{#N/A,#N/A,FALSE,"Aging Summary";#N/A,#N/A,FALSE,"Ratio Analysis";#N/A,#N/A,FALSE,"Test 120 Day Accts";#N/A,#N/A,FALSE,"Tickmarks"}</definedName>
    <definedName name="ㅏㅏ" localSheetId="9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ㅑ" localSheetId="1" hidden="1">{#N/A,#N/A,FALSE,"Aging Summary";#N/A,#N/A,FALSE,"Ratio Analysis";#N/A,#N/A,FALSE,"Test 120 Day Accts";#N/A,#N/A,FALSE,"Tickmarks"}</definedName>
    <definedName name="ㅑ" localSheetId="5" hidden="1">{#N/A,#N/A,FALSE,"Aging Summary";#N/A,#N/A,FALSE,"Ratio Analysis";#N/A,#N/A,FALSE,"Test 120 Day Accts";#N/A,#N/A,FALSE,"Tickmarks"}</definedName>
    <definedName name="ㅑ" localSheetId="2" hidden="1">{#N/A,#N/A,FALSE,"Aging Summary";#N/A,#N/A,FALSE,"Ratio Analysis";#N/A,#N/A,FALSE,"Test 120 Day Accts";#N/A,#N/A,FALSE,"Tickmarks"}</definedName>
    <definedName name="ㅑ" localSheetId="9" hidden="1">{#N/A,#N/A,FALSE,"Aging Summary";#N/A,#N/A,FALSE,"Ratio Analysis";#N/A,#N/A,FALSE,"Test 120 Day Accts";#N/A,#N/A,FALSE,"Tickmarks"}</definedName>
    <definedName name="ㅑ" hidden="1">{#N/A,#N/A,FALSE,"Aging Summary";#N/A,#N/A,FALSE,"Ratio Analysis";#N/A,#N/A,FALSE,"Test 120 Day Accts";#N/A,#N/A,FALSE,"Tickmarks"}</definedName>
    <definedName name="ㅓㅏㅣㅕㅑㅔ" localSheetId="1" hidden="1">{#N/A,#N/A,FALSE,"단축1";#N/A,#N/A,FALSE,"단축2";#N/A,#N/A,FALSE,"단축3";#N/A,#N/A,FALSE,"장축";#N/A,#N/A,FALSE,"4WD"}</definedName>
    <definedName name="ㅓㅏㅣㅕㅑㅔ" localSheetId="5" hidden="1">{#N/A,#N/A,FALSE,"단축1";#N/A,#N/A,FALSE,"단축2";#N/A,#N/A,FALSE,"단축3";#N/A,#N/A,FALSE,"장축";#N/A,#N/A,FALSE,"4WD"}</definedName>
    <definedName name="ㅓㅏㅣㅕㅑㅔ" localSheetId="2" hidden="1">{#N/A,#N/A,FALSE,"단축1";#N/A,#N/A,FALSE,"단축2";#N/A,#N/A,FALSE,"단축3";#N/A,#N/A,FALSE,"장축";#N/A,#N/A,FALSE,"4WD"}</definedName>
    <definedName name="ㅓㅏㅣㅕㅑㅔ" localSheetId="9" hidden="1">{#N/A,#N/A,FALSE,"단축1";#N/A,#N/A,FALSE,"단축2";#N/A,#N/A,FALSE,"단축3";#N/A,#N/A,FALSE,"장축";#N/A,#N/A,FALSE,"4WD"}</definedName>
    <definedName name="ㅓㅏㅣㅕㅑㅔ" hidden="1">{#N/A,#N/A,FALSE,"단축1";#N/A,#N/A,FALSE,"단축2";#N/A,#N/A,FALSE,"단축3";#N/A,#N/A,FALSE,"장축";#N/A,#N/A,FALSE,"4WD"}</definedName>
    <definedName name="ㅔㅔㅔ" localSheetId="1" hidden="1">{#N/A,#N/A,FALSE,"단축1";#N/A,#N/A,FALSE,"단축2";#N/A,#N/A,FALSE,"단축3";#N/A,#N/A,FALSE,"장축";#N/A,#N/A,FALSE,"4WD"}</definedName>
    <definedName name="ㅔㅔㅔ" localSheetId="5" hidden="1">{#N/A,#N/A,FALSE,"단축1";#N/A,#N/A,FALSE,"단축2";#N/A,#N/A,FALSE,"단축3";#N/A,#N/A,FALSE,"장축";#N/A,#N/A,FALSE,"4WD"}</definedName>
    <definedName name="ㅔㅔㅔ" localSheetId="2" hidden="1">{#N/A,#N/A,FALSE,"단축1";#N/A,#N/A,FALSE,"단축2";#N/A,#N/A,FALSE,"단축3";#N/A,#N/A,FALSE,"장축";#N/A,#N/A,FALSE,"4WD"}</definedName>
    <definedName name="ㅔㅔㅔ" localSheetId="9" hidden="1">{#N/A,#N/A,FALSE,"단축1";#N/A,#N/A,FALSE,"단축2";#N/A,#N/A,FALSE,"단축3";#N/A,#N/A,FALSE,"장축";#N/A,#N/A,FALSE,"4WD"}</definedName>
    <definedName name="ㅔㅔㅔ" hidden="1">{#N/A,#N/A,FALSE,"단축1";#N/A,#N/A,FALSE,"단축2";#N/A,#N/A,FALSE,"단축3";#N/A,#N/A,FALSE,"장축";#N/A,#N/A,FALSE,"4WD"}</definedName>
    <definedName name="ㅕ" localSheetId="1" hidden="1">{#N/A,#N/A,FALSE,"Aging Summary";#N/A,#N/A,FALSE,"Ratio Analysis";#N/A,#N/A,FALSE,"Test 120 Day Accts";#N/A,#N/A,FALSE,"Tickmarks"}</definedName>
    <definedName name="ㅕ" localSheetId="5" hidden="1">{#N/A,#N/A,FALSE,"Aging Summary";#N/A,#N/A,FALSE,"Ratio Analysis";#N/A,#N/A,FALSE,"Test 120 Day Accts";#N/A,#N/A,FALSE,"Tickmarks"}</definedName>
    <definedName name="ㅕ" localSheetId="2" hidden="1">{#N/A,#N/A,FALSE,"Aging Summary";#N/A,#N/A,FALSE,"Ratio Analysis";#N/A,#N/A,FALSE,"Test 120 Day Accts";#N/A,#N/A,FALSE,"Tickmarks"}</definedName>
    <definedName name="ㅕ" localSheetId="9" hidden="1">{#N/A,#N/A,FALSE,"Aging Summary";#N/A,#N/A,FALSE,"Ratio Analysis";#N/A,#N/A,FALSE,"Test 120 Day Accts";#N/A,#N/A,FALSE,"Tickmarks"}</definedName>
    <definedName name="ㅕ" hidden="1">{#N/A,#N/A,FALSE,"Aging Summary";#N/A,#N/A,FALSE,"Ratio Analysis";#N/A,#N/A,FALSE,"Test 120 Day Accts";#N/A,#N/A,FALSE,"Tickmarks"}</definedName>
    <definedName name="ㅗㅓㅏㅣ" localSheetId="1" hidden="1">{#N/A,#N/A,FALSE,"단축1";#N/A,#N/A,FALSE,"단축2";#N/A,#N/A,FALSE,"단축3";#N/A,#N/A,FALSE,"장축";#N/A,#N/A,FALSE,"4WD"}</definedName>
    <definedName name="ㅗㅓㅏㅣ" localSheetId="5" hidden="1">{#N/A,#N/A,FALSE,"단축1";#N/A,#N/A,FALSE,"단축2";#N/A,#N/A,FALSE,"단축3";#N/A,#N/A,FALSE,"장축";#N/A,#N/A,FALSE,"4WD"}</definedName>
    <definedName name="ㅗㅓㅏㅣ" localSheetId="2" hidden="1">{#N/A,#N/A,FALSE,"단축1";#N/A,#N/A,FALSE,"단축2";#N/A,#N/A,FALSE,"단축3";#N/A,#N/A,FALSE,"장축";#N/A,#N/A,FALSE,"4WD"}</definedName>
    <definedName name="ㅗㅓㅏㅣ" localSheetId="9" hidden="1">{#N/A,#N/A,FALSE,"단축1";#N/A,#N/A,FALSE,"단축2";#N/A,#N/A,FALSE,"단축3";#N/A,#N/A,FALSE,"장축";#N/A,#N/A,FALSE,"4WD"}</definedName>
    <definedName name="ㅗㅓㅏㅣ" hidden="1">{#N/A,#N/A,FALSE,"단축1";#N/A,#N/A,FALSE,"단축2";#N/A,#N/A,FALSE,"단축3";#N/A,#N/A,FALSE,"장축";#N/A,#N/A,FALSE,"4WD"}</definedName>
    <definedName name="ㅣㅎㅎ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7" l="1"/>
  <c r="F14" i="17" l="1"/>
  <c r="BU4" i="15"/>
  <c r="BT4" i="15"/>
  <c r="BS4" i="15"/>
  <c r="BR4" i="15"/>
  <c r="BQ4" i="15"/>
  <c r="BP4" i="15"/>
  <c r="BO4" i="15"/>
  <c r="BN4" i="15"/>
  <c r="BM4" i="15"/>
  <c r="BL4" i="15"/>
  <c r="BK4" i="15"/>
  <c r="BJ4" i="15"/>
  <c r="BI4" i="15"/>
  <c r="BH4" i="15"/>
  <c r="BG4" i="15"/>
  <c r="BF4" i="15"/>
  <c r="BE4" i="15"/>
  <c r="BD4" i="15"/>
  <c r="BC4" i="15"/>
  <c r="BB4" i="15"/>
  <c r="BA4" i="15"/>
  <c r="AZ4" i="15"/>
  <c r="AY4" i="15"/>
  <c r="AX4" i="15"/>
  <c r="AW4" i="15"/>
  <c r="AV4" i="15"/>
  <c r="AU4" i="15"/>
  <c r="AT4" i="15"/>
  <c r="AS4" i="15"/>
  <c r="AR4" i="15"/>
  <c r="AQ4" i="15"/>
  <c r="AP4" i="15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J2" i="5"/>
  <c r="I2" i="5"/>
  <c r="H2" i="5"/>
  <c r="G2" i="5"/>
  <c r="F2" i="5"/>
  <c r="E2" i="5"/>
  <c r="D2" i="5"/>
  <c r="C2" i="5"/>
  <c r="B2" i="5"/>
  <c r="B23" i="15" l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C22" i="15"/>
  <c r="C23" i="15" s="1"/>
  <c r="C24" i="15" s="1"/>
  <c r="B22" i="15"/>
  <c r="A8" i="15"/>
  <c r="CA3" i="15"/>
  <c r="E1" i="15"/>
  <c r="F1" i="15" s="1"/>
  <c r="G1" i="15" s="1"/>
  <c r="H1" i="15" s="1"/>
  <c r="I1" i="15" s="1"/>
  <c r="J1" i="15" s="1"/>
  <c r="K1" i="15" s="1"/>
  <c r="L1" i="15" s="1"/>
  <c r="M1" i="15" s="1"/>
  <c r="N1" i="15" s="1"/>
  <c r="O1" i="15" s="1"/>
  <c r="P1" i="15" s="1"/>
  <c r="Q1" i="15" s="1"/>
  <c r="R1" i="15" s="1"/>
  <c r="S1" i="15" s="1"/>
  <c r="T1" i="15" s="1"/>
  <c r="U1" i="15" s="1"/>
  <c r="V1" i="15" s="1"/>
  <c r="W1" i="15" s="1"/>
  <c r="X1" i="15" s="1"/>
  <c r="Y1" i="15" s="1"/>
  <c r="Z1" i="15" s="1"/>
  <c r="AA1" i="15" s="1"/>
  <c r="AB1" i="15" s="1"/>
  <c r="AC1" i="15" s="1"/>
  <c r="AD1" i="15" s="1"/>
  <c r="AE1" i="15" s="1"/>
  <c r="AF1" i="15" s="1"/>
  <c r="AG1" i="15" s="1"/>
  <c r="AH1" i="15" s="1"/>
  <c r="AI1" i="15" s="1"/>
  <c r="AJ1" i="15" s="1"/>
  <c r="AK1" i="15" s="1"/>
  <c r="AL1" i="15" s="1"/>
  <c r="AM1" i="15" s="1"/>
  <c r="AN1" i="15" s="1"/>
  <c r="AO1" i="15" s="1"/>
  <c r="AP1" i="15" s="1"/>
  <c r="AQ1" i="15" s="1"/>
  <c r="AR1" i="15" s="1"/>
  <c r="AS1" i="15" s="1"/>
  <c r="AT1" i="15" s="1"/>
  <c r="AU1" i="15" s="1"/>
  <c r="AV1" i="15" s="1"/>
  <c r="AW1" i="15" s="1"/>
  <c r="AX1" i="15" s="1"/>
  <c r="AY1" i="15" s="1"/>
  <c r="AZ1" i="15" s="1"/>
  <c r="BA1" i="15" s="1"/>
  <c r="BB1" i="15" s="1"/>
  <c r="BC1" i="15" s="1"/>
  <c r="BD1" i="15" s="1"/>
  <c r="BE1" i="15" s="1"/>
  <c r="BF1" i="15" s="1"/>
  <c r="BG1" i="15" s="1"/>
  <c r="BH1" i="15" s="1"/>
  <c r="BI1" i="15" s="1"/>
  <c r="BJ1" i="15" s="1"/>
  <c r="BK1" i="15" s="1"/>
  <c r="BL1" i="15" s="1"/>
  <c r="BM1" i="15" s="1"/>
  <c r="BN1" i="15" s="1"/>
  <c r="BO1" i="15" s="1"/>
  <c r="BP1" i="15" s="1"/>
  <c r="BQ1" i="15" s="1"/>
  <c r="BR1" i="15" s="1"/>
  <c r="BS1" i="15" s="1"/>
  <c r="BT1" i="15" s="1"/>
  <c r="BU1" i="15" s="1"/>
  <c r="BV1" i="15" s="1"/>
  <c r="BW1" i="15" s="1"/>
  <c r="BX1" i="15" s="1"/>
  <c r="BY1" i="15" s="1"/>
  <c r="BZ1" i="15" s="1"/>
  <c r="C25" i="15" l="1"/>
  <c r="CF204" i="15"/>
  <c r="CD204" i="15" l="1"/>
  <c r="C26" i="15"/>
  <c r="CK204" i="15"/>
  <c r="C27" i="15" l="1"/>
  <c r="C28" i="15" l="1"/>
  <c r="C29" i="15" l="1"/>
  <c r="C30" i="15" l="1"/>
  <c r="C31" i="15" l="1"/>
  <c r="C32" i="15" l="1"/>
  <c r="C33" i="15" l="1"/>
  <c r="C34" i="15" l="1"/>
  <c r="C35" i="15" l="1"/>
  <c r="C36" i="15" l="1"/>
  <c r="C37" i="15" l="1"/>
  <c r="C38" i="15" l="1"/>
  <c r="C39" i="15" l="1"/>
  <c r="C40" i="15" l="1"/>
  <c r="C41" i="15" l="1"/>
  <c r="C42" i="15" l="1"/>
  <c r="C43" i="15" l="1"/>
  <c r="C44" i="15" l="1"/>
  <c r="C45" i="15" l="1"/>
  <c r="C46" i="15" l="1"/>
  <c r="C47" i="15" l="1"/>
  <c r="C48" i="15" l="1"/>
  <c r="C49" i="15" l="1"/>
  <c r="C50" i="15" l="1"/>
  <c r="C51" i="15" l="1"/>
  <c r="C52" i="15" l="1"/>
  <c r="C53" i="15" l="1"/>
  <c r="C54" i="15" l="1"/>
  <c r="C55" i="15" l="1"/>
  <c r="C56" i="15" l="1"/>
  <c r="C57" i="15" l="1"/>
  <c r="C58" i="15" l="1"/>
  <c r="C59" i="15" l="1"/>
  <c r="C60" i="15" l="1"/>
  <c r="C61" i="15" l="1"/>
  <c r="C62" i="15" l="1"/>
  <c r="C63" i="15" l="1"/>
  <c r="C64" i="15" l="1"/>
  <c r="C65" i="15" l="1"/>
  <c r="C66" i="15" l="1"/>
  <c r="C67" i="15" l="1"/>
  <c r="C68" i="15" l="1"/>
  <c r="C69" i="15" l="1"/>
  <c r="C70" i="15" l="1"/>
  <c r="C71" i="15" l="1"/>
  <c r="C72" i="15" l="1"/>
  <c r="C73" i="15" l="1"/>
  <c r="C74" i="15" l="1"/>
  <c r="C75" i="15" l="1"/>
  <c r="C76" i="15" l="1"/>
  <c r="C77" i="15" l="1"/>
  <c r="C78" i="15" l="1"/>
  <c r="C79" i="15" l="1"/>
  <c r="C80" i="15" l="1"/>
  <c r="C81" i="15" l="1"/>
  <c r="C82" i="15" l="1"/>
  <c r="C83" i="15" l="1"/>
  <c r="C84" i="15" l="1"/>
  <c r="C85" i="15" l="1"/>
  <c r="C86" i="15" l="1"/>
  <c r="C87" i="15" l="1"/>
  <c r="C88" i="15" l="1"/>
  <c r="C89" i="15" l="1"/>
  <c r="C90" i="15" l="1"/>
  <c r="C91" i="15" l="1"/>
  <c r="C92" i="15" l="1"/>
  <c r="C93" i="15" l="1"/>
  <c r="C94" i="15" l="1"/>
  <c r="C95" i="15" l="1"/>
  <c r="C96" i="15" l="1"/>
  <c r="C97" i="15" l="1"/>
  <c r="C98" i="15" l="1"/>
  <c r="C99" i="15" l="1"/>
  <c r="C100" i="15" l="1"/>
  <c r="C101" i="15" l="1"/>
  <c r="C102" i="15" l="1"/>
  <c r="C103" i="15" l="1"/>
  <c r="C104" i="15" l="1"/>
  <c r="C105" i="15" l="1"/>
  <c r="C106" i="15" l="1"/>
  <c r="C107" i="15" l="1"/>
  <c r="C108" i="15" l="1"/>
  <c r="C109" i="15" l="1"/>
  <c r="C110" i="15" l="1"/>
  <c r="C111" i="15" l="1"/>
  <c r="C112" i="15" l="1"/>
  <c r="C113" i="15" l="1"/>
  <c r="C114" i="15" l="1"/>
  <c r="C115" i="15" l="1"/>
  <c r="C116" i="15" l="1"/>
  <c r="C117" i="15" l="1"/>
  <c r="C118" i="15" l="1"/>
  <c r="C119" i="15" l="1"/>
  <c r="C120" i="15" l="1"/>
  <c r="C121" i="15" l="1"/>
  <c r="C122" i="15" l="1"/>
  <c r="C123" i="15" l="1"/>
  <c r="C124" i="15" l="1"/>
  <c r="C125" i="15" l="1"/>
  <c r="C126" i="15" l="1"/>
  <c r="C127" i="15" l="1"/>
  <c r="C128" i="15" l="1"/>
  <c r="C129" i="15" l="1"/>
  <c r="C130" i="15" l="1"/>
  <c r="C131" i="15" l="1"/>
  <c r="C132" i="15" l="1"/>
  <c r="C133" i="15" l="1"/>
  <c r="C134" i="15" l="1"/>
  <c r="C135" i="15" l="1"/>
  <c r="C136" i="15" l="1"/>
  <c r="C137" i="15" l="1"/>
  <c r="C138" i="15" l="1"/>
  <c r="C139" i="15" l="1"/>
  <c r="C140" i="15" l="1"/>
  <c r="C141" i="15" l="1"/>
  <c r="C142" i="15" l="1"/>
  <c r="C143" i="15" l="1"/>
  <c r="C144" i="15" l="1"/>
  <c r="C145" i="15" l="1"/>
  <c r="C146" i="15" l="1"/>
  <c r="C147" i="15" l="1"/>
  <c r="C148" i="15" l="1"/>
  <c r="C149" i="15" l="1"/>
  <c r="C150" i="15" l="1"/>
  <c r="C151" i="15" l="1"/>
  <c r="C152" i="15" l="1"/>
  <c r="C153" i="15" l="1"/>
  <c r="C154" i="15" l="1"/>
  <c r="C155" i="15" l="1"/>
  <c r="C156" i="15" l="1"/>
  <c r="C157" i="15" l="1"/>
  <c r="C158" i="15" l="1"/>
  <c r="C159" i="15" l="1"/>
  <c r="C160" i="15" l="1"/>
  <c r="C161" i="15" l="1"/>
  <c r="C162" i="15" l="1"/>
  <c r="C163" i="15" l="1"/>
  <c r="C164" i="15" l="1"/>
  <c r="C165" i="15" l="1"/>
  <c r="C166" i="15" l="1"/>
  <c r="C167" i="15" l="1"/>
  <c r="CI204" i="15"/>
  <c r="CB204" i="15"/>
  <c r="C168" i="15" l="1"/>
  <c r="C169" i="15" l="1"/>
  <c r="C170" i="15" l="1"/>
  <c r="C171" i="15" l="1"/>
  <c r="C172" i="15" l="1"/>
  <c r="C173" i="15" l="1"/>
  <c r="C174" i="15" l="1"/>
  <c r="C175" i="15" l="1"/>
  <c r="C176" i="15" l="1"/>
  <c r="C177" i="15" l="1"/>
  <c r="C178" i="15" l="1"/>
  <c r="C179" i="15" l="1"/>
  <c r="C180" i="15" l="1"/>
  <c r="C181" i="15" l="1"/>
  <c r="C182" i="15" l="1"/>
  <c r="C183" i="15" l="1"/>
  <c r="C184" i="15" l="1"/>
  <c r="C185" i="15" l="1"/>
  <c r="C186" i="15" l="1"/>
  <c r="C187" i="15" l="1"/>
  <c r="C188" i="15" l="1"/>
  <c r="C189" i="15" l="1"/>
  <c r="C190" i="15" l="1"/>
  <c r="C191" i="15" l="1"/>
  <c r="C192" i="15" l="1"/>
  <c r="C193" i="15" l="1"/>
  <c r="C194" i="15" l="1"/>
  <c r="C195" i="15" l="1"/>
  <c r="C196" i="15" l="1"/>
  <c r="C197" i="15" l="1"/>
  <c r="C198" i="15" l="1"/>
  <c r="C199" i="15" l="1"/>
  <c r="C200" i="15" l="1"/>
  <c r="I19" i="11" l="1"/>
  <c r="H19" i="11"/>
  <c r="E19" i="11"/>
  <c r="H186" i="12"/>
  <c r="G186" i="12"/>
  <c r="M6" i="12"/>
  <c r="C18" i="6" l="1"/>
  <c r="P185" i="13"/>
  <c r="F185" i="13"/>
  <c r="P184" i="13"/>
  <c r="F184" i="13"/>
  <c r="P183" i="13"/>
  <c r="F183" i="13"/>
  <c r="P182" i="13"/>
  <c r="F182" i="13"/>
  <c r="P181" i="13"/>
  <c r="F181" i="13"/>
  <c r="P180" i="13"/>
  <c r="F180" i="13"/>
  <c r="P179" i="13"/>
  <c r="F179" i="13"/>
  <c r="P178" i="13"/>
  <c r="F178" i="13"/>
  <c r="P177" i="13"/>
  <c r="F177" i="13"/>
  <c r="P176" i="13"/>
  <c r="F176" i="13"/>
  <c r="P175" i="13"/>
  <c r="F175" i="13"/>
  <c r="P174" i="13"/>
  <c r="F174" i="13"/>
  <c r="P173" i="13"/>
  <c r="F173" i="13"/>
  <c r="P172" i="13"/>
  <c r="F172" i="13"/>
  <c r="P171" i="13"/>
  <c r="F171" i="13"/>
  <c r="P170" i="13"/>
  <c r="F170" i="13"/>
  <c r="P169" i="13"/>
  <c r="F169" i="13"/>
  <c r="P168" i="13"/>
  <c r="F168" i="13"/>
  <c r="P167" i="13"/>
  <c r="F167" i="13"/>
  <c r="P166" i="13"/>
  <c r="F166" i="13"/>
  <c r="P165" i="13"/>
  <c r="F165" i="13"/>
  <c r="P164" i="13"/>
  <c r="F164" i="13"/>
  <c r="P163" i="13"/>
  <c r="F163" i="13"/>
  <c r="P162" i="13"/>
  <c r="F162" i="13"/>
  <c r="P161" i="13"/>
  <c r="F161" i="13"/>
  <c r="P160" i="13"/>
  <c r="F160" i="13"/>
  <c r="P159" i="13"/>
  <c r="F159" i="13"/>
  <c r="P158" i="13"/>
  <c r="F158" i="13"/>
  <c r="P157" i="13"/>
  <c r="F157" i="13"/>
  <c r="P156" i="13"/>
  <c r="F156" i="13"/>
  <c r="P155" i="13"/>
  <c r="F155" i="13"/>
  <c r="P154" i="13"/>
  <c r="F154" i="13"/>
  <c r="P153" i="13"/>
  <c r="F153" i="13"/>
  <c r="P152" i="13"/>
  <c r="F152" i="13"/>
  <c r="P151" i="13"/>
  <c r="F151" i="13"/>
  <c r="P150" i="13"/>
  <c r="F150" i="13"/>
  <c r="P149" i="13"/>
  <c r="F149" i="13"/>
  <c r="P148" i="13"/>
  <c r="F148" i="13"/>
  <c r="P147" i="13"/>
  <c r="F147" i="13"/>
  <c r="P146" i="13"/>
  <c r="F146" i="13"/>
  <c r="P145" i="13"/>
  <c r="F145" i="13"/>
  <c r="P144" i="13"/>
  <c r="F144" i="13"/>
  <c r="P143" i="13"/>
  <c r="F143" i="13"/>
  <c r="P142" i="13"/>
  <c r="F142" i="13"/>
  <c r="P141" i="13"/>
  <c r="F141" i="13"/>
  <c r="P140" i="13"/>
  <c r="F140" i="13"/>
  <c r="P139" i="13"/>
  <c r="F139" i="13"/>
  <c r="P138" i="13"/>
  <c r="F138" i="13"/>
  <c r="P137" i="13"/>
  <c r="F137" i="13"/>
  <c r="P136" i="13"/>
  <c r="F136" i="13"/>
  <c r="P135" i="13"/>
  <c r="F135" i="13"/>
  <c r="P134" i="13"/>
  <c r="F134" i="13"/>
  <c r="P133" i="13"/>
  <c r="F133" i="13"/>
  <c r="P132" i="13"/>
  <c r="F132" i="13"/>
  <c r="P131" i="13"/>
  <c r="F131" i="13"/>
  <c r="P130" i="13"/>
  <c r="F130" i="13"/>
  <c r="P129" i="13"/>
  <c r="F129" i="13"/>
  <c r="P128" i="13"/>
  <c r="F128" i="13"/>
  <c r="P127" i="13"/>
  <c r="F127" i="13"/>
  <c r="P126" i="13"/>
  <c r="F126" i="13"/>
  <c r="P125" i="13"/>
  <c r="F125" i="13"/>
  <c r="P124" i="13"/>
  <c r="F124" i="13"/>
  <c r="P123" i="13"/>
  <c r="F123" i="13"/>
  <c r="P122" i="13"/>
  <c r="F122" i="13"/>
  <c r="P121" i="13"/>
  <c r="F121" i="13"/>
  <c r="P120" i="13"/>
  <c r="F120" i="13"/>
  <c r="P119" i="13"/>
  <c r="F119" i="13"/>
  <c r="P118" i="13"/>
  <c r="F118" i="13"/>
  <c r="P117" i="13"/>
  <c r="F117" i="13"/>
  <c r="P116" i="13"/>
  <c r="F116" i="13"/>
  <c r="P115" i="13"/>
  <c r="F115" i="13"/>
  <c r="P114" i="13"/>
  <c r="F114" i="13"/>
  <c r="P113" i="13"/>
  <c r="F113" i="13"/>
  <c r="P112" i="13"/>
  <c r="F112" i="13"/>
  <c r="P111" i="13"/>
  <c r="F111" i="13"/>
  <c r="P110" i="13"/>
  <c r="F110" i="13"/>
  <c r="P109" i="13"/>
  <c r="F109" i="13"/>
  <c r="P108" i="13"/>
  <c r="F108" i="13"/>
  <c r="P107" i="13"/>
  <c r="F107" i="13"/>
  <c r="P106" i="13"/>
  <c r="F106" i="13"/>
  <c r="P105" i="13"/>
  <c r="F105" i="13"/>
  <c r="P104" i="13"/>
  <c r="F104" i="13"/>
  <c r="P103" i="13"/>
  <c r="F103" i="13"/>
  <c r="P102" i="13"/>
  <c r="F102" i="13"/>
  <c r="P101" i="13"/>
  <c r="F101" i="13"/>
  <c r="P100" i="13"/>
  <c r="F100" i="13"/>
  <c r="P99" i="13"/>
  <c r="F99" i="13"/>
  <c r="P98" i="13"/>
  <c r="F98" i="13"/>
  <c r="P97" i="13"/>
  <c r="F97" i="13"/>
  <c r="P96" i="13"/>
  <c r="F96" i="13"/>
  <c r="P95" i="13"/>
  <c r="F95" i="13"/>
  <c r="P94" i="13"/>
  <c r="F94" i="13"/>
  <c r="P93" i="13"/>
  <c r="F93" i="13"/>
  <c r="P92" i="13"/>
  <c r="F92" i="13"/>
  <c r="P91" i="13"/>
  <c r="F91" i="13"/>
  <c r="P90" i="13"/>
  <c r="F90" i="13"/>
  <c r="P89" i="13"/>
  <c r="F89" i="13"/>
  <c r="P88" i="13"/>
  <c r="F88" i="13"/>
  <c r="P87" i="13"/>
  <c r="F87" i="13"/>
  <c r="P86" i="13"/>
  <c r="F86" i="13"/>
  <c r="P85" i="13"/>
  <c r="F85" i="13"/>
  <c r="P84" i="13"/>
  <c r="F84" i="13"/>
  <c r="P83" i="13"/>
  <c r="F83" i="13"/>
  <c r="P82" i="13"/>
  <c r="F82" i="13"/>
  <c r="P81" i="13"/>
  <c r="F81" i="13"/>
  <c r="P80" i="13"/>
  <c r="F80" i="13"/>
  <c r="P79" i="13"/>
  <c r="F79" i="13"/>
  <c r="P78" i="13"/>
  <c r="F78" i="13"/>
  <c r="P77" i="13"/>
  <c r="F77" i="13"/>
  <c r="P76" i="13"/>
  <c r="F76" i="13"/>
  <c r="P75" i="13"/>
  <c r="F75" i="13"/>
  <c r="P74" i="13"/>
  <c r="F74" i="13"/>
  <c r="P73" i="13"/>
  <c r="F73" i="13"/>
  <c r="P72" i="13"/>
  <c r="F72" i="13"/>
  <c r="P71" i="13"/>
  <c r="F71" i="13"/>
  <c r="P70" i="13"/>
  <c r="F70" i="13"/>
  <c r="P69" i="13"/>
  <c r="F69" i="13"/>
  <c r="P68" i="13"/>
  <c r="F68" i="13"/>
  <c r="P67" i="13"/>
  <c r="F67" i="13"/>
  <c r="P66" i="13"/>
  <c r="F66" i="13"/>
  <c r="P65" i="13"/>
  <c r="F65" i="13"/>
  <c r="Q64" i="13"/>
  <c r="Q65" i="13" s="1"/>
  <c r="Q66" i="13" s="1"/>
  <c r="Q67" i="13" s="1"/>
  <c r="Q68" i="13" s="1"/>
  <c r="Q69" i="13" s="1"/>
  <c r="Q70" i="13" s="1"/>
  <c r="Q71" i="13" s="1"/>
  <c r="Q72" i="13" s="1"/>
  <c r="Q73" i="13" s="1"/>
  <c r="Q74" i="13" s="1"/>
  <c r="Q75" i="13" s="1"/>
  <c r="Q76" i="13" s="1"/>
  <c r="Q77" i="13" s="1"/>
  <c r="Q78" i="13" s="1"/>
  <c r="Q79" i="13" s="1"/>
  <c r="Q80" i="13" s="1"/>
  <c r="Q81" i="13" s="1"/>
  <c r="Q82" i="13" s="1"/>
  <c r="Q83" i="13" s="1"/>
  <c r="Q84" i="13" s="1"/>
  <c r="Q85" i="13" s="1"/>
  <c r="Q86" i="13" s="1"/>
  <c r="Q87" i="13" s="1"/>
  <c r="Q88" i="13" s="1"/>
  <c r="Q89" i="13" s="1"/>
  <c r="Q90" i="13" s="1"/>
  <c r="Q91" i="13" s="1"/>
  <c r="Q92" i="13" s="1"/>
  <c r="Q93" i="13" s="1"/>
  <c r="Q94" i="13" s="1"/>
  <c r="Q95" i="13" s="1"/>
  <c r="Q96" i="13" s="1"/>
  <c r="Q97" i="13" s="1"/>
  <c r="Q98" i="13" s="1"/>
  <c r="Q99" i="13" s="1"/>
  <c r="Q100" i="13" s="1"/>
  <c r="Q101" i="13" s="1"/>
  <c r="Q102" i="13" s="1"/>
  <c r="Q103" i="13" s="1"/>
  <c r="Q104" i="13" s="1"/>
  <c r="Q105" i="13" s="1"/>
  <c r="Q106" i="13" s="1"/>
  <c r="Q107" i="13" s="1"/>
  <c r="Q108" i="13" s="1"/>
  <c r="Q109" i="13" s="1"/>
  <c r="Q110" i="13" s="1"/>
  <c r="Q111" i="13" s="1"/>
  <c r="Q112" i="13" s="1"/>
  <c r="Q113" i="13" s="1"/>
  <c r="Q114" i="13" s="1"/>
  <c r="Q115" i="13" s="1"/>
  <c r="Q116" i="13" s="1"/>
  <c r="Q117" i="13" s="1"/>
  <c r="Q118" i="13" s="1"/>
  <c r="Q119" i="13" s="1"/>
  <c r="Q120" i="13" s="1"/>
  <c r="Q121" i="13" s="1"/>
  <c r="Q122" i="13" s="1"/>
  <c r="Q123" i="13" s="1"/>
  <c r="Q124" i="13" s="1"/>
  <c r="Q125" i="13" s="1"/>
  <c r="Q126" i="13" s="1"/>
  <c r="Q127" i="13" s="1"/>
  <c r="Q128" i="13" s="1"/>
  <c r="Q129" i="13" s="1"/>
  <c r="Q130" i="13" s="1"/>
  <c r="Q131" i="13" s="1"/>
  <c r="Q132" i="13" s="1"/>
  <c r="Q133" i="13" s="1"/>
  <c r="Q134" i="13" s="1"/>
  <c r="Q135" i="13" s="1"/>
  <c r="Q136" i="13" s="1"/>
  <c r="Q137" i="13" s="1"/>
  <c r="Q138" i="13" s="1"/>
  <c r="Q139" i="13" s="1"/>
  <c r="Q140" i="13" s="1"/>
  <c r="Q141" i="13" s="1"/>
  <c r="Q142" i="13" s="1"/>
  <c r="Q143" i="13" s="1"/>
  <c r="Q144" i="13" s="1"/>
  <c r="Q145" i="13" s="1"/>
  <c r="Q146" i="13" s="1"/>
  <c r="Q147" i="13" s="1"/>
  <c r="Q148" i="13" s="1"/>
  <c r="Q149" i="13" s="1"/>
  <c r="Q150" i="13" s="1"/>
  <c r="Q151" i="13" s="1"/>
  <c r="Q152" i="13" s="1"/>
  <c r="Q153" i="13" s="1"/>
  <c r="Q154" i="13" s="1"/>
  <c r="Q155" i="13" s="1"/>
  <c r="Q156" i="13" s="1"/>
  <c r="Q157" i="13" s="1"/>
  <c r="Q158" i="13" s="1"/>
  <c r="Q159" i="13" s="1"/>
  <c r="Q160" i="13" s="1"/>
  <c r="Q161" i="13" s="1"/>
  <c r="Q162" i="13" s="1"/>
  <c r="Q163" i="13" s="1"/>
  <c r="Q164" i="13" s="1"/>
  <c r="Q165" i="13" s="1"/>
  <c r="Q166" i="13" s="1"/>
  <c r="Q167" i="13" s="1"/>
  <c r="Q168" i="13" s="1"/>
  <c r="Q169" i="13" s="1"/>
  <c r="Q170" i="13" s="1"/>
  <c r="Q171" i="13" s="1"/>
  <c r="Q172" i="13" s="1"/>
  <c r="Q173" i="13" s="1"/>
  <c r="Q174" i="13" s="1"/>
  <c r="Q175" i="13" s="1"/>
  <c r="Q176" i="13" s="1"/>
  <c r="Q177" i="13" s="1"/>
  <c r="Q178" i="13" s="1"/>
  <c r="Q179" i="13" s="1"/>
  <c r="Q180" i="13" s="1"/>
  <c r="Q181" i="13" s="1"/>
  <c r="Q182" i="13" s="1"/>
  <c r="Q183" i="13" s="1"/>
  <c r="Q184" i="13" s="1"/>
  <c r="Q185" i="13" s="1"/>
  <c r="P64" i="13"/>
  <c r="F64" i="13"/>
  <c r="P63" i="13"/>
  <c r="F63" i="13"/>
  <c r="P62" i="13"/>
  <c r="F62" i="13"/>
  <c r="P61" i="13"/>
  <c r="F61" i="13"/>
  <c r="P60" i="13"/>
  <c r="F60" i="13"/>
  <c r="P59" i="13"/>
  <c r="F59" i="13"/>
  <c r="P58" i="13"/>
  <c r="F58" i="13"/>
  <c r="P57" i="13"/>
  <c r="F57" i="13"/>
  <c r="P56" i="13"/>
  <c r="F56" i="13"/>
  <c r="P55" i="13"/>
  <c r="F55" i="13"/>
  <c r="P54" i="13"/>
  <c r="F54" i="13"/>
  <c r="P53" i="13"/>
  <c r="F53" i="13"/>
  <c r="P52" i="13"/>
  <c r="F52" i="13"/>
  <c r="P51" i="13"/>
  <c r="F51" i="13"/>
  <c r="P50" i="13"/>
  <c r="F50" i="13"/>
  <c r="P49" i="13"/>
  <c r="F49" i="13"/>
  <c r="P48" i="13"/>
  <c r="F48" i="13"/>
  <c r="P47" i="13"/>
  <c r="F47" i="13"/>
  <c r="P46" i="13"/>
  <c r="F46" i="13"/>
  <c r="P45" i="13"/>
  <c r="F45" i="13"/>
  <c r="P44" i="13"/>
  <c r="F44" i="13"/>
  <c r="P43" i="13"/>
  <c r="F43" i="13"/>
  <c r="P42" i="13"/>
  <c r="F42" i="13"/>
  <c r="P41" i="13"/>
  <c r="F41" i="13"/>
  <c r="P40" i="13"/>
  <c r="F40" i="13"/>
  <c r="P39" i="13"/>
  <c r="F39" i="13"/>
  <c r="P38" i="13"/>
  <c r="F38" i="13"/>
  <c r="P37" i="13"/>
  <c r="F37" i="13"/>
  <c r="P36" i="13"/>
  <c r="F36" i="13"/>
  <c r="P35" i="13"/>
  <c r="F35" i="13"/>
  <c r="P34" i="13"/>
  <c r="F34" i="13"/>
  <c r="P33" i="13"/>
  <c r="F33" i="13"/>
  <c r="P32" i="13"/>
  <c r="F32" i="13"/>
  <c r="P31" i="13"/>
  <c r="F31" i="13"/>
  <c r="P30" i="13"/>
  <c r="F30" i="13"/>
  <c r="P29" i="13"/>
  <c r="F29" i="13"/>
  <c r="P28" i="13"/>
  <c r="F28" i="13"/>
  <c r="P27" i="13"/>
  <c r="F27" i="13"/>
  <c r="P26" i="13"/>
  <c r="F26" i="13"/>
  <c r="P25" i="13"/>
  <c r="F25" i="13"/>
  <c r="P24" i="13"/>
  <c r="F24" i="13"/>
  <c r="P23" i="13"/>
  <c r="F23" i="13"/>
  <c r="P22" i="13"/>
  <c r="F22" i="13"/>
  <c r="P21" i="13"/>
  <c r="F21" i="13"/>
  <c r="P20" i="13"/>
  <c r="F20" i="13"/>
  <c r="P19" i="13"/>
  <c r="F19" i="13"/>
  <c r="P18" i="13"/>
  <c r="F18" i="13"/>
  <c r="P17" i="13"/>
  <c r="F17" i="13"/>
  <c r="P16" i="13"/>
  <c r="F16" i="13"/>
  <c r="P15" i="13"/>
  <c r="F15" i="13"/>
  <c r="P14" i="13"/>
  <c r="F14" i="13"/>
  <c r="P13" i="13"/>
  <c r="F13" i="13"/>
  <c r="P12" i="13"/>
  <c r="F12" i="13"/>
  <c r="P11" i="13"/>
  <c r="F11" i="13"/>
  <c r="P10" i="13"/>
  <c r="F10" i="13"/>
  <c r="P9" i="13"/>
  <c r="F9" i="13"/>
  <c r="P8" i="13"/>
  <c r="F8" i="13"/>
  <c r="Q7" i="13"/>
  <c r="Q8" i="13" s="1"/>
  <c r="Q9" i="13" s="1"/>
  <c r="Q10" i="13" s="1"/>
  <c r="Q11" i="13" s="1"/>
  <c r="Q12" i="13" s="1"/>
  <c r="Q13" i="13" s="1"/>
  <c r="Q14" i="13" s="1"/>
  <c r="Q15" i="13" s="1"/>
  <c r="Q16" i="13" s="1"/>
  <c r="Q17" i="13" s="1"/>
  <c r="Q18" i="13" s="1"/>
  <c r="Q19" i="13" s="1"/>
  <c r="Q20" i="13" s="1"/>
  <c r="Q21" i="13" s="1"/>
  <c r="Q22" i="13" s="1"/>
  <c r="Q23" i="13" s="1"/>
  <c r="Q24" i="13" s="1"/>
  <c r="Q25" i="13" s="1"/>
  <c r="Q26" i="13" s="1"/>
  <c r="Q27" i="13" s="1"/>
  <c r="Q28" i="13" s="1"/>
  <c r="Q29" i="13" s="1"/>
  <c r="Q30" i="13" s="1"/>
  <c r="Q31" i="13" s="1"/>
  <c r="Q32" i="13" s="1"/>
  <c r="Q33" i="13" s="1"/>
  <c r="Q34" i="13" s="1"/>
  <c r="Q35" i="13" s="1"/>
  <c r="Q36" i="13" s="1"/>
  <c r="Q37" i="13" s="1"/>
  <c r="Q38" i="13" s="1"/>
  <c r="Q39" i="13" s="1"/>
  <c r="Q40" i="13" s="1"/>
  <c r="Q41" i="13" s="1"/>
  <c r="Q42" i="13" s="1"/>
  <c r="Q43" i="13" s="1"/>
  <c r="Q44" i="13" s="1"/>
  <c r="Q45" i="13" s="1"/>
  <c r="Q46" i="13" s="1"/>
  <c r="Q47" i="13" s="1"/>
  <c r="Q48" i="13" s="1"/>
  <c r="Q49" i="13" s="1"/>
  <c r="Q50" i="13" s="1"/>
  <c r="Q51" i="13" s="1"/>
  <c r="Q52" i="13" s="1"/>
  <c r="Q53" i="13" s="1"/>
  <c r="Q54" i="13" s="1"/>
  <c r="Q55" i="13" s="1"/>
  <c r="Q56" i="13" s="1"/>
  <c r="Q57" i="13" s="1"/>
  <c r="Q58" i="13" s="1"/>
  <c r="Q59" i="13" s="1"/>
  <c r="Q60" i="13" s="1"/>
  <c r="Q61" i="13" s="1"/>
  <c r="Q62" i="13" s="1"/>
  <c r="Q63" i="13" s="1"/>
  <c r="P7" i="13"/>
  <c r="F7" i="13"/>
  <c r="C7" i="13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Q6" i="13"/>
  <c r="P6" i="13"/>
  <c r="F6" i="13"/>
  <c r="L4" i="13"/>
  <c r="L6" i="13" s="1"/>
  <c r="H6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8" i="11" s="1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I17" i="11" s="1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I13" i="11" s="1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C7" i="12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G6" i="12"/>
  <c r="N4" i="12"/>
  <c r="N6" i="12" s="1"/>
  <c r="C5" i="11"/>
  <c r="C6" i="11" s="1"/>
  <c r="C9" i="6"/>
  <c r="D9" i="6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B20" i="5"/>
  <c r="F59" i="9"/>
  <c r="G59" i="9" s="1"/>
  <c r="F39" i="9"/>
  <c r="I37" i="9"/>
  <c r="I36" i="9"/>
  <c r="I35" i="9"/>
  <c r="I34" i="9"/>
  <c r="I33" i="9"/>
  <c r="I32" i="9"/>
  <c r="I31" i="9"/>
  <c r="I29" i="9"/>
  <c r="I28" i="9"/>
  <c r="E16" i="11" l="1"/>
  <c r="E12" i="11"/>
  <c r="I5" i="11"/>
  <c r="I9" i="11"/>
  <c r="E13" i="11"/>
  <c r="E5" i="11"/>
  <c r="I6" i="11"/>
  <c r="I7" i="11"/>
  <c r="I8" i="11"/>
  <c r="I10" i="11"/>
  <c r="I11" i="11"/>
  <c r="I12" i="11"/>
  <c r="I14" i="11"/>
  <c r="I15" i="11"/>
  <c r="I16" i="11"/>
  <c r="I18" i="11"/>
  <c r="E17" i="11"/>
  <c r="E9" i="11"/>
  <c r="E18" i="11"/>
  <c r="E15" i="11"/>
  <c r="E14" i="11"/>
  <c r="E11" i="11"/>
  <c r="E10" i="11"/>
  <c r="E7" i="11"/>
  <c r="E6" i="11"/>
  <c r="E186" i="12"/>
  <c r="C6" i="14" s="1"/>
  <c r="E4" i="11"/>
  <c r="H7" i="12"/>
  <c r="I4" i="11"/>
  <c r="C7" i="11"/>
  <c r="G57" i="9"/>
  <c r="G58" i="9"/>
  <c r="CF201" i="8"/>
  <c r="CF200" i="8"/>
  <c r="CF199" i="8"/>
  <c r="CF198" i="8"/>
  <c r="CF197" i="8"/>
  <c r="CF196" i="8"/>
  <c r="CF195" i="8"/>
  <c r="CF194" i="8"/>
  <c r="CF193" i="8"/>
  <c r="CF192" i="8"/>
  <c r="CF191" i="8"/>
  <c r="CF190" i="8"/>
  <c r="CF189" i="8"/>
  <c r="CF188" i="8"/>
  <c r="CF187" i="8"/>
  <c r="CF186" i="8"/>
  <c r="CF185" i="8"/>
  <c r="CF184" i="8"/>
  <c r="CF183" i="8"/>
  <c r="CF182" i="8"/>
  <c r="CF181" i="8"/>
  <c r="CF180" i="8"/>
  <c r="CF179" i="8"/>
  <c r="CF178" i="8"/>
  <c r="CF177" i="8"/>
  <c r="CF176" i="8"/>
  <c r="CF175" i="8"/>
  <c r="CF174" i="8"/>
  <c r="CF173" i="8"/>
  <c r="CF172" i="8"/>
  <c r="CF171" i="8"/>
  <c r="CF170" i="8"/>
  <c r="CF169" i="8"/>
  <c r="CF168" i="8"/>
  <c r="CF167" i="8"/>
  <c r="CF166" i="8"/>
  <c r="CF165" i="8"/>
  <c r="CF164" i="8"/>
  <c r="CF163" i="8"/>
  <c r="CF162" i="8"/>
  <c r="CF161" i="8"/>
  <c r="CF160" i="8"/>
  <c r="CF159" i="8"/>
  <c r="CF158" i="8"/>
  <c r="CF157" i="8"/>
  <c r="CF156" i="8"/>
  <c r="CF155" i="8"/>
  <c r="CF154" i="8"/>
  <c r="CF153" i="8"/>
  <c r="CF152" i="8"/>
  <c r="CF151" i="8"/>
  <c r="CF150" i="8"/>
  <c r="CF149" i="8"/>
  <c r="CF148" i="8"/>
  <c r="CF147" i="8"/>
  <c r="CF146" i="8"/>
  <c r="CF145" i="8"/>
  <c r="CF144" i="8"/>
  <c r="CF143" i="8"/>
  <c r="CF142" i="8"/>
  <c r="CF141" i="8"/>
  <c r="CF140" i="8"/>
  <c r="CF139" i="8"/>
  <c r="CF138" i="8"/>
  <c r="CF137" i="8"/>
  <c r="CF136" i="8"/>
  <c r="CF135" i="8"/>
  <c r="CF134" i="8"/>
  <c r="CF133" i="8"/>
  <c r="CF132" i="8"/>
  <c r="CF131" i="8"/>
  <c r="CF130" i="8"/>
  <c r="CF129" i="8"/>
  <c r="CF128" i="8"/>
  <c r="CF127" i="8"/>
  <c r="CF126" i="8"/>
  <c r="CF125" i="8"/>
  <c r="CF124" i="8"/>
  <c r="CF123" i="8"/>
  <c r="CF122" i="8"/>
  <c r="CF121" i="8"/>
  <c r="CF120" i="8"/>
  <c r="CF119" i="8"/>
  <c r="CF118" i="8"/>
  <c r="CF117" i="8"/>
  <c r="CF116" i="8"/>
  <c r="CF115" i="8"/>
  <c r="CF114" i="8"/>
  <c r="CF113" i="8"/>
  <c r="CF112" i="8"/>
  <c r="CF111" i="8"/>
  <c r="CF110" i="8"/>
  <c r="CF109" i="8"/>
  <c r="CF108" i="8"/>
  <c r="CF107" i="8"/>
  <c r="CF106" i="8"/>
  <c r="CF105" i="8"/>
  <c r="CF104" i="8"/>
  <c r="CF103" i="8"/>
  <c r="CF102" i="8"/>
  <c r="CF101" i="8"/>
  <c r="CF100" i="8"/>
  <c r="CF99" i="8"/>
  <c r="CF98" i="8"/>
  <c r="CF97" i="8"/>
  <c r="CF96" i="8"/>
  <c r="CF95" i="8"/>
  <c r="CF94" i="8"/>
  <c r="CF93" i="8"/>
  <c r="CF92" i="8"/>
  <c r="CF91" i="8"/>
  <c r="CF90" i="8"/>
  <c r="CF89" i="8"/>
  <c r="CF88" i="8"/>
  <c r="CF87" i="8"/>
  <c r="CF86" i="8"/>
  <c r="CF85" i="8"/>
  <c r="CF84" i="8"/>
  <c r="CF83" i="8"/>
  <c r="CF82" i="8"/>
  <c r="CF81" i="8"/>
  <c r="CF80" i="8"/>
  <c r="CF79" i="8"/>
  <c r="CF78" i="8"/>
  <c r="CF77" i="8"/>
  <c r="CF76" i="8"/>
  <c r="CF75" i="8"/>
  <c r="CF74" i="8"/>
  <c r="CF73" i="8"/>
  <c r="CF72" i="8"/>
  <c r="CF71" i="8"/>
  <c r="CF70" i="8"/>
  <c r="CF69" i="8"/>
  <c r="CF68" i="8"/>
  <c r="CF67" i="8"/>
  <c r="CF66" i="8"/>
  <c r="CF65" i="8"/>
  <c r="CF64" i="8"/>
  <c r="CF63" i="8"/>
  <c r="CF62" i="8"/>
  <c r="CF61" i="8"/>
  <c r="CF60" i="8"/>
  <c r="CF59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CF46" i="8"/>
  <c r="CF45" i="8"/>
  <c r="CF44" i="8"/>
  <c r="CF43" i="8"/>
  <c r="CF42" i="8"/>
  <c r="CF41" i="8"/>
  <c r="CF40" i="8"/>
  <c r="CF39" i="8"/>
  <c r="CF38" i="8"/>
  <c r="CF37" i="8"/>
  <c r="CF36" i="8"/>
  <c r="CF35" i="8"/>
  <c r="CF34" i="8"/>
  <c r="CF33" i="8"/>
  <c r="CF32" i="8"/>
  <c r="CF31" i="8"/>
  <c r="CF30" i="8"/>
  <c r="CF29" i="8"/>
  <c r="CF28" i="8"/>
  <c r="CF27" i="8"/>
  <c r="CF26" i="8"/>
  <c r="CF25" i="8"/>
  <c r="CF24" i="8"/>
  <c r="CF23" i="8"/>
  <c r="CB57" i="4"/>
  <c r="CD21" i="4"/>
  <c r="CB201" i="4"/>
  <c r="J15" i="5"/>
  <c r="I15" i="5"/>
  <c r="H15" i="5"/>
  <c r="G15" i="5"/>
  <c r="F15" i="5"/>
  <c r="E15" i="5"/>
  <c r="D15" i="5"/>
  <c r="C15" i="5"/>
  <c r="B16" i="5" s="1"/>
  <c r="B15" i="5"/>
  <c r="J13" i="5"/>
  <c r="C25" i="6"/>
  <c r="E25" i="6" s="1"/>
  <c r="D25" i="6"/>
  <c r="F25" i="6" s="1"/>
  <c r="G25" i="6"/>
  <c r="I25" i="6" s="1"/>
  <c r="H25" i="6"/>
  <c r="J25" i="6" s="1"/>
  <c r="F8" i="6"/>
  <c r="D8" i="6"/>
  <c r="C23" i="8"/>
  <c r="B23" i="8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CB22" i="8"/>
  <c r="CI22" i="8" s="1"/>
  <c r="CD17" i="8"/>
  <c r="CD70" i="8" s="1"/>
  <c r="CK70" i="8" s="1"/>
  <c r="BZ17" i="8"/>
  <c r="BZ22" i="8" s="1"/>
  <c r="BY17" i="8"/>
  <c r="BY22" i="8" s="1"/>
  <c r="BX17" i="8"/>
  <c r="BX22" i="8" s="1"/>
  <c r="BX23" i="8" s="1"/>
  <c r="BW17" i="8"/>
  <c r="BW22" i="8" s="1"/>
  <c r="BV17" i="8"/>
  <c r="BV22" i="8" s="1"/>
  <c r="A8" i="8"/>
  <c r="CA3" i="8"/>
  <c r="E1" i="8"/>
  <c r="F1" i="8" s="1"/>
  <c r="G1" i="8" s="1"/>
  <c r="H1" i="8" s="1"/>
  <c r="I1" i="8" s="1"/>
  <c r="J1" i="8" s="1"/>
  <c r="K1" i="8" s="1"/>
  <c r="L1" i="8" s="1"/>
  <c r="M1" i="8" s="1"/>
  <c r="N1" i="8" s="1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AD1" i="8" s="1"/>
  <c r="AE1" i="8" s="1"/>
  <c r="AF1" i="8" s="1"/>
  <c r="AG1" i="8" s="1"/>
  <c r="AH1" i="8" s="1"/>
  <c r="AI1" i="8" s="1"/>
  <c r="AJ1" i="8" s="1"/>
  <c r="AK1" i="8" s="1"/>
  <c r="AL1" i="8" s="1"/>
  <c r="AM1" i="8" s="1"/>
  <c r="AN1" i="8" s="1"/>
  <c r="AO1" i="8" s="1"/>
  <c r="AP1" i="8" s="1"/>
  <c r="AQ1" i="8" s="1"/>
  <c r="AR1" i="8" s="1"/>
  <c r="AS1" i="8" s="1"/>
  <c r="AT1" i="8" s="1"/>
  <c r="AU1" i="8" s="1"/>
  <c r="AV1" i="8" s="1"/>
  <c r="AW1" i="8" s="1"/>
  <c r="AX1" i="8" s="1"/>
  <c r="AY1" i="8" s="1"/>
  <c r="AZ1" i="8" s="1"/>
  <c r="BA1" i="8" s="1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8" i="14" l="1"/>
  <c r="H8" i="12"/>
  <c r="C8" i="11"/>
  <c r="CB23" i="8"/>
  <c r="BW23" i="8"/>
  <c r="C24" i="8"/>
  <c r="CD26" i="8"/>
  <c r="CK26" i="8" s="1"/>
  <c r="CD50" i="8"/>
  <c r="CK50" i="8" s="1"/>
  <c r="CD66" i="8"/>
  <c r="CK66" i="8" s="1"/>
  <c r="CD24" i="8"/>
  <c r="CK24" i="8" s="1"/>
  <c r="CD32" i="8"/>
  <c r="CK32" i="8" s="1"/>
  <c r="CD40" i="8"/>
  <c r="CK40" i="8" s="1"/>
  <c r="CD64" i="8"/>
  <c r="CK64" i="8" s="1"/>
  <c r="CD22" i="8"/>
  <c r="CD58" i="8"/>
  <c r="CK58" i="8" s="1"/>
  <c r="CD48" i="8"/>
  <c r="CK48" i="8" s="1"/>
  <c r="CD56" i="8"/>
  <c r="CK56" i="8" s="1"/>
  <c r="BY23" i="8"/>
  <c r="BY24" i="8" s="1"/>
  <c r="BX24" i="8"/>
  <c r="CD30" i="8"/>
  <c r="CK30" i="8" s="1"/>
  <c r="CD38" i="8"/>
  <c r="CK38" i="8" s="1"/>
  <c r="CD46" i="8"/>
  <c r="CK46" i="8" s="1"/>
  <c r="CD54" i="8"/>
  <c r="CK54" i="8" s="1"/>
  <c r="CD62" i="8"/>
  <c r="CK62" i="8" s="1"/>
  <c r="CD201" i="8"/>
  <c r="CK201" i="8" s="1"/>
  <c r="CD200" i="8"/>
  <c r="CK200" i="8" s="1"/>
  <c r="CD199" i="8"/>
  <c r="CK199" i="8" s="1"/>
  <c r="CD197" i="8"/>
  <c r="CK197" i="8" s="1"/>
  <c r="CD196" i="8"/>
  <c r="CK196" i="8" s="1"/>
  <c r="CD194" i="8"/>
  <c r="CK194" i="8" s="1"/>
  <c r="CD198" i="8"/>
  <c r="CK198" i="8" s="1"/>
  <c r="CD195" i="8"/>
  <c r="CK195" i="8" s="1"/>
  <c r="CD192" i="8"/>
  <c r="CK192" i="8" s="1"/>
  <c r="CD190" i="8"/>
  <c r="CK190" i="8" s="1"/>
  <c r="CD188" i="8"/>
  <c r="CK188" i="8" s="1"/>
  <c r="CD193" i="8"/>
  <c r="CK193" i="8" s="1"/>
  <c r="CD191" i="8"/>
  <c r="CK191" i="8" s="1"/>
  <c r="CD189" i="8"/>
  <c r="CK189" i="8" s="1"/>
  <c r="CD186" i="8"/>
  <c r="CK186" i="8" s="1"/>
  <c r="CD184" i="8"/>
  <c r="CK184" i="8" s="1"/>
  <c r="CD182" i="8"/>
  <c r="CK182" i="8" s="1"/>
  <c r="CD181" i="8"/>
  <c r="CK181" i="8" s="1"/>
  <c r="CD174" i="8"/>
  <c r="CK174" i="8" s="1"/>
  <c r="CD172" i="8"/>
  <c r="CK172" i="8" s="1"/>
  <c r="CD170" i="8"/>
  <c r="CK170" i="8" s="1"/>
  <c r="CD168" i="8"/>
  <c r="CK168" i="8" s="1"/>
  <c r="CD166" i="8"/>
  <c r="CK166" i="8" s="1"/>
  <c r="CD164" i="8"/>
  <c r="CK164" i="8" s="1"/>
  <c r="CD162" i="8"/>
  <c r="CK162" i="8" s="1"/>
  <c r="CD160" i="8"/>
  <c r="CK160" i="8" s="1"/>
  <c r="CD158" i="8"/>
  <c r="CK158" i="8" s="1"/>
  <c r="CD156" i="8"/>
  <c r="CK156" i="8" s="1"/>
  <c r="CD154" i="8"/>
  <c r="CK154" i="8" s="1"/>
  <c r="CD152" i="8"/>
  <c r="CK152" i="8" s="1"/>
  <c r="CD185" i="8"/>
  <c r="CK185" i="8" s="1"/>
  <c r="CD151" i="8"/>
  <c r="CK151" i="8" s="1"/>
  <c r="CD149" i="8"/>
  <c r="CK149" i="8" s="1"/>
  <c r="CD147" i="8"/>
  <c r="CK147" i="8" s="1"/>
  <c r="CD145" i="8"/>
  <c r="CK145" i="8" s="1"/>
  <c r="CD143" i="8"/>
  <c r="CK143" i="8" s="1"/>
  <c r="CD141" i="8"/>
  <c r="CK141" i="8" s="1"/>
  <c r="CD139" i="8"/>
  <c r="CK139" i="8" s="1"/>
  <c r="CD137" i="8"/>
  <c r="CK137" i="8" s="1"/>
  <c r="CD135" i="8"/>
  <c r="CK135" i="8" s="1"/>
  <c r="CD133" i="8"/>
  <c r="CK133" i="8" s="1"/>
  <c r="CD131" i="8"/>
  <c r="CK131" i="8" s="1"/>
  <c r="CD129" i="8"/>
  <c r="CK129" i="8" s="1"/>
  <c r="CD127" i="8"/>
  <c r="CK127" i="8" s="1"/>
  <c r="CD125" i="8"/>
  <c r="CK125" i="8" s="1"/>
  <c r="CD123" i="8"/>
  <c r="CK123" i="8" s="1"/>
  <c r="CD121" i="8"/>
  <c r="CK121" i="8" s="1"/>
  <c r="CD119" i="8"/>
  <c r="CK119" i="8" s="1"/>
  <c r="CD117" i="8"/>
  <c r="CK117" i="8" s="1"/>
  <c r="CD115" i="8"/>
  <c r="CK115" i="8" s="1"/>
  <c r="CD113" i="8"/>
  <c r="CK113" i="8" s="1"/>
  <c r="CD187" i="8"/>
  <c r="CK187" i="8" s="1"/>
  <c r="CD177" i="8"/>
  <c r="CK177" i="8" s="1"/>
  <c r="CD180" i="8"/>
  <c r="CK180" i="8" s="1"/>
  <c r="CD178" i="8"/>
  <c r="CK178" i="8" s="1"/>
  <c r="CD175" i="8"/>
  <c r="CK175" i="8" s="1"/>
  <c r="CD173" i="8"/>
  <c r="CK173" i="8" s="1"/>
  <c r="CD169" i="8"/>
  <c r="CK169" i="8" s="1"/>
  <c r="CD183" i="8"/>
  <c r="CK183" i="8" s="1"/>
  <c r="CD165" i="8"/>
  <c r="CK165" i="8" s="1"/>
  <c r="CD161" i="8"/>
  <c r="CK161" i="8" s="1"/>
  <c r="CD157" i="8"/>
  <c r="CK157" i="8" s="1"/>
  <c r="CD153" i="8"/>
  <c r="CK153" i="8" s="1"/>
  <c r="CD150" i="8"/>
  <c r="CK150" i="8" s="1"/>
  <c r="CD148" i="8"/>
  <c r="CK148" i="8" s="1"/>
  <c r="CD171" i="8"/>
  <c r="CK171" i="8" s="1"/>
  <c r="CD176" i="8"/>
  <c r="CK176" i="8" s="1"/>
  <c r="CD167" i="8"/>
  <c r="CK167" i="8" s="1"/>
  <c r="CD163" i="8"/>
  <c r="CK163" i="8" s="1"/>
  <c r="CD159" i="8"/>
  <c r="CK159" i="8" s="1"/>
  <c r="CD155" i="8"/>
  <c r="CK155" i="8" s="1"/>
  <c r="CD179" i="8"/>
  <c r="CK179" i="8" s="1"/>
  <c r="CD146" i="8"/>
  <c r="CK146" i="8" s="1"/>
  <c r="CD142" i="8"/>
  <c r="CK142" i="8" s="1"/>
  <c r="CD144" i="8"/>
  <c r="CK144" i="8" s="1"/>
  <c r="CD140" i="8"/>
  <c r="CK140" i="8" s="1"/>
  <c r="CD138" i="8"/>
  <c r="CK138" i="8" s="1"/>
  <c r="CD136" i="8"/>
  <c r="CK136" i="8" s="1"/>
  <c r="CD134" i="8"/>
  <c r="CK134" i="8" s="1"/>
  <c r="CD132" i="8"/>
  <c r="CK132" i="8" s="1"/>
  <c r="CD130" i="8"/>
  <c r="CK130" i="8" s="1"/>
  <c r="CD112" i="8"/>
  <c r="CK112" i="8" s="1"/>
  <c r="CD110" i="8"/>
  <c r="CK110" i="8" s="1"/>
  <c r="CD108" i="8"/>
  <c r="CK108" i="8" s="1"/>
  <c r="CD106" i="8"/>
  <c r="CK106" i="8" s="1"/>
  <c r="CD104" i="8"/>
  <c r="CK104" i="8" s="1"/>
  <c r="CD102" i="8"/>
  <c r="CK102" i="8" s="1"/>
  <c r="CD100" i="8"/>
  <c r="CK100" i="8" s="1"/>
  <c r="CD111" i="8"/>
  <c r="CK111" i="8" s="1"/>
  <c r="CD109" i="8"/>
  <c r="CK109" i="8" s="1"/>
  <c r="CD107" i="8"/>
  <c r="CK107" i="8" s="1"/>
  <c r="CD105" i="8"/>
  <c r="CK105" i="8" s="1"/>
  <c r="CD103" i="8"/>
  <c r="CK103" i="8" s="1"/>
  <c r="CD101" i="8"/>
  <c r="CK101" i="8" s="1"/>
  <c r="CD99" i="8"/>
  <c r="CK99" i="8" s="1"/>
  <c r="CD97" i="8"/>
  <c r="CK97" i="8" s="1"/>
  <c r="CD95" i="8"/>
  <c r="CK95" i="8" s="1"/>
  <c r="CD93" i="8"/>
  <c r="CK93" i="8" s="1"/>
  <c r="CD91" i="8"/>
  <c r="CK91" i="8" s="1"/>
  <c r="CD89" i="8"/>
  <c r="CK89" i="8" s="1"/>
  <c r="CD87" i="8"/>
  <c r="CK87" i="8" s="1"/>
  <c r="CD85" i="8"/>
  <c r="CK85" i="8" s="1"/>
  <c r="CD83" i="8"/>
  <c r="CK83" i="8" s="1"/>
  <c r="CD81" i="8"/>
  <c r="CK81" i="8" s="1"/>
  <c r="CD79" i="8"/>
  <c r="CK79" i="8" s="1"/>
  <c r="CD77" i="8"/>
  <c r="CK77" i="8" s="1"/>
  <c r="CD75" i="8"/>
  <c r="CK75" i="8" s="1"/>
  <c r="CD73" i="8"/>
  <c r="CK73" i="8" s="1"/>
  <c r="CD128" i="8"/>
  <c r="CK128" i="8" s="1"/>
  <c r="CD126" i="8"/>
  <c r="CK126" i="8" s="1"/>
  <c r="CD124" i="8"/>
  <c r="CK124" i="8" s="1"/>
  <c r="CD122" i="8"/>
  <c r="CK122" i="8" s="1"/>
  <c r="CD120" i="8"/>
  <c r="CK120" i="8" s="1"/>
  <c r="CD118" i="8"/>
  <c r="CK118" i="8" s="1"/>
  <c r="CD116" i="8"/>
  <c r="CK116" i="8" s="1"/>
  <c r="CD114" i="8"/>
  <c r="CK114" i="8" s="1"/>
  <c r="CD98" i="8"/>
  <c r="CK98" i="8" s="1"/>
  <c r="CD96" i="8"/>
  <c r="CK96" i="8" s="1"/>
  <c r="CD94" i="8"/>
  <c r="CK94" i="8" s="1"/>
  <c r="CD92" i="8"/>
  <c r="CK92" i="8" s="1"/>
  <c r="CD90" i="8"/>
  <c r="CK90" i="8" s="1"/>
  <c r="CD88" i="8"/>
  <c r="CK88" i="8" s="1"/>
  <c r="CD86" i="8"/>
  <c r="CK86" i="8" s="1"/>
  <c r="CD84" i="8"/>
  <c r="CK84" i="8" s="1"/>
  <c r="CD82" i="8"/>
  <c r="CK82" i="8" s="1"/>
  <c r="CD80" i="8"/>
  <c r="CK80" i="8" s="1"/>
  <c r="CD78" i="8"/>
  <c r="CK78" i="8" s="1"/>
  <c r="CD76" i="8"/>
  <c r="CK76" i="8" s="1"/>
  <c r="CD74" i="8"/>
  <c r="CK74" i="8" s="1"/>
  <c r="CD72" i="8"/>
  <c r="CK72" i="8" s="1"/>
  <c r="CD71" i="8"/>
  <c r="CK71" i="8" s="1"/>
  <c r="CD69" i="8"/>
  <c r="CK69" i="8" s="1"/>
  <c r="CD67" i="8"/>
  <c r="CK67" i="8" s="1"/>
  <c r="CD65" i="8"/>
  <c r="CK65" i="8" s="1"/>
  <c r="CD63" i="8"/>
  <c r="CK63" i="8" s="1"/>
  <c r="CD61" i="8"/>
  <c r="CK61" i="8" s="1"/>
  <c r="CD59" i="8"/>
  <c r="CK59" i="8" s="1"/>
  <c r="CD57" i="8"/>
  <c r="CK57" i="8" s="1"/>
  <c r="CD55" i="8"/>
  <c r="CK55" i="8" s="1"/>
  <c r="CD53" i="8"/>
  <c r="CK53" i="8" s="1"/>
  <c r="CD51" i="8"/>
  <c r="CK51" i="8" s="1"/>
  <c r="CD49" i="8"/>
  <c r="CK49" i="8" s="1"/>
  <c r="CD47" i="8"/>
  <c r="CK47" i="8" s="1"/>
  <c r="CD45" i="8"/>
  <c r="CK45" i="8" s="1"/>
  <c r="CD43" i="8"/>
  <c r="CK43" i="8" s="1"/>
  <c r="CD41" i="8"/>
  <c r="CK41" i="8" s="1"/>
  <c r="CD39" i="8"/>
  <c r="CK39" i="8" s="1"/>
  <c r="CD37" i="8"/>
  <c r="CK37" i="8" s="1"/>
  <c r="CD35" i="8"/>
  <c r="CK35" i="8" s="1"/>
  <c r="CD33" i="8"/>
  <c r="CK33" i="8" s="1"/>
  <c r="CD31" i="8"/>
  <c r="CK31" i="8" s="1"/>
  <c r="CD29" i="8"/>
  <c r="CK29" i="8" s="1"/>
  <c r="CD27" i="8"/>
  <c r="CK27" i="8" s="1"/>
  <c r="CD25" i="8"/>
  <c r="CK25" i="8" s="1"/>
  <c r="CD23" i="8"/>
  <c r="CK23" i="8" s="1"/>
  <c r="CD34" i="8"/>
  <c r="CK34" i="8" s="1"/>
  <c r="CD42" i="8"/>
  <c r="CK42" i="8" s="1"/>
  <c r="CI23" i="8"/>
  <c r="CB24" i="8"/>
  <c r="CD28" i="8"/>
  <c r="CK28" i="8" s="1"/>
  <c r="CD36" i="8"/>
  <c r="CK36" i="8" s="1"/>
  <c r="CD44" i="8"/>
  <c r="CK44" i="8" s="1"/>
  <c r="CD52" i="8"/>
  <c r="CK52" i="8" s="1"/>
  <c r="CD60" i="8"/>
  <c r="CK60" i="8" s="1"/>
  <c r="CD68" i="8"/>
  <c r="CK68" i="8" s="1"/>
  <c r="BV23" i="8"/>
  <c r="BZ23" i="8"/>
  <c r="BZ24" i="8" s="1"/>
  <c r="H9" i="12" l="1"/>
  <c r="C9" i="11"/>
  <c r="BW24" i="8"/>
  <c r="BV24" i="8"/>
  <c r="C25" i="8"/>
  <c r="CB25" i="8"/>
  <c r="CI24" i="8"/>
  <c r="CD205" i="8"/>
  <c r="CD202" i="8"/>
  <c r="CK22" i="8"/>
  <c r="BZ25" i="8"/>
  <c r="BV25" i="8"/>
  <c r="H10" i="12" l="1"/>
  <c r="C10" i="11"/>
  <c r="BY25" i="8"/>
  <c r="BY26" i="8" s="1"/>
  <c r="BX25" i="8"/>
  <c r="BX26" i="8" s="1"/>
  <c r="C26" i="8"/>
  <c r="BW25" i="8"/>
  <c r="BW26" i="8" s="1"/>
  <c r="BZ26" i="8"/>
  <c r="CI25" i="8"/>
  <c r="CB26" i="8"/>
  <c r="CK205" i="8"/>
  <c r="CK202" i="8"/>
  <c r="H11" i="12" l="1"/>
  <c r="C11" i="11"/>
  <c r="BV26" i="8"/>
  <c r="C27" i="8"/>
  <c r="BW27" i="8"/>
  <c r="BV27" i="8"/>
  <c r="CB27" i="8"/>
  <c r="CI26" i="8"/>
  <c r="H12" i="12" l="1"/>
  <c r="C12" i="11"/>
  <c r="BY27" i="8"/>
  <c r="BZ27" i="8"/>
  <c r="BZ28" i="8" s="1"/>
  <c r="C28" i="8"/>
  <c r="BX27" i="8"/>
  <c r="CI27" i="8"/>
  <c r="CB28" i="8"/>
  <c r="BV28" i="8"/>
  <c r="BW28" i="8"/>
  <c r="H13" i="12" l="1"/>
  <c r="C13" i="11"/>
  <c r="BY28" i="8"/>
  <c r="BY29" i="8" s="1"/>
  <c r="BX28" i="8"/>
  <c r="BX29" i="8" s="1"/>
  <c r="C29" i="8"/>
  <c r="BW29" i="8"/>
  <c r="BV29" i="8"/>
  <c r="C30" i="8"/>
  <c r="CI28" i="8"/>
  <c r="CB29" i="8"/>
  <c r="H14" i="12" l="1"/>
  <c r="C14" i="11"/>
  <c r="BZ29" i="8"/>
  <c r="C31" i="8"/>
  <c r="BY30" i="8"/>
  <c r="BX30" i="8"/>
  <c r="BW30" i="8"/>
  <c r="BZ30" i="8"/>
  <c r="BV30" i="8"/>
  <c r="CI29" i="8"/>
  <c r="CB30" i="8"/>
  <c r="H15" i="12" l="1"/>
  <c r="C15" i="11"/>
  <c r="CB31" i="8"/>
  <c r="CI30" i="8"/>
  <c r="BW31" i="8"/>
  <c r="BZ31" i="8"/>
  <c r="BV31" i="8"/>
  <c r="C32" i="8"/>
  <c r="BY31" i="8"/>
  <c r="BX31" i="8"/>
  <c r="H16" i="12" l="1"/>
  <c r="C16" i="11"/>
  <c r="C33" i="8"/>
  <c r="BY32" i="8"/>
  <c r="BX32" i="8"/>
  <c r="BZ32" i="8"/>
  <c r="BW32" i="8"/>
  <c r="BV32" i="8"/>
  <c r="CI31" i="8"/>
  <c r="CB32" i="8"/>
  <c r="H17" i="12" l="1"/>
  <c r="C17" i="11"/>
  <c r="BW33" i="8"/>
  <c r="BZ33" i="8"/>
  <c r="BV33" i="8"/>
  <c r="C34" i="8"/>
  <c r="BY33" i="8"/>
  <c r="BX33" i="8"/>
  <c r="CB33" i="8"/>
  <c r="CI32" i="8"/>
  <c r="H18" i="12" l="1"/>
  <c r="C18" i="11"/>
  <c r="C35" i="8"/>
  <c r="BY34" i="8"/>
  <c r="BX34" i="8"/>
  <c r="BZ34" i="8"/>
  <c r="BW34" i="8"/>
  <c r="BV34" i="8"/>
  <c r="CI33" i="8"/>
  <c r="CB34" i="8"/>
  <c r="H19" i="12" l="1"/>
  <c r="BW35" i="8"/>
  <c r="BZ35" i="8"/>
  <c r="BV35" i="8"/>
  <c r="BX35" i="8"/>
  <c r="C36" i="8"/>
  <c r="BY35" i="8"/>
  <c r="CB35" i="8"/>
  <c r="CI34" i="8"/>
  <c r="I13" i="5"/>
  <c r="H13" i="5"/>
  <c r="G13" i="5"/>
  <c r="F13" i="5"/>
  <c r="E13" i="5"/>
  <c r="D13" i="5"/>
  <c r="C13" i="5"/>
  <c r="B13" i="5"/>
  <c r="H20" i="12" l="1"/>
  <c r="C37" i="8"/>
  <c r="BY36" i="8"/>
  <c r="BX36" i="8"/>
  <c r="BV36" i="8"/>
  <c r="BW36" i="8"/>
  <c r="BZ36" i="8"/>
  <c r="CI35" i="8"/>
  <c r="CB36" i="8"/>
  <c r="H21" i="12" l="1"/>
  <c r="CF22" i="8"/>
  <c r="BW37" i="8"/>
  <c r="BZ37" i="8"/>
  <c r="BV37" i="8"/>
  <c r="C38" i="8"/>
  <c r="BY37" i="8"/>
  <c r="BX37" i="8"/>
  <c r="CI36" i="8"/>
  <c r="CB37" i="8"/>
  <c r="B21" i="5"/>
  <c r="H22" i="12" l="1"/>
  <c r="B22" i="5"/>
  <c r="CI37" i="8"/>
  <c r="CB38" i="8"/>
  <c r="C39" i="8"/>
  <c r="BY38" i="8"/>
  <c r="BX38" i="8"/>
  <c r="BW38" i="8"/>
  <c r="BV38" i="8"/>
  <c r="BZ38" i="8"/>
  <c r="H23" i="12" l="1"/>
  <c r="B23" i="5"/>
  <c r="CB39" i="8"/>
  <c r="CI38" i="8"/>
  <c r="BW39" i="8"/>
  <c r="BZ39" i="8"/>
  <c r="BV39" i="8"/>
  <c r="C40" i="8"/>
  <c r="BY39" i="8"/>
  <c r="BX39" i="8"/>
  <c r="H24" i="12" l="1"/>
  <c r="B24" i="5"/>
  <c r="C41" i="8"/>
  <c r="BY40" i="8"/>
  <c r="BX40" i="8"/>
  <c r="BZ40" i="8"/>
  <c r="BW40" i="8"/>
  <c r="BV40" i="8"/>
  <c r="CI39" i="8"/>
  <c r="CB40" i="8"/>
  <c r="H25" i="12" l="1"/>
  <c r="B25" i="5"/>
  <c r="CB41" i="8"/>
  <c r="CI40" i="8"/>
  <c r="BW41" i="8"/>
  <c r="BZ41" i="8"/>
  <c r="BV41" i="8"/>
  <c r="BY41" i="8"/>
  <c r="C42" i="8"/>
  <c r="BX41" i="8"/>
  <c r="H26" i="12" l="1"/>
  <c r="B26" i="5"/>
  <c r="C43" i="8"/>
  <c r="BY42" i="8"/>
  <c r="BX42" i="8"/>
  <c r="BZ42" i="8"/>
  <c r="BV42" i="8"/>
  <c r="BW42" i="8"/>
  <c r="CI41" i="8"/>
  <c r="CB42" i="8"/>
  <c r="H27" i="12" l="1"/>
  <c r="B27" i="5"/>
  <c r="BW43" i="8"/>
  <c r="BZ43" i="8"/>
  <c r="BV43" i="8"/>
  <c r="BX43" i="8"/>
  <c r="C44" i="8"/>
  <c r="BY43" i="8"/>
  <c r="CB43" i="8"/>
  <c r="CI42" i="8"/>
  <c r="H28" i="12" l="1"/>
  <c r="B28" i="5"/>
  <c r="CI43" i="8"/>
  <c r="CB44" i="8"/>
  <c r="C45" i="8"/>
  <c r="BY44" i="8"/>
  <c r="BX44" i="8"/>
  <c r="BV44" i="8"/>
  <c r="BZ44" i="8"/>
  <c r="BW44" i="8"/>
  <c r="H29" i="12" l="1"/>
  <c r="B29" i="5"/>
  <c r="CI44" i="8"/>
  <c r="CB45" i="8"/>
  <c r="BW45" i="8"/>
  <c r="BZ45" i="8"/>
  <c r="BV45" i="8"/>
  <c r="C46" i="8"/>
  <c r="BY45" i="8"/>
  <c r="BX45" i="8"/>
  <c r="H30" i="12" l="1"/>
  <c r="B30" i="5"/>
  <c r="CI45" i="8"/>
  <c r="CB46" i="8"/>
  <c r="C47" i="8"/>
  <c r="BY46" i="8"/>
  <c r="BX46" i="8"/>
  <c r="BW46" i="8"/>
  <c r="BV46" i="8"/>
  <c r="BZ46" i="8"/>
  <c r="H31" i="12" l="1"/>
  <c r="B31" i="5"/>
  <c r="B36" i="5" s="1"/>
  <c r="BW47" i="8"/>
  <c r="BZ47" i="8"/>
  <c r="BV47" i="8"/>
  <c r="C48" i="8"/>
  <c r="BY47" i="8"/>
  <c r="BX47" i="8"/>
  <c r="CB47" i="8"/>
  <c r="CI46" i="8"/>
  <c r="H32" i="12" l="1"/>
  <c r="B32" i="5"/>
  <c r="CI47" i="8"/>
  <c r="CB48" i="8"/>
  <c r="C49" i="8"/>
  <c r="BY48" i="8"/>
  <c r="BX48" i="8"/>
  <c r="BZ48" i="8"/>
  <c r="BW48" i="8"/>
  <c r="BV48" i="8"/>
  <c r="H33" i="12" l="1"/>
  <c r="CF204" i="4"/>
  <c r="H9" i="6" s="1"/>
  <c r="CF205" i="8"/>
  <c r="B33" i="5"/>
  <c r="BW49" i="8"/>
  <c r="BZ49" i="8"/>
  <c r="BV49" i="8"/>
  <c r="C50" i="8"/>
  <c r="BY49" i="8"/>
  <c r="BX49" i="8"/>
  <c r="CB49" i="8"/>
  <c r="CI48" i="8"/>
  <c r="H34" i="12" l="1"/>
  <c r="G9" i="6"/>
  <c r="H26" i="6"/>
  <c r="G26" i="6"/>
  <c r="B34" i="5"/>
  <c r="C51" i="8"/>
  <c r="BY50" i="8"/>
  <c r="BX50" i="8"/>
  <c r="BZ50" i="8"/>
  <c r="BV50" i="8"/>
  <c r="BW50" i="8"/>
  <c r="CI49" i="8"/>
  <c r="CB50" i="8"/>
  <c r="H35" i="12" l="1"/>
  <c r="B35" i="5"/>
  <c r="CI50" i="8"/>
  <c r="CB51" i="8"/>
  <c r="BW51" i="8"/>
  <c r="BZ51" i="8"/>
  <c r="BV51" i="8"/>
  <c r="BX51" i="8"/>
  <c r="C52" i="8"/>
  <c r="BY51" i="8"/>
  <c r="H36" i="12" l="1"/>
  <c r="CF202" i="8"/>
  <c r="C26" i="6" s="1"/>
  <c r="CF201" i="4"/>
  <c r="C53" i="8"/>
  <c r="BY52" i="8"/>
  <c r="BX52" i="8"/>
  <c r="BV52" i="8"/>
  <c r="BZ52" i="8"/>
  <c r="BW52" i="8"/>
  <c r="CI51" i="8"/>
  <c r="CB52" i="8"/>
  <c r="H37" i="12" l="1"/>
  <c r="D26" i="6"/>
  <c r="BW53" i="8"/>
  <c r="BZ53" i="8"/>
  <c r="BV53" i="8"/>
  <c r="C54" i="8"/>
  <c r="BY53" i="8"/>
  <c r="BX53" i="8"/>
  <c r="CI52" i="8"/>
  <c r="CB53" i="8"/>
  <c r="H38" i="12" l="1"/>
  <c r="CI53" i="8"/>
  <c r="CB54" i="8"/>
  <c r="C55" i="8"/>
  <c r="BY54" i="8"/>
  <c r="BX54" i="8"/>
  <c r="BW54" i="8"/>
  <c r="BV54" i="8"/>
  <c r="BZ54" i="8"/>
  <c r="H39" i="12" l="1"/>
  <c r="CB55" i="8"/>
  <c r="CI54" i="8"/>
  <c r="BW55" i="8"/>
  <c r="BZ55" i="8"/>
  <c r="BV55" i="8"/>
  <c r="C56" i="8"/>
  <c r="BY55" i="8"/>
  <c r="BX55" i="8"/>
  <c r="H40" i="12" l="1"/>
  <c r="CI55" i="8"/>
  <c r="CB56" i="8"/>
  <c r="C57" i="8"/>
  <c r="BY56" i="8"/>
  <c r="BX56" i="8"/>
  <c r="BZ56" i="8"/>
  <c r="BW56" i="8"/>
  <c r="BV56" i="8"/>
  <c r="H41" i="12" l="1"/>
  <c r="BW57" i="8"/>
  <c r="BZ57" i="8"/>
  <c r="BV57" i="8"/>
  <c r="C58" i="8"/>
  <c r="BX57" i="8"/>
  <c r="BY57" i="8"/>
  <c r="CB57" i="8"/>
  <c r="CI56" i="8"/>
  <c r="H42" i="12" l="1"/>
  <c r="C59" i="8"/>
  <c r="BY58" i="8"/>
  <c r="BX58" i="8"/>
  <c r="BZ58" i="8"/>
  <c r="BW58" i="8"/>
  <c r="BV58" i="8"/>
  <c r="CI57" i="8"/>
  <c r="CB58" i="8"/>
  <c r="H43" i="12" l="1"/>
  <c r="CB59" i="8"/>
  <c r="CI58" i="8"/>
  <c r="BW59" i="8"/>
  <c r="BZ59" i="8"/>
  <c r="BV59" i="8"/>
  <c r="BX59" i="8"/>
  <c r="C60" i="8"/>
  <c r="BY59" i="8"/>
  <c r="H44" i="12" l="1"/>
  <c r="CI59" i="8"/>
  <c r="CB60" i="8"/>
  <c r="C61" i="8"/>
  <c r="BY60" i="8"/>
  <c r="BX60" i="8"/>
  <c r="BV60" i="8"/>
  <c r="BZ60" i="8"/>
  <c r="BW60" i="8"/>
  <c r="H45" i="12" l="1"/>
  <c r="BW61" i="8"/>
  <c r="BZ61" i="8"/>
  <c r="BV61" i="8"/>
  <c r="C62" i="8"/>
  <c r="BY61" i="8"/>
  <c r="BX61" i="8"/>
  <c r="CI60" i="8"/>
  <c r="CB61" i="8"/>
  <c r="H46" i="12" l="1"/>
  <c r="CI61" i="8"/>
  <c r="CB62" i="8"/>
  <c r="C63" i="8"/>
  <c r="BY62" i="8"/>
  <c r="BX62" i="8"/>
  <c r="BW62" i="8"/>
  <c r="BV62" i="8"/>
  <c r="BZ62" i="8"/>
  <c r="H47" i="12" l="1"/>
  <c r="BW63" i="8"/>
  <c r="BZ63" i="8"/>
  <c r="BV63" i="8"/>
  <c r="C64" i="8"/>
  <c r="BY63" i="8"/>
  <c r="BX63" i="8"/>
  <c r="CB63" i="8"/>
  <c r="CI62" i="8"/>
  <c r="H48" i="12" l="1"/>
  <c r="C65" i="8"/>
  <c r="BY64" i="8"/>
  <c r="BX64" i="8"/>
  <c r="BZ64" i="8"/>
  <c r="BW64" i="8"/>
  <c r="BV64" i="8"/>
  <c r="CI63" i="8"/>
  <c r="CB64" i="8"/>
  <c r="H49" i="12" l="1"/>
  <c r="CB65" i="8"/>
  <c r="CI64" i="8"/>
  <c r="BW65" i="8"/>
  <c r="BZ65" i="8"/>
  <c r="BV65" i="8"/>
  <c r="C66" i="8"/>
  <c r="BY65" i="8"/>
  <c r="BX65" i="8"/>
  <c r="H50" i="12" l="1"/>
  <c r="CI65" i="8"/>
  <c r="CB66" i="8"/>
  <c r="C67" i="8"/>
  <c r="BY66" i="8"/>
  <c r="BX66" i="8"/>
  <c r="BZ66" i="8"/>
  <c r="BV66" i="8"/>
  <c r="BW66" i="8"/>
  <c r="H51" i="12" l="1"/>
  <c r="BW67" i="8"/>
  <c r="BZ67" i="8"/>
  <c r="BV67" i="8"/>
  <c r="BX67" i="8"/>
  <c r="C68" i="8"/>
  <c r="BY67" i="8"/>
  <c r="CI66" i="8"/>
  <c r="CB67" i="8"/>
  <c r="H52" i="12" l="1"/>
  <c r="CI67" i="8"/>
  <c r="CB68" i="8"/>
  <c r="C69" i="8"/>
  <c r="BY68" i="8"/>
  <c r="BX68" i="8"/>
  <c r="BV68" i="8"/>
  <c r="BZ68" i="8"/>
  <c r="BW68" i="8"/>
  <c r="H53" i="12" l="1"/>
  <c r="BW69" i="8"/>
  <c r="BZ69" i="8"/>
  <c r="BV69" i="8"/>
  <c r="C70" i="8"/>
  <c r="BY69" i="8"/>
  <c r="BX69" i="8"/>
  <c r="CI68" i="8"/>
  <c r="CB69" i="8"/>
  <c r="H54" i="12" l="1"/>
  <c r="CI69" i="8"/>
  <c r="CB70" i="8"/>
  <c r="C71" i="8"/>
  <c r="BY70" i="8"/>
  <c r="BX70" i="8"/>
  <c r="BW70" i="8"/>
  <c r="BV70" i="8"/>
  <c r="BZ70" i="8"/>
  <c r="H55" i="12" l="1"/>
  <c r="BW71" i="8"/>
  <c r="BZ71" i="8"/>
  <c r="BV71" i="8"/>
  <c r="C72" i="8"/>
  <c r="BY71" i="8"/>
  <c r="BX71" i="8"/>
  <c r="CB71" i="8"/>
  <c r="CI70" i="8"/>
  <c r="H56" i="12" l="1"/>
  <c r="CB72" i="8"/>
  <c r="CI71" i="8"/>
  <c r="BX72" i="8"/>
  <c r="BZ72" i="8"/>
  <c r="BV72" i="8"/>
  <c r="BY72" i="8"/>
  <c r="BW72" i="8"/>
  <c r="C73" i="8"/>
  <c r="H57" i="12" l="1"/>
  <c r="CB73" i="8"/>
  <c r="CI72" i="8"/>
  <c r="BZ73" i="8"/>
  <c r="BV73" i="8"/>
  <c r="BX73" i="8"/>
  <c r="C74" i="8"/>
  <c r="BY73" i="8"/>
  <c r="BW73" i="8"/>
  <c r="H58" i="12" l="1"/>
  <c r="BX74" i="8"/>
  <c r="BZ74" i="8"/>
  <c r="BV74" i="8"/>
  <c r="BY74" i="8"/>
  <c r="BW74" i="8"/>
  <c r="C75" i="8"/>
  <c r="CB74" i="8"/>
  <c r="CI73" i="8"/>
  <c r="H59" i="12" l="1"/>
  <c r="CB75" i="8"/>
  <c r="CI74" i="8"/>
  <c r="BZ75" i="8"/>
  <c r="BV75" i="8"/>
  <c r="BX75" i="8"/>
  <c r="C76" i="8"/>
  <c r="BY75" i="8"/>
  <c r="BW75" i="8"/>
  <c r="H60" i="12" l="1"/>
  <c r="BX76" i="8"/>
  <c r="BZ76" i="8"/>
  <c r="BV76" i="8"/>
  <c r="BY76" i="8"/>
  <c r="BW76" i="8"/>
  <c r="C77" i="8"/>
  <c r="CB76" i="8"/>
  <c r="CI75" i="8"/>
  <c r="H61" i="12" l="1"/>
  <c r="CB77" i="8"/>
  <c r="CI76" i="8"/>
  <c r="BZ77" i="8"/>
  <c r="BV77" i="8"/>
  <c r="BX77" i="8"/>
  <c r="C78" i="8"/>
  <c r="BY77" i="8"/>
  <c r="BW77" i="8"/>
  <c r="H62" i="12" l="1"/>
  <c r="BX78" i="8"/>
  <c r="BW78" i="8"/>
  <c r="BZ78" i="8"/>
  <c r="BV78" i="8"/>
  <c r="C79" i="8"/>
  <c r="BY78" i="8"/>
  <c r="CB78" i="8"/>
  <c r="CI77" i="8"/>
  <c r="H63" i="12" l="1"/>
  <c r="CI78" i="8"/>
  <c r="CB79" i="8"/>
  <c r="BZ79" i="8"/>
  <c r="BV79" i="8"/>
  <c r="C80" i="8"/>
  <c r="BY79" i="8"/>
  <c r="BX79" i="8"/>
  <c r="BW79" i="8"/>
  <c r="H64" i="12" l="1"/>
  <c r="BX80" i="8"/>
  <c r="BW80" i="8"/>
  <c r="BZ80" i="8"/>
  <c r="BV80" i="8"/>
  <c r="C81" i="8"/>
  <c r="BY80" i="8"/>
  <c r="CB80" i="8"/>
  <c r="CI79" i="8"/>
  <c r="H65" i="12" l="1"/>
  <c r="BZ81" i="8"/>
  <c r="BV81" i="8"/>
  <c r="C82" i="8"/>
  <c r="BY81" i="8"/>
  <c r="BX81" i="8"/>
  <c r="BW81" i="8"/>
  <c r="CI80" i="8"/>
  <c r="CB81" i="8"/>
  <c r="H66" i="12" l="1"/>
  <c r="CB82" i="8"/>
  <c r="CI81" i="8"/>
  <c r="BX82" i="8"/>
  <c r="BW82" i="8"/>
  <c r="BZ82" i="8"/>
  <c r="BV82" i="8"/>
  <c r="BY82" i="8"/>
  <c r="C83" i="8"/>
  <c r="H67" i="12" l="1"/>
  <c r="BZ83" i="8"/>
  <c r="BV83" i="8"/>
  <c r="C84" i="8"/>
  <c r="BY83" i="8"/>
  <c r="BX83" i="8"/>
  <c r="BW83" i="8"/>
  <c r="CI82" i="8"/>
  <c r="CB83" i="8"/>
  <c r="H68" i="12" l="1"/>
  <c r="BX84" i="8"/>
  <c r="BW84" i="8"/>
  <c r="BZ84" i="8"/>
  <c r="BV84" i="8"/>
  <c r="BY84" i="8"/>
  <c r="C85" i="8"/>
  <c r="CB84" i="8"/>
  <c r="CI83" i="8"/>
  <c r="H69" i="12" l="1"/>
  <c r="CI84" i="8"/>
  <c r="CB85" i="8"/>
  <c r="BZ85" i="8"/>
  <c r="BV85" i="8"/>
  <c r="C86" i="8"/>
  <c r="BY85" i="8"/>
  <c r="BX85" i="8"/>
  <c r="BW85" i="8"/>
  <c r="H70" i="12" l="1"/>
  <c r="BX86" i="8"/>
  <c r="BW86" i="8"/>
  <c r="BZ86" i="8"/>
  <c r="BV86" i="8"/>
  <c r="C87" i="8"/>
  <c r="BY86" i="8"/>
  <c r="CB86" i="8"/>
  <c r="CI85" i="8"/>
  <c r="H71" i="12" l="1"/>
  <c r="CI86" i="8"/>
  <c r="CB87" i="8"/>
  <c r="BZ87" i="8"/>
  <c r="BV87" i="8"/>
  <c r="C88" i="8"/>
  <c r="BY87" i="8"/>
  <c r="BX87" i="8"/>
  <c r="BW87" i="8"/>
  <c r="H72" i="12" l="1"/>
  <c r="BX88" i="8"/>
  <c r="BW88" i="8"/>
  <c r="BZ88" i="8"/>
  <c r="BV88" i="8"/>
  <c r="C89" i="8"/>
  <c r="BY88" i="8"/>
  <c r="CB88" i="8"/>
  <c r="CI87" i="8"/>
  <c r="H73" i="12" l="1"/>
  <c r="BZ89" i="8"/>
  <c r="BV89" i="8"/>
  <c r="C90" i="8"/>
  <c r="BY89" i="8"/>
  <c r="BX89" i="8"/>
  <c r="BW89" i="8"/>
  <c r="CI88" i="8"/>
  <c r="CB89" i="8"/>
  <c r="H74" i="12" l="1"/>
  <c r="CB90" i="8"/>
  <c r="CI89" i="8"/>
  <c r="BX90" i="8"/>
  <c r="BW90" i="8"/>
  <c r="BZ90" i="8"/>
  <c r="BV90" i="8"/>
  <c r="C91" i="8"/>
  <c r="BY90" i="8"/>
  <c r="H75" i="12" l="1"/>
  <c r="BZ91" i="8"/>
  <c r="BV91" i="8"/>
  <c r="C92" i="8"/>
  <c r="BY91" i="8"/>
  <c r="BX91" i="8"/>
  <c r="BW91" i="8"/>
  <c r="CI90" i="8"/>
  <c r="CB91" i="8"/>
  <c r="H76" i="12" l="1"/>
  <c r="BX92" i="8"/>
  <c r="BW92" i="8"/>
  <c r="BZ92" i="8"/>
  <c r="BV92" i="8"/>
  <c r="BY92" i="8"/>
  <c r="C93" i="8"/>
  <c r="CB92" i="8"/>
  <c r="CI91" i="8"/>
  <c r="H77" i="12" l="1"/>
  <c r="CI92" i="8"/>
  <c r="CB93" i="8"/>
  <c r="BZ93" i="8"/>
  <c r="BV93" i="8"/>
  <c r="C94" i="8"/>
  <c r="BY93" i="8"/>
  <c r="BX93" i="8"/>
  <c r="BW93" i="8"/>
  <c r="H78" i="12" l="1"/>
  <c r="CB94" i="8"/>
  <c r="CI93" i="8"/>
  <c r="BX94" i="8"/>
  <c r="BW94" i="8"/>
  <c r="BZ94" i="8"/>
  <c r="BV94" i="8"/>
  <c r="C95" i="8"/>
  <c r="BY94" i="8"/>
  <c r="H79" i="12" l="1"/>
  <c r="BZ95" i="8"/>
  <c r="BV95" i="8"/>
  <c r="C96" i="8"/>
  <c r="BY95" i="8"/>
  <c r="BX95" i="8"/>
  <c r="BW95" i="8"/>
  <c r="CI94" i="8"/>
  <c r="CB95" i="8"/>
  <c r="H80" i="12" l="1"/>
  <c r="BX96" i="8"/>
  <c r="BW96" i="8"/>
  <c r="BZ96" i="8"/>
  <c r="BV96" i="8"/>
  <c r="C97" i="8"/>
  <c r="BY96" i="8"/>
  <c r="CB96" i="8"/>
  <c r="CI95" i="8"/>
  <c r="H81" i="12" l="1"/>
  <c r="CI96" i="8"/>
  <c r="CB97" i="8"/>
  <c r="BZ97" i="8"/>
  <c r="BV97" i="8"/>
  <c r="C98" i="8"/>
  <c r="BY97" i="8"/>
  <c r="BX97" i="8"/>
  <c r="BW97" i="8"/>
  <c r="H82" i="12" l="1"/>
  <c r="CB98" i="8"/>
  <c r="CI97" i="8"/>
  <c r="BX98" i="8"/>
  <c r="BW98" i="8"/>
  <c r="BZ98" i="8"/>
  <c r="BV98" i="8"/>
  <c r="C99" i="8"/>
  <c r="BY98" i="8"/>
  <c r="H83" i="12" l="1"/>
  <c r="CI98" i="8"/>
  <c r="CB99" i="8"/>
  <c r="BZ99" i="8"/>
  <c r="BV99" i="8"/>
  <c r="C100" i="8"/>
  <c r="BY99" i="8"/>
  <c r="BX99" i="8"/>
  <c r="BW99" i="8"/>
  <c r="H84" i="12" l="1"/>
  <c r="BZ100" i="8"/>
  <c r="BV100" i="8"/>
  <c r="BX100" i="8"/>
  <c r="C101" i="8"/>
  <c r="BY100" i="8"/>
  <c r="BW100" i="8"/>
  <c r="CB100" i="8"/>
  <c r="CI99" i="8"/>
  <c r="H85" i="12" l="1"/>
  <c r="BX101" i="8"/>
  <c r="BZ101" i="8"/>
  <c r="BV101" i="8"/>
  <c r="C102" i="8"/>
  <c r="BW101" i="8"/>
  <c r="BY101" i="8"/>
  <c r="CB101" i="8"/>
  <c r="CI100" i="8"/>
  <c r="H86" i="12" l="1"/>
  <c r="BZ102" i="8"/>
  <c r="BV102" i="8"/>
  <c r="C103" i="8"/>
  <c r="BY102" i="8"/>
  <c r="BX102" i="8"/>
  <c r="BW102" i="8"/>
  <c r="CI101" i="8"/>
  <c r="CB102" i="8"/>
  <c r="H87" i="12" l="1"/>
  <c r="CB103" i="8"/>
  <c r="CI102" i="8"/>
  <c r="BX103" i="8"/>
  <c r="BW103" i="8"/>
  <c r="BZ103" i="8"/>
  <c r="BV103" i="8"/>
  <c r="C104" i="8"/>
  <c r="BY103" i="8"/>
  <c r="H88" i="12" l="1"/>
  <c r="BZ104" i="8"/>
  <c r="BV104" i="8"/>
  <c r="C105" i="8"/>
  <c r="BY104" i="8"/>
  <c r="BX104" i="8"/>
  <c r="BW104" i="8"/>
  <c r="CI103" i="8"/>
  <c r="CB104" i="8"/>
  <c r="H89" i="12" l="1"/>
  <c r="BX105" i="8"/>
  <c r="BW105" i="8"/>
  <c r="BZ105" i="8"/>
  <c r="BV105" i="8"/>
  <c r="C106" i="8"/>
  <c r="BY105" i="8"/>
  <c r="CB105" i="8"/>
  <c r="CI104" i="8"/>
  <c r="H90" i="12" l="1"/>
  <c r="CI105" i="8"/>
  <c r="CB106" i="8"/>
  <c r="BZ106" i="8"/>
  <c r="BV106" i="8"/>
  <c r="C107" i="8"/>
  <c r="BY106" i="8"/>
  <c r="BX106" i="8"/>
  <c r="BW106" i="8"/>
  <c r="H91" i="12" l="1"/>
  <c r="BX107" i="8"/>
  <c r="BW107" i="8"/>
  <c r="BZ107" i="8"/>
  <c r="BV107" i="8"/>
  <c r="BY107" i="8"/>
  <c r="C108" i="8"/>
  <c r="CB107" i="8"/>
  <c r="CI106" i="8"/>
  <c r="H92" i="12" l="1"/>
  <c r="CI107" i="8"/>
  <c r="CB108" i="8"/>
  <c r="BZ108" i="8"/>
  <c r="BV108" i="8"/>
  <c r="C109" i="8"/>
  <c r="BY108" i="8"/>
  <c r="BX108" i="8"/>
  <c r="BW108" i="8"/>
  <c r="H93" i="12" l="1"/>
  <c r="BX109" i="8"/>
  <c r="BW109" i="8"/>
  <c r="BZ109" i="8"/>
  <c r="BV109" i="8"/>
  <c r="C110" i="8"/>
  <c r="BY109" i="8"/>
  <c r="CB109" i="8"/>
  <c r="CI108" i="8"/>
  <c r="H94" i="12" l="1"/>
  <c r="CI109" i="8"/>
  <c r="CB110" i="8"/>
  <c r="BZ110" i="8"/>
  <c r="BV110" i="8"/>
  <c r="C111" i="8"/>
  <c r="BY110" i="8"/>
  <c r="BX110" i="8"/>
  <c r="BW110" i="8"/>
  <c r="H95" i="12" l="1"/>
  <c r="BX111" i="8"/>
  <c r="BW111" i="8"/>
  <c r="BZ111" i="8"/>
  <c r="BV111" i="8"/>
  <c r="C112" i="8"/>
  <c r="BY111" i="8"/>
  <c r="CB111" i="8"/>
  <c r="CI110" i="8"/>
  <c r="H96" i="12" l="1"/>
  <c r="CI111" i="8"/>
  <c r="CB112" i="8"/>
  <c r="BZ112" i="8"/>
  <c r="BV112" i="8"/>
  <c r="C113" i="8"/>
  <c r="BY112" i="8"/>
  <c r="BX112" i="8"/>
  <c r="BW112" i="8"/>
  <c r="H97" i="12" l="1"/>
  <c r="BZ113" i="8"/>
  <c r="BV113" i="8"/>
  <c r="BW113" i="8"/>
  <c r="C114" i="8"/>
  <c r="BY113" i="8"/>
  <c r="BX113" i="8"/>
  <c r="CB113" i="8"/>
  <c r="CI112" i="8"/>
  <c r="H98" i="12" l="1"/>
  <c r="BX114" i="8"/>
  <c r="BW114" i="8"/>
  <c r="BV114" i="8"/>
  <c r="C115" i="8"/>
  <c r="BZ114" i="8"/>
  <c r="BY114" i="8"/>
  <c r="CB114" i="8"/>
  <c r="CI113" i="8"/>
  <c r="H99" i="12" l="1"/>
  <c r="CB115" i="8"/>
  <c r="CI114" i="8"/>
  <c r="BZ115" i="8"/>
  <c r="BV115" i="8"/>
  <c r="BW115" i="8"/>
  <c r="C116" i="8"/>
  <c r="BY115" i="8"/>
  <c r="BX115" i="8"/>
  <c r="H100" i="12" l="1"/>
  <c r="CB116" i="8"/>
  <c r="CI115" i="8"/>
  <c r="BX116" i="8"/>
  <c r="BW116" i="8"/>
  <c r="BV116" i="8"/>
  <c r="C117" i="8"/>
  <c r="BZ116" i="8"/>
  <c r="BY116" i="8"/>
  <c r="H101" i="12" l="1"/>
  <c r="CB117" i="8"/>
  <c r="CI116" i="8"/>
  <c r="BZ117" i="8"/>
  <c r="BV117" i="8"/>
  <c r="BW117" i="8"/>
  <c r="C118" i="8"/>
  <c r="BY117" i="8"/>
  <c r="BX117" i="8"/>
  <c r="H102" i="12" l="1"/>
  <c r="BX118" i="8"/>
  <c r="BW118" i="8"/>
  <c r="BV118" i="8"/>
  <c r="C119" i="8"/>
  <c r="BZ118" i="8"/>
  <c r="BY118" i="8"/>
  <c r="CB118" i="8"/>
  <c r="CI117" i="8"/>
  <c r="H103" i="12" l="1"/>
  <c r="CB119" i="8"/>
  <c r="CI118" i="8"/>
  <c r="BZ119" i="8"/>
  <c r="BV119" i="8"/>
  <c r="BW119" i="8"/>
  <c r="C120" i="8"/>
  <c r="BY119" i="8"/>
  <c r="BX119" i="8"/>
  <c r="H104" i="12" l="1"/>
  <c r="BX120" i="8"/>
  <c r="BW120" i="8"/>
  <c r="BV120" i="8"/>
  <c r="C121" i="8"/>
  <c r="BZ120" i="8"/>
  <c r="BY120" i="8"/>
  <c r="CB120" i="8"/>
  <c r="CI119" i="8"/>
  <c r="H105" i="12" l="1"/>
  <c r="CB121" i="8"/>
  <c r="CI120" i="8"/>
  <c r="BZ121" i="8"/>
  <c r="BV121" i="8"/>
  <c r="BW121" i="8"/>
  <c r="C122" i="8"/>
  <c r="BY121" i="8"/>
  <c r="BX121" i="8"/>
  <c r="H106" i="12" l="1"/>
  <c r="CB122" i="8"/>
  <c r="CI121" i="8"/>
  <c r="BX122" i="8"/>
  <c r="BW122" i="8"/>
  <c r="BV122" i="8"/>
  <c r="C123" i="8"/>
  <c r="BZ122" i="8"/>
  <c r="BY122" i="8"/>
  <c r="H107" i="12" l="1"/>
  <c r="BZ123" i="8"/>
  <c r="BV123" i="8"/>
  <c r="BW123" i="8"/>
  <c r="C124" i="8"/>
  <c r="BY123" i="8"/>
  <c r="BX123" i="8"/>
  <c r="CB123" i="8"/>
  <c r="CI122" i="8"/>
  <c r="H108" i="12" l="1"/>
  <c r="BX124" i="8"/>
  <c r="BW124" i="8"/>
  <c r="BV124" i="8"/>
  <c r="C125" i="8"/>
  <c r="BZ124" i="8"/>
  <c r="BY124" i="8"/>
  <c r="CB124" i="8"/>
  <c r="CI123" i="8"/>
  <c r="H109" i="12" l="1"/>
  <c r="CB125" i="8"/>
  <c r="CI124" i="8"/>
  <c r="BZ125" i="8"/>
  <c r="BV125" i="8"/>
  <c r="BW125" i="8"/>
  <c r="C126" i="8"/>
  <c r="BY125" i="8"/>
  <c r="BX125" i="8"/>
  <c r="H110" i="12" l="1"/>
  <c r="CB126" i="8"/>
  <c r="CI125" i="8"/>
  <c r="BX126" i="8"/>
  <c r="BW126" i="8"/>
  <c r="BV126" i="8"/>
  <c r="C127" i="8"/>
  <c r="BZ126" i="8"/>
  <c r="BY126" i="8"/>
  <c r="H111" i="12" l="1"/>
  <c r="CB127" i="8"/>
  <c r="CI126" i="8"/>
  <c r="BZ127" i="8"/>
  <c r="BV127" i="8"/>
  <c r="BW127" i="8"/>
  <c r="C128" i="8"/>
  <c r="BY127" i="8"/>
  <c r="BX127" i="8"/>
  <c r="H112" i="12" l="1"/>
  <c r="BX128" i="8"/>
  <c r="BW128" i="8"/>
  <c r="BV128" i="8"/>
  <c r="C129" i="8"/>
  <c r="BZ128" i="8"/>
  <c r="BY128" i="8"/>
  <c r="CB128" i="8"/>
  <c r="CI127" i="8"/>
  <c r="H113" i="12" l="1"/>
  <c r="BZ129" i="8"/>
  <c r="BV129" i="8"/>
  <c r="BW129" i="8"/>
  <c r="C130" i="8"/>
  <c r="BY129" i="8"/>
  <c r="BX129" i="8"/>
  <c r="CB129" i="8"/>
  <c r="CI128" i="8"/>
  <c r="H114" i="12" l="1"/>
  <c r="BX130" i="8"/>
  <c r="BV130" i="8"/>
  <c r="BY130" i="8"/>
  <c r="BZ130" i="8"/>
  <c r="C131" i="8"/>
  <c r="BW130" i="8"/>
  <c r="CB130" i="8"/>
  <c r="CI129" i="8"/>
  <c r="H115" i="12" l="1"/>
  <c r="CI130" i="8"/>
  <c r="CB131" i="8"/>
  <c r="BZ131" i="8"/>
  <c r="BV131" i="8"/>
  <c r="BX131" i="8"/>
  <c r="BY131" i="8"/>
  <c r="C132" i="8"/>
  <c r="BW131" i="8"/>
  <c r="H116" i="12" l="1"/>
  <c r="BX132" i="8"/>
  <c r="BV132" i="8"/>
  <c r="BY132" i="8"/>
  <c r="C133" i="8"/>
  <c r="BW132" i="8"/>
  <c r="BZ132" i="8"/>
  <c r="CB132" i="8"/>
  <c r="CI131" i="8"/>
  <c r="H117" i="12" l="1"/>
  <c r="BZ133" i="8"/>
  <c r="BV133" i="8"/>
  <c r="C134" i="8"/>
  <c r="BY133" i="8"/>
  <c r="BX133" i="8"/>
  <c r="BW133" i="8"/>
  <c r="CB133" i="8"/>
  <c r="CI132" i="8"/>
  <c r="H118" i="12" l="1"/>
  <c r="CB134" i="8"/>
  <c r="CI133" i="8"/>
  <c r="BX134" i="8"/>
  <c r="BV134" i="8"/>
  <c r="C135" i="8"/>
  <c r="BZ134" i="8"/>
  <c r="BY134" i="8"/>
  <c r="BW134" i="8"/>
  <c r="H119" i="12" l="1"/>
  <c r="BZ135" i="8"/>
  <c r="BV135" i="8"/>
  <c r="C136" i="8"/>
  <c r="BY135" i="8"/>
  <c r="BX135" i="8"/>
  <c r="BW135" i="8"/>
  <c r="CI134" i="8"/>
  <c r="CB135" i="8"/>
  <c r="H120" i="12" l="1"/>
  <c r="CB136" i="8"/>
  <c r="CI135" i="8"/>
  <c r="BX136" i="8"/>
  <c r="BV136" i="8"/>
  <c r="C137" i="8"/>
  <c r="BZ136" i="8"/>
  <c r="BY136" i="8"/>
  <c r="BW136" i="8"/>
  <c r="H121" i="12" l="1"/>
  <c r="BZ137" i="8"/>
  <c r="BV137" i="8"/>
  <c r="C138" i="8"/>
  <c r="BY137" i="8"/>
  <c r="BX137" i="8"/>
  <c r="BW137" i="8"/>
  <c r="CI136" i="8"/>
  <c r="CB137" i="8"/>
  <c r="H122" i="12" l="1"/>
  <c r="CB138" i="8"/>
  <c r="CI137" i="8"/>
  <c r="BX138" i="8"/>
  <c r="BV138" i="8"/>
  <c r="C139" i="8"/>
  <c r="BZ138" i="8"/>
  <c r="BY138" i="8"/>
  <c r="BW138" i="8"/>
  <c r="H123" i="12" l="1"/>
  <c r="BZ139" i="8"/>
  <c r="BV139" i="8"/>
  <c r="C140" i="8"/>
  <c r="BY139" i="8"/>
  <c r="BX139" i="8"/>
  <c r="BW139" i="8"/>
  <c r="CI138" i="8"/>
  <c r="CB139" i="8"/>
  <c r="H124" i="12" l="1"/>
  <c r="CB140" i="8"/>
  <c r="CI139" i="8"/>
  <c r="BX140" i="8"/>
  <c r="BV140" i="8"/>
  <c r="BZ140" i="8"/>
  <c r="BY140" i="8"/>
  <c r="BW140" i="8"/>
  <c r="C141" i="8"/>
  <c r="H125" i="12" l="1"/>
  <c r="BZ141" i="8"/>
  <c r="BV141" i="8"/>
  <c r="BW141" i="8"/>
  <c r="C142" i="8"/>
  <c r="BY141" i="8"/>
  <c r="BX141" i="8"/>
  <c r="CB141" i="8"/>
  <c r="CI140" i="8"/>
  <c r="H126" i="12" l="1"/>
  <c r="CB142" i="8"/>
  <c r="CI141" i="8"/>
  <c r="BX142" i="8"/>
  <c r="BW142" i="8"/>
  <c r="BV142" i="8"/>
  <c r="C143" i="8"/>
  <c r="BZ142" i="8"/>
  <c r="BY142" i="8"/>
  <c r="H127" i="12" l="1"/>
  <c r="BZ143" i="8"/>
  <c r="BV143" i="8"/>
  <c r="BW143" i="8"/>
  <c r="BX143" i="8"/>
  <c r="C144" i="8"/>
  <c r="BY143" i="8"/>
  <c r="CB143" i="8"/>
  <c r="CI142" i="8"/>
  <c r="H128" i="12" l="1"/>
  <c r="CB144" i="8"/>
  <c r="CI143" i="8"/>
  <c r="BX144" i="8"/>
  <c r="BW144" i="8"/>
  <c r="BZ144" i="8"/>
  <c r="BY144" i="8"/>
  <c r="BV144" i="8"/>
  <c r="C145" i="8"/>
  <c r="H129" i="12" l="1"/>
  <c r="BZ145" i="8"/>
  <c r="BV145" i="8"/>
  <c r="BW145" i="8"/>
  <c r="C146" i="8"/>
  <c r="BY145" i="8"/>
  <c r="BX145" i="8"/>
  <c r="CB145" i="8"/>
  <c r="CI144" i="8"/>
  <c r="H130" i="12" l="1"/>
  <c r="CB146" i="8"/>
  <c r="CI145" i="8"/>
  <c r="BX146" i="8"/>
  <c r="BW146" i="8"/>
  <c r="BV146" i="8"/>
  <c r="C147" i="8"/>
  <c r="BZ146" i="8"/>
  <c r="BY146" i="8"/>
  <c r="H131" i="12" l="1"/>
  <c r="CB147" i="8"/>
  <c r="CI146" i="8"/>
  <c r="BZ147" i="8"/>
  <c r="BV147" i="8"/>
  <c r="BW147" i="8"/>
  <c r="BX147" i="8"/>
  <c r="C148" i="8"/>
  <c r="BY147" i="8"/>
  <c r="H132" i="12" l="1"/>
  <c r="BX148" i="8"/>
  <c r="BY148" i="8"/>
  <c r="BW148" i="8"/>
  <c r="BZ148" i="8"/>
  <c r="BV148" i="8"/>
  <c r="C149" i="8"/>
  <c r="CB148" i="8"/>
  <c r="CI147" i="8"/>
  <c r="H133" i="12" l="1"/>
  <c r="CB149" i="8"/>
  <c r="CI148" i="8"/>
  <c r="BZ149" i="8"/>
  <c r="BV149" i="8"/>
  <c r="BX149" i="8"/>
  <c r="BW149" i="8"/>
  <c r="C150" i="8"/>
  <c r="BY149" i="8"/>
  <c r="H134" i="12" l="1"/>
  <c r="CB150" i="8"/>
  <c r="CI149" i="8"/>
  <c r="BX150" i="8"/>
  <c r="BY150" i="8"/>
  <c r="BW150" i="8"/>
  <c r="BZ150" i="8"/>
  <c r="BV150" i="8"/>
  <c r="C151" i="8"/>
  <c r="H135" i="12" l="1"/>
  <c r="BZ151" i="8"/>
  <c r="BV151" i="8"/>
  <c r="C152" i="8"/>
  <c r="BX151" i="8"/>
  <c r="BW151" i="8"/>
  <c r="BY151" i="8"/>
  <c r="CB151" i="8"/>
  <c r="CI150" i="8"/>
  <c r="H136" i="12" l="1"/>
  <c r="CB152" i="8"/>
  <c r="CI151" i="8"/>
  <c r="BZ152" i="8"/>
  <c r="BV152" i="8"/>
  <c r="BW152" i="8"/>
  <c r="C153" i="8"/>
  <c r="BY152" i="8"/>
  <c r="BX152" i="8"/>
  <c r="H137" i="12" l="1"/>
  <c r="BX153" i="8"/>
  <c r="BW153" i="8"/>
  <c r="BY153" i="8"/>
  <c r="BV153" i="8"/>
  <c r="C154" i="8"/>
  <c r="BZ153" i="8"/>
  <c r="CB153" i="8"/>
  <c r="CI152" i="8"/>
  <c r="H138" i="12" l="1"/>
  <c r="CB154" i="8"/>
  <c r="CI153" i="8"/>
  <c r="BZ154" i="8"/>
  <c r="BV154" i="8"/>
  <c r="BW154" i="8"/>
  <c r="BY154" i="8"/>
  <c r="BX154" i="8"/>
  <c r="C155" i="8"/>
  <c r="H139" i="12" l="1"/>
  <c r="BX155" i="8"/>
  <c r="BW155" i="8"/>
  <c r="C156" i="8"/>
  <c r="BZ155" i="8"/>
  <c r="BV155" i="8"/>
  <c r="BY155" i="8"/>
  <c r="CB155" i="8"/>
  <c r="CI154" i="8"/>
  <c r="H140" i="12" l="1"/>
  <c r="CB156" i="8"/>
  <c r="CI155" i="8"/>
  <c r="BZ156" i="8"/>
  <c r="BV156" i="8"/>
  <c r="BW156" i="8"/>
  <c r="C157" i="8"/>
  <c r="BY156" i="8"/>
  <c r="BX156" i="8"/>
  <c r="H141" i="12" l="1"/>
  <c r="BX157" i="8"/>
  <c r="BW157" i="8"/>
  <c r="BY157" i="8"/>
  <c r="BV157" i="8"/>
  <c r="C158" i="8"/>
  <c r="BZ157" i="8"/>
  <c r="CB157" i="8"/>
  <c r="CI156" i="8"/>
  <c r="H142" i="12" l="1"/>
  <c r="CB158" i="8"/>
  <c r="CI157" i="8"/>
  <c r="BZ158" i="8"/>
  <c r="BV158" i="8"/>
  <c r="BW158" i="8"/>
  <c r="BY158" i="8"/>
  <c r="BX158" i="8"/>
  <c r="C159" i="8"/>
  <c r="H143" i="12" l="1"/>
  <c r="BX159" i="8"/>
  <c r="BW159" i="8"/>
  <c r="C160" i="8"/>
  <c r="BZ159" i="8"/>
  <c r="BV159" i="8"/>
  <c r="BY159" i="8"/>
  <c r="CB159" i="8"/>
  <c r="CI158" i="8"/>
  <c r="H144" i="12" l="1"/>
  <c r="CB160" i="8"/>
  <c r="CI159" i="8"/>
  <c r="BZ160" i="8"/>
  <c r="BV160" i="8"/>
  <c r="BW160" i="8"/>
  <c r="C161" i="8"/>
  <c r="BY160" i="8"/>
  <c r="BX160" i="8"/>
  <c r="H145" i="12" l="1"/>
  <c r="CB161" i="8"/>
  <c r="CI160" i="8"/>
  <c r="BX161" i="8"/>
  <c r="BW161" i="8"/>
  <c r="BY161" i="8"/>
  <c r="BV161" i="8"/>
  <c r="C162" i="8"/>
  <c r="BZ161" i="8"/>
  <c r="H146" i="12" l="1"/>
  <c r="BZ162" i="8"/>
  <c r="BV162" i="8"/>
  <c r="BW162" i="8"/>
  <c r="BY162" i="8"/>
  <c r="BX162" i="8"/>
  <c r="C163" i="8"/>
  <c r="CB162" i="8"/>
  <c r="CI161" i="8"/>
  <c r="H147" i="12" l="1"/>
  <c r="BX163" i="8"/>
  <c r="BW163" i="8"/>
  <c r="C164" i="8"/>
  <c r="BZ163" i="8"/>
  <c r="BV163" i="8"/>
  <c r="BY163" i="8"/>
  <c r="CB163" i="8"/>
  <c r="CI162" i="8"/>
  <c r="H148" i="12" l="1"/>
  <c r="CB164" i="8"/>
  <c r="CI163" i="8"/>
  <c r="BZ164" i="8"/>
  <c r="BV164" i="8"/>
  <c r="BW164" i="8"/>
  <c r="C165" i="8"/>
  <c r="BY164" i="8"/>
  <c r="BX164" i="8"/>
  <c r="H149" i="12" l="1"/>
  <c r="CB165" i="8"/>
  <c r="CI164" i="8"/>
  <c r="BX165" i="8"/>
  <c r="BX205" i="8" s="1"/>
  <c r="BW165" i="8"/>
  <c r="BW205" i="8" s="1"/>
  <c r="BY165" i="8"/>
  <c r="BY205" i="8" s="1"/>
  <c r="BV165" i="8"/>
  <c r="BV205" i="8" s="1"/>
  <c r="C166" i="8"/>
  <c r="BZ165" i="8"/>
  <c r="BZ205" i="8" s="1"/>
  <c r="H150" i="12" l="1"/>
  <c r="BZ166" i="8"/>
  <c r="BV166" i="8"/>
  <c r="BW166" i="8"/>
  <c r="BY166" i="8"/>
  <c r="BX166" i="8"/>
  <c r="C167" i="8"/>
  <c r="CB166" i="8"/>
  <c r="CI165" i="8"/>
  <c r="CI205" i="8" s="1"/>
  <c r="H23" i="6" s="1"/>
  <c r="J23" i="6" s="1"/>
  <c r="CB205" i="8"/>
  <c r="G23" i="6" s="1"/>
  <c r="I23" i="6" s="1"/>
  <c r="H151" i="12" l="1"/>
  <c r="CB167" i="8"/>
  <c r="CI166" i="8"/>
  <c r="BX167" i="8"/>
  <c r="BW167" i="8"/>
  <c r="C168" i="8"/>
  <c r="BZ167" i="8"/>
  <c r="BV167" i="8"/>
  <c r="BY167" i="8"/>
  <c r="H152" i="12" l="1"/>
  <c r="BZ168" i="8"/>
  <c r="BV168" i="8"/>
  <c r="BW168" i="8"/>
  <c r="C169" i="8"/>
  <c r="BY168" i="8"/>
  <c r="BX168" i="8"/>
  <c r="CB168" i="8"/>
  <c r="CI167" i="8"/>
  <c r="H153" i="12" l="1"/>
  <c r="CB169" i="8"/>
  <c r="CI168" i="8"/>
  <c r="BX169" i="8"/>
  <c r="BW169" i="8"/>
  <c r="BV169" i="8"/>
  <c r="BZ169" i="8"/>
  <c r="C170" i="8"/>
  <c r="BY169" i="8"/>
  <c r="H154" i="12" l="1"/>
  <c r="BZ170" i="8"/>
  <c r="BV170" i="8"/>
  <c r="BW170" i="8"/>
  <c r="BX170" i="8"/>
  <c r="BY170" i="8"/>
  <c r="C171" i="8"/>
  <c r="CB170" i="8"/>
  <c r="CI169" i="8"/>
  <c r="H155" i="12" l="1"/>
  <c r="BX171" i="8"/>
  <c r="BW171" i="8"/>
  <c r="BZ171" i="8"/>
  <c r="C172" i="8"/>
  <c r="BY171" i="8"/>
  <c r="BV171" i="8"/>
  <c r="CB171" i="8"/>
  <c r="CI170" i="8"/>
  <c r="H156" i="12" l="1"/>
  <c r="CB172" i="8"/>
  <c r="CI171" i="8"/>
  <c r="BZ172" i="8"/>
  <c r="BV172" i="8"/>
  <c r="BW172" i="8"/>
  <c r="C173" i="8"/>
  <c r="BY172" i="8"/>
  <c r="BX172" i="8"/>
  <c r="H157" i="12" l="1"/>
  <c r="BX173" i="8"/>
  <c r="BW173" i="8"/>
  <c r="BV173" i="8"/>
  <c r="BZ173" i="8"/>
  <c r="C174" i="8"/>
  <c r="BY173" i="8"/>
  <c r="CB173" i="8"/>
  <c r="CI172" i="8"/>
  <c r="H158" i="12" l="1"/>
  <c r="CB174" i="8"/>
  <c r="CI173" i="8"/>
  <c r="BZ174" i="8"/>
  <c r="BV174" i="8"/>
  <c r="BW174" i="8"/>
  <c r="BX174" i="8"/>
  <c r="BY174" i="8"/>
  <c r="C175" i="8"/>
  <c r="H159" i="12" l="1"/>
  <c r="C176" i="8"/>
  <c r="BY175" i="8"/>
  <c r="BZ175" i="8"/>
  <c r="BX175" i="8"/>
  <c r="BV175" i="8"/>
  <c r="BW175" i="8"/>
  <c r="CB175" i="8"/>
  <c r="CI174" i="8"/>
  <c r="H160" i="12" l="1"/>
  <c r="BW176" i="8"/>
  <c r="BZ176" i="8"/>
  <c r="C177" i="8"/>
  <c r="BX176" i="8"/>
  <c r="BY176" i="8"/>
  <c r="BV176" i="8"/>
  <c r="CB176" i="8"/>
  <c r="CI175" i="8"/>
  <c r="H161" i="12" l="1"/>
  <c r="C178" i="8"/>
  <c r="BY177" i="8"/>
  <c r="BV177" i="8"/>
  <c r="BZ177" i="8"/>
  <c r="BW177" i="8"/>
  <c r="BX177" i="8"/>
  <c r="CI176" i="8"/>
  <c r="CB177" i="8"/>
  <c r="H162" i="12" l="1"/>
  <c r="CB178" i="8"/>
  <c r="CI177" i="8"/>
  <c r="BW178" i="8"/>
  <c r="BV178" i="8"/>
  <c r="C179" i="8"/>
  <c r="BX178" i="8"/>
  <c r="BY178" i="8"/>
  <c r="BZ178" i="8"/>
  <c r="H163" i="12" l="1"/>
  <c r="C180" i="8"/>
  <c r="BY179" i="8"/>
  <c r="BW179" i="8"/>
  <c r="BX179" i="8"/>
  <c r="BZ179" i="8"/>
  <c r="BV179" i="8"/>
  <c r="CI178" i="8"/>
  <c r="CB179" i="8"/>
  <c r="H164" i="12" l="1"/>
  <c r="BW180" i="8"/>
  <c r="BX180" i="8"/>
  <c r="C181" i="8"/>
  <c r="BZ180" i="8"/>
  <c r="BV180" i="8"/>
  <c r="BY180" i="8"/>
  <c r="CI179" i="8"/>
  <c r="CB180" i="8"/>
  <c r="H165" i="12" l="1"/>
  <c r="CI180" i="8"/>
  <c r="CB181" i="8"/>
  <c r="C182" i="8"/>
  <c r="BY181" i="8"/>
  <c r="BX181" i="8"/>
  <c r="BV181" i="8"/>
  <c r="BZ181" i="8"/>
  <c r="BW181" i="8"/>
  <c r="H166" i="12" l="1"/>
  <c r="CI181" i="8"/>
  <c r="CB182" i="8"/>
  <c r="BW182" i="8"/>
  <c r="C183" i="8"/>
  <c r="BY182" i="8"/>
  <c r="BX182" i="8"/>
  <c r="BV182" i="8"/>
  <c r="BZ182" i="8"/>
  <c r="H167" i="12" l="1"/>
  <c r="C184" i="8"/>
  <c r="BY183" i="8"/>
  <c r="BX183" i="8"/>
  <c r="BW183" i="8"/>
  <c r="BZ183" i="8"/>
  <c r="BV183" i="8"/>
  <c r="CI182" i="8"/>
  <c r="CB183" i="8"/>
  <c r="H168" i="12" l="1"/>
  <c r="BW184" i="8"/>
  <c r="BZ184" i="8"/>
  <c r="BV184" i="8"/>
  <c r="C185" i="8"/>
  <c r="BY184" i="8"/>
  <c r="BX184" i="8"/>
  <c r="CI183" i="8"/>
  <c r="CB184" i="8"/>
  <c r="H169" i="12" l="1"/>
  <c r="C186" i="8"/>
  <c r="BY185" i="8"/>
  <c r="BX185" i="8"/>
  <c r="BW185" i="8"/>
  <c r="BZ185" i="8"/>
  <c r="BV185" i="8"/>
  <c r="CI184" i="8"/>
  <c r="CB185" i="8"/>
  <c r="H170" i="12" l="1"/>
  <c r="CI185" i="8"/>
  <c r="CB186" i="8"/>
  <c r="BW186" i="8"/>
  <c r="BZ186" i="8"/>
  <c r="BV186" i="8"/>
  <c r="C187" i="8"/>
  <c r="BY186" i="8"/>
  <c r="BX186" i="8"/>
  <c r="H171" i="12" l="1"/>
  <c r="CI186" i="8"/>
  <c r="CB187" i="8"/>
  <c r="C188" i="8"/>
  <c r="BY187" i="8"/>
  <c r="BX187" i="8"/>
  <c r="BW187" i="8"/>
  <c r="BZ187" i="8"/>
  <c r="BV187" i="8"/>
  <c r="H172" i="12" l="1"/>
  <c r="BZ188" i="8"/>
  <c r="BV188" i="8"/>
  <c r="C189" i="8"/>
  <c r="BY188" i="8"/>
  <c r="BX188" i="8"/>
  <c r="BW188" i="8"/>
  <c r="CB188" i="8"/>
  <c r="CI187" i="8"/>
  <c r="H173" i="12" l="1"/>
  <c r="CB189" i="8"/>
  <c r="CI188" i="8"/>
  <c r="BX189" i="8"/>
  <c r="BW189" i="8"/>
  <c r="BZ189" i="8"/>
  <c r="BV189" i="8"/>
  <c r="BY189" i="8"/>
  <c r="C190" i="8"/>
  <c r="H174" i="12" l="1"/>
  <c r="BZ190" i="8"/>
  <c r="BV190" i="8"/>
  <c r="C191" i="8"/>
  <c r="BY190" i="8"/>
  <c r="BX190" i="8"/>
  <c r="BW190" i="8"/>
  <c r="CI189" i="8"/>
  <c r="CB190" i="8"/>
  <c r="H175" i="12" l="1"/>
  <c r="BX191" i="8"/>
  <c r="BW191" i="8"/>
  <c r="BZ191" i="8"/>
  <c r="BV191" i="8"/>
  <c r="C192" i="8"/>
  <c r="BY191" i="8"/>
  <c r="CB191" i="8"/>
  <c r="CI190" i="8"/>
  <c r="H176" i="12" l="1"/>
  <c r="CI191" i="8"/>
  <c r="CB192" i="8"/>
  <c r="BZ192" i="8"/>
  <c r="BV192" i="8"/>
  <c r="C193" i="8"/>
  <c r="BY192" i="8"/>
  <c r="BX192" i="8"/>
  <c r="BW192" i="8"/>
  <c r="H177" i="12" l="1"/>
  <c r="CB193" i="8"/>
  <c r="CI192" i="8"/>
  <c r="BX193" i="8"/>
  <c r="BW193" i="8"/>
  <c r="BZ193" i="8"/>
  <c r="BV193" i="8"/>
  <c r="C194" i="8"/>
  <c r="BY193" i="8"/>
  <c r="H178" i="12" l="1"/>
  <c r="BZ194" i="8"/>
  <c r="C195" i="8"/>
  <c r="BV194" i="8"/>
  <c r="BY194" i="8"/>
  <c r="BX194" i="8"/>
  <c r="BW194" i="8"/>
  <c r="CI193" i="8"/>
  <c r="CB194" i="8"/>
  <c r="H179" i="12" l="1"/>
  <c r="J185" i="11"/>
  <c r="BX195" i="8"/>
  <c r="BW195" i="8"/>
  <c r="BZ195" i="8"/>
  <c r="BV195" i="8"/>
  <c r="C196" i="8"/>
  <c r="BY195" i="8"/>
  <c r="CB195" i="8"/>
  <c r="CI194" i="8"/>
  <c r="H180" i="12" l="1"/>
  <c r="BZ196" i="8"/>
  <c r="BV196" i="8"/>
  <c r="C197" i="8"/>
  <c r="BY196" i="8"/>
  <c r="BX196" i="8"/>
  <c r="BW196" i="8"/>
  <c r="CI195" i="8"/>
  <c r="CB196" i="8"/>
  <c r="H181" i="12" l="1"/>
  <c r="CB197" i="8"/>
  <c r="CI196" i="8"/>
  <c r="BW197" i="8"/>
  <c r="BZ197" i="8"/>
  <c r="BV197" i="8"/>
  <c r="C198" i="8"/>
  <c r="BY197" i="8"/>
  <c r="BX197" i="8"/>
  <c r="H182" i="12" l="1"/>
  <c r="C199" i="8"/>
  <c r="BY198" i="8"/>
  <c r="BX198" i="8"/>
  <c r="BW198" i="8"/>
  <c r="BZ198" i="8"/>
  <c r="BV198" i="8"/>
  <c r="CI197" i="8"/>
  <c r="CB198" i="8"/>
  <c r="H183" i="12" l="1"/>
  <c r="CI198" i="8"/>
  <c r="CB199" i="8"/>
  <c r="BW199" i="8"/>
  <c r="BZ199" i="8"/>
  <c r="BV199" i="8"/>
  <c r="C200" i="8"/>
  <c r="BY199" i="8"/>
  <c r="BX199" i="8"/>
  <c r="H184" i="12" l="1"/>
  <c r="C201" i="8"/>
  <c r="BW200" i="8"/>
  <c r="BZ200" i="8"/>
  <c r="BY200" i="8"/>
  <c r="BX200" i="8"/>
  <c r="BV200" i="8"/>
  <c r="CI199" i="8"/>
  <c r="CB200" i="8"/>
  <c r="H185" i="12" l="1"/>
  <c r="BW201" i="8"/>
  <c r="BW202" i="8" s="1"/>
  <c r="BZ201" i="8"/>
  <c r="BZ202" i="8" s="1"/>
  <c r="BV201" i="8"/>
  <c r="BV202" i="8" s="1"/>
  <c r="BY201" i="8"/>
  <c r="BY202" i="8" s="1"/>
  <c r="BX201" i="8"/>
  <c r="BX202" i="8" s="1"/>
  <c r="CI200" i="8"/>
  <c r="CB201" i="8"/>
  <c r="H4" i="11" l="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CI201" i="8"/>
  <c r="CI202" i="8" s="1"/>
  <c r="D23" i="6" s="1"/>
  <c r="F23" i="6" s="1"/>
  <c r="CB202" i="8"/>
  <c r="C23" i="6" s="1"/>
  <c r="E23" i="6" s="1"/>
  <c r="C9" i="14" l="1"/>
  <c r="CD16" i="4"/>
  <c r="CB21" i="4"/>
  <c r="CI21" i="4" l="1"/>
  <c r="CD200" i="4"/>
  <c r="CK200" i="4" s="1"/>
  <c r="CD196" i="4"/>
  <c r="CK196" i="4" s="1"/>
  <c r="CD192" i="4"/>
  <c r="CK192" i="4" s="1"/>
  <c r="CD188" i="4"/>
  <c r="CK188" i="4" s="1"/>
  <c r="CD184" i="4"/>
  <c r="CK184" i="4" s="1"/>
  <c r="CD180" i="4"/>
  <c r="CK180" i="4" s="1"/>
  <c r="CD176" i="4"/>
  <c r="CK176" i="4" s="1"/>
  <c r="CD172" i="4"/>
  <c r="CK172" i="4" s="1"/>
  <c r="CD168" i="4"/>
  <c r="CK168" i="4" s="1"/>
  <c r="CD164" i="4"/>
  <c r="CK164" i="4" s="1"/>
  <c r="CD160" i="4"/>
  <c r="CK160" i="4" s="1"/>
  <c r="CD156" i="4"/>
  <c r="CK156" i="4" s="1"/>
  <c r="CD152" i="4"/>
  <c r="CK152" i="4" s="1"/>
  <c r="CD148" i="4"/>
  <c r="CK148" i="4" s="1"/>
  <c r="CD144" i="4"/>
  <c r="CK144" i="4" s="1"/>
  <c r="CD140" i="4"/>
  <c r="CK140" i="4" s="1"/>
  <c r="CD136" i="4"/>
  <c r="CK136" i="4" s="1"/>
  <c r="CD132" i="4"/>
  <c r="CK132" i="4" s="1"/>
  <c r="CD128" i="4"/>
  <c r="CK128" i="4" s="1"/>
  <c r="CD124" i="4"/>
  <c r="CK124" i="4" s="1"/>
  <c r="CD120" i="4"/>
  <c r="CK120" i="4" s="1"/>
  <c r="CD116" i="4"/>
  <c r="CK116" i="4" s="1"/>
  <c r="CD112" i="4"/>
  <c r="CK112" i="4" s="1"/>
  <c r="CD108" i="4"/>
  <c r="CK108" i="4" s="1"/>
  <c r="CD104" i="4"/>
  <c r="CK104" i="4" s="1"/>
  <c r="CD100" i="4"/>
  <c r="CK100" i="4" s="1"/>
  <c r="CD96" i="4"/>
  <c r="CK96" i="4" s="1"/>
  <c r="CD92" i="4"/>
  <c r="CK92" i="4" s="1"/>
  <c r="CD88" i="4"/>
  <c r="CK88" i="4" s="1"/>
  <c r="CD84" i="4"/>
  <c r="CK84" i="4" s="1"/>
  <c r="CD80" i="4"/>
  <c r="CK80" i="4" s="1"/>
  <c r="CD76" i="4"/>
  <c r="CK76" i="4" s="1"/>
  <c r="CD72" i="4"/>
  <c r="CK72" i="4" s="1"/>
  <c r="CD68" i="4"/>
  <c r="CK68" i="4" s="1"/>
  <c r="CD64" i="4"/>
  <c r="CK64" i="4" s="1"/>
  <c r="CD60" i="4"/>
  <c r="CK60" i="4" s="1"/>
  <c r="CD56" i="4"/>
  <c r="CK56" i="4" s="1"/>
  <c r="CD52" i="4"/>
  <c r="CK52" i="4" s="1"/>
  <c r="CD48" i="4"/>
  <c r="CK48" i="4" s="1"/>
  <c r="CD44" i="4"/>
  <c r="CK44" i="4" s="1"/>
  <c r="CD40" i="4"/>
  <c r="CK40" i="4" s="1"/>
  <c r="CD36" i="4"/>
  <c r="CK36" i="4" s="1"/>
  <c r="CD32" i="4"/>
  <c r="CK32" i="4" s="1"/>
  <c r="CD28" i="4"/>
  <c r="CK28" i="4" s="1"/>
  <c r="CD24" i="4"/>
  <c r="CK24" i="4" s="1"/>
  <c r="CD199" i="4"/>
  <c r="CK199" i="4" s="1"/>
  <c r="CD195" i="4"/>
  <c r="CK195" i="4" s="1"/>
  <c r="CD191" i="4"/>
  <c r="CK191" i="4" s="1"/>
  <c r="CD187" i="4"/>
  <c r="CK187" i="4" s="1"/>
  <c r="CD183" i="4"/>
  <c r="CK183" i="4" s="1"/>
  <c r="CD179" i="4"/>
  <c r="CK179" i="4" s="1"/>
  <c r="CD175" i="4"/>
  <c r="CK175" i="4" s="1"/>
  <c r="CD171" i="4"/>
  <c r="CK171" i="4" s="1"/>
  <c r="CD167" i="4"/>
  <c r="CK167" i="4" s="1"/>
  <c r="CD163" i="4"/>
  <c r="CK163" i="4" s="1"/>
  <c r="CD159" i="4"/>
  <c r="CK159" i="4" s="1"/>
  <c r="CD155" i="4"/>
  <c r="CK155" i="4" s="1"/>
  <c r="CD151" i="4"/>
  <c r="CK151" i="4" s="1"/>
  <c r="CD147" i="4"/>
  <c r="CK147" i="4" s="1"/>
  <c r="CD143" i="4"/>
  <c r="CK143" i="4" s="1"/>
  <c r="CD139" i="4"/>
  <c r="CK139" i="4" s="1"/>
  <c r="CD135" i="4"/>
  <c r="CK135" i="4" s="1"/>
  <c r="CD131" i="4"/>
  <c r="CK131" i="4" s="1"/>
  <c r="CD127" i="4"/>
  <c r="CK127" i="4" s="1"/>
  <c r="CD123" i="4"/>
  <c r="CK123" i="4" s="1"/>
  <c r="CD119" i="4"/>
  <c r="CK119" i="4" s="1"/>
  <c r="CD115" i="4"/>
  <c r="CK115" i="4" s="1"/>
  <c r="CD111" i="4"/>
  <c r="CK111" i="4" s="1"/>
  <c r="CD107" i="4"/>
  <c r="CK107" i="4" s="1"/>
  <c r="CD103" i="4"/>
  <c r="CK103" i="4" s="1"/>
  <c r="CD99" i="4"/>
  <c r="CK99" i="4" s="1"/>
  <c r="CD95" i="4"/>
  <c r="CK95" i="4" s="1"/>
  <c r="CD91" i="4"/>
  <c r="CK91" i="4" s="1"/>
  <c r="CD87" i="4"/>
  <c r="CK87" i="4" s="1"/>
  <c r="CD83" i="4"/>
  <c r="CK83" i="4" s="1"/>
  <c r="CD79" i="4"/>
  <c r="CK79" i="4" s="1"/>
  <c r="CD75" i="4"/>
  <c r="CK75" i="4" s="1"/>
  <c r="CD71" i="4"/>
  <c r="CK71" i="4" s="1"/>
  <c r="CD67" i="4"/>
  <c r="CK67" i="4" s="1"/>
  <c r="CD63" i="4"/>
  <c r="CK63" i="4" s="1"/>
  <c r="CD59" i="4"/>
  <c r="CK59" i="4" s="1"/>
  <c r="CD55" i="4"/>
  <c r="CK55" i="4" s="1"/>
  <c r="CD51" i="4"/>
  <c r="CK51" i="4" s="1"/>
  <c r="CD47" i="4"/>
  <c r="CK47" i="4" s="1"/>
  <c r="CD43" i="4"/>
  <c r="CK43" i="4" s="1"/>
  <c r="CD39" i="4"/>
  <c r="CK39" i="4" s="1"/>
  <c r="CD35" i="4"/>
  <c r="CK35" i="4" s="1"/>
  <c r="CD31" i="4"/>
  <c r="CK31" i="4" s="1"/>
  <c r="CD27" i="4"/>
  <c r="CK27" i="4" s="1"/>
  <c r="CD23" i="4"/>
  <c r="CK23" i="4" s="1"/>
  <c r="CD198" i="4"/>
  <c r="CK198" i="4" s="1"/>
  <c r="CD190" i="4"/>
  <c r="CK190" i="4" s="1"/>
  <c r="CD182" i="4"/>
  <c r="CK182" i="4" s="1"/>
  <c r="CD174" i="4"/>
  <c r="CK174" i="4" s="1"/>
  <c r="CD166" i="4"/>
  <c r="CK166" i="4" s="1"/>
  <c r="CD158" i="4"/>
  <c r="CK158" i="4" s="1"/>
  <c r="CD150" i="4"/>
  <c r="CK150" i="4" s="1"/>
  <c r="CD142" i="4"/>
  <c r="CK142" i="4" s="1"/>
  <c r="CD134" i="4"/>
  <c r="CK134" i="4" s="1"/>
  <c r="CD126" i="4"/>
  <c r="CK126" i="4" s="1"/>
  <c r="CD118" i="4"/>
  <c r="CK118" i="4" s="1"/>
  <c r="CD110" i="4"/>
  <c r="CK110" i="4" s="1"/>
  <c r="CD102" i="4"/>
  <c r="CK102" i="4" s="1"/>
  <c r="CD94" i="4"/>
  <c r="CK94" i="4" s="1"/>
  <c r="CD86" i="4"/>
  <c r="CK86" i="4" s="1"/>
  <c r="CD78" i="4"/>
  <c r="CK78" i="4" s="1"/>
  <c r="CD70" i="4"/>
  <c r="CK70" i="4" s="1"/>
  <c r="CD62" i="4"/>
  <c r="CK62" i="4" s="1"/>
  <c r="CD54" i="4"/>
  <c r="CK54" i="4" s="1"/>
  <c r="CD46" i="4"/>
  <c r="CK46" i="4" s="1"/>
  <c r="CD38" i="4"/>
  <c r="CK38" i="4" s="1"/>
  <c r="CD30" i="4"/>
  <c r="CK30" i="4" s="1"/>
  <c r="CD22" i="4"/>
  <c r="CK22" i="4" s="1"/>
  <c r="CD194" i="4"/>
  <c r="CK194" i="4" s="1"/>
  <c r="CD178" i="4"/>
  <c r="CK178" i="4" s="1"/>
  <c r="CD154" i="4"/>
  <c r="CK154" i="4" s="1"/>
  <c r="CD138" i="4"/>
  <c r="CK138" i="4" s="1"/>
  <c r="CD122" i="4"/>
  <c r="CK122" i="4" s="1"/>
  <c r="CD106" i="4"/>
  <c r="CK106" i="4" s="1"/>
  <c r="CD74" i="4"/>
  <c r="CK74" i="4" s="1"/>
  <c r="CD58" i="4"/>
  <c r="CK58" i="4" s="1"/>
  <c r="CD42" i="4"/>
  <c r="CK42" i="4" s="1"/>
  <c r="CD26" i="4"/>
  <c r="CK26" i="4" s="1"/>
  <c r="CD193" i="4"/>
  <c r="CK193" i="4" s="1"/>
  <c r="CD177" i="4"/>
  <c r="CK177" i="4" s="1"/>
  <c r="CD153" i="4"/>
  <c r="CK153" i="4" s="1"/>
  <c r="CD137" i="4"/>
  <c r="CK137" i="4" s="1"/>
  <c r="CD113" i="4"/>
  <c r="CK113" i="4" s="1"/>
  <c r="CD89" i="4"/>
  <c r="CK89" i="4" s="1"/>
  <c r="CD65" i="4"/>
  <c r="CK65" i="4" s="1"/>
  <c r="CD49" i="4"/>
  <c r="CK49" i="4" s="1"/>
  <c r="CD25" i="4"/>
  <c r="CK25" i="4" s="1"/>
  <c r="CD197" i="4"/>
  <c r="CK197" i="4" s="1"/>
  <c r="CD189" i="4"/>
  <c r="CK189" i="4" s="1"/>
  <c r="CD181" i="4"/>
  <c r="CK181" i="4" s="1"/>
  <c r="CD173" i="4"/>
  <c r="CK173" i="4" s="1"/>
  <c r="CD165" i="4"/>
  <c r="CK165" i="4" s="1"/>
  <c r="CD157" i="4"/>
  <c r="CK157" i="4" s="1"/>
  <c r="CD149" i="4"/>
  <c r="CK149" i="4" s="1"/>
  <c r="CD141" i="4"/>
  <c r="CK141" i="4" s="1"/>
  <c r="CD133" i="4"/>
  <c r="CK133" i="4" s="1"/>
  <c r="CD125" i="4"/>
  <c r="CK125" i="4" s="1"/>
  <c r="CD117" i="4"/>
  <c r="CK117" i="4" s="1"/>
  <c r="CD109" i="4"/>
  <c r="CK109" i="4" s="1"/>
  <c r="CD101" i="4"/>
  <c r="CK101" i="4" s="1"/>
  <c r="CD93" i="4"/>
  <c r="CK93" i="4" s="1"/>
  <c r="CD85" i="4"/>
  <c r="CK85" i="4" s="1"/>
  <c r="CD77" i="4"/>
  <c r="CK77" i="4" s="1"/>
  <c r="CD69" i="4"/>
  <c r="CK69" i="4" s="1"/>
  <c r="CD61" i="4"/>
  <c r="CK61" i="4" s="1"/>
  <c r="CD53" i="4"/>
  <c r="CK53" i="4" s="1"/>
  <c r="CD45" i="4"/>
  <c r="CK45" i="4" s="1"/>
  <c r="CD37" i="4"/>
  <c r="CK37" i="4" s="1"/>
  <c r="CD29" i="4"/>
  <c r="CK29" i="4" s="1"/>
  <c r="CD186" i="4"/>
  <c r="CK186" i="4" s="1"/>
  <c r="CD162" i="4"/>
  <c r="CK162" i="4" s="1"/>
  <c r="CD146" i="4"/>
  <c r="CK146" i="4" s="1"/>
  <c r="CD130" i="4"/>
  <c r="CK130" i="4" s="1"/>
  <c r="CD114" i="4"/>
  <c r="CK114" i="4" s="1"/>
  <c r="CD98" i="4"/>
  <c r="CK98" i="4" s="1"/>
  <c r="CD82" i="4"/>
  <c r="CK82" i="4" s="1"/>
  <c r="CD66" i="4"/>
  <c r="CK66" i="4" s="1"/>
  <c r="CD50" i="4"/>
  <c r="CK50" i="4" s="1"/>
  <c r="CD34" i="4"/>
  <c r="CK34" i="4" s="1"/>
  <c r="CD169" i="4"/>
  <c r="CK169" i="4" s="1"/>
  <c r="CD145" i="4"/>
  <c r="CK145" i="4" s="1"/>
  <c r="CD129" i="4"/>
  <c r="CK129" i="4" s="1"/>
  <c r="CD105" i="4"/>
  <c r="CK105" i="4" s="1"/>
  <c r="CD81" i="4"/>
  <c r="CK81" i="4" s="1"/>
  <c r="CD57" i="4"/>
  <c r="CK57" i="4" s="1"/>
  <c r="CD33" i="4"/>
  <c r="CK33" i="4" s="1"/>
  <c r="CD170" i="4"/>
  <c r="CK170" i="4" s="1"/>
  <c r="CD90" i="4"/>
  <c r="CK90" i="4" s="1"/>
  <c r="CD185" i="4"/>
  <c r="CK185" i="4" s="1"/>
  <c r="CD161" i="4"/>
  <c r="CK161" i="4" s="1"/>
  <c r="CD121" i="4"/>
  <c r="CK121" i="4" s="1"/>
  <c r="CD97" i="4"/>
  <c r="CK97" i="4" s="1"/>
  <c r="CD73" i="4"/>
  <c r="CK73" i="4" s="1"/>
  <c r="CD41" i="4"/>
  <c r="CK41" i="4" s="1"/>
  <c r="CD204" i="4" l="1"/>
  <c r="CD201" i="4"/>
  <c r="CK21" i="4"/>
  <c r="E8" i="6" l="1"/>
  <c r="F46" i="9" s="1"/>
  <c r="C8" i="6"/>
  <c r="G8" i="6"/>
  <c r="I8" i="6"/>
  <c r="CK201" i="4"/>
  <c r="CK204" i="4"/>
  <c r="J8" i="6" l="1"/>
  <c r="H8" i="6"/>
  <c r="CA3" i="4" l="1"/>
  <c r="BV16" i="4" l="1"/>
  <c r="BV21" i="4" s="1"/>
  <c r="BW16" i="4"/>
  <c r="BW21" i="4" s="1"/>
  <c r="BX16" i="4"/>
  <c r="BX21" i="4" s="1"/>
  <c r="BY16" i="4"/>
  <c r="BY21" i="4" s="1"/>
  <c r="BZ16" i="4"/>
  <c r="BZ21" i="4" s="1"/>
  <c r="A8" i="4"/>
  <c r="C22" i="4" l="1"/>
  <c r="B22" i="4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E1" i="4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U1" i="4" s="1"/>
  <c r="AV1" i="4" s="1"/>
  <c r="AW1" i="4" s="1"/>
  <c r="AX1" i="4" s="1"/>
  <c r="AY1" i="4" s="1"/>
  <c r="AZ1" i="4" s="1"/>
  <c r="BA1" i="4" s="1"/>
  <c r="BB1" i="4" s="1"/>
  <c r="BC1" i="4" s="1"/>
  <c r="BD1" i="4" s="1"/>
  <c r="BE1" i="4" s="1"/>
  <c r="BF1" i="4" s="1"/>
  <c r="BG1" i="4" s="1"/>
  <c r="BH1" i="4" s="1"/>
  <c r="BI1" i="4" s="1"/>
  <c r="BJ1" i="4" s="1"/>
  <c r="BK1" i="4" s="1"/>
  <c r="BL1" i="4" s="1"/>
  <c r="BM1" i="4" s="1"/>
  <c r="BN1" i="4" s="1"/>
  <c r="BO1" i="4" s="1"/>
  <c r="BP1" i="4" s="1"/>
  <c r="BQ1" i="4" s="1"/>
  <c r="BR1" i="4" s="1"/>
  <c r="BS1" i="4" s="1"/>
  <c r="BT1" i="4" s="1"/>
  <c r="D99" i="2"/>
  <c r="C99" i="2"/>
  <c r="D98" i="2"/>
  <c r="C98" i="2"/>
  <c r="D97" i="2"/>
  <c r="C97" i="2"/>
  <c r="AB87" i="2"/>
  <c r="AE87" i="2" s="1"/>
  <c r="P87" i="2"/>
  <c r="O87" i="2"/>
  <c r="N87" i="2"/>
  <c r="J87" i="2"/>
  <c r="K87" i="2" s="1"/>
  <c r="L87" i="2" s="1"/>
  <c r="Q87" i="2" s="1"/>
  <c r="R87" i="2" s="1"/>
  <c r="E86" i="2"/>
  <c r="F86" i="2" s="1"/>
  <c r="AB85" i="2"/>
  <c r="AE85" i="2" s="1"/>
  <c r="P85" i="2"/>
  <c r="O85" i="2"/>
  <c r="N85" i="2"/>
  <c r="J85" i="2"/>
  <c r="K85" i="2" s="1"/>
  <c r="L85" i="2" s="1"/>
  <c r="Q85" i="2" s="1"/>
  <c r="R85" i="2" s="1"/>
  <c r="AB84" i="2"/>
  <c r="AE84" i="2" s="1"/>
  <c r="P84" i="2"/>
  <c r="O84" i="2"/>
  <c r="N84" i="2"/>
  <c r="J84" i="2"/>
  <c r="K84" i="2" s="1"/>
  <c r="L84" i="2" s="1"/>
  <c r="Q84" i="2" s="1"/>
  <c r="R84" i="2" s="1"/>
  <c r="AB83" i="2"/>
  <c r="AE83" i="2" s="1"/>
  <c r="AF83" i="2" s="1"/>
  <c r="Q83" i="2"/>
  <c r="R83" i="2" s="1"/>
  <c r="P83" i="2"/>
  <c r="O83" i="2"/>
  <c r="N83" i="2"/>
  <c r="E82" i="2"/>
  <c r="C101" i="2" s="1"/>
  <c r="U81" i="2"/>
  <c r="T81" i="2"/>
  <c r="K81" i="2"/>
  <c r="L81" i="2" s="1"/>
  <c r="M81" i="2" s="1"/>
  <c r="F81" i="2"/>
  <c r="G81" i="2" s="1"/>
  <c r="N81" i="2" s="1"/>
  <c r="E81" i="2"/>
  <c r="F80" i="2"/>
  <c r="F79" i="2"/>
  <c r="P79" i="2" s="1"/>
  <c r="U78" i="2"/>
  <c r="T78" i="2"/>
  <c r="N78" i="2"/>
  <c r="K78" i="2"/>
  <c r="L78" i="2" s="1"/>
  <c r="E78" i="2"/>
  <c r="F78" i="2" s="1"/>
  <c r="U77" i="2"/>
  <c r="T77" i="2"/>
  <c r="J77" i="2"/>
  <c r="K77" i="2" s="1"/>
  <c r="L77" i="2" s="1"/>
  <c r="F77" i="2"/>
  <c r="A77" i="2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U76" i="2"/>
  <c r="V76" i="2" s="1"/>
  <c r="J76" i="2"/>
  <c r="K76" i="2" s="1"/>
  <c r="L76" i="2" s="1"/>
  <c r="F76" i="2"/>
  <c r="U75" i="2"/>
  <c r="T75" i="2"/>
  <c r="F75" i="2"/>
  <c r="AB74" i="2"/>
  <c r="AE74" i="2" s="1"/>
  <c r="AF74" i="2" s="1"/>
  <c r="U74" i="2"/>
  <c r="F74" i="2"/>
  <c r="I74" i="2" s="1"/>
  <c r="U73" i="2"/>
  <c r="V73" i="2" s="1"/>
  <c r="J73" i="2"/>
  <c r="K73" i="2" s="1"/>
  <c r="L73" i="2" s="1"/>
  <c r="E73" i="2"/>
  <c r="F73" i="2" s="1"/>
  <c r="U72" i="2"/>
  <c r="J72" i="2"/>
  <c r="K72" i="2" s="1"/>
  <c r="L72" i="2" s="1"/>
  <c r="F72" i="2"/>
  <c r="F71" i="2"/>
  <c r="P71" i="2" s="1"/>
  <c r="U70" i="2"/>
  <c r="T70" i="2"/>
  <c r="F70" i="2"/>
  <c r="F69" i="2"/>
  <c r="Q69" i="2" s="1"/>
  <c r="R69" i="2" s="1"/>
  <c r="AE68" i="2"/>
  <c r="U68" i="2"/>
  <c r="T68" i="2"/>
  <c r="F68" i="2"/>
  <c r="U67" i="2"/>
  <c r="J67" i="2"/>
  <c r="K67" i="2" s="1"/>
  <c r="L67" i="2" s="1"/>
  <c r="M67" i="2" s="1"/>
  <c r="E67" i="2"/>
  <c r="F67" i="2" s="1"/>
  <c r="J66" i="2"/>
  <c r="K66" i="2" s="1"/>
  <c r="L66" i="2" s="1"/>
  <c r="M66" i="2" s="1"/>
  <c r="F66" i="2"/>
  <c r="U65" i="2"/>
  <c r="V65" i="2" s="1"/>
  <c r="F65" i="2"/>
  <c r="U64" i="2"/>
  <c r="V64" i="2" s="1"/>
  <c r="F64" i="2"/>
  <c r="AB64" i="2" s="1"/>
  <c r="AE64" i="2" s="1"/>
  <c r="AF64" i="2" s="1"/>
  <c r="U63" i="2"/>
  <c r="J63" i="2"/>
  <c r="K63" i="2" s="1"/>
  <c r="L63" i="2" s="1"/>
  <c r="M63" i="2" s="1"/>
  <c r="F63" i="2"/>
  <c r="J62" i="2"/>
  <c r="K62" i="2" s="1"/>
  <c r="L62" i="2" s="1"/>
  <c r="M62" i="2" s="1"/>
  <c r="F62" i="2"/>
  <c r="U61" i="2"/>
  <c r="J61" i="2"/>
  <c r="K61" i="2" s="1"/>
  <c r="L61" i="2" s="1"/>
  <c r="M61" i="2" s="1"/>
  <c r="F61" i="2"/>
  <c r="P61" i="2" s="1"/>
  <c r="U60" i="2"/>
  <c r="J60" i="2"/>
  <c r="K60" i="2" s="1"/>
  <c r="L60" i="2" s="1"/>
  <c r="M60" i="2" s="1"/>
  <c r="F60" i="2"/>
  <c r="T59" i="2"/>
  <c r="V59" i="2" s="1"/>
  <c r="J59" i="2"/>
  <c r="K59" i="2" s="1"/>
  <c r="L59" i="2" s="1"/>
  <c r="F59" i="2"/>
  <c r="U58" i="2"/>
  <c r="J58" i="2"/>
  <c r="K58" i="2" s="1"/>
  <c r="L58" i="2" s="1"/>
  <c r="F58" i="2"/>
  <c r="U57" i="2"/>
  <c r="J57" i="2"/>
  <c r="K57" i="2" s="1"/>
  <c r="L57" i="2" s="1"/>
  <c r="M57" i="2" s="1"/>
  <c r="F57" i="2"/>
  <c r="U56" i="2"/>
  <c r="J56" i="2"/>
  <c r="K56" i="2" s="1"/>
  <c r="L56" i="2" s="1"/>
  <c r="M56" i="2" s="1"/>
  <c r="F56" i="2"/>
  <c r="U55" i="2"/>
  <c r="K55" i="2"/>
  <c r="L55" i="2" s="1"/>
  <c r="F55" i="2"/>
  <c r="U54" i="2"/>
  <c r="J54" i="2"/>
  <c r="K54" i="2" s="1"/>
  <c r="L54" i="2" s="1"/>
  <c r="M54" i="2" s="1"/>
  <c r="F54" i="2"/>
  <c r="U53" i="2"/>
  <c r="K53" i="2"/>
  <c r="L53" i="2" s="1"/>
  <c r="M53" i="2" s="1"/>
  <c r="J53" i="2"/>
  <c r="F53" i="2"/>
  <c r="U52" i="2"/>
  <c r="J52" i="2"/>
  <c r="K52" i="2" s="1"/>
  <c r="L52" i="2" s="1"/>
  <c r="M52" i="2" s="1"/>
  <c r="F52" i="2"/>
  <c r="J51" i="2"/>
  <c r="K51" i="2" s="1"/>
  <c r="L51" i="2" s="1"/>
  <c r="F51" i="2"/>
  <c r="U50" i="2"/>
  <c r="J50" i="2"/>
  <c r="K50" i="2" s="1"/>
  <c r="L50" i="2" s="1"/>
  <c r="E50" i="2"/>
  <c r="F50" i="2" s="1"/>
  <c r="AE49" i="2"/>
  <c r="F49" i="2"/>
  <c r="U48" i="2"/>
  <c r="T48" i="2"/>
  <c r="M48" i="2"/>
  <c r="F48" i="2"/>
  <c r="U47" i="2"/>
  <c r="J47" i="2"/>
  <c r="K47" i="2" s="1"/>
  <c r="L47" i="2" s="1"/>
  <c r="M47" i="2" s="1"/>
  <c r="E47" i="2"/>
  <c r="F47" i="2" s="1"/>
  <c r="AB46" i="2"/>
  <c r="AE46" i="2" s="1"/>
  <c r="AF46" i="2" s="1"/>
  <c r="U46" i="2"/>
  <c r="T46" i="2"/>
  <c r="P46" i="2"/>
  <c r="R46" i="2" s="1"/>
  <c r="O46" i="2"/>
  <c r="N46" i="2"/>
  <c r="J46" i="2"/>
  <c r="K46" i="2" s="1"/>
  <c r="L46" i="2" s="1"/>
  <c r="Q46" i="2" s="1"/>
  <c r="U45" i="2"/>
  <c r="J45" i="2"/>
  <c r="K45" i="2" s="1"/>
  <c r="L45" i="2" s="1"/>
  <c r="F45" i="2"/>
  <c r="AB44" i="2"/>
  <c r="AE44" i="2" s="1"/>
  <c r="AF44" i="2" s="1"/>
  <c r="U44" i="2"/>
  <c r="T44" i="2"/>
  <c r="P44" i="2"/>
  <c r="O44" i="2"/>
  <c r="N44" i="2"/>
  <c r="J44" i="2"/>
  <c r="K44" i="2" s="1"/>
  <c r="L44" i="2" s="1"/>
  <c r="E44" i="2"/>
  <c r="A44" i="2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E43" i="2"/>
  <c r="O43" i="2"/>
  <c r="N43" i="2"/>
  <c r="I43" i="2"/>
  <c r="AB42" i="2"/>
  <c r="AE42" i="2" s="1"/>
  <c r="AF42" i="2" s="1"/>
  <c r="U42" i="2"/>
  <c r="N42" i="2"/>
  <c r="H42" i="2"/>
  <c r="I42" i="2" s="1"/>
  <c r="P42" i="2" s="1"/>
  <c r="AE41" i="2"/>
  <c r="U41" i="2"/>
  <c r="T41" i="2"/>
  <c r="J41" i="2"/>
  <c r="K41" i="2" s="1"/>
  <c r="L41" i="2" s="1"/>
  <c r="F41" i="2"/>
  <c r="U40" i="2"/>
  <c r="V40" i="2" s="1"/>
  <c r="F40" i="2"/>
  <c r="E39" i="2"/>
  <c r="F39" i="2" s="1"/>
  <c r="AB39" i="2" s="1"/>
  <c r="AE39" i="2" s="1"/>
  <c r="AF39" i="2" s="1"/>
  <c r="U38" i="2"/>
  <c r="J38" i="2"/>
  <c r="K38" i="2" s="1"/>
  <c r="L38" i="2" s="1"/>
  <c r="F38" i="2"/>
  <c r="A38" i="2"/>
  <c r="A39" i="2" s="1"/>
  <c r="A40" i="2" s="1"/>
  <c r="A41" i="2" s="1"/>
  <c r="U37" i="2"/>
  <c r="J37" i="2"/>
  <c r="K37" i="2" s="1"/>
  <c r="L37" i="2" s="1"/>
  <c r="M37" i="2" s="1"/>
  <c r="F37" i="2"/>
  <c r="AB36" i="2"/>
  <c r="AE36" i="2" s="1"/>
  <c r="AF36" i="2" s="1"/>
  <c r="Q36" i="2"/>
  <c r="R36" i="2" s="1"/>
  <c r="P36" i="2"/>
  <c r="O36" i="2"/>
  <c r="N36" i="2"/>
  <c r="AF35" i="2"/>
  <c r="V35" i="2"/>
  <c r="F35" i="2"/>
  <c r="U34" i="2"/>
  <c r="J34" i="2"/>
  <c r="K34" i="2" s="1"/>
  <c r="L34" i="2" s="1"/>
  <c r="F34" i="2"/>
  <c r="U33" i="2"/>
  <c r="J33" i="2"/>
  <c r="K33" i="2" s="1"/>
  <c r="L33" i="2" s="1"/>
  <c r="M33" i="2" s="1"/>
  <c r="F33" i="2"/>
  <c r="AB32" i="2"/>
  <c r="AE32" i="2" s="1"/>
  <c r="AF32" i="2" s="1"/>
  <c r="T32" i="2"/>
  <c r="V32" i="2" s="1"/>
  <c r="R32" i="2"/>
  <c r="P32" i="2"/>
  <c r="O32" i="2"/>
  <c r="N32" i="2"/>
  <c r="J32" i="2"/>
  <c r="K32" i="2" s="1"/>
  <c r="L32" i="2" s="1"/>
  <c r="Q32" i="2" s="1"/>
  <c r="U31" i="2"/>
  <c r="T31" i="2"/>
  <c r="J31" i="2"/>
  <c r="F31" i="2"/>
  <c r="U30" i="2"/>
  <c r="J30" i="2"/>
  <c r="K30" i="2" s="1"/>
  <c r="L30" i="2" s="1"/>
  <c r="E30" i="2"/>
  <c r="F30" i="2" s="1"/>
  <c r="J29" i="2"/>
  <c r="K29" i="2" s="1"/>
  <c r="L29" i="2" s="1"/>
  <c r="F29" i="2"/>
  <c r="E28" i="2"/>
  <c r="U27" i="2"/>
  <c r="J27" i="2"/>
  <c r="K27" i="2" s="1"/>
  <c r="L27" i="2" s="1"/>
  <c r="F27" i="2"/>
  <c r="U26" i="2"/>
  <c r="J26" i="2"/>
  <c r="L26" i="2" s="1"/>
  <c r="F26" i="2"/>
  <c r="U25" i="2"/>
  <c r="J25" i="2"/>
  <c r="K25" i="2" s="1"/>
  <c r="L25" i="2" s="1"/>
  <c r="M25" i="2" s="1"/>
  <c r="F25" i="2"/>
  <c r="V24" i="2"/>
  <c r="F24" i="2"/>
  <c r="V23" i="2"/>
  <c r="K23" i="2"/>
  <c r="L23" i="2" s="1"/>
  <c r="F23" i="2"/>
  <c r="AB22" i="2"/>
  <c r="AE22" i="2" s="1"/>
  <c r="AF22" i="2" s="1"/>
  <c r="T22" i="2"/>
  <c r="V22" i="2" s="1"/>
  <c r="R22" i="2"/>
  <c r="P22" i="2"/>
  <c r="O22" i="2"/>
  <c r="N22" i="2"/>
  <c r="J22" i="2"/>
  <c r="K22" i="2" s="1"/>
  <c r="L22" i="2" s="1"/>
  <c r="Q22" i="2" s="1"/>
  <c r="U21" i="2"/>
  <c r="J21" i="2"/>
  <c r="K21" i="2" s="1"/>
  <c r="L21" i="2" s="1"/>
  <c r="M21" i="2" s="1"/>
  <c r="F21" i="2"/>
  <c r="U20" i="2"/>
  <c r="V20" i="2" s="1"/>
  <c r="K20" i="2"/>
  <c r="L20" i="2" s="1"/>
  <c r="F20" i="2"/>
  <c r="U19" i="2"/>
  <c r="V19" i="2" s="1"/>
  <c r="J19" i="2"/>
  <c r="K19" i="2" s="1"/>
  <c r="L19" i="2" s="1"/>
  <c r="F19" i="2"/>
  <c r="U18" i="2"/>
  <c r="J18" i="2"/>
  <c r="K18" i="2" s="1"/>
  <c r="L18" i="2" s="1"/>
  <c r="F18" i="2"/>
  <c r="AB17" i="2"/>
  <c r="AE17" i="2" s="1"/>
  <c r="AF17" i="2" s="1"/>
  <c r="U17" i="2"/>
  <c r="T17" i="2"/>
  <c r="P17" i="2"/>
  <c r="O17" i="2"/>
  <c r="N17" i="2"/>
  <c r="J17" i="2"/>
  <c r="K17" i="2" s="1"/>
  <c r="L17" i="2" s="1"/>
  <c r="E17" i="2"/>
  <c r="A17" i="2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U16" i="2"/>
  <c r="J16" i="2"/>
  <c r="K16" i="2" s="1"/>
  <c r="L16" i="2" s="1"/>
  <c r="F16" i="2"/>
  <c r="U15" i="2"/>
  <c r="J15" i="2"/>
  <c r="K15" i="2" s="1"/>
  <c r="L15" i="2" s="1"/>
  <c r="M15" i="2" s="1"/>
  <c r="F15" i="2"/>
  <c r="AB14" i="2"/>
  <c r="AE14" i="2" s="1"/>
  <c r="AF14" i="2" s="1"/>
  <c r="T14" i="2"/>
  <c r="U14" i="2" s="1"/>
  <c r="V14" i="2" s="1"/>
  <c r="P14" i="2"/>
  <c r="O14" i="2"/>
  <c r="N14" i="2"/>
  <c r="R14" i="2" s="1"/>
  <c r="J14" i="2"/>
  <c r="K14" i="2" s="1"/>
  <c r="L14" i="2" s="1"/>
  <c r="Q14" i="2" s="1"/>
  <c r="A14" i="2"/>
  <c r="A15" i="2" s="1"/>
  <c r="AB13" i="2"/>
  <c r="AE13" i="2" s="1"/>
  <c r="AF13" i="2" s="1"/>
  <c r="T13" i="2"/>
  <c r="U13" i="2" s="1"/>
  <c r="P13" i="2"/>
  <c r="O13" i="2"/>
  <c r="N13" i="2"/>
  <c r="K13" i="2"/>
  <c r="L13" i="2" s="1"/>
  <c r="Q13" i="2" s="1"/>
  <c r="R13" i="2" s="1"/>
  <c r="E13" i="2"/>
  <c r="U12" i="2"/>
  <c r="K12" i="2"/>
  <c r="L12" i="2" s="1"/>
  <c r="M12" i="2" s="1"/>
  <c r="J12" i="2"/>
  <c r="F12" i="2"/>
  <c r="U11" i="2"/>
  <c r="J11" i="2"/>
  <c r="K11" i="2" s="1"/>
  <c r="L11" i="2" s="1"/>
  <c r="M11" i="2" s="1"/>
  <c r="F11" i="2"/>
  <c r="A11" i="2"/>
  <c r="A12" i="2" s="1"/>
  <c r="F10" i="2"/>
  <c r="AB10" i="2" s="1"/>
  <c r="AE10" i="2" s="1"/>
  <c r="AF10" i="2" s="1"/>
  <c r="AE9" i="2"/>
  <c r="AF9" i="2" s="1"/>
  <c r="T9" i="2"/>
  <c r="V9" i="2" s="1"/>
  <c r="F9" i="2"/>
  <c r="F8" i="2"/>
  <c r="Q8" i="2" s="1"/>
  <c r="R8" i="2" s="1"/>
  <c r="U7" i="2"/>
  <c r="J7" i="2"/>
  <c r="K7" i="2" s="1"/>
  <c r="L7" i="2" s="1"/>
  <c r="M7" i="2" s="1"/>
  <c r="F7" i="2"/>
  <c r="U6" i="2"/>
  <c r="J6" i="2"/>
  <c r="K6" i="2" s="1"/>
  <c r="L6" i="2" s="1"/>
  <c r="M6" i="2" s="1"/>
  <c r="F6" i="2"/>
  <c r="A6" i="2"/>
  <c r="A7" i="2" s="1"/>
  <c r="A8" i="2" s="1"/>
  <c r="A9" i="2" s="1"/>
  <c r="U5" i="2"/>
  <c r="T5" i="2"/>
  <c r="V5" i="2" s="1"/>
  <c r="H5" i="2"/>
  <c r="I5" i="2" s="1"/>
  <c r="F5" i="2"/>
  <c r="P5" i="15" l="1"/>
  <c r="S5" i="15"/>
  <c r="F5" i="15"/>
  <c r="V5" i="15"/>
  <c r="V75" i="2"/>
  <c r="R81" i="2"/>
  <c r="G74" i="2"/>
  <c r="N74" i="2" s="1"/>
  <c r="C95" i="2"/>
  <c r="V41" i="2"/>
  <c r="V48" i="2"/>
  <c r="U15" i="15"/>
  <c r="Q15" i="15"/>
  <c r="M15" i="15"/>
  <c r="I15" i="15"/>
  <c r="E15" i="15"/>
  <c r="X15" i="15"/>
  <c r="T15" i="15"/>
  <c r="P15" i="15"/>
  <c r="L15" i="15"/>
  <c r="H15" i="15"/>
  <c r="D15" i="15"/>
  <c r="W15" i="15"/>
  <c r="S15" i="15"/>
  <c r="O15" i="15"/>
  <c r="K15" i="15"/>
  <c r="G15" i="15"/>
  <c r="V15" i="15"/>
  <c r="R15" i="15"/>
  <c r="N15" i="15"/>
  <c r="J15" i="15"/>
  <c r="F15" i="15"/>
  <c r="N16" i="15"/>
  <c r="J16" i="15"/>
  <c r="J21" i="15" s="1"/>
  <c r="BW21" i="15"/>
  <c r="BW22" i="15" s="1"/>
  <c r="BW23" i="15" s="1"/>
  <c r="BW24" i="15" s="1"/>
  <c r="BW25" i="15" s="1"/>
  <c r="BW26" i="15" s="1"/>
  <c r="BW27" i="15" s="1"/>
  <c r="BW28" i="15" s="1"/>
  <c r="BW29" i="15" s="1"/>
  <c r="BW30" i="15" s="1"/>
  <c r="BW31" i="15" s="1"/>
  <c r="BW32" i="15" s="1"/>
  <c r="BW33" i="15" s="1"/>
  <c r="BW34" i="15" s="1"/>
  <c r="BW35" i="15" s="1"/>
  <c r="BW36" i="15" s="1"/>
  <c r="BW37" i="15" s="1"/>
  <c r="BW38" i="15" s="1"/>
  <c r="BW39" i="15" s="1"/>
  <c r="BW40" i="15" s="1"/>
  <c r="BW41" i="15" s="1"/>
  <c r="BW42" i="15" s="1"/>
  <c r="BW43" i="15" s="1"/>
  <c r="BW44" i="15" s="1"/>
  <c r="BW45" i="15" s="1"/>
  <c r="BW46" i="15" s="1"/>
  <c r="BW47" i="15" s="1"/>
  <c r="BW48" i="15" s="1"/>
  <c r="BW49" i="15" s="1"/>
  <c r="BW50" i="15" s="1"/>
  <c r="BW51" i="15" s="1"/>
  <c r="BW52" i="15" s="1"/>
  <c r="BW53" i="15" s="1"/>
  <c r="BW54" i="15" s="1"/>
  <c r="BW55" i="15" s="1"/>
  <c r="BW56" i="15" s="1"/>
  <c r="BW57" i="15" s="1"/>
  <c r="BW58" i="15" s="1"/>
  <c r="BW59" i="15" s="1"/>
  <c r="BW60" i="15" s="1"/>
  <c r="BW61" i="15" s="1"/>
  <c r="BW62" i="15" s="1"/>
  <c r="BW63" i="15" s="1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BW79" i="15" s="1"/>
  <c r="BW80" i="15" s="1"/>
  <c r="BW81" i="15" s="1"/>
  <c r="BW82" i="15" s="1"/>
  <c r="BW83" i="15" s="1"/>
  <c r="BW84" i="15" s="1"/>
  <c r="BW85" i="15" s="1"/>
  <c r="BW86" i="15" s="1"/>
  <c r="BW87" i="15" s="1"/>
  <c r="BW88" i="15" s="1"/>
  <c r="BW89" i="15" s="1"/>
  <c r="BW90" i="15" s="1"/>
  <c r="BW91" i="15" s="1"/>
  <c r="BW92" i="15" s="1"/>
  <c r="BW93" i="15" s="1"/>
  <c r="BW94" i="15" s="1"/>
  <c r="BW95" i="15" s="1"/>
  <c r="BW96" i="15" s="1"/>
  <c r="BW97" i="15" s="1"/>
  <c r="BW98" i="15" s="1"/>
  <c r="BW99" i="15" s="1"/>
  <c r="BW100" i="15" s="1"/>
  <c r="BW101" i="15" s="1"/>
  <c r="BW102" i="15" s="1"/>
  <c r="BW103" i="15" s="1"/>
  <c r="BW104" i="15" s="1"/>
  <c r="BW105" i="15" s="1"/>
  <c r="BW106" i="15" s="1"/>
  <c r="BW107" i="15" s="1"/>
  <c r="BW108" i="15" s="1"/>
  <c r="BW109" i="15" s="1"/>
  <c r="BW110" i="15" s="1"/>
  <c r="BW111" i="15" s="1"/>
  <c r="BW112" i="15" s="1"/>
  <c r="BW113" i="15" s="1"/>
  <c r="BW114" i="15" s="1"/>
  <c r="BW115" i="15" s="1"/>
  <c r="BW116" i="15" s="1"/>
  <c r="BW117" i="15" s="1"/>
  <c r="BW118" i="15" s="1"/>
  <c r="BW119" i="15" s="1"/>
  <c r="BW120" i="15" s="1"/>
  <c r="BW121" i="15" s="1"/>
  <c r="BW122" i="15" s="1"/>
  <c r="BW123" i="15" s="1"/>
  <c r="BW124" i="15" s="1"/>
  <c r="BW125" i="15" s="1"/>
  <c r="BW126" i="15" s="1"/>
  <c r="BW127" i="15" s="1"/>
  <c r="BW128" i="15" s="1"/>
  <c r="BW129" i="15" s="1"/>
  <c r="BW130" i="15" s="1"/>
  <c r="BW131" i="15" s="1"/>
  <c r="BW132" i="15" s="1"/>
  <c r="BW133" i="15" s="1"/>
  <c r="BW134" i="15" s="1"/>
  <c r="BW135" i="15" s="1"/>
  <c r="BW136" i="15" s="1"/>
  <c r="BW137" i="15" s="1"/>
  <c r="BW138" i="15" s="1"/>
  <c r="BW139" i="15" s="1"/>
  <c r="BW140" i="15" s="1"/>
  <c r="BW141" i="15" s="1"/>
  <c r="BW142" i="15" s="1"/>
  <c r="BW143" i="15" s="1"/>
  <c r="BW144" i="15" s="1"/>
  <c r="BW145" i="15" s="1"/>
  <c r="BW146" i="15" s="1"/>
  <c r="BW147" i="15" s="1"/>
  <c r="BW148" i="15" s="1"/>
  <c r="BW149" i="15" s="1"/>
  <c r="BW150" i="15" s="1"/>
  <c r="BW151" i="15" s="1"/>
  <c r="BW152" i="15" s="1"/>
  <c r="BW153" i="15" s="1"/>
  <c r="BW154" i="15" s="1"/>
  <c r="BW155" i="15" s="1"/>
  <c r="BW156" i="15" s="1"/>
  <c r="BW157" i="15" s="1"/>
  <c r="BW158" i="15" s="1"/>
  <c r="BW159" i="15" s="1"/>
  <c r="BW160" i="15" s="1"/>
  <c r="BW161" i="15" s="1"/>
  <c r="BW162" i="15" s="1"/>
  <c r="BW163" i="15" s="1"/>
  <c r="BW164" i="15" s="1"/>
  <c r="S16" i="15"/>
  <c r="S21" i="15" s="1"/>
  <c r="K16" i="15"/>
  <c r="K21" i="15" s="1"/>
  <c r="G16" i="15"/>
  <c r="BX21" i="15"/>
  <c r="BX22" i="15" s="1"/>
  <c r="BX23" i="15" s="1"/>
  <c r="BX24" i="15" s="1"/>
  <c r="BX25" i="15" s="1"/>
  <c r="BX26" i="15" s="1"/>
  <c r="BX27" i="15" s="1"/>
  <c r="BX28" i="15" s="1"/>
  <c r="BX29" i="15" s="1"/>
  <c r="BX30" i="15" s="1"/>
  <c r="BX31" i="15" s="1"/>
  <c r="BX32" i="15" s="1"/>
  <c r="BX33" i="15" s="1"/>
  <c r="BX34" i="15" s="1"/>
  <c r="BX35" i="15" s="1"/>
  <c r="BX36" i="15" s="1"/>
  <c r="BX37" i="15" s="1"/>
  <c r="BX38" i="15" s="1"/>
  <c r="BX39" i="15" s="1"/>
  <c r="BX40" i="15" s="1"/>
  <c r="BX41" i="15" s="1"/>
  <c r="BX42" i="15" s="1"/>
  <c r="BX43" i="15" s="1"/>
  <c r="BX44" i="15" s="1"/>
  <c r="BX45" i="15" s="1"/>
  <c r="BX46" i="15" s="1"/>
  <c r="BX47" i="15" s="1"/>
  <c r="BX48" i="15" s="1"/>
  <c r="BX49" i="15" s="1"/>
  <c r="BX50" i="15" s="1"/>
  <c r="BX51" i="15" s="1"/>
  <c r="BX52" i="15" s="1"/>
  <c r="BX53" i="15" s="1"/>
  <c r="BX54" i="15" s="1"/>
  <c r="BX55" i="15" s="1"/>
  <c r="BX56" i="15" s="1"/>
  <c r="BX57" i="15" s="1"/>
  <c r="BX58" i="15" s="1"/>
  <c r="BX59" i="15" s="1"/>
  <c r="BX60" i="15" s="1"/>
  <c r="BX61" i="15" s="1"/>
  <c r="BX62" i="15" s="1"/>
  <c r="BX63" i="15" s="1"/>
  <c r="BX64" i="15" s="1"/>
  <c r="BX65" i="15" s="1"/>
  <c r="BX66" i="15" s="1"/>
  <c r="BX67" i="15" s="1"/>
  <c r="BX68" i="15" s="1"/>
  <c r="BX69" i="15" s="1"/>
  <c r="BX70" i="15" s="1"/>
  <c r="BX71" i="15" s="1"/>
  <c r="BX72" i="15" s="1"/>
  <c r="BX73" i="15" s="1"/>
  <c r="BX74" i="15" s="1"/>
  <c r="BX75" i="15" s="1"/>
  <c r="BX76" i="15" s="1"/>
  <c r="BX77" i="15" s="1"/>
  <c r="BX78" i="15" s="1"/>
  <c r="BX79" i="15" s="1"/>
  <c r="BX80" i="15" s="1"/>
  <c r="BX81" i="15" s="1"/>
  <c r="BX82" i="15" s="1"/>
  <c r="BX83" i="15" s="1"/>
  <c r="BX84" i="15" s="1"/>
  <c r="BX85" i="15" s="1"/>
  <c r="BX86" i="15" s="1"/>
  <c r="BX87" i="15" s="1"/>
  <c r="BX88" i="15" s="1"/>
  <c r="BX89" i="15" s="1"/>
  <c r="BX90" i="15" s="1"/>
  <c r="BX91" i="15" s="1"/>
  <c r="BX92" i="15" s="1"/>
  <c r="BX93" i="15" s="1"/>
  <c r="BX94" i="15" s="1"/>
  <c r="BX95" i="15" s="1"/>
  <c r="BX96" i="15" s="1"/>
  <c r="BX97" i="15" s="1"/>
  <c r="BX98" i="15" s="1"/>
  <c r="BX99" i="15" s="1"/>
  <c r="BX100" i="15" s="1"/>
  <c r="BX101" i="15" s="1"/>
  <c r="BX102" i="15" s="1"/>
  <c r="BX103" i="15" s="1"/>
  <c r="BX104" i="15" s="1"/>
  <c r="BX105" i="15" s="1"/>
  <c r="BX106" i="15" s="1"/>
  <c r="BX107" i="15" s="1"/>
  <c r="BX108" i="15" s="1"/>
  <c r="BX109" i="15" s="1"/>
  <c r="BX110" i="15" s="1"/>
  <c r="BX111" i="15" s="1"/>
  <c r="BX112" i="15" s="1"/>
  <c r="BX113" i="15" s="1"/>
  <c r="BX114" i="15" s="1"/>
  <c r="BX115" i="15" s="1"/>
  <c r="BX116" i="15" s="1"/>
  <c r="BX117" i="15" s="1"/>
  <c r="BX118" i="15" s="1"/>
  <c r="BX119" i="15" s="1"/>
  <c r="BX120" i="15" s="1"/>
  <c r="BX121" i="15" s="1"/>
  <c r="BX122" i="15" s="1"/>
  <c r="BX123" i="15" s="1"/>
  <c r="BX124" i="15" s="1"/>
  <c r="BX125" i="15" s="1"/>
  <c r="BX126" i="15" s="1"/>
  <c r="BX127" i="15" s="1"/>
  <c r="BX128" i="15" s="1"/>
  <c r="BX129" i="15" s="1"/>
  <c r="BX130" i="15" s="1"/>
  <c r="BX131" i="15" s="1"/>
  <c r="BX132" i="15" s="1"/>
  <c r="BX133" i="15" s="1"/>
  <c r="BX134" i="15" s="1"/>
  <c r="BX135" i="15" s="1"/>
  <c r="BX136" i="15" s="1"/>
  <c r="BX137" i="15" s="1"/>
  <c r="BX138" i="15" s="1"/>
  <c r="BX139" i="15" s="1"/>
  <c r="BX140" i="15" s="1"/>
  <c r="BX141" i="15" s="1"/>
  <c r="BX142" i="15" s="1"/>
  <c r="BX143" i="15" s="1"/>
  <c r="BX144" i="15" s="1"/>
  <c r="BX145" i="15" s="1"/>
  <c r="BX146" i="15" s="1"/>
  <c r="BX147" i="15" s="1"/>
  <c r="BX148" i="15" s="1"/>
  <c r="BX149" i="15" s="1"/>
  <c r="BX150" i="15" s="1"/>
  <c r="BX151" i="15" s="1"/>
  <c r="BX152" i="15" s="1"/>
  <c r="BX153" i="15" s="1"/>
  <c r="BX154" i="15" s="1"/>
  <c r="BX155" i="15" s="1"/>
  <c r="BX156" i="15" s="1"/>
  <c r="BX157" i="15" s="1"/>
  <c r="BX158" i="15" s="1"/>
  <c r="BX159" i="15" s="1"/>
  <c r="BX160" i="15" s="1"/>
  <c r="BX161" i="15" s="1"/>
  <c r="BX162" i="15" s="1"/>
  <c r="BX163" i="15" s="1"/>
  <c r="BX164" i="15" s="1"/>
  <c r="N14" i="15"/>
  <c r="J14" i="15"/>
  <c r="S14" i="15"/>
  <c r="A10" i="15"/>
  <c r="S6" i="15"/>
  <c r="W5" i="15"/>
  <c r="O5" i="15"/>
  <c r="K5" i="15"/>
  <c r="G5" i="15"/>
  <c r="G14" i="15"/>
  <c r="Q6" i="15"/>
  <c r="G6" i="15"/>
  <c r="R5" i="15"/>
  <c r="N5" i="15"/>
  <c r="J5" i="15"/>
  <c r="D6" i="15"/>
  <c r="T5" i="15"/>
  <c r="L5" i="15"/>
  <c r="U6" i="15"/>
  <c r="Q5" i="15"/>
  <c r="X5" i="15"/>
  <c r="H5" i="15"/>
  <c r="U5" i="15"/>
  <c r="E5" i="15"/>
  <c r="K6" i="15"/>
  <c r="I5" i="15"/>
  <c r="K14" i="15"/>
  <c r="T6" i="15"/>
  <c r="P6" i="15"/>
  <c r="M5" i="15"/>
  <c r="J17" i="8"/>
  <c r="J22" i="8" s="1"/>
  <c r="U17" i="8"/>
  <c r="U22" i="8" s="1"/>
  <c r="K17" i="8"/>
  <c r="K22" i="8" s="1"/>
  <c r="V16" i="8"/>
  <c r="R16" i="8"/>
  <c r="N16" i="8"/>
  <c r="J16" i="8"/>
  <c r="F16" i="8"/>
  <c r="T6" i="8"/>
  <c r="P6" i="8"/>
  <c r="D6" i="8"/>
  <c r="T17" i="8"/>
  <c r="T22" i="8" s="1"/>
  <c r="U16" i="8"/>
  <c r="Q16" i="8"/>
  <c r="M16" i="8"/>
  <c r="I16" i="8"/>
  <c r="E16" i="8"/>
  <c r="S15" i="8"/>
  <c r="K15" i="8"/>
  <c r="G15" i="8"/>
  <c r="A10" i="8"/>
  <c r="S6" i="8"/>
  <c r="K6" i="8"/>
  <c r="G6" i="8"/>
  <c r="S17" i="8"/>
  <c r="S22" i="8" s="1"/>
  <c r="X16" i="8"/>
  <c r="T16" i="8"/>
  <c r="P16" i="8"/>
  <c r="L16" i="8"/>
  <c r="H16" i="8"/>
  <c r="D16" i="8"/>
  <c r="N15" i="8"/>
  <c r="J15" i="8"/>
  <c r="Q17" i="8"/>
  <c r="Q22" i="8" s="1"/>
  <c r="O16" i="8"/>
  <c r="U6" i="8"/>
  <c r="W4" i="8"/>
  <c r="W5" i="8" s="1"/>
  <c r="W9" i="8" s="1"/>
  <c r="W10" i="8" s="1"/>
  <c r="W11" i="8" s="1"/>
  <c r="W12" i="8" s="1"/>
  <c r="W13" i="8" s="1"/>
  <c r="S4" i="8"/>
  <c r="S5" i="8" s="1"/>
  <c r="S9" i="8" s="1"/>
  <c r="S10" i="8" s="1"/>
  <c r="S11" i="8" s="1"/>
  <c r="S12" i="8" s="1"/>
  <c r="S13" i="8" s="1"/>
  <c r="O4" i="8"/>
  <c r="O5" i="8" s="1"/>
  <c r="O9" i="8" s="1"/>
  <c r="O10" i="8" s="1"/>
  <c r="O11" i="8" s="1"/>
  <c r="O12" i="8" s="1"/>
  <c r="O13" i="8" s="1"/>
  <c r="K4" i="8"/>
  <c r="K5" i="8" s="1"/>
  <c r="K9" i="8" s="1"/>
  <c r="K10" i="8" s="1"/>
  <c r="K11" i="8" s="1"/>
  <c r="K12" i="8" s="1"/>
  <c r="K13" i="8" s="1"/>
  <c r="G4" i="8"/>
  <c r="G5" i="8" s="1"/>
  <c r="G9" i="8" s="1"/>
  <c r="G10" i="8" s="1"/>
  <c r="G11" i="8" s="1"/>
  <c r="G12" i="8" s="1"/>
  <c r="G13" i="8" s="1"/>
  <c r="U4" i="4"/>
  <c r="U5" i="4" s="1"/>
  <c r="U9" i="4" s="1"/>
  <c r="U10" i="4" s="1"/>
  <c r="U11" i="4" s="1"/>
  <c r="U12" i="4" s="1"/>
  <c r="U13" i="4" s="1"/>
  <c r="Q4" i="4"/>
  <c r="Q5" i="4" s="1"/>
  <c r="Q9" i="4" s="1"/>
  <c r="Q10" i="4" s="1"/>
  <c r="Q11" i="4" s="1"/>
  <c r="Q12" i="4" s="1"/>
  <c r="Q13" i="4" s="1"/>
  <c r="M4" i="4"/>
  <c r="M5" i="4" s="1"/>
  <c r="M9" i="4" s="1"/>
  <c r="M10" i="4" s="1"/>
  <c r="M11" i="4" s="1"/>
  <c r="M12" i="4" s="1"/>
  <c r="M13" i="4" s="1"/>
  <c r="I4" i="4"/>
  <c r="I5" i="4" s="1"/>
  <c r="I9" i="4" s="1"/>
  <c r="I10" i="4" s="1"/>
  <c r="I11" i="4" s="1"/>
  <c r="I12" i="4" s="1"/>
  <c r="I13" i="4" s="1"/>
  <c r="E4" i="4"/>
  <c r="E5" i="4" s="1"/>
  <c r="E9" i="4" s="1"/>
  <c r="E10" i="4" s="1"/>
  <c r="E11" i="4" s="1"/>
  <c r="E12" i="4" s="1"/>
  <c r="E13" i="4" s="1"/>
  <c r="K16" i="8"/>
  <c r="V4" i="8"/>
  <c r="V5" i="8" s="1"/>
  <c r="V9" i="8" s="1"/>
  <c r="V10" i="8" s="1"/>
  <c r="V11" i="8" s="1"/>
  <c r="V12" i="8" s="1"/>
  <c r="V13" i="8" s="1"/>
  <c r="R4" i="8"/>
  <c r="R5" i="8" s="1"/>
  <c r="R9" i="8" s="1"/>
  <c r="R10" i="8" s="1"/>
  <c r="R11" i="8" s="1"/>
  <c r="R12" i="8" s="1"/>
  <c r="R13" i="8" s="1"/>
  <c r="N4" i="8"/>
  <c r="N5" i="8" s="1"/>
  <c r="N9" i="8" s="1"/>
  <c r="N10" i="8" s="1"/>
  <c r="N11" i="8" s="1"/>
  <c r="N12" i="8" s="1"/>
  <c r="N13" i="8" s="1"/>
  <c r="J4" i="8"/>
  <c r="J5" i="8" s="1"/>
  <c r="J9" i="8" s="1"/>
  <c r="J10" i="8" s="1"/>
  <c r="J11" i="8" s="1"/>
  <c r="J12" i="8" s="1"/>
  <c r="J13" i="8" s="1"/>
  <c r="F4" i="8"/>
  <c r="F5" i="8" s="1"/>
  <c r="F9" i="8" s="1"/>
  <c r="F10" i="8" s="1"/>
  <c r="F11" i="8" s="1"/>
  <c r="F12" i="8" s="1"/>
  <c r="F13" i="8" s="1"/>
  <c r="X4" i="4"/>
  <c r="X5" i="4" s="1"/>
  <c r="X9" i="4" s="1"/>
  <c r="X10" i="4" s="1"/>
  <c r="X11" i="4" s="1"/>
  <c r="X12" i="4" s="1"/>
  <c r="X13" i="4" s="1"/>
  <c r="T4" i="4"/>
  <c r="T5" i="4" s="1"/>
  <c r="T9" i="4" s="1"/>
  <c r="T10" i="4" s="1"/>
  <c r="T11" i="4" s="1"/>
  <c r="T12" i="4" s="1"/>
  <c r="T13" i="4" s="1"/>
  <c r="P4" i="4"/>
  <c r="P5" i="4" s="1"/>
  <c r="P9" i="4" s="1"/>
  <c r="P10" i="4" s="1"/>
  <c r="P11" i="4" s="1"/>
  <c r="P12" i="4" s="1"/>
  <c r="P13" i="4" s="1"/>
  <c r="L4" i="4"/>
  <c r="L5" i="4" s="1"/>
  <c r="L9" i="4" s="1"/>
  <c r="L10" i="4" s="1"/>
  <c r="L11" i="4" s="1"/>
  <c r="L12" i="4" s="1"/>
  <c r="L13" i="4" s="1"/>
  <c r="H4" i="4"/>
  <c r="H5" i="4" s="1"/>
  <c r="H9" i="4" s="1"/>
  <c r="H10" i="4" s="1"/>
  <c r="H11" i="4" s="1"/>
  <c r="H12" i="4" s="1"/>
  <c r="H13" i="4" s="1"/>
  <c r="D4" i="4"/>
  <c r="D5" i="4" s="1"/>
  <c r="D9" i="4" s="1"/>
  <c r="D10" i="4" s="1"/>
  <c r="D11" i="4" s="1"/>
  <c r="D12" i="4" s="1"/>
  <c r="D13" i="4" s="1"/>
  <c r="W16" i="8"/>
  <c r="G16" i="8"/>
  <c r="Q6" i="8"/>
  <c r="U4" i="8"/>
  <c r="U5" i="8" s="1"/>
  <c r="U9" i="8" s="1"/>
  <c r="U10" i="8" s="1"/>
  <c r="U11" i="8" s="1"/>
  <c r="U12" i="8" s="1"/>
  <c r="U13" i="8" s="1"/>
  <c r="Q4" i="8"/>
  <c r="Q5" i="8" s="1"/>
  <c r="Q9" i="8" s="1"/>
  <c r="Q10" i="8" s="1"/>
  <c r="Q11" i="8" s="1"/>
  <c r="Q12" i="8" s="1"/>
  <c r="Q13" i="8" s="1"/>
  <c r="M4" i="8"/>
  <c r="M5" i="8" s="1"/>
  <c r="M9" i="8" s="1"/>
  <c r="M10" i="8" s="1"/>
  <c r="M11" i="8" s="1"/>
  <c r="M12" i="8" s="1"/>
  <c r="M13" i="8" s="1"/>
  <c r="I4" i="8"/>
  <c r="I5" i="8" s="1"/>
  <c r="I9" i="8" s="1"/>
  <c r="I10" i="8" s="1"/>
  <c r="I11" i="8" s="1"/>
  <c r="I12" i="8" s="1"/>
  <c r="I13" i="8" s="1"/>
  <c r="E4" i="8"/>
  <c r="E5" i="8" s="1"/>
  <c r="E9" i="8" s="1"/>
  <c r="E10" i="8" s="1"/>
  <c r="E11" i="8" s="1"/>
  <c r="E12" i="8" s="1"/>
  <c r="E13" i="8" s="1"/>
  <c r="W4" i="4"/>
  <c r="W5" i="4" s="1"/>
  <c r="W9" i="4" s="1"/>
  <c r="W10" i="4" s="1"/>
  <c r="W11" i="4" s="1"/>
  <c r="W12" i="4" s="1"/>
  <c r="W13" i="4" s="1"/>
  <c r="S4" i="4"/>
  <c r="S5" i="4" s="1"/>
  <c r="S9" i="4" s="1"/>
  <c r="S10" i="4" s="1"/>
  <c r="S11" i="4" s="1"/>
  <c r="S12" i="4" s="1"/>
  <c r="S13" i="4" s="1"/>
  <c r="O4" i="4"/>
  <c r="O5" i="4" s="1"/>
  <c r="O9" i="4" s="1"/>
  <c r="O10" i="4" s="1"/>
  <c r="O11" i="4" s="1"/>
  <c r="O12" i="4" s="1"/>
  <c r="O13" i="4" s="1"/>
  <c r="K4" i="4"/>
  <c r="K5" i="4" s="1"/>
  <c r="K9" i="4" s="1"/>
  <c r="K10" i="4" s="1"/>
  <c r="K11" i="4" s="1"/>
  <c r="K12" i="4" s="1"/>
  <c r="K13" i="4" s="1"/>
  <c r="G4" i="4"/>
  <c r="G5" i="4" s="1"/>
  <c r="G9" i="4" s="1"/>
  <c r="G10" i="4" s="1"/>
  <c r="G11" i="4" s="1"/>
  <c r="G12" i="4" s="1"/>
  <c r="G13" i="4" s="1"/>
  <c r="S16" i="8"/>
  <c r="X4" i="8"/>
  <c r="X5" i="8" s="1"/>
  <c r="X9" i="8" s="1"/>
  <c r="X10" i="8" s="1"/>
  <c r="X11" i="8" s="1"/>
  <c r="X12" i="8" s="1"/>
  <c r="X13" i="8" s="1"/>
  <c r="H4" i="8"/>
  <c r="H5" i="8" s="1"/>
  <c r="H9" i="8" s="1"/>
  <c r="H10" i="8" s="1"/>
  <c r="H11" i="8" s="1"/>
  <c r="H12" i="8" s="1"/>
  <c r="H13" i="8" s="1"/>
  <c r="N4" i="4"/>
  <c r="N5" i="4" s="1"/>
  <c r="N9" i="4" s="1"/>
  <c r="N10" i="4" s="1"/>
  <c r="N11" i="4" s="1"/>
  <c r="N12" i="4" s="1"/>
  <c r="N13" i="4" s="1"/>
  <c r="F4" i="4"/>
  <c r="F5" i="4" s="1"/>
  <c r="F9" i="4" s="1"/>
  <c r="F10" i="4" s="1"/>
  <c r="F11" i="4" s="1"/>
  <c r="F12" i="4" s="1"/>
  <c r="F13" i="4" s="1"/>
  <c r="L4" i="8"/>
  <c r="L5" i="8" s="1"/>
  <c r="L9" i="8" s="1"/>
  <c r="L10" i="8" s="1"/>
  <c r="L11" i="8" s="1"/>
  <c r="L12" i="8" s="1"/>
  <c r="L13" i="8" s="1"/>
  <c r="R4" i="4"/>
  <c r="R5" i="4" s="1"/>
  <c r="R9" i="4" s="1"/>
  <c r="R10" i="4" s="1"/>
  <c r="R11" i="4" s="1"/>
  <c r="R12" i="4" s="1"/>
  <c r="R13" i="4" s="1"/>
  <c r="T4" i="8"/>
  <c r="T5" i="8" s="1"/>
  <c r="T9" i="8" s="1"/>
  <c r="T10" i="8" s="1"/>
  <c r="T11" i="8" s="1"/>
  <c r="T12" i="8" s="1"/>
  <c r="T13" i="8" s="1"/>
  <c r="D4" i="8"/>
  <c r="D5" i="8" s="1"/>
  <c r="D9" i="8" s="1"/>
  <c r="D10" i="8" s="1"/>
  <c r="D11" i="8" s="1"/>
  <c r="D12" i="8" s="1"/>
  <c r="D13" i="8" s="1"/>
  <c r="J4" i="4"/>
  <c r="J5" i="4" s="1"/>
  <c r="J9" i="4" s="1"/>
  <c r="J10" i="4" s="1"/>
  <c r="J11" i="4" s="1"/>
  <c r="J12" i="4" s="1"/>
  <c r="J13" i="4" s="1"/>
  <c r="P4" i="8"/>
  <c r="P5" i="8" s="1"/>
  <c r="P9" i="8" s="1"/>
  <c r="P10" i="8" s="1"/>
  <c r="P11" i="8" s="1"/>
  <c r="P12" i="8" s="1"/>
  <c r="P13" i="8" s="1"/>
  <c r="V4" i="4"/>
  <c r="V5" i="4" s="1"/>
  <c r="V9" i="4" s="1"/>
  <c r="V10" i="4" s="1"/>
  <c r="V11" i="4" s="1"/>
  <c r="V12" i="4" s="1"/>
  <c r="V13" i="4" s="1"/>
  <c r="V13" i="2"/>
  <c r="J6" i="15" s="1"/>
  <c r="S14" i="4"/>
  <c r="K14" i="4"/>
  <c r="G14" i="4"/>
  <c r="N14" i="4"/>
  <c r="J14" i="4"/>
  <c r="BZ22" i="4"/>
  <c r="BX22" i="4"/>
  <c r="BV22" i="4"/>
  <c r="BY22" i="4"/>
  <c r="BW22" i="4"/>
  <c r="Q16" i="4"/>
  <c r="Q21" i="4" s="1"/>
  <c r="U16" i="4"/>
  <c r="U21" i="4" s="1"/>
  <c r="J16" i="4"/>
  <c r="J21" i="4" s="1"/>
  <c r="K16" i="4"/>
  <c r="K21" i="4" s="1"/>
  <c r="S16" i="4"/>
  <c r="S21" i="4" s="1"/>
  <c r="T16" i="4"/>
  <c r="T21" i="4" s="1"/>
  <c r="V46" i="2"/>
  <c r="V70" i="2"/>
  <c r="Q6" i="4"/>
  <c r="U6" i="4"/>
  <c r="D6" i="4"/>
  <c r="G6" i="4"/>
  <c r="K6" i="4"/>
  <c r="S6" i="4"/>
  <c r="P6" i="4"/>
  <c r="T6" i="4"/>
  <c r="H9" i="2"/>
  <c r="O9" i="2" s="1"/>
  <c r="O20" i="2"/>
  <c r="Q24" i="2"/>
  <c r="N27" i="2"/>
  <c r="R29" i="2"/>
  <c r="T33" i="2"/>
  <c r="V33" i="2" s="1"/>
  <c r="P41" i="2"/>
  <c r="P48" i="2"/>
  <c r="Q49" i="2"/>
  <c r="P56" i="2"/>
  <c r="P6" i="2"/>
  <c r="E15" i="4"/>
  <c r="O19" i="2"/>
  <c r="AB23" i="2"/>
  <c r="AE23" i="2" s="1"/>
  <c r="AF23" i="2" s="1"/>
  <c r="T16" i="15" s="1"/>
  <c r="T21" i="15" s="1"/>
  <c r="T15" i="4"/>
  <c r="AB26" i="2"/>
  <c r="AE26" i="2" s="1"/>
  <c r="AF26" i="2" s="1"/>
  <c r="W16" i="15" s="1"/>
  <c r="AB31" i="2"/>
  <c r="AE31" i="2" s="1"/>
  <c r="AF31" i="2" s="1"/>
  <c r="AB47" i="2"/>
  <c r="AE47" i="2" s="1"/>
  <c r="AF47" i="2" s="1"/>
  <c r="R51" i="2"/>
  <c r="AB55" i="2"/>
  <c r="AE55" i="2" s="1"/>
  <c r="AF55" i="2" s="1"/>
  <c r="P59" i="2"/>
  <c r="R59" i="2" s="1"/>
  <c r="Q65" i="2"/>
  <c r="P68" i="2"/>
  <c r="P76" i="2"/>
  <c r="R76" i="2" s="1"/>
  <c r="P77" i="2"/>
  <c r="P78" i="2"/>
  <c r="AB11" i="2"/>
  <c r="AE11" i="2" s="1"/>
  <c r="AF11" i="2" s="1"/>
  <c r="H16" i="15" s="1"/>
  <c r="P16" i="2"/>
  <c r="T18" i="2"/>
  <c r="V18" i="2" s="1"/>
  <c r="O6" i="15" s="1"/>
  <c r="N25" i="2"/>
  <c r="AB30" i="2"/>
  <c r="AE30" i="2" s="1"/>
  <c r="AF30" i="2" s="1"/>
  <c r="Q35" i="2"/>
  <c r="T37" i="2"/>
  <c r="V37" i="2" s="1"/>
  <c r="T38" i="2"/>
  <c r="V38" i="2" s="1"/>
  <c r="Q40" i="2"/>
  <c r="T45" i="2"/>
  <c r="V45" i="2" s="1"/>
  <c r="T53" i="2"/>
  <c r="V53" i="2" s="1"/>
  <c r="AB54" i="2"/>
  <c r="AE54" i="2" s="1"/>
  <c r="AF54" i="2" s="1"/>
  <c r="P58" i="2"/>
  <c r="N62" i="2"/>
  <c r="P70" i="2"/>
  <c r="AB73" i="2"/>
  <c r="AE73" i="2" s="1"/>
  <c r="AF73" i="2" s="1"/>
  <c r="T15" i="2"/>
  <c r="V15" i="2" s="1"/>
  <c r="L6" i="8" s="1"/>
  <c r="AB21" i="2"/>
  <c r="AE21" i="2" s="1"/>
  <c r="AF21" i="2" s="1"/>
  <c r="R16" i="15" s="1"/>
  <c r="T34" i="2"/>
  <c r="V34" i="2" s="1"/>
  <c r="BU1" i="4"/>
  <c r="BV1" i="4" s="1"/>
  <c r="BW1" i="4" s="1"/>
  <c r="BX1" i="4" s="1"/>
  <c r="BY1" i="4" s="1"/>
  <c r="BZ1" i="4" s="1"/>
  <c r="X15" i="4"/>
  <c r="P15" i="4"/>
  <c r="L15" i="4"/>
  <c r="H15" i="4"/>
  <c r="W15" i="4"/>
  <c r="S15" i="4"/>
  <c r="O15" i="4"/>
  <c r="K15" i="4"/>
  <c r="G15" i="4"/>
  <c r="D15" i="4"/>
  <c r="V15" i="4"/>
  <c r="R15" i="4"/>
  <c r="N15" i="4"/>
  <c r="J15" i="4"/>
  <c r="F15" i="4"/>
  <c r="U15" i="4"/>
  <c r="Q15" i="4"/>
  <c r="M15" i="4"/>
  <c r="I15" i="4"/>
  <c r="F82" i="2"/>
  <c r="D101" i="2" s="1"/>
  <c r="H74" i="2"/>
  <c r="O74" i="2" s="1"/>
  <c r="Q50" i="2"/>
  <c r="R66" i="2"/>
  <c r="A10" i="4"/>
  <c r="V31" i="2"/>
  <c r="C23" i="4"/>
  <c r="Q51" i="2"/>
  <c r="P5" i="2"/>
  <c r="R12" i="2"/>
  <c r="I16" i="4" s="1"/>
  <c r="I21" i="4" s="1"/>
  <c r="AB66" i="2"/>
  <c r="AE66" i="2" s="1"/>
  <c r="AF66" i="2" s="1"/>
  <c r="Q63" i="2"/>
  <c r="K26" i="2"/>
  <c r="O29" i="2"/>
  <c r="Q48" i="2"/>
  <c r="O68" i="2"/>
  <c r="N12" i="2"/>
  <c r="Q16" i="2"/>
  <c r="R16" i="2" s="1"/>
  <c r="M16" i="4" s="1"/>
  <c r="M21" i="4" s="1"/>
  <c r="P20" i="2"/>
  <c r="T29" i="2"/>
  <c r="V29" i="2" s="1"/>
  <c r="O30" i="2"/>
  <c r="O51" i="2"/>
  <c r="Q25" i="2"/>
  <c r="T30" i="2"/>
  <c r="V30" i="2" s="1"/>
  <c r="AB24" i="2"/>
  <c r="AE24" i="2" s="1"/>
  <c r="AF24" i="2" s="1"/>
  <c r="U16" i="15" s="1"/>
  <c r="U21" i="15" s="1"/>
  <c r="Q58" i="2"/>
  <c r="R58" i="2" s="1"/>
  <c r="N23" i="2"/>
  <c r="N24" i="2"/>
  <c r="O55" i="2"/>
  <c r="R56" i="2"/>
  <c r="N70" i="2"/>
  <c r="O79" i="2"/>
  <c r="P23" i="2"/>
  <c r="O24" i="2"/>
  <c r="O47" i="2"/>
  <c r="R53" i="2"/>
  <c r="T55" i="2"/>
  <c r="V55" i="2" s="1"/>
  <c r="N56" i="2"/>
  <c r="N68" i="2"/>
  <c r="O70" i="2"/>
  <c r="N71" i="2"/>
  <c r="AB33" i="2"/>
  <c r="AE33" i="2" s="1"/>
  <c r="AF33" i="2" s="1"/>
  <c r="J5" i="2"/>
  <c r="Q10" i="2"/>
  <c r="R10" i="2" s="1"/>
  <c r="T12" i="2"/>
  <c r="V12" i="2" s="1"/>
  <c r="I6" i="8" s="1"/>
  <c r="R33" i="2"/>
  <c r="O35" i="2"/>
  <c r="O64" i="2"/>
  <c r="G9" i="2"/>
  <c r="Q20" i="2"/>
  <c r="AB20" i="2"/>
  <c r="AE20" i="2" s="1"/>
  <c r="AF20" i="2" s="1"/>
  <c r="Q16" i="15" s="1"/>
  <c r="Q21" i="15" s="1"/>
  <c r="P24" i="2"/>
  <c r="O33" i="2"/>
  <c r="AB51" i="2"/>
  <c r="AE51" i="2" s="1"/>
  <c r="AF51" i="2" s="1"/>
  <c r="P53" i="2"/>
  <c r="T11" i="2"/>
  <c r="V11" i="2" s="1"/>
  <c r="H6" i="8" s="1"/>
  <c r="N20" i="2"/>
  <c r="O21" i="2"/>
  <c r="O41" i="2"/>
  <c r="O48" i="2"/>
  <c r="O54" i="2"/>
  <c r="AB56" i="2"/>
  <c r="AE56" i="2" s="1"/>
  <c r="AF56" i="2" s="1"/>
  <c r="Q59" i="2"/>
  <c r="Q38" i="2"/>
  <c r="M38" i="2"/>
  <c r="R38" i="2" s="1"/>
  <c r="Q72" i="2"/>
  <c r="M72" i="2"/>
  <c r="R72" i="2" s="1"/>
  <c r="Q52" i="2"/>
  <c r="R37" i="2"/>
  <c r="T58" i="2"/>
  <c r="V58" i="2" s="1"/>
  <c r="T61" i="2"/>
  <c r="V61" i="2" s="1"/>
  <c r="P64" i="2"/>
  <c r="O65" i="2"/>
  <c r="AB65" i="2"/>
  <c r="AE65" i="2" s="1"/>
  <c r="AF65" i="2" s="1"/>
  <c r="O71" i="2"/>
  <c r="O76" i="2"/>
  <c r="R78" i="2"/>
  <c r="AB79" i="2"/>
  <c r="AE79" i="2" s="1"/>
  <c r="AF79" i="2" s="1"/>
  <c r="N5" i="2"/>
  <c r="AB5" i="2"/>
  <c r="AE5" i="2" s="1"/>
  <c r="O11" i="2"/>
  <c r="O12" i="2"/>
  <c r="AB12" i="2"/>
  <c r="AE12" i="2" s="1"/>
  <c r="AF12" i="2" s="1"/>
  <c r="I16" i="15" s="1"/>
  <c r="T21" i="2"/>
  <c r="V21" i="2" s="1"/>
  <c r="R6" i="4" s="1"/>
  <c r="AB25" i="2"/>
  <c r="AE25" i="2" s="1"/>
  <c r="AF25" i="2" s="1"/>
  <c r="V16" i="15" s="1"/>
  <c r="O31" i="2"/>
  <c r="P33" i="2"/>
  <c r="AB35" i="2"/>
  <c r="O39" i="2"/>
  <c r="N49" i="2"/>
  <c r="P51" i="2"/>
  <c r="N53" i="2"/>
  <c r="AB53" i="2"/>
  <c r="AE53" i="2" s="1"/>
  <c r="AF53" i="2" s="1"/>
  <c r="O59" i="2"/>
  <c r="R61" i="2"/>
  <c r="AB62" i="2"/>
  <c r="AE62" i="2" s="1"/>
  <c r="AF62" i="2" s="1"/>
  <c r="P65" i="2"/>
  <c r="AB71" i="2"/>
  <c r="AE71" i="2" s="1"/>
  <c r="AF71" i="2" s="1"/>
  <c r="O5" i="2"/>
  <c r="N10" i="2"/>
  <c r="O10" i="2" s="1"/>
  <c r="P10" i="2" s="1"/>
  <c r="P11" i="2"/>
  <c r="P18" i="2"/>
  <c r="Q23" i="2"/>
  <c r="R25" i="2"/>
  <c r="V16" i="4" s="1"/>
  <c r="V21" i="4" s="1"/>
  <c r="O34" i="2"/>
  <c r="N35" i="2"/>
  <c r="N37" i="2"/>
  <c r="AB37" i="2"/>
  <c r="AE37" i="2" s="1"/>
  <c r="AF37" i="2" s="1"/>
  <c r="Q39" i="2"/>
  <c r="R39" i="2" s="1"/>
  <c r="Q41" i="2"/>
  <c r="R41" i="2" s="1"/>
  <c r="P45" i="2"/>
  <c r="R45" i="2" s="1"/>
  <c r="T47" i="2"/>
  <c r="V47" i="2" s="1"/>
  <c r="O49" i="2"/>
  <c r="T51" i="2"/>
  <c r="V51" i="2" s="1"/>
  <c r="O53" i="2"/>
  <c r="T54" i="2"/>
  <c r="V54" i="2" s="1"/>
  <c r="N61" i="2"/>
  <c r="AB61" i="2"/>
  <c r="AE61" i="2" s="1"/>
  <c r="AF61" i="2" s="1"/>
  <c r="O77" i="2"/>
  <c r="N79" i="2"/>
  <c r="P15" i="2"/>
  <c r="P19" i="2"/>
  <c r="AB27" i="2"/>
  <c r="AE27" i="2" s="1"/>
  <c r="AF27" i="2" s="1"/>
  <c r="X16" i="15" s="1"/>
  <c r="Q33" i="2"/>
  <c r="N33" i="2"/>
  <c r="P34" i="2"/>
  <c r="P37" i="2"/>
  <c r="P49" i="2"/>
  <c r="O58" i="2"/>
  <c r="AB59" i="2"/>
  <c r="AE59" i="2" s="1"/>
  <c r="AF59" i="2" s="1"/>
  <c r="O61" i="2"/>
  <c r="Q17" i="2"/>
  <c r="M17" i="2"/>
  <c r="R17" i="2" s="1"/>
  <c r="N16" i="4" s="1"/>
  <c r="N21" i="4" s="1"/>
  <c r="Q6" i="2"/>
  <c r="T7" i="2"/>
  <c r="V7" i="2" s="1"/>
  <c r="F6" i="15" s="1"/>
  <c r="O7" i="2"/>
  <c r="N7" i="2"/>
  <c r="R6" i="2"/>
  <c r="E16" i="4" s="1"/>
  <c r="E21" i="4" s="1"/>
  <c r="AB6" i="2"/>
  <c r="AE6" i="2" s="1"/>
  <c r="AF6" i="2" s="1"/>
  <c r="E16" i="15" s="1"/>
  <c r="P7" i="2"/>
  <c r="N8" i="2"/>
  <c r="O8" i="2" s="1"/>
  <c r="P8" i="2" s="1"/>
  <c r="AB8" i="2"/>
  <c r="AE8" i="2" s="1"/>
  <c r="AF8" i="2" s="1"/>
  <c r="V17" i="2"/>
  <c r="N6" i="15" s="1"/>
  <c r="C100" i="2"/>
  <c r="F28" i="2"/>
  <c r="AK6" i="4" s="1"/>
  <c r="L31" i="2"/>
  <c r="Q31" i="2" s="1"/>
  <c r="K31" i="2"/>
  <c r="P52" i="2"/>
  <c r="T52" i="2"/>
  <c r="V52" i="2" s="1"/>
  <c r="O52" i="2"/>
  <c r="AB52" i="2"/>
  <c r="AE52" i="2" s="1"/>
  <c r="AF52" i="2" s="1"/>
  <c r="R52" i="2"/>
  <c r="N52" i="2"/>
  <c r="N6" i="2"/>
  <c r="T6" i="2"/>
  <c r="Q7" i="2"/>
  <c r="AB7" i="2"/>
  <c r="AE7" i="2" s="1"/>
  <c r="AF7" i="2" s="1"/>
  <c r="F16" i="15" s="1"/>
  <c r="Q26" i="2"/>
  <c r="P26" i="2"/>
  <c r="T26" i="2"/>
  <c r="V26" i="2" s="1"/>
  <c r="W6" i="15" s="1"/>
  <c r="O26" i="2"/>
  <c r="N26" i="2"/>
  <c r="Q27" i="2"/>
  <c r="R27" i="2" s="1"/>
  <c r="X16" i="4" s="1"/>
  <c r="X21" i="4" s="1"/>
  <c r="P27" i="2"/>
  <c r="T27" i="2"/>
  <c r="V27" i="2" s="1"/>
  <c r="X6" i="15" s="1"/>
  <c r="O27" i="2"/>
  <c r="D95" i="2"/>
  <c r="O6" i="2"/>
  <c r="R7" i="2"/>
  <c r="F16" i="4" s="1"/>
  <c r="F21" i="4" s="1"/>
  <c r="Q12" i="2"/>
  <c r="R26" i="2"/>
  <c r="W16" i="4" s="1"/>
  <c r="W21" i="4" s="1"/>
  <c r="Q15" i="2"/>
  <c r="N16" i="2"/>
  <c r="AB16" i="2"/>
  <c r="AE16" i="2" s="1"/>
  <c r="AF16" i="2" s="1"/>
  <c r="M16" i="15" s="1"/>
  <c r="Q18" i="2"/>
  <c r="Q19" i="2"/>
  <c r="R19" i="2" s="1"/>
  <c r="P16" i="4" s="1"/>
  <c r="P21" i="4" s="1"/>
  <c r="AB19" i="2"/>
  <c r="AE19" i="2" s="1"/>
  <c r="AF19" i="2" s="1"/>
  <c r="P16" i="15" s="1"/>
  <c r="P21" i="2"/>
  <c r="O23" i="2"/>
  <c r="O25" i="2"/>
  <c r="T25" i="2"/>
  <c r="V25" i="2" s="1"/>
  <c r="V6" i="8" s="1"/>
  <c r="P29" i="2"/>
  <c r="P30" i="2"/>
  <c r="P31" i="2"/>
  <c r="Q34" i="2"/>
  <c r="P35" i="2"/>
  <c r="AB38" i="2"/>
  <c r="AE38" i="2" s="1"/>
  <c r="AF38" i="2" s="1"/>
  <c r="N38" i="2"/>
  <c r="P38" i="2"/>
  <c r="O38" i="2"/>
  <c r="P39" i="2"/>
  <c r="N39" i="2"/>
  <c r="P50" i="2"/>
  <c r="T50" i="2"/>
  <c r="V50" i="2" s="1"/>
  <c r="O50" i="2"/>
  <c r="AB50" i="2"/>
  <c r="AE50" i="2" s="1"/>
  <c r="AF50" i="2" s="1"/>
  <c r="N50" i="2"/>
  <c r="G75" i="2"/>
  <c r="N75" i="2" s="1"/>
  <c r="H75" i="2"/>
  <c r="AB75" i="2"/>
  <c r="AE75" i="2" s="1"/>
  <c r="AF75" i="2" s="1"/>
  <c r="I9" i="2"/>
  <c r="P9" i="2" s="1"/>
  <c r="Q11" i="2"/>
  <c r="P12" i="2"/>
  <c r="N15" i="2"/>
  <c r="R15" i="2"/>
  <c r="L16" i="4" s="1"/>
  <c r="L21" i="4" s="1"/>
  <c r="AB15" i="2"/>
  <c r="AE15" i="2" s="1"/>
  <c r="AF15" i="2" s="1"/>
  <c r="L16" i="15" s="1"/>
  <c r="O16" i="2"/>
  <c r="T16" i="2"/>
  <c r="V16" i="2" s="1"/>
  <c r="M6" i="8" s="1"/>
  <c r="N18" i="2"/>
  <c r="R18" i="2"/>
  <c r="O16" i="4" s="1"/>
  <c r="O21" i="4" s="1"/>
  <c r="AB18" i="2"/>
  <c r="AE18" i="2" s="1"/>
  <c r="AF18" i="2" s="1"/>
  <c r="O16" i="15" s="1"/>
  <c r="N19" i="2"/>
  <c r="Q21" i="2"/>
  <c r="P25" i="2"/>
  <c r="Q29" i="2"/>
  <c r="AB29" i="2"/>
  <c r="AE29" i="2" s="1"/>
  <c r="AF29" i="2" s="1"/>
  <c r="Q30" i="2"/>
  <c r="N34" i="2"/>
  <c r="R34" i="2"/>
  <c r="AB34" i="2"/>
  <c r="AE34" i="2" s="1"/>
  <c r="AF34" i="2" s="1"/>
  <c r="N40" i="2"/>
  <c r="AB40" i="2"/>
  <c r="AE40" i="2" s="1"/>
  <c r="AF40" i="2" s="1"/>
  <c r="P40" i="2"/>
  <c r="O42" i="2"/>
  <c r="R44" i="2"/>
  <c r="Q44" i="2"/>
  <c r="V44" i="2"/>
  <c r="Q55" i="2"/>
  <c r="M55" i="2"/>
  <c r="P57" i="2"/>
  <c r="T57" i="2"/>
  <c r="V57" i="2" s="1"/>
  <c r="O57" i="2"/>
  <c r="AB57" i="2"/>
  <c r="AE57" i="2" s="1"/>
  <c r="AF57" i="2" s="1"/>
  <c r="R57" i="2"/>
  <c r="N57" i="2"/>
  <c r="Q57" i="2"/>
  <c r="AB60" i="2"/>
  <c r="AE60" i="2" s="1"/>
  <c r="AF60" i="2" s="1"/>
  <c r="R60" i="2"/>
  <c r="N60" i="2"/>
  <c r="Q60" i="2"/>
  <c r="P60" i="2"/>
  <c r="O60" i="2"/>
  <c r="T60" i="2"/>
  <c r="V60" i="2" s="1"/>
  <c r="N66" i="2"/>
  <c r="P66" i="2"/>
  <c r="T66" i="2"/>
  <c r="V66" i="2" s="1"/>
  <c r="O66" i="2"/>
  <c r="Q66" i="2"/>
  <c r="D96" i="2"/>
  <c r="J9" i="2"/>
  <c r="N11" i="2"/>
  <c r="R11" i="2"/>
  <c r="H16" i="4" s="1"/>
  <c r="H21" i="4" s="1"/>
  <c r="E88" i="2"/>
  <c r="C96" i="2"/>
  <c r="O15" i="2"/>
  <c r="O18" i="2"/>
  <c r="N21" i="2"/>
  <c r="R21" i="2"/>
  <c r="R16" i="4" s="1"/>
  <c r="R21" i="4" s="1"/>
  <c r="N29" i="2"/>
  <c r="N30" i="2"/>
  <c r="R30" i="2"/>
  <c r="N31" i="2"/>
  <c r="R31" i="2"/>
  <c r="O40" i="2"/>
  <c r="J42" i="2"/>
  <c r="K42" i="2" s="1"/>
  <c r="L42" i="2" s="1"/>
  <c r="P43" i="2"/>
  <c r="J43" i="2"/>
  <c r="K43" i="2" s="1"/>
  <c r="L43" i="2" s="1"/>
  <c r="Q43" i="2" s="1"/>
  <c r="Q56" i="2"/>
  <c r="Q37" i="2"/>
  <c r="N41" i="2"/>
  <c r="Q45" i="2"/>
  <c r="P47" i="2"/>
  <c r="N48" i="2"/>
  <c r="R48" i="2"/>
  <c r="AB48" i="2"/>
  <c r="AE48" i="2" s="1"/>
  <c r="AF48" i="2" s="1"/>
  <c r="R50" i="2"/>
  <c r="N51" i="2"/>
  <c r="Q53" i="2"/>
  <c r="P54" i="2"/>
  <c r="P55" i="2"/>
  <c r="O56" i="2"/>
  <c r="T56" i="2"/>
  <c r="V56" i="2" s="1"/>
  <c r="N58" i="2"/>
  <c r="AB58" i="2"/>
  <c r="AE58" i="2" s="1"/>
  <c r="AF58" i="2" s="1"/>
  <c r="N59" i="2"/>
  <c r="AB63" i="2"/>
  <c r="AE63" i="2" s="1"/>
  <c r="AF63" i="2" s="1"/>
  <c r="R63" i="2"/>
  <c r="N63" i="2"/>
  <c r="P63" i="2"/>
  <c r="T63" i="2"/>
  <c r="V63" i="2" s="1"/>
  <c r="O63" i="2"/>
  <c r="Q67" i="2"/>
  <c r="T67" i="2"/>
  <c r="V67" i="2" s="1"/>
  <c r="O67" i="2"/>
  <c r="AB67" i="2"/>
  <c r="AE67" i="2" s="1"/>
  <c r="AF67" i="2" s="1"/>
  <c r="R67" i="2"/>
  <c r="N67" i="2"/>
  <c r="P67" i="2"/>
  <c r="Q86" i="2"/>
  <c r="R86" i="2" s="1"/>
  <c r="AB86" i="2"/>
  <c r="AE86" i="2" s="1"/>
  <c r="AF86" i="2" s="1"/>
  <c r="O86" i="2"/>
  <c r="N86" i="2"/>
  <c r="N45" i="2"/>
  <c r="AB45" i="2"/>
  <c r="AE45" i="2" s="1"/>
  <c r="AF45" i="2" s="1"/>
  <c r="Q47" i="2"/>
  <c r="Q54" i="2"/>
  <c r="N69" i="2"/>
  <c r="P69" i="2"/>
  <c r="AB69" i="2"/>
  <c r="AE69" i="2" s="1"/>
  <c r="AF69" i="2" s="1"/>
  <c r="O69" i="2"/>
  <c r="Q77" i="2"/>
  <c r="N80" i="2"/>
  <c r="P80" i="2"/>
  <c r="AB80" i="2"/>
  <c r="AE80" i="2" s="1"/>
  <c r="AF80" i="2" s="1"/>
  <c r="O80" i="2"/>
  <c r="Q81" i="2"/>
  <c r="P86" i="2"/>
  <c r="O37" i="2"/>
  <c r="O45" i="2"/>
  <c r="N47" i="2"/>
  <c r="R47" i="2"/>
  <c r="N54" i="2"/>
  <c r="R54" i="2"/>
  <c r="N55" i="2"/>
  <c r="R55" i="2"/>
  <c r="T62" i="2"/>
  <c r="O62" i="2"/>
  <c r="Q62" i="2"/>
  <c r="P62" i="2"/>
  <c r="R62" i="2"/>
  <c r="V68" i="2"/>
  <c r="AB72" i="2"/>
  <c r="AE72" i="2" s="1"/>
  <c r="AF72" i="2" s="1"/>
  <c r="N72" i="2"/>
  <c r="P72" i="2"/>
  <c r="T72" i="2"/>
  <c r="V72" i="2" s="1"/>
  <c r="O72" i="2"/>
  <c r="J74" i="2"/>
  <c r="K74" i="2" s="1"/>
  <c r="L74" i="2" s="1"/>
  <c r="Q74" i="2" s="1"/>
  <c r="R74" i="2" s="1"/>
  <c r="P74" i="2"/>
  <c r="V77" i="2"/>
  <c r="Q78" i="2"/>
  <c r="V78" i="2"/>
  <c r="Q80" i="2"/>
  <c r="R80" i="2" s="1"/>
  <c r="V81" i="2"/>
  <c r="Q61" i="2"/>
  <c r="N64" i="2"/>
  <c r="N65" i="2"/>
  <c r="Q68" i="2"/>
  <c r="Q70" i="2"/>
  <c r="AB70" i="2"/>
  <c r="AE70" i="2" s="1"/>
  <c r="AF70" i="2" s="1"/>
  <c r="Q71" i="2"/>
  <c r="R71" i="2" s="1"/>
  <c r="N73" i="2"/>
  <c r="O73" i="2" s="1"/>
  <c r="Q76" i="2"/>
  <c r="AB76" i="2"/>
  <c r="AE76" i="2" s="1"/>
  <c r="AF76" i="2" s="1"/>
  <c r="N77" i="2"/>
  <c r="R77" i="2"/>
  <c r="AB77" i="2"/>
  <c r="AE77" i="2" s="1"/>
  <c r="AF77" i="2" s="1"/>
  <c r="AB78" i="2"/>
  <c r="AE78" i="2" s="1"/>
  <c r="AF78" i="2" s="1"/>
  <c r="Q79" i="2"/>
  <c r="R79" i="2" s="1"/>
  <c r="AB81" i="2"/>
  <c r="AE81" i="2" s="1"/>
  <c r="AF81" i="2" s="1"/>
  <c r="N76" i="2"/>
  <c r="O78" i="2"/>
  <c r="Q64" i="2"/>
  <c r="R64" i="2" s="1"/>
  <c r="Q73" i="2"/>
  <c r="H81" i="2"/>
  <c r="AH5" i="15" l="1"/>
  <c r="AC5" i="15"/>
  <c r="AB5" i="15"/>
  <c r="AD5" i="15"/>
  <c r="AO5" i="15"/>
  <c r="BD5" i="15"/>
  <c r="AP5" i="15"/>
  <c r="AZ5" i="15"/>
  <c r="D5" i="15"/>
  <c r="L6" i="15"/>
  <c r="L6" i="4"/>
  <c r="L7" i="4" s="1"/>
  <c r="L8" i="4" s="1"/>
  <c r="N6" i="8"/>
  <c r="N7" i="8" s="1"/>
  <c r="J6" i="8"/>
  <c r="X14" i="15"/>
  <c r="J6" i="4"/>
  <c r="J7" i="4" s="1"/>
  <c r="J8" i="4" s="1"/>
  <c r="E14" i="15"/>
  <c r="Q7" i="4"/>
  <c r="Q8" i="4" s="1"/>
  <c r="W15" i="8"/>
  <c r="I14" i="4"/>
  <c r="V14" i="4"/>
  <c r="F6" i="8"/>
  <c r="F7" i="8" s="1"/>
  <c r="X6" i="8"/>
  <c r="X7" i="8" s="1"/>
  <c r="P14" i="4"/>
  <c r="F14" i="4"/>
  <c r="P15" i="8"/>
  <c r="L14" i="15"/>
  <c r="O6" i="4"/>
  <c r="O7" i="4" s="1"/>
  <c r="O8" i="4" s="1"/>
  <c r="H6" i="15"/>
  <c r="H7" i="15" s="1"/>
  <c r="H8" i="15" s="1"/>
  <c r="X6" i="4"/>
  <c r="X7" i="4" s="1"/>
  <c r="X8" i="4" s="1"/>
  <c r="H6" i="4"/>
  <c r="H7" i="4" s="1"/>
  <c r="H8" i="4" s="1"/>
  <c r="V6" i="4"/>
  <c r="V7" i="4" s="1"/>
  <c r="V8" i="4" s="1"/>
  <c r="F6" i="4"/>
  <c r="M6" i="4"/>
  <c r="M7" i="4" s="1"/>
  <c r="M8" i="4" s="1"/>
  <c r="T14" i="4"/>
  <c r="M14" i="4"/>
  <c r="W14" i="4"/>
  <c r="M15" i="8"/>
  <c r="R6" i="8"/>
  <c r="R7" i="8" s="1"/>
  <c r="R15" i="8"/>
  <c r="T15" i="8"/>
  <c r="P14" i="15"/>
  <c r="Q14" i="15"/>
  <c r="M6" i="15"/>
  <c r="M7" i="15" s="1"/>
  <c r="M8" i="15" s="1"/>
  <c r="H14" i="15"/>
  <c r="V6" i="15"/>
  <c r="V7" i="15" s="1"/>
  <c r="V8" i="15" s="1"/>
  <c r="R14" i="15"/>
  <c r="O6" i="8"/>
  <c r="O7" i="8" s="1"/>
  <c r="R6" i="15"/>
  <c r="R7" i="15" s="1"/>
  <c r="R8" i="15" s="1"/>
  <c r="W6" i="4"/>
  <c r="W7" i="4" s="1"/>
  <c r="W8" i="4" s="1"/>
  <c r="I6" i="4"/>
  <c r="I7" i="4" s="1"/>
  <c r="I8" i="4" s="1"/>
  <c r="H14" i="4"/>
  <c r="X14" i="4"/>
  <c r="Q14" i="4"/>
  <c r="Q15" i="8"/>
  <c r="E15" i="8"/>
  <c r="F15" i="8"/>
  <c r="V15" i="8"/>
  <c r="W6" i="8"/>
  <c r="W7" i="8" s="1"/>
  <c r="O15" i="8"/>
  <c r="H15" i="8"/>
  <c r="X15" i="8"/>
  <c r="I14" i="15"/>
  <c r="I6" i="15"/>
  <c r="O14" i="15"/>
  <c r="W14" i="15"/>
  <c r="M14" i="15"/>
  <c r="F14" i="15"/>
  <c r="V14" i="15"/>
  <c r="N6" i="4"/>
  <c r="N7" i="4" s="1"/>
  <c r="N8" i="4" s="1"/>
  <c r="L14" i="4"/>
  <c r="E14" i="4"/>
  <c r="U14" i="4"/>
  <c r="R14" i="4"/>
  <c r="O14" i="4"/>
  <c r="I15" i="8"/>
  <c r="U15" i="8"/>
  <c r="L15" i="8"/>
  <c r="T14" i="15"/>
  <c r="U14" i="15"/>
  <c r="R5" i="2"/>
  <c r="D16" i="4" s="1"/>
  <c r="D21" i="4" s="1"/>
  <c r="D22" i="4" s="1"/>
  <c r="BH16" i="15"/>
  <c r="BH21" i="15" s="1"/>
  <c r="BR16" i="15"/>
  <c r="BR21" i="15" s="1"/>
  <c r="AD15" i="15"/>
  <c r="AT15" i="15"/>
  <c r="BJ15" i="15"/>
  <c r="AE15" i="15"/>
  <c r="AU15" i="15"/>
  <c r="BK15" i="15"/>
  <c r="AB15" i="15"/>
  <c r="AR15" i="15"/>
  <c r="BH15" i="15"/>
  <c r="Y15" i="15"/>
  <c r="AO15" i="15"/>
  <c r="BE15" i="15"/>
  <c r="BU15" i="15"/>
  <c r="AH15" i="15"/>
  <c r="AX15" i="15"/>
  <c r="BN15" i="15"/>
  <c r="AI15" i="15"/>
  <c r="AY15" i="15"/>
  <c r="BO15" i="15"/>
  <c r="AF15" i="15"/>
  <c r="AV15" i="15"/>
  <c r="BL15" i="15"/>
  <c r="AC15" i="15"/>
  <c r="AS15" i="15"/>
  <c r="BI15" i="15"/>
  <c r="BR15" i="15"/>
  <c r="AG16" i="15"/>
  <c r="AG21" i="15" s="1"/>
  <c r="AL15" i="15"/>
  <c r="BB15" i="15"/>
  <c r="AM15" i="15"/>
  <c r="BC15" i="15"/>
  <c r="AJ15" i="15"/>
  <c r="AZ15" i="15"/>
  <c r="BP15" i="15"/>
  <c r="AG15" i="15"/>
  <c r="AW15" i="15"/>
  <c r="BM15" i="15"/>
  <c r="BS15" i="15"/>
  <c r="Z15" i="15"/>
  <c r="AP15" i="15"/>
  <c r="BF15" i="15"/>
  <c r="AA15" i="15"/>
  <c r="AQ15" i="15"/>
  <c r="BG15" i="15"/>
  <c r="AN15" i="15"/>
  <c r="BD15" i="15"/>
  <c r="AK15" i="15"/>
  <c r="BA15" i="15"/>
  <c r="BQ15" i="15"/>
  <c r="BT15" i="15"/>
  <c r="K7" i="15"/>
  <c r="K8" i="15" s="1"/>
  <c r="O7" i="15"/>
  <c r="O8" i="15" s="1"/>
  <c r="T7" i="15"/>
  <c r="T8" i="15" s="1"/>
  <c r="BG16" i="15"/>
  <c r="BG21" i="15" s="1"/>
  <c r="BI16" i="15"/>
  <c r="BI21" i="15" s="1"/>
  <c r="AA16" i="15"/>
  <c r="AA21" i="15" s="1"/>
  <c r="AF16" i="15"/>
  <c r="AF21" i="15" s="1"/>
  <c r="AM16" i="15"/>
  <c r="AM21" i="15" s="1"/>
  <c r="AL16" i="15"/>
  <c r="AL21" i="15" s="1"/>
  <c r="AR16" i="15"/>
  <c r="AR21" i="15" s="1"/>
  <c r="AQ16" i="15"/>
  <c r="AQ21" i="15" s="1"/>
  <c r="BM16" i="15"/>
  <c r="BM21" i="15" s="1"/>
  <c r="AX16" i="15"/>
  <c r="AX21" i="15" s="1"/>
  <c r="AV16" i="15"/>
  <c r="AV21" i="15" s="1"/>
  <c r="BC16" i="15"/>
  <c r="BC21" i="15" s="1"/>
  <c r="AC16" i="15"/>
  <c r="AC21" i="15" s="1"/>
  <c r="BY21" i="15"/>
  <c r="BY22" i="15" s="1"/>
  <c r="BY23" i="15" s="1"/>
  <c r="BY24" i="15" s="1"/>
  <c r="BY25" i="15" s="1"/>
  <c r="BY26" i="15" s="1"/>
  <c r="BY27" i="15" s="1"/>
  <c r="BY28" i="15" s="1"/>
  <c r="BY29" i="15" s="1"/>
  <c r="BY30" i="15" s="1"/>
  <c r="BY31" i="15" s="1"/>
  <c r="BY32" i="15" s="1"/>
  <c r="BY33" i="15" s="1"/>
  <c r="BY34" i="15" s="1"/>
  <c r="BY35" i="15" s="1"/>
  <c r="BY36" i="15" s="1"/>
  <c r="BY37" i="15" s="1"/>
  <c r="BY38" i="15" s="1"/>
  <c r="BY39" i="15" s="1"/>
  <c r="BY40" i="15" s="1"/>
  <c r="BY41" i="15" s="1"/>
  <c r="BY42" i="15" s="1"/>
  <c r="BY43" i="15" s="1"/>
  <c r="BY44" i="15" s="1"/>
  <c r="BY45" i="15" s="1"/>
  <c r="BY46" i="15" s="1"/>
  <c r="BY47" i="15" s="1"/>
  <c r="BY48" i="15" s="1"/>
  <c r="BY49" i="15" s="1"/>
  <c r="BY50" i="15" s="1"/>
  <c r="BY51" i="15" s="1"/>
  <c r="BY52" i="15" s="1"/>
  <c r="BY53" i="15" s="1"/>
  <c r="BY54" i="15" s="1"/>
  <c r="BY55" i="15" s="1"/>
  <c r="BY56" i="15" s="1"/>
  <c r="BY57" i="15" s="1"/>
  <c r="BY58" i="15" s="1"/>
  <c r="BY59" i="15" s="1"/>
  <c r="BY60" i="15" s="1"/>
  <c r="BY61" i="15" s="1"/>
  <c r="BY62" i="15" s="1"/>
  <c r="BY63" i="15" s="1"/>
  <c r="BY64" i="15" s="1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79" i="15" s="1"/>
  <c r="BY80" i="15" s="1"/>
  <c r="BY81" i="15" s="1"/>
  <c r="BY82" i="15" s="1"/>
  <c r="BY83" i="15" s="1"/>
  <c r="BY84" i="15" s="1"/>
  <c r="BY85" i="15" s="1"/>
  <c r="BY86" i="15" s="1"/>
  <c r="BY87" i="15" s="1"/>
  <c r="BY88" i="15" s="1"/>
  <c r="BY89" i="15" s="1"/>
  <c r="BY90" i="15" s="1"/>
  <c r="BY91" i="15" s="1"/>
  <c r="BY92" i="15" s="1"/>
  <c r="BY93" i="15" s="1"/>
  <c r="BY94" i="15" s="1"/>
  <c r="BY95" i="15" s="1"/>
  <c r="BY96" i="15" s="1"/>
  <c r="BY97" i="15" s="1"/>
  <c r="BY98" i="15" s="1"/>
  <c r="BY99" i="15" s="1"/>
  <c r="BY100" i="15" s="1"/>
  <c r="BY101" i="15" s="1"/>
  <c r="BY102" i="15" s="1"/>
  <c r="BY103" i="15" s="1"/>
  <c r="BY104" i="15" s="1"/>
  <c r="BY105" i="15" s="1"/>
  <c r="BY106" i="15" s="1"/>
  <c r="BY107" i="15" s="1"/>
  <c r="BY108" i="15" s="1"/>
  <c r="BY109" i="15" s="1"/>
  <c r="BY110" i="15" s="1"/>
  <c r="BY111" i="15" s="1"/>
  <c r="BY112" i="15" s="1"/>
  <c r="BY113" i="15" s="1"/>
  <c r="BY114" i="15" s="1"/>
  <c r="BY115" i="15" s="1"/>
  <c r="BY116" i="15" s="1"/>
  <c r="BY117" i="15" s="1"/>
  <c r="BY118" i="15" s="1"/>
  <c r="BY119" i="15" s="1"/>
  <c r="BY120" i="15" s="1"/>
  <c r="BY121" i="15" s="1"/>
  <c r="BY122" i="15" s="1"/>
  <c r="BY123" i="15" s="1"/>
  <c r="BY124" i="15" s="1"/>
  <c r="BY125" i="15" s="1"/>
  <c r="BY126" i="15" s="1"/>
  <c r="BY127" i="15" s="1"/>
  <c r="BY128" i="15" s="1"/>
  <c r="BY129" i="15" s="1"/>
  <c r="BY130" i="15" s="1"/>
  <c r="BY131" i="15" s="1"/>
  <c r="BY132" i="15" s="1"/>
  <c r="BY133" i="15" s="1"/>
  <c r="BY134" i="15" s="1"/>
  <c r="BY135" i="15" s="1"/>
  <c r="BY136" i="15" s="1"/>
  <c r="BY137" i="15" s="1"/>
  <c r="BY138" i="15" s="1"/>
  <c r="BY139" i="15" s="1"/>
  <c r="BY140" i="15" s="1"/>
  <c r="BY141" i="15" s="1"/>
  <c r="BY142" i="15" s="1"/>
  <c r="BY143" i="15" s="1"/>
  <c r="BY144" i="15" s="1"/>
  <c r="BY145" i="15" s="1"/>
  <c r="BY146" i="15" s="1"/>
  <c r="BY147" i="15" s="1"/>
  <c r="BY148" i="15" s="1"/>
  <c r="BY149" i="15" s="1"/>
  <c r="BY150" i="15" s="1"/>
  <c r="BY151" i="15" s="1"/>
  <c r="BY152" i="15" s="1"/>
  <c r="BY153" i="15" s="1"/>
  <c r="BY154" i="15" s="1"/>
  <c r="BY155" i="15" s="1"/>
  <c r="BY156" i="15" s="1"/>
  <c r="BY157" i="15" s="1"/>
  <c r="BY158" i="15" s="1"/>
  <c r="BY159" i="15" s="1"/>
  <c r="BY160" i="15" s="1"/>
  <c r="BY161" i="15" s="1"/>
  <c r="BY162" i="15" s="1"/>
  <c r="BY163" i="15" s="1"/>
  <c r="BY164" i="15" s="1"/>
  <c r="BY165" i="15" s="1"/>
  <c r="BY166" i="15" s="1"/>
  <c r="BY167" i="15" s="1"/>
  <c r="BY168" i="15" s="1"/>
  <c r="BY169" i="15" s="1"/>
  <c r="BY170" i="15" s="1"/>
  <c r="BY171" i="15" s="1"/>
  <c r="BY172" i="15" s="1"/>
  <c r="BY173" i="15" s="1"/>
  <c r="BY174" i="15" s="1"/>
  <c r="BY175" i="15" s="1"/>
  <c r="BY176" i="15" s="1"/>
  <c r="BY177" i="15" s="1"/>
  <c r="BY178" i="15" s="1"/>
  <c r="BY179" i="15" s="1"/>
  <c r="BY180" i="15" s="1"/>
  <c r="BY181" i="15" s="1"/>
  <c r="BY182" i="15" s="1"/>
  <c r="BY183" i="15" s="1"/>
  <c r="BY184" i="15" s="1"/>
  <c r="BY185" i="15" s="1"/>
  <c r="BY186" i="15" s="1"/>
  <c r="BY187" i="15" s="1"/>
  <c r="BY188" i="15" s="1"/>
  <c r="BY189" i="15" s="1"/>
  <c r="BY190" i="15" s="1"/>
  <c r="BY191" i="15" s="1"/>
  <c r="BY192" i="15" s="1"/>
  <c r="BY193" i="15" s="1"/>
  <c r="BY194" i="15" s="1"/>
  <c r="BY195" i="15" s="1"/>
  <c r="BY196" i="15" s="1"/>
  <c r="BY197" i="15" s="1"/>
  <c r="BY198" i="15" s="1"/>
  <c r="BY199" i="15" s="1"/>
  <c r="BY200" i="15" s="1"/>
  <c r="BY201" i="15" s="1"/>
  <c r="BB16" i="15"/>
  <c r="BB21" i="15" s="1"/>
  <c r="AW16" i="15"/>
  <c r="AW21" i="15" s="1"/>
  <c r="AB16" i="15"/>
  <c r="AB21" i="15" s="1"/>
  <c r="BL16" i="15"/>
  <c r="BS16" i="15"/>
  <c r="BS21" i="15" s="1"/>
  <c r="AS16" i="15"/>
  <c r="AS21" i="15" s="1"/>
  <c r="AH16" i="15"/>
  <c r="AH21" i="15" s="1"/>
  <c r="BN16" i="15"/>
  <c r="U7" i="15"/>
  <c r="U8" i="15" s="1"/>
  <c r="AJ16" i="15"/>
  <c r="AZ16" i="15"/>
  <c r="AZ21" i="15" s="1"/>
  <c r="BP16" i="15"/>
  <c r="BP21" i="15" s="1"/>
  <c r="AE16" i="15"/>
  <c r="AE21" i="15" s="1"/>
  <c r="AU16" i="15"/>
  <c r="AU21" i="15" s="1"/>
  <c r="BK16" i="15"/>
  <c r="BK21" i="15" s="1"/>
  <c r="AK16" i="15"/>
  <c r="AK21" i="15" s="1"/>
  <c r="BA16" i="15"/>
  <c r="BA21" i="15" s="1"/>
  <c r="BQ16" i="15"/>
  <c r="BQ21" i="15" s="1"/>
  <c r="Z16" i="15"/>
  <c r="Z21" i="15" s="1"/>
  <c r="AP16" i="15"/>
  <c r="AP21" i="15" s="1"/>
  <c r="BF16" i="15"/>
  <c r="BF21" i="15" s="1"/>
  <c r="BV21" i="15"/>
  <c r="BV22" i="15" s="1"/>
  <c r="BV23" i="15" s="1"/>
  <c r="BV24" i="15" s="1"/>
  <c r="BV25" i="15" s="1"/>
  <c r="BV26" i="15" s="1"/>
  <c r="BV27" i="15" s="1"/>
  <c r="BV28" i="15" s="1"/>
  <c r="BV29" i="15" s="1"/>
  <c r="BV30" i="15" s="1"/>
  <c r="BV31" i="15" s="1"/>
  <c r="BV32" i="15" s="1"/>
  <c r="BV33" i="15" s="1"/>
  <c r="BV34" i="15" s="1"/>
  <c r="BV35" i="15" s="1"/>
  <c r="BV36" i="15" s="1"/>
  <c r="BV37" i="15" s="1"/>
  <c r="BV38" i="15" s="1"/>
  <c r="BV39" i="15" s="1"/>
  <c r="BV40" i="15" s="1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BV54" i="15" s="1"/>
  <c r="BV55" i="15" s="1"/>
  <c r="BV56" i="15" s="1"/>
  <c r="BV57" i="15" s="1"/>
  <c r="BV58" i="15" s="1"/>
  <c r="BV59" i="15" s="1"/>
  <c r="BV60" i="15" s="1"/>
  <c r="BV61" i="15" s="1"/>
  <c r="BV62" i="15" s="1"/>
  <c r="BV63" i="15" s="1"/>
  <c r="BV64" i="15" s="1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BV79" i="15" s="1"/>
  <c r="BV80" i="15" s="1"/>
  <c r="BV81" i="15" s="1"/>
  <c r="BV82" i="15" s="1"/>
  <c r="BV83" i="15" s="1"/>
  <c r="BV84" i="15" s="1"/>
  <c r="BV85" i="15" s="1"/>
  <c r="BV86" i="15" s="1"/>
  <c r="BV87" i="15" s="1"/>
  <c r="BV88" i="15" s="1"/>
  <c r="BV89" i="15" s="1"/>
  <c r="BV90" i="15" s="1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04" i="15" s="1"/>
  <c r="BV105" i="15" s="1"/>
  <c r="BV106" i="15" s="1"/>
  <c r="BV107" i="15" s="1"/>
  <c r="BV108" i="15" s="1"/>
  <c r="BV109" i="15" s="1"/>
  <c r="BV110" i="15" s="1"/>
  <c r="BV111" i="15" s="1"/>
  <c r="BV112" i="15" s="1"/>
  <c r="BV113" i="15" s="1"/>
  <c r="BV114" i="15" s="1"/>
  <c r="BV115" i="15" s="1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BV129" i="15" s="1"/>
  <c r="BV130" i="15" s="1"/>
  <c r="BV131" i="15" s="1"/>
  <c r="BV132" i="15" s="1"/>
  <c r="BV133" i="15" s="1"/>
  <c r="BV134" i="15" s="1"/>
  <c r="BV135" i="15" s="1"/>
  <c r="BV136" i="15" s="1"/>
  <c r="BV137" i="15" s="1"/>
  <c r="BV138" i="15" s="1"/>
  <c r="BV139" i="15" s="1"/>
  <c r="BV140" i="15" s="1"/>
  <c r="BV141" i="15" s="1"/>
  <c r="BV142" i="15" s="1"/>
  <c r="BV143" i="15" s="1"/>
  <c r="BV144" i="15" s="1"/>
  <c r="BV145" i="15" s="1"/>
  <c r="BV146" i="15" s="1"/>
  <c r="BV147" i="15" s="1"/>
  <c r="BV148" i="15" s="1"/>
  <c r="BV149" i="15" s="1"/>
  <c r="BV150" i="15" s="1"/>
  <c r="BV151" i="15" s="1"/>
  <c r="BV152" i="15" s="1"/>
  <c r="BV153" i="15" s="1"/>
  <c r="BV154" i="15" s="1"/>
  <c r="BV155" i="15" s="1"/>
  <c r="BV156" i="15" s="1"/>
  <c r="BV157" i="15" s="1"/>
  <c r="BV158" i="15" s="1"/>
  <c r="BV159" i="15" s="1"/>
  <c r="BV160" i="15" s="1"/>
  <c r="BV161" i="15" s="1"/>
  <c r="BV162" i="15" s="1"/>
  <c r="BV163" i="15" s="1"/>
  <c r="BV164" i="15" s="1"/>
  <c r="BX204" i="15"/>
  <c r="BX165" i="15"/>
  <c r="BX166" i="15" s="1"/>
  <c r="BX167" i="15" s="1"/>
  <c r="BX168" i="15" s="1"/>
  <c r="BX169" i="15" s="1"/>
  <c r="BX170" i="15" s="1"/>
  <c r="BX171" i="15" s="1"/>
  <c r="BX172" i="15" s="1"/>
  <c r="BX173" i="15" s="1"/>
  <c r="BX174" i="15" s="1"/>
  <c r="BX175" i="15" s="1"/>
  <c r="BX176" i="15" s="1"/>
  <c r="BX177" i="15" s="1"/>
  <c r="BX178" i="15" s="1"/>
  <c r="BX179" i="15" s="1"/>
  <c r="BX180" i="15" s="1"/>
  <c r="BX181" i="15" s="1"/>
  <c r="BX182" i="15" s="1"/>
  <c r="BX183" i="15" s="1"/>
  <c r="BX184" i="15" s="1"/>
  <c r="BX185" i="15" s="1"/>
  <c r="BX186" i="15" s="1"/>
  <c r="BX187" i="15" s="1"/>
  <c r="BX188" i="15" s="1"/>
  <c r="BX189" i="15" s="1"/>
  <c r="BX190" i="15" s="1"/>
  <c r="BX191" i="15" s="1"/>
  <c r="BX192" i="15" s="1"/>
  <c r="BX193" i="15" s="1"/>
  <c r="BX194" i="15" s="1"/>
  <c r="BX195" i="15" s="1"/>
  <c r="BX196" i="15" s="1"/>
  <c r="BX197" i="15" s="1"/>
  <c r="BX198" i="15" s="1"/>
  <c r="BX199" i="15" s="1"/>
  <c r="BX200" i="15" s="1"/>
  <c r="BX201" i="15" s="1"/>
  <c r="BW204" i="15"/>
  <c r="BW165" i="15"/>
  <c r="BW166" i="15" s="1"/>
  <c r="BW167" i="15" s="1"/>
  <c r="BW168" i="15" s="1"/>
  <c r="BW169" i="15" s="1"/>
  <c r="BW170" i="15" s="1"/>
  <c r="BW171" i="15" s="1"/>
  <c r="BW172" i="15" s="1"/>
  <c r="BW173" i="15" s="1"/>
  <c r="BW174" i="15" s="1"/>
  <c r="BW175" i="15" s="1"/>
  <c r="BW176" i="15" s="1"/>
  <c r="BW177" i="15" s="1"/>
  <c r="BW178" i="15" s="1"/>
  <c r="BW179" i="15" s="1"/>
  <c r="BW180" i="15" s="1"/>
  <c r="BW181" i="15" s="1"/>
  <c r="BW182" i="15" s="1"/>
  <c r="BW183" i="15" s="1"/>
  <c r="BW184" i="15" s="1"/>
  <c r="BW185" i="15" s="1"/>
  <c r="BW186" i="15" s="1"/>
  <c r="BW187" i="15" s="1"/>
  <c r="BW188" i="15" s="1"/>
  <c r="BW189" i="15" s="1"/>
  <c r="BW190" i="15" s="1"/>
  <c r="BW191" i="15" s="1"/>
  <c r="BW192" i="15" s="1"/>
  <c r="BW193" i="15" s="1"/>
  <c r="BW194" i="15" s="1"/>
  <c r="BW195" i="15" s="1"/>
  <c r="BW196" i="15" s="1"/>
  <c r="BW197" i="15" s="1"/>
  <c r="BW198" i="15" s="1"/>
  <c r="BW199" i="15" s="1"/>
  <c r="BW200" i="15" s="1"/>
  <c r="BW201" i="15" s="1"/>
  <c r="AN16" i="15"/>
  <c r="AN21" i="15" s="1"/>
  <c r="BD16" i="15"/>
  <c r="BD21" i="15" s="1"/>
  <c r="BT16" i="15"/>
  <c r="BT21" i="15" s="1"/>
  <c r="AI16" i="15"/>
  <c r="AI21" i="15" s="1"/>
  <c r="AY16" i="15"/>
  <c r="AY21" i="15" s="1"/>
  <c r="BO16" i="15"/>
  <c r="BO21" i="15" s="1"/>
  <c r="Y16" i="15"/>
  <c r="Y21" i="15" s="1"/>
  <c r="AO16" i="15"/>
  <c r="AO21" i="15" s="1"/>
  <c r="BE16" i="15"/>
  <c r="BE21" i="15" s="1"/>
  <c r="BU16" i="15"/>
  <c r="BU21" i="15" s="1"/>
  <c r="AD16" i="15"/>
  <c r="AD21" i="15" s="1"/>
  <c r="AT16" i="15"/>
  <c r="AT21" i="15" s="1"/>
  <c r="BJ16" i="15"/>
  <c r="BJ21" i="15" s="1"/>
  <c r="BZ21" i="15"/>
  <c r="BZ22" i="15" s="1"/>
  <c r="BZ23" i="15" s="1"/>
  <c r="BZ24" i="15" s="1"/>
  <c r="BZ25" i="15" s="1"/>
  <c r="BZ26" i="15" s="1"/>
  <c r="BZ27" i="15" s="1"/>
  <c r="BZ28" i="15" s="1"/>
  <c r="BZ29" i="15" s="1"/>
  <c r="BZ30" i="15" s="1"/>
  <c r="BZ31" i="15" s="1"/>
  <c r="BZ32" i="15" s="1"/>
  <c r="BZ33" i="15" s="1"/>
  <c r="BZ34" i="15" s="1"/>
  <c r="BZ35" i="15" s="1"/>
  <c r="BZ36" i="15" s="1"/>
  <c r="BZ37" i="15" s="1"/>
  <c r="BZ38" i="15" s="1"/>
  <c r="BZ39" i="15" s="1"/>
  <c r="BZ40" i="15" s="1"/>
  <c r="BZ41" i="15" s="1"/>
  <c r="BZ42" i="15" s="1"/>
  <c r="BZ43" i="15" s="1"/>
  <c r="BZ44" i="15" s="1"/>
  <c r="BZ45" i="15" s="1"/>
  <c r="BZ46" i="15" s="1"/>
  <c r="BZ47" i="15" s="1"/>
  <c r="BZ48" i="15" s="1"/>
  <c r="BZ49" i="15" s="1"/>
  <c r="BZ50" i="15" s="1"/>
  <c r="BZ51" i="15" s="1"/>
  <c r="BZ52" i="15" s="1"/>
  <c r="BZ53" i="15" s="1"/>
  <c r="BZ54" i="15" s="1"/>
  <c r="BZ55" i="15" s="1"/>
  <c r="BZ56" i="15" s="1"/>
  <c r="BZ57" i="15" s="1"/>
  <c r="BZ58" i="15" s="1"/>
  <c r="BZ59" i="15" s="1"/>
  <c r="BZ60" i="15" s="1"/>
  <c r="BZ61" i="15" s="1"/>
  <c r="BZ62" i="15" s="1"/>
  <c r="BZ63" i="15" s="1"/>
  <c r="BZ64" i="15" s="1"/>
  <c r="BZ65" i="15" s="1"/>
  <c r="BZ66" i="15" s="1"/>
  <c r="BZ67" i="15" s="1"/>
  <c r="BZ68" i="15" s="1"/>
  <c r="BZ69" i="15" s="1"/>
  <c r="BZ70" i="15" s="1"/>
  <c r="BZ71" i="15" s="1"/>
  <c r="BZ72" i="15" s="1"/>
  <c r="BZ73" i="15" s="1"/>
  <c r="BZ74" i="15" s="1"/>
  <c r="BZ75" i="15" s="1"/>
  <c r="BZ76" i="15" s="1"/>
  <c r="BZ77" i="15" s="1"/>
  <c r="BZ78" i="15" s="1"/>
  <c r="BZ79" i="15" s="1"/>
  <c r="BZ80" i="15" s="1"/>
  <c r="BZ81" i="15" s="1"/>
  <c r="BZ82" i="15" s="1"/>
  <c r="BZ83" i="15" s="1"/>
  <c r="BZ84" i="15" s="1"/>
  <c r="BZ85" i="15" s="1"/>
  <c r="BZ86" i="15" s="1"/>
  <c r="BZ87" i="15" s="1"/>
  <c r="BZ88" i="15" s="1"/>
  <c r="BZ89" i="15" s="1"/>
  <c r="BZ90" i="15" s="1"/>
  <c r="BZ91" i="15" s="1"/>
  <c r="BZ92" i="15" s="1"/>
  <c r="BZ93" i="15" s="1"/>
  <c r="BZ94" i="15" s="1"/>
  <c r="BZ95" i="15" s="1"/>
  <c r="BZ96" i="15" s="1"/>
  <c r="BZ97" i="15" s="1"/>
  <c r="BZ98" i="15" s="1"/>
  <c r="BZ99" i="15" s="1"/>
  <c r="BZ100" i="15" s="1"/>
  <c r="BZ101" i="15" s="1"/>
  <c r="BZ102" i="15" s="1"/>
  <c r="BZ103" i="15" s="1"/>
  <c r="BZ104" i="15" s="1"/>
  <c r="BZ105" i="15" s="1"/>
  <c r="BZ106" i="15" s="1"/>
  <c r="BZ107" i="15" s="1"/>
  <c r="BZ108" i="15" s="1"/>
  <c r="BZ109" i="15" s="1"/>
  <c r="BZ110" i="15" s="1"/>
  <c r="BZ111" i="15" s="1"/>
  <c r="BZ112" i="15" s="1"/>
  <c r="BZ113" i="15" s="1"/>
  <c r="BZ114" i="15" s="1"/>
  <c r="BZ115" i="15" s="1"/>
  <c r="BZ116" i="15" s="1"/>
  <c r="BZ117" i="15" s="1"/>
  <c r="BZ118" i="15" s="1"/>
  <c r="BZ119" i="15" s="1"/>
  <c r="BZ120" i="15" s="1"/>
  <c r="BZ121" i="15" s="1"/>
  <c r="BZ122" i="15" s="1"/>
  <c r="BZ123" i="15" s="1"/>
  <c r="BZ124" i="15" s="1"/>
  <c r="BZ125" i="15" s="1"/>
  <c r="BZ126" i="15" s="1"/>
  <c r="BZ127" i="15" s="1"/>
  <c r="BZ128" i="15" s="1"/>
  <c r="BZ129" i="15" s="1"/>
  <c r="BZ130" i="15" s="1"/>
  <c r="BZ131" i="15" s="1"/>
  <c r="BZ132" i="15" s="1"/>
  <c r="BZ133" i="15" s="1"/>
  <c r="BZ134" i="15" s="1"/>
  <c r="BZ135" i="15" s="1"/>
  <c r="BZ136" i="15" s="1"/>
  <c r="BZ137" i="15" s="1"/>
  <c r="BZ138" i="15" s="1"/>
  <c r="BZ139" i="15" s="1"/>
  <c r="BZ140" i="15" s="1"/>
  <c r="BZ141" i="15" s="1"/>
  <c r="BZ142" i="15" s="1"/>
  <c r="BZ143" i="15" s="1"/>
  <c r="BZ144" i="15" s="1"/>
  <c r="BZ145" i="15" s="1"/>
  <c r="BZ146" i="15" s="1"/>
  <c r="BZ147" i="15" s="1"/>
  <c r="BZ148" i="15" s="1"/>
  <c r="BZ149" i="15" s="1"/>
  <c r="BZ150" i="15" s="1"/>
  <c r="BZ151" i="15" s="1"/>
  <c r="BZ152" i="15" s="1"/>
  <c r="BZ153" i="15" s="1"/>
  <c r="BZ154" i="15" s="1"/>
  <c r="BZ155" i="15" s="1"/>
  <c r="BZ156" i="15" s="1"/>
  <c r="BZ157" i="15" s="1"/>
  <c r="BZ158" i="15" s="1"/>
  <c r="BZ159" i="15" s="1"/>
  <c r="BZ160" i="15" s="1"/>
  <c r="BZ161" i="15" s="1"/>
  <c r="BZ162" i="15" s="1"/>
  <c r="BZ163" i="15" s="1"/>
  <c r="BZ164" i="15" s="1"/>
  <c r="W7" i="15"/>
  <c r="W8" i="15" s="1"/>
  <c r="D7" i="15"/>
  <c r="D8" i="15" s="1"/>
  <c r="L7" i="15"/>
  <c r="L8" i="15" s="1"/>
  <c r="BQ5" i="15"/>
  <c r="AE14" i="15"/>
  <c r="AN5" i="15"/>
  <c r="AO6" i="15"/>
  <c r="BU14" i="15"/>
  <c r="AW5" i="15"/>
  <c r="BL6" i="15"/>
  <c r="U22" i="15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U79" i="15" s="1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U104" i="15" s="1"/>
  <c r="U105" i="15" s="1"/>
  <c r="U106" i="15" s="1"/>
  <c r="U107" i="15" s="1"/>
  <c r="U108" i="15" s="1"/>
  <c r="U109" i="15" s="1"/>
  <c r="U110" i="15" s="1"/>
  <c r="U111" i="15" s="1"/>
  <c r="U112" i="15" s="1"/>
  <c r="U113" i="15" s="1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U156" i="15" s="1"/>
  <c r="U157" i="15" s="1"/>
  <c r="U158" i="15" s="1"/>
  <c r="U159" i="15" s="1"/>
  <c r="U160" i="15" s="1"/>
  <c r="U161" i="15" s="1"/>
  <c r="U162" i="15" s="1"/>
  <c r="U163" i="15" s="1"/>
  <c r="U164" i="15" s="1"/>
  <c r="U9" i="15"/>
  <c r="U10" i="15" s="1"/>
  <c r="U11" i="15" s="1"/>
  <c r="U12" i="15" s="1"/>
  <c r="U13" i="15" s="1"/>
  <c r="AV5" i="15"/>
  <c r="AZ6" i="15"/>
  <c r="AF6" i="15"/>
  <c r="D9" i="15"/>
  <c r="D10" i="15" s="1"/>
  <c r="D11" i="15" s="1"/>
  <c r="D12" i="15" s="1"/>
  <c r="D13" i="15" s="1"/>
  <c r="AJ5" i="15"/>
  <c r="BP5" i="15"/>
  <c r="AJ6" i="15"/>
  <c r="BK14" i="15"/>
  <c r="AQ14" i="15"/>
  <c r="R9" i="15"/>
  <c r="R10" i="15" s="1"/>
  <c r="R11" i="15" s="1"/>
  <c r="R12" i="15" s="1"/>
  <c r="R13" i="15" s="1"/>
  <c r="AX5" i="15"/>
  <c r="BN5" i="15"/>
  <c r="Q7" i="15"/>
  <c r="Q8" i="15" s="1"/>
  <c r="AM6" i="15"/>
  <c r="BH6" i="15"/>
  <c r="AG14" i="15"/>
  <c r="BC14" i="15"/>
  <c r="AK14" i="15"/>
  <c r="K9" i="15"/>
  <c r="K10" i="15" s="1"/>
  <c r="K11" i="15" s="1"/>
  <c r="K12" i="15" s="1"/>
  <c r="K13" i="15" s="1"/>
  <c r="K22" i="15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AA5" i="15"/>
  <c r="AQ5" i="15"/>
  <c r="BG5" i="15"/>
  <c r="AC6" i="15"/>
  <c r="AY6" i="15"/>
  <c r="BT6" i="15"/>
  <c r="AN14" i="15"/>
  <c r="BI14" i="15"/>
  <c r="E21" i="15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53" i="15" s="1"/>
  <c r="E54" i="15" s="1"/>
  <c r="E55" i="15" s="1"/>
  <c r="E56" i="15" s="1"/>
  <c r="E57" i="15" s="1"/>
  <c r="E58" i="15" s="1"/>
  <c r="E59" i="15" s="1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E73" i="15" s="1"/>
  <c r="E74" i="15" s="1"/>
  <c r="E75" i="15" s="1"/>
  <c r="E76" i="15" s="1"/>
  <c r="E77" i="15" s="1"/>
  <c r="E78" i="15" s="1"/>
  <c r="E79" i="15" s="1"/>
  <c r="E80" i="15" s="1"/>
  <c r="E81" i="15" s="1"/>
  <c r="E82" i="15" s="1"/>
  <c r="E83" i="15" s="1"/>
  <c r="E84" i="15" s="1"/>
  <c r="E85" i="15" s="1"/>
  <c r="E86" i="15" s="1"/>
  <c r="E87" i="15" s="1"/>
  <c r="E88" i="15" s="1"/>
  <c r="E89" i="15" s="1"/>
  <c r="E90" i="15" s="1"/>
  <c r="E91" i="15" s="1"/>
  <c r="E92" i="15" s="1"/>
  <c r="E93" i="15" s="1"/>
  <c r="E94" i="15" s="1"/>
  <c r="E95" i="15" s="1"/>
  <c r="E96" i="15" s="1"/>
  <c r="E97" i="15" s="1"/>
  <c r="E98" i="15" s="1"/>
  <c r="E99" i="15" s="1"/>
  <c r="E100" i="15" s="1"/>
  <c r="E101" i="15" s="1"/>
  <c r="E102" i="15" s="1"/>
  <c r="E103" i="15" s="1"/>
  <c r="E104" i="15" s="1"/>
  <c r="E105" i="15" s="1"/>
  <c r="E106" i="15" s="1"/>
  <c r="E107" i="15" s="1"/>
  <c r="E108" i="15" s="1"/>
  <c r="E109" i="15" s="1"/>
  <c r="E110" i="15" s="1"/>
  <c r="E111" i="15" s="1"/>
  <c r="E112" i="15" s="1"/>
  <c r="E113" i="15" s="1"/>
  <c r="E114" i="15" s="1"/>
  <c r="E115" i="15" s="1"/>
  <c r="E116" i="15" s="1"/>
  <c r="E117" i="15" s="1"/>
  <c r="E118" i="15" s="1"/>
  <c r="E119" i="15" s="1"/>
  <c r="E120" i="15" s="1"/>
  <c r="E121" i="15" s="1"/>
  <c r="E122" i="15" s="1"/>
  <c r="E123" i="15" s="1"/>
  <c r="E124" i="15" s="1"/>
  <c r="E125" i="15" s="1"/>
  <c r="E126" i="15" s="1"/>
  <c r="E127" i="15" s="1"/>
  <c r="E128" i="15" s="1"/>
  <c r="E129" i="15" s="1"/>
  <c r="E130" i="15" s="1"/>
  <c r="E131" i="15" s="1"/>
  <c r="E132" i="15" s="1"/>
  <c r="E133" i="15" s="1"/>
  <c r="E134" i="15" s="1"/>
  <c r="E135" i="15" s="1"/>
  <c r="E136" i="15" s="1"/>
  <c r="E137" i="15" s="1"/>
  <c r="E138" i="15" s="1"/>
  <c r="E139" i="15" s="1"/>
  <c r="E140" i="15" s="1"/>
  <c r="E141" i="15" s="1"/>
  <c r="E142" i="15" s="1"/>
  <c r="E143" i="15" s="1"/>
  <c r="E144" i="15" s="1"/>
  <c r="E145" i="15" s="1"/>
  <c r="E146" i="15" s="1"/>
  <c r="E147" i="15" s="1"/>
  <c r="E148" i="15" s="1"/>
  <c r="E149" i="15" s="1"/>
  <c r="E150" i="15" s="1"/>
  <c r="E151" i="15" s="1"/>
  <c r="E152" i="15" s="1"/>
  <c r="E153" i="15" s="1"/>
  <c r="E154" i="15" s="1"/>
  <c r="E155" i="15" s="1"/>
  <c r="E156" i="15" s="1"/>
  <c r="E157" i="15" s="1"/>
  <c r="E158" i="15" s="1"/>
  <c r="E159" i="15" s="1"/>
  <c r="E160" i="15" s="1"/>
  <c r="E161" i="15" s="1"/>
  <c r="E162" i="15" s="1"/>
  <c r="E163" i="15" s="1"/>
  <c r="E164" i="15" s="1"/>
  <c r="N7" i="15"/>
  <c r="N8" i="15" s="1"/>
  <c r="AD6" i="15"/>
  <c r="AT6" i="15"/>
  <c r="BJ6" i="15"/>
  <c r="Z14" i="15"/>
  <c r="AP14" i="15"/>
  <c r="BF14" i="15"/>
  <c r="N21" i="15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N58" i="15" s="1"/>
  <c r="N59" i="15" s="1"/>
  <c r="N60" i="15" s="1"/>
  <c r="N61" i="15" s="1"/>
  <c r="N62" i="15" s="1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96" i="15" s="1"/>
  <c r="N97" i="15" s="1"/>
  <c r="N98" i="15" s="1"/>
  <c r="N99" i="15" s="1"/>
  <c r="N100" i="15" s="1"/>
  <c r="N101" i="15" s="1"/>
  <c r="N102" i="15" s="1"/>
  <c r="N103" i="15" s="1"/>
  <c r="N104" i="15" s="1"/>
  <c r="N105" i="15" s="1"/>
  <c r="N106" i="15" s="1"/>
  <c r="N107" i="15" s="1"/>
  <c r="N108" i="15" s="1"/>
  <c r="N109" i="15" s="1"/>
  <c r="N110" i="15" s="1"/>
  <c r="N111" i="15" s="1"/>
  <c r="N112" i="15" s="1"/>
  <c r="N113" i="15" s="1"/>
  <c r="N114" i="15" s="1"/>
  <c r="N115" i="15" s="1"/>
  <c r="N116" i="15" s="1"/>
  <c r="N117" i="15" s="1"/>
  <c r="N118" i="15" s="1"/>
  <c r="N119" i="15" s="1"/>
  <c r="N120" i="15" s="1"/>
  <c r="N121" i="15" s="1"/>
  <c r="N122" i="15" s="1"/>
  <c r="N123" i="15" s="1"/>
  <c r="N124" i="15" s="1"/>
  <c r="N125" i="15" s="1"/>
  <c r="N126" i="15" s="1"/>
  <c r="N127" i="15" s="1"/>
  <c r="N128" i="15" s="1"/>
  <c r="N129" i="15" s="1"/>
  <c r="N130" i="15" s="1"/>
  <c r="N131" i="15" s="1"/>
  <c r="N132" i="15" s="1"/>
  <c r="N133" i="15" s="1"/>
  <c r="N134" i="15" s="1"/>
  <c r="N135" i="15" s="1"/>
  <c r="N136" i="15" s="1"/>
  <c r="N137" i="15" s="1"/>
  <c r="N138" i="15" s="1"/>
  <c r="N139" i="15" s="1"/>
  <c r="N140" i="15" s="1"/>
  <c r="N141" i="15" s="1"/>
  <c r="N142" i="15" s="1"/>
  <c r="N143" i="15" s="1"/>
  <c r="N144" i="15" s="1"/>
  <c r="N145" i="15" s="1"/>
  <c r="N146" i="15" s="1"/>
  <c r="N147" i="15" s="1"/>
  <c r="N148" i="15" s="1"/>
  <c r="N149" i="15" s="1"/>
  <c r="N150" i="15" s="1"/>
  <c r="N151" i="15" s="1"/>
  <c r="N152" i="15" s="1"/>
  <c r="N153" i="15" s="1"/>
  <c r="N154" i="15" s="1"/>
  <c r="N155" i="15" s="1"/>
  <c r="N156" i="15" s="1"/>
  <c r="N157" i="15" s="1"/>
  <c r="N158" i="15" s="1"/>
  <c r="N159" i="15" s="1"/>
  <c r="N160" i="15" s="1"/>
  <c r="N161" i="15" s="1"/>
  <c r="N162" i="15" s="1"/>
  <c r="N163" i="15" s="1"/>
  <c r="N164" i="15" s="1"/>
  <c r="W21" i="15"/>
  <c r="W22" i="15" s="1"/>
  <c r="W23" i="15" s="1"/>
  <c r="W24" i="15" s="1"/>
  <c r="W25" i="15" s="1"/>
  <c r="W26" i="15" s="1"/>
  <c r="W27" i="15" s="1"/>
  <c r="W28" i="15" s="1"/>
  <c r="W29" i="15" s="1"/>
  <c r="W30" i="15" s="1"/>
  <c r="W31" i="15" s="1"/>
  <c r="W32" i="15" s="1"/>
  <c r="W33" i="15" s="1"/>
  <c r="W34" i="15" s="1"/>
  <c r="W35" i="15" s="1"/>
  <c r="W36" i="15" s="1"/>
  <c r="W37" i="15" s="1"/>
  <c r="W38" i="15" s="1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W54" i="15" s="1"/>
  <c r="W55" i="15" s="1"/>
  <c r="W56" i="15" s="1"/>
  <c r="W57" i="15" s="1"/>
  <c r="W58" i="15" s="1"/>
  <c r="W59" i="15" s="1"/>
  <c r="W60" i="15" s="1"/>
  <c r="W61" i="15" s="1"/>
  <c r="W62" i="15" s="1"/>
  <c r="W63" i="15" s="1"/>
  <c r="W64" i="15" s="1"/>
  <c r="W65" i="15" s="1"/>
  <c r="W66" i="15" s="1"/>
  <c r="W67" i="15" s="1"/>
  <c r="W68" i="15" s="1"/>
  <c r="W69" i="15" s="1"/>
  <c r="W70" i="15" s="1"/>
  <c r="W71" i="15" s="1"/>
  <c r="W72" i="15" s="1"/>
  <c r="W73" i="15" s="1"/>
  <c r="W74" i="15" s="1"/>
  <c r="W75" i="15" s="1"/>
  <c r="W76" i="15" s="1"/>
  <c r="W77" i="15" s="1"/>
  <c r="W78" i="15" s="1"/>
  <c r="W79" i="15" s="1"/>
  <c r="W80" i="15" s="1"/>
  <c r="W81" i="15" s="1"/>
  <c r="W82" i="15" s="1"/>
  <c r="W83" i="15" s="1"/>
  <c r="W84" i="15" s="1"/>
  <c r="W85" i="15" s="1"/>
  <c r="W86" i="15" s="1"/>
  <c r="W87" i="15" s="1"/>
  <c r="W88" i="15" s="1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W104" i="15" s="1"/>
  <c r="W105" i="15" s="1"/>
  <c r="W106" i="15" s="1"/>
  <c r="W107" i="15" s="1"/>
  <c r="W108" i="15" s="1"/>
  <c r="W109" i="15" s="1"/>
  <c r="W110" i="15" s="1"/>
  <c r="W111" i="15" s="1"/>
  <c r="W112" i="15" s="1"/>
  <c r="W113" i="15" s="1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W129" i="15" s="1"/>
  <c r="W130" i="15" s="1"/>
  <c r="W131" i="15" s="1"/>
  <c r="W132" i="15" s="1"/>
  <c r="W133" i="15" s="1"/>
  <c r="W134" i="15" s="1"/>
  <c r="W135" i="15" s="1"/>
  <c r="W136" i="15" s="1"/>
  <c r="W137" i="15" s="1"/>
  <c r="W138" i="15" s="1"/>
  <c r="W139" i="15" s="1"/>
  <c r="W140" i="15" s="1"/>
  <c r="W141" i="15" s="1"/>
  <c r="W142" i="15" s="1"/>
  <c r="W143" i="15" s="1"/>
  <c r="W144" i="15" s="1"/>
  <c r="W145" i="15" s="1"/>
  <c r="W146" i="15" s="1"/>
  <c r="W147" i="15" s="1"/>
  <c r="W148" i="15" s="1"/>
  <c r="W149" i="15" s="1"/>
  <c r="W150" i="15" s="1"/>
  <c r="W151" i="15" s="1"/>
  <c r="W152" i="15" s="1"/>
  <c r="W153" i="15" s="1"/>
  <c r="W154" i="15" s="1"/>
  <c r="W155" i="15" s="1"/>
  <c r="W156" i="15" s="1"/>
  <c r="W157" i="15" s="1"/>
  <c r="W158" i="15" s="1"/>
  <c r="W159" i="15" s="1"/>
  <c r="W160" i="15" s="1"/>
  <c r="W161" i="15" s="1"/>
  <c r="W162" i="15" s="1"/>
  <c r="W163" i="15" s="1"/>
  <c r="W164" i="15" s="1"/>
  <c r="L21" i="15"/>
  <c r="L22" i="15" s="1"/>
  <c r="L23" i="15" s="1"/>
  <c r="L24" i="15" s="1"/>
  <c r="L25" i="15" s="1"/>
  <c r="L26" i="15" s="1"/>
  <c r="L27" i="15" s="1"/>
  <c r="L28" i="15" s="1"/>
  <c r="L29" i="15" s="1"/>
  <c r="L30" i="15" s="1"/>
  <c r="L31" i="15" s="1"/>
  <c r="L32" i="15" s="1"/>
  <c r="L33" i="15" s="1"/>
  <c r="L34" i="15" s="1"/>
  <c r="L35" i="15" s="1"/>
  <c r="L36" i="15" s="1"/>
  <c r="L37" i="15" s="1"/>
  <c r="L38" i="15" s="1"/>
  <c r="L39" i="15" s="1"/>
  <c r="L40" i="15" s="1"/>
  <c r="L41" i="15" s="1"/>
  <c r="L42" i="15" s="1"/>
  <c r="L43" i="15" s="1"/>
  <c r="L44" i="15" s="1"/>
  <c r="L45" i="15" s="1"/>
  <c r="L46" i="15" s="1"/>
  <c r="L47" i="15" s="1"/>
  <c r="L48" i="15" s="1"/>
  <c r="L49" i="15" s="1"/>
  <c r="L50" i="15" s="1"/>
  <c r="L51" i="15" s="1"/>
  <c r="L52" i="15" s="1"/>
  <c r="L53" i="15" s="1"/>
  <c r="L54" i="15" s="1"/>
  <c r="L55" i="15" s="1"/>
  <c r="L56" i="15" s="1"/>
  <c r="L57" i="15" s="1"/>
  <c r="L58" i="15" s="1"/>
  <c r="L59" i="15" s="1"/>
  <c r="L60" i="15" s="1"/>
  <c r="L61" i="15" s="1"/>
  <c r="L62" i="15" s="1"/>
  <c r="L63" i="15" s="1"/>
  <c r="L64" i="15" s="1"/>
  <c r="L65" i="15" s="1"/>
  <c r="L66" i="15" s="1"/>
  <c r="L67" i="15" s="1"/>
  <c r="L68" i="15" s="1"/>
  <c r="L69" i="15" s="1"/>
  <c r="L70" i="15" s="1"/>
  <c r="L71" i="15" s="1"/>
  <c r="L72" i="15" s="1"/>
  <c r="L73" i="15" s="1"/>
  <c r="L74" i="15" s="1"/>
  <c r="L75" i="15" s="1"/>
  <c r="L76" i="15" s="1"/>
  <c r="L77" i="15" s="1"/>
  <c r="L78" i="15" s="1"/>
  <c r="L79" i="15" s="1"/>
  <c r="L80" i="15" s="1"/>
  <c r="L81" i="15" s="1"/>
  <c r="L82" i="15" s="1"/>
  <c r="L83" i="15" s="1"/>
  <c r="L84" i="15" s="1"/>
  <c r="L85" i="15" s="1"/>
  <c r="L86" i="15" s="1"/>
  <c r="L87" i="15" s="1"/>
  <c r="L88" i="15" s="1"/>
  <c r="L89" i="15" s="1"/>
  <c r="L90" i="15" s="1"/>
  <c r="L91" i="15" s="1"/>
  <c r="L92" i="15" s="1"/>
  <c r="L93" i="15" s="1"/>
  <c r="L94" i="15" s="1"/>
  <c r="L95" i="15" s="1"/>
  <c r="L96" i="15" s="1"/>
  <c r="L97" i="15" s="1"/>
  <c r="L98" i="15" s="1"/>
  <c r="L99" i="15" s="1"/>
  <c r="L100" i="15" s="1"/>
  <c r="L101" i="15" s="1"/>
  <c r="L102" i="15" s="1"/>
  <c r="L103" i="15" s="1"/>
  <c r="L104" i="15" s="1"/>
  <c r="L105" i="15" s="1"/>
  <c r="L106" i="15" s="1"/>
  <c r="L107" i="15" s="1"/>
  <c r="L108" i="15" s="1"/>
  <c r="L109" i="15" s="1"/>
  <c r="L110" i="15" s="1"/>
  <c r="L111" i="15" s="1"/>
  <c r="L112" i="15" s="1"/>
  <c r="L113" i="15" s="1"/>
  <c r="L114" i="15" s="1"/>
  <c r="L115" i="15" s="1"/>
  <c r="L116" i="15" s="1"/>
  <c r="L117" i="15" s="1"/>
  <c r="L118" i="15" s="1"/>
  <c r="L119" i="15" s="1"/>
  <c r="L120" i="15" s="1"/>
  <c r="L121" i="15" s="1"/>
  <c r="L122" i="15" s="1"/>
  <c r="L123" i="15" s="1"/>
  <c r="L124" i="15" s="1"/>
  <c r="L125" i="15" s="1"/>
  <c r="L126" i="15" s="1"/>
  <c r="L127" i="15" s="1"/>
  <c r="L128" i="15" s="1"/>
  <c r="L129" i="15" s="1"/>
  <c r="L130" i="15" s="1"/>
  <c r="L131" i="15" s="1"/>
  <c r="L132" i="15" s="1"/>
  <c r="L133" i="15" s="1"/>
  <c r="L134" i="15" s="1"/>
  <c r="L135" i="15" s="1"/>
  <c r="L136" i="15" s="1"/>
  <c r="L137" i="15" s="1"/>
  <c r="L138" i="15" s="1"/>
  <c r="L139" i="15" s="1"/>
  <c r="L140" i="15" s="1"/>
  <c r="L141" i="15" s="1"/>
  <c r="L142" i="15" s="1"/>
  <c r="L143" i="15" s="1"/>
  <c r="L144" i="15" s="1"/>
  <c r="L145" i="15" s="1"/>
  <c r="L146" i="15" s="1"/>
  <c r="L147" i="15" s="1"/>
  <c r="L148" i="15" s="1"/>
  <c r="L149" i="15" s="1"/>
  <c r="L150" i="15" s="1"/>
  <c r="L151" i="15" s="1"/>
  <c r="L152" i="15" s="1"/>
  <c r="L153" i="15" s="1"/>
  <c r="L154" i="15" s="1"/>
  <c r="L155" i="15" s="1"/>
  <c r="L156" i="15" s="1"/>
  <c r="L157" i="15" s="1"/>
  <c r="L158" i="15" s="1"/>
  <c r="L159" i="15" s="1"/>
  <c r="L160" i="15" s="1"/>
  <c r="L161" i="15" s="1"/>
  <c r="L162" i="15" s="1"/>
  <c r="L163" i="15" s="1"/>
  <c r="L164" i="15" s="1"/>
  <c r="M9" i="15"/>
  <c r="M10" i="15" s="1"/>
  <c r="M11" i="15" s="1"/>
  <c r="M12" i="15" s="1"/>
  <c r="M13" i="15" s="1"/>
  <c r="P7" i="15"/>
  <c r="P8" i="15" s="1"/>
  <c r="BP14" i="15"/>
  <c r="BU6" i="15"/>
  <c r="BM5" i="15"/>
  <c r="AK5" i="15"/>
  <c r="AA6" i="15"/>
  <c r="H9" i="15"/>
  <c r="H10" i="15" s="1"/>
  <c r="H11" i="15" s="1"/>
  <c r="H12" i="15" s="1"/>
  <c r="H13" i="15" s="1"/>
  <c r="BL5" i="15"/>
  <c r="BK6" i="15"/>
  <c r="BE5" i="15"/>
  <c r="BA6" i="15"/>
  <c r="L9" i="15"/>
  <c r="L10" i="15" s="1"/>
  <c r="L11" i="15" s="1"/>
  <c r="L12" i="15" s="1"/>
  <c r="L13" i="15" s="1"/>
  <c r="AR5" i="15"/>
  <c r="AU6" i="15"/>
  <c r="BA14" i="15"/>
  <c r="F9" i="15"/>
  <c r="F10" i="15" s="1"/>
  <c r="F11" i="15" s="1"/>
  <c r="F12" i="15" s="1"/>
  <c r="F13" i="15" s="1"/>
  <c r="V9" i="15"/>
  <c r="V10" i="15" s="1"/>
  <c r="V11" i="15" s="1"/>
  <c r="V12" i="15" s="1"/>
  <c r="V13" i="15" s="1"/>
  <c r="AL5" i="15"/>
  <c r="BB5" i="15"/>
  <c r="BR5" i="15"/>
  <c r="AR6" i="15"/>
  <c r="AM14" i="15"/>
  <c r="BH14" i="15"/>
  <c r="AV14" i="15"/>
  <c r="O9" i="15"/>
  <c r="O10" i="15" s="1"/>
  <c r="O11" i="15" s="1"/>
  <c r="O12" i="15" s="1"/>
  <c r="O13" i="15" s="1"/>
  <c r="AE5" i="15"/>
  <c r="AU5" i="15"/>
  <c r="BK5" i="15"/>
  <c r="AI6" i="15"/>
  <c r="AS14" i="15"/>
  <c r="BO14" i="15"/>
  <c r="I21" i="15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I65" i="15" s="1"/>
  <c r="I66" i="15" s="1"/>
  <c r="I67" i="15" s="1"/>
  <c r="I68" i="15" s="1"/>
  <c r="I69" i="15" s="1"/>
  <c r="I70" i="15" s="1"/>
  <c r="I71" i="15" s="1"/>
  <c r="I72" i="15" s="1"/>
  <c r="I73" i="15" s="1"/>
  <c r="I74" i="15" s="1"/>
  <c r="I75" i="15" s="1"/>
  <c r="I76" i="15" s="1"/>
  <c r="I77" i="15" s="1"/>
  <c r="I78" i="15" s="1"/>
  <c r="I79" i="15" s="1"/>
  <c r="I80" i="15" s="1"/>
  <c r="I81" i="15" s="1"/>
  <c r="I82" i="15" s="1"/>
  <c r="I83" i="15" s="1"/>
  <c r="I84" i="15" s="1"/>
  <c r="I85" i="15" s="1"/>
  <c r="I86" i="15" s="1"/>
  <c r="I87" i="15" s="1"/>
  <c r="I88" i="15" s="1"/>
  <c r="I89" i="15" s="1"/>
  <c r="I90" i="15" s="1"/>
  <c r="I91" i="15" s="1"/>
  <c r="I92" i="15" s="1"/>
  <c r="I93" i="15" s="1"/>
  <c r="I94" i="15" s="1"/>
  <c r="I95" i="15" s="1"/>
  <c r="I96" i="15" s="1"/>
  <c r="I97" i="15" s="1"/>
  <c r="I98" i="15" s="1"/>
  <c r="I99" i="15" s="1"/>
  <c r="I100" i="15" s="1"/>
  <c r="I101" i="15" s="1"/>
  <c r="I102" i="15" s="1"/>
  <c r="I103" i="15" s="1"/>
  <c r="I104" i="15" s="1"/>
  <c r="I105" i="15" s="1"/>
  <c r="I106" i="15" s="1"/>
  <c r="I107" i="15" s="1"/>
  <c r="I108" i="15" s="1"/>
  <c r="I109" i="15" s="1"/>
  <c r="I110" i="15" s="1"/>
  <c r="I111" i="15" s="1"/>
  <c r="I112" i="15" s="1"/>
  <c r="I113" i="15" s="1"/>
  <c r="I114" i="15" s="1"/>
  <c r="I115" i="15" s="1"/>
  <c r="I116" i="15" s="1"/>
  <c r="I117" i="15" s="1"/>
  <c r="I118" i="15" s="1"/>
  <c r="I119" i="15" s="1"/>
  <c r="I120" i="15" s="1"/>
  <c r="I121" i="15" s="1"/>
  <c r="I122" i="15" s="1"/>
  <c r="I123" i="15" s="1"/>
  <c r="I124" i="15" s="1"/>
  <c r="I125" i="15" s="1"/>
  <c r="I126" i="15" s="1"/>
  <c r="I127" i="15" s="1"/>
  <c r="I128" i="15" s="1"/>
  <c r="I129" i="15" s="1"/>
  <c r="I130" i="15" s="1"/>
  <c r="I131" i="15" s="1"/>
  <c r="I132" i="15" s="1"/>
  <c r="I133" i="15" s="1"/>
  <c r="I134" i="15" s="1"/>
  <c r="I135" i="15" s="1"/>
  <c r="I136" i="15" s="1"/>
  <c r="I137" i="15" s="1"/>
  <c r="I138" i="15" s="1"/>
  <c r="I139" i="15" s="1"/>
  <c r="I140" i="15" s="1"/>
  <c r="I141" i="15" s="1"/>
  <c r="I142" i="15" s="1"/>
  <c r="I143" i="15" s="1"/>
  <c r="I144" i="15" s="1"/>
  <c r="I145" i="15" s="1"/>
  <c r="I146" i="15" s="1"/>
  <c r="I147" i="15" s="1"/>
  <c r="I148" i="15" s="1"/>
  <c r="I149" i="15" s="1"/>
  <c r="I150" i="15" s="1"/>
  <c r="I151" i="15" s="1"/>
  <c r="I152" i="15" s="1"/>
  <c r="I153" i="15" s="1"/>
  <c r="I154" i="15" s="1"/>
  <c r="I155" i="15" s="1"/>
  <c r="I156" i="15" s="1"/>
  <c r="I157" i="15" s="1"/>
  <c r="I158" i="15" s="1"/>
  <c r="I159" i="15" s="1"/>
  <c r="I160" i="15" s="1"/>
  <c r="I161" i="15" s="1"/>
  <c r="I162" i="15" s="1"/>
  <c r="I163" i="15" s="1"/>
  <c r="I164" i="15" s="1"/>
  <c r="AH6" i="15"/>
  <c r="AX6" i="15"/>
  <c r="BN6" i="15"/>
  <c r="AD14" i="15"/>
  <c r="AT14" i="15"/>
  <c r="BJ14" i="15"/>
  <c r="R21" i="15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R107" i="15" s="1"/>
  <c r="R108" i="15" s="1"/>
  <c r="R109" i="15" s="1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R128" i="15" s="1"/>
  <c r="R129" i="15" s="1"/>
  <c r="R130" i="15" s="1"/>
  <c r="R131" i="15" s="1"/>
  <c r="R132" i="15" s="1"/>
  <c r="R133" i="15" s="1"/>
  <c r="R134" i="15" s="1"/>
  <c r="R135" i="15" s="1"/>
  <c r="R136" i="15" s="1"/>
  <c r="R137" i="15" s="1"/>
  <c r="R138" i="15" s="1"/>
  <c r="R139" i="15" s="1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R154" i="15" s="1"/>
  <c r="R155" i="15" s="1"/>
  <c r="R156" i="15" s="1"/>
  <c r="R157" i="15" s="1"/>
  <c r="R158" i="15" s="1"/>
  <c r="R159" i="15" s="1"/>
  <c r="R160" i="15" s="1"/>
  <c r="R161" i="15" s="1"/>
  <c r="R162" i="15" s="1"/>
  <c r="R163" i="15" s="1"/>
  <c r="R164" i="15" s="1"/>
  <c r="P21" i="15"/>
  <c r="P22" i="15" s="1"/>
  <c r="P23" i="15" s="1"/>
  <c r="P24" i="15" s="1"/>
  <c r="P25" i="15" s="1"/>
  <c r="P26" i="15" s="1"/>
  <c r="P27" i="15" s="1"/>
  <c r="P28" i="15" s="1"/>
  <c r="P29" i="15" s="1"/>
  <c r="P30" i="15" s="1"/>
  <c r="P31" i="15" s="1"/>
  <c r="P32" i="15" s="1"/>
  <c r="P33" i="15" s="1"/>
  <c r="P34" i="15" s="1"/>
  <c r="P35" i="15" s="1"/>
  <c r="P36" i="15" s="1"/>
  <c r="P37" i="15" s="1"/>
  <c r="P38" i="15" s="1"/>
  <c r="P39" i="15" s="1"/>
  <c r="P40" i="15" s="1"/>
  <c r="P41" i="15" s="1"/>
  <c r="P42" i="15" s="1"/>
  <c r="P43" i="15" s="1"/>
  <c r="P44" i="15" s="1"/>
  <c r="P45" i="15" s="1"/>
  <c r="P46" i="15" s="1"/>
  <c r="P47" i="15" s="1"/>
  <c r="P48" i="15" s="1"/>
  <c r="P49" i="15" s="1"/>
  <c r="P50" i="15" s="1"/>
  <c r="P51" i="15" s="1"/>
  <c r="P52" i="15" s="1"/>
  <c r="P53" i="15" s="1"/>
  <c r="P54" i="15" s="1"/>
  <c r="P55" i="15" s="1"/>
  <c r="P56" i="15" s="1"/>
  <c r="P57" i="15" s="1"/>
  <c r="P58" i="15" s="1"/>
  <c r="P59" i="15" s="1"/>
  <c r="P60" i="15" s="1"/>
  <c r="P61" i="15" s="1"/>
  <c r="P62" i="15" s="1"/>
  <c r="P63" i="15" s="1"/>
  <c r="P64" i="15" s="1"/>
  <c r="P65" i="15" s="1"/>
  <c r="P66" i="15" s="1"/>
  <c r="P67" i="15" s="1"/>
  <c r="P68" i="15" s="1"/>
  <c r="P69" i="15" s="1"/>
  <c r="P70" i="15" s="1"/>
  <c r="P71" i="15" s="1"/>
  <c r="P72" i="15" s="1"/>
  <c r="P73" i="15" s="1"/>
  <c r="P74" i="15" s="1"/>
  <c r="P75" i="15" s="1"/>
  <c r="P76" i="15" s="1"/>
  <c r="P77" i="15" s="1"/>
  <c r="P78" i="15" s="1"/>
  <c r="P79" i="15" s="1"/>
  <c r="P80" i="15" s="1"/>
  <c r="P81" i="15" s="1"/>
  <c r="P82" i="15" s="1"/>
  <c r="P83" i="15" s="1"/>
  <c r="P84" i="15" s="1"/>
  <c r="P85" i="15" s="1"/>
  <c r="P86" i="15" s="1"/>
  <c r="P87" i="15" s="1"/>
  <c r="P88" i="15" s="1"/>
  <c r="P89" i="15" s="1"/>
  <c r="P90" i="15" s="1"/>
  <c r="P91" i="15" s="1"/>
  <c r="P92" i="15" s="1"/>
  <c r="P93" i="15" s="1"/>
  <c r="P94" i="15" s="1"/>
  <c r="P95" i="15" s="1"/>
  <c r="P96" i="15" s="1"/>
  <c r="P97" i="15" s="1"/>
  <c r="P98" i="15" s="1"/>
  <c r="P99" i="15" s="1"/>
  <c r="P100" i="15" s="1"/>
  <c r="P101" i="15" s="1"/>
  <c r="P102" i="15" s="1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P115" i="15" s="1"/>
  <c r="P116" i="15" s="1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AK6" i="15"/>
  <c r="BT5" i="15"/>
  <c r="I9" i="15"/>
  <c r="I10" i="15" s="1"/>
  <c r="I11" i="15" s="1"/>
  <c r="I12" i="15" s="1"/>
  <c r="I13" i="15" s="1"/>
  <c r="Y14" i="15"/>
  <c r="BA5" i="15"/>
  <c r="AV6" i="15"/>
  <c r="AU14" i="15"/>
  <c r="X9" i="15"/>
  <c r="X10" i="15" s="1"/>
  <c r="X11" i="15" s="1"/>
  <c r="X12" i="15" s="1"/>
  <c r="X13" i="15" s="1"/>
  <c r="I7" i="15"/>
  <c r="I8" i="15" s="1"/>
  <c r="Q9" i="15"/>
  <c r="Q10" i="15" s="1"/>
  <c r="Q11" i="15" s="1"/>
  <c r="Q12" i="15" s="1"/>
  <c r="Q13" i="15" s="1"/>
  <c r="Q22" i="15"/>
  <c r="Q23" i="15" s="1"/>
  <c r="Q24" i="15" s="1"/>
  <c r="Q25" i="15" s="1"/>
  <c r="Q26" i="15" s="1"/>
  <c r="Q27" i="15" s="1"/>
  <c r="Q28" i="15" s="1"/>
  <c r="Q29" i="15" s="1"/>
  <c r="Q30" i="15" s="1"/>
  <c r="Q31" i="15" s="1"/>
  <c r="Q32" i="15" s="1"/>
  <c r="Q33" i="15" s="1"/>
  <c r="Q34" i="15" s="1"/>
  <c r="Q35" i="15" s="1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Q58" i="15" s="1"/>
  <c r="Q59" i="15" s="1"/>
  <c r="Q60" i="15" s="1"/>
  <c r="Q61" i="15" s="1"/>
  <c r="Q62" i="15" s="1"/>
  <c r="Q63" i="15" s="1"/>
  <c r="Q64" i="15" s="1"/>
  <c r="Q65" i="15" s="1"/>
  <c r="Q66" i="15" s="1"/>
  <c r="Q67" i="15" s="1"/>
  <c r="Q68" i="15" s="1"/>
  <c r="Q69" i="15" s="1"/>
  <c r="Q70" i="15" s="1"/>
  <c r="Q71" i="15" s="1"/>
  <c r="Q72" i="15" s="1"/>
  <c r="Q73" i="15" s="1"/>
  <c r="Q74" i="15" s="1"/>
  <c r="Q75" i="15" s="1"/>
  <c r="Q76" i="15" s="1"/>
  <c r="Q77" i="15" s="1"/>
  <c r="Q78" i="15" s="1"/>
  <c r="Q79" i="15" s="1"/>
  <c r="Q80" i="15" s="1"/>
  <c r="Q81" i="15" s="1"/>
  <c r="Q82" i="15" s="1"/>
  <c r="Q83" i="15" s="1"/>
  <c r="Q84" i="15" s="1"/>
  <c r="Q85" i="15" s="1"/>
  <c r="Q86" i="15" s="1"/>
  <c r="Q87" i="15" s="1"/>
  <c r="Q88" i="15" s="1"/>
  <c r="Q89" i="15" s="1"/>
  <c r="Q90" i="15" s="1"/>
  <c r="Q91" i="15" s="1"/>
  <c r="Q92" i="15" s="1"/>
  <c r="Q93" i="15" s="1"/>
  <c r="Q94" i="15" s="1"/>
  <c r="Q95" i="15" s="1"/>
  <c r="Q96" i="15" s="1"/>
  <c r="Q97" i="15" s="1"/>
  <c r="Q98" i="15" s="1"/>
  <c r="Q99" i="15" s="1"/>
  <c r="Q100" i="15" s="1"/>
  <c r="Q101" i="15" s="1"/>
  <c r="Q102" i="15" s="1"/>
  <c r="Q103" i="15" s="1"/>
  <c r="Q104" i="15" s="1"/>
  <c r="Q105" i="15" s="1"/>
  <c r="Q106" i="15" s="1"/>
  <c r="Q107" i="15" s="1"/>
  <c r="Q108" i="15" s="1"/>
  <c r="Q109" i="15" s="1"/>
  <c r="Q110" i="15" s="1"/>
  <c r="Q111" i="15" s="1"/>
  <c r="Q112" i="15" s="1"/>
  <c r="Q113" i="15" s="1"/>
  <c r="Q114" i="15" s="1"/>
  <c r="Q115" i="15" s="1"/>
  <c r="Q116" i="15" s="1"/>
  <c r="Q117" i="15" s="1"/>
  <c r="Q118" i="15" s="1"/>
  <c r="Q119" i="15" s="1"/>
  <c r="Q120" i="15" s="1"/>
  <c r="Q121" i="15" s="1"/>
  <c r="Q122" i="15" s="1"/>
  <c r="Q123" i="15" s="1"/>
  <c r="Q124" i="15" s="1"/>
  <c r="Q125" i="15" s="1"/>
  <c r="Q126" i="15" s="1"/>
  <c r="Q127" i="15" s="1"/>
  <c r="Q128" i="15" s="1"/>
  <c r="Q129" i="15" s="1"/>
  <c r="Q130" i="15" s="1"/>
  <c r="Q131" i="15" s="1"/>
  <c r="Q132" i="15" s="1"/>
  <c r="Q133" i="15" s="1"/>
  <c r="Q134" i="15" s="1"/>
  <c r="Q135" i="15" s="1"/>
  <c r="Q136" i="15" s="1"/>
  <c r="Q137" i="15" s="1"/>
  <c r="Q138" i="15" s="1"/>
  <c r="Q139" i="15" s="1"/>
  <c r="Q140" i="15" s="1"/>
  <c r="Q141" i="15" s="1"/>
  <c r="Q142" i="15" s="1"/>
  <c r="Q143" i="15" s="1"/>
  <c r="Q144" i="15" s="1"/>
  <c r="Q145" i="15" s="1"/>
  <c r="Q146" i="15" s="1"/>
  <c r="Q147" i="15" s="1"/>
  <c r="Q148" i="15" s="1"/>
  <c r="Q149" i="15" s="1"/>
  <c r="Q150" i="15" s="1"/>
  <c r="Q151" i="15" s="1"/>
  <c r="Q152" i="15" s="1"/>
  <c r="Q153" i="15" s="1"/>
  <c r="Q154" i="15" s="1"/>
  <c r="Q155" i="15" s="1"/>
  <c r="Q156" i="15" s="1"/>
  <c r="Q157" i="15" s="1"/>
  <c r="Q158" i="15" s="1"/>
  <c r="Q159" i="15" s="1"/>
  <c r="Q160" i="15" s="1"/>
  <c r="Q161" i="15" s="1"/>
  <c r="Q162" i="15" s="1"/>
  <c r="Q163" i="15" s="1"/>
  <c r="Q164" i="15" s="1"/>
  <c r="BU5" i="15"/>
  <c r="T9" i="15"/>
  <c r="T10" i="15" s="1"/>
  <c r="T11" i="15" s="1"/>
  <c r="T12" i="15" s="1"/>
  <c r="T13" i="15" s="1"/>
  <c r="T22" i="15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T58" i="15" s="1"/>
  <c r="T59" i="15" s="1"/>
  <c r="T60" i="15" s="1"/>
  <c r="T61" i="15" s="1"/>
  <c r="T62" i="15" s="1"/>
  <c r="T63" i="15" s="1"/>
  <c r="T64" i="15" s="1"/>
  <c r="T65" i="15" s="1"/>
  <c r="T66" i="15" s="1"/>
  <c r="T67" i="15" s="1"/>
  <c r="T68" i="15" s="1"/>
  <c r="T69" i="15" s="1"/>
  <c r="T70" i="15" s="1"/>
  <c r="T71" i="15" s="1"/>
  <c r="T72" i="15" s="1"/>
  <c r="T73" i="15" s="1"/>
  <c r="T74" i="15" s="1"/>
  <c r="T75" i="15" s="1"/>
  <c r="T76" i="15" s="1"/>
  <c r="T77" i="15" s="1"/>
  <c r="T78" i="15" s="1"/>
  <c r="T79" i="15" s="1"/>
  <c r="T80" i="15" s="1"/>
  <c r="T81" i="15" s="1"/>
  <c r="T82" i="15" s="1"/>
  <c r="T83" i="15" s="1"/>
  <c r="T84" i="15" s="1"/>
  <c r="T85" i="15" s="1"/>
  <c r="T86" i="15" s="1"/>
  <c r="T87" i="15" s="1"/>
  <c r="T88" i="15" s="1"/>
  <c r="T89" i="15" s="1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T104" i="15" s="1"/>
  <c r="T105" i="15" s="1"/>
  <c r="T106" i="15" s="1"/>
  <c r="T107" i="15" s="1"/>
  <c r="T108" i="15" s="1"/>
  <c r="T109" i="15" s="1"/>
  <c r="T110" i="15" s="1"/>
  <c r="T111" i="15" s="1"/>
  <c r="T112" i="15" s="1"/>
  <c r="T113" i="15" s="1"/>
  <c r="T114" i="15" s="1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T129" i="15" s="1"/>
  <c r="T130" i="15" s="1"/>
  <c r="T131" i="15" s="1"/>
  <c r="T132" i="15" s="1"/>
  <c r="T133" i="15" s="1"/>
  <c r="T134" i="15" s="1"/>
  <c r="T135" i="15" s="1"/>
  <c r="T136" i="15" s="1"/>
  <c r="T137" i="15" s="1"/>
  <c r="T138" i="15" s="1"/>
  <c r="T139" i="15" s="1"/>
  <c r="T140" i="15" s="1"/>
  <c r="T141" i="15" s="1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T154" i="15" s="1"/>
  <c r="T155" i="15" s="1"/>
  <c r="T156" i="15" s="1"/>
  <c r="T157" i="15" s="1"/>
  <c r="T158" i="15" s="1"/>
  <c r="T159" i="15" s="1"/>
  <c r="T160" i="15" s="1"/>
  <c r="T161" i="15" s="1"/>
  <c r="T162" i="15" s="1"/>
  <c r="T163" i="15" s="1"/>
  <c r="T164" i="15" s="1"/>
  <c r="BE6" i="15"/>
  <c r="AA14" i="15"/>
  <c r="BL14" i="15"/>
  <c r="J9" i="15"/>
  <c r="J10" i="15" s="1"/>
  <c r="J11" i="15" s="1"/>
  <c r="J12" i="15" s="1"/>
  <c r="J13" i="15" s="1"/>
  <c r="J22" i="15"/>
  <c r="J23" i="15" s="1"/>
  <c r="J24" i="15" s="1"/>
  <c r="J25" i="15" s="1"/>
  <c r="J26" i="15" s="1"/>
  <c r="J27" i="15" s="1"/>
  <c r="J28" i="15" s="1"/>
  <c r="J29" i="15" s="1"/>
  <c r="J30" i="15" s="1"/>
  <c r="J31" i="15" s="1"/>
  <c r="J32" i="15" s="1"/>
  <c r="J33" i="15" s="1"/>
  <c r="J34" i="15" s="1"/>
  <c r="J35" i="15" s="1"/>
  <c r="J36" i="15" s="1"/>
  <c r="J37" i="15" s="1"/>
  <c r="J38" i="15" s="1"/>
  <c r="J39" i="15" s="1"/>
  <c r="J40" i="15" s="1"/>
  <c r="J41" i="15" s="1"/>
  <c r="J42" i="15" s="1"/>
  <c r="J43" i="15" s="1"/>
  <c r="J44" i="15" s="1"/>
  <c r="J45" i="15" s="1"/>
  <c r="J46" i="15" s="1"/>
  <c r="J47" i="15" s="1"/>
  <c r="J48" i="15" s="1"/>
  <c r="J49" i="15" s="1"/>
  <c r="J50" i="15" s="1"/>
  <c r="J51" i="15" s="1"/>
  <c r="J52" i="15" s="1"/>
  <c r="J53" i="15" s="1"/>
  <c r="J54" i="15" s="1"/>
  <c r="J55" i="15" s="1"/>
  <c r="J56" i="15" s="1"/>
  <c r="J57" i="15" s="1"/>
  <c r="J58" i="15" s="1"/>
  <c r="J59" i="15" s="1"/>
  <c r="J60" i="15" s="1"/>
  <c r="J61" i="15" s="1"/>
  <c r="J62" i="15" s="1"/>
  <c r="J63" i="15" s="1"/>
  <c r="J64" i="15" s="1"/>
  <c r="J65" i="15" s="1"/>
  <c r="J66" i="15" s="1"/>
  <c r="J67" i="15" s="1"/>
  <c r="J68" i="15" s="1"/>
  <c r="J69" i="15" s="1"/>
  <c r="J70" i="15" s="1"/>
  <c r="J71" i="15" s="1"/>
  <c r="J72" i="15" s="1"/>
  <c r="J73" i="15" s="1"/>
  <c r="J74" i="15" s="1"/>
  <c r="J75" i="15" s="1"/>
  <c r="J76" i="15" s="1"/>
  <c r="J77" i="15" s="1"/>
  <c r="J78" i="15" s="1"/>
  <c r="J79" i="15" s="1"/>
  <c r="J80" i="15" s="1"/>
  <c r="J81" i="15" s="1"/>
  <c r="J82" i="15" s="1"/>
  <c r="J83" i="15" s="1"/>
  <c r="J84" i="15" s="1"/>
  <c r="J85" i="15" s="1"/>
  <c r="J86" i="15" s="1"/>
  <c r="J87" i="15" s="1"/>
  <c r="J88" i="15" s="1"/>
  <c r="J89" i="15" s="1"/>
  <c r="J90" i="15" s="1"/>
  <c r="J91" i="15" s="1"/>
  <c r="J92" i="15" s="1"/>
  <c r="J93" i="15" s="1"/>
  <c r="J94" i="15" s="1"/>
  <c r="J95" i="15" s="1"/>
  <c r="J96" i="15" s="1"/>
  <c r="J97" i="15" s="1"/>
  <c r="J98" i="15" s="1"/>
  <c r="J99" i="15" s="1"/>
  <c r="J100" i="15" s="1"/>
  <c r="J101" i="15" s="1"/>
  <c r="J102" i="15" s="1"/>
  <c r="J103" i="15" s="1"/>
  <c r="J104" i="15" s="1"/>
  <c r="J105" i="15" s="1"/>
  <c r="J106" i="15" s="1"/>
  <c r="J107" i="15" s="1"/>
  <c r="J108" i="15" s="1"/>
  <c r="J109" i="15" s="1"/>
  <c r="J110" i="15" s="1"/>
  <c r="J111" i="15" s="1"/>
  <c r="J112" i="15" s="1"/>
  <c r="J113" i="15" s="1"/>
  <c r="J114" i="15" s="1"/>
  <c r="J115" i="15" s="1"/>
  <c r="J116" i="15" s="1"/>
  <c r="J117" i="15" s="1"/>
  <c r="J118" i="15" s="1"/>
  <c r="J119" i="15" s="1"/>
  <c r="J120" i="15" s="1"/>
  <c r="J121" i="15" s="1"/>
  <c r="J122" i="15" s="1"/>
  <c r="J123" i="15" s="1"/>
  <c r="J124" i="15" s="1"/>
  <c r="J125" i="15" s="1"/>
  <c r="J126" i="15" s="1"/>
  <c r="J127" i="15" s="1"/>
  <c r="J128" i="15" s="1"/>
  <c r="J129" i="15" s="1"/>
  <c r="J130" i="15" s="1"/>
  <c r="J131" i="15" s="1"/>
  <c r="J132" i="15" s="1"/>
  <c r="J133" i="15" s="1"/>
  <c r="J134" i="15" s="1"/>
  <c r="J135" i="15" s="1"/>
  <c r="J136" i="15" s="1"/>
  <c r="J137" i="15" s="1"/>
  <c r="J138" i="15" s="1"/>
  <c r="J139" i="15" s="1"/>
  <c r="J140" i="15" s="1"/>
  <c r="J141" i="15" s="1"/>
  <c r="J142" i="15" s="1"/>
  <c r="J143" i="15" s="1"/>
  <c r="J144" i="15" s="1"/>
  <c r="J145" i="15" s="1"/>
  <c r="J146" i="15" s="1"/>
  <c r="J147" i="15" s="1"/>
  <c r="J148" i="15" s="1"/>
  <c r="J149" i="15" s="1"/>
  <c r="J150" i="15" s="1"/>
  <c r="J151" i="15" s="1"/>
  <c r="J152" i="15" s="1"/>
  <c r="J153" i="15" s="1"/>
  <c r="J154" i="15" s="1"/>
  <c r="J155" i="15" s="1"/>
  <c r="J156" i="15" s="1"/>
  <c r="J157" i="15" s="1"/>
  <c r="J158" i="15" s="1"/>
  <c r="J159" i="15" s="1"/>
  <c r="J160" i="15" s="1"/>
  <c r="J161" i="15" s="1"/>
  <c r="J162" i="15" s="1"/>
  <c r="J163" i="15" s="1"/>
  <c r="J164" i="15" s="1"/>
  <c r="Z5" i="15"/>
  <c r="BF5" i="15"/>
  <c r="G7" i="15"/>
  <c r="G8" i="15" s="1"/>
  <c r="AB6" i="15"/>
  <c r="AW6" i="15"/>
  <c r="BS6" i="15"/>
  <c r="AR14" i="15"/>
  <c r="BM14" i="15"/>
  <c r="BG14" i="15"/>
  <c r="S9" i="15"/>
  <c r="S10" i="15" s="1"/>
  <c r="S11" i="15" s="1"/>
  <c r="S12" i="15" s="1"/>
  <c r="S13" i="15" s="1"/>
  <c r="S22" i="15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S58" i="15" s="1"/>
  <c r="S59" i="15" s="1"/>
  <c r="S60" i="15" s="1"/>
  <c r="S61" i="15" s="1"/>
  <c r="S62" i="15" s="1"/>
  <c r="S63" i="15" s="1"/>
  <c r="S64" i="15" s="1"/>
  <c r="S65" i="15" s="1"/>
  <c r="S66" i="15" s="1"/>
  <c r="S67" i="15" s="1"/>
  <c r="S68" i="15" s="1"/>
  <c r="S69" i="15" s="1"/>
  <c r="S70" i="15" s="1"/>
  <c r="S71" i="15" s="1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S85" i="15" s="1"/>
  <c r="S86" i="15" s="1"/>
  <c r="S87" i="15" s="1"/>
  <c r="S88" i="15" s="1"/>
  <c r="S89" i="15" s="1"/>
  <c r="S90" i="15" s="1"/>
  <c r="S91" i="15" s="1"/>
  <c r="S92" i="15" s="1"/>
  <c r="S93" i="15" s="1"/>
  <c r="S94" i="15" s="1"/>
  <c r="S95" i="15" s="1"/>
  <c r="S96" i="15" s="1"/>
  <c r="S97" i="15" s="1"/>
  <c r="S98" i="15" s="1"/>
  <c r="S99" i="15" s="1"/>
  <c r="S100" i="15" s="1"/>
  <c r="S101" i="15" s="1"/>
  <c r="S102" i="15" s="1"/>
  <c r="S103" i="15" s="1"/>
  <c r="S104" i="15" s="1"/>
  <c r="S105" i="15" s="1"/>
  <c r="S106" i="15" s="1"/>
  <c r="S107" i="15" s="1"/>
  <c r="S108" i="15" s="1"/>
  <c r="S109" i="15" s="1"/>
  <c r="S110" i="15" s="1"/>
  <c r="S111" i="15" s="1"/>
  <c r="S112" i="15" s="1"/>
  <c r="S113" i="15" s="1"/>
  <c r="S114" i="15" s="1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S129" i="15" s="1"/>
  <c r="S130" i="15" s="1"/>
  <c r="S131" i="15" s="1"/>
  <c r="S132" i="15" s="1"/>
  <c r="S133" i="15" s="1"/>
  <c r="S134" i="15" s="1"/>
  <c r="S135" i="15" s="1"/>
  <c r="S136" i="15" s="1"/>
  <c r="S137" i="15" s="1"/>
  <c r="S138" i="15" s="1"/>
  <c r="S139" i="15" s="1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S154" i="15" s="1"/>
  <c r="S155" i="15" s="1"/>
  <c r="S156" i="15" s="1"/>
  <c r="S157" i="15" s="1"/>
  <c r="S158" i="15" s="1"/>
  <c r="S159" i="15" s="1"/>
  <c r="S160" i="15" s="1"/>
  <c r="S161" i="15" s="1"/>
  <c r="S162" i="15" s="1"/>
  <c r="S163" i="15" s="1"/>
  <c r="S164" i="15" s="1"/>
  <c r="AI5" i="15"/>
  <c r="AY5" i="15"/>
  <c r="BO5" i="15"/>
  <c r="S7" i="15"/>
  <c r="S8" i="15" s="1"/>
  <c r="AN6" i="15"/>
  <c r="BI6" i="15"/>
  <c r="AC14" i="15"/>
  <c r="AY14" i="15"/>
  <c r="BT14" i="15"/>
  <c r="M21" i="15"/>
  <c r="M22" i="15" s="1"/>
  <c r="M23" i="15" s="1"/>
  <c r="M24" i="15" s="1"/>
  <c r="M25" i="15" s="1"/>
  <c r="M26" i="15" s="1"/>
  <c r="M27" i="15" s="1"/>
  <c r="M28" i="15" s="1"/>
  <c r="M29" i="15" s="1"/>
  <c r="M30" i="15" s="1"/>
  <c r="M31" i="15" s="1"/>
  <c r="M32" i="15" s="1"/>
  <c r="M33" i="15" s="1"/>
  <c r="M34" i="15" s="1"/>
  <c r="M35" i="15" s="1"/>
  <c r="M36" i="15" s="1"/>
  <c r="M37" i="15" s="1"/>
  <c r="M38" i="15" s="1"/>
  <c r="M39" i="15" s="1"/>
  <c r="M40" i="15" s="1"/>
  <c r="M41" i="15" s="1"/>
  <c r="M42" i="15" s="1"/>
  <c r="M43" i="15" s="1"/>
  <c r="M44" i="15" s="1"/>
  <c r="M45" i="15" s="1"/>
  <c r="M46" i="15" s="1"/>
  <c r="M47" i="15" s="1"/>
  <c r="M48" i="15" s="1"/>
  <c r="M49" i="15" s="1"/>
  <c r="M50" i="15" s="1"/>
  <c r="M51" i="15" s="1"/>
  <c r="M52" i="15" s="1"/>
  <c r="M53" i="15" s="1"/>
  <c r="M54" i="15" s="1"/>
  <c r="M55" i="15" s="1"/>
  <c r="M56" i="15" s="1"/>
  <c r="M57" i="15" s="1"/>
  <c r="M58" i="15" s="1"/>
  <c r="M59" i="15" s="1"/>
  <c r="M60" i="15" s="1"/>
  <c r="M61" i="15" s="1"/>
  <c r="M62" i="15" s="1"/>
  <c r="M63" i="15" s="1"/>
  <c r="M64" i="15" s="1"/>
  <c r="M65" i="15" s="1"/>
  <c r="M66" i="15" s="1"/>
  <c r="M67" i="15" s="1"/>
  <c r="M68" i="15" s="1"/>
  <c r="M69" i="15" s="1"/>
  <c r="M70" i="15" s="1"/>
  <c r="M71" i="15" s="1"/>
  <c r="M72" i="15" s="1"/>
  <c r="M73" i="15" s="1"/>
  <c r="M74" i="15" s="1"/>
  <c r="M75" i="15" s="1"/>
  <c r="M76" i="15" s="1"/>
  <c r="M77" i="15" s="1"/>
  <c r="M78" i="15" s="1"/>
  <c r="M79" i="15" s="1"/>
  <c r="M80" i="15" s="1"/>
  <c r="M81" i="15" s="1"/>
  <c r="M82" i="15" s="1"/>
  <c r="M83" i="15" s="1"/>
  <c r="M84" i="15" s="1"/>
  <c r="M85" i="15" s="1"/>
  <c r="M86" i="15" s="1"/>
  <c r="M87" i="15" s="1"/>
  <c r="M88" i="15" s="1"/>
  <c r="M89" i="15" s="1"/>
  <c r="M90" i="15" s="1"/>
  <c r="M91" i="15" s="1"/>
  <c r="M92" i="15" s="1"/>
  <c r="M93" i="15" s="1"/>
  <c r="M94" i="15" s="1"/>
  <c r="M95" i="15" s="1"/>
  <c r="M96" i="15" s="1"/>
  <c r="M97" i="15" s="1"/>
  <c r="M98" i="15" s="1"/>
  <c r="M99" i="15" s="1"/>
  <c r="M100" i="15" s="1"/>
  <c r="M101" i="15" s="1"/>
  <c r="M102" i="15" s="1"/>
  <c r="M103" i="15" s="1"/>
  <c r="M104" i="15" s="1"/>
  <c r="M105" i="15" s="1"/>
  <c r="M106" i="15" s="1"/>
  <c r="M107" i="15" s="1"/>
  <c r="M108" i="15" s="1"/>
  <c r="M109" i="15" s="1"/>
  <c r="M110" i="15" s="1"/>
  <c r="M111" i="15" s="1"/>
  <c r="M112" i="15" s="1"/>
  <c r="M113" i="15" s="1"/>
  <c r="M114" i="15" s="1"/>
  <c r="M115" i="15" s="1"/>
  <c r="M116" i="15" s="1"/>
  <c r="M117" i="15" s="1"/>
  <c r="M118" i="15" s="1"/>
  <c r="M119" i="15" s="1"/>
  <c r="M120" i="15" s="1"/>
  <c r="M121" i="15" s="1"/>
  <c r="M122" i="15" s="1"/>
  <c r="M123" i="15" s="1"/>
  <c r="M124" i="15" s="1"/>
  <c r="M125" i="15" s="1"/>
  <c r="M126" i="15" s="1"/>
  <c r="M127" i="15" s="1"/>
  <c r="M128" i="15" s="1"/>
  <c r="M129" i="15" s="1"/>
  <c r="M130" i="15" s="1"/>
  <c r="M131" i="15" s="1"/>
  <c r="M132" i="15" s="1"/>
  <c r="M133" i="15" s="1"/>
  <c r="M134" i="15" s="1"/>
  <c r="M135" i="15" s="1"/>
  <c r="M136" i="15" s="1"/>
  <c r="M137" i="15" s="1"/>
  <c r="M138" i="15" s="1"/>
  <c r="M139" i="15" s="1"/>
  <c r="M140" i="15" s="1"/>
  <c r="M141" i="15" s="1"/>
  <c r="M142" i="15" s="1"/>
  <c r="M143" i="15" s="1"/>
  <c r="M144" i="15" s="1"/>
  <c r="M145" i="15" s="1"/>
  <c r="M146" i="15" s="1"/>
  <c r="M147" i="15" s="1"/>
  <c r="M148" i="15" s="1"/>
  <c r="M149" i="15" s="1"/>
  <c r="M150" i="15" s="1"/>
  <c r="M151" i="15" s="1"/>
  <c r="M152" i="15" s="1"/>
  <c r="M153" i="15" s="1"/>
  <c r="M154" i="15" s="1"/>
  <c r="M155" i="15" s="1"/>
  <c r="M156" i="15" s="1"/>
  <c r="M157" i="15" s="1"/>
  <c r="M158" i="15" s="1"/>
  <c r="M159" i="15" s="1"/>
  <c r="M160" i="15" s="1"/>
  <c r="M161" i="15" s="1"/>
  <c r="M162" i="15" s="1"/>
  <c r="M163" i="15" s="1"/>
  <c r="M164" i="15" s="1"/>
  <c r="F7" i="15"/>
  <c r="F8" i="15" s="1"/>
  <c r="AL6" i="15"/>
  <c r="BB6" i="15"/>
  <c r="BR6" i="15"/>
  <c r="AH14" i="15"/>
  <c r="AX14" i="15"/>
  <c r="BN14" i="15"/>
  <c r="F21" i="15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F65" i="15" s="1"/>
  <c r="F66" i="15" s="1"/>
  <c r="F67" i="15" s="1"/>
  <c r="F68" i="15" s="1"/>
  <c r="F69" i="15" s="1"/>
  <c r="F70" i="15" s="1"/>
  <c r="F71" i="15" s="1"/>
  <c r="F72" i="15" s="1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F161" i="15" s="1"/>
  <c r="F162" i="15" s="1"/>
  <c r="F163" i="15" s="1"/>
  <c r="F164" i="15" s="1"/>
  <c r="V21" i="15"/>
  <c r="V22" i="15" s="1"/>
  <c r="V23" i="15" s="1"/>
  <c r="V24" i="15" s="1"/>
  <c r="V25" i="15" s="1"/>
  <c r="V26" i="15" s="1"/>
  <c r="V27" i="15" s="1"/>
  <c r="V28" i="15" s="1"/>
  <c r="V29" i="15" s="1"/>
  <c r="V30" i="15" s="1"/>
  <c r="V31" i="15" s="1"/>
  <c r="V32" i="15" s="1"/>
  <c r="V33" i="15" s="1"/>
  <c r="V34" i="15" s="1"/>
  <c r="V35" i="15" s="1"/>
  <c r="V36" i="15" s="1"/>
  <c r="V37" i="15" s="1"/>
  <c r="V38" i="15" s="1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V54" i="15" s="1"/>
  <c r="V55" i="15" s="1"/>
  <c r="V56" i="15" s="1"/>
  <c r="V57" i="15" s="1"/>
  <c r="V58" i="15" s="1"/>
  <c r="V59" i="15" s="1"/>
  <c r="V60" i="15" s="1"/>
  <c r="V61" i="15" s="1"/>
  <c r="V62" i="15" s="1"/>
  <c r="V63" i="15" s="1"/>
  <c r="V64" i="15" s="1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V79" i="15" s="1"/>
  <c r="V80" i="15" s="1"/>
  <c r="V81" i="15" s="1"/>
  <c r="V82" i="15" s="1"/>
  <c r="V83" i="15" s="1"/>
  <c r="V84" i="15" s="1"/>
  <c r="V85" i="15" s="1"/>
  <c r="V86" i="15" s="1"/>
  <c r="V87" i="15" s="1"/>
  <c r="V88" i="15" s="1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V104" i="15" s="1"/>
  <c r="V105" i="15" s="1"/>
  <c r="V106" i="15" s="1"/>
  <c r="V107" i="15" s="1"/>
  <c r="V108" i="15" s="1"/>
  <c r="V109" i="15" s="1"/>
  <c r="V110" i="15" s="1"/>
  <c r="V111" i="15" s="1"/>
  <c r="V112" i="15" s="1"/>
  <c r="V113" i="15" s="1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V129" i="15" s="1"/>
  <c r="V130" i="15" s="1"/>
  <c r="V131" i="15" s="1"/>
  <c r="V132" i="15" s="1"/>
  <c r="V133" i="15" s="1"/>
  <c r="V134" i="15" s="1"/>
  <c r="V135" i="15" s="1"/>
  <c r="V136" i="15" s="1"/>
  <c r="V137" i="15" s="1"/>
  <c r="V138" i="15" s="1"/>
  <c r="V139" i="15" s="1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V154" i="15" s="1"/>
  <c r="V155" i="15" s="1"/>
  <c r="V156" i="15" s="1"/>
  <c r="V157" i="15" s="1"/>
  <c r="V158" i="15" s="1"/>
  <c r="V159" i="15" s="1"/>
  <c r="V160" i="15" s="1"/>
  <c r="V161" i="15" s="1"/>
  <c r="V162" i="15" s="1"/>
  <c r="V163" i="15" s="1"/>
  <c r="V164" i="15" s="1"/>
  <c r="O21" i="15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AS5" i="15"/>
  <c r="BQ6" i="15"/>
  <c r="P9" i="15"/>
  <c r="P10" i="15" s="1"/>
  <c r="P11" i="15" s="1"/>
  <c r="P12" i="15" s="1"/>
  <c r="P13" i="15" s="1"/>
  <c r="AF14" i="15"/>
  <c r="Y5" i="15"/>
  <c r="AQ6" i="15"/>
  <c r="BE14" i="15"/>
  <c r="E9" i="15"/>
  <c r="E10" i="15" s="1"/>
  <c r="E11" i="15" s="1"/>
  <c r="E12" i="15" s="1"/>
  <c r="E13" i="15" s="1"/>
  <c r="BI5" i="15"/>
  <c r="BG6" i="15"/>
  <c r="AF5" i="15"/>
  <c r="AE6" i="15"/>
  <c r="AZ14" i="15"/>
  <c r="AG5" i="15"/>
  <c r="AJ14" i="15"/>
  <c r="BH5" i="15"/>
  <c r="Y6" i="15"/>
  <c r="BP6" i="15"/>
  <c r="AO14" i="15"/>
  <c r="BQ14" i="15"/>
  <c r="N9" i="15"/>
  <c r="N10" i="15" s="1"/>
  <c r="N11" i="15" s="1"/>
  <c r="N12" i="15" s="1"/>
  <c r="N13" i="15" s="1"/>
  <c r="AT5" i="15"/>
  <c r="BJ5" i="15"/>
  <c r="AG6" i="15"/>
  <c r="BC6" i="15"/>
  <c r="AB14" i="15"/>
  <c r="AW14" i="15"/>
  <c r="BS14" i="15"/>
  <c r="G9" i="15"/>
  <c r="G10" i="15" s="1"/>
  <c r="G11" i="15" s="1"/>
  <c r="G12" i="15" s="1"/>
  <c r="G13" i="15" s="1"/>
  <c r="W9" i="15"/>
  <c r="W10" i="15" s="1"/>
  <c r="W11" i="15" s="1"/>
  <c r="W12" i="15" s="1"/>
  <c r="W13" i="15" s="1"/>
  <c r="AM5" i="15"/>
  <c r="BC5" i="15"/>
  <c r="BS5" i="15"/>
  <c r="X7" i="15"/>
  <c r="X8" i="15" s="1"/>
  <c r="AS6" i="15"/>
  <c r="BO6" i="15"/>
  <c r="AI14" i="15"/>
  <c r="BD14" i="15"/>
  <c r="J7" i="15"/>
  <c r="J8" i="15" s="1"/>
  <c r="Z6" i="15"/>
  <c r="AP6" i="15"/>
  <c r="BF6" i="15"/>
  <c r="AL14" i="15"/>
  <c r="BB14" i="15"/>
  <c r="BR14" i="15"/>
  <c r="H21" i="15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H58" i="15" s="1"/>
  <c r="H59" i="15" s="1"/>
  <c r="H60" i="15" s="1"/>
  <c r="H61" i="15" s="1"/>
  <c r="H62" i="15" s="1"/>
  <c r="H63" i="15" s="1"/>
  <c r="H64" i="15" s="1"/>
  <c r="H65" i="15" s="1"/>
  <c r="H66" i="15" s="1"/>
  <c r="H67" i="15" s="1"/>
  <c r="H68" i="15" s="1"/>
  <c r="H69" i="15" s="1"/>
  <c r="H70" i="15" s="1"/>
  <c r="H71" i="15" s="1"/>
  <c r="H72" i="15" s="1"/>
  <c r="H73" i="15" s="1"/>
  <c r="H74" i="15" s="1"/>
  <c r="H75" i="15" s="1"/>
  <c r="H76" i="15" s="1"/>
  <c r="H77" i="15" s="1"/>
  <c r="H78" i="15" s="1"/>
  <c r="H79" i="15" s="1"/>
  <c r="H80" i="15" s="1"/>
  <c r="H81" i="15" s="1"/>
  <c r="H82" i="15" s="1"/>
  <c r="H83" i="15" s="1"/>
  <c r="H84" i="15" s="1"/>
  <c r="H85" i="15" s="1"/>
  <c r="H86" i="15" s="1"/>
  <c r="H87" i="15" s="1"/>
  <c r="H88" i="15" s="1"/>
  <c r="H89" i="15" s="1"/>
  <c r="H90" i="15" s="1"/>
  <c r="H91" i="15" s="1"/>
  <c r="H92" i="15" s="1"/>
  <c r="H93" i="15" s="1"/>
  <c r="H94" i="15" s="1"/>
  <c r="H95" i="15" s="1"/>
  <c r="H96" i="15" s="1"/>
  <c r="H97" i="15" s="1"/>
  <c r="H98" i="15" s="1"/>
  <c r="H99" i="15" s="1"/>
  <c r="H100" i="15" s="1"/>
  <c r="H101" i="15" s="1"/>
  <c r="H102" i="15" s="1"/>
  <c r="H103" i="15" s="1"/>
  <c r="H104" i="15" s="1"/>
  <c r="H105" i="15" s="1"/>
  <c r="H106" i="15" s="1"/>
  <c r="H107" i="15" s="1"/>
  <c r="H108" i="15" s="1"/>
  <c r="H109" i="15" s="1"/>
  <c r="H110" i="15" s="1"/>
  <c r="H111" i="15" s="1"/>
  <c r="H112" i="15" s="1"/>
  <c r="H113" i="15" s="1"/>
  <c r="H114" i="15" s="1"/>
  <c r="H115" i="15" s="1"/>
  <c r="H116" i="15" s="1"/>
  <c r="H117" i="15" s="1"/>
  <c r="H118" i="15" s="1"/>
  <c r="H119" i="15" s="1"/>
  <c r="H120" i="15" s="1"/>
  <c r="H121" i="15" s="1"/>
  <c r="H122" i="15" s="1"/>
  <c r="H123" i="15" s="1"/>
  <c r="H124" i="15" s="1"/>
  <c r="H125" i="15" s="1"/>
  <c r="H126" i="15" s="1"/>
  <c r="H127" i="15" s="1"/>
  <c r="H128" i="15" s="1"/>
  <c r="H129" i="15" s="1"/>
  <c r="H130" i="15" s="1"/>
  <c r="H131" i="15" s="1"/>
  <c r="H132" i="15" s="1"/>
  <c r="H133" i="15" s="1"/>
  <c r="H134" i="15" s="1"/>
  <c r="H135" i="15" s="1"/>
  <c r="H136" i="15" s="1"/>
  <c r="H137" i="15" s="1"/>
  <c r="H138" i="15" s="1"/>
  <c r="H139" i="15" s="1"/>
  <c r="H140" i="15" s="1"/>
  <c r="H141" i="15" s="1"/>
  <c r="H142" i="15" s="1"/>
  <c r="H143" i="15" s="1"/>
  <c r="H144" i="15" s="1"/>
  <c r="H145" i="15" s="1"/>
  <c r="H146" i="15" s="1"/>
  <c r="H147" i="15" s="1"/>
  <c r="H148" i="15" s="1"/>
  <c r="H149" i="15" s="1"/>
  <c r="H150" i="15" s="1"/>
  <c r="H151" i="15" s="1"/>
  <c r="H152" i="15" s="1"/>
  <c r="H153" i="15" s="1"/>
  <c r="H154" i="15" s="1"/>
  <c r="H155" i="15" s="1"/>
  <c r="H156" i="15" s="1"/>
  <c r="H157" i="15" s="1"/>
  <c r="H158" i="15" s="1"/>
  <c r="H159" i="15" s="1"/>
  <c r="H160" i="15" s="1"/>
  <c r="H161" i="15" s="1"/>
  <c r="H162" i="15" s="1"/>
  <c r="H163" i="15" s="1"/>
  <c r="H164" i="15" s="1"/>
  <c r="X21" i="15"/>
  <c r="X22" i="15" s="1"/>
  <c r="X23" i="15" s="1"/>
  <c r="X24" i="15" s="1"/>
  <c r="X25" i="15" s="1"/>
  <c r="X26" i="15" s="1"/>
  <c r="X27" i="15" s="1"/>
  <c r="X28" i="15" s="1"/>
  <c r="X29" i="15" s="1"/>
  <c r="X30" i="15" s="1"/>
  <c r="X31" i="15" s="1"/>
  <c r="X32" i="15" s="1"/>
  <c r="X33" i="15" s="1"/>
  <c r="X34" i="15" s="1"/>
  <c r="X35" i="15" s="1"/>
  <c r="X36" i="15" s="1"/>
  <c r="X37" i="15" s="1"/>
  <c r="X38" i="15" s="1"/>
  <c r="X39" i="15" s="1"/>
  <c r="X40" i="15" s="1"/>
  <c r="X41" i="15" s="1"/>
  <c r="X42" i="15" s="1"/>
  <c r="X43" i="15" s="1"/>
  <c r="X44" i="15" s="1"/>
  <c r="X45" i="15" s="1"/>
  <c r="X46" i="15" s="1"/>
  <c r="X47" i="15" s="1"/>
  <c r="X48" i="15" s="1"/>
  <c r="X49" i="15" s="1"/>
  <c r="X50" i="15" s="1"/>
  <c r="X51" i="15" s="1"/>
  <c r="X52" i="15" s="1"/>
  <c r="X53" i="15" s="1"/>
  <c r="X54" i="15" s="1"/>
  <c r="X55" i="15" s="1"/>
  <c r="X56" i="15" s="1"/>
  <c r="X57" i="15" s="1"/>
  <c r="X58" i="15" s="1"/>
  <c r="X59" i="15" s="1"/>
  <c r="X60" i="15" s="1"/>
  <c r="X61" i="15" s="1"/>
  <c r="X62" i="15" s="1"/>
  <c r="X63" i="15" s="1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79" i="15" s="1"/>
  <c r="X80" i="15" s="1"/>
  <c r="X81" i="15" s="1"/>
  <c r="X82" i="15" s="1"/>
  <c r="X83" i="15" s="1"/>
  <c r="X84" i="15" s="1"/>
  <c r="X85" i="15" s="1"/>
  <c r="X86" i="15" s="1"/>
  <c r="X87" i="15" s="1"/>
  <c r="X88" i="15" s="1"/>
  <c r="X89" i="15" s="1"/>
  <c r="X90" i="15" s="1"/>
  <c r="X91" i="15" s="1"/>
  <c r="X92" i="15" s="1"/>
  <c r="X93" i="15" s="1"/>
  <c r="X94" i="15" s="1"/>
  <c r="X95" i="15" s="1"/>
  <c r="X96" i="15" s="1"/>
  <c r="X97" i="15" s="1"/>
  <c r="X98" i="15" s="1"/>
  <c r="X99" i="15" s="1"/>
  <c r="X100" i="15" s="1"/>
  <c r="X101" i="15" s="1"/>
  <c r="X102" i="15" s="1"/>
  <c r="X103" i="15" s="1"/>
  <c r="X104" i="15" s="1"/>
  <c r="X105" i="15" s="1"/>
  <c r="X106" i="15" s="1"/>
  <c r="X107" i="15" s="1"/>
  <c r="X108" i="15" s="1"/>
  <c r="X109" i="15" s="1"/>
  <c r="X110" i="15" s="1"/>
  <c r="X111" i="15" s="1"/>
  <c r="X112" i="15" s="1"/>
  <c r="X113" i="15" s="1"/>
  <c r="X114" i="15" s="1"/>
  <c r="X115" i="15" s="1"/>
  <c r="X116" i="15" s="1"/>
  <c r="X117" i="15" s="1"/>
  <c r="X118" i="15" s="1"/>
  <c r="X119" i="15" s="1"/>
  <c r="X120" i="15" s="1"/>
  <c r="X121" i="15" s="1"/>
  <c r="X122" i="15" s="1"/>
  <c r="X123" i="15" s="1"/>
  <c r="X124" i="15" s="1"/>
  <c r="X125" i="15" s="1"/>
  <c r="X126" i="15" s="1"/>
  <c r="X127" i="15" s="1"/>
  <c r="X128" i="15" s="1"/>
  <c r="X129" i="15" s="1"/>
  <c r="X130" i="15" s="1"/>
  <c r="X131" i="15" s="1"/>
  <c r="X132" i="15" s="1"/>
  <c r="X133" i="15" s="1"/>
  <c r="X134" i="15" s="1"/>
  <c r="X135" i="15" s="1"/>
  <c r="X136" i="15" s="1"/>
  <c r="X137" i="15" s="1"/>
  <c r="X138" i="15" s="1"/>
  <c r="X139" i="15" s="1"/>
  <c r="X140" i="15" s="1"/>
  <c r="X141" i="15" s="1"/>
  <c r="X142" i="15" s="1"/>
  <c r="X143" i="15" s="1"/>
  <c r="X144" i="15" s="1"/>
  <c r="X145" i="15" s="1"/>
  <c r="X146" i="15" s="1"/>
  <c r="X147" i="15" s="1"/>
  <c r="X148" i="15" s="1"/>
  <c r="X149" i="15" s="1"/>
  <c r="X150" i="15" s="1"/>
  <c r="X151" i="15" s="1"/>
  <c r="X152" i="15" s="1"/>
  <c r="X153" i="15" s="1"/>
  <c r="X154" i="15" s="1"/>
  <c r="X155" i="15" s="1"/>
  <c r="X156" i="15" s="1"/>
  <c r="X157" i="15" s="1"/>
  <c r="X158" i="15" s="1"/>
  <c r="X159" i="15" s="1"/>
  <c r="X160" i="15" s="1"/>
  <c r="X161" i="15" s="1"/>
  <c r="X162" i="15" s="1"/>
  <c r="X163" i="15" s="1"/>
  <c r="X164" i="15" s="1"/>
  <c r="P7" i="4"/>
  <c r="P8" i="4" s="1"/>
  <c r="AK4" i="4"/>
  <c r="AK7" i="4" s="1"/>
  <c r="D7" i="4"/>
  <c r="D8" i="4" s="1"/>
  <c r="T7" i="4"/>
  <c r="T8" i="4" s="1"/>
  <c r="F7" i="4"/>
  <c r="F8" i="4" s="1"/>
  <c r="AA17" i="8"/>
  <c r="AA22" i="8" s="1"/>
  <c r="AP17" i="8"/>
  <c r="AP22" i="8" s="1"/>
  <c r="V7" i="8"/>
  <c r="V14" i="8" s="1"/>
  <c r="BF15" i="8"/>
  <c r="D7" i="8"/>
  <c r="D14" i="8" s="1"/>
  <c r="T7" i="8"/>
  <c r="T14" i="8" s="1"/>
  <c r="T23" i="8" s="1"/>
  <c r="AI4" i="4"/>
  <c r="AI5" i="4" s="1"/>
  <c r="AB4" i="4"/>
  <c r="AB5" i="4" s="1"/>
  <c r="AY17" i="8"/>
  <c r="AY22" i="8" s="1"/>
  <c r="AR15" i="8"/>
  <c r="AO15" i="8"/>
  <c r="AO6" i="8"/>
  <c r="Z6" i="8"/>
  <c r="BP6" i="8"/>
  <c r="BL16" i="8"/>
  <c r="AP4" i="4"/>
  <c r="AP5" i="4" s="1"/>
  <c r="AC4" i="8"/>
  <c r="AC5" i="8" s="1"/>
  <c r="AC9" i="8" s="1"/>
  <c r="AC10" i="8" s="1"/>
  <c r="AC11" i="8" s="1"/>
  <c r="AC12" i="8" s="1"/>
  <c r="AC13" i="8" s="1"/>
  <c r="AL4" i="8"/>
  <c r="AL5" i="8" s="1"/>
  <c r="AL9" i="8" s="1"/>
  <c r="AL10" i="8" s="1"/>
  <c r="AL11" i="8" s="1"/>
  <c r="AL12" i="8" s="1"/>
  <c r="AL13" i="8" s="1"/>
  <c r="AZ16" i="8"/>
  <c r="AI6" i="8"/>
  <c r="BB16" i="8"/>
  <c r="BB4" i="4"/>
  <c r="BB5" i="4" s="1"/>
  <c r="AY4" i="4"/>
  <c r="AY5" i="4" s="1"/>
  <c r="AV4" i="8"/>
  <c r="AV5" i="8" s="1"/>
  <c r="AV9" i="8" s="1"/>
  <c r="AV10" i="8" s="1"/>
  <c r="AV11" i="8" s="1"/>
  <c r="AV12" i="8" s="1"/>
  <c r="AV13" i="8" s="1"/>
  <c r="BU6" i="8"/>
  <c r="AI16" i="8"/>
  <c r="AR4" i="4"/>
  <c r="AR5" i="4" s="1"/>
  <c r="BM4" i="8"/>
  <c r="BM5" i="8" s="1"/>
  <c r="BM9" i="8" s="1"/>
  <c r="BM10" i="8" s="1"/>
  <c r="BM11" i="8" s="1"/>
  <c r="BM12" i="8" s="1"/>
  <c r="BM13" i="8" s="1"/>
  <c r="BF6" i="8"/>
  <c r="AQ16" i="8"/>
  <c r="AE4" i="8"/>
  <c r="AE5" i="8" s="1"/>
  <c r="AE9" i="8" s="1"/>
  <c r="AE10" i="8" s="1"/>
  <c r="AE11" i="8" s="1"/>
  <c r="AE12" i="8" s="1"/>
  <c r="AE13" i="8" s="1"/>
  <c r="BQ15" i="8"/>
  <c r="BU16" i="8"/>
  <c r="BB4" i="8"/>
  <c r="BB5" i="8" s="1"/>
  <c r="BB9" i="8" s="1"/>
  <c r="BB10" i="8" s="1"/>
  <c r="BB11" i="8" s="1"/>
  <c r="BB12" i="8" s="1"/>
  <c r="BB13" i="8" s="1"/>
  <c r="AY6" i="8"/>
  <c r="AA15" i="8"/>
  <c r="AK16" i="8"/>
  <c r="AZ17" i="8"/>
  <c r="AZ22" i="8" s="1"/>
  <c r="BH15" i="8"/>
  <c r="E17" i="8"/>
  <c r="E22" i="8" s="1"/>
  <c r="BC17" i="8"/>
  <c r="BC22" i="8" s="1"/>
  <c r="R7" i="4"/>
  <c r="R8" i="4" s="1"/>
  <c r="AV17" i="8"/>
  <c r="AV22" i="8" s="1"/>
  <c r="BO4" i="4"/>
  <c r="BO5" i="4" s="1"/>
  <c r="I7" i="8"/>
  <c r="I8" i="8" s="1"/>
  <c r="BC16" i="8"/>
  <c r="BH4" i="4"/>
  <c r="BH5" i="4" s="1"/>
  <c r="J7" i="8"/>
  <c r="J14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BA4" i="4"/>
  <c r="BA5" i="4" s="1"/>
  <c r="AZ4" i="8"/>
  <c r="AZ5" i="8" s="1"/>
  <c r="AZ9" i="8" s="1"/>
  <c r="AZ10" i="8" s="1"/>
  <c r="AZ11" i="8" s="1"/>
  <c r="AZ12" i="8" s="1"/>
  <c r="AZ13" i="8" s="1"/>
  <c r="AS6" i="8"/>
  <c r="Z15" i="8"/>
  <c r="BR4" i="8"/>
  <c r="BR5" i="8" s="1"/>
  <c r="BR9" i="8" s="1"/>
  <c r="BR10" i="8" s="1"/>
  <c r="BR11" i="8" s="1"/>
  <c r="BR12" i="8" s="1"/>
  <c r="BR13" i="8" s="1"/>
  <c r="S7" i="8"/>
  <c r="S8" i="8" s="1"/>
  <c r="BO6" i="8"/>
  <c r="AQ15" i="8"/>
  <c r="BA16" i="8"/>
  <c r="AQ4" i="8"/>
  <c r="AQ5" i="8" s="1"/>
  <c r="AQ9" i="8" s="1"/>
  <c r="AQ10" i="8" s="1"/>
  <c r="AQ11" i="8" s="1"/>
  <c r="AQ12" i="8" s="1"/>
  <c r="AQ13" i="8" s="1"/>
  <c r="AJ6" i="8"/>
  <c r="AK17" i="8"/>
  <c r="AK22" i="8" s="1"/>
  <c r="Z17" i="8"/>
  <c r="Z22" i="8" s="1"/>
  <c r="BA17" i="8"/>
  <c r="BA22" i="8" s="1"/>
  <c r="Y17" i="8"/>
  <c r="Y22" i="8" s="1"/>
  <c r="AB4" i="8"/>
  <c r="AB5" i="8" s="1"/>
  <c r="AB9" i="8" s="1"/>
  <c r="AB10" i="8" s="1"/>
  <c r="AB11" i="8" s="1"/>
  <c r="AB12" i="8" s="1"/>
  <c r="AB13" i="8" s="1"/>
  <c r="AJ4" i="8"/>
  <c r="AJ5" i="8" s="1"/>
  <c r="AJ9" i="8" s="1"/>
  <c r="AJ10" i="8" s="1"/>
  <c r="AJ11" i="8" s="1"/>
  <c r="AJ12" i="8" s="1"/>
  <c r="AJ13" i="8" s="1"/>
  <c r="BI15" i="8"/>
  <c r="BI4" i="8"/>
  <c r="BI5" i="8" s="1"/>
  <c r="BI9" i="8" s="1"/>
  <c r="BI10" i="8" s="1"/>
  <c r="BI11" i="8" s="1"/>
  <c r="BI12" i="8" s="1"/>
  <c r="BI13" i="8" s="1"/>
  <c r="AW15" i="8"/>
  <c r="BB6" i="8"/>
  <c r="BQ4" i="4"/>
  <c r="BQ5" i="4" s="1"/>
  <c r="BN16" i="8"/>
  <c r="AP15" i="8"/>
  <c r="AJ16" i="8"/>
  <c r="X17" i="8"/>
  <c r="X22" i="8" s="1"/>
  <c r="BG15" i="8"/>
  <c r="D17" i="8"/>
  <c r="D22" i="8" s="1"/>
  <c r="BG4" i="8"/>
  <c r="BG5" i="8" s="1"/>
  <c r="BG9" i="8" s="1"/>
  <c r="BG10" i="8" s="1"/>
  <c r="BG11" i="8" s="1"/>
  <c r="BG12" i="8" s="1"/>
  <c r="BG13" i="8" s="1"/>
  <c r="AZ6" i="8"/>
  <c r="AZ7" i="8" s="1"/>
  <c r="AB15" i="8"/>
  <c r="AL16" i="8"/>
  <c r="BQ17" i="8"/>
  <c r="BQ22" i="8" s="1"/>
  <c r="BF17" i="8"/>
  <c r="BF22" i="8" s="1"/>
  <c r="G7" i="4"/>
  <c r="G8" i="4" s="1"/>
  <c r="BN4" i="4"/>
  <c r="BN5" i="4" s="1"/>
  <c r="BF4" i="4"/>
  <c r="BF5" i="4" s="1"/>
  <c r="AL4" i="4"/>
  <c r="AL5" i="4" s="1"/>
  <c r="AD4" i="4"/>
  <c r="AD5" i="4" s="1"/>
  <c r="AT6" i="8"/>
  <c r="BU15" i="8"/>
  <c r="AM4" i="4"/>
  <c r="AM5" i="4" s="1"/>
  <c r="BC4" i="4"/>
  <c r="BC5" i="4" s="1"/>
  <c r="BS4" i="4"/>
  <c r="BS5" i="4" s="1"/>
  <c r="AG4" i="8"/>
  <c r="AG5" i="8" s="1"/>
  <c r="AG9" i="8" s="1"/>
  <c r="AG10" i="8" s="1"/>
  <c r="AG11" i="8" s="1"/>
  <c r="AG12" i="8" s="1"/>
  <c r="AG13" i="8" s="1"/>
  <c r="BD4" i="8"/>
  <c r="BD5" i="8" s="1"/>
  <c r="BD9" i="8" s="1"/>
  <c r="BD10" i="8" s="1"/>
  <c r="BD11" i="8" s="1"/>
  <c r="BD12" i="8" s="1"/>
  <c r="BD13" i="8" s="1"/>
  <c r="Q7" i="8"/>
  <c r="AW6" i="8"/>
  <c r="W17" i="8"/>
  <c r="W22" i="8" s="1"/>
  <c r="AF4" i="4"/>
  <c r="AF5" i="4" s="1"/>
  <c r="AV4" i="4"/>
  <c r="AV5" i="4" s="1"/>
  <c r="BL4" i="4"/>
  <c r="BL5" i="4" s="1"/>
  <c r="Z4" i="8"/>
  <c r="Z5" i="8" s="1"/>
  <c r="Z9" i="8" s="1"/>
  <c r="Z10" i="8" s="1"/>
  <c r="Z11" i="8" s="1"/>
  <c r="Z12" i="8" s="1"/>
  <c r="Z13" i="8" s="1"/>
  <c r="AR4" i="8"/>
  <c r="AR5" i="8" s="1"/>
  <c r="AR9" i="8" s="1"/>
  <c r="AR10" i="8" s="1"/>
  <c r="AR11" i="8" s="1"/>
  <c r="AR12" i="8" s="1"/>
  <c r="AR13" i="8" s="1"/>
  <c r="BU4" i="8"/>
  <c r="BU5" i="8" s="1"/>
  <c r="BU9" i="8" s="1"/>
  <c r="BU10" i="8" s="1"/>
  <c r="BU11" i="8" s="1"/>
  <c r="BU12" i="8" s="1"/>
  <c r="BU13" i="8" s="1"/>
  <c r="AH6" i="8"/>
  <c r="BN6" i="8"/>
  <c r="BM15" i="8"/>
  <c r="BI16" i="8"/>
  <c r="BA4" i="8"/>
  <c r="BA5" i="8" s="1"/>
  <c r="BA9" i="8" s="1"/>
  <c r="BA10" i="8" s="1"/>
  <c r="BA11" i="8" s="1"/>
  <c r="BA12" i="8" s="1"/>
  <c r="BA13" i="8" s="1"/>
  <c r="Y15" i="8"/>
  <c r="Y4" i="4"/>
  <c r="Y5" i="4" s="1"/>
  <c r="AO4" i="4"/>
  <c r="AO5" i="4" s="1"/>
  <c r="BE4" i="4"/>
  <c r="BE5" i="4" s="1"/>
  <c r="BU4" i="4"/>
  <c r="BU5" i="4" s="1"/>
  <c r="AI4" i="8"/>
  <c r="AI5" i="8" s="1"/>
  <c r="AI9" i="8" s="1"/>
  <c r="AI10" i="8" s="1"/>
  <c r="AI11" i="8" s="1"/>
  <c r="AI12" i="8" s="1"/>
  <c r="AI13" i="8" s="1"/>
  <c r="BH4" i="8"/>
  <c r="BH5" i="8" s="1"/>
  <c r="BH9" i="8" s="1"/>
  <c r="BH10" i="8" s="1"/>
  <c r="BH11" i="8" s="1"/>
  <c r="BH12" i="8" s="1"/>
  <c r="BH13" i="8" s="1"/>
  <c r="U7" i="8"/>
  <c r="BA6" i="8"/>
  <c r="AD15" i="8"/>
  <c r="AT15" i="8"/>
  <c r="BJ15" i="8"/>
  <c r="AN16" i="8"/>
  <c r="BE16" i="8"/>
  <c r="H17" i="8"/>
  <c r="H22" i="8" s="1"/>
  <c r="AC17" i="8"/>
  <c r="AC22" i="8" s="1"/>
  <c r="BG17" i="8"/>
  <c r="BG22" i="8" s="1"/>
  <c r="BF4" i="8"/>
  <c r="BF5" i="8" s="1"/>
  <c r="BF9" i="8" s="1"/>
  <c r="BF10" i="8" s="1"/>
  <c r="BF11" i="8" s="1"/>
  <c r="BF12" i="8" s="1"/>
  <c r="BF13" i="8" s="1"/>
  <c r="G7" i="8"/>
  <c r="AM6" i="8"/>
  <c r="BC6" i="8"/>
  <c r="BS6" i="8"/>
  <c r="AE15" i="8"/>
  <c r="AU15" i="8"/>
  <c r="BK15" i="8"/>
  <c r="Y16" i="8"/>
  <c r="AO16" i="8"/>
  <c r="BF16" i="8"/>
  <c r="I17" i="8"/>
  <c r="I22" i="8" s="1"/>
  <c r="AE17" i="8"/>
  <c r="AE22" i="8" s="1"/>
  <c r="BH17" i="8"/>
  <c r="BH22" i="8" s="1"/>
  <c r="AU4" i="8"/>
  <c r="AU5" i="8" s="1"/>
  <c r="AU9" i="8" s="1"/>
  <c r="AU10" i="8" s="1"/>
  <c r="AU11" i="8" s="1"/>
  <c r="AU12" i="8" s="1"/>
  <c r="AU13" i="8" s="1"/>
  <c r="BK4" i="8"/>
  <c r="BK5" i="8" s="1"/>
  <c r="BK9" i="8" s="1"/>
  <c r="BK10" i="8" s="1"/>
  <c r="BK11" i="8" s="1"/>
  <c r="BK12" i="8" s="1"/>
  <c r="BK13" i="8" s="1"/>
  <c r="H7" i="8"/>
  <c r="AN6" i="8"/>
  <c r="BT6" i="8"/>
  <c r="AF15" i="8"/>
  <c r="AV15" i="8"/>
  <c r="BL15" i="8"/>
  <c r="Z16" i="8"/>
  <c r="AP16" i="8"/>
  <c r="BG16" i="8"/>
  <c r="AF17" i="8"/>
  <c r="AF22" i="8" s="1"/>
  <c r="BK17" i="8"/>
  <c r="BK22" i="8" s="1"/>
  <c r="AO17" i="8"/>
  <c r="AO22" i="8" s="1"/>
  <c r="BE17" i="8"/>
  <c r="BE22" i="8" s="1"/>
  <c r="BU17" i="8"/>
  <c r="BU22" i="8" s="1"/>
  <c r="BP16" i="8"/>
  <c r="N17" i="8"/>
  <c r="N22" i="8" s="1"/>
  <c r="AD17" i="8"/>
  <c r="AD22" i="8" s="1"/>
  <c r="AT17" i="8"/>
  <c r="AT22" i="8" s="1"/>
  <c r="BJ17" i="8"/>
  <c r="BJ22" i="8" s="1"/>
  <c r="S7" i="4"/>
  <c r="S8" i="4" s="1"/>
  <c r="U7" i="4"/>
  <c r="U8" i="4" s="1"/>
  <c r="AT4" i="8"/>
  <c r="AT5" i="8" s="1"/>
  <c r="AT9" i="8" s="1"/>
  <c r="AT10" i="8" s="1"/>
  <c r="AT11" i="8" s="1"/>
  <c r="AT12" i="8" s="1"/>
  <c r="AT13" i="8" s="1"/>
  <c r="AX4" i="4"/>
  <c r="AX5" i="4" s="1"/>
  <c r="BR4" i="4"/>
  <c r="BR5" i="4" s="1"/>
  <c r="AT4" i="4"/>
  <c r="AT5" i="4" s="1"/>
  <c r="AO4" i="8"/>
  <c r="AO5" i="8" s="1"/>
  <c r="AO9" i="8" s="1"/>
  <c r="AO10" i="8" s="1"/>
  <c r="AO11" i="8" s="1"/>
  <c r="AO12" i="8" s="1"/>
  <c r="AO13" i="8" s="1"/>
  <c r="BJ6" i="8"/>
  <c r="AA4" i="4"/>
  <c r="AA5" i="4" s="1"/>
  <c r="AQ4" i="4"/>
  <c r="AQ5" i="4" s="1"/>
  <c r="BG4" i="4"/>
  <c r="BG5" i="4" s="1"/>
  <c r="AK4" i="8"/>
  <c r="AK5" i="8" s="1"/>
  <c r="AK9" i="8" s="1"/>
  <c r="AK10" i="8" s="1"/>
  <c r="AK11" i="8" s="1"/>
  <c r="AK12" i="8" s="1"/>
  <c r="AK13" i="8" s="1"/>
  <c r="BL4" i="8"/>
  <c r="BL5" i="8" s="1"/>
  <c r="BL9" i="8" s="1"/>
  <c r="BL10" i="8" s="1"/>
  <c r="BL11" i="8" s="1"/>
  <c r="BL12" i="8" s="1"/>
  <c r="BL13" i="8" s="1"/>
  <c r="Y6" i="8"/>
  <c r="BE6" i="8"/>
  <c r="AC15" i="8"/>
  <c r="AB17" i="8"/>
  <c r="AB22" i="8" s="1"/>
  <c r="AL6" i="8"/>
  <c r="AJ4" i="4"/>
  <c r="AJ5" i="4" s="1"/>
  <c r="AZ4" i="4"/>
  <c r="AZ5" i="4" s="1"/>
  <c r="BP4" i="4"/>
  <c r="BP5" i="4" s="1"/>
  <c r="AD4" i="8"/>
  <c r="AD5" i="8" s="1"/>
  <c r="AD9" i="8" s="1"/>
  <c r="AD10" i="8" s="1"/>
  <c r="AD11" i="8" s="1"/>
  <c r="AD12" i="8" s="1"/>
  <c r="AD13" i="8" s="1"/>
  <c r="AW4" i="8"/>
  <c r="AW5" i="8" s="1"/>
  <c r="AW9" i="8" s="1"/>
  <c r="AW10" i="8" s="1"/>
  <c r="AW11" i="8" s="1"/>
  <c r="AW12" i="8" s="1"/>
  <c r="AW13" i="8" s="1"/>
  <c r="AP6" i="8"/>
  <c r="L17" i="8"/>
  <c r="L22" i="8" s="1"/>
  <c r="BE15" i="8"/>
  <c r="AC4" i="4"/>
  <c r="AC5" i="4" s="1"/>
  <c r="AS4" i="4"/>
  <c r="AS5" i="4" s="1"/>
  <c r="BI4" i="4"/>
  <c r="BI5" i="4" s="1"/>
  <c r="AN4" i="8"/>
  <c r="AN5" i="8" s="1"/>
  <c r="AN9" i="8" s="1"/>
  <c r="AN10" i="8" s="1"/>
  <c r="AN11" i="8" s="1"/>
  <c r="AN12" i="8" s="1"/>
  <c r="AN13" i="8" s="1"/>
  <c r="BP4" i="8"/>
  <c r="BP5" i="8" s="1"/>
  <c r="BP9" i="8" s="1"/>
  <c r="BP10" i="8" s="1"/>
  <c r="BP11" i="8" s="1"/>
  <c r="BP12" i="8" s="1"/>
  <c r="BP13" i="8" s="1"/>
  <c r="AC6" i="8"/>
  <c r="BI6" i="8"/>
  <c r="AK15" i="8"/>
  <c r="AE16" i="8"/>
  <c r="AN17" i="8"/>
  <c r="AN22" i="8" s="1"/>
  <c r="AH15" i="8"/>
  <c r="AX15" i="8"/>
  <c r="BN15" i="8"/>
  <c r="AB16" i="8"/>
  <c r="AR16" i="8"/>
  <c r="BJ16" i="8"/>
  <c r="M17" i="8"/>
  <c r="M22" i="8" s="1"/>
  <c r="AI17" i="8"/>
  <c r="AI22" i="8" s="1"/>
  <c r="BO17" i="8"/>
  <c r="BO22" i="8" s="1"/>
  <c r="BJ4" i="8"/>
  <c r="BJ5" i="8" s="1"/>
  <c r="BJ9" i="8" s="1"/>
  <c r="BJ10" i="8" s="1"/>
  <c r="BJ11" i="8" s="1"/>
  <c r="BJ12" i="8" s="1"/>
  <c r="BJ13" i="8" s="1"/>
  <c r="K7" i="8"/>
  <c r="AA6" i="8"/>
  <c r="AQ6" i="8"/>
  <c r="BG6" i="8"/>
  <c r="AI15" i="8"/>
  <c r="AY15" i="8"/>
  <c r="BO15" i="8"/>
  <c r="AC16" i="8"/>
  <c r="AS16" i="8"/>
  <c r="BK16" i="8"/>
  <c r="O17" i="8"/>
  <c r="O22" i="8" s="1"/>
  <c r="BP17" i="8"/>
  <c r="BP22" i="8" s="1"/>
  <c r="AY4" i="8"/>
  <c r="AY5" i="8" s="1"/>
  <c r="AY9" i="8" s="1"/>
  <c r="AY10" i="8" s="1"/>
  <c r="AY11" i="8" s="1"/>
  <c r="AY12" i="8" s="1"/>
  <c r="AY13" i="8" s="1"/>
  <c r="BO4" i="8"/>
  <c r="BO5" i="8" s="1"/>
  <c r="BO9" i="8" s="1"/>
  <c r="BO10" i="8" s="1"/>
  <c r="BO11" i="8" s="1"/>
  <c r="BO12" i="8" s="1"/>
  <c r="BO13" i="8" s="1"/>
  <c r="L7" i="8"/>
  <c r="AB6" i="8"/>
  <c r="AR6" i="8"/>
  <c r="BH6" i="8"/>
  <c r="AJ15" i="8"/>
  <c r="AZ15" i="8"/>
  <c r="BP15" i="8"/>
  <c r="AD16" i="8"/>
  <c r="AT16" i="8"/>
  <c r="BM16" i="8"/>
  <c r="P17" i="8"/>
  <c r="P22" i="8" s="1"/>
  <c r="AM17" i="8"/>
  <c r="AM22" i="8" s="1"/>
  <c r="BS17" i="8"/>
  <c r="BS22" i="8" s="1"/>
  <c r="AS17" i="8"/>
  <c r="AS22" i="8" s="1"/>
  <c r="BI17" i="8"/>
  <c r="BI22" i="8" s="1"/>
  <c r="BD16" i="8"/>
  <c r="BT16" i="8"/>
  <c r="R17" i="8"/>
  <c r="R22" i="8" s="1"/>
  <c r="AH17" i="8"/>
  <c r="AH22" i="8" s="1"/>
  <c r="AX17" i="8"/>
  <c r="AX22" i="8" s="1"/>
  <c r="K7" i="4"/>
  <c r="K8" i="4" s="1"/>
  <c r="M7" i="8"/>
  <c r="AH4" i="4"/>
  <c r="AH5" i="4" s="1"/>
  <c r="Z4" i="4"/>
  <c r="Z5" i="4" s="1"/>
  <c r="AF4" i="8"/>
  <c r="AF5" i="8" s="1"/>
  <c r="AF9" i="8" s="1"/>
  <c r="AF10" i="8" s="1"/>
  <c r="AF11" i="8" s="1"/>
  <c r="AF12" i="8" s="1"/>
  <c r="AF13" i="8" s="1"/>
  <c r="BJ4" i="4"/>
  <c r="BJ5" i="4" s="1"/>
  <c r="BQ4" i="8"/>
  <c r="BQ5" i="8" s="1"/>
  <c r="BQ9" i="8" s="1"/>
  <c r="BQ10" i="8" s="1"/>
  <c r="BQ11" i="8" s="1"/>
  <c r="BQ12" i="8" s="1"/>
  <c r="BQ13" i="8" s="1"/>
  <c r="BS16" i="8"/>
  <c r="AE4" i="4"/>
  <c r="AE5" i="4" s="1"/>
  <c r="AU4" i="4"/>
  <c r="AU5" i="4" s="1"/>
  <c r="BK4" i="4"/>
  <c r="BK5" i="4" s="1"/>
  <c r="Y4" i="8"/>
  <c r="Y5" i="8" s="1"/>
  <c r="Y9" i="8" s="1"/>
  <c r="Y10" i="8" s="1"/>
  <c r="Y11" i="8" s="1"/>
  <c r="Y12" i="8" s="1"/>
  <c r="Y13" i="8" s="1"/>
  <c r="AP4" i="8"/>
  <c r="AP5" i="8" s="1"/>
  <c r="AP9" i="8" s="1"/>
  <c r="AP10" i="8" s="1"/>
  <c r="AP11" i="8" s="1"/>
  <c r="AP12" i="8" s="1"/>
  <c r="AP13" i="8" s="1"/>
  <c r="BT4" i="8"/>
  <c r="BT5" i="8" s="1"/>
  <c r="BT9" i="8" s="1"/>
  <c r="BT10" i="8" s="1"/>
  <c r="BT11" i="8" s="1"/>
  <c r="BT12" i="8" s="1"/>
  <c r="BT13" i="8" s="1"/>
  <c r="AG6" i="8"/>
  <c r="AS15" i="8"/>
  <c r="AM16" i="8"/>
  <c r="BD17" i="8"/>
  <c r="BD22" i="8" s="1"/>
  <c r="BR6" i="8"/>
  <c r="AN4" i="4"/>
  <c r="AN5" i="4" s="1"/>
  <c r="BD4" i="4"/>
  <c r="BD5" i="4" s="1"/>
  <c r="BT4" i="4"/>
  <c r="BT5" i="4" s="1"/>
  <c r="AH4" i="8"/>
  <c r="AH5" i="8" s="1"/>
  <c r="AH9" i="8" s="1"/>
  <c r="AH10" i="8" s="1"/>
  <c r="AH11" i="8" s="1"/>
  <c r="AH12" i="8" s="1"/>
  <c r="AH13" i="8" s="1"/>
  <c r="BE4" i="8"/>
  <c r="BE5" i="8" s="1"/>
  <c r="BE9" i="8" s="1"/>
  <c r="BE10" i="8" s="1"/>
  <c r="BE11" i="8" s="1"/>
  <c r="BE12" i="8" s="1"/>
  <c r="BE13" i="8" s="1"/>
  <c r="AX6" i="8"/>
  <c r="AG15" i="8"/>
  <c r="AA16" i="8"/>
  <c r="AG17" i="8"/>
  <c r="AG22" i="8" s="1"/>
  <c r="AD6" i="8"/>
  <c r="AY16" i="8"/>
  <c r="AG4" i="4"/>
  <c r="AG5" i="4" s="1"/>
  <c r="AW4" i="4"/>
  <c r="AW5" i="4" s="1"/>
  <c r="BM4" i="4"/>
  <c r="BM5" i="4" s="1"/>
  <c r="AA4" i="8"/>
  <c r="AA5" i="8" s="1"/>
  <c r="AA9" i="8" s="1"/>
  <c r="AA10" i="8" s="1"/>
  <c r="AA11" i="8" s="1"/>
  <c r="AA12" i="8" s="1"/>
  <c r="AA13" i="8" s="1"/>
  <c r="AS4" i="8"/>
  <c r="AS5" i="8" s="1"/>
  <c r="AS9" i="8" s="1"/>
  <c r="AS10" i="8" s="1"/>
  <c r="AS11" i="8" s="1"/>
  <c r="AS12" i="8" s="1"/>
  <c r="AS13" i="8" s="1"/>
  <c r="AK6" i="8"/>
  <c r="BQ6" i="8"/>
  <c r="BA15" i="8"/>
  <c r="AU16" i="8"/>
  <c r="AL15" i="8"/>
  <c r="BB15" i="8"/>
  <c r="BR15" i="8"/>
  <c r="AF16" i="8"/>
  <c r="AV16" i="8"/>
  <c r="BO16" i="8"/>
  <c r="AQ17" i="8"/>
  <c r="AQ22" i="8" s="1"/>
  <c r="AX4" i="8"/>
  <c r="AX5" i="8" s="1"/>
  <c r="AX9" i="8" s="1"/>
  <c r="AX10" i="8" s="1"/>
  <c r="AX11" i="8" s="1"/>
  <c r="AX12" i="8" s="1"/>
  <c r="AX13" i="8" s="1"/>
  <c r="BN4" i="8"/>
  <c r="BN5" i="8" s="1"/>
  <c r="BN9" i="8" s="1"/>
  <c r="BN10" i="8" s="1"/>
  <c r="BN11" i="8" s="1"/>
  <c r="BN12" i="8" s="1"/>
  <c r="BN13" i="8" s="1"/>
  <c r="AE6" i="8"/>
  <c r="AU6" i="8"/>
  <c r="BK6" i="8"/>
  <c r="AM15" i="8"/>
  <c r="BC15" i="8"/>
  <c r="BS15" i="8"/>
  <c r="AG16" i="8"/>
  <c r="AW16" i="8"/>
  <c r="BQ16" i="8"/>
  <c r="AR17" i="8"/>
  <c r="AR22" i="8" s="1"/>
  <c r="AM4" i="8"/>
  <c r="AM5" i="8" s="1"/>
  <c r="AM9" i="8" s="1"/>
  <c r="AM10" i="8" s="1"/>
  <c r="AM11" i="8" s="1"/>
  <c r="AM12" i="8" s="1"/>
  <c r="AM13" i="8" s="1"/>
  <c r="BC4" i="8"/>
  <c r="BC5" i="8" s="1"/>
  <c r="BC9" i="8" s="1"/>
  <c r="BC10" i="8" s="1"/>
  <c r="BC11" i="8" s="1"/>
  <c r="BC12" i="8" s="1"/>
  <c r="BC13" i="8" s="1"/>
  <c r="BS4" i="8"/>
  <c r="BS5" i="8" s="1"/>
  <c r="BS9" i="8" s="1"/>
  <c r="BS10" i="8" s="1"/>
  <c r="BS11" i="8" s="1"/>
  <c r="BS12" i="8" s="1"/>
  <c r="BS13" i="8" s="1"/>
  <c r="P7" i="8"/>
  <c r="AF6" i="8"/>
  <c r="AV6" i="8"/>
  <c r="BL6" i="8"/>
  <c r="AN15" i="8"/>
  <c r="BD15" i="8"/>
  <c r="BT15" i="8"/>
  <c r="AH16" i="8"/>
  <c r="AX16" i="8"/>
  <c r="BR16" i="8"/>
  <c r="AU17" i="8"/>
  <c r="AU22" i="8" s="1"/>
  <c r="BT17" i="8"/>
  <c r="BT22" i="8" s="1"/>
  <c r="AW17" i="8"/>
  <c r="AW22" i="8" s="1"/>
  <c r="BM17" i="8"/>
  <c r="BM22" i="8" s="1"/>
  <c r="BH16" i="8"/>
  <c r="F17" i="8"/>
  <c r="F22" i="8" s="1"/>
  <c r="V17" i="8"/>
  <c r="V22" i="8" s="1"/>
  <c r="AL17" i="8"/>
  <c r="AL22" i="8" s="1"/>
  <c r="BB17" i="8"/>
  <c r="BB22" i="8" s="1"/>
  <c r="BR17" i="8"/>
  <c r="BR22" i="8" s="1"/>
  <c r="V6" i="2"/>
  <c r="AB14" i="4"/>
  <c r="AR14" i="4"/>
  <c r="BH14" i="4"/>
  <c r="AK14" i="4"/>
  <c r="BA14" i="4"/>
  <c r="BQ14" i="4"/>
  <c r="AD14" i="4"/>
  <c r="AT14" i="4"/>
  <c r="BJ14" i="4"/>
  <c r="AA14" i="4"/>
  <c r="AQ14" i="4"/>
  <c r="BG14" i="4"/>
  <c r="AF14" i="4"/>
  <c r="AV14" i="4"/>
  <c r="BL14" i="4"/>
  <c r="Y14" i="4"/>
  <c r="AO14" i="4"/>
  <c r="BE14" i="4"/>
  <c r="BU14" i="4"/>
  <c r="AH14" i="4"/>
  <c r="AX14" i="4"/>
  <c r="BN14" i="4"/>
  <c r="AE14" i="4"/>
  <c r="AU14" i="4"/>
  <c r="BK14" i="4"/>
  <c r="AJ14" i="4"/>
  <c r="AZ14" i="4"/>
  <c r="BP14" i="4"/>
  <c r="AC14" i="4"/>
  <c r="AS14" i="4"/>
  <c r="BI14" i="4"/>
  <c r="AL14" i="4"/>
  <c r="BB14" i="4"/>
  <c r="BR14" i="4"/>
  <c r="AI14" i="4"/>
  <c r="AY14" i="4"/>
  <c r="BO14" i="4"/>
  <c r="AN14" i="4"/>
  <c r="BD14" i="4"/>
  <c r="BT14" i="4"/>
  <c r="AG14" i="4"/>
  <c r="AW14" i="4"/>
  <c r="BM14" i="4"/>
  <c r="Z14" i="4"/>
  <c r="AP14" i="4"/>
  <c r="BF14" i="4"/>
  <c r="AM14" i="4"/>
  <c r="BC14" i="4"/>
  <c r="BS14" i="4"/>
  <c r="L22" i="4"/>
  <c r="L23" i="4" s="1"/>
  <c r="T22" i="4"/>
  <c r="T23" i="4" s="1"/>
  <c r="BX23" i="4"/>
  <c r="O22" i="4"/>
  <c r="O23" i="4" s="1"/>
  <c r="W22" i="4"/>
  <c r="W23" i="4" s="1"/>
  <c r="F22" i="4"/>
  <c r="F23" i="4" s="1"/>
  <c r="BW23" i="4"/>
  <c r="N22" i="4"/>
  <c r="N23" i="4" s="1"/>
  <c r="V22" i="4"/>
  <c r="V23" i="4" s="1"/>
  <c r="I22" i="4"/>
  <c r="I23" i="4" s="1"/>
  <c r="BZ23" i="4"/>
  <c r="Q22" i="4"/>
  <c r="Q23" i="4" s="1"/>
  <c r="H22" i="4"/>
  <c r="H23" i="4" s="1"/>
  <c r="BY23" i="4"/>
  <c r="P22" i="4"/>
  <c r="P23" i="4" s="1"/>
  <c r="X22" i="4"/>
  <c r="X23" i="4" s="1"/>
  <c r="K22" i="4"/>
  <c r="K23" i="4" s="1"/>
  <c r="S22" i="4"/>
  <c r="S23" i="4" s="1"/>
  <c r="J22" i="4"/>
  <c r="J23" i="4" s="1"/>
  <c r="R22" i="4"/>
  <c r="R23" i="4" s="1"/>
  <c r="E22" i="4"/>
  <c r="E23" i="4" s="1"/>
  <c r="BV23" i="4"/>
  <c r="M22" i="4"/>
  <c r="M23" i="4" s="1"/>
  <c r="U22" i="4"/>
  <c r="U23" i="4" s="1"/>
  <c r="AV16" i="4"/>
  <c r="AV21" i="4" s="1"/>
  <c r="AF16" i="4"/>
  <c r="AF21" i="4" s="1"/>
  <c r="BS16" i="4"/>
  <c r="BS21" i="4" s="1"/>
  <c r="BC16" i="4"/>
  <c r="BC21" i="4" s="1"/>
  <c r="AM16" i="4"/>
  <c r="AM21" i="4" s="1"/>
  <c r="BF16" i="4"/>
  <c r="BF21" i="4" s="1"/>
  <c r="AP16" i="4"/>
  <c r="AP21" i="4" s="1"/>
  <c r="Z16" i="4"/>
  <c r="Z21" i="4" s="1"/>
  <c r="BM16" i="4"/>
  <c r="BM21" i="4" s="1"/>
  <c r="AW16" i="4"/>
  <c r="AW21" i="4" s="1"/>
  <c r="AG16" i="4"/>
  <c r="AG21" i="4" s="1"/>
  <c r="BH16" i="4"/>
  <c r="BH21" i="4" s="1"/>
  <c r="AR16" i="4"/>
  <c r="AR21" i="4" s="1"/>
  <c r="AB16" i="4"/>
  <c r="AB21" i="4" s="1"/>
  <c r="BO16" i="4"/>
  <c r="BO21" i="4" s="1"/>
  <c r="AY16" i="4"/>
  <c r="AY21" i="4" s="1"/>
  <c r="AI16" i="4"/>
  <c r="AI21" i="4" s="1"/>
  <c r="BR16" i="4"/>
  <c r="BR21" i="4" s="1"/>
  <c r="BB16" i="4"/>
  <c r="BB21" i="4" s="1"/>
  <c r="AL16" i="4"/>
  <c r="AL21" i="4" s="1"/>
  <c r="BI16" i="4"/>
  <c r="BI21" i="4" s="1"/>
  <c r="AS16" i="4"/>
  <c r="AS21" i="4" s="1"/>
  <c r="AC16" i="4"/>
  <c r="AC21" i="4" s="1"/>
  <c r="BT16" i="4"/>
  <c r="BT21" i="4" s="1"/>
  <c r="BD16" i="4"/>
  <c r="BD21" i="4" s="1"/>
  <c r="AN16" i="4"/>
  <c r="AN21" i="4" s="1"/>
  <c r="BK16" i="4"/>
  <c r="BK21" i="4" s="1"/>
  <c r="AU16" i="4"/>
  <c r="AU21" i="4" s="1"/>
  <c r="AE16" i="4"/>
  <c r="AE21" i="4" s="1"/>
  <c r="AX16" i="4"/>
  <c r="AX21" i="4" s="1"/>
  <c r="AH16" i="4"/>
  <c r="AH21" i="4" s="1"/>
  <c r="BU16" i="4"/>
  <c r="BU21" i="4" s="1"/>
  <c r="BE16" i="4"/>
  <c r="BE21" i="4" s="1"/>
  <c r="AO16" i="4"/>
  <c r="AO21" i="4" s="1"/>
  <c r="Y16" i="4"/>
  <c r="Y21" i="4" s="1"/>
  <c r="BP16" i="4"/>
  <c r="BP21" i="4" s="1"/>
  <c r="AZ16" i="4"/>
  <c r="AZ21" i="4" s="1"/>
  <c r="BG16" i="4"/>
  <c r="BG21" i="4" s="1"/>
  <c r="AQ16" i="4"/>
  <c r="AQ21" i="4" s="1"/>
  <c r="AA16" i="4"/>
  <c r="AA21" i="4" s="1"/>
  <c r="BJ16" i="4"/>
  <c r="BJ21" i="4" s="1"/>
  <c r="AT16" i="4"/>
  <c r="AT21" i="4" s="1"/>
  <c r="AD16" i="4"/>
  <c r="AD21" i="4" s="1"/>
  <c r="BQ16" i="4"/>
  <c r="BQ21" i="4" s="1"/>
  <c r="BA16" i="4"/>
  <c r="BA21" i="4" s="1"/>
  <c r="AK16" i="4"/>
  <c r="AK21" i="4" s="1"/>
  <c r="BL6" i="4"/>
  <c r="AV6" i="4"/>
  <c r="AF6" i="4"/>
  <c r="BG6" i="4"/>
  <c r="AQ6" i="4"/>
  <c r="AA6" i="4"/>
  <c r="BR6" i="4"/>
  <c r="BB6" i="4"/>
  <c r="AL6" i="4"/>
  <c r="AW6" i="4"/>
  <c r="AG6" i="4"/>
  <c r="BH6" i="4"/>
  <c r="AR6" i="4"/>
  <c r="AB6" i="4"/>
  <c r="BS6" i="4"/>
  <c r="BC6" i="4"/>
  <c r="AM6" i="4"/>
  <c r="BN6" i="4"/>
  <c r="AX6" i="4"/>
  <c r="AH6" i="4"/>
  <c r="BI6" i="4"/>
  <c r="AS6" i="4"/>
  <c r="AC6" i="4"/>
  <c r="AA15" i="4"/>
  <c r="BT6" i="4"/>
  <c r="AN6" i="4"/>
  <c r="BO6" i="4"/>
  <c r="AY6" i="4"/>
  <c r="AI6" i="4"/>
  <c r="BJ6" i="4"/>
  <c r="AT6" i="4"/>
  <c r="AD6" i="4"/>
  <c r="BU6" i="4"/>
  <c r="BE6" i="4"/>
  <c r="AO6" i="4"/>
  <c r="Y6" i="4"/>
  <c r="BP6" i="4"/>
  <c r="AZ6" i="4"/>
  <c r="AJ6" i="4"/>
  <c r="BK6" i="4"/>
  <c r="AU6" i="4"/>
  <c r="AE6" i="4"/>
  <c r="BF6" i="4"/>
  <c r="AP6" i="4"/>
  <c r="Z6" i="4"/>
  <c r="BQ6" i="4"/>
  <c r="BA6" i="4"/>
  <c r="P82" i="2"/>
  <c r="AB82" i="2"/>
  <c r="AE82" i="2" s="1"/>
  <c r="AF82" i="2" s="1"/>
  <c r="O82" i="2"/>
  <c r="Q82" i="2"/>
  <c r="R82" i="2" s="1"/>
  <c r="N82" i="2"/>
  <c r="AG15" i="4"/>
  <c r="AW15" i="4"/>
  <c r="BM15" i="4"/>
  <c r="AH15" i="4"/>
  <c r="AX15" i="4"/>
  <c r="BN15" i="4"/>
  <c r="AI15" i="4"/>
  <c r="AY15" i="4"/>
  <c r="BO15" i="4"/>
  <c r="AN15" i="4"/>
  <c r="BD15" i="4"/>
  <c r="AK15" i="4"/>
  <c r="BA15" i="4"/>
  <c r="BQ15" i="4"/>
  <c r="AL15" i="4"/>
  <c r="BB15" i="4"/>
  <c r="BR15" i="4"/>
  <c r="AM15" i="4"/>
  <c r="BC15" i="4"/>
  <c r="BS15" i="4"/>
  <c r="AB15" i="4"/>
  <c r="AR15" i="4"/>
  <c r="BH15" i="4"/>
  <c r="AC15" i="4"/>
  <c r="AS15" i="4"/>
  <c r="BI15" i="4"/>
  <c r="AD15" i="4"/>
  <c r="AT15" i="4"/>
  <c r="BJ15" i="4"/>
  <c r="AE15" i="4"/>
  <c r="AU15" i="4"/>
  <c r="BK15" i="4"/>
  <c r="AJ15" i="4"/>
  <c r="AZ15" i="4"/>
  <c r="BP15" i="4"/>
  <c r="Y15" i="4"/>
  <c r="AO15" i="4"/>
  <c r="BE15" i="4"/>
  <c r="BT15" i="4"/>
  <c r="Z15" i="4"/>
  <c r="AP15" i="4"/>
  <c r="BF15" i="4"/>
  <c r="BU15" i="4"/>
  <c r="AQ15" i="4"/>
  <c r="BG15" i="4"/>
  <c r="AF15" i="4"/>
  <c r="AV15" i="4"/>
  <c r="BL15" i="4"/>
  <c r="N9" i="2"/>
  <c r="K5" i="2"/>
  <c r="L5" i="2" s="1"/>
  <c r="Q5" i="2" s="1"/>
  <c r="T74" i="2"/>
  <c r="V74" i="2" s="1"/>
  <c r="BM6" i="4" s="1"/>
  <c r="C24" i="4"/>
  <c r="F88" i="2"/>
  <c r="D100" i="2"/>
  <c r="D102" i="2" s="1"/>
  <c r="C102" i="2"/>
  <c r="O81" i="2"/>
  <c r="I81" i="2"/>
  <c r="P81" i="2" s="1"/>
  <c r="K9" i="2"/>
  <c r="L9" i="2"/>
  <c r="AB28" i="2"/>
  <c r="AE28" i="2" s="1"/>
  <c r="AF28" i="2" s="1"/>
  <c r="O28" i="2"/>
  <c r="N28" i="2"/>
  <c r="Q28" i="2"/>
  <c r="R28" i="2" s="1"/>
  <c r="P28" i="2"/>
  <c r="R42" i="2"/>
  <c r="Q42" i="2"/>
  <c r="O75" i="2"/>
  <c r="I75" i="2"/>
  <c r="AF5" i="2"/>
  <c r="U62" i="2"/>
  <c r="R73" i="2"/>
  <c r="P73" i="2"/>
  <c r="BM6" i="15" l="1"/>
  <c r="BM7" i="15" s="1"/>
  <c r="BM8" i="15" s="1"/>
  <c r="D16" i="15"/>
  <c r="D14" i="15"/>
  <c r="D15" i="8"/>
  <c r="D14" i="4"/>
  <c r="E6" i="8"/>
  <c r="E7" i="8" s="1"/>
  <c r="E6" i="4"/>
  <c r="E7" i="4" s="1"/>
  <c r="E8" i="4" s="1"/>
  <c r="E6" i="15"/>
  <c r="E7" i="15" s="1"/>
  <c r="E8" i="15" s="1"/>
  <c r="BM6" i="8"/>
  <c r="BM7" i="8" s="1"/>
  <c r="BM14" i="8" s="1"/>
  <c r="BM23" i="8" s="1"/>
  <c r="BM24" i="8" s="1"/>
  <c r="BM25" i="8" s="1"/>
  <c r="BM26" i="8" s="1"/>
  <c r="BM27" i="8" s="1"/>
  <c r="BM28" i="8" s="1"/>
  <c r="BM29" i="8" s="1"/>
  <c r="BM30" i="8" s="1"/>
  <c r="BM31" i="8" s="1"/>
  <c r="BM32" i="8" s="1"/>
  <c r="BM33" i="8" s="1"/>
  <c r="BM34" i="8" s="1"/>
  <c r="BM35" i="8" s="1"/>
  <c r="BM36" i="8" s="1"/>
  <c r="BM37" i="8" s="1"/>
  <c r="BM38" i="8" s="1"/>
  <c r="BM39" i="8" s="1"/>
  <c r="BM40" i="8" s="1"/>
  <c r="BM41" i="8" s="1"/>
  <c r="BM42" i="8" s="1"/>
  <c r="BM43" i="8" s="1"/>
  <c r="BM44" i="8" s="1"/>
  <c r="BM45" i="8" s="1"/>
  <c r="BM46" i="8" s="1"/>
  <c r="BM47" i="8" s="1"/>
  <c r="BM48" i="8" s="1"/>
  <c r="BM49" i="8" s="1"/>
  <c r="BM50" i="8" s="1"/>
  <c r="BM51" i="8" s="1"/>
  <c r="BM52" i="8" s="1"/>
  <c r="BM53" i="8" s="1"/>
  <c r="BM54" i="8" s="1"/>
  <c r="BM55" i="8" s="1"/>
  <c r="BM56" i="8" s="1"/>
  <c r="BM57" i="8" s="1"/>
  <c r="BM58" i="8" s="1"/>
  <c r="BM59" i="8" s="1"/>
  <c r="BM60" i="8" s="1"/>
  <c r="BM61" i="8" s="1"/>
  <c r="BM62" i="8" s="1"/>
  <c r="BM63" i="8" s="1"/>
  <c r="BM64" i="8" s="1"/>
  <c r="BM65" i="8" s="1"/>
  <c r="BM66" i="8" s="1"/>
  <c r="BM67" i="8" s="1"/>
  <c r="BM68" i="8" s="1"/>
  <c r="BM69" i="8" s="1"/>
  <c r="BM70" i="8" s="1"/>
  <c r="BM71" i="8" s="1"/>
  <c r="BM72" i="8" s="1"/>
  <c r="BM73" i="8" s="1"/>
  <c r="BM74" i="8" s="1"/>
  <c r="BM75" i="8" s="1"/>
  <c r="BM76" i="8" s="1"/>
  <c r="BM77" i="8" s="1"/>
  <c r="BM78" i="8" s="1"/>
  <c r="BM79" i="8" s="1"/>
  <c r="BM80" i="8" s="1"/>
  <c r="BM81" i="8" s="1"/>
  <c r="BM82" i="8" s="1"/>
  <c r="BM83" i="8" s="1"/>
  <c r="BM84" i="8" s="1"/>
  <c r="BM85" i="8" s="1"/>
  <c r="BM86" i="8" s="1"/>
  <c r="BM87" i="8" s="1"/>
  <c r="BM88" i="8" s="1"/>
  <c r="BM89" i="8" s="1"/>
  <c r="BM90" i="8" s="1"/>
  <c r="BM91" i="8" s="1"/>
  <c r="BM92" i="8" s="1"/>
  <c r="BM93" i="8" s="1"/>
  <c r="BM94" i="8" s="1"/>
  <c r="BM95" i="8" s="1"/>
  <c r="BM96" i="8" s="1"/>
  <c r="BM97" i="8" s="1"/>
  <c r="BM98" i="8" s="1"/>
  <c r="BM99" i="8" s="1"/>
  <c r="BM100" i="8" s="1"/>
  <c r="BM101" i="8" s="1"/>
  <c r="BM102" i="8" s="1"/>
  <c r="BM103" i="8" s="1"/>
  <c r="BM104" i="8" s="1"/>
  <c r="BM105" i="8" s="1"/>
  <c r="BM106" i="8" s="1"/>
  <c r="BM107" i="8" s="1"/>
  <c r="BM108" i="8" s="1"/>
  <c r="BM109" i="8" s="1"/>
  <c r="BM110" i="8" s="1"/>
  <c r="BM111" i="8" s="1"/>
  <c r="BM112" i="8" s="1"/>
  <c r="BM113" i="8" s="1"/>
  <c r="BM114" i="8" s="1"/>
  <c r="BM115" i="8" s="1"/>
  <c r="BM116" i="8" s="1"/>
  <c r="BM117" i="8" s="1"/>
  <c r="BM118" i="8" s="1"/>
  <c r="BM119" i="8" s="1"/>
  <c r="BM120" i="8" s="1"/>
  <c r="BM121" i="8" s="1"/>
  <c r="BM122" i="8" s="1"/>
  <c r="BM123" i="8" s="1"/>
  <c r="BM124" i="8" s="1"/>
  <c r="BM125" i="8" s="1"/>
  <c r="BM126" i="8" s="1"/>
  <c r="BM127" i="8" s="1"/>
  <c r="BM128" i="8" s="1"/>
  <c r="BM129" i="8" s="1"/>
  <c r="BM130" i="8" s="1"/>
  <c r="BM131" i="8" s="1"/>
  <c r="BM132" i="8" s="1"/>
  <c r="BM133" i="8" s="1"/>
  <c r="BM134" i="8" s="1"/>
  <c r="BM135" i="8" s="1"/>
  <c r="BM136" i="8" s="1"/>
  <c r="BM137" i="8" s="1"/>
  <c r="BM138" i="8" s="1"/>
  <c r="BM139" i="8" s="1"/>
  <c r="BM140" i="8" s="1"/>
  <c r="BM141" i="8" s="1"/>
  <c r="BM142" i="8" s="1"/>
  <c r="BM143" i="8" s="1"/>
  <c r="BM144" i="8" s="1"/>
  <c r="BM145" i="8" s="1"/>
  <c r="BM146" i="8" s="1"/>
  <c r="BM147" i="8" s="1"/>
  <c r="BM148" i="8" s="1"/>
  <c r="BM149" i="8" s="1"/>
  <c r="BM150" i="8" s="1"/>
  <c r="BM151" i="8" s="1"/>
  <c r="BM152" i="8" s="1"/>
  <c r="BM153" i="8" s="1"/>
  <c r="BM154" i="8" s="1"/>
  <c r="BM155" i="8" s="1"/>
  <c r="BM156" i="8" s="1"/>
  <c r="BM157" i="8" s="1"/>
  <c r="BM158" i="8" s="1"/>
  <c r="BM159" i="8" s="1"/>
  <c r="BM160" i="8" s="1"/>
  <c r="BM161" i="8" s="1"/>
  <c r="BM162" i="8" s="1"/>
  <c r="BM163" i="8" s="1"/>
  <c r="BM164" i="8" s="1"/>
  <c r="BM165" i="8" s="1"/>
  <c r="BM166" i="8" s="1"/>
  <c r="BM167" i="8" s="1"/>
  <c r="BM168" i="8" s="1"/>
  <c r="BM169" i="8" s="1"/>
  <c r="BM170" i="8" s="1"/>
  <c r="BM171" i="8" s="1"/>
  <c r="BM172" i="8" s="1"/>
  <c r="BM173" i="8" s="1"/>
  <c r="BM174" i="8" s="1"/>
  <c r="BM175" i="8" s="1"/>
  <c r="BM176" i="8" s="1"/>
  <c r="BM177" i="8" s="1"/>
  <c r="BM178" i="8" s="1"/>
  <c r="BM179" i="8" s="1"/>
  <c r="BM180" i="8" s="1"/>
  <c r="BM181" i="8" s="1"/>
  <c r="BM182" i="8" s="1"/>
  <c r="BM183" i="8" s="1"/>
  <c r="BM184" i="8" s="1"/>
  <c r="BM185" i="8" s="1"/>
  <c r="BM186" i="8" s="1"/>
  <c r="BM187" i="8" s="1"/>
  <c r="BM188" i="8" s="1"/>
  <c r="BM189" i="8" s="1"/>
  <c r="BM190" i="8" s="1"/>
  <c r="BM191" i="8" s="1"/>
  <c r="BM192" i="8" s="1"/>
  <c r="BM193" i="8" s="1"/>
  <c r="BM194" i="8" s="1"/>
  <c r="BM195" i="8" s="1"/>
  <c r="BM196" i="8" s="1"/>
  <c r="BM197" i="8" s="1"/>
  <c r="BM198" i="8" s="1"/>
  <c r="BM199" i="8" s="1"/>
  <c r="BM200" i="8" s="1"/>
  <c r="BM201" i="8" s="1"/>
  <c r="BR7" i="15"/>
  <c r="BR8" i="15" s="1"/>
  <c r="AX7" i="15"/>
  <c r="AX8" i="15" s="1"/>
  <c r="AS7" i="15"/>
  <c r="AS8" i="15" s="1"/>
  <c r="BP7" i="15"/>
  <c r="BP8" i="15" s="1"/>
  <c r="BC7" i="15"/>
  <c r="BC8" i="15" s="1"/>
  <c r="Y7" i="15"/>
  <c r="Y8" i="15" s="1"/>
  <c r="AQ7" i="15"/>
  <c r="AQ8" i="15" s="1"/>
  <c r="AN7" i="15"/>
  <c r="AN8" i="15" s="1"/>
  <c r="AK7" i="15"/>
  <c r="AK8" i="15" s="1"/>
  <c r="AR7" i="15"/>
  <c r="AR8" i="15" s="1"/>
  <c r="AE7" i="15"/>
  <c r="AE8" i="15" s="1"/>
  <c r="AO7" i="4"/>
  <c r="AA7" i="4"/>
  <c r="AA8" i="4" s="1"/>
  <c r="AV7" i="4"/>
  <c r="AV8" i="4" s="1"/>
  <c r="AG7" i="15"/>
  <c r="AG8" i="15" s="1"/>
  <c r="BY204" i="15"/>
  <c r="BB7" i="15"/>
  <c r="BB8" i="15" s="1"/>
  <c r="AJ7" i="15"/>
  <c r="AJ8" i="15" s="1"/>
  <c r="BZ204" i="15"/>
  <c r="BZ165" i="15"/>
  <c r="BZ166" i="15" s="1"/>
  <c r="BZ167" i="15" s="1"/>
  <c r="BZ168" i="15" s="1"/>
  <c r="BZ169" i="15" s="1"/>
  <c r="BZ170" i="15" s="1"/>
  <c r="BZ171" i="15" s="1"/>
  <c r="BZ172" i="15" s="1"/>
  <c r="BZ173" i="15" s="1"/>
  <c r="BZ174" i="15" s="1"/>
  <c r="BZ175" i="15" s="1"/>
  <c r="BZ176" i="15" s="1"/>
  <c r="BZ177" i="15" s="1"/>
  <c r="BZ178" i="15" s="1"/>
  <c r="BZ179" i="15" s="1"/>
  <c r="BZ180" i="15" s="1"/>
  <c r="BZ181" i="15" s="1"/>
  <c r="BZ182" i="15" s="1"/>
  <c r="BZ183" i="15" s="1"/>
  <c r="BZ184" i="15" s="1"/>
  <c r="BZ185" i="15" s="1"/>
  <c r="BZ186" i="15" s="1"/>
  <c r="BZ187" i="15" s="1"/>
  <c r="BZ188" i="15" s="1"/>
  <c r="BZ189" i="15" s="1"/>
  <c r="BZ190" i="15" s="1"/>
  <c r="BZ191" i="15" s="1"/>
  <c r="BZ192" i="15" s="1"/>
  <c r="BZ193" i="15" s="1"/>
  <c r="BZ194" i="15" s="1"/>
  <c r="BZ195" i="15" s="1"/>
  <c r="BZ196" i="15" s="1"/>
  <c r="BZ197" i="15" s="1"/>
  <c r="BZ198" i="15" s="1"/>
  <c r="BZ199" i="15" s="1"/>
  <c r="BZ200" i="15" s="1"/>
  <c r="BZ201" i="15" s="1"/>
  <c r="BV204" i="15"/>
  <c r="BV165" i="15"/>
  <c r="BV166" i="15" s="1"/>
  <c r="BV167" i="15" s="1"/>
  <c r="BV168" i="15" s="1"/>
  <c r="BV169" i="15" s="1"/>
  <c r="BV170" i="15" s="1"/>
  <c r="BV171" i="15" s="1"/>
  <c r="BV172" i="15" s="1"/>
  <c r="BV173" i="15" s="1"/>
  <c r="BV174" i="15" s="1"/>
  <c r="BV175" i="15" s="1"/>
  <c r="BV176" i="15" s="1"/>
  <c r="BV177" i="15" s="1"/>
  <c r="BV178" i="15" s="1"/>
  <c r="BV179" i="15" s="1"/>
  <c r="BV180" i="15" s="1"/>
  <c r="BV181" i="15" s="1"/>
  <c r="BV182" i="15" s="1"/>
  <c r="BV183" i="15" s="1"/>
  <c r="BV184" i="15" s="1"/>
  <c r="BV185" i="15" s="1"/>
  <c r="BV186" i="15" s="1"/>
  <c r="BV187" i="15" s="1"/>
  <c r="BV188" i="15" s="1"/>
  <c r="BV189" i="15" s="1"/>
  <c r="BV190" i="15" s="1"/>
  <c r="BV191" i="15" s="1"/>
  <c r="BV192" i="15" s="1"/>
  <c r="BV193" i="15" s="1"/>
  <c r="BV194" i="15" s="1"/>
  <c r="BV195" i="15" s="1"/>
  <c r="BV196" i="15" s="1"/>
  <c r="BV197" i="15" s="1"/>
  <c r="BV198" i="15" s="1"/>
  <c r="BV199" i="15" s="1"/>
  <c r="BV200" i="15" s="1"/>
  <c r="BV201" i="15" s="1"/>
  <c r="Z7" i="15"/>
  <c r="Z8" i="15" s="1"/>
  <c r="AH7" i="15"/>
  <c r="AH8" i="15" s="1"/>
  <c r="BG7" i="15"/>
  <c r="BG8" i="15" s="1"/>
  <c r="BQ7" i="15"/>
  <c r="BQ8" i="15" s="1"/>
  <c r="BO7" i="4"/>
  <c r="BO8" i="4" s="1"/>
  <c r="BF7" i="15"/>
  <c r="BF8" i="15" s="1"/>
  <c r="BO7" i="15"/>
  <c r="BO8" i="15" s="1"/>
  <c r="AL7" i="15"/>
  <c r="AL8" i="15" s="1"/>
  <c r="AW7" i="15"/>
  <c r="AW8" i="15" s="1"/>
  <c r="BE7" i="15"/>
  <c r="BE8" i="15" s="1"/>
  <c r="AV7" i="15"/>
  <c r="AV8" i="15" s="1"/>
  <c r="AP7" i="15"/>
  <c r="AP8" i="15" s="1"/>
  <c r="BN7" i="15"/>
  <c r="BN8" i="15" s="1"/>
  <c r="AA7" i="15"/>
  <c r="AA8" i="15" s="1"/>
  <c r="AK5" i="4"/>
  <c r="AK9" i="4" s="1"/>
  <c r="AK10" i="4" s="1"/>
  <c r="AK11" i="4" s="1"/>
  <c r="AK12" i="4" s="1"/>
  <c r="AK13" i="4" s="1"/>
  <c r="N204" i="15"/>
  <c r="N165" i="15"/>
  <c r="N166" i="15" s="1"/>
  <c r="N167" i="15" s="1"/>
  <c r="N168" i="15" s="1"/>
  <c r="N169" i="15" s="1"/>
  <c r="N170" i="15" s="1"/>
  <c r="N171" i="15" s="1"/>
  <c r="N172" i="15" s="1"/>
  <c r="N173" i="15" s="1"/>
  <c r="N174" i="15" s="1"/>
  <c r="N175" i="15" s="1"/>
  <c r="N176" i="15" s="1"/>
  <c r="N177" i="15" s="1"/>
  <c r="N178" i="15" s="1"/>
  <c r="N179" i="15" s="1"/>
  <c r="N180" i="15" s="1"/>
  <c r="N181" i="15" s="1"/>
  <c r="N182" i="15" s="1"/>
  <c r="N183" i="15" s="1"/>
  <c r="N184" i="15" s="1"/>
  <c r="N185" i="15" s="1"/>
  <c r="N186" i="15" s="1"/>
  <c r="N187" i="15" s="1"/>
  <c r="N188" i="15" s="1"/>
  <c r="N189" i="15" s="1"/>
  <c r="N190" i="15" s="1"/>
  <c r="N191" i="15" s="1"/>
  <c r="N192" i="15" s="1"/>
  <c r="N193" i="15" s="1"/>
  <c r="N194" i="15" s="1"/>
  <c r="N195" i="15" s="1"/>
  <c r="N196" i="15" s="1"/>
  <c r="N197" i="15" s="1"/>
  <c r="N198" i="15" s="1"/>
  <c r="N199" i="15" s="1"/>
  <c r="N200" i="15" s="1"/>
  <c r="N201" i="15" s="1"/>
  <c r="E204" i="15"/>
  <c r="E165" i="15"/>
  <c r="E166" i="15" s="1"/>
  <c r="E167" i="15" s="1"/>
  <c r="E168" i="15" s="1"/>
  <c r="E169" i="15" s="1"/>
  <c r="E170" i="15" s="1"/>
  <c r="E171" i="15" s="1"/>
  <c r="E172" i="15" s="1"/>
  <c r="E173" i="15" s="1"/>
  <c r="E174" i="15" s="1"/>
  <c r="E175" i="15" s="1"/>
  <c r="E176" i="15" s="1"/>
  <c r="E177" i="15" s="1"/>
  <c r="E178" i="15" s="1"/>
  <c r="E179" i="15" s="1"/>
  <c r="E180" i="15" s="1"/>
  <c r="E181" i="15" s="1"/>
  <c r="E182" i="15" s="1"/>
  <c r="E183" i="15" s="1"/>
  <c r="E184" i="15" s="1"/>
  <c r="E185" i="15" s="1"/>
  <c r="E186" i="15" s="1"/>
  <c r="E187" i="15" s="1"/>
  <c r="E188" i="15" s="1"/>
  <c r="E189" i="15" s="1"/>
  <c r="E190" i="15" s="1"/>
  <c r="E191" i="15" s="1"/>
  <c r="E192" i="15" s="1"/>
  <c r="E193" i="15" s="1"/>
  <c r="E194" i="15" s="1"/>
  <c r="E195" i="15" s="1"/>
  <c r="E196" i="15" s="1"/>
  <c r="E197" i="15" s="1"/>
  <c r="E198" i="15" s="1"/>
  <c r="E199" i="15" s="1"/>
  <c r="E200" i="15" s="1"/>
  <c r="E201" i="15" s="1"/>
  <c r="W204" i="15"/>
  <c r="W165" i="15"/>
  <c r="W166" i="15" s="1"/>
  <c r="W167" i="15" s="1"/>
  <c r="W168" i="15" s="1"/>
  <c r="W169" i="15" s="1"/>
  <c r="W170" i="15" s="1"/>
  <c r="W171" i="15" s="1"/>
  <c r="W172" i="15" s="1"/>
  <c r="W173" i="15" s="1"/>
  <c r="W174" i="15" s="1"/>
  <c r="W175" i="15" s="1"/>
  <c r="W176" i="15" s="1"/>
  <c r="W177" i="15" s="1"/>
  <c r="W178" i="15" s="1"/>
  <c r="W179" i="15" s="1"/>
  <c r="W180" i="15" s="1"/>
  <c r="W181" i="15" s="1"/>
  <c r="W182" i="15" s="1"/>
  <c r="W183" i="15" s="1"/>
  <c r="W184" i="15" s="1"/>
  <c r="W185" i="15" s="1"/>
  <c r="W186" i="15" s="1"/>
  <c r="W187" i="15" s="1"/>
  <c r="W188" i="15" s="1"/>
  <c r="W189" i="15" s="1"/>
  <c r="W190" i="15" s="1"/>
  <c r="W191" i="15" s="1"/>
  <c r="W192" i="15" s="1"/>
  <c r="W193" i="15" s="1"/>
  <c r="W194" i="15" s="1"/>
  <c r="W195" i="15" s="1"/>
  <c r="W196" i="15" s="1"/>
  <c r="W197" i="15" s="1"/>
  <c r="W198" i="15" s="1"/>
  <c r="W199" i="15" s="1"/>
  <c r="W200" i="15" s="1"/>
  <c r="W201" i="15" s="1"/>
  <c r="BL17" i="8"/>
  <c r="BL22" i="8" s="1"/>
  <c r="BL21" i="15"/>
  <c r="BL22" i="15" s="1"/>
  <c r="BL23" i="15" s="1"/>
  <c r="BL24" i="15" s="1"/>
  <c r="BL25" i="15" s="1"/>
  <c r="BL26" i="15" s="1"/>
  <c r="BL27" i="15" s="1"/>
  <c r="BL28" i="15" s="1"/>
  <c r="BL29" i="15" s="1"/>
  <c r="BL30" i="15" s="1"/>
  <c r="BL31" i="15" s="1"/>
  <c r="BL32" i="15" s="1"/>
  <c r="BL33" i="15" s="1"/>
  <c r="BL34" i="15" s="1"/>
  <c r="BL35" i="15" s="1"/>
  <c r="BL36" i="15" s="1"/>
  <c r="BL37" i="15" s="1"/>
  <c r="BL38" i="15" s="1"/>
  <c r="BL39" i="15" s="1"/>
  <c r="BL40" i="15" s="1"/>
  <c r="BL41" i="15" s="1"/>
  <c r="BL42" i="15" s="1"/>
  <c r="BL43" i="15" s="1"/>
  <c r="BL44" i="15" s="1"/>
  <c r="BL45" i="15" s="1"/>
  <c r="BL46" i="15" s="1"/>
  <c r="BL47" i="15" s="1"/>
  <c r="BL48" i="15" s="1"/>
  <c r="BL49" i="15" s="1"/>
  <c r="BL50" i="15" s="1"/>
  <c r="BL51" i="15" s="1"/>
  <c r="BL52" i="15" s="1"/>
  <c r="BL53" i="15" s="1"/>
  <c r="BL54" i="15" s="1"/>
  <c r="BL55" i="15" s="1"/>
  <c r="BL56" i="15" s="1"/>
  <c r="BL57" i="15" s="1"/>
  <c r="BL58" i="15" s="1"/>
  <c r="BL59" i="15" s="1"/>
  <c r="BL60" i="15" s="1"/>
  <c r="BL61" i="15" s="1"/>
  <c r="BL62" i="15" s="1"/>
  <c r="BL63" i="15" s="1"/>
  <c r="BL64" i="15" s="1"/>
  <c r="BL65" i="15" s="1"/>
  <c r="BL66" i="15" s="1"/>
  <c r="BL67" i="15" s="1"/>
  <c r="BL68" i="15" s="1"/>
  <c r="BL69" i="15" s="1"/>
  <c r="BL70" i="15" s="1"/>
  <c r="BL71" i="15" s="1"/>
  <c r="BL72" i="15" s="1"/>
  <c r="BL73" i="15" s="1"/>
  <c r="BL74" i="15" s="1"/>
  <c r="BL75" i="15" s="1"/>
  <c r="BL76" i="15" s="1"/>
  <c r="BL77" i="15" s="1"/>
  <c r="BL78" i="15" s="1"/>
  <c r="BL79" i="15" s="1"/>
  <c r="BL80" i="15" s="1"/>
  <c r="BL81" i="15" s="1"/>
  <c r="BL82" i="15" s="1"/>
  <c r="BL83" i="15" s="1"/>
  <c r="BL84" i="15" s="1"/>
  <c r="BL85" i="15" s="1"/>
  <c r="BL86" i="15" s="1"/>
  <c r="BL87" i="15" s="1"/>
  <c r="BL88" i="15" s="1"/>
  <c r="BL89" i="15" s="1"/>
  <c r="BL90" i="15" s="1"/>
  <c r="BL91" i="15" s="1"/>
  <c r="BL92" i="15" s="1"/>
  <c r="BL93" i="15" s="1"/>
  <c r="BL94" i="15" s="1"/>
  <c r="BL95" i="15" s="1"/>
  <c r="BL96" i="15" s="1"/>
  <c r="BL97" i="15" s="1"/>
  <c r="BL98" i="15" s="1"/>
  <c r="BL99" i="15" s="1"/>
  <c r="BL100" i="15" s="1"/>
  <c r="BL101" i="15" s="1"/>
  <c r="BL102" i="15" s="1"/>
  <c r="BL103" i="15" s="1"/>
  <c r="BL104" i="15" s="1"/>
  <c r="BL105" i="15" s="1"/>
  <c r="BL106" i="15" s="1"/>
  <c r="BL107" i="15" s="1"/>
  <c r="BL108" i="15" s="1"/>
  <c r="BL109" i="15" s="1"/>
  <c r="BL110" i="15" s="1"/>
  <c r="BL111" i="15" s="1"/>
  <c r="BL112" i="15" s="1"/>
  <c r="BL113" i="15" s="1"/>
  <c r="BL114" i="15" s="1"/>
  <c r="BL115" i="15" s="1"/>
  <c r="BL116" i="15" s="1"/>
  <c r="BL117" i="15" s="1"/>
  <c r="BL118" i="15" s="1"/>
  <c r="BL119" i="15" s="1"/>
  <c r="BL120" i="15" s="1"/>
  <c r="BL121" i="15" s="1"/>
  <c r="BL122" i="15" s="1"/>
  <c r="BL123" i="15" s="1"/>
  <c r="BL124" i="15" s="1"/>
  <c r="BL125" i="15" s="1"/>
  <c r="BL126" i="15" s="1"/>
  <c r="BL127" i="15" s="1"/>
  <c r="BL128" i="15" s="1"/>
  <c r="BL129" i="15" s="1"/>
  <c r="BL130" i="15" s="1"/>
  <c r="BL131" i="15" s="1"/>
  <c r="BL132" i="15" s="1"/>
  <c r="BL133" i="15" s="1"/>
  <c r="BL134" i="15" s="1"/>
  <c r="BL135" i="15" s="1"/>
  <c r="BL136" i="15" s="1"/>
  <c r="BL137" i="15" s="1"/>
  <c r="BL138" i="15" s="1"/>
  <c r="BL139" i="15" s="1"/>
  <c r="BL140" i="15" s="1"/>
  <c r="BL141" i="15" s="1"/>
  <c r="BL142" i="15" s="1"/>
  <c r="BL143" i="15" s="1"/>
  <c r="BL144" i="15" s="1"/>
  <c r="BL145" i="15" s="1"/>
  <c r="BL146" i="15" s="1"/>
  <c r="BL147" i="15" s="1"/>
  <c r="BL148" i="15" s="1"/>
  <c r="BL149" i="15" s="1"/>
  <c r="BL150" i="15" s="1"/>
  <c r="BL151" i="15" s="1"/>
  <c r="BL152" i="15" s="1"/>
  <c r="BL153" i="15" s="1"/>
  <c r="BL154" i="15" s="1"/>
  <c r="BL155" i="15" s="1"/>
  <c r="BL156" i="15" s="1"/>
  <c r="BL157" i="15" s="1"/>
  <c r="BL158" i="15" s="1"/>
  <c r="BL159" i="15" s="1"/>
  <c r="BL160" i="15" s="1"/>
  <c r="BL161" i="15" s="1"/>
  <c r="BL162" i="15" s="1"/>
  <c r="BL163" i="15" s="1"/>
  <c r="BL164" i="15" s="1"/>
  <c r="P204" i="15"/>
  <c r="P165" i="15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L204" i="15"/>
  <c r="L165" i="15"/>
  <c r="L166" i="15" s="1"/>
  <c r="L167" i="15" s="1"/>
  <c r="L168" i="15" s="1"/>
  <c r="L169" i="15" s="1"/>
  <c r="L170" i="15" s="1"/>
  <c r="L171" i="15" s="1"/>
  <c r="L172" i="15" s="1"/>
  <c r="L173" i="15" s="1"/>
  <c r="L174" i="15" s="1"/>
  <c r="L175" i="15" s="1"/>
  <c r="L176" i="15" s="1"/>
  <c r="L177" i="15" s="1"/>
  <c r="L178" i="15" s="1"/>
  <c r="L179" i="15" s="1"/>
  <c r="L180" i="15" s="1"/>
  <c r="L181" i="15" s="1"/>
  <c r="L182" i="15" s="1"/>
  <c r="L183" i="15" s="1"/>
  <c r="L184" i="15" s="1"/>
  <c r="L185" i="15" s="1"/>
  <c r="L186" i="15" s="1"/>
  <c r="L187" i="15" s="1"/>
  <c r="L188" i="15" s="1"/>
  <c r="L189" i="15" s="1"/>
  <c r="L190" i="15" s="1"/>
  <c r="L191" i="15" s="1"/>
  <c r="L192" i="15" s="1"/>
  <c r="L193" i="15" s="1"/>
  <c r="L194" i="15" s="1"/>
  <c r="L195" i="15" s="1"/>
  <c r="L196" i="15" s="1"/>
  <c r="L197" i="15" s="1"/>
  <c r="L198" i="15" s="1"/>
  <c r="L199" i="15" s="1"/>
  <c r="L200" i="15" s="1"/>
  <c r="L201" i="15" s="1"/>
  <c r="AD9" i="15"/>
  <c r="AD10" i="15" s="1"/>
  <c r="AD11" i="15" s="1"/>
  <c r="AD12" i="15" s="1"/>
  <c r="AD13" i="15" s="1"/>
  <c r="AD22" i="15"/>
  <c r="AD23" i="15" s="1"/>
  <c r="AD24" i="15" s="1"/>
  <c r="AD25" i="15" s="1"/>
  <c r="AD26" i="15" s="1"/>
  <c r="AD27" i="15" s="1"/>
  <c r="AD28" i="15" s="1"/>
  <c r="AD29" i="15" s="1"/>
  <c r="AD30" i="15" s="1"/>
  <c r="AD31" i="15" s="1"/>
  <c r="AD32" i="15" s="1"/>
  <c r="AD33" i="15" s="1"/>
  <c r="AD34" i="15" s="1"/>
  <c r="AD35" i="15" s="1"/>
  <c r="AD36" i="15" s="1"/>
  <c r="AD37" i="15" s="1"/>
  <c r="AD38" i="15" s="1"/>
  <c r="AD39" i="15" s="1"/>
  <c r="AD40" i="15" s="1"/>
  <c r="AD41" i="15" s="1"/>
  <c r="AD42" i="15" s="1"/>
  <c r="AD43" i="15" s="1"/>
  <c r="AD44" i="15" s="1"/>
  <c r="AD45" i="15" s="1"/>
  <c r="AD4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D58" i="15" s="1"/>
  <c r="AD59" i="15" s="1"/>
  <c r="AD60" i="15" s="1"/>
  <c r="AD61" i="15" s="1"/>
  <c r="AD62" i="15" s="1"/>
  <c r="AD63" i="15" s="1"/>
  <c r="AD64" i="15" s="1"/>
  <c r="AD65" i="15" s="1"/>
  <c r="AD66" i="15" s="1"/>
  <c r="AD67" i="15" s="1"/>
  <c r="AD68" i="15" s="1"/>
  <c r="AD69" i="15" s="1"/>
  <c r="AD70" i="15" s="1"/>
  <c r="AD71" i="15" s="1"/>
  <c r="AD72" i="15" s="1"/>
  <c r="AD73" i="15" s="1"/>
  <c r="AD74" i="15" s="1"/>
  <c r="AD75" i="15" s="1"/>
  <c r="AD76" i="15" s="1"/>
  <c r="AD77" i="15" s="1"/>
  <c r="AD78" i="15" s="1"/>
  <c r="AD79" i="15" s="1"/>
  <c r="AD80" i="15" s="1"/>
  <c r="AD81" i="15" s="1"/>
  <c r="AD82" i="15" s="1"/>
  <c r="AD83" i="15" s="1"/>
  <c r="AD84" i="15" s="1"/>
  <c r="AD85" i="15" s="1"/>
  <c r="AD86" i="15" s="1"/>
  <c r="AD87" i="15" s="1"/>
  <c r="AD88" i="15" s="1"/>
  <c r="AD89" i="15" s="1"/>
  <c r="AD90" i="15" s="1"/>
  <c r="AD91" i="15" s="1"/>
  <c r="AD92" i="15" s="1"/>
  <c r="AD93" i="15" s="1"/>
  <c r="AD94" i="15" s="1"/>
  <c r="AD95" i="15" s="1"/>
  <c r="AD96" i="15" s="1"/>
  <c r="AD97" i="15" s="1"/>
  <c r="AD98" i="15" s="1"/>
  <c r="AD99" i="15" s="1"/>
  <c r="AD100" i="15" s="1"/>
  <c r="AD101" i="15" s="1"/>
  <c r="AD102" i="15" s="1"/>
  <c r="AD103" i="15" s="1"/>
  <c r="AD104" i="15" s="1"/>
  <c r="AD105" i="15" s="1"/>
  <c r="AD106" i="15" s="1"/>
  <c r="AD107" i="15" s="1"/>
  <c r="AD108" i="15" s="1"/>
  <c r="AD109" i="15" s="1"/>
  <c r="AD110" i="15" s="1"/>
  <c r="AD111" i="15" s="1"/>
  <c r="AD112" i="15" s="1"/>
  <c r="AD113" i="15" s="1"/>
  <c r="AD114" i="15" s="1"/>
  <c r="AD115" i="15" s="1"/>
  <c r="AD116" i="15" s="1"/>
  <c r="AD117" i="15" s="1"/>
  <c r="AD118" i="15" s="1"/>
  <c r="AD119" i="15" s="1"/>
  <c r="AD120" i="15" s="1"/>
  <c r="AD121" i="15" s="1"/>
  <c r="AD122" i="15" s="1"/>
  <c r="AD123" i="15" s="1"/>
  <c r="AD124" i="15" s="1"/>
  <c r="AD125" i="15" s="1"/>
  <c r="AD126" i="15" s="1"/>
  <c r="AD127" i="15" s="1"/>
  <c r="AD128" i="15" s="1"/>
  <c r="AD129" i="15" s="1"/>
  <c r="AD130" i="15" s="1"/>
  <c r="AD131" i="15" s="1"/>
  <c r="AD132" i="15" s="1"/>
  <c r="AD133" i="15" s="1"/>
  <c r="AD134" i="15" s="1"/>
  <c r="AD135" i="15" s="1"/>
  <c r="AD136" i="15" s="1"/>
  <c r="AD137" i="15" s="1"/>
  <c r="AD138" i="15" s="1"/>
  <c r="AD139" i="15" s="1"/>
  <c r="AD140" i="15" s="1"/>
  <c r="AD141" i="15" s="1"/>
  <c r="AD142" i="15" s="1"/>
  <c r="AD143" i="15" s="1"/>
  <c r="AD144" i="15" s="1"/>
  <c r="AD145" i="15" s="1"/>
  <c r="AD146" i="15" s="1"/>
  <c r="AD147" i="15" s="1"/>
  <c r="AD148" i="15" s="1"/>
  <c r="AD149" i="15" s="1"/>
  <c r="AD150" i="15" s="1"/>
  <c r="AD151" i="15" s="1"/>
  <c r="AD152" i="15" s="1"/>
  <c r="AD153" i="15" s="1"/>
  <c r="AD154" i="15" s="1"/>
  <c r="AD155" i="15" s="1"/>
  <c r="AD156" i="15" s="1"/>
  <c r="AD157" i="15" s="1"/>
  <c r="AD158" i="15" s="1"/>
  <c r="AD159" i="15" s="1"/>
  <c r="AD160" i="15" s="1"/>
  <c r="AD161" i="15" s="1"/>
  <c r="AD162" i="15" s="1"/>
  <c r="AD163" i="15" s="1"/>
  <c r="AD164" i="15" s="1"/>
  <c r="O204" i="15"/>
  <c r="O165" i="15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M204" i="15"/>
  <c r="M165" i="15"/>
  <c r="M166" i="15" s="1"/>
  <c r="M167" i="15" s="1"/>
  <c r="M168" i="15" s="1"/>
  <c r="M169" i="15" s="1"/>
  <c r="M170" i="15" s="1"/>
  <c r="M171" i="15" s="1"/>
  <c r="M172" i="15" s="1"/>
  <c r="M173" i="15" s="1"/>
  <c r="M174" i="15" s="1"/>
  <c r="M175" i="15" s="1"/>
  <c r="M176" i="15" s="1"/>
  <c r="M177" i="15" s="1"/>
  <c r="M178" i="15" s="1"/>
  <c r="M179" i="15" s="1"/>
  <c r="M180" i="15" s="1"/>
  <c r="M181" i="15" s="1"/>
  <c r="M182" i="15" s="1"/>
  <c r="M183" i="15" s="1"/>
  <c r="M184" i="15" s="1"/>
  <c r="M185" i="15" s="1"/>
  <c r="M186" i="15" s="1"/>
  <c r="M187" i="15" s="1"/>
  <c r="M188" i="15" s="1"/>
  <c r="M189" i="15" s="1"/>
  <c r="M190" i="15" s="1"/>
  <c r="M191" i="15" s="1"/>
  <c r="M192" i="15" s="1"/>
  <c r="M193" i="15" s="1"/>
  <c r="M194" i="15" s="1"/>
  <c r="M195" i="15" s="1"/>
  <c r="M196" i="15" s="1"/>
  <c r="M197" i="15" s="1"/>
  <c r="M198" i="15" s="1"/>
  <c r="M199" i="15" s="1"/>
  <c r="M200" i="15" s="1"/>
  <c r="M201" i="15" s="1"/>
  <c r="S204" i="15"/>
  <c r="S165" i="15"/>
  <c r="S166" i="15" s="1"/>
  <c r="S167" i="15" s="1"/>
  <c r="S168" i="15" s="1"/>
  <c r="S169" i="15" s="1"/>
  <c r="S170" i="15" s="1"/>
  <c r="S171" i="15" s="1"/>
  <c r="S172" i="15" s="1"/>
  <c r="S173" i="15" s="1"/>
  <c r="S174" i="15" s="1"/>
  <c r="S175" i="15" s="1"/>
  <c r="S176" i="15" s="1"/>
  <c r="S177" i="15" s="1"/>
  <c r="S178" i="15" s="1"/>
  <c r="S179" i="15" s="1"/>
  <c r="S180" i="15" s="1"/>
  <c r="S181" i="15" s="1"/>
  <c r="S182" i="15" s="1"/>
  <c r="S183" i="15" s="1"/>
  <c r="S184" i="15" s="1"/>
  <c r="S185" i="15" s="1"/>
  <c r="S186" i="15" s="1"/>
  <c r="S187" i="15" s="1"/>
  <c r="S188" i="15" s="1"/>
  <c r="S189" i="15" s="1"/>
  <c r="S190" i="15" s="1"/>
  <c r="S191" i="15" s="1"/>
  <c r="S192" i="15" s="1"/>
  <c r="S193" i="15" s="1"/>
  <c r="S194" i="15" s="1"/>
  <c r="S195" i="15" s="1"/>
  <c r="S196" i="15" s="1"/>
  <c r="S197" i="15" s="1"/>
  <c r="S198" i="15" s="1"/>
  <c r="S199" i="15" s="1"/>
  <c r="S200" i="15" s="1"/>
  <c r="S201" i="15" s="1"/>
  <c r="J204" i="15"/>
  <c r="J165" i="15"/>
  <c r="J166" i="15" s="1"/>
  <c r="J167" i="15" s="1"/>
  <c r="J168" i="15" s="1"/>
  <c r="J169" i="15" s="1"/>
  <c r="J170" i="15" s="1"/>
  <c r="J171" i="15" s="1"/>
  <c r="J172" i="15" s="1"/>
  <c r="J173" i="15" s="1"/>
  <c r="J174" i="15" s="1"/>
  <c r="J175" i="15" s="1"/>
  <c r="J176" i="15" s="1"/>
  <c r="J177" i="15" s="1"/>
  <c r="J178" i="15" s="1"/>
  <c r="J179" i="15" s="1"/>
  <c r="J180" i="15" s="1"/>
  <c r="J181" i="15" s="1"/>
  <c r="J182" i="15" s="1"/>
  <c r="J183" i="15" s="1"/>
  <c r="J184" i="15" s="1"/>
  <c r="J185" i="15" s="1"/>
  <c r="J186" i="15" s="1"/>
  <c r="J187" i="15" s="1"/>
  <c r="J188" i="15" s="1"/>
  <c r="J189" i="15" s="1"/>
  <c r="J190" i="15" s="1"/>
  <c r="J191" i="15" s="1"/>
  <c r="J192" i="15" s="1"/>
  <c r="J193" i="15" s="1"/>
  <c r="J194" i="15" s="1"/>
  <c r="J195" i="15" s="1"/>
  <c r="J196" i="15" s="1"/>
  <c r="J197" i="15" s="1"/>
  <c r="J198" i="15" s="1"/>
  <c r="J199" i="15" s="1"/>
  <c r="J200" i="15" s="1"/>
  <c r="J201" i="15" s="1"/>
  <c r="I204" i="15"/>
  <c r="I165" i="15"/>
  <c r="I166" i="15" s="1"/>
  <c r="I167" i="15" s="1"/>
  <c r="I168" i="15" s="1"/>
  <c r="I169" i="15" s="1"/>
  <c r="I170" i="15" s="1"/>
  <c r="I171" i="15" s="1"/>
  <c r="I172" i="15" s="1"/>
  <c r="I173" i="15" s="1"/>
  <c r="I174" i="15" s="1"/>
  <c r="I175" i="15" s="1"/>
  <c r="I176" i="15" s="1"/>
  <c r="I177" i="15" s="1"/>
  <c r="I178" i="15" s="1"/>
  <c r="I179" i="15" s="1"/>
  <c r="I180" i="15" s="1"/>
  <c r="I181" i="15" s="1"/>
  <c r="I182" i="15" s="1"/>
  <c r="I183" i="15" s="1"/>
  <c r="I184" i="15" s="1"/>
  <c r="I185" i="15" s="1"/>
  <c r="I186" i="15" s="1"/>
  <c r="I187" i="15" s="1"/>
  <c r="I188" i="15" s="1"/>
  <c r="I189" i="15" s="1"/>
  <c r="I190" i="15" s="1"/>
  <c r="I191" i="15" s="1"/>
  <c r="I192" i="15" s="1"/>
  <c r="I193" i="15" s="1"/>
  <c r="I194" i="15" s="1"/>
  <c r="I195" i="15" s="1"/>
  <c r="I196" i="15" s="1"/>
  <c r="I197" i="15" s="1"/>
  <c r="I198" i="15" s="1"/>
  <c r="I199" i="15" s="1"/>
  <c r="I200" i="15" s="1"/>
  <c r="I201" i="15" s="1"/>
  <c r="F204" i="15"/>
  <c r="F165" i="15"/>
  <c r="F166" i="15" s="1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F177" i="15" s="1"/>
  <c r="F178" i="15" s="1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AB9" i="15"/>
  <c r="AB10" i="15" s="1"/>
  <c r="AB11" i="15" s="1"/>
  <c r="AB12" i="15" s="1"/>
  <c r="AB13" i="15" s="1"/>
  <c r="AB22" i="15"/>
  <c r="AB23" i="15" s="1"/>
  <c r="AB24" i="15" s="1"/>
  <c r="AB25" i="15" s="1"/>
  <c r="AB26" i="15" s="1"/>
  <c r="AB27" i="15" s="1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AB58" i="15" s="1"/>
  <c r="AB59" i="15" s="1"/>
  <c r="AB60" i="15" s="1"/>
  <c r="AB61" i="15" s="1"/>
  <c r="AB62" i="15" s="1"/>
  <c r="AB63" i="15" s="1"/>
  <c r="AB64" i="15" s="1"/>
  <c r="AB65" i="15" s="1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AB79" i="15" s="1"/>
  <c r="AB80" i="15" s="1"/>
  <c r="AB81" i="15" s="1"/>
  <c r="AB82" i="15" s="1"/>
  <c r="AB83" i="15" s="1"/>
  <c r="AB84" i="15" s="1"/>
  <c r="AB85" i="15" s="1"/>
  <c r="AB86" i="15" s="1"/>
  <c r="AB87" i="15" s="1"/>
  <c r="AB88" i="15" s="1"/>
  <c r="AB89" i="15" s="1"/>
  <c r="AB90" i="15" s="1"/>
  <c r="AB91" i="15" s="1"/>
  <c r="AB92" i="15" s="1"/>
  <c r="AB93" i="15" s="1"/>
  <c r="AB94" i="15" s="1"/>
  <c r="AB95" i="15" s="1"/>
  <c r="AB96" i="15" s="1"/>
  <c r="AB97" i="15" s="1"/>
  <c r="AB98" i="15" s="1"/>
  <c r="AB99" i="15" s="1"/>
  <c r="AB100" i="15" s="1"/>
  <c r="AB101" i="15" s="1"/>
  <c r="AB102" i="15" s="1"/>
  <c r="AB103" i="15" s="1"/>
  <c r="AB104" i="15" s="1"/>
  <c r="AB105" i="15" s="1"/>
  <c r="AB106" i="15" s="1"/>
  <c r="AB107" i="15" s="1"/>
  <c r="AB108" i="15" s="1"/>
  <c r="AB109" i="15" s="1"/>
  <c r="AB110" i="15" s="1"/>
  <c r="AB111" i="15" s="1"/>
  <c r="AB112" i="15" s="1"/>
  <c r="AB113" i="15" s="1"/>
  <c r="AB114" i="15" s="1"/>
  <c r="AB115" i="15" s="1"/>
  <c r="AB116" i="15" s="1"/>
  <c r="AB117" i="15" s="1"/>
  <c r="AB118" i="15" s="1"/>
  <c r="AB119" i="15" s="1"/>
  <c r="AB120" i="15" s="1"/>
  <c r="AB121" i="15" s="1"/>
  <c r="AB122" i="15" s="1"/>
  <c r="AB123" i="15" s="1"/>
  <c r="AB124" i="15" s="1"/>
  <c r="AB125" i="15" s="1"/>
  <c r="AB126" i="15" s="1"/>
  <c r="AB127" i="15" s="1"/>
  <c r="AB128" i="15" s="1"/>
  <c r="AB129" i="15" s="1"/>
  <c r="AB130" i="15" s="1"/>
  <c r="AB131" i="15" s="1"/>
  <c r="AB132" i="15" s="1"/>
  <c r="AB133" i="15" s="1"/>
  <c r="AB134" i="15" s="1"/>
  <c r="AB135" i="15" s="1"/>
  <c r="AB136" i="15" s="1"/>
  <c r="AB137" i="15" s="1"/>
  <c r="AB138" i="15" s="1"/>
  <c r="AB139" i="15" s="1"/>
  <c r="AB140" i="15" s="1"/>
  <c r="AB141" i="15" s="1"/>
  <c r="AB142" i="15" s="1"/>
  <c r="AB143" i="15" s="1"/>
  <c r="AB144" i="15" s="1"/>
  <c r="AB145" i="15" s="1"/>
  <c r="AB146" i="15" s="1"/>
  <c r="AB147" i="15" s="1"/>
  <c r="AB148" i="15" s="1"/>
  <c r="AB149" i="15" s="1"/>
  <c r="AB150" i="15" s="1"/>
  <c r="AB151" i="15" s="1"/>
  <c r="AB152" i="15" s="1"/>
  <c r="AB153" i="15" s="1"/>
  <c r="AB154" i="15" s="1"/>
  <c r="AB155" i="15" s="1"/>
  <c r="AB156" i="15" s="1"/>
  <c r="AB157" i="15" s="1"/>
  <c r="AB158" i="15" s="1"/>
  <c r="AB159" i="15" s="1"/>
  <c r="AB160" i="15" s="1"/>
  <c r="AB161" i="15" s="1"/>
  <c r="AB162" i="15" s="1"/>
  <c r="AB163" i="15" s="1"/>
  <c r="AB164" i="15" s="1"/>
  <c r="Q204" i="15"/>
  <c r="Q165" i="15"/>
  <c r="Q166" i="15" s="1"/>
  <c r="Q167" i="15" s="1"/>
  <c r="Q168" i="15" s="1"/>
  <c r="Q169" i="15" s="1"/>
  <c r="Q170" i="15" s="1"/>
  <c r="Q171" i="15" s="1"/>
  <c r="Q172" i="15" s="1"/>
  <c r="Q173" i="15" s="1"/>
  <c r="Q174" i="15" s="1"/>
  <c r="Q175" i="15" s="1"/>
  <c r="Q176" i="15" s="1"/>
  <c r="Q177" i="15" s="1"/>
  <c r="Q178" i="15" s="1"/>
  <c r="Q179" i="15" s="1"/>
  <c r="Q180" i="15" s="1"/>
  <c r="Q181" i="15" s="1"/>
  <c r="Q182" i="15" s="1"/>
  <c r="Q183" i="15" s="1"/>
  <c r="Q184" i="15" s="1"/>
  <c r="Q185" i="15" s="1"/>
  <c r="Q186" i="15" s="1"/>
  <c r="Q187" i="15" s="1"/>
  <c r="Q188" i="15" s="1"/>
  <c r="Q189" i="15" s="1"/>
  <c r="Q190" i="15" s="1"/>
  <c r="Q191" i="15" s="1"/>
  <c r="Q192" i="15" s="1"/>
  <c r="Q193" i="15" s="1"/>
  <c r="Q194" i="15" s="1"/>
  <c r="Q195" i="15" s="1"/>
  <c r="Q196" i="15" s="1"/>
  <c r="Q197" i="15" s="1"/>
  <c r="Q198" i="15" s="1"/>
  <c r="Q199" i="15" s="1"/>
  <c r="Q200" i="15" s="1"/>
  <c r="Q201" i="15" s="1"/>
  <c r="H204" i="15"/>
  <c r="H165" i="15"/>
  <c r="H166" i="15" s="1"/>
  <c r="H167" i="15" s="1"/>
  <c r="H168" i="15" s="1"/>
  <c r="H169" i="15" s="1"/>
  <c r="H170" i="15" s="1"/>
  <c r="H171" i="15" s="1"/>
  <c r="H172" i="15" s="1"/>
  <c r="H173" i="15" s="1"/>
  <c r="H174" i="15" s="1"/>
  <c r="H175" i="15" s="1"/>
  <c r="H176" i="15" s="1"/>
  <c r="H177" i="15" s="1"/>
  <c r="H178" i="15" s="1"/>
  <c r="H179" i="15" s="1"/>
  <c r="H180" i="15" s="1"/>
  <c r="H181" i="15" s="1"/>
  <c r="H182" i="15" s="1"/>
  <c r="H183" i="15" s="1"/>
  <c r="H184" i="15" s="1"/>
  <c r="H185" i="15" s="1"/>
  <c r="H186" i="15" s="1"/>
  <c r="H187" i="15" s="1"/>
  <c r="H188" i="15" s="1"/>
  <c r="H189" i="15" s="1"/>
  <c r="H190" i="15" s="1"/>
  <c r="H191" i="15" s="1"/>
  <c r="H192" i="15" s="1"/>
  <c r="H193" i="15" s="1"/>
  <c r="H194" i="15" s="1"/>
  <c r="H195" i="15" s="1"/>
  <c r="H196" i="15" s="1"/>
  <c r="H197" i="15" s="1"/>
  <c r="H198" i="15" s="1"/>
  <c r="H199" i="15" s="1"/>
  <c r="H200" i="15" s="1"/>
  <c r="H201" i="15" s="1"/>
  <c r="AJ17" i="8"/>
  <c r="AJ22" i="8" s="1"/>
  <c r="AJ21" i="15"/>
  <c r="AJ22" i="15" s="1"/>
  <c r="AJ23" i="15" s="1"/>
  <c r="AJ24" i="15" s="1"/>
  <c r="AJ25" i="15" s="1"/>
  <c r="AJ26" i="15" s="1"/>
  <c r="AJ27" i="15" s="1"/>
  <c r="AJ28" i="15" s="1"/>
  <c r="AJ29" i="15" s="1"/>
  <c r="AJ30" i="15" s="1"/>
  <c r="AJ31" i="15" s="1"/>
  <c r="AJ32" i="15" s="1"/>
  <c r="AJ33" i="15" s="1"/>
  <c r="AJ34" i="15" s="1"/>
  <c r="AJ35" i="15" s="1"/>
  <c r="AJ36" i="15" s="1"/>
  <c r="AJ37" i="15" s="1"/>
  <c r="AJ38" i="15" s="1"/>
  <c r="AJ39" i="15" s="1"/>
  <c r="AJ40" i="15" s="1"/>
  <c r="AJ41" i="15" s="1"/>
  <c r="AJ42" i="15" s="1"/>
  <c r="AJ43" i="15" s="1"/>
  <c r="AJ44" i="15" s="1"/>
  <c r="AJ45" i="15" s="1"/>
  <c r="AJ4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J58" i="15" s="1"/>
  <c r="AJ59" i="15" s="1"/>
  <c r="AJ60" i="15" s="1"/>
  <c r="AJ61" i="15" s="1"/>
  <c r="AJ62" i="15" s="1"/>
  <c r="AJ63" i="15" s="1"/>
  <c r="AJ64" i="15" s="1"/>
  <c r="AJ65" i="15" s="1"/>
  <c r="AJ66" i="15" s="1"/>
  <c r="AJ67" i="15" s="1"/>
  <c r="AJ68" i="15" s="1"/>
  <c r="AJ69" i="15" s="1"/>
  <c r="AJ70" i="15" s="1"/>
  <c r="AJ71" i="15" s="1"/>
  <c r="AJ72" i="15" s="1"/>
  <c r="AJ73" i="15" s="1"/>
  <c r="AJ74" i="15" s="1"/>
  <c r="AJ75" i="15" s="1"/>
  <c r="AJ76" i="15" s="1"/>
  <c r="AJ77" i="15" s="1"/>
  <c r="AJ78" i="15" s="1"/>
  <c r="AJ79" i="15" s="1"/>
  <c r="AJ80" i="15" s="1"/>
  <c r="AJ81" i="15" s="1"/>
  <c r="AJ82" i="15" s="1"/>
  <c r="AJ83" i="15" s="1"/>
  <c r="AJ84" i="15" s="1"/>
  <c r="AJ85" i="15" s="1"/>
  <c r="AJ86" i="15" s="1"/>
  <c r="AJ87" i="15" s="1"/>
  <c r="AJ88" i="15" s="1"/>
  <c r="AJ89" i="15" s="1"/>
  <c r="AJ90" i="15" s="1"/>
  <c r="AJ91" i="15" s="1"/>
  <c r="AJ92" i="15" s="1"/>
  <c r="AJ93" i="15" s="1"/>
  <c r="AJ94" i="15" s="1"/>
  <c r="AJ95" i="15" s="1"/>
  <c r="AJ96" i="15" s="1"/>
  <c r="AJ97" i="15" s="1"/>
  <c r="AJ98" i="15" s="1"/>
  <c r="AJ99" i="15" s="1"/>
  <c r="AJ100" i="15" s="1"/>
  <c r="AJ101" i="15" s="1"/>
  <c r="AJ102" i="15" s="1"/>
  <c r="AJ103" i="15" s="1"/>
  <c r="AJ104" i="15" s="1"/>
  <c r="AJ105" i="15" s="1"/>
  <c r="AJ106" i="15" s="1"/>
  <c r="AJ107" i="15" s="1"/>
  <c r="AJ108" i="15" s="1"/>
  <c r="AJ109" i="15" s="1"/>
  <c r="AJ110" i="15" s="1"/>
  <c r="AJ111" i="15" s="1"/>
  <c r="AJ112" i="15" s="1"/>
  <c r="AJ113" i="15" s="1"/>
  <c r="AJ114" i="15" s="1"/>
  <c r="AJ115" i="15" s="1"/>
  <c r="AJ116" i="15" s="1"/>
  <c r="AJ117" i="15" s="1"/>
  <c r="AJ118" i="15" s="1"/>
  <c r="AJ119" i="15" s="1"/>
  <c r="AJ120" i="15" s="1"/>
  <c r="AJ121" i="15" s="1"/>
  <c r="AJ122" i="15" s="1"/>
  <c r="AJ123" i="15" s="1"/>
  <c r="AJ124" i="15" s="1"/>
  <c r="AJ125" i="15" s="1"/>
  <c r="AJ126" i="15" s="1"/>
  <c r="AJ127" i="15" s="1"/>
  <c r="AJ128" i="15" s="1"/>
  <c r="AJ129" i="15" s="1"/>
  <c r="AJ130" i="15" s="1"/>
  <c r="AJ131" i="15" s="1"/>
  <c r="AJ132" i="15" s="1"/>
  <c r="AJ133" i="15" s="1"/>
  <c r="AJ134" i="15" s="1"/>
  <c r="AJ135" i="15" s="1"/>
  <c r="AJ136" i="15" s="1"/>
  <c r="AJ137" i="15" s="1"/>
  <c r="AJ138" i="15" s="1"/>
  <c r="AJ139" i="15" s="1"/>
  <c r="AJ140" i="15" s="1"/>
  <c r="AJ141" i="15" s="1"/>
  <c r="AJ142" i="15" s="1"/>
  <c r="AJ143" i="15" s="1"/>
  <c r="AJ144" i="15" s="1"/>
  <c r="AJ145" i="15" s="1"/>
  <c r="AJ146" i="15" s="1"/>
  <c r="AJ147" i="15" s="1"/>
  <c r="AJ148" i="15" s="1"/>
  <c r="AJ149" i="15" s="1"/>
  <c r="AJ150" i="15" s="1"/>
  <c r="AJ151" i="15" s="1"/>
  <c r="AJ152" i="15" s="1"/>
  <c r="AJ153" i="15" s="1"/>
  <c r="AJ154" i="15" s="1"/>
  <c r="AJ155" i="15" s="1"/>
  <c r="AJ156" i="15" s="1"/>
  <c r="AJ157" i="15" s="1"/>
  <c r="AJ158" i="15" s="1"/>
  <c r="AJ159" i="15" s="1"/>
  <c r="AJ160" i="15" s="1"/>
  <c r="AJ161" i="15" s="1"/>
  <c r="AJ162" i="15" s="1"/>
  <c r="AJ163" i="15" s="1"/>
  <c r="AJ164" i="15" s="1"/>
  <c r="V204" i="15"/>
  <c r="V165" i="15"/>
  <c r="V166" i="15" s="1"/>
  <c r="V167" i="15" s="1"/>
  <c r="V168" i="15" s="1"/>
  <c r="V169" i="15" s="1"/>
  <c r="V170" i="15" s="1"/>
  <c r="V171" i="15" s="1"/>
  <c r="V172" i="15" s="1"/>
  <c r="V173" i="15" s="1"/>
  <c r="V174" i="15" s="1"/>
  <c r="V175" i="15" s="1"/>
  <c r="V176" i="15" s="1"/>
  <c r="V177" i="15" s="1"/>
  <c r="V178" i="15" s="1"/>
  <c r="V179" i="15" s="1"/>
  <c r="V180" i="15" s="1"/>
  <c r="V181" i="15" s="1"/>
  <c r="V182" i="15" s="1"/>
  <c r="V183" i="15" s="1"/>
  <c r="V184" i="15" s="1"/>
  <c r="V185" i="15" s="1"/>
  <c r="V186" i="15" s="1"/>
  <c r="V187" i="15" s="1"/>
  <c r="V188" i="15" s="1"/>
  <c r="V189" i="15" s="1"/>
  <c r="V190" i="15" s="1"/>
  <c r="V191" i="15" s="1"/>
  <c r="V192" i="15" s="1"/>
  <c r="V193" i="15" s="1"/>
  <c r="V194" i="15" s="1"/>
  <c r="V195" i="15" s="1"/>
  <c r="V196" i="15" s="1"/>
  <c r="V197" i="15" s="1"/>
  <c r="V198" i="15" s="1"/>
  <c r="V199" i="15" s="1"/>
  <c r="V200" i="15" s="1"/>
  <c r="V201" i="15" s="1"/>
  <c r="X204" i="15"/>
  <c r="X165" i="15"/>
  <c r="X166" i="15" s="1"/>
  <c r="X167" i="15" s="1"/>
  <c r="X168" i="15" s="1"/>
  <c r="X169" i="15" s="1"/>
  <c r="X170" i="15" s="1"/>
  <c r="X171" i="15" s="1"/>
  <c r="X172" i="15" s="1"/>
  <c r="X173" i="15" s="1"/>
  <c r="X174" i="15" s="1"/>
  <c r="X175" i="15" s="1"/>
  <c r="X176" i="15" s="1"/>
  <c r="X177" i="15" s="1"/>
  <c r="X178" i="15" s="1"/>
  <c r="X179" i="15" s="1"/>
  <c r="X180" i="15" s="1"/>
  <c r="X181" i="15" s="1"/>
  <c r="X182" i="15" s="1"/>
  <c r="X183" i="15" s="1"/>
  <c r="X184" i="15" s="1"/>
  <c r="X185" i="15" s="1"/>
  <c r="X186" i="15" s="1"/>
  <c r="X187" i="15" s="1"/>
  <c r="X188" i="15" s="1"/>
  <c r="X189" i="15" s="1"/>
  <c r="X190" i="15" s="1"/>
  <c r="X191" i="15" s="1"/>
  <c r="X192" i="15" s="1"/>
  <c r="X193" i="15" s="1"/>
  <c r="X194" i="15" s="1"/>
  <c r="X195" i="15" s="1"/>
  <c r="X196" i="15" s="1"/>
  <c r="X197" i="15" s="1"/>
  <c r="X198" i="15" s="1"/>
  <c r="X199" i="15" s="1"/>
  <c r="X200" i="15" s="1"/>
  <c r="X201" i="15" s="1"/>
  <c r="AM9" i="15"/>
  <c r="AM10" i="15" s="1"/>
  <c r="AM11" i="15" s="1"/>
  <c r="AM12" i="15" s="1"/>
  <c r="AM13" i="15" s="1"/>
  <c r="AM22" i="15"/>
  <c r="AM23" i="15" s="1"/>
  <c r="AM24" i="15" s="1"/>
  <c r="AM25" i="15" s="1"/>
  <c r="AM26" i="15" s="1"/>
  <c r="AM27" i="15" s="1"/>
  <c r="AM28" i="15" s="1"/>
  <c r="AM29" i="15" s="1"/>
  <c r="AM30" i="15" s="1"/>
  <c r="AM31" i="15" s="1"/>
  <c r="AM32" i="15" s="1"/>
  <c r="AM33" i="15" s="1"/>
  <c r="AM34" i="15" s="1"/>
  <c r="AM35" i="15" s="1"/>
  <c r="AM36" i="15" s="1"/>
  <c r="AM37" i="15" s="1"/>
  <c r="AM38" i="15" s="1"/>
  <c r="AM39" i="15" s="1"/>
  <c r="AM40" i="15" s="1"/>
  <c r="AM41" i="15" s="1"/>
  <c r="AM42" i="15" s="1"/>
  <c r="AM43" i="15" s="1"/>
  <c r="AM44" i="15" s="1"/>
  <c r="AM45" i="15" s="1"/>
  <c r="AM46" i="15" s="1"/>
  <c r="AM47" i="15" s="1"/>
  <c r="AM48" i="15" s="1"/>
  <c r="AM49" i="15" s="1"/>
  <c r="AM50" i="15" s="1"/>
  <c r="AM51" i="15" s="1"/>
  <c r="AM52" i="15" s="1"/>
  <c r="AM53" i="15" s="1"/>
  <c r="AM54" i="15" s="1"/>
  <c r="AM55" i="15" s="1"/>
  <c r="AM56" i="15" s="1"/>
  <c r="AM57" i="15" s="1"/>
  <c r="AM58" i="15" s="1"/>
  <c r="AM59" i="15" s="1"/>
  <c r="AM60" i="15" s="1"/>
  <c r="AM61" i="15" s="1"/>
  <c r="AM62" i="15" s="1"/>
  <c r="AM63" i="15" s="1"/>
  <c r="AM64" i="15" s="1"/>
  <c r="AM65" i="15" s="1"/>
  <c r="AM66" i="15" s="1"/>
  <c r="AM67" i="15" s="1"/>
  <c r="AM68" i="15" s="1"/>
  <c r="AM69" i="15" s="1"/>
  <c r="AM70" i="15" s="1"/>
  <c r="AM71" i="15" s="1"/>
  <c r="AM72" i="15" s="1"/>
  <c r="AM73" i="15" s="1"/>
  <c r="AM74" i="15" s="1"/>
  <c r="AM75" i="15" s="1"/>
  <c r="AM76" i="15" s="1"/>
  <c r="AM77" i="15" s="1"/>
  <c r="AM78" i="15" s="1"/>
  <c r="AM79" i="15" s="1"/>
  <c r="AM80" i="15" s="1"/>
  <c r="AM81" i="15" s="1"/>
  <c r="AM82" i="15" s="1"/>
  <c r="AM83" i="15" s="1"/>
  <c r="AM84" i="15" s="1"/>
  <c r="AM85" i="15" s="1"/>
  <c r="AM86" i="15" s="1"/>
  <c r="AM87" i="15" s="1"/>
  <c r="AM88" i="15" s="1"/>
  <c r="AM89" i="15" s="1"/>
  <c r="AM90" i="15" s="1"/>
  <c r="AM91" i="15" s="1"/>
  <c r="AM92" i="15" s="1"/>
  <c r="AM93" i="15" s="1"/>
  <c r="AM94" i="15" s="1"/>
  <c r="AM95" i="15" s="1"/>
  <c r="AM96" i="15" s="1"/>
  <c r="AM97" i="15" s="1"/>
  <c r="AM98" i="15" s="1"/>
  <c r="AM99" i="15" s="1"/>
  <c r="AM100" i="15" s="1"/>
  <c r="AM101" i="15" s="1"/>
  <c r="AM102" i="15" s="1"/>
  <c r="AM103" i="15" s="1"/>
  <c r="AM104" i="15" s="1"/>
  <c r="AM105" i="15" s="1"/>
  <c r="AM106" i="15" s="1"/>
  <c r="AM107" i="15" s="1"/>
  <c r="AM108" i="15" s="1"/>
  <c r="AM109" i="15" s="1"/>
  <c r="AM110" i="15" s="1"/>
  <c r="AM111" i="15" s="1"/>
  <c r="AM112" i="15" s="1"/>
  <c r="AM113" i="15" s="1"/>
  <c r="AM114" i="15" s="1"/>
  <c r="AM115" i="15" s="1"/>
  <c r="AM116" i="15" s="1"/>
  <c r="AM117" i="15" s="1"/>
  <c r="AM118" i="15" s="1"/>
  <c r="AM119" i="15" s="1"/>
  <c r="AM120" i="15" s="1"/>
  <c r="AM121" i="15" s="1"/>
  <c r="AM122" i="15" s="1"/>
  <c r="AM123" i="15" s="1"/>
  <c r="AM124" i="15" s="1"/>
  <c r="AM125" i="15" s="1"/>
  <c r="AM126" i="15" s="1"/>
  <c r="AM127" i="15" s="1"/>
  <c r="AM128" i="15" s="1"/>
  <c r="AM129" i="15" s="1"/>
  <c r="AM130" i="15" s="1"/>
  <c r="AM131" i="15" s="1"/>
  <c r="AM132" i="15" s="1"/>
  <c r="AM133" i="15" s="1"/>
  <c r="AM134" i="15" s="1"/>
  <c r="AM135" i="15" s="1"/>
  <c r="AM136" i="15" s="1"/>
  <c r="AM137" i="15" s="1"/>
  <c r="AM138" i="15" s="1"/>
  <c r="AM139" i="15" s="1"/>
  <c r="AM140" i="15" s="1"/>
  <c r="AM141" i="15" s="1"/>
  <c r="AM142" i="15" s="1"/>
  <c r="AM143" i="15" s="1"/>
  <c r="AM144" i="15" s="1"/>
  <c r="AM145" i="15" s="1"/>
  <c r="AM146" i="15" s="1"/>
  <c r="AM147" i="15" s="1"/>
  <c r="AM148" i="15" s="1"/>
  <c r="AM149" i="15" s="1"/>
  <c r="AM150" i="15" s="1"/>
  <c r="AM151" i="15" s="1"/>
  <c r="AM152" i="15" s="1"/>
  <c r="AM153" i="15" s="1"/>
  <c r="AM154" i="15" s="1"/>
  <c r="AM155" i="15" s="1"/>
  <c r="AM156" i="15" s="1"/>
  <c r="AM157" i="15" s="1"/>
  <c r="AM158" i="15" s="1"/>
  <c r="AM159" i="15" s="1"/>
  <c r="AM160" i="15" s="1"/>
  <c r="AM161" i="15" s="1"/>
  <c r="AM162" i="15" s="1"/>
  <c r="AM163" i="15" s="1"/>
  <c r="AM164" i="15" s="1"/>
  <c r="T204" i="15"/>
  <c r="T165" i="15"/>
  <c r="T166" i="15" s="1"/>
  <c r="T167" i="15" s="1"/>
  <c r="T168" i="15" s="1"/>
  <c r="T169" i="15" s="1"/>
  <c r="T170" i="15" s="1"/>
  <c r="T171" i="15" s="1"/>
  <c r="T172" i="15" s="1"/>
  <c r="T173" i="15" s="1"/>
  <c r="T174" i="15" s="1"/>
  <c r="T175" i="15" s="1"/>
  <c r="T176" i="15" s="1"/>
  <c r="T177" i="15" s="1"/>
  <c r="T178" i="15" s="1"/>
  <c r="T179" i="15" s="1"/>
  <c r="T180" i="15" s="1"/>
  <c r="T181" i="15" s="1"/>
  <c r="T182" i="15" s="1"/>
  <c r="T183" i="15" s="1"/>
  <c r="T184" i="15" s="1"/>
  <c r="T185" i="15" s="1"/>
  <c r="T186" i="15" s="1"/>
  <c r="T187" i="15" s="1"/>
  <c r="T188" i="15" s="1"/>
  <c r="T189" i="15" s="1"/>
  <c r="T190" i="15" s="1"/>
  <c r="T191" i="15" s="1"/>
  <c r="T192" i="15" s="1"/>
  <c r="T193" i="15" s="1"/>
  <c r="T194" i="15" s="1"/>
  <c r="T195" i="15" s="1"/>
  <c r="T196" i="15" s="1"/>
  <c r="T197" i="15" s="1"/>
  <c r="T198" i="15" s="1"/>
  <c r="T199" i="15" s="1"/>
  <c r="T200" i="15" s="1"/>
  <c r="T201" i="15" s="1"/>
  <c r="D21" i="15"/>
  <c r="R204" i="15"/>
  <c r="R165" i="15"/>
  <c r="R166" i="15" s="1"/>
  <c r="R167" i="15" s="1"/>
  <c r="R168" i="15" s="1"/>
  <c r="R169" i="15" s="1"/>
  <c r="R170" i="15" s="1"/>
  <c r="R171" i="15" s="1"/>
  <c r="R172" i="15" s="1"/>
  <c r="R173" i="15" s="1"/>
  <c r="R174" i="15" s="1"/>
  <c r="R175" i="15" s="1"/>
  <c r="R176" i="15" s="1"/>
  <c r="R177" i="15" s="1"/>
  <c r="R178" i="15" s="1"/>
  <c r="R179" i="15" s="1"/>
  <c r="R180" i="15" s="1"/>
  <c r="R181" i="15" s="1"/>
  <c r="R182" i="15" s="1"/>
  <c r="R183" i="15" s="1"/>
  <c r="R184" i="15" s="1"/>
  <c r="R185" i="15" s="1"/>
  <c r="R186" i="15" s="1"/>
  <c r="R187" i="15" s="1"/>
  <c r="R188" i="15" s="1"/>
  <c r="R189" i="15" s="1"/>
  <c r="R190" i="15" s="1"/>
  <c r="R191" i="15" s="1"/>
  <c r="R192" i="15" s="1"/>
  <c r="R193" i="15" s="1"/>
  <c r="R194" i="15" s="1"/>
  <c r="R195" i="15" s="1"/>
  <c r="R196" i="15" s="1"/>
  <c r="R197" i="15" s="1"/>
  <c r="R198" i="15" s="1"/>
  <c r="R199" i="15" s="1"/>
  <c r="R200" i="15" s="1"/>
  <c r="R201" i="15" s="1"/>
  <c r="K204" i="15"/>
  <c r="K165" i="15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U204" i="15"/>
  <c r="U165" i="15"/>
  <c r="U166" i="15" s="1"/>
  <c r="U167" i="15" s="1"/>
  <c r="U168" i="15" s="1"/>
  <c r="U169" i="15" s="1"/>
  <c r="U170" i="15" s="1"/>
  <c r="U171" i="15" s="1"/>
  <c r="U172" i="15" s="1"/>
  <c r="U173" i="15" s="1"/>
  <c r="U174" i="15" s="1"/>
  <c r="U175" i="15" s="1"/>
  <c r="U176" i="15" s="1"/>
  <c r="U177" i="15" s="1"/>
  <c r="U178" i="15" s="1"/>
  <c r="U179" i="15" s="1"/>
  <c r="U180" i="15" s="1"/>
  <c r="U181" i="15" s="1"/>
  <c r="U182" i="15" s="1"/>
  <c r="U183" i="15" s="1"/>
  <c r="U184" i="15" s="1"/>
  <c r="U185" i="15" s="1"/>
  <c r="U186" i="15" s="1"/>
  <c r="U187" i="15" s="1"/>
  <c r="U188" i="15" s="1"/>
  <c r="U189" i="15" s="1"/>
  <c r="U190" i="15" s="1"/>
  <c r="U191" i="15" s="1"/>
  <c r="U192" i="15" s="1"/>
  <c r="U193" i="15" s="1"/>
  <c r="U194" i="15" s="1"/>
  <c r="U195" i="15" s="1"/>
  <c r="U196" i="15" s="1"/>
  <c r="U197" i="15" s="1"/>
  <c r="U198" i="15" s="1"/>
  <c r="U199" i="15" s="1"/>
  <c r="U200" i="15" s="1"/>
  <c r="U201" i="15" s="1"/>
  <c r="AF9" i="15"/>
  <c r="AF10" i="15" s="1"/>
  <c r="AF11" i="15" s="1"/>
  <c r="AF12" i="15" s="1"/>
  <c r="AF13" i="15" s="1"/>
  <c r="AF22" i="15"/>
  <c r="AF23" i="15" s="1"/>
  <c r="AF24" i="15" s="1"/>
  <c r="AF25" i="15" s="1"/>
  <c r="AF26" i="15" s="1"/>
  <c r="AF27" i="15" s="1"/>
  <c r="AF28" i="15" s="1"/>
  <c r="AF29" i="15" s="1"/>
  <c r="AF30" i="15" s="1"/>
  <c r="AF31" i="15" s="1"/>
  <c r="AF32" i="15" s="1"/>
  <c r="AF33" i="15" s="1"/>
  <c r="AF34" i="15" s="1"/>
  <c r="AF35" i="15" s="1"/>
  <c r="AF36" i="15" s="1"/>
  <c r="AF37" i="15" s="1"/>
  <c r="AF38" i="15" s="1"/>
  <c r="AF39" i="15" s="1"/>
  <c r="AF40" i="15" s="1"/>
  <c r="AF41" i="15" s="1"/>
  <c r="AF42" i="15" s="1"/>
  <c r="AF43" i="15" s="1"/>
  <c r="AF44" i="15" s="1"/>
  <c r="AF45" i="15" s="1"/>
  <c r="AF46" i="15" s="1"/>
  <c r="AF47" i="15" s="1"/>
  <c r="AF48" i="15" s="1"/>
  <c r="AF49" i="15" s="1"/>
  <c r="AF50" i="15" s="1"/>
  <c r="AF51" i="15" s="1"/>
  <c r="AF52" i="15" s="1"/>
  <c r="AF53" i="15" s="1"/>
  <c r="AF54" i="15" s="1"/>
  <c r="AF55" i="15" s="1"/>
  <c r="AF56" i="15" s="1"/>
  <c r="AF57" i="15" s="1"/>
  <c r="AF58" i="15" s="1"/>
  <c r="AF59" i="15" s="1"/>
  <c r="AF60" i="15" s="1"/>
  <c r="AF61" i="15" s="1"/>
  <c r="AF62" i="15" s="1"/>
  <c r="AF63" i="15" s="1"/>
  <c r="AF64" i="15" s="1"/>
  <c r="AF65" i="15" s="1"/>
  <c r="AF66" i="15" s="1"/>
  <c r="AF67" i="15" s="1"/>
  <c r="AF68" i="15" s="1"/>
  <c r="AF69" i="15" s="1"/>
  <c r="AF70" i="15" s="1"/>
  <c r="AF71" i="15" s="1"/>
  <c r="AF72" i="15" s="1"/>
  <c r="AF73" i="15" s="1"/>
  <c r="AF74" i="15" s="1"/>
  <c r="AF75" i="15" s="1"/>
  <c r="AF76" i="15" s="1"/>
  <c r="AF77" i="15" s="1"/>
  <c r="AF78" i="15" s="1"/>
  <c r="AF79" i="15" s="1"/>
  <c r="AF80" i="15" s="1"/>
  <c r="AF81" i="15" s="1"/>
  <c r="AF82" i="15" s="1"/>
  <c r="AF83" i="15" s="1"/>
  <c r="AF84" i="15" s="1"/>
  <c r="AF85" i="15" s="1"/>
  <c r="AF86" i="15" s="1"/>
  <c r="AF87" i="15" s="1"/>
  <c r="AF88" i="15" s="1"/>
  <c r="AF89" i="15" s="1"/>
  <c r="AF90" i="15" s="1"/>
  <c r="AF91" i="15" s="1"/>
  <c r="AF92" i="15" s="1"/>
  <c r="AF93" i="15" s="1"/>
  <c r="AF94" i="15" s="1"/>
  <c r="AF95" i="15" s="1"/>
  <c r="AF96" i="15" s="1"/>
  <c r="AF97" i="15" s="1"/>
  <c r="AF98" i="15" s="1"/>
  <c r="AF99" i="15" s="1"/>
  <c r="AF100" i="15" s="1"/>
  <c r="AF101" i="15" s="1"/>
  <c r="AF102" i="15" s="1"/>
  <c r="AF103" i="15" s="1"/>
  <c r="AF104" i="15" s="1"/>
  <c r="AF105" i="15" s="1"/>
  <c r="AF106" i="15" s="1"/>
  <c r="AF107" i="15" s="1"/>
  <c r="AF108" i="15" s="1"/>
  <c r="AF109" i="15" s="1"/>
  <c r="AF110" i="15" s="1"/>
  <c r="AF111" i="15" s="1"/>
  <c r="AF112" i="15" s="1"/>
  <c r="AF113" i="15" s="1"/>
  <c r="AF114" i="15" s="1"/>
  <c r="AF115" i="15" s="1"/>
  <c r="AF116" i="15" s="1"/>
  <c r="AF117" i="15" s="1"/>
  <c r="AF118" i="15" s="1"/>
  <c r="AF119" i="15" s="1"/>
  <c r="AF120" i="15" s="1"/>
  <c r="AF121" i="15" s="1"/>
  <c r="AF122" i="15" s="1"/>
  <c r="AF123" i="15" s="1"/>
  <c r="AF124" i="15" s="1"/>
  <c r="AF125" i="15" s="1"/>
  <c r="AF126" i="15" s="1"/>
  <c r="AF127" i="15" s="1"/>
  <c r="AF128" i="15" s="1"/>
  <c r="AF129" i="15" s="1"/>
  <c r="AF130" i="15" s="1"/>
  <c r="AF131" i="15" s="1"/>
  <c r="AF132" i="15" s="1"/>
  <c r="AF133" i="15" s="1"/>
  <c r="AF134" i="15" s="1"/>
  <c r="AF135" i="15" s="1"/>
  <c r="AF136" i="15" s="1"/>
  <c r="AF137" i="15" s="1"/>
  <c r="AF138" i="15" s="1"/>
  <c r="AF139" i="15" s="1"/>
  <c r="AF140" i="15" s="1"/>
  <c r="AF141" i="15" s="1"/>
  <c r="AF142" i="15" s="1"/>
  <c r="AF143" i="15" s="1"/>
  <c r="AF144" i="15" s="1"/>
  <c r="AF145" i="15" s="1"/>
  <c r="AF146" i="15" s="1"/>
  <c r="AF147" i="15" s="1"/>
  <c r="AF148" i="15" s="1"/>
  <c r="AF149" i="15" s="1"/>
  <c r="AF150" i="15" s="1"/>
  <c r="AF151" i="15" s="1"/>
  <c r="AF152" i="15" s="1"/>
  <c r="AF153" i="15" s="1"/>
  <c r="AF154" i="15" s="1"/>
  <c r="AF155" i="15" s="1"/>
  <c r="AF156" i="15" s="1"/>
  <c r="AF157" i="15" s="1"/>
  <c r="AF158" i="15" s="1"/>
  <c r="AF159" i="15" s="1"/>
  <c r="AF160" i="15" s="1"/>
  <c r="AF161" i="15" s="1"/>
  <c r="AF162" i="15" s="1"/>
  <c r="AF163" i="15" s="1"/>
  <c r="AF164" i="15" s="1"/>
  <c r="AS22" i="15"/>
  <c r="AS23" i="15" s="1"/>
  <c r="AS24" i="15" s="1"/>
  <c r="AS25" i="15" s="1"/>
  <c r="AS26" i="15" s="1"/>
  <c r="AS27" i="15" s="1"/>
  <c r="AS28" i="15" s="1"/>
  <c r="AS29" i="15" s="1"/>
  <c r="AS30" i="15" s="1"/>
  <c r="AS31" i="15" s="1"/>
  <c r="AS32" i="15" s="1"/>
  <c r="AS33" i="15" s="1"/>
  <c r="AS34" i="15" s="1"/>
  <c r="AS35" i="15" s="1"/>
  <c r="AS36" i="15" s="1"/>
  <c r="AS37" i="15" s="1"/>
  <c r="AS38" i="15" s="1"/>
  <c r="AS39" i="15" s="1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AS54" i="15" s="1"/>
  <c r="AS55" i="15" s="1"/>
  <c r="AS56" i="15" s="1"/>
  <c r="AS57" i="15" s="1"/>
  <c r="AS58" i="15" s="1"/>
  <c r="AS59" i="15" s="1"/>
  <c r="AS60" i="15" s="1"/>
  <c r="AS61" i="15" s="1"/>
  <c r="AS62" i="15" s="1"/>
  <c r="AS63" i="15" s="1"/>
  <c r="AS64" i="15" s="1"/>
  <c r="AS65" i="15" s="1"/>
  <c r="AS66" i="15" s="1"/>
  <c r="AS67" i="15" s="1"/>
  <c r="AS68" i="15" s="1"/>
  <c r="AS69" i="15" s="1"/>
  <c r="AS70" i="15" s="1"/>
  <c r="AS71" i="15" s="1"/>
  <c r="AS72" i="15" s="1"/>
  <c r="AS73" i="15" s="1"/>
  <c r="AS74" i="15" s="1"/>
  <c r="AS75" i="15" s="1"/>
  <c r="AS76" i="15" s="1"/>
  <c r="AS77" i="15" s="1"/>
  <c r="AS78" i="15" s="1"/>
  <c r="AS79" i="15" s="1"/>
  <c r="AS80" i="15" s="1"/>
  <c r="AS81" i="15" s="1"/>
  <c r="AS82" i="15" s="1"/>
  <c r="AS83" i="15" s="1"/>
  <c r="AS84" i="15" s="1"/>
  <c r="AS85" i="15" s="1"/>
  <c r="AS86" i="15" s="1"/>
  <c r="AS87" i="15" s="1"/>
  <c r="AS88" i="15" s="1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AS104" i="15" s="1"/>
  <c r="AS105" i="15" s="1"/>
  <c r="AS106" i="15" s="1"/>
  <c r="AS107" i="15" s="1"/>
  <c r="AS108" i="15" s="1"/>
  <c r="AS109" i="15" s="1"/>
  <c r="AS110" i="15" s="1"/>
  <c r="AS111" i="15" s="1"/>
  <c r="AS112" i="15" s="1"/>
  <c r="AS113" i="15" s="1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S129" i="15" s="1"/>
  <c r="AS130" i="15" s="1"/>
  <c r="AS131" i="15" s="1"/>
  <c r="AS132" i="15" s="1"/>
  <c r="AS133" i="15" s="1"/>
  <c r="AS134" i="15" s="1"/>
  <c r="AS135" i="15" s="1"/>
  <c r="AS136" i="15" s="1"/>
  <c r="AS137" i="15" s="1"/>
  <c r="AS138" i="15" s="1"/>
  <c r="AS139" i="15" s="1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S154" i="15" s="1"/>
  <c r="AS155" i="15" s="1"/>
  <c r="AS156" i="15" s="1"/>
  <c r="AS157" i="15" s="1"/>
  <c r="AS158" i="15" s="1"/>
  <c r="AS159" i="15" s="1"/>
  <c r="AS160" i="15" s="1"/>
  <c r="AS161" i="15" s="1"/>
  <c r="AS162" i="15" s="1"/>
  <c r="AS163" i="15" s="1"/>
  <c r="AS164" i="15" s="1"/>
  <c r="AS9" i="15"/>
  <c r="AS10" i="15" s="1"/>
  <c r="AS11" i="15" s="1"/>
  <c r="AS12" i="15" s="1"/>
  <c r="AS13" i="15" s="1"/>
  <c r="BS9" i="15"/>
  <c r="BS10" i="15" s="1"/>
  <c r="BS11" i="15" s="1"/>
  <c r="BS12" i="15" s="1"/>
  <c r="BS13" i="15" s="1"/>
  <c r="BS22" i="15"/>
  <c r="BS23" i="15" s="1"/>
  <c r="BS24" i="15" s="1"/>
  <c r="BS25" i="15" s="1"/>
  <c r="BS26" i="15" s="1"/>
  <c r="BS27" i="15" s="1"/>
  <c r="BS28" i="15" s="1"/>
  <c r="BS29" i="15" s="1"/>
  <c r="BS30" i="15" s="1"/>
  <c r="BS31" i="15" s="1"/>
  <c r="BS32" i="15" s="1"/>
  <c r="BS33" i="15" s="1"/>
  <c r="BS34" i="15" s="1"/>
  <c r="BS35" i="15" s="1"/>
  <c r="BS36" i="15" s="1"/>
  <c r="BS37" i="15" s="1"/>
  <c r="BS38" i="15" s="1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BS54" i="15" s="1"/>
  <c r="BS55" i="15" s="1"/>
  <c r="BS56" i="15" s="1"/>
  <c r="BS57" i="15" s="1"/>
  <c r="BS58" i="15" s="1"/>
  <c r="BS59" i="15" s="1"/>
  <c r="BS60" i="15" s="1"/>
  <c r="BS61" i="15" s="1"/>
  <c r="BS62" i="15" s="1"/>
  <c r="BS63" i="15" s="1"/>
  <c r="BS64" i="15" s="1"/>
  <c r="BS65" i="15" s="1"/>
  <c r="BS66" i="15" s="1"/>
  <c r="BS67" i="15" s="1"/>
  <c r="BS68" i="15" s="1"/>
  <c r="BS69" i="15" s="1"/>
  <c r="BS70" i="15" s="1"/>
  <c r="BS71" i="15" s="1"/>
  <c r="BS72" i="15" s="1"/>
  <c r="BS73" i="15" s="1"/>
  <c r="BS74" i="15" s="1"/>
  <c r="BS75" i="15" s="1"/>
  <c r="BS76" i="15" s="1"/>
  <c r="BS77" i="15" s="1"/>
  <c r="BS78" i="15" s="1"/>
  <c r="BS79" i="15" s="1"/>
  <c r="BS80" i="15" s="1"/>
  <c r="BS81" i="15" s="1"/>
  <c r="BS82" i="15" s="1"/>
  <c r="BS83" i="15" s="1"/>
  <c r="BS84" i="15" s="1"/>
  <c r="BS85" i="15" s="1"/>
  <c r="BS86" i="15" s="1"/>
  <c r="BS87" i="15" s="1"/>
  <c r="BS88" i="15" s="1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BS104" i="15" s="1"/>
  <c r="BS105" i="15" s="1"/>
  <c r="BS106" i="15" s="1"/>
  <c r="BS107" i="15" s="1"/>
  <c r="BS108" i="15" s="1"/>
  <c r="BS109" i="15" s="1"/>
  <c r="BS110" i="15" s="1"/>
  <c r="BS111" i="15" s="1"/>
  <c r="BS112" i="15" s="1"/>
  <c r="BS113" i="15" s="1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BS129" i="15" s="1"/>
  <c r="BS130" i="15" s="1"/>
  <c r="BS131" i="15" s="1"/>
  <c r="BS132" i="15" s="1"/>
  <c r="BS133" i="15" s="1"/>
  <c r="BS134" i="15" s="1"/>
  <c r="BS135" i="15" s="1"/>
  <c r="BS136" i="15" s="1"/>
  <c r="BS137" i="15" s="1"/>
  <c r="BS138" i="15" s="1"/>
  <c r="BS139" i="15" s="1"/>
  <c r="BS140" i="15" s="1"/>
  <c r="BS141" i="15" s="1"/>
  <c r="BS142" i="15" s="1"/>
  <c r="BS143" i="15" s="1"/>
  <c r="BS144" i="15" s="1"/>
  <c r="BS145" i="15" s="1"/>
  <c r="BS146" i="15" s="1"/>
  <c r="BS147" i="15" s="1"/>
  <c r="BS148" i="15" s="1"/>
  <c r="BS149" i="15" s="1"/>
  <c r="BS150" i="15" s="1"/>
  <c r="BS151" i="15" s="1"/>
  <c r="BS152" i="15" s="1"/>
  <c r="BS153" i="15" s="1"/>
  <c r="BS154" i="15" s="1"/>
  <c r="BS155" i="15" s="1"/>
  <c r="BS156" i="15" s="1"/>
  <c r="BS157" i="15" s="1"/>
  <c r="BS158" i="15" s="1"/>
  <c r="BS159" i="15" s="1"/>
  <c r="BS160" i="15" s="1"/>
  <c r="BS161" i="15" s="1"/>
  <c r="BS162" i="15" s="1"/>
  <c r="BS163" i="15" s="1"/>
  <c r="BS164" i="15" s="1"/>
  <c r="BJ22" i="15"/>
  <c r="BJ23" i="15" s="1"/>
  <c r="BJ24" i="15" s="1"/>
  <c r="BJ25" i="15" s="1"/>
  <c r="BJ26" i="15" s="1"/>
  <c r="BJ27" i="15" s="1"/>
  <c r="BJ28" i="15" s="1"/>
  <c r="BJ29" i="15" s="1"/>
  <c r="BJ30" i="15" s="1"/>
  <c r="BJ31" i="15" s="1"/>
  <c r="BJ32" i="15" s="1"/>
  <c r="BJ33" i="15" s="1"/>
  <c r="BJ34" i="15" s="1"/>
  <c r="BJ35" i="15" s="1"/>
  <c r="BJ36" i="15" s="1"/>
  <c r="BJ37" i="15" s="1"/>
  <c r="BJ38" i="15" s="1"/>
  <c r="BJ39" i="15" s="1"/>
  <c r="BJ40" i="15" s="1"/>
  <c r="BJ41" i="15" s="1"/>
  <c r="BJ42" i="15" s="1"/>
  <c r="BJ43" i="15" s="1"/>
  <c r="BJ44" i="15" s="1"/>
  <c r="BJ45" i="15" s="1"/>
  <c r="BJ46" i="15" s="1"/>
  <c r="BJ47" i="15" s="1"/>
  <c r="BJ48" i="15" s="1"/>
  <c r="BJ49" i="15" s="1"/>
  <c r="BJ50" i="15" s="1"/>
  <c r="BJ51" i="15" s="1"/>
  <c r="BJ52" i="15" s="1"/>
  <c r="BJ53" i="15" s="1"/>
  <c r="BJ54" i="15" s="1"/>
  <c r="BJ55" i="15" s="1"/>
  <c r="BJ56" i="15" s="1"/>
  <c r="BJ57" i="15" s="1"/>
  <c r="BJ58" i="15" s="1"/>
  <c r="BJ59" i="15" s="1"/>
  <c r="BJ60" i="15" s="1"/>
  <c r="BJ61" i="15" s="1"/>
  <c r="BJ62" i="15" s="1"/>
  <c r="BJ63" i="15" s="1"/>
  <c r="BJ64" i="15" s="1"/>
  <c r="BJ65" i="15" s="1"/>
  <c r="BJ66" i="15" s="1"/>
  <c r="BJ67" i="15" s="1"/>
  <c r="BJ68" i="15" s="1"/>
  <c r="BJ69" i="15" s="1"/>
  <c r="BJ70" i="15" s="1"/>
  <c r="BJ71" i="15" s="1"/>
  <c r="BJ72" i="15" s="1"/>
  <c r="BJ73" i="15" s="1"/>
  <c r="BJ74" i="15" s="1"/>
  <c r="BJ75" i="15" s="1"/>
  <c r="BJ76" i="15" s="1"/>
  <c r="BJ77" i="15" s="1"/>
  <c r="BJ78" i="15" s="1"/>
  <c r="BJ79" i="15" s="1"/>
  <c r="BJ80" i="15" s="1"/>
  <c r="BJ81" i="15" s="1"/>
  <c r="BJ82" i="15" s="1"/>
  <c r="BJ83" i="15" s="1"/>
  <c r="BJ84" i="15" s="1"/>
  <c r="BJ85" i="15" s="1"/>
  <c r="BJ86" i="15" s="1"/>
  <c r="BJ87" i="15" s="1"/>
  <c r="BJ88" i="15" s="1"/>
  <c r="BJ89" i="15" s="1"/>
  <c r="BJ90" i="15" s="1"/>
  <c r="BJ91" i="15" s="1"/>
  <c r="BJ92" i="15" s="1"/>
  <c r="BJ93" i="15" s="1"/>
  <c r="BJ94" i="15" s="1"/>
  <c r="BJ95" i="15" s="1"/>
  <c r="BJ96" i="15" s="1"/>
  <c r="BJ97" i="15" s="1"/>
  <c r="BJ98" i="15" s="1"/>
  <c r="BJ99" i="15" s="1"/>
  <c r="BJ100" i="15" s="1"/>
  <c r="BJ101" i="15" s="1"/>
  <c r="BJ102" i="15" s="1"/>
  <c r="BJ103" i="15" s="1"/>
  <c r="BJ104" i="15" s="1"/>
  <c r="BJ105" i="15" s="1"/>
  <c r="BJ106" i="15" s="1"/>
  <c r="BJ107" i="15" s="1"/>
  <c r="BJ108" i="15" s="1"/>
  <c r="BJ109" i="15" s="1"/>
  <c r="BJ110" i="15" s="1"/>
  <c r="BJ111" i="15" s="1"/>
  <c r="BJ112" i="15" s="1"/>
  <c r="BJ113" i="15" s="1"/>
  <c r="BJ114" i="15" s="1"/>
  <c r="BJ115" i="15" s="1"/>
  <c r="BJ116" i="15" s="1"/>
  <c r="BJ117" i="15" s="1"/>
  <c r="BJ118" i="15" s="1"/>
  <c r="BJ119" i="15" s="1"/>
  <c r="BJ120" i="15" s="1"/>
  <c r="BJ121" i="15" s="1"/>
  <c r="BJ122" i="15" s="1"/>
  <c r="BJ123" i="15" s="1"/>
  <c r="BJ124" i="15" s="1"/>
  <c r="BJ125" i="15" s="1"/>
  <c r="BJ126" i="15" s="1"/>
  <c r="BJ127" i="15" s="1"/>
  <c r="BJ128" i="15" s="1"/>
  <c r="BJ129" i="15" s="1"/>
  <c r="BJ130" i="15" s="1"/>
  <c r="BJ131" i="15" s="1"/>
  <c r="BJ132" i="15" s="1"/>
  <c r="BJ133" i="15" s="1"/>
  <c r="BJ134" i="15" s="1"/>
  <c r="BJ135" i="15" s="1"/>
  <c r="BJ136" i="15" s="1"/>
  <c r="BJ137" i="15" s="1"/>
  <c r="BJ138" i="15" s="1"/>
  <c r="BJ139" i="15" s="1"/>
  <c r="BJ140" i="15" s="1"/>
  <c r="BJ141" i="15" s="1"/>
  <c r="BJ142" i="15" s="1"/>
  <c r="BJ143" i="15" s="1"/>
  <c r="BJ144" i="15" s="1"/>
  <c r="BJ145" i="15" s="1"/>
  <c r="BJ146" i="15" s="1"/>
  <c r="BJ147" i="15" s="1"/>
  <c r="BJ148" i="15" s="1"/>
  <c r="BJ149" i="15" s="1"/>
  <c r="BJ150" i="15" s="1"/>
  <c r="BJ151" i="15" s="1"/>
  <c r="BJ152" i="15" s="1"/>
  <c r="BJ153" i="15" s="1"/>
  <c r="BJ154" i="15" s="1"/>
  <c r="BJ155" i="15" s="1"/>
  <c r="BJ156" i="15" s="1"/>
  <c r="BJ157" i="15" s="1"/>
  <c r="BJ158" i="15" s="1"/>
  <c r="BJ159" i="15" s="1"/>
  <c r="BJ160" i="15" s="1"/>
  <c r="BJ161" i="15" s="1"/>
  <c r="BJ162" i="15" s="1"/>
  <c r="BJ163" i="15" s="1"/>
  <c r="BJ164" i="15" s="1"/>
  <c r="BJ9" i="15"/>
  <c r="BJ10" i="15" s="1"/>
  <c r="BJ11" i="15" s="1"/>
  <c r="BJ12" i="15" s="1"/>
  <c r="BJ13" i="15" s="1"/>
  <c r="AG22" i="15"/>
  <c r="AG23" i="15" s="1"/>
  <c r="AG24" i="15" s="1"/>
  <c r="AG25" i="15" s="1"/>
  <c r="AG26" i="15" s="1"/>
  <c r="AG27" i="15" s="1"/>
  <c r="AG28" i="15" s="1"/>
  <c r="AG29" i="15" s="1"/>
  <c r="AG30" i="15" s="1"/>
  <c r="AG31" i="15" s="1"/>
  <c r="AG32" i="15" s="1"/>
  <c r="AG33" i="15" s="1"/>
  <c r="AG34" i="15" s="1"/>
  <c r="AG35" i="15" s="1"/>
  <c r="AG36" i="15" s="1"/>
  <c r="AG37" i="15" s="1"/>
  <c r="AG38" i="15" s="1"/>
  <c r="AG39" i="15" s="1"/>
  <c r="AG40" i="15" s="1"/>
  <c r="AG41" i="15" s="1"/>
  <c r="AG42" i="15" s="1"/>
  <c r="AG43" i="15" s="1"/>
  <c r="AG44" i="15" s="1"/>
  <c r="AG45" i="15" s="1"/>
  <c r="AG4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G58" i="15" s="1"/>
  <c r="AG59" i="15" s="1"/>
  <c r="AG60" i="15" s="1"/>
  <c r="AG61" i="15" s="1"/>
  <c r="AG62" i="15" s="1"/>
  <c r="AG63" i="15" s="1"/>
  <c r="AG64" i="15" s="1"/>
  <c r="AG65" i="15" s="1"/>
  <c r="AG66" i="15" s="1"/>
  <c r="AG67" i="15" s="1"/>
  <c r="AG68" i="15" s="1"/>
  <c r="AG69" i="15" s="1"/>
  <c r="AG70" i="15" s="1"/>
  <c r="AG71" i="15" s="1"/>
  <c r="AG72" i="15" s="1"/>
  <c r="AG73" i="15" s="1"/>
  <c r="AG74" i="15" s="1"/>
  <c r="AG75" i="15" s="1"/>
  <c r="AG76" i="15" s="1"/>
  <c r="AG77" i="15" s="1"/>
  <c r="AG78" i="15" s="1"/>
  <c r="AG79" i="15" s="1"/>
  <c r="AG80" i="15" s="1"/>
  <c r="AG81" i="15" s="1"/>
  <c r="AG82" i="15" s="1"/>
  <c r="AG83" i="15" s="1"/>
  <c r="AG84" i="15" s="1"/>
  <c r="AG85" i="15" s="1"/>
  <c r="AG86" i="15" s="1"/>
  <c r="AG87" i="15" s="1"/>
  <c r="AG88" i="15" s="1"/>
  <c r="AG89" i="15" s="1"/>
  <c r="AG90" i="15" s="1"/>
  <c r="AG91" i="15" s="1"/>
  <c r="AG92" i="15" s="1"/>
  <c r="AG93" i="15" s="1"/>
  <c r="AG94" i="15" s="1"/>
  <c r="AG95" i="15" s="1"/>
  <c r="AG96" i="15" s="1"/>
  <c r="AG97" i="15" s="1"/>
  <c r="AG98" i="15" s="1"/>
  <c r="AG99" i="15" s="1"/>
  <c r="AG100" i="15" s="1"/>
  <c r="AG101" i="15" s="1"/>
  <c r="AG102" i="15" s="1"/>
  <c r="AG103" i="15" s="1"/>
  <c r="AG104" i="15" s="1"/>
  <c r="AG105" i="15" s="1"/>
  <c r="AG106" i="15" s="1"/>
  <c r="AG107" i="15" s="1"/>
  <c r="AG108" i="15" s="1"/>
  <c r="AG109" i="15" s="1"/>
  <c r="AG110" i="15" s="1"/>
  <c r="AG111" i="15" s="1"/>
  <c r="AG112" i="15" s="1"/>
  <c r="AG113" i="15" s="1"/>
  <c r="AG114" i="15" s="1"/>
  <c r="AG115" i="15" s="1"/>
  <c r="AG116" i="15" s="1"/>
  <c r="AG117" i="15" s="1"/>
  <c r="AG118" i="15" s="1"/>
  <c r="AG119" i="15" s="1"/>
  <c r="AG120" i="15" s="1"/>
  <c r="AG121" i="15" s="1"/>
  <c r="AG122" i="15" s="1"/>
  <c r="AG123" i="15" s="1"/>
  <c r="AG124" i="15" s="1"/>
  <c r="AG125" i="15" s="1"/>
  <c r="AG126" i="15" s="1"/>
  <c r="AG127" i="15" s="1"/>
  <c r="AG128" i="15" s="1"/>
  <c r="AG129" i="15" s="1"/>
  <c r="AG130" i="15" s="1"/>
  <c r="AG131" i="15" s="1"/>
  <c r="AG132" i="15" s="1"/>
  <c r="AG133" i="15" s="1"/>
  <c r="AG134" i="15" s="1"/>
  <c r="AG135" i="15" s="1"/>
  <c r="AG136" i="15" s="1"/>
  <c r="AG137" i="15" s="1"/>
  <c r="AG138" i="15" s="1"/>
  <c r="AG139" i="15" s="1"/>
  <c r="AG140" i="15" s="1"/>
  <c r="AG141" i="15" s="1"/>
  <c r="AG142" i="15" s="1"/>
  <c r="AG143" i="15" s="1"/>
  <c r="AG144" i="15" s="1"/>
  <c r="AG145" i="15" s="1"/>
  <c r="AG146" i="15" s="1"/>
  <c r="AG147" i="15" s="1"/>
  <c r="AG148" i="15" s="1"/>
  <c r="AG149" i="15" s="1"/>
  <c r="AG150" i="15" s="1"/>
  <c r="AG151" i="15" s="1"/>
  <c r="AG152" i="15" s="1"/>
  <c r="AG153" i="15" s="1"/>
  <c r="AG154" i="15" s="1"/>
  <c r="AG155" i="15" s="1"/>
  <c r="AG156" i="15" s="1"/>
  <c r="AG157" i="15" s="1"/>
  <c r="AG158" i="15" s="1"/>
  <c r="AG159" i="15" s="1"/>
  <c r="AG160" i="15" s="1"/>
  <c r="AG161" i="15" s="1"/>
  <c r="AG162" i="15" s="1"/>
  <c r="AG163" i="15" s="1"/>
  <c r="AG164" i="15" s="1"/>
  <c r="AG9" i="15"/>
  <c r="AG10" i="15" s="1"/>
  <c r="AG11" i="15" s="1"/>
  <c r="AG12" i="15" s="1"/>
  <c r="AG13" i="15" s="1"/>
  <c r="Y9" i="15"/>
  <c r="Y10" i="15" s="1"/>
  <c r="Y11" i="15" s="1"/>
  <c r="Y12" i="15" s="1"/>
  <c r="Y13" i="15" s="1"/>
  <c r="Y22" i="15"/>
  <c r="Y23" i="15" s="1"/>
  <c r="Y24" i="15" s="1"/>
  <c r="Y25" i="15" s="1"/>
  <c r="Y26" i="15" s="1"/>
  <c r="Y27" i="15" s="1"/>
  <c r="Y28" i="15" s="1"/>
  <c r="Y29" i="15" s="1"/>
  <c r="Y30" i="15" s="1"/>
  <c r="Y31" i="15" s="1"/>
  <c r="Y32" i="15" s="1"/>
  <c r="Y33" i="15" s="1"/>
  <c r="Y34" i="15" s="1"/>
  <c r="Y35" i="15" s="1"/>
  <c r="Y36" i="15" s="1"/>
  <c r="Y37" i="15" s="1"/>
  <c r="Y38" i="15" s="1"/>
  <c r="Y39" i="15" s="1"/>
  <c r="Y40" i="15" s="1"/>
  <c r="Y41" i="15" s="1"/>
  <c r="Y42" i="15" s="1"/>
  <c r="Y43" i="15" s="1"/>
  <c r="Y44" i="15" s="1"/>
  <c r="Y45" i="15" s="1"/>
  <c r="Y46" i="15" s="1"/>
  <c r="Y47" i="15" s="1"/>
  <c r="Y48" i="15" s="1"/>
  <c r="Y49" i="15" s="1"/>
  <c r="Y50" i="15" s="1"/>
  <c r="Y51" i="15" s="1"/>
  <c r="Y52" i="15" s="1"/>
  <c r="Y53" i="15" s="1"/>
  <c r="Y54" i="15" s="1"/>
  <c r="Y55" i="15" s="1"/>
  <c r="Y56" i="15" s="1"/>
  <c r="Y57" i="15" s="1"/>
  <c r="Y58" i="15" s="1"/>
  <c r="Y59" i="15" s="1"/>
  <c r="Y60" i="15" s="1"/>
  <c r="Y61" i="15" s="1"/>
  <c r="Y62" i="15" s="1"/>
  <c r="Y63" i="15" s="1"/>
  <c r="Y64" i="15" s="1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Y79" i="15" s="1"/>
  <c r="Y80" i="15" s="1"/>
  <c r="Y81" i="15" s="1"/>
  <c r="Y82" i="15" s="1"/>
  <c r="Y83" i="15" s="1"/>
  <c r="Y84" i="15" s="1"/>
  <c r="Y85" i="15" s="1"/>
  <c r="Y86" i="15" s="1"/>
  <c r="Y87" i="15" s="1"/>
  <c r="Y88" i="15" s="1"/>
  <c r="Y89" i="15" s="1"/>
  <c r="Y90" i="15" s="1"/>
  <c r="Y91" i="15" s="1"/>
  <c r="Y92" i="15" s="1"/>
  <c r="Y93" i="15" s="1"/>
  <c r="Y94" i="15" s="1"/>
  <c r="Y95" i="15" s="1"/>
  <c r="Y96" i="15" s="1"/>
  <c r="Y97" i="15" s="1"/>
  <c r="Y98" i="15" s="1"/>
  <c r="Y99" i="15" s="1"/>
  <c r="Y100" i="15" s="1"/>
  <c r="Y101" i="15" s="1"/>
  <c r="Y102" i="15" s="1"/>
  <c r="Y103" i="15" s="1"/>
  <c r="Y104" i="15" s="1"/>
  <c r="Y105" i="15" s="1"/>
  <c r="Y106" i="15" s="1"/>
  <c r="Y107" i="15" s="1"/>
  <c r="Y108" i="15" s="1"/>
  <c r="Y109" i="15" s="1"/>
  <c r="Y110" i="15" s="1"/>
  <c r="Y111" i="15" s="1"/>
  <c r="Y112" i="15" s="1"/>
  <c r="Y113" i="15" s="1"/>
  <c r="Y114" i="15" s="1"/>
  <c r="Y115" i="15" s="1"/>
  <c r="Y116" i="15" s="1"/>
  <c r="Y117" i="15" s="1"/>
  <c r="Y118" i="15" s="1"/>
  <c r="Y119" i="15" s="1"/>
  <c r="Y120" i="15" s="1"/>
  <c r="Y121" i="15" s="1"/>
  <c r="Y122" i="15" s="1"/>
  <c r="Y123" i="15" s="1"/>
  <c r="Y124" i="15" s="1"/>
  <c r="Y125" i="15" s="1"/>
  <c r="Y126" i="15" s="1"/>
  <c r="Y127" i="15" s="1"/>
  <c r="Y128" i="15" s="1"/>
  <c r="Y129" i="15" s="1"/>
  <c r="Y130" i="15" s="1"/>
  <c r="Y131" i="15" s="1"/>
  <c r="Y132" i="15" s="1"/>
  <c r="Y133" i="15" s="1"/>
  <c r="Y134" i="15" s="1"/>
  <c r="Y135" i="15" s="1"/>
  <c r="Y136" i="15" s="1"/>
  <c r="Y137" i="15" s="1"/>
  <c r="Y138" i="15" s="1"/>
  <c r="Y139" i="15" s="1"/>
  <c r="Y140" i="15" s="1"/>
  <c r="Y141" i="15" s="1"/>
  <c r="Y142" i="15" s="1"/>
  <c r="Y143" i="15" s="1"/>
  <c r="Y144" i="15" s="1"/>
  <c r="Y145" i="15" s="1"/>
  <c r="Y146" i="15" s="1"/>
  <c r="Y147" i="15" s="1"/>
  <c r="Y148" i="15" s="1"/>
  <c r="Y149" i="15" s="1"/>
  <c r="Y150" i="15" s="1"/>
  <c r="Y151" i="15" s="1"/>
  <c r="Y152" i="15" s="1"/>
  <c r="Y153" i="15" s="1"/>
  <c r="Y154" i="15" s="1"/>
  <c r="Y155" i="15" s="1"/>
  <c r="Y156" i="15" s="1"/>
  <c r="Y157" i="15" s="1"/>
  <c r="Y158" i="15" s="1"/>
  <c r="Y159" i="15" s="1"/>
  <c r="Y160" i="15" s="1"/>
  <c r="Y161" i="15" s="1"/>
  <c r="Y162" i="15" s="1"/>
  <c r="Y163" i="15" s="1"/>
  <c r="Y164" i="15" s="1"/>
  <c r="BC9" i="15"/>
  <c r="BC10" i="15" s="1"/>
  <c r="BC11" i="15" s="1"/>
  <c r="BC12" i="15" s="1"/>
  <c r="BC13" i="15" s="1"/>
  <c r="BC22" i="15"/>
  <c r="BC23" i="15" s="1"/>
  <c r="BC24" i="15" s="1"/>
  <c r="BC25" i="15" s="1"/>
  <c r="BC26" i="15" s="1"/>
  <c r="BC27" i="15" s="1"/>
  <c r="BC28" i="15" s="1"/>
  <c r="BC29" i="15" s="1"/>
  <c r="BC30" i="15" s="1"/>
  <c r="BC31" i="15" s="1"/>
  <c r="BC32" i="15" s="1"/>
  <c r="BC33" i="15" s="1"/>
  <c r="BC34" i="15" s="1"/>
  <c r="BC35" i="15" s="1"/>
  <c r="BC36" i="15" s="1"/>
  <c r="BC37" i="15" s="1"/>
  <c r="BC38" i="15" s="1"/>
  <c r="BC39" i="15" s="1"/>
  <c r="BC40" i="15" s="1"/>
  <c r="BC41" i="15" s="1"/>
  <c r="BC42" i="15" s="1"/>
  <c r="BC43" i="15" s="1"/>
  <c r="BC44" i="15" s="1"/>
  <c r="BC45" i="15" s="1"/>
  <c r="BC46" i="15" s="1"/>
  <c r="BC47" i="15" s="1"/>
  <c r="BC48" i="15" s="1"/>
  <c r="BC49" i="15" s="1"/>
  <c r="BC50" i="15" s="1"/>
  <c r="BC51" i="15" s="1"/>
  <c r="BC52" i="15" s="1"/>
  <c r="BC53" i="15" s="1"/>
  <c r="BC54" i="15" s="1"/>
  <c r="BC55" i="15" s="1"/>
  <c r="BC56" i="15" s="1"/>
  <c r="BC57" i="15" s="1"/>
  <c r="BC58" i="15" s="1"/>
  <c r="BC59" i="15" s="1"/>
  <c r="BC60" i="15" s="1"/>
  <c r="BC61" i="15" s="1"/>
  <c r="BC62" i="15" s="1"/>
  <c r="BC63" i="15" s="1"/>
  <c r="BC64" i="15" s="1"/>
  <c r="BC65" i="15" s="1"/>
  <c r="BC66" i="15" s="1"/>
  <c r="BC67" i="15" s="1"/>
  <c r="BC68" i="15" s="1"/>
  <c r="BC69" i="15" s="1"/>
  <c r="BC70" i="15" s="1"/>
  <c r="BC71" i="15" s="1"/>
  <c r="BC72" i="15" s="1"/>
  <c r="BC73" i="15" s="1"/>
  <c r="BC74" i="15" s="1"/>
  <c r="BC75" i="15" s="1"/>
  <c r="BC76" i="15" s="1"/>
  <c r="BC77" i="15" s="1"/>
  <c r="BC78" i="15" s="1"/>
  <c r="BC79" i="15" s="1"/>
  <c r="BC80" i="15" s="1"/>
  <c r="BC81" i="15" s="1"/>
  <c r="BC82" i="15" s="1"/>
  <c r="BC83" i="15" s="1"/>
  <c r="BC84" i="15" s="1"/>
  <c r="BC85" i="15" s="1"/>
  <c r="BC86" i="15" s="1"/>
  <c r="BC87" i="15" s="1"/>
  <c r="BC88" i="15" s="1"/>
  <c r="BC89" i="15" s="1"/>
  <c r="BC90" i="15" s="1"/>
  <c r="BC91" i="15" s="1"/>
  <c r="BC92" i="15" s="1"/>
  <c r="BC93" i="15" s="1"/>
  <c r="BC94" i="15" s="1"/>
  <c r="BC95" i="15" s="1"/>
  <c r="BC96" i="15" s="1"/>
  <c r="BC97" i="15" s="1"/>
  <c r="BC98" i="15" s="1"/>
  <c r="BC99" i="15" s="1"/>
  <c r="BC100" i="15" s="1"/>
  <c r="BC101" i="15" s="1"/>
  <c r="BC102" i="15" s="1"/>
  <c r="BC103" i="15" s="1"/>
  <c r="BC104" i="15" s="1"/>
  <c r="BC105" i="15" s="1"/>
  <c r="BC106" i="15" s="1"/>
  <c r="BC107" i="15" s="1"/>
  <c r="BC108" i="15" s="1"/>
  <c r="BC109" i="15" s="1"/>
  <c r="BC110" i="15" s="1"/>
  <c r="BC111" i="15" s="1"/>
  <c r="BC112" i="15" s="1"/>
  <c r="BC113" i="15" s="1"/>
  <c r="BC114" i="15" s="1"/>
  <c r="BC115" i="15" s="1"/>
  <c r="BC116" i="15" s="1"/>
  <c r="BC117" i="15" s="1"/>
  <c r="BC118" i="15" s="1"/>
  <c r="BC119" i="15" s="1"/>
  <c r="BC120" i="15" s="1"/>
  <c r="BC121" i="15" s="1"/>
  <c r="BC122" i="15" s="1"/>
  <c r="BC123" i="15" s="1"/>
  <c r="BC124" i="15" s="1"/>
  <c r="BC125" i="15" s="1"/>
  <c r="BC126" i="15" s="1"/>
  <c r="BC127" i="15" s="1"/>
  <c r="BC128" i="15" s="1"/>
  <c r="BC129" i="15" s="1"/>
  <c r="BC130" i="15" s="1"/>
  <c r="BC131" i="15" s="1"/>
  <c r="BC132" i="15" s="1"/>
  <c r="BC133" i="15" s="1"/>
  <c r="BC134" i="15" s="1"/>
  <c r="BC135" i="15" s="1"/>
  <c r="BC136" i="15" s="1"/>
  <c r="BC137" i="15" s="1"/>
  <c r="BC138" i="15" s="1"/>
  <c r="BC139" i="15" s="1"/>
  <c r="BC140" i="15" s="1"/>
  <c r="BC141" i="15" s="1"/>
  <c r="BC142" i="15" s="1"/>
  <c r="BC143" i="15" s="1"/>
  <c r="BC144" i="15" s="1"/>
  <c r="BC145" i="15" s="1"/>
  <c r="BC146" i="15" s="1"/>
  <c r="BC147" i="15" s="1"/>
  <c r="BC148" i="15" s="1"/>
  <c r="BC149" i="15" s="1"/>
  <c r="BC150" i="15" s="1"/>
  <c r="BC151" i="15" s="1"/>
  <c r="BC152" i="15" s="1"/>
  <c r="BC153" i="15" s="1"/>
  <c r="BC154" i="15" s="1"/>
  <c r="BC155" i="15" s="1"/>
  <c r="BC156" i="15" s="1"/>
  <c r="BC157" i="15" s="1"/>
  <c r="BC158" i="15" s="1"/>
  <c r="BC159" i="15" s="1"/>
  <c r="BC160" i="15" s="1"/>
  <c r="BC161" i="15" s="1"/>
  <c r="BC162" i="15" s="1"/>
  <c r="BC163" i="15" s="1"/>
  <c r="BC164" i="15" s="1"/>
  <c r="AT9" i="15"/>
  <c r="AT10" i="15" s="1"/>
  <c r="AT11" i="15" s="1"/>
  <c r="AT12" i="15" s="1"/>
  <c r="AT13" i="15" s="1"/>
  <c r="AT22" i="15"/>
  <c r="AT23" i="15" s="1"/>
  <c r="AT24" i="15" s="1"/>
  <c r="AT25" i="15" s="1"/>
  <c r="AT26" i="15" s="1"/>
  <c r="AT27" i="15" s="1"/>
  <c r="AT28" i="15" s="1"/>
  <c r="AT29" i="15" s="1"/>
  <c r="AT30" i="15" s="1"/>
  <c r="AT31" i="15" s="1"/>
  <c r="AT32" i="15" s="1"/>
  <c r="AT33" i="15" s="1"/>
  <c r="AT34" i="15" s="1"/>
  <c r="AT35" i="15" s="1"/>
  <c r="AT36" i="15" s="1"/>
  <c r="AT37" i="15" s="1"/>
  <c r="AT38" i="15" s="1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AT54" i="15" s="1"/>
  <c r="AT55" i="15" s="1"/>
  <c r="AT56" i="15" s="1"/>
  <c r="AT57" i="15" s="1"/>
  <c r="AT58" i="15" s="1"/>
  <c r="AT59" i="15" s="1"/>
  <c r="AT60" i="15" s="1"/>
  <c r="AT61" i="15" s="1"/>
  <c r="AT62" i="15" s="1"/>
  <c r="AT63" i="15" s="1"/>
  <c r="AT64" i="15" s="1"/>
  <c r="AT65" i="15" s="1"/>
  <c r="AT66" i="15" s="1"/>
  <c r="AT67" i="15" s="1"/>
  <c r="AT68" i="15" s="1"/>
  <c r="AT69" i="15" s="1"/>
  <c r="AT70" i="15" s="1"/>
  <c r="AT71" i="15" s="1"/>
  <c r="AT72" i="15" s="1"/>
  <c r="AT73" i="15" s="1"/>
  <c r="AT74" i="15" s="1"/>
  <c r="AT75" i="15" s="1"/>
  <c r="AT76" i="15" s="1"/>
  <c r="AT77" i="15" s="1"/>
  <c r="AT78" i="15" s="1"/>
  <c r="AT79" i="15" s="1"/>
  <c r="AT80" i="15" s="1"/>
  <c r="AT81" i="15" s="1"/>
  <c r="AT82" i="15" s="1"/>
  <c r="AT83" i="15" s="1"/>
  <c r="AT84" i="15" s="1"/>
  <c r="AT85" i="15" s="1"/>
  <c r="AT86" i="15" s="1"/>
  <c r="AT87" i="15" s="1"/>
  <c r="AT88" i="15" s="1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AT104" i="15" s="1"/>
  <c r="AT105" i="15" s="1"/>
  <c r="AT106" i="15" s="1"/>
  <c r="AT107" i="15" s="1"/>
  <c r="AT108" i="15" s="1"/>
  <c r="AT109" i="15" s="1"/>
  <c r="AT110" i="15" s="1"/>
  <c r="AT111" i="15" s="1"/>
  <c r="AT112" i="15" s="1"/>
  <c r="AT113" i="15" s="1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AT129" i="15" s="1"/>
  <c r="AT130" i="15" s="1"/>
  <c r="AT131" i="15" s="1"/>
  <c r="AT132" i="15" s="1"/>
  <c r="AT133" i="15" s="1"/>
  <c r="AT134" i="15" s="1"/>
  <c r="AT135" i="15" s="1"/>
  <c r="AT136" i="15" s="1"/>
  <c r="AT137" i="15" s="1"/>
  <c r="AT138" i="15" s="1"/>
  <c r="AT139" i="15" s="1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AT154" i="15" s="1"/>
  <c r="AT155" i="15" s="1"/>
  <c r="AT156" i="15" s="1"/>
  <c r="AT157" i="15" s="1"/>
  <c r="AT158" i="15" s="1"/>
  <c r="AT159" i="15" s="1"/>
  <c r="AT160" i="15" s="1"/>
  <c r="AT161" i="15" s="1"/>
  <c r="AT162" i="15" s="1"/>
  <c r="AT163" i="15" s="1"/>
  <c r="AT164" i="15" s="1"/>
  <c r="BH9" i="15"/>
  <c r="BH10" i="15" s="1"/>
  <c r="BH11" i="15" s="1"/>
  <c r="BH12" i="15" s="1"/>
  <c r="BH13" i="15" s="1"/>
  <c r="BH22" i="15"/>
  <c r="BH23" i="15" s="1"/>
  <c r="BH24" i="15" s="1"/>
  <c r="BH25" i="15" s="1"/>
  <c r="BH26" i="15" s="1"/>
  <c r="BH27" i="15" s="1"/>
  <c r="BH28" i="15" s="1"/>
  <c r="BH29" i="15" s="1"/>
  <c r="BH30" i="15" s="1"/>
  <c r="BH31" i="15" s="1"/>
  <c r="BH32" i="15" s="1"/>
  <c r="BH33" i="15" s="1"/>
  <c r="BH34" i="15" s="1"/>
  <c r="BH35" i="15" s="1"/>
  <c r="BH36" i="15" s="1"/>
  <c r="BH37" i="15" s="1"/>
  <c r="BH38" i="15" s="1"/>
  <c r="BH39" i="15" s="1"/>
  <c r="BH40" i="15" s="1"/>
  <c r="BH41" i="15" s="1"/>
  <c r="BH42" i="15" s="1"/>
  <c r="BH43" i="15" s="1"/>
  <c r="BH44" i="15" s="1"/>
  <c r="BH45" i="15" s="1"/>
  <c r="BH46" i="15" s="1"/>
  <c r="BH47" i="15" s="1"/>
  <c r="BH48" i="15" s="1"/>
  <c r="BH49" i="15" s="1"/>
  <c r="BH50" i="15" s="1"/>
  <c r="BH51" i="15" s="1"/>
  <c r="BH52" i="15" s="1"/>
  <c r="BH53" i="15" s="1"/>
  <c r="BH54" i="15" s="1"/>
  <c r="BH55" i="15" s="1"/>
  <c r="BH56" i="15" s="1"/>
  <c r="BH57" i="15" s="1"/>
  <c r="BH58" i="15" s="1"/>
  <c r="BH59" i="15" s="1"/>
  <c r="BH60" i="15" s="1"/>
  <c r="BH61" i="15" s="1"/>
  <c r="BH62" i="15" s="1"/>
  <c r="BH63" i="15" s="1"/>
  <c r="BH64" i="15" s="1"/>
  <c r="BH65" i="15" s="1"/>
  <c r="BH66" i="15" s="1"/>
  <c r="BH67" i="15" s="1"/>
  <c r="BH68" i="15" s="1"/>
  <c r="BH69" i="15" s="1"/>
  <c r="BH70" i="15" s="1"/>
  <c r="BH71" i="15" s="1"/>
  <c r="BH72" i="15" s="1"/>
  <c r="BH73" i="15" s="1"/>
  <c r="BH74" i="15" s="1"/>
  <c r="BH75" i="15" s="1"/>
  <c r="BH76" i="15" s="1"/>
  <c r="BH77" i="15" s="1"/>
  <c r="BH78" i="15" s="1"/>
  <c r="BH79" i="15" s="1"/>
  <c r="BH80" i="15" s="1"/>
  <c r="BH81" i="15" s="1"/>
  <c r="BH82" i="15" s="1"/>
  <c r="BH83" i="15" s="1"/>
  <c r="BH84" i="15" s="1"/>
  <c r="BH85" i="15" s="1"/>
  <c r="BH86" i="15" s="1"/>
  <c r="BH87" i="15" s="1"/>
  <c r="BH88" i="15" s="1"/>
  <c r="BH89" i="15" s="1"/>
  <c r="BH90" i="15" s="1"/>
  <c r="BH91" i="15" s="1"/>
  <c r="BH92" i="15" s="1"/>
  <c r="BH93" i="15" s="1"/>
  <c r="BH94" i="15" s="1"/>
  <c r="BH95" i="15" s="1"/>
  <c r="BH96" i="15" s="1"/>
  <c r="BH97" i="15" s="1"/>
  <c r="BH98" i="15" s="1"/>
  <c r="BH99" i="15" s="1"/>
  <c r="BH100" i="15" s="1"/>
  <c r="BH101" i="15" s="1"/>
  <c r="BH102" i="15" s="1"/>
  <c r="BH103" i="15" s="1"/>
  <c r="BH104" i="15" s="1"/>
  <c r="BH105" i="15" s="1"/>
  <c r="BH106" i="15" s="1"/>
  <c r="BH107" i="15" s="1"/>
  <c r="BH108" i="15" s="1"/>
  <c r="BH109" i="15" s="1"/>
  <c r="BH110" i="15" s="1"/>
  <c r="BH111" i="15" s="1"/>
  <c r="BH112" i="15" s="1"/>
  <c r="BH113" i="15" s="1"/>
  <c r="BH114" i="15" s="1"/>
  <c r="BH115" i="15" s="1"/>
  <c r="BH116" i="15" s="1"/>
  <c r="BH117" i="15" s="1"/>
  <c r="BH118" i="15" s="1"/>
  <c r="BH119" i="15" s="1"/>
  <c r="BH120" i="15" s="1"/>
  <c r="BH121" i="15" s="1"/>
  <c r="BH122" i="15" s="1"/>
  <c r="BH123" i="15" s="1"/>
  <c r="BH124" i="15" s="1"/>
  <c r="BH125" i="15" s="1"/>
  <c r="BH126" i="15" s="1"/>
  <c r="BH127" i="15" s="1"/>
  <c r="BH128" i="15" s="1"/>
  <c r="BH129" i="15" s="1"/>
  <c r="BH130" i="15" s="1"/>
  <c r="BH131" i="15" s="1"/>
  <c r="BH132" i="15" s="1"/>
  <c r="BH133" i="15" s="1"/>
  <c r="BH134" i="15" s="1"/>
  <c r="BH135" i="15" s="1"/>
  <c r="BH136" i="15" s="1"/>
  <c r="BH137" i="15" s="1"/>
  <c r="BH138" i="15" s="1"/>
  <c r="BH139" i="15" s="1"/>
  <c r="BH140" i="15" s="1"/>
  <c r="BH141" i="15" s="1"/>
  <c r="BH142" i="15" s="1"/>
  <c r="BH143" i="15" s="1"/>
  <c r="BH144" i="15" s="1"/>
  <c r="BH145" i="15" s="1"/>
  <c r="BH146" i="15" s="1"/>
  <c r="BH147" i="15" s="1"/>
  <c r="BH148" i="15" s="1"/>
  <c r="BH149" i="15" s="1"/>
  <c r="BH150" i="15" s="1"/>
  <c r="BH151" i="15" s="1"/>
  <c r="BH152" i="15" s="1"/>
  <c r="BH153" i="15" s="1"/>
  <c r="BH154" i="15" s="1"/>
  <c r="BH155" i="15" s="1"/>
  <c r="BH156" i="15" s="1"/>
  <c r="BH157" i="15" s="1"/>
  <c r="BH158" i="15" s="1"/>
  <c r="BH159" i="15" s="1"/>
  <c r="BH160" i="15" s="1"/>
  <c r="BH161" i="15" s="1"/>
  <c r="BH162" i="15" s="1"/>
  <c r="BH163" i="15" s="1"/>
  <c r="BH164" i="15" s="1"/>
  <c r="BI22" i="15"/>
  <c r="BI23" i="15" s="1"/>
  <c r="BI24" i="15" s="1"/>
  <c r="BI25" i="15" s="1"/>
  <c r="BI26" i="15" s="1"/>
  <c r="BI27" i="15" s="1"/>
  <c r="BI28" i="15" s="1"/>
  <c r="BI29" i="15" s="1"/>
  <c r="BI30" i="15" s="1"/>
  <c r="BI31" i="15" s="1"/>
  <c r="BI32" i="15" s="1"/>
  <c r="BI33" i="15" s="1"/>
  <c r="BI34" i="15" s="1"/>
  <c r="BI35" i="15" s="1"/>
  <c r="BI36" i="15" s="1"/>
  <c r="BI37" i="15" s="1"/>
  <c r="BI38" i="15" s="1"/>
  <c r="BI39" i="15" s="1"/>
  <c r="BI40" i="15" s="1"/>
  <c r="BI41" i="15" s="1"/>
  <c r="BI42" i="15" s="1"/>
  <c r="BI43" i="15" s="1"/>
  <c r="BI44" i="15" s="1"/>
  <c r="BI45" i="15" s="1"/>
  <c r="BI46" i="15" s="1"/>
  <c r="BI47" i="15" s="1"/>
  <c r="BI48" i="15" s="1"/>
  <c r="BI49" i="15" s="1"/>
  <c r="BI50" i="15" s="1"/>
  <c r="BI51" i="15" s="1"/>
  <c r="BI52" i="15" s="1"/>
  <c r="BI53" i="15" s="1"/>
  <c r="BI54" i="15" s="1"/>
  <c r="BI55" i="15" s="1"/>
  <c r="BI56" i="15" s="1"/>
  <c r="BI57" i="15" s="1"/>
  <c r="BI58" i="15" s="1"/>
  <c r="BI59" i="15" s="1"/>
  <c r="BI60" i="15" s="1"/>
  <c r="BI61" i="15" s="1"/>
  <c r="BI62" i="15" s="1"/>
  <c r="BI63" i="15" s="1"/>
  <c r="BI64" i="15" s="1"/>
  <c r="BI65" i="15" s="1"/>
  <c r="BI66" i="15" s="1"/>
  <c r="BI67" i="15" s="1"/>
  <c r="BI68" i="15" s="1"/>
  <c r="BI69" i="15" s="1"/>
  <c r="BI70" i="15" s="1"/>
  <c r="BI71" i="15" s="1"/>
  <c r="BI72" i="15" s="1"/>
  <c r="BI73" i="15" s="1"/>
  <c r="BI74" i="15" s="1"/>
  <c r="BI75" i="15" s="1"/>
  <c r="BI76" i="15" s="1"/>
  <c r="BI77" i="15" s="1"/>
  <c r="BI78" i="15" s="1"/>
  <c r="BI79" i="15" s="1"/>
  <c r="BI80" i="15" s="1"/>
  <c r="BI81" i="15" s="1"/>
  <c r="BI82" i="15" s="1"/>
  <c r="BI83" i="15" s="1"/>
  <c r="BI84" i="15" s="1"/>
  <c r="BI85" i="15" s="1"/>
  <c r="BI86" i="15" s="1"/>
  <c r="BI87" i="15" s="1"/>
  <c r="BI88" i="15" s="1"/>
  <c r="BI89" i="15" s="1"/>
  <c r="BI90" i="15" s="1"/>
  <c r="BI91" i="15" s="1"/>
  <c r="BI92" i="15" s="1"/>
  <c r="BI93" i="15" s="1"/>
  <c r="BI94" i="15" s="1"/>
  <c r="BI95" i="15" s="1"/>
  <c r="BI96" i="15" s="1"/>
  <c r="BI97" i="15" s="1"/>
  <c r="BI98" i="15" s="1"/>
  <c r="BI99" i="15" s="1"/>
  <c r="BI100" i="15" s="1"/>
  <c r="BI101" i="15" s="1"/>
  <c r="BI102" i="15" s="1"/>
  <c r="BI103" i="15" s="1"/>
  <c r="BI104" i="15" s="1"/>
  <c r="BI105" i="15" s="1"/>
  <c r="BI106" i="15" s="1"/>
  <c r="BI107" i="15" s="1"/>
  <c r="BI108" i="15" s="1"/>
  <c r="BI109" i="15" s="1"/>
  <c r="BI110" i="15" s="1"/>
  <c r="BI111" i="15" s="1"/>
  <c r="BI112" i="15" s="1"/>
  <c r="BI113" i="15" s="1"/>
  <c r="BI114" i="15" s="1"/>
  <c r="BI115" i="15" s="1"/>
  <c r="BI116" i="15" s="1"/>
  <c r="BI117" i="15" s="1"/>
  <c r="BI118" i="15" s="1"/>
  <c r="BI119" i="15" s="1"/>
  <c r="BI120" i="15" s="1"/>
  <c r="BI121" i="15" s="1"/>
  <c r="BI122" i="15" s="1"/>
  <c r="BI123" i="15" s="1"/>
  <c r="BI124" i="15" s="1"/>
  <c r="BI125" i="15" s="1"/>
  <c r="BI126" i="15" s="1"/>
  <c r="BI127" i="15" s="1"/>
  <c r="BI128" i="15" s="1"/>
  <c r="BI129" i="15" s="1"/>
  <c r="BI130" i="15" s="1"/>
  <c r="BI131" i="15" s="1"/>
  <c r="BI132" i="15" s="1"/>
  <c r="BI133" i="15" s="1"/>
  <c r="BI134" i="15" s="1"/>
  <c r="BI135" i="15" s="1"/>
  <c r="BI136" i="15" s="1"/>
  <c r="BI137" i="15" s="1"/>
  <c r="BI138" i="15" s="1"/>
  <c r="BI139" i="15" s="1"/>
  <c r="BI140" i="15" s="1"/>
  <c r="BI141" i="15" s="1"/>
  <c r="BI142" i="15" s="1"/>
  <c r="BI143" i="15" s="1"/>
  <c r="BI144" i="15" s="1"/>
  <c r="BI145" i="15" s="1"/>
  <c r="BI146" i="15" s="1"/>
  <c r="BI147" i="15" s="1"/>
  <c r="BI148" i="15" s="1"/>
  <c r="BI149" i="15" s="1"/>
  <c r="BI150" i="15" s="1"/>
  <c r="BI151" i="15" s="1"/>
  <c r="BI152" i="15" s="1"/>
  <c r="BI153" i="15" s="1"/>
  <c r="BI154" i="15" s="1"/>
  <c r="BI155" i="15" s="1"/>
  <c r="BI156" i="15" s="1"/>
  <c r="BI157" i="15" s="1"/>
  <c r="BI158" i="15" s="1"/>
  <c r="BI159" i="15" s="1"/>
  <c r="BI160" i="15" s="1"/>
  <c r="BI161" i="15" s="1"/>
  <c r="BI162" i="15" s="1"/>
  <c r="BI163" i="15" s="1"/>
  <c r="BI164" i="15" s="1"/>
  <c r="BI9" i="15"/>
  <c r="BI10" i="15" s="1"/>
  <c r="BI11" i="15" s="1"/>
  <c r="BI12" i="15" s="1"/>
  <c r="BI13" i="15" s="1"/>
  <c r="BO9" i="15"/>
  <c r="BO10" i="15" s="1"/>
  <c r="BO11" i="15" s="1"/>
  <c r="BO12" i="15" s="1"/>
  <c r="BO13" i="15" s="1"/>
  <c r="BO22" i="15"/>
  <c r="BO23" i="15" s="1"/>
  <c r="BO24" i="15" s="1"/>
  <c r="BO25" i="15" s="1"/>
  <c r="BO26" i="15" s="1"/>
  <c r="BO27" i="15" s="1"/>
  <c r="BO28" i="15" s="1"/>
  <c r="BO29" i="15" s="1"/>
  <c r="BO30" i="15" s="1"/>
  <c r="BO31" i="15" s="1"/>
  <c r="BO32" i="15" s="1"/>
  <c r="BO33" i="15" s="1"/>
  <c r="BO34" i="15" s="1"/>
  <c r="BO35" i="15" s="1"/>
  <c r="BO36" i="15" s="1"/>
  <c r="BO37" i="15" s="1"/>
  <c r="BO38" i="15" s="1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BO54" i="15" s="1"/>
  <c r="BO55" i="15" s="1"/>
  <c r="BO56" i="15" s="1"/>
  <c r="BO57" i="15" s="1"/>
  <c r="BO58" i="15" s="1"/>
  <c r="BO59" i="15" s="1"/>
  <c r="BO60" i="15" s="1"/>
  <c r="BO61" i="15" s="1"/>
  <c r="BO62" i="15" s="1"/>
  <c r="BO63" i="15" s="1"/>
  <c r="BO64" i="15" s="1"/>
  <c r="BO65" i="15" s="1"/>
  <c r="BO66" i="15" s="1"/>
  <c r="BO67" i="15" s="1"/>
  <c r="BO68" i="15" s="1"/>
  <c r="BO69" i="15" s="1"/>
  <c r="BO70" i="15" s="1"/>
  <c r="BO71" i="15" s="1"/>
  <c r="BO72" i="15" s="1"/>
  <c r="BO73" i="15" s="1"/>
  <c r="BO74" i="15" s="1"/>
  <c r="BO75" i="15" s="1"/>
  <c r="BO76" i="15" s="1"/>
  <c r="BO77" i="15" s="1"/>
  <c r="BO78" i="15" s="1"/>
  <c r="BO79" i="15" s="1"/>
  <c r="BO80" i="15" s="1"/>
  <c r="BO81" i="15" s="1"/>
  <c r="BO82" i="15" s="1"/>
  <c r="BO83" i="15" s="1"/>
  <c r="BO84" i="15" s="1"/>
  <c r="BO85" i="15" s="1"/>
  <c r="BO86" i="15" s="1"/>
  <c r="BO87" i="15" s="1"/>
  <c r="BO88" i="15" s="1"/>
  <c r="BO89" i="15" s="1"/>
  <c r="BO90" i="15" s="1"/>
  <c r="BO91" i="15" s="1"/>
  <c r="BO92" i="15" s="1"/>
  <c r="BO93" i="15" s="1"/>
  <c r="BO94" i="15" s="1"/>
  <c r="BO95" i="15" s="1"/>
  <c r="BO96" i="15" s="1"/>
  <c r="BO97" i="15" s="1"/>
  <c r="BO98" i="15" s="1"/>
  <c r="BO99" i="15" s="1"/>
  <c r="BO100" i="15" s="1"/>
  <c r="BO101" i="15" s="1"/>
  <c r="BO102" i="15" s="1"/>
  <c r="BO103" i="15" s="1"/>
  <c r="BO104" i="15" s="1"/>
  <c r="BO105" i="15" s="1"/>
  <c r="BO106" i="15" s="1"/>
  <c r="BO107" i="15" s="1"/>
  <c r="BO108" i="15" s="1"/>
  <c r="BO109" i="15" s="1"/>
  <c r="BO110" i="15" s="1"/>
  <c r="BO111" i="15" s="1"/>
  <c r="BO112" i="15" s="1"/>
  <c r="BO113" i="15" s="1"/>
  <c r="BO114" i="15" s="1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BO129" i="15" s="1"/>
  <c r="BO130" i="15" s="1"/>
  <c r="BO131" i="15" s="1"/>
  <c r="BO132" i="15" s="1"/>
  <c r="BO133" i="15" s="1"/>
  <c r="BO134" i="15" s="1"/>
  <c r="BO135" i="15" s="1"/>
  <c r="BO136" i="15" s="1"/>
  <c r="BO137" i="15" s="1"/>
  <c r="BO138" i="15" s="1"/>
  <c r="BO139" i="15" s="1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BO154" i="15" s="1"/>
  <c r="BO155" i="15" s="1"/>
  <c r="BO156" i="15" s="1"/>
  <c r="BO157" i="15" s="1"/>
  <c r="BO158" i="15" s="1"/>
  <c r="BO159" i="15" s="1"/>
  <c r="BO160" i="15" s="1"/>
  <c r="BO161" i="15" s="1"/>
  <c r="BO162" i="15" s="1"/>
  <c r="BO163" i="15" s="1"/>
  <c r="BO164" i="15" s="1"/>
  <c r="BS7" i="15"/>
  <c r="BS8" i="15" s="1"/>
  <c r="BF9" i="15"/>
  <c r="BF10" i="15" s="1"/>
  <c r="BF11" i="15" s="1"/>
  <c r="BF12" i="15" s="1"/>
  <c r="BF13" i="15" s="1"/>
  <c r="BF22" i="15"/>
  <c r="BF23" i="15" s="1"/>
  <c r="BF24" i="15" s="1"/>
  <c r="BF25" i="15" s="1"/>
  <c r="BF26" i="15" s="1"/>
  <c r="BF27" i="15" s="1"/>
  <c r="BF28" i="15" s="1"/>
  <c r="BF29" i="15" s="1"/>
  <c r="BF30" i="15" s="1"/>
  <c r="BF31" i="15" s="1"/>
  <c r="BF32" i="15" s="1"/>
  <c r="BF33" i="15" s="1"/>
  <c r="BF34" i="15" s="1"/>
  <c r="BF35" i="15" s="1"/>
  <c r="BF36" i="15" s="1"/>
  <c r="BF37" i="15" s="1"/>
  <c r="BF38" i="15" s="1"/>
  <c r="BF39" i="15" s="1"/>
  <c r="BF40" i="15" s="1"/>
  <c r="BF41" i="15" s="1"/>
  <c r="BF42" i="15" s="1"/>
  <c r="BF43" i="15" s="1"/>
  <c r="BF44" i="15" s="1"/>
  <c r="BF45" i="15" s="1"/>
  <c r="BF46" i="15" s="1"/>
  <c r="BF47" i="15" s="1"/>
  <c r="BF48" i="15" s="1"/>
  <c r="BF49" i="15" s="1"/>
  <c r="BF50" i="15" s="1"/>
  <c r="BF51" i="15" s="1"/>
  <c r="BF52" i="15" s="1"/>
  <c r="BF53" i="15" s="1"/>
  <c r="BF54" i="15" s="1"/>
  <c r="BF55" i="15" s="1"/>
  <c r="BF56" i="15" s="1"/>
  <c r="BF57" i="15" s="1"/>
  <c r="BF58" i="15" s="1"/>
  <c r="BF59" i="15" s="1"/>
  <c r="BF60" i="15" s="1"/>
  <c r="BF61" i="15" s="1"/>
  <c r="BF62" i="15" s="1"/>
  <c r="BF63" i="15" s="1"/>
  <c r="BF64" i="15" s="1"/>
  <c r="BF65" i="15" s="1"/>
  <c r="BF66" i="15" s="1"/>
  <c r="BF67" i="15" s="1"/>
  <c r="BF68" i="15" s="1"/>
  <c r="BF69" i="15" s="1"/>
  <c r="BF70" i="15" s="1"/>
  <c r="BF71" i="15" s="1"/>
  <c r="BF72" i="15" s="1"/>
  <c r="BF73" i="15" s="1"/>
  <c r="BF74" i="15" s="1"/>
  <c r="BF75" i="15" s="1"/>
  <c r="BF76" i="15" s="1"/>
  <c r="BF77" i="15" s="1"/>
  <c r="BF78" i="15" s="1"/>
  <c r="BF79" i="15" s="1"/>
  <c r="BF80" i="15" s="1"/>
  <c r="BF81" i="15" s="1"/>
  <c r="BF82" i="15" s="1"/>
  <c r="BF83" i="15" s="1"/>
  <c r="BF84" i="15" s="1"/>
  <c r="BF85" i="15" s="1"/>
  <c r="BF86" i="15" s="1"/>
  <c r="BF87" i="15" s="1"/>
  <c r="BF88" i="15" s="1"/>
  <c r="BF89" i="15" s="1"/>
  <c r="BF90" i="15" s="1"/>
  <c r="BF91" i="15" s="1"/>
  <c r="BF92" i="15" s="1"/>
  <c r="BF93" i="15" s="1"/>
  <c r="BF94" i="15" s="1"/>
  <c r="BF95" i="15" s="1"/>
  <c r="BF96" i="15" s="1"/>
  <c r="BF97" i="15" s="1"/>
  <c r="BF98" i="15" s="1"/>
  <c r="BF99" i="15" s="1"/>
  <c r="BF100" i="15" s="1"/>
  <c r="BF101" i="15" s="1"/>
  <c r="BF102" i="15" s="1"/>
  <c r="BF103" i="15" s="1"/>
  <c r="BF104" i="15" s="1"/>
  <c r="BF105" i="15" s="1"/>
  <c r="BF106" i="15" s="1"/>
  <c r="BF107" i="15" s="1"/>
  <c r="BF108" i="15" s="1"/>
  <c r="BF109" i="15" s="1"/>
  <c r="BF110" i="15" s="1"/>
  <c r="BF111" i="15" s="1"/>
  <c r="BF112" i="15" s="1"/>
  <c r="BF113" i="15" s="1"/>
  <c r="BF114" i="15" s="1"/>
  <c r="BF115" i="15" s="1"/>
  <c r="BF116" i="15" s="1"/>
  <c r="BF117" i="15" s="1"/>
  <c r="BF118" i="15" s="1"/>
  <c r="BF119" i="15" s="1"/>
  <c r="BF120" i="15" s="1"/>
  <c r="BF121" i="15" s="1"/>
  <c r="BF122" i="15" s="1"/>
  <c r="BF123" i="15" s="1"/>
  <c r="BF124" i="15" s="1"/>
  <c r="BF125" i="15" s="1"/>
  <c r="BF126" i="15" s="1"/>
  <c r="BF127" i="15" s="1"/>
  <c r="BF128" i="15" s="1"/>
  <c r="BF129" i="15" s="1"/>
  <c r="BF130" i="15" s="1"/>
  <c r="BF131" i="15" s="1"/>
  <c r="BF132" i="15" s="1"/>
  <c r="BF133" i="15" s="1"/>
  <c r="BF134" i="15" s="1"/>
  <c r="BF135" i="15" s="1"/>
  <c r="BF136" i="15" s="1"/>
  <c r="BF137" i="15" s="1"/>
  <c r="BF138" i="15" s="1"/>
  <c r="BF139" i="15" s="1"/>
  <c r="BF140" i="15" s="1"/>
  <c r="BF141" i="15" s="1"/>
  <c r="BF142" i="15" s="1"/>
  <c r="BF143" i="15" s="1"/>
  <c r="BF144" i="15" s="1"/>
  <c r="BF145" i="15" s="1"/>
  <c r="BF146" i="15" s="1"/>
  <c r="BF147" i="15" s="1"/>
  <c r="BF148" i="15" s="1"/>
  <c r="BF149" i="15" s="1"/>
  <c r="BF150" i="15" s="1"/>
  <c r="BF151" i="15" s="1"/>
  <c r="BF152" i="15" s="1"/>
  <c r="BF153" i="15" s="1"/>
  <c r="BF154" i="15" s="1"/>
  <c r="BF155" i="15" s="1"/>
  <c r="BF156" i="15" s="1"/>
  <c r="BF157" i="15" s="1"/>
  <c r="BF158" i="15" s="1"/>
  <c r="BF159" i="15" s="1"/>
  <c r="BF160" i="15" s="1"/>
  <c r="BF161" i="15" s="1"/>
  <c r="BF162" i="15" s="1"/>
  <c r="BF163" i="15" s="1"/>
  <c r="BF164" i="15" s="1"/>
  <c r="BI7" i="15"/>
  <c r="BI8" i="15" s="1"/>
  <c r="AY9" i="15"/>
  <c r="AY10" i="15" s="1"/>
  <c r="AY11" i="15" s="1"/>
  <c r="AY12" i="15" s="1"/>
  <c r="AY13" i="15" s="1"/>
  <c r="AY22" i="15"/>
  <c r="AY23" i="15" s="1"/>
  <c r="AY24" i="15" s="1"/>
  <c r="AY25" i="15" s="1"/>
  <c r="AY26" i="15" s="1"/>
  <c r="AY27" i="15" s="1"/>
  <c r="AY28" i="15" s="1"/>
  <c r="AY29" i="15" s="1"/>
  <c r="AY30" i="15" s="1"/>
  <c r="AY31" i="15" s="1"/>
  <c r="AY32" i="15" s="1"/>
  <c r="AY33" i="15" s="1"/>
  <c r="AY34" i="15" s="1"/>
  <c r="AY35" i="15" s="1"/>
  <c r="AY36" i="15" s="1"/>
  <c r="AY37" i="15" s="1"/>
  <c r="AY38" i="15" s="1"/>
  <c r="AY39" i="15" s="1"/>
  <c r="AY40" i="15" s="1"/>
  <c r="AY41" i="15" s="1"/>
  <c r="AY42" i="15" s="1"/>
  <c r="AY43" i="15" s="1"/>
  <c r="AY44" i="15" s="1"/>
  <c r="AY45" i="15" s="1"/>
  <c r="AY46" i="15" s="1"/>
  <c r="AY47" i="15" s="1"/>
  <c r="AY48" i="15" s="1"/>
  <c r="AY49" i="15" s="1"/>
  <c r="AY50" i="15" s="1"/>
  <c r="AY51" i="15" s="1"/>
  <c r="AY52" i="15" s="1"/>
  <c r="AY53" i="15" s="1"/>
  <c r="AY54" i="15" s="1"/>
  <c r="AY55" i="15" s="1"/>
  <c r="AY56" i="15" s="1"/>
  <c r="AY57" i="15" s="1"/>
  <c r="AY58" i="15" s="1"/>
  <c r="AY59" i="15" s="1"/>
  <c r="AY60" i="15" s="1"/>
  <c r="AY61" i="15" s="1"/>
  <c r="AY62" i="15" s="1"/>
  <c r="AY63" i="15" s="1"/>
  <c r="AY64" i="15" s="1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AY79" i="15" s="1"/>
  <c r="AY80" i="15" s="1"/>
  <c r="AY81" i="15" s="1"/>
  <c r="AY82" i="15" s="1"/>
  <c r="AY83" i="15" s="1"/>
  <c r="AY84" i="15" s="1"/>
  <c r="AY85" i="15" s="1"/>
  <c r="AY86" i="15" s="1"/>
  <c r="AY87" i="15" s="1"/>
  <c r="AY88" i="15" s="1"/>
  <c r="AY89" i="15" s="1"/>
  <c r="AY90" i="15" s="1"/>
  <c r="AY91" i="15" s="1"/>
  <c r="AY92" i="15" s="1"/>
  <c r="AY93" i="15" s="1"/>
  <c r="AY94" i="15" s="1"/>
  <c r="AY95" i="15" s="1"/>
  <c r="AY96" i="15" s="1"/>
  <c r="AY97" i="15" s="1"/>
  <c r="AY98" i="15" s="1"/>
  <c r="AY99" i="15" s="1"/>
  <c r="AY100" i="15" s="1"/>
  <c r="AY101" i="15" s="1"/>
  <c r="AY102" i="15" s="1"/>
  <c r="AY103" i="15" s="1"/>
  <c r="AY104" i="15" s="1"/>
  <c r="AY105" i="15" s="1"/>
  <c r="AY106" i="15" s="1"/>
  <c r="AY107" i="15" s="1"/>
  <c r="AY108" i="15" s="1"/>
  <c r="AY109" i="15" s="1"/>
  <c r="AY110" i="15" s="1"/>
  <c r="AY111" i="15" s="1"/>
  <c r="AY112" i="15" s="1"/>
  <c r="AY113" i="15" s="1"/>
  <c r="AY114" i="15" s="1"/>
  <c r="AY115" i="15" s="1"/>
  <c r="AY116" i="15" s="1"/>
  <c r="AY117" i="15" s="1"/>
  <c r="AY118" i="15" s="1"/>
  <c r="AY119" i="15" s="1"/>
  <c r="AY120" i="15" s="1"/>
  <c r="AY121" i="15" s="1"/>
  <c r="AY122" i="15" s="1"/>
  <c r="AY123" i="15" s="1"/>
  <c r="AY124" i="15" s="1"/>
  <c r="AY125" i="15" s="1"/>
  <c r="AY126" i="15" s="1"/>
  <c r="AY127" i="15" s="1"/>
  <c r="AY128" i="15" s="1"/>
  <c r="AY129" i="15" s="1"/>
  <c r="AY130" i="15" s="1"/>
  <c r="AY131" i="15" s="1"/>
  <c r="AY132" i="15" s="1"/>
  <c r="AY133" i="15" s="1"/>
  <c r="AY134" i="15" s="1"/>
  <c r="AY135" i="15" s="1"/>
  <c r="AY136" i="15" s="1"/>
  <c r="AY137" i="15" s="1"/>
  <c r="AY138" i="15" s="1"/>
  <c r="AY139" i="15" s="1"/>
  <c r="AY140" i="15" s="1"/>
  <c r="AY141" i="15" s="1"/>
  <c r="AY142" i="15" s="1"/>
  <c r="AY143" i="15" s="1"/>
  <c r="AY144" i="15" s="1"/>
  <c r="AY145" i="15" s="1"/>
  <c r="AY146" i="15" s="1"/>
  <c r="AY147" i="15" s="1"/>
  <c r="AY148" i="15" s="1"/>
  <c r="AY149" i="15" s="1"/>
  <c r="AY150" i="15" s="1"/>
  <c r="AY151" i="15" s="1"/>
  <c r="AY152" i="15" s="1"/>
  <c r="AY153" i="15" s="1"/>
  <c r="AY154" i="15" s="1"/>
  <c r="AY155" i="15" s="1"/>
  <c r="AY156" i="15" s="1"/>
  <c r="AY157" i="15" s="1"/>
  <c r="AY158" i="15" s="1"/>
  <c r="AY159" i="15" s="1"/>
  <c r="AY160" i="15" s="1"/>
  <c r="AY161" i="15" s="1"/>
  <c r="AY162" i="15" s="1"/>
  <c r="AY163" i="15" s="1"/>
  <c r="AY164" i="15" s="1"/>
  <c r="AP22" i="15"/>
  <c r="AP23" i="15" s="1"/>
  <c r="AP24" i="15" s="1"/>
  <c r="AP25" i="15" s="1"/>
  <c r="AP26" i="15" s="1"/>
  <c r="AP27" i="15" s="1"/>
  <c r="AP28" i="15" s="1"/>
  <c r="AP29" i="15" s="1"/>
  <c r="AP30" i="15" s="1"/>
  <c r="AP31" i="15" s="1"/>
  <c r="AP32" i="15" s="1"/>
  <c r="AP33" i="15" s="1"/>
  <c r="AP34" i="15" s="1"/>
  <c r="AP35" i="15" s="1"/>
  <c r="AP36" i="15" s="1"/>
  <c r="AP37" i="15" s="1"/>
  <c r="AP38" i="15" s="1"/>
  <c r="AP39" i="15" s="1"/>
  <c r="AP40" i="15" s="1"/>
  <c r="AP41" i="15" s="1"/>
  <c r="AP42" i="15" s="1"/>
  <c r="AP43" i="15" s="1"/>
  <c r="AP44" i="15" s="1"/>
  <c r="AP45" i="15" s="1"/>
  <c r="AP46" i="15" s="1"/>
  <c r="AP47" i="15" s="1"/>
  <c r="AP48" i="15" s="1"/>
  <c r="AP49" i="15" s="1"/>
  <c r="AP50" i="15" s="1"/>
  <c r="AP51" i="15" s="1"/>
  <c r="AP52" i="15" s="1"/>
  <c r="AP53" i="15" s="1"/>
  <c r="AP54" i="15" s="1"/>
  <c r="AP55" i="15" s="1"/>
  <c r="AP56" i="15" s="1"/>
  <c r="AP57" i="15" s="1"/>
  <c r="AP58" i="15" s="1"/>
  <c r="AP59" i="15" s="1"/>
  <c r="AP60" i="15" s="1"/>
  <c r="AP61" i="15" s="1"/>
  <c r="AP62" i="15" s="1"/>
  <c r="AP63" i="15" s="1"/>
  <c r="AP64" i="15" s="1"/>
  <c r="AP65" i="15" s="1"/>
  <c r="AP66" i="15" s="1"/>
  <c r="AP67" i="15" s="1"/>
  <c r="AP68" i="15" s="1"/>
  <c r="AP69" i="15" s="1"/>
  <c r="AP70" i="15" s="1"/>
  <c r="AP71" i="15" s="1"/>
  <c r="AP72" i="15" s="1"/>
  <c r="AP73" i="15" s="1"/>
  <c r="AP74" i="15" s="1"/>
  <c r="AP75" i="15" s="1"/>
  <c r="AP76" i="15" s="1"/>
  <c r="AP77" i="15" s="1"/>
  <c r="AP78" i="15" s="1"/>
  <c r="AP79" i="15" s="1"/>
  <c r="AP80" i="15" s="1"/>
  <c r="AP81" i="15" s="1"/>
  <c r="AP82" i="15" s="1"/>
  <c r="AP83" i="15" s="1"/>
  <c r="AP84" i="15" s="1"/>
  <c r="AP85" i="15" s="1"/>
  <c r="AP86" i="15" s="1"/>
  <c r="AP87" i="15" s="1"/>
  <c r="AP88" i="15" s="1"/>
  <c r="AP89" i="15" s="1"/>
  <c r="AP90" i="15" s="1"/>
  <c r="AP91" i="15" s="1"/>
  <c r="AP92" i="15" s="1"/>
  <c r="AP93" i="15" s="1"/>
  <c r="AP94" i="15" s="1"/>
  <c r="AP95" i="15" s="1"/>
  <c r="AP96" i="15" s="1"/>
  <c r="AP97" i="15" s="1"/>
  <c r="AP98" i="15" s="1"/>
  <c r="AP99" i="15" s="1"/>
  <c r="AP100" i="15" s="1"/>
  <c r="AP101" i="15" s="1"/>
  <c r="AP102" i="15" s="1"/>
  <c r="AP103" i="15" s="1"/>
  <c r="AP104" i="15" s="1"/>
  <c r="AP105" i="15" s="1"/>
  <c r="AP106" i="15" s="1"/>
  <c r="AP107" i="15" s="1"/>
  <c r="AP108" i="15" s="1"/>
  <c r="AP109" i="15" s="1"/>
  <c r="AP110" i="15" s="1"/>
  <c r="AP111" i="15" s="1"/>
  <c r="AP112" i="15" s="1"/>
  <c r="AP113" i="15" s="1"/>
  <c r="AP114" i="15" s="1"/>
  <c r="AP115" i="15" s="1"/>
  <c r="AP116" i="15" s="1"/>
  <c r="AP117" i="15" s="1"/>
  <c r="AP118" i="15" s="1"/>
  <c r="AP119" i="15" s="1"/>
  <c r="AP120" i="15" s="1"/>
  <c r="AP121" i="15" s="1"/>
  <c r="AP122" i="15" s="1"/>
  <c r="AP123" i="15" s="1"/>
  <c r="AP124" i="15" s="1"/>
  <c r="AP125" i="15" s="1"/>
  <c r="AP126" i="15" s="1"/>
  <c r="AP127" i="15" s="1"/>
  <c r="AP128" i="15" s="1"/>
  <c r="AP129" i="15" s="1"/>
  <c r="AP130" i="15" s="1"/>
  <c r="AP131" i="15" s="1"/>
  <c r="AP132" i="15" s="1"/>
  <c r="AP133" i="15" s="1"/>
  <c r="AP134" i="15" s="1"/>
  <c r="AP135" i="15" s="1"/>
  <c r="AP136" i="15" s="1"/>
  <c r="AP137" i="15" s="1"/>
  <c r="AP138" i="15" s="1"/>
  <c r="AP139" i="15" s="1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P154" i="15" s="1"/>
  <c r="AP155" i="15" s="1"/>
  <c r="AP156" i="15" s="1"/>
  <c r="AP157" i="15" s="1"/>
  <c r="AP158" i="15" s="1"/>
  <c r="AP159" i="15" s="1"/>
  <c r="AP160" i="15" s="1"/>
  <c r="AP161" i="15" s="1"/>
  <c r="AP162" i="15" s="1"/>
  <c r="AP163" i="15" s="1"/>
  <c r="AP164" i="15" s="1"/>
  <c r="AP9" i="15"/>
  <c r="AP10" i="15" s="1"/>
  <c r="AP11" i="15" s="1"/>
  <c r="AP12" i="15" s="1"/>
  <c r="AP13" i="15" s="1"/>
  <c r="AZ9" i="15"/>
  <c r="AZ10" i="15" s="1"/>
  <c r="AZ11" i="15" s="1"/>
  <c r="AZ12" i="15" s="1"/>
  <c r="AZ13" i="15" s="1"/>
  <c r="AZ22" i="15"/>
  <c r="AZ23" i="15" s="1"/>
  <c r="AZ24" i="15" s="1"/>
  <c r="AZ25" i="15" s="1"/>
  <c r="AZ26" i="15" s="1"/>
  <c r="AZ27" i="15" s="1"/>
  <c r="AZ28" i="15" s="1"/>
  <c r="AZ29" i="15" s="1"/>
  <c r="AZ30" i="15" s="1"/>
  <c r="AZ31" i="15" s="1"/>
  <c r="AZ32" i="15" s="1"/>
  <c r="AZ33" i="15" s="1"/>
  <c r="AZ34" i="15" s="1"/>
  <c r="AZ35" i="15" s="1"/>
  <c r="AZ36" i="15" s="1"/>
  <c r="AZ37" i="15" s="1"/>
  <c r="AZ38" i="15" s="1"/>
  <c r="AZ39" i="15" s="1"/>
  <c r="AZ40" i="15" s="1"/>
  <c r="AZ41" i="15" s="1"/>
  <c r="AZ42" i="15" s="1"/>
  <c r="AZ43" i="15" s="1"/>
  <c r="AZ44" i="15" s="1"/>
  <c r="AZ45" i="15" s="1"/>
  <c r="AZ46" i="15" s="1"/>
  <c r="AZ47" i="15" s="1"/>
  <c r="AZ48" i="15" s="1"/>
  <c r="AZ49" i="15" s="1"/>
  <c r="AZ50" i="15" s="1"/>
  <c r="AZ51" i="15" s="1"/>
  <c r="AZ52" i="15" s="1"/>
  <c r="AZ53" i="15" s="1"/>
  <c r="AZ54" i="15" s="1"/>
  <c r="AZ55" i="15" s="1"/>
  <c r="AZ56" i="15" s="1"/>
  <c r="AZ57" i="15" s="1"/>
  <c r="AZ58" i="15" s="1"/>
  <c r="AZ59" i="15" s="1"/>
  <c r="AZ60" i="15" s="1"/>
  <c r="AZ61" i="15" s="1"/>
  <c r="AZ62" i="15" s="1"/>
  <c r="AZ63" i="15" s="1"/>
  <c r="AZ64" i="15" s="1"/>
  <c r="AZ65" i="15" s="1"/>
  <c r="AZ66" i="15" s="1"/>
  <c r="AZ67" i="15" s="1"/>
  <c r="AZ68" i="15" s="1"/>
  <c r="AZ69" i="15" s="1"/>
  <c r="AZ70" i="15" s="1"/>
  <c r="AZ71" i="15" s="1"/>
  <c r="AZ72" i="15" s="1"/>
  <c r="AZ73" i="15" s="1"/>
  <c r="AZ74" i="15" s="1"/>
  <c r="AZ75" i="15" s="1"/>
  <c r="AZ76" i="15" s="1"/>
  <c r="AZ77" i="15" s="1"/>
  <c r="AZ78" i="15" s="1"/>
  <c r="AZ79" i="15" s="1"/>
  <c r="AZ80" i="15" s="1"/>
  <c r="AZ81" i="15" s="1"/>
  <c r="AZ82" i="15" s="1"/>
  <c r="AZ83" i="15" s="1"/>
  <c r="AZ84" i="15" s="1"/>
  <c r="AZ85" i="15" s="1"/>
  <c r="AZ86" i="15" s="1"/>
  <c r="AZ87" i="15" s="1"/>
  <c r="AZ88" i="15" s="1"/>
  <c r="AZ89" i="15" s="1"/>
  <c r="AZ90" i="15" s="1"/>
  <c r="AZ91" i="15" s="1"/>
  <c r="AZ92" i="15" s="1"/>
  <c r="AZ93" i="15" s="1"/>
  <c r="AZ94" i="15" s="1"/>
  <c r="AZ95" i="15" s="1"/>
  <c r="AZ96" i="15" s="1"/>
  <c r="AZ97" i="15" s="1"/>
  <c r="AZ98" i="15" s="1"/>
  <c r="AZ99" i="15" s="1"/>
  <c r="AZ100" i="15" s="1"/>
  <c r="AZ101" i="15" s="1"/>
  <c r="AZ102" i="15" s="1"/>
  <c r="AZ103" i="15" s="1"/>
  <c r="AZ104" i="15" s="1"/>
  <c r="AZ105" i="15" s="1"/>
  <c r="AZ106" i="15" s="1"/>
  <c r="AZ107" i="15" s="1"/>
  <c r="AZ108" i="15" s="1"/>
  <c r="AZ109" i="15" s="1"/>
  <c r="AZ110" i="15" s="1"/>
  <c r="AZ111" i="15" s="1"/>
  <c r="AZ112" i="15" s="1"/>
  <c r="AZ113" i="15" s="1"/>
  <c r="AZ114" i="15" s="1"/>
  <c r="AZ115" i="15" s="1"/>
  <c r="AZ116" i="15" s="1"/>
  <c r="AZ117" i="15" s="1"/>
  <c r="AZ118" i="15" s="1"/>
  <c r="AZ119" i="15" s="1"/>
  <c r="AZ120" i="15" s="1"/>
  <c r="AZ121" i="15" s="1"/>
  <c r="AZ122" i="15" s="1"/>
  <c r="AZ123" i="15" s="1"/>
  <c r="AZ124" i="15" s="1"/>
  <c r="AZ125" i="15" s="1"/>
  <c r="AZ126" i="15" s="1"/>
  <c r="AZ127" i="15" s="1"/>
  <c r="AZ128" i="15" s="1"/>
  <c r="AZ129" i="15" s="1"/>
  <c r="AZ130" i="15" s="1"/>
  <c r="AZ131" i="15" s="1"/>
  <c r="AZ132" i="15" s="1"/>
  <c r="AZ133" i="15" s="1"/>
  <c r="AZ134" i="15" s="1"/>
  <c r="AZ135" i="15" s="1"/>
  <c r="AZ136" i="15" s="1"/>
  <c r="AZ137" i="15" s="1"/>
  <c r="AZ138" i="15" s="1"/>
  <c r="AZ139" i="15" s="1"/>
  <c r="AZ140" i="15" s="1"/>
  <c r="AZ141" i="15" s="1"/>
  <c r="AZ142" i="15" s="1"/>
  <c r="AZ143" i="15" s="1"/>
  <c r="AZ144" i="15" s="1"/>
  <c r="AZ145" i="15" s="1"/>
  <c r="AZ146" i="15" s="1"/>
  <c r="AZ147" i="15" s="1"/>
  <c r="AZ148" i="15" s="1"/>
  <c r="AZ149" i="15" s="1"/>
  <c r="AZ150" i="15" s="1"/>
  <c r="AZ151" i="15" s="1"/>
  <c r="AZ152" i="15" s="1"/>
  <c r="AZ153" i="15" s="1"/>
  <c r="AZ154" i="15" s="1"/>
  <c r="AZ155" i="15" s="1"/>
  <c r="AZ156" i="15" s="1"/>
  <c r="AZ157" i="15" s="1"/>
  <c r="AZ158" i="15" s="1"/>
  <c r="AZ159" i="15" s="1"/>
  <c r="AZ160" i="15" s="1"/>
  <c r="AZ161" i="15" s="1"/>
  <c r="AZ162" i="15" s="1"/>
  <c r="AZ163" i="15" s="1"/>
  <c r="AZ164" i="15" s="1"/>
  <c r="AI9" i="15"/>
  <c r="AI10" i="15" s="1"/>
  <c r="AI11" i="15" s="1"/>
  <c r="AI12" i="15" s="1"/>
  <c r="AI13" i="15" s="1"/>
  <c r="AI22" i="15"/>
  <c r="AI23" i="15" s="1"/>
  <c r="AI24" i="15" s="1"/>
  <c r="AI25" i="15" s="1"/>
  <c r="AI26" i="15" s="1"/>
  <c r="AI27" i="15" s="1"/>
  <c r="AI28" i="15" s="1"/>
  <c r="AI29" i="15" s="1"/>
  <c r="AI30" i="15" s="1"/>
  <c r="AI31" i="15" s="1"/>
  <c r="AI32" i="15" s="1"/>
  <c r="AI33" i="15" s="1"/>
  <c r="AI34" i="15" s="1"/>
  <c r="AI35" i="15" s="1"/>
  <c r="AI36" i="15" s="1"/>
  <c r="AI37" i="15" s="1"/>
  <c r="AI38" i="15" s="1"/>
  <c r="AI39" i="15" s="1"/>
  <c r="AI40" i="15" s="1"/>
  <c r="AI41" i="15" s="1"/>
  <c r="AI42" i="15" s="1"/>
  <c r="AI43" i="15" s="1"/>
  <c r="AI44" i="15" s="1"/>
  <c r="AI45" i="15" s="1"/>
  <c r="AI4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I58" i="15" s="1"/>
  <c r="AI59" i="15" s="1"/>
  <c r="AI60" i="15" s="1"/>
  <c r="AI61" i="15" s="1"/>
  <c r="AI62" i="15" s="1"/>
  <c r="AI63" i="15" s="1"/>
  <c r="AI64" i="15" s="1"/>
  <c r="AI65" i="15" s="1"/>
  <c r="AI66" i="15" s="1"/>
  <c r="AI67" i="15" s="1"/>
  <c r="AI68" i="15" s="1"/>
  <c r="AI69" i="15" s="1"/>
  <c r="AI70" i="15" s="1"/>
  <c r="AI71" i="15" s="1"/>
  <c r="AI72" i="15" s="1"/>
  <c r="AI73" i="15" s="1"/>
  <c r="AI74" i="15" s="1"/>
  <c r="AI75" i="15" s="1"/>
  <c r="AI76" i="15" s="1"/>
  <c r="AI77" i="15" s="1"/>
  <c r="AI78" i="15" s="1"/>
  <c r="AI79" i="15" s="1"/>
  <c r="AI80" i="15" s="1"/>
  <c r="AI81" i="15" s="1"/>
  <c r="AI82" i="15" s="1"/>
  <c r="AI83" i="15" s="1"/>
  <c r="AI84" i="15" s="1"/>
  <c r="AI85" i="15" s="1"/>
  <c r="AI86" i="15" s="1"/>
  <c r="AI87" i="15" s="1"/>
  <c r="AI88" i="15" s="1"/>
  <c r="AI89" i="15" s="1"/>
  <c r="AI90" i="15" s="1"/>
  <c r="AI91" i="15" s="1"/>
  <c r="AI92" i="15" s="1"/>
  <c r="AI93" i="15" s="1"/>
  <c r="AI94" i="15" s="1"/>
  <c r="AI95" i="15" s="1"/>
  <c r="AI96" i="15" s="1"/>
  <c r="AI97" i="15" s="1"/>
  <c r="AI98" i="15" s="1"/>
  <c r="AI99" i="15" s="1"/>
  <c r="AI100" i="15" s="1"/>
  <c r="AI101" i="15" s="1"/>
  <c r="AI102" i="15" s="1"/>
  <c r="AI103" i="15" s="1"/>
  <c r="AI104" i="15" s="1"/>
  <c r="AI105" i="15" s="1"/>
  <c r="AI106" i="15" s="1"/>
  <c r="AI107" i="15" s="1"/>
  <c r="AI108" i="15" s="1"/>
  <c r="AI109" i="15" s="1"/>
  <c r="AI110" i="15" s="1"/>
  <c r="AI111" i="15" s="1"/>
  <c r="AI112" i="15" s="1"/>
  <c r="AI113" i="15" s="1"/>
  <c r="AI114" i="15" s="1"/>
  <c r="AI115" i="15" s="1"/>
  <c r="AI116" i="15" s="1"/>
  <c r="AI117" i="15" s="1"/>
  <c r="AI118" i="15" s="1"/>
  <c r="AI119" i="15" s="1"/>
  <c r="AI120" i="15" s="1"/>
  <c r="AI121" i="15" s="1"/>
  <c r="AI122" i="15" s="1"/>
  <c r="AI123" i="15" s="1"/>
  <c r="AI124" i="15" s="1"/>
  <c r="AI125" i="15" s="1"/>
  <c r="AI126" i="15" s="1"/>
  <c r="AI127" i="15" s="1"/>
  <c r="AI128" i="15" s="1"/>
  <c r="AI129" i="15" s="1"/>
  <c r="AI130" i="15" s="1"/>
  <c r="AI131" i="15" s="1"/>
  <c r="AI132" i="15" s="1"/>
  <c r="AI133" i="15" s="1"/>
  <c r="AI134" i="15" s="1"/>
  <c r="AI135" i="15" s="1"/>
  <c r="AI136" i="15" s="1"/>
  <c r="AI137" i="15" s="1"/>
  <c r="AI138" i="15" s="1"/>
  <c r="AI139" i="15" s="1"/>
  <c r="AI140" i="15" s="1"/>
  <c r="AI141" i="15" s="1"/>
  <c r="AI142" i="15" s="1"/>
  <c r="AI143" i="15" s="1"/>
  <c r="AI144" i="15" s="1"/>
  <c r="AI145" i="15" s="1"/>
  <c r="AI146" i="15" s="1"/>
  <c r="AI147" i="15" s="1"/>
  <c r="AI148" i="15" s="1"/>
  <c r="AI149" i="15" s="1"/>
  <c r="AI150" i="15" s="1"/>
  <c r="AI151" i="15" s="1"/>
  <c r="AI152" i="15" s="1"/>
  <c r="AI153" i="15" s="1"/>
  <c r="AI154" i="15" s="1"/>
  <c r="AI155" i="15" s="1"/>
  <c r="AI156" i="15" s="1"/>
  <c r="AI157" i="15" s="1"/>
  <c r="AI158" i="15" s="1"/>
  <c r="AI159" i="15" s="1"/>
  <c r="AI160" i="15" s="1"/>
  <c r="AI161" i="15" s="1"/>
  <c r="AI162" i="15" s="1"/>
  <c r="AI163" i="15" s="1"/>
  <c r="AI164" i="15" s="1"/>
  <c r="AB7" i="15"/>
  <c r="AB8" i="15" s="1"/>
  <c r="Z9" i="15"/>
  <c r="Z10" i="15" s="1"/>
  <c r="Z11" i="15" s="1"/>
  <c r="Z12" i="15" s="1"/>
  <c r="Z13" i="15" s="1"/>
  <c r="Z22" i="15"/>
  <c r="Z23" i="15" s="1"/>
  <c r="Z24" i="15" s="1"/>
  <c r="Z25" i="15" s="1"/>
  <c r="Z26" i="15" s="1"/>
  <c r="Z27" i="15" s="1"/>
  <c r="Z28" i="15" s="1"/>
  <c r="Z29" i="15" s="1"/>
  <c r="Z30" i="15" s="1"/>
  <c r="Z31" i="15" s="1"/>
  <c r="Z32" i="15" s="1"/>
  <c r="Z33" i="15" s="1"/>
  <c r="Z34" i="15" s="1"/>
  <c r="Z35" i="15" s="1"/>
  <c r="Z36" i="15" s="1"/>
  <c r="Z37" i="15" s="1"/>
  <c r="Z38" i="15" s="1"/>
  <c r="Z39" i="15" s="1"/>
  <c r="Z40" i="15" s="1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Z54" i="15" s="1"/>
  <c r="Z55" i="15" s="1"/>
  <c r="Z56" i="15" s="1"/>
  <c r="Z57" i="15" s="1"/>
  <c r="Z58" i="15" s="1"/>
  <c r="Z59" i="15" s="1"/>
  <c r="Z60" i="15" s="1"/>
  <c r="Z61" i="15" s="1"/>
  <c r="Z62" i="15" s="1"/>
  <c r="Z63" i="15" s="1"/>
  <c r="Z64" i="15" s="1"/>
  <c r="Z65" i="15" s="1"/>
  <c r="Z66" i="15" s="1"/>
  <c r="Z67" i="15" s="1"/>
  <c r="Z68" i="15" s="1"/>
  <c r="Z69" i="15" s="1"/>
  <c r="Z70" i="15" s="1"/>
  <c r="Z71" i="15" s="1"/>
  <c r="Z72" i="15" s="1"/>
  <c r="Z73" i="15" s="1"/>
  <c r="Z74" i="15" s="1"/>
  <c r="Z75" i="15" s="1"/>
  <c r="Z76" i="15" s="1"/>
  <c r="Z77" i="15" s="1"/>
  <c r="Z78" i="15" s="1"/>
  <c r="Z79" i="15" s="1"/>
  <c r="Z80" i="15" s="1"/>
  <c r="Z81" i="15" s="1"/>
  <c r="Z82" i="15" s="1"/>
  <c r="Z83" i="15" s="1"/>
  <c r="Z84" i="15" s="1"/>
  <c r="Z85" i="15" s="1"/>
  <c r="Z86" i="15" s="1"/>
  <c r="Z87" i="15" s="1"/>
  <c r="Z88" i="15" s="1"/>
  <c r="Z89" i="15" s="1"/>
  <c r="Z90" i="15" s="1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04" i="15" s="1"/>
  <c r="Z105" i="15" s="1"/>
  <c r="Z106" i="15" s="1"/>
  <c r="Z107" i="15" s="1"/>
  <c r="Z108" i="15" s="1"/>
  <c r="Z109" i="15" s="1"/>
  <c r="Z110" i="15" s="1"/>
  <c r="Z111" i="15" s="1"/>
  <c r="Z112" i="15" s="1"/>
  <c r="Z113" i="15" s="1"/>
  <c r="Z114" i="15" s="1"/>
  <c r="Z115" i="15" s="1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Z129" i="15" s="1"/>
  <c r="Z130" i="15" s="1"/>
  <c r="Z131" i="15" s="1"/>
  <c r="Z132" i="15" s="1"/>
  <c r="Z133" i="15" s="1"/>
  <c r="Z134" i="15" s="1"/>
  <c r="Z135" i="15" s="1"/>
  <c r="Z136" i="15" s="1"/>
  <c r="Z137" i="15" s="1"/>
  <c r="Z138" i="15" s="1"/>
  <c r="Z139" i="15" s="1"/>
  <c r="Z140" i="15" s="1"/>
  <c r="Z141" i="15" s="1"/>
  <c r="Z142" i="15" s="1"/>
  <c r="Z143" i="15" s="1"/>
  <c r="Z144" i="15" s="1"/>
  <c r="Z145" i="15" s="1"/>
  <c r="Z146" i="15" s="1"/>
  <c r="Z147" i="15" s="1"/>
  <c r="Z148" i="15" s="1"/>
  <c r="Z149" i="15" s="1"/>
  <c r="Z150" i="15" s="1"/>
  <c r="Z151" i="15" s="1"/>
  <c r="Z152" i="15" s="1"/>
  <c r="Z153" i="15" s="1"/>
  <c r="Z154" i="15" s="1"/>
  <c r="Z155" i="15" s="1"/>
  <c r="Z156" i="15" s="1"/>
  <c r="Z157" i="15" s="1"/>
  <c r="Z158" i="15" s="1"/>
  <c r="Z159" i="15" s="1"/>
  <c r="Z160" i="15" s="1"/>
  <c r="Z161" i="15" s="1"/>
  <c r="Z162" i="15" s="1"/>
  <c r="Z163" i="15" s="1"/>
  <c r="Z164" i="15" s="1"/>
  <c r="BU9" i="15"/>
  <c r="BU10" i="15" s="1"/>
  <c r="BU11" i="15" s="1"/>
  <c r="BU12" i="15" s="1"/>
  <c r="BU13" i="15" s="1"/>
  <c r="BU22" i="15"/>
  <c r="BU23" i="15" s="1"/>
  <c r="BU24" i="15" s="1"/>
  <c r="BU25" i="15" s="1"/>
  <c r="BU26" i="15" s="1"/>
  <c r="BU27" i="15" s="1"/>
  <c r="BU28" i="15" s="1"/>
  <c r="BU29" i="15" s="1"/>
  <c r="BU30" i="15" s="1"/>
  <c r="BU31" i="15" s="1"/>
  <c r="BU32" i="15" s="1"/>
  <c r="BU33" i="15" s="1"/>
  <c r="BU34" i="15" s="1"/>
  <c r="BU35" i="15" s="1"/>
  <c r="BU36" i="15" s="1"/>
  <c r="BU37" i="15" s="1"/>
  <c r="BU38" i="15" s="1"/>
  <c r="BU39" i="15" s="1"/>
  <c r="BU40" i="15" s="1"/>
  <c r="BU41" i="15" s="1"/>
  <c r="BU42" i="15" s="1"/>
  <c r="BU43" i="15" s="1"/>
  <c r="BU44" i="15" s="1"/>
  <c r="BU45" i="15" s="1"/>
  <c r="BU46" i="15" s="1"/>
  <c r="BU47" i="15" s="1"/>
  <c r="BU48" i="15" s="1"/>
  <c r="BU49" i="15" s="1"/>
  <c r="BU50" i="15" s="1"/>
  <c r="BU51" i="15" s="1"/>
  <c r="BU52" i="15" s="1"/>
  <c r="BU53" i="15" s="1"/>
  <c r="BU54" i="15" s="1"/>
  <c r="BU55" i="15" s="1"/>
  <c r="BU56" i="15" s="1"/>
  <c r="BU57" i="15" s="1"/>
  <c r="BU58" i="15" s="1"/>
  <c r="BU59" i="15" s="1"/>
  <c r="BU60" i="15" s="1"/>
  <c r="BU61" i="15" s="1"/>
  <c r="BU62" i="15" s="1"/>
  <c r="BU63" i="15" s="1"/>
  <c r="BU64" i="15" s="1"/>
  <c r="BU65" i="15" s="1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BU79" i="15" s="1"/>
  <c r="BU80" i="15" s="1"/>
  <c r="BU81" i="15" s="1"/>
  <c r="BU82" i="15" s="1"/>
  <c r="BU83" i="15" s="1"/>
  <c r="BU84" i="15" s="1"/>
  <c r="BU85" i="15" s="1"/>
  <c r="BU86" i="15" s="1"/>
  <c r="BU87" i="15" s="1"/>
  <c r="BU88" i="15" s="1"/>
  <c r="BU89" i="15" s="1"/>
  <c r="BU90" i="15" s="1"/>
  <c r="BU91" i="15" s="1"/>
  <c r="BU92" i="15" s="1"/>
  <c r="BU93" i="15" s="1"/>
  <c r="BU94" i="15" s="1"/>
  <c r="BU95" i="15" s="1"/>
  <c r="BU96" i="15" s="1"/>
  <c r="BU97" i="15" s="1"/>
  <c r="BU98" i="15" s="1"/>
  <c r="BU99" i="15" s="1"/>
  <c r="BU100" i="15" s="1"/>
  <c r="BU101" i="15" s="1"/>
  <c r="BU102" i="15" s="1"/>
  <c r="BU103" i="15" s="1"/>
  <c r="BU104" i="15" s="1"/>
  <c r="BU105" i="15" s="1"/>
  <c r="BU106" i="15" s="1"/>
  <c r="BU107" i="15" s="1"/>
  <c r="BU108" i="15" s="1"/>
  <c r="BU109" i="15" s="1"/>
  <c r="BU110" i="15" s="1"/>
  <c r="BU111" i="15" s="1"/>
  <c r="BU112" i="15" s="1"/>
  <c r="BU113" i="15" s="1"/>
  <c r="BU114" i="15" s="1"/>
  <c r="BU115" i="15" s="1"/>
  <c r="BU116" i="15" s="1"/>
  <c r="BU117" i="15" s="1"/>
  <c r="BU118" i="15" s="1"/>
  <c r="BU119" i="15" s="1"/>
  <c r="BU120" i="15" s="1"/>
  <c r="BU121" i="15" s="1"/>
  <c r="BU122" i="15" s="1"/>
  <c r="BU123" i="15" s="1"/>
  <c r="BU124" i="15" s="1"/>
  <c r="BU125" i="15" s="1"/>
  <c r="BU126" i="15" s="1"/>
  <c r="BU127" i="15" s="1"/>
  <c r="BU128" i="15" s="1"/>
  <c r="BU129" i="15" s="1"/>
  <c r="BU130" i="15" s="1"/>
  <c r="BU131" i="15" s="1"/>
  <c r="BU132" i="15" s="1"/>
  <c r="BU133" i="15" s="1"/>
  <c r="BU134" i="15" s="1"/>
  <c r="BU135" i="15" s="1"/>
  <c r="BU136" i="15" s="1"/>
  <c r="BU137" i="15" s="1"/>
  <c r="BU138" i="15" s="1"/>
  <c r="BU139" i="15" s="1"/>
  <c r="BU140" i="15" s="1"/>
  <c r="BU141" i="15" s="1"/>
  <c r="BU142" i="15" s="1"/>
  <c r="BU143" i="15" s="1"/>
  <c r="BU144" i="15" s="1"/>
  <c r="BU145" i="15" s="1"/>
  <c r="BU146" i="15" s="1"/>
  <c r="BU147" i="15" s="1"/>
  <c r="BU148" i="15" s="1"/>
  <c r="BU149" i="15" s="1"/>
  <c r="BU150" i="15" s="1"/>
  <c r="BU151" i="15" s="1"/>
  <c r="BU152" i="15" s="1"/>
  <c r="BU153" i="15" s="1"/>
  <c r="BU154" i="15" s="1"/>
  <c r="BU155" i="15" s="1"/>
  <c r="BU156" i="15" s="1"/>
  <c r="BU157" i="15" s="1"/>
  <c r="BU158" i="15" s="1"/>
  <c r="BU159" i="15" s="1"/>
  <c r="BU160" i="15" s="1"/>
  <c r="BU161" i="15" s="1"/>
  <c r="BU162" i="15" s="1"/>
  <c r="BU163" i="15" s="1"/>
  <c r="BU164" i="15" s="1"/>
  <c r="BA22" i="15"/>
  <c r="BA23" i="15" s="1"/>
  <c r="BA24" i="15" s="1"/>
  <c r="BA25" i="15" s="1"/>
  <c r="BA26" i="15" s="1"/>
  <c r="BA27" i="15" s="1"/>
  <c r="BA28" i="15" s="1"/>
  <c r="BA29" i="15" s="1"/>
  <c r="BA30" i="15" s="1"/>
  <c r="BA31" i="15" s="1"/>
  <c r="BA32" i="15" s="1"/>
  <c r="BA33" i="15" s="1"/>
  <c r="BA34" i="15" s="1"/>
  <c r="BA35" i="15" s="1"/>
  <c r="BA36" i="15" s="1"/>
  <c r="BA37" i="15" s="1"/>
  <c r="BA38" i="15" s="1"/>
  <c r="BA39" i="15" s="1"/>
  <c r="BA40" i="15" s="1"/>
  <c r="BA41" i="15" s="1"/>
  <c r="BA42" i="15" s="1"/>
  <c r="BA43" i="15" s="1"/>
  <c r="BA44" i="15" s="1"/>
  <c r="BA45" i="15" s="1"/>
  <c r="BA46" i="15" s="1"/>
  <c r="BA47" i="15" s="1"/>
  <c r="BA48" i="15" s="1"/>
  <c r="BA49" i="15" s="1"/>
  <c r="BA50" i="15" s="1"/>
  <c r="BA51" i="15" s="1"/>
  <c r="BA52" i="15" s="1"/>
  <c r="BA53" i="15" s="1"/>
  <c r="BA54" i="15" s="1"/>
  <c r="BA55" i="15" s="1"/>
  <c r="BA56" i="15" s="1"/>
  <c r="BA57" i="15" s="1"/>
  <c r="BA58" i="15" s="1"/>
  <c r="BA59" i="15" s="1"/>
  <c r="BA60" i="15" s="1"/>
  <c r="BA61" i="15" s="1"/>
  <c r="BA62" i="15" s="1"/>
  <c r="BA63" i="15" s="1"/>
  <c r="BA64" i="15" s="1"/>
  <c r="BA65" i="15" s="1"/>
  <c r="BA66" i="15" s="1"/>
  <c r="BA67" i="15" s="1"/>
  <c r="BA68" i="15" s="1"/>
  <c r="BA69" i="15" s="1"/>
  <c r="BA70" i="15" s="1"/>
  <c r="BA71" i="15" s="1"/>
  <c r="BA72" i="15" s="1"/>
  <c r="BA73" i="15" s="1"/>
  <c r="BA74" i="15" s="1"/>
  <c r="BA75" i="15" s="1"/>
  <c r="BA76" i="15" s="1"/>
  <c r="BA77" i="15" s="1"/>
  <c r="BA78" i="15" s="1"/>
  <c r="BA79" i="15" s="1"/>
  <c r="BA80" i="15" s="1"/>
  <c r="BA81" i="15" s="1"/>
  <c r="BA82" i="15" s="1"/>
  <c r="BA83" i="15" s="1"/>
  <c r="BA84" i="15" s="1"/>
  <c r="BA85" i="15" s="1"/>
  <c r="BA86" i="15" s="1"/>
  <c r="BA87" i="15" s="1"/>
  <c r="BA88" i="15" s="1"/>
  <c r="BA89" i="15" s="1"/>
  <c r="BA90" i="15" s="1"/>
  <c r="BA91" i="15" s="1"/>
  <c r="BA92" i="15" s="1"/>
  <c r="BA93" i="15" s="1"/>
  <c r="BA94" i="15" s="1"/>
  <c r="BA95" i="15" s="1"/>
  <c r="BA96" i="15" s="1"/>
  <c r="BA97" i="15" s="1"/>
  <c r="BA98" i="15" s="1"/>
  <c r="BA99" i="15" s="1"/>
  <c r="BA100" i="15" s="1"/>
  <c r="BA101" i="15" s="1"/>
  <c r="BA102" i="15" s="1"/>
  <c r="BA103" i="15" s="1"/>
  <c r="BA104" i="15" s="1"/>
  <c r="BA105" i="15" s="1"/>
  <c r="BA106" i="15" s="1"/>
  <c r="BA107" i="15" s="1"/>
  <c r="BA108" i="15" s="1"/>
  <c r="BA109" i="15" s="1"/>
  <c r="BA110" i="15" s="1"/>
  <c r="BA111" i="15" s="1"/>
  <c r="BA112" i="15" s="1"/>
  <c r="BA113" i="15" s="1"/>
  <c r="BA114" i="15" s="1"/>
  <c r="BA115" i="15" s="1"/>
  <c r="BA116" i="15" s="1"/>
  <c r="BA117" i="15" s="1"/>
  <c r="BA118" i="15" s="1"/>
  <c r="BA119" i="15" s="1"/>
  <c r="BA120" i="15" s="1"/>
  <c r="BA121" i="15" s="1"/>
  <c r="BA122" i="15" s="1"/>
  <c r="BA123" i="15" s="1"/>
  <c r="BA124" i="15" s="1"/>
  <c r="BA125" i="15" s="1"/>
  <c r="BA126" i="15" s="1"/>
  <c r="BA127" i="15" s="1"/>
  <c r="BA128" i="15" s="1"/>
  <c r="BA129" i="15" s="1"/>
  <c r="BA130" i="15" s="1"/>
  <c r="BA131" i="15" s="1"/>
  <c r="BA132" i="15" s="1"/>
  <c r="BA133" i="15" s="1"/>
  <c r="BA134" i="15" s="1"/>
  <c r="BA135" i="15" s="1"/>
  <c r="BA136" i="15" s="1"/>
  <c r="BA137" i="15" s="1"/>
  <c r="BA138" i="15" s="1"/>
  <c r="BA139" i="15" s="1"/>
  <c r="BA140" i="15" s="1"/>
  <c r="BA141" i="15" s="1"/>
  <c r="BA142" i="15" s="1"/>
  <c r="BA143" i="15" s="1"/>
  <c r="BA144" i="15" s="1"/>
  <c r="BA145" i="15" s="1"/>
  <c r="BA146" i="15" s="1"/>
  <c r="BA147" i="15" s="1"/>
  <c r="BA148" i="15" s="1"/>
  <c r="BA149" i="15" s="1"/>
  <c r="BA150" i="15" s="1"/>
  <c r="BA151" i="15" s="1"/>
  <c r="BA152" i="15" s="1"/>
  <c r="BA153" i="15" s="1"/>
  <c r="BA154" i="15" s="1"/>
  <c r="BA155" i="15" s="1"/>
  <c r="BA156" i="15" s="1"/>
  <c r="BA157" i="15" s="1"/>
  <c r="BA158" i="15" s="1"/>
  <c r="BA159" i="15" s="1"/>
  <c r="BA160" i="15" s="1"/>
  <c r="BA161" i="15" s="1"/>
  <c r="BA162" i="15" s="1"/>
  <c r="BA163" i="15" s="1"/>
  <c r="BA164" i="15" s="1"/>
  <c r="BA9" i="15"/>
  <c r="BA10" i="15" s="1"/>
  <c r="BA11" i="15" s="1"/>
  <c r="BA12" i="15" s="1"/>
  <c r="BA13" i="15" s="1"/>
  <c r="BK9" i="15"/>
  <c r="BK10" i="15" s="1"/>
  <c r="BK11" i="15" s="1"/>
  <c r="BK12" i="15" s="1"/>
  <c r="BK13" i="15" s="1"/>
  <c r="BK22" i="15"/>
  <c r="BK23" i="15" s="1"/>
  <c r="BK24" i="15" s="1"/>
  <c r="BK25" i="15" s="1"/>
  <c r="BK26" i="15" s="1"/>
  <c r="BK27" i="15" s="1"/>
  <c r="BK28" i="15" s="1"/>
  <c r="BK29" i="15" s="1"/>
  <c r="BK30" i="15" s="1"/>
  <c r="BK31" i="15" s="1"/>
  <c r="BK32" i="15" s="1"/>
  <c r="BK33" i="15" s="1"/>
  <c r="BK34" i="15" s="1"/>
  <c r="BK35" i="15" s="1"/>
  <c r="BK36" i="15" s="1"/>
  <c r="BK37" i="15" s="1"/>
  <c r="BK38" i="15" s="1"/>
  <c r="BK39" i="15" s="1"/>
  <c r="BK40" i="15" s="1"/>
  <c r="BK41" i="15" s="1"/>
  <c r="BK42" i="15" s="1"/>
  <c r="BK43" i="15" s="1"/>
  <c r="BK44" i="15" s="1"/>
  <c r="BK45" i="15" s="1"/>
  <c r="BK46" i="15" s="1"/>
  <c r="BK47" i="15" s="1"/>
  <c r="BK48" i="15" s="1"/>
  <c r="BK49" i="15" s="1"/>
  <c r="BK50" i="15" s="1"/>
  <c r="BK51" i="15" s="1"/>
  <c r="BK52" i="15" s="1"/>
  <c r="BK53" i="15" s="1"/>
  <c r="BK54" i="15" s="1"/>
  <c r="BK55" i="15" s="1"/>
  <c r="BK56" i="15" s="1"/>
  <c r="BK57" i="15" s="1"/>
  <c r="BK58" i="15" s="1"/>
  <c r="BK59" i="15" s="1"/>
  <c r="BK60" i="15" s="1"/>
  <c r="BK61" i="15" s="1"/>
  <c r="BK62" i="15" s="1"/>
  <c r="BK63" i="15" s="1"/>
  <c r="BK64" i="15" s="1"/>
  <c r="BK65" i="15" s="1"/>
  <c r="BK66" i="15" s="1"/>
  <c r="BK67" i="15" s="1"/>
  <c r="BK68" i="15" s="1"/>
  <c r="BK69" i="15" s="1"/>
  <c r="BK70" i="15" s="1"/>
  <c r="BK71" i="15" s="1"/>
  <c r="BK72" i="15" s="1"/>
  <c r="BK73" i="15" s="1"/>
  <c r="BK74" i="15" s="1"/>
  <c r="BK75" i="15" s="1"/>
  <c r="BK76" i="15" s="1"/>
  <c r="BK77" i="15" s="1"/>
  <c r="BK78" i="15" s="1"/>
  <c r="BK79" i="15" s="1"/>
  <c r="BK80" i="15" s="1"/>
  <c r="BK81" i="15" s="1"/>
  <c r="BK82" i="15" s="1"/>
  <c r="BK83" i="15" s="1"/>
  <c r="BK84" i="15" s="1"/>
  <c r="BK85" i="15" s="1"/>
  <c r="BK86" i="15" s="1"/>
  <c r="BK87" i="15" s="1"/>
  <c r="BK88" i="15" s="1"/>
  <c r="BK89" i="15" s="1"/>
  <c r="BK90" i="15" s="1"/>
  <c r="BK91" i="15" s="1"/>
  <c r="BK92" i="15" s="1"/>
  <c r="BK93" i="15" s="1"/>
  <c r="BK94" i="15" s="1"/>
  <c r="BK95" i="15" s="1"/>
  <c r="BK96" i="15" s="1"/>
  <c r="BK97" i="15" s="1"/>
  <c r="BK98" i="15" s="1"/>
  <c r="BK99" i="15" s="1"/>
  <c r="BK100" i="15" s="1"/>
  <c r="BK101" i="15" s="1"/>
  <c r="BK102" i="15" s="1"/>
  <c r="BK103" i="15" s="1"/>
  <c r="BK104" i="15" s="1"/>
  <c r="BK105" i="15" s="1"/>
  <c r="BK106" i="15" s="1"/>
  <c r="BK107" i="15" s="1"/>
  <c r="BK108" i="15" s="1"/>
  <c r="BK109" i="15" s="1"/>
  <c r="BK110" i="15" s="1"/>
  <c r="BK111" i="15" s="1"/>
  <c r="BK112" i="15" s="1"/>
  <c r="BK113" i="15" s="1"/>
  <c r="BK114" i="15" s="1"/>
  <c r="BK115" i="15" s="1"/>
  <c r="BK116" i="15" s="1"/>
  <c r="BK117" i="15" s="1"/>
  <c r="BK118" i="15" s="1"/>
  <c r="BK119" i="15" s="1"/>
  <c r="BK120" i="15" s="1"/>
  <c r="BK121" i="15" s="1"/>
  <c r="BK122" i="15" s="1"/>
  <c r="BK123" i="15" s="1"/>
  <c r="BK124" i="15" s="1"/>
  <c r="BK125" i="15" s="1"/>
  <c r="BK126" i="15" s="1"/>
  <c r="BK127" i="15" s="1"/>
  <c r="BK128" i="15" s="1"/>
  <c r="BK129" i="15" s="1"/>
  <c r="BK130" i="15" s="1"/>
  <c r="BK131" i="15" s="1"/>
  <c r="BK132" i="15" s="1"/>
  <c r="BK133" i="15" s="1"/>
  <c r="BK134" i="15" s="1"/>
  <c r="BK135" i="15" s="1"/>
  <c r="BK136" i="15" s="1"/>
  <c r="BK137" i="15" s="1"/>
  <c r="BK138" i="15" s="1"/>
  <c r="BK139" i="15" s="1"/>
  <c r="BK140" i="15" s="1"/>
  <c r="BK141" i="15" s="1"/>
  <c r="BK142" i="15" s="1"/>
  <c r="BK143" i="15" s="1"/>
  <c r="BK144" i="15" s="1"/>
  <c r="BK145" i="15" s="1"/>
  <c r="BK146" i="15" s="1"/>
  <c r="BK147" i="15" s="1"/>
  <c r="BK148" i="15" s="1"/>
  <c r="BK149" i="15" s="1"/>
  <c r="BK150" i="15" s="1"/>
  <c r="BK151" i="15" s="1"/>
  <c r="BK152" i="15" s="1"/>
  <c r="BK153" i="15" s="1"/>
  <c r="BK154" i="15" s="1"/>
  <c r="BK155" i="15" s="1"/>
  <c r="BK156" i="15" s="1"/>
  <c r="BK157" i="15" s="1"/>
  <c r="BK158" i="15" s="1"/>
  <c r="BK159" i="15" s="1"/>
  <c r="BK160" i="15" s="1"/>
  <c r="BK161" i="15" s="1"/>
  <c r="BK162" i="15" s="1"/>
  <c r="BK163" i="15" s="1"/>
  <c r="BK164" i="15" s="1"/>
  <c r="BA7" i="15"/>
  <c r="BA8" i="15" s="1"/>
  <c r="BL9" i="15"/>
  <c r="BL10" i="15" s="1"/>
  <c r="BL11" i="15" s="1"/>
  <c r="BL12" i="15" s="1"/>
  <c r="BL13" i="15" s="1"/>
  <c r="AC22" i="15"/>
  <c r="AC23" i="15" s="1"/>
  <c r="AC24" i="15" s="1"/>
  <c r="AC25" i="15" s="1"/>
  <c r="AC26" i="15" s="1"/>
  <c r="AC27" i="15" s="1"/>
  <c r="AC28" i="15" s="1"/>
  <c r="AC29" i="15" s="1"/>
  <c r="AC30" i="15" s="1"/>
  <c r="AC31" i="15" s="1"/>
  <c r="AC32" i="15" s="1"/>
  <c r="AC33" i="15" s="1"/>
  <c r="AC34" i="15" s="1"/>
  <c r="AC35" i="15" s="1"/>
  <c r="AC36" i="15" s="1"/>
  <c r="AC37" i="15" s="1"/>
  <c r="AC38" i="15" s="1"/>
  <c r="AC39" i="15" s="1"/>
  <c r="AC40" i="15" s="1"/>
  <c r="AC41" i="15" s="1"/>
  <c r="AC42" i="15" s="1"/>
  <c r="AC43" i="15" s="1"/>
  <c r="AC44" i="15" s="1"/>
  <c r="AC45" i="15" s="1"/>
  <c r="AC4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C58" i="15" s="1"/>
  <c r="AC59" i="15" s="1"/>
  <c r="AC60" i="15" s="1"/>
  <c r="AC61" i="15" s="1"/>
  <c r="AC62" i="15" s="1"/>
  <c r="AC63" i="15" s="1"/>
  <c r="AC64" i="15" s="1"/>
  <c r="AC65" i="15" s="1"/>
  <c r="AC66" i="15" s="1"/>
  <c r="AC67" i="15" s="1"/>
  <c r="AC68" i="15" s="1"/>
  <c r="AC69" i="15" s="1"/>
  <c r="AC70" i="15" s="1"/>
  <c r="AC71" i="15" s="1"/>
  <c r="AC72" i="15" s="1"/>
  <c r="AC73" i="15" s="1"/>
  <c r="AC74" i="15" s="1"/>
  <c r="AC75" i="15" s="1"/>
  <c r="AC76" i="15" s="1"/>
  <c r="AC77" i="15" s="1"/>
  <c r="AC78" i="15" s="1"/>
  <c r="AC79" i="15" s="1"/>
  <c r="AC80" i="15" s="1"/>
  <c r="AC81" i="15" s="1"/>
  <c r="AC82" i="15" s="1"/>
  <c r="AC83" i="15" s="1"/>
  <c r="AC84" i="15" s="1"/>
  <c r="AC85" i="15" s="1"/>
  <c r="AC86" i="15" s="1"/>
  <c r="AC87" i="15" s="1"/>
  <c r="AC88" i="15" s="1"/>
  <c r="AC89" i="15" s="1"/>
  <c r="AC90" i="15" s="1"/>
  <c r="AC91" i="15" s="1"/>
  <c r="AC92" i="15" s="1"/>
  <c r="AC93" i="15" s="1"/>
  <c r="AC94" i="15" s="1"/>
  <c r="AC95" i="15" s="1"/>
  <c r="AC96" i="15" s="1"/>
  <c r="AC97" i="15" s="1"/>
  <c r="AC98" i="15" s="1"/>
  <c r="AC99" i="15" s="1"/>
  <c r="AC100" i="15" s="1"/>
  <c r="AC101" i="15" s="1"/>
  <c r="AC102" i="15" s="1"/>
  <c r="AC103" i="15" s="1"/>
  <c r="AC104" i="15" s="1"/>
  <c r="AC105" i="15" s="1"/>
  <c r="AC106" i="15" s="1"/>
  <c r="AC107" i="15" s="1"/>
  <c r="AC108" i="15" s="1"/>
  <c r="AC109" i="15" s="1"/>
  <c r="AC110" i="15" s="1"/>
  <c r="AC111" i="15" s="1"/>
  <c r="AC112" i="15" s="1"/>
  <c r="AC113" i="15" s="1"/>
  <c r="AC114" i="15" s="1"/>
  <c r="AC115" i="15" s="1"/>
  <c r="AC116" i="15" s="1"/>
  <c r="AC117" i="15" s="1"/>
  <c r="AC118" i="15" s="1"/>
  <c r="AC119" i="15" s="1"/>
  <c r="AC120" i="15" s="1"/>
  <c r="AC121" i="15" s="1"/>
  <c r="AC122" i="15" s="1"/>
  <c r="AC123" i="15" s="1"/>
  <c r="AC124" i="15" s="1"/>
  <c r="AC125" i="15" s="1"/>
  <c r="AC126" i="15" s="1"/>
  <c r="AC127" i="15" s="1"/>
  <c r="AC128" i="15" s="1"/>
  <c r="AC129" i="15" s="1"/>
  <c r="AC130" i="15" s="1"/>
  <c r="AC131" i="15" s="1"/>
  <c r="AC132" i="15" s="1"/>
  <c r="AC133" i="15" s="1"/>
  <c r="AC134" i="15" s="1"/>
  <c r="AC135" i="15" s="1"/>
  <c r="AC136" i="15" s="1"/>
  <c r="AC137" i="15" s="1"/>
  <c r="AC138" i="15" s="1"/>
  <c r="AC139" i="15" s="1"/>
  <c r="AC140" i="15" s="1"/>
  <c r="AC141" i="15" s="1"/>
  <c r="AC142" i="15" s="1"/>
  <c r="AC143" i="15" s="1"/>
  <c r="AC144" i="15" s="1"/>
  <c r="AC145" i="15" s="1"/>
  <c r="AC146" i="15" s="1"/>
  <c r="AC147" i="15" s="1"/>
  <c r="AC148" i="15" s="1"/>
  <c r="AC149" i="15" s="1"/>
  <c r="AC150" i="15" s="1"/>
  <c r="AC151" i="15" s="1"/>
  <c r="AC152" i="15" s="1"/>
  <c r="AC153" i="15" s="1"/>
  <c r="AC154" i="15" s="1"/>
  <c r="AC155" i="15" s="1"/>
  <c r="AC156" i="15" s="1"/>
  <c r="AC157" i="15" s="1"/>
  <c r="AC158" i="15" s="1"/>
  <c r="AC159" i="15" s="1"/>
  <c r="AC160" i="15" s="1"/>
  <c r="AC161" i="15" s="1"/>
  <c r="AC162" i="15" s="1"/>
  <c r="AC163" i="15" s="1"/>
  <c r="AC164" i="15" s="1"/>
  <c r="AC9" i="15"/>
  <c r="AC10" i="15" s="1"/>
  <c r="AC11" i="15" s="1"/>
  <c r="AC12" i="15" s="1"/>
  <c r="AC13" i="15" s="1"/>
  <c r="AU9" i="15"/>
  <c r="AU10" i="15" s="1"/>
  <c r="AU11" i="15" s="1"/>
  <c r="AU12" i="15" s="1"/>
  <c r="AU13" i="15" s="1"/>
  <c r="AU22" i="15"/>
  <c r="AU23" i="15" s="1"/>
  <c r="AU24" i="15" s="1"/>
  <c r="AU25" i="15" s="1"/>
  <c r="AU26" i="15" s="1"/>
  <c r="AU27" i="15" s="1"/>
  <c r="AU28" i="15" s="1"/>
  <c r="AU29" i="15" s="1"/>
  <c r="AU30" i="15" s="1"/>
  <c r="AU31" i="15" s="1"/>
  <c r="AU32" i="15" s="1"/>
  <c r="AU33" i="15" s="1"/>
  <c r="AU34" i="15" s="1"/>
  <c r="AU35" i="15" s="1"/>
  <c r="AU36" i="15" s="1"/>
  <c r="AU37" i="15" s="1"/>
  <c r="AU38" i="15" s="1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AU54" i="15" s="1"/>
  <c r="AU55" i="15" s="1"/>
  <c r="AU56" i="15" s="1"/>
  <c r="AU57" i="15" s="1"/>
  <c r="AU58" i="15" s="1"/>
  <c r="AU59" i="15" s="1"/>
  <c r="AU60" i="15" s="1"/>
  <c r="AU61" i="15" s="1"/>
  <c r="AU62" i="15" s="1"/>
  <c r="AU63" i="15" s="1"/>
  <c r="AU64" i="15" s="1"/>
  <c r="AU65" i="15" s="1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AU79" i="15" s="1"/>
  <c r="AU80" i="15" s="1"/>
  <c r="AU81" i="15" s="1"/>
  <c r="AU82" i="15" s="1"/>
  <c r="AU83" i="15" s="1"/>
  <c r="AU84" i="15" s="1"/>
  <c r="AU85" i="15" s="1"/>
  <c r="AU86" i="15" s="1"/>
  <c r="AU87" i="15" s="1"/>
  <c r="AU88" i="15" s="1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U104" i="15" s="1"/>
  <c r="AU105" i="15" s="1"/>
  <c r="AU106" i="15" s="1"/>
  <c r="AU107" i="15" s="1"/>
  <c r="AU108" i="15" s="1"/>
  <c r="AU109" i="15" s="1"/>
  <c r="AU110" i="15" s="1"/>
  <c r="AU111" i="15" s="1"/>
  <c r="AU112" i="15" s="1"/>
  <c r="AU113" i="15" s="1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U129" i="15" s="1"/>
  <c r="AU130" i="15" s="1"/>
  <c r="AU131" i="15" s="1"/>
  <c r="AU132" i="15" s="1"/>
  <c r="AU133" i="15" s="1"/>
  <c r="AU134" i="15" s="1"/>
  <c r="AU135" i="15" s="1"/>
  <c r="AU136" i="15" s="1"/>
  <c r="AU137" i="15" s="1"/>
  <c r="AU138" i="15" s="1"/>
  <c r="AU139" i="15" s="1"/>
  <c r="AU140" i="15" s="1"/>
  <c r="AU141" i="15" s="1"/>
  <c r="AU142" i="15" s="1"/>
  <c r="AU143" i="15" s="1"/>
  <c r="AU144" i="15" s="1"/>
  <c r="AU145" i="15" s="1"/>
  <c r="AU146" i="15" s="1"/>
  <c r="AU147" i="15" s="1"/>
  <c r="AU148" i="15" s="1"/>
  <c r="AU149" i="15" s="1"/>
  <c r="AU150" i="15" s="1"/>
  <c r="AU151" i="15" s="1"/>
  <c r="AU152" i="15" s="1"/>
  <c r="AU153" i="15" s="1"/>
  <c r="AU154" i="15" s="1"/>
  <c r="AU155" i="15" s="1"/>
  <c r="AU156" i="15" s="1"/>
  <c r="AU157" i="15" s="1"/>
  <c r="AU158" i="15" s="1"/>
  <c r="AU159" i="15" s="1"/>
  <c r="AU160" i="15" s="1"/>
  <c r="AU161" i="15" s="1"/>
  <c r="AU162" i="15" s="1"/>
  <c r="AU163" i="15" s="1"/>
  <c r="AU164" i="15" s="1"/>
  <c r="BR22" i="15"/>
  <c r="BR23" i="15" s="1"/>
  <c r="BR24" i="15" s="1"/>
  <c r="BR25" i="15" s="1"/>
  <c r="BR26" i="15" s="1"/>
  <c r="BR27" i="15" s="1"/>
  <c r="BR28" i="15" s="1"/>
  <c r="BR29" i="15" s="1"/>
  <c r="BR30" i="15" s="1"/>
  <c r="BR31" i="15" s="1"/>
  <c r="BR32" i="15" s="1"/>
  <c r="BR33" i="15" s="1"/>
  <c r="BR34" i="15" s="1"/>
  <c r="BR35" i="15" s="1"/>
  <c r="BR36" i="15" s="1"/>
  <c r="BR37" i="15" s="1"/>
  <c r="BR38" i="15" s="1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BR54" i="15" s="1"/>
  <c r="BR55" i="15" s="1"/>
  <c r="BR56" i="15" s="1"/>
  <c r="BR57" i="15" s="1"/>
  <c r="BR58" i="15" s="1"/>
  <c r="BR59" i="15" s="1"/>
  <c r="BR60" i="15" s="1"/>
  <c r="BR61" i="15" s="1"/>
  <c r="BR62" i="15" s="1"/>
  <c r="BR63" i="15" s="1"/>
  <c r="BR64" i="15" s="1"/>
  <c r="BR65" i="15" s="1"/>
  <c r="BR66" i="15" s="1"/>
  <c r="BR67" i="15" s="1"/>
  <c r="BR68" i="15" s="1"/>
  <c r="BR69" i="15" s="1"/>
  <c r="BR70" i="15" s="1"/>
  <c r="BR71" i="15" s="1"/>
  <c r="BR72" i="15" s="1"/>
  <c r="BR73" i="15" s="1"/>
  <c r="BR74" i="15" s="1"/>
  <c r="BR75" i="15" s="1"/>
  <c r="BR76" i="15" s="1"/>
  <c r="BR77" i="15" s="1"/>
  <c r="BR78" i="15" s="1"/>
  <c r="BR79" i="15" s="1"/>
  <c r="BR80" i="15" s="1"/>
  <c r="BR81" i="15" s="1"/>
  <c r="BR82" i="15" s="1"/>
  <c r="BR83" i="15" s="1"/>
  <c r="BR84" i="15" s="1"/>
  <c r="BR85" i="15" s="1"/>
  <c r="BR86" i="15" s="1"/>
  <c r="BR87" i="15" s="1"/>
  <c r="BR88" i="15" s="1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BR104" i="15" s="1"/>
  <c r="BR105" i="15" s="1"/>
  <c r="BR106" i="15" s="1"/>
  <c r="BR107" i="15" s="1"/>
  <c r="BR108" i="15" s="1"/>
  <c r="BR109" i="15" s="1"/>
  <c r="BR110" i="15" s="1"/>
  <c r="BR111" i="15" s="1"/>
  <c r="BR112" i="15" s="1"/>
  <c r="BR113" i="15" s="1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BR129" i="15" s="1"/>
  <c r="BR130" i="15" s="1"/>
  <c r="BR131" i="15" s="1"/>
  <c r="BR132" i="15" s="1"/>
  <c r="BR133" i="15" s="1"/>
  <c r="BR134" i="15" s="1"/>
  <c r="BR135" i="15" s="1"/>
  <c r="BR136" i="15" s="1"/>
  <c r="BR137" i="15" s="1"/>
  <c r="BR138" i="15" s="1"/>
  <c r="BR139" i="15" s="1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BR154" i="15" s="1"/>
  <c r="BR155" i="15" s="1"/>
  <c r="BR156" i="15" s="1"/>
  <c r="BR157" i="15" s="1"/>
  <c r="BR158" i="15" s="1"/>
  <c r="BR159" i="15" s="1"/>
  <c r="BR160" i="15" s="1"/>
  <c r="BR161" i="15" s="1"/>
  <c r="BR162" i="15" s="1"/>
  <c r="BR163" i="15" s="1"/>
  <c r="BR164" i="15" s="1"/>
  <c r="BR9" i="15"/>
  <c r="BR10" i="15" s="1"/>
  <c r="BR11" i="15" s="1"/>
  <c r="BR12" i="15" s="1"/>
  <c r="BR13" i="15" s="1"/>
  <c r="AR9" i="15"/>
  <c r="AR10" i="15" s="1"/>
  <c r="AR11" i="15" s="1"/>
  <c r="AR12" i="15" s="1"/>
  <c r="AR13" i="15" s="1"/>
  <c r="AR22" i="15"/>
  <c r="AR23" i="15" s="1"/>
  <c r="AR24" i="15" s="1"/>
  <c r="AR25" i="15" s="1"/>
  <c r="AR26" i="15" s="1"/>
  <c r="AR27" i="15" s="1"/>
  <c r="AR28" i="15" s="1"/>
  <c r="AR29" i="15" s="1"/>
  <c r="AR30" i="15" s="1"/>
  <c r="AR31" i="15" s="1"/>
  <c r="AR32" i="15" s="1"/>
  <c r="AR33" i="15" s="1"/>
  <c r="AR34" i="15" s="1"/>
  <c r="AR35" i="15" s="1"/>
  <c r="AR36" i="15" s="1"/>
  <c r="AR37" i="15" s="1"/>
  <c r="AR38" i="15" s="1"/>
  <c r="AR39" i="15" s="1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AR54" i="15" s="1"/>
  <c r="AR55" i="15" s="1"/>
  <c r="AR56" i="15" s="1"/>
  <c r="AR57" i="15" s="1"/>
  <c r="AR58" i="15" s="1"/>
  <c r="AR59" i="15" s="1"/>
  <c r="AR60" i="15" s="1"/>
  <c r="AR61" i="15" s="1"/>
  <c r="AR62" i="15" s="1"/>
  <c r="AR63" i="15" s="1"/>
  <c r="AR64" i="15" s="1"/>
  <c r="AR65" i="15" s="1"/>
  <c r="AR66" i="15" s="1"/>
  <c r="AR67" i="15" s="1"/>
  <c r="AR68" i="15" s="1"/>
  <c r="AR69" i="15" s="1"/>
  <c r="AR70" i="15" s="1"/>
  <c r="AR71" i="15" s="1"/>
  <c r="AR72" i="15" s="1"/>
  <c r="AR73" i="15" s="1"/>
  <c r="AR74" i="15" s="1"/>
  <c r="AR75" i="15" s="1"/>
  <c r="AR76" i="15" s="1"/>
  <c r="AR77" i="15" s="1"/>
  <c r="AR78" i="15" s="1"/>
  <c r="AR79" i="15" s="1"/>
  <c r="AR80" i="15" s="1"/>
  <c r="AR81" i="15" s="1"/>
  <c r="AR82" i="15" s="1"/>
  <c r="AR83" i="15" s="1"/>
  <c r="AR84" i="15" s="1"/>
  <c r="AR85" i="15" s="1"/>
  <c r="AR86" i="15" s="1"/>
  <c r="AR87" i="15" s="1"/>
  <c r="AR88" i="15" s="1"/>
  <c r="AR89" i="15" s="1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AR104" i="15" s="1"/>
  <c r="AR105" i="15" s="1"/>
  <c r="AR106" i="15" s="1"/>
  <c r="AR107" i="15" s="1"/>
  <c r="AR108" i="15" s="1"/>
  <c r="AR109" i="15" s="1"/>
  <c r="AR110" i="15" s="1"/>
  <c r="AR111" i="15" s="1"/>
  <c r="AR112" i="15" s="1"/>
  <c r="AR113" i="15" s="1"/>
  <c r="AR114" i="15" s="1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R129" i="15" s="1"/>
  <c r="AR130" i="15" s="1"/>
  <c r="AR131" i="15" s="1"/>
  <c r="AR132" i="15" s="1"/>
  <c r="AR133" i="15" s="1"/>
  <c r="AR134" i="15" s="1"/>
  <c r="AR135" i="15" s="1"/>
  <c r="AR136" i="15" s="1"/>
  <c r="AR137" i="15" s="1"/>
  <c r="AR138" i="15" s="1"/>
  <c r="AR139" i="15" s="1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R154" i="15" s="1"/>
  <c r="AR155" i="15" s="1"/>
  <c r="AR156" i="15" s="1"/>
  <c r="AR157" i="15" s="1"/>
  <c r="AR158" i="15" s="1"/>
  <c r="AR159" i="15" s="1"/>
  <c r="AR160" i="15" s="1"/>
  <c r="AR161" i="15" s="1"/>
  <c r="AR162" i="15" s="1"/>
  <c r="AR163" i="15" s="1"/>
  <c r="AR164" i="15" s="1"/>
  <c r="BT9" i="15"/>
  <c r="BT10" i="15" s="1"/>
  <c r="BT11" i="15" s="1"/>
  <c r="BT12" i="15" s="1"/>
  <c r="BT13" i="15" s="1"/>
  <c r="BT22" i="15"/>
  <c r="BT23" i="15" s="1"/>
  <c r="BT24" i="15" s="1"/>
  <c r="BT25" i="15" s="1"/>
  <c r="BT26" i="15" s="1"/>
  <c r="BT27" i="15" s="1"/>
  <c r="BT28" i="15" s="1"/>
  <c r="BT29" i="15" s="1"/>
  <c r="BT30" i="15" s="1"/>
  <c r="BT31" i="15" s="1"/>
  <c r="BT32" i="15" s="1"/>
  <c r="BT33" i="15" s="1"/>
  <c r="BT34" i="15" s="1"/>
  <c r="BT35" i="15" s="1"/>
  <c r="BT36" i="15" s="1"/>
  <c r="BT37" i="15" s="1"/>
  <c r="BT38" i="15" s="1"/>
  <c r="BT39" i="15" s="1"/>
  <c r="BT40" i="15" s="1"/>
  <c r="BT41" i="15" s="1"/>
  <c r="BT42" i="15" s="1"/>
  <c r="BT43" i="15" s="1"/>
  <c r="BT44" i="15" s="1"/>
  <c r="BT45" i="15" s="1"/>
  <c r="BT46" i="15" s="1"/>
  <c r="BT47" i="15" s="1"/>
  <c r="BT48" i="15" s="1"/>
  <c r="BT49" i="15" s="1"/>
  <c r="BT50" i="15" s="1"/>
  <c r="BT51" i="15" s="1"/>
  <c r="BT52" i="15" s="1"/>
  <c r="BT53" i="15" s="1"/>
  <c r="BT54" i="15" s="1"/>
  <c r="BT55" i="15" s="1"/>
  <c r="BT56" i="15" s="1"/>
  <c r="BT57" i="15" s="1"/>
  <c r="BT58" i="15" s="1"/>
  <c r="BT59" i="15" s="1"/>
  <c r="BT60" i="15" s="1"/>
  <c r="BT61" i="15" s="1"/>
  <c r="BT62" i="15" s="1"/>
  <c r="BT63" i="15" s="1"/>
  <c r="BT64" i="15" s="1"/>
  <c r="BT65" i="15" s="1"/>
  <c r="BT66" i="15" s="1"/>
  <c r="BT67" i="15" s="1"/>
  <c r="BT68" i="15" s="1"/>
  <c r="BT69" i="15" s="1"/>
  <c r="BT70" i="15" s="1"/>
  <c r="BT71" i="15" s="1"/>
  <c r="BT72" i="15" s="1"/>
  <c r="BT73" i="15" s="1"/>
  <c r="BT74" i="15" s="1"/>
  <c r="BT75" i="15" s="1"/>
  <c r="BT76" i="15" s="1"/>
  <c r="BT77" i="15" s="1"/>
  <c r="BT78" i="15" s="1"/>
  <c r="BT79" i="15" s="1"/>
  <c r="BT80" i="15" s="1"/>
  <c r="BT81" i="15" s="1"/>
  <c r="BT82" i="15" s="1"/>
  <c r="BT83" i="15" s="1"/>
  <c r="BT84" i="15" s="1"/>
  <c r="BT85" i="15" s="1"/>
  <c r="BT86" i="15" s="1"/>
  <c r="BT87" i="15" s="1"/>
  <c r="BT88" i="15" s="1"/>
  <c r="BT89" i="15" s="1"/>
  <c r="BT90" i="15" s="1"/>
  <c r="BT91" i="15" s="1"/>
  <c r="BT92" i="15" s="1"/>
  <c r="BT93" i="15" s="1"/>
  <c r="BT94" i="15" s="1"/>
  <c r="BT95" i="15" s="1"/>
  <c r="BT96" i="15" s="1"/>
  <c r="BT97" i="15" s="1"/>
  <c r="BT98" i="15" s="1"/>
  <c r="BT99" i="15" s="1"/>
  <c r="BT100" i="15" s="1"/>
  <c r="BT101" i="15" s="1"/>
  <c r="BT102" i="15" s="1"/>
  <c r="BT103" i="15" s="1"/>
  <c r="BT104" i="15" s="1"/>
  <c r="BT105" i="15" s="1"/>
  <c r="BT106" i="15" s="1"/>
  <c r="BT107" i="15" s="1"/>
  <c r="BT108" i="15" s="1"/>
  <c r="BT109" i="15" s="1"/>
  <c r="BT110" i="15" s="1"/>
  <c r="BT111" i="15" s="1"/>
  <c r="BT112" i="15" s="1"/>
  <c r="BT113" i="15" s="1"/>
  <c r="BT114" i="15" s="1"/>
  <c r="BT115" i="15" s="1"/>
  <c r="BT116" i="15" s="1"/>
  <c r="BT117" i="15" s="1"/>
  <c r="BT118" i="15" s="1"/>
  <c r="BT119" i="15" s="1"/>
  <c r="BT120" i="15" s="1"/>
  <c r="BT121" i="15" s="1"/>
  <c r="BT122" i="15" s="1"/>
  <c r="BT123" i="15" s="1"/>
  <c r="BT124" i="15" s="1"/>
  <c r="BT125" i="15" s="1"/>
  <c r="BT126" i="15" s="1"/>
  <c r="BT127" i="15" s="1"/>
  <c r="BT128" i="15" s="1"/>
  <c r="BT129" i="15" s="1"/>
  <c r="BT130" i="15" s="1"/>
  <c r="BT131" i="15" s="1"/>
  <c r="BT132" i="15" s="1"/>
  <c r="BT133" i="15" s="1"/>
  <c r="BT134" i="15" s="1"/>
  <c r="BT135" i="15" s="1"/>
  <c r="BT136" i="15" s="1"/>
  <c r="BT137" i="15" s="1"/>
  <c r="BT138" i="15" s="1"/>
  <c r="BT139" i="15" s="1"/>
  <c r="BT140" i="15" s="1"/>
  <c r="BT141" i="15" s="1"/>
  <c r="BT142" i="15" s="1"/>
  <c r="BT143" i="15" s="1"/>
  <c r="BT144" i="15" s="1"/>
  <c r="BT145" i="15" s="1"/>
  <c r="BT146" i="15" s="1"/>
  <c r="BT147" i="15" s="1"/>
  <c r="BT148" i="15" s="1"/>
  <c r="BT149" i="15" s="1"/>
  <c r="BT150" i="15" s="1"/>
  <c r="BT151" i="15" s="1"/>
  <c r="BT152" i="15" s="1"/>
  <c r="BT153" i="15" s="1"/>
  <c r="BT154" i="15" s="1"/>
  <c r="BT155" i="15" s="1"/>
  <c r="BT156" i="15" s="1"/>
  <c r="BT157" i="15" s="1"/>
  <c r="BT158" i="15" s="1"/>
  <c r="BT159" i="15" s="1"/>
  <c r="BT160" i="15" s="1"/>
  <c r="BT161" i="15" s="1"/>
  <c r="BT162" i="15" s="1"/>
  <c r="BT163" i="15" s="1"/>
  <c r="BT164" i="15" s="1"/>
  <c r="AI7" i="15"/>
  <c r="AI8" i="15" s="1"/>
  <c r="AE9" i="15"/>
  <c r="AE10" i="15" s="1"/>
  <c r="AE11" i="15" s="1"/>
  <c r="AE12" i="15" s="1"/>
  <c r="AE13" i="15" s="1"/>
  <c r="AE22" i="15"/>
  <c r="AE23" i="15" s="1"/>
  <c r="AE24" i="15" s="1"/>
  <c r="AE25" i="15" s="1"/>
  <c r="AE26" i="15" s="1"/>
  <c r="AE27" i="15" s="1"/>
  <c r="AE28" i="15" s="1"/>
  <c r="AE29" i="15" s="1"/>
  <c r="AE30" i="15" s="1"/>
  <c r="AE31" i="15" s="1"/>
  <c r="AE32" i="15" s="1"/>
  <c r="AE33" i="15" s="1"/>
  <c r="AE34" i="15" s="1"/>
  <c r="AE35" i="15" s="1"/>
  <c r="AE36" i="15" s="1"/>
  <c r="AE37" i="15" s="1"/>
  <c r="AE38" i="15" s="1"/>
  <c r="AE39" i="15" s="1"/>
  <c r="AE40" i="15" s="1"/>
  <c r="AE41" i="15" s="1"/>
  <c r="AE42" i="15" s="1"/>
  <c r="AE43" i="15" s="1"/>
  <c r="AE44" i="15" s="1"/>
  <c r="AE45" i="15" s="1"/>
  <c r="AE46" i="15" s="1"/>
  <c r="AE47" i="15" s="1"/>
  <c r="AE48" i="15" s="1"/>
  <c r="AE49" i="15" s="1"/>
  <c r="AE50" i="15" s="1"/>
  <c r="AE51" i="15" s="1"/>
  <c r="AE52" i="15" s="1"/>
  <c r="AE53" i="15" s="1"/>
  <c r="AE54" i="15" s="1"/>
  <c r="AE55" i="15" s="1"/>
  <c r="AE56" i="15" s="1"/>
  <c r="AE57" i="15" s="1"/>
  <c r="AE58" i="15" s="1"/>
  <c r="AE59" i="15" s="1"/>
  <c r="AE60" i="15" s="1"/>
  <c r="AE61" i="15" s="1"/>
  <c r="AE62" i="15" s="1"/>
  <c r="AE63" i="15" s="1"/>
  <c r="AE64" i="15" s="1"/>
  <c r="AE65" i="15" s="1"/>
  <c r="AE66" i="15" s="1"/>
  <c r="AE67" i="15" s="1"/>
  <c r="AE68" i="15" s="1"/>
  <c r="AE69" i="15" s="1"/>
  <c r="AE70" i="15" s="1"/>
  <c r="AE71" i="15" s="1"/>
  <c r="AE72" i="15" s="1"/>
  <c r="AE73" i="15" s="1"/>
  <c r="AE74" i="15" s="1"/>
  <c r="AE75" i="15" s="1"/>
  <c r="AE76" i="15" s="1"/>
  <c r="AE77" i="15" s="1"/>
  <c r="AE78" i="15" s="1"/>
  <c r="AE79" i="15" s="1"/>
  <c r="AE80" i="15" s="1"/>
  <c r="AE81" i="15" s="1"/>
  <c r="AE82" i="15" s="1"/>
  <c r="AE83" i="15" s="1"/>
  <c r="AE84" i="15" s="1"/>
  <c r="AE85" i="15" s="1"/>
  <c r="AE86" i="15" s="1"/>
  <c r="AE87" i="15" s="1"/>
  <c r="AE88" i="15" s="1"/>
  <c r="AE89" i="15" s="1"/>
  <c r="AE90" i="15" s="1"/>
  <c r="AE91" i="15" s="1"/>
  <c r="AE92" i="15" s="1"/>
  <c r="AE93" i="15" s="1"/>
  <c r="AE94" i="15" s="1"/>
  <c r="AE95" i="15" s="1"/>
  <c r="AE96" i="15" s="1"/>
  <c r="AE97" i="15" s="1"/>
  <c r="AE98" i="15" s="1"/>
  <c r="AE99" i="15" s="1"/>
  <c r="AE100" i="15" s="1"/>
  <c r="AE101" i="15" s="1"/>
  <c r="AE102" i="15" s="1"/>
  <c r="AE103" i="15" s="1"/>
  <c r="AE104" i="15" s="1"/>
  <c r="AE105" i="15" s="1"/>
  <c r="AE106" i="15" s="1"/>
  <c r="AE107" i="15" s="1"/>
  <c r="AE108" i="15" s="1"/>
  <c r="AE109" i="15" s="1"/>
  <c r="AE110" i="15" s="1"/>
  <c r="AE111" i="15" s="1"/>
  <c r="AE112" i="15" s="1"/>
  <c r="AE113" i="15" s="1"/>
  <c r="AE114" i="15" s="1"/>
  <c r="AE115" i="15" s="1"/>
  <c r="AE116" i="15" s="1"/>
  <c r="AE117" i="15" s="1"/>
  <c r="AE118" i="15" s="1"/>
  <c r="AE119" i="15" s="1"/>
  <c r="AE120" i="15" s="1"/>
  <c r="AE121" i="15" s="1"/>
  <c r="AE122" i="15" s="1"/>
  <c r="AE123" i="15" s="1"/>
  <c r="AE124" i="15" s="1"/>
  <c r="AE125" i="15" s="1"/>
  <c r="AE126" i="15" s="1"/>
  <c r="AE127" i="15" s="1"/>
  <c r="AE128" i="15" s="1"/>
  <c r="AE129" i="15" s="1"/>
  <c r="AE130" i="15" s="1"/>
  <c r="AE131" i="15" s="1"/>
  <c r="AE132" i="15" s="1"/>
  <c r="AE133" i="15" s="1"/>
  <c r="AE134" i="15" s="1"/>
  <c r="AE135" i="15" s="1"/>
  <c r="AE136" i="15" s="1"/>
  <c r="AE137" i="15" s="1"/>
  <c r="AE138" i="15" s="1"/>
  <c r="AE139" i="15" s="1"/>
  <c r="AE140" i="15" s="1"/>
  <c r="AE141" i="15" s="1"/>
  <c r="AE142" i="15" s="1"/>
  <c r="AE143" i="15" s="1"/>
  <c r="AE144" i="15" s="1"/>
  <c r="AE145" i="15" s="1"/>
  <c r="AE146" i="15" s="1"/>
  <c r="AE147" i="15" s="1"/>
  <c r="AE148" i="15" s="1"/>
  <c r="AE149" i="15" s="1"/>
  <c r="AE150" i="15" s="1"/>
  <c r="AE151" i="15" s="1"/>
  <c r="AE152" i="15" s="1"/>
  <c r="AE153" i="15" s="1"/>
  <c r="AE154" i="15" s="1"/>
  <c r="AE155" i="15" s="1"/>
  <c r="AE156" i="15" s="1"/>
  <c r="AE157" i="15" s="1"/>
  <c r="AE158" i="15" s="1"/>
  <c r="AE159" i="15" s="1"/>
  <c r="AE160" i="15" s="1"/>
  <c r="AE161" i="15" s="1"/>
  <c r="AE162" i="15" s="1"/>
  <c r="AE163" i="15" s="1"/>
  <c r="AE164" i="15" s="1"/>
  <c r="BB9" i="15"/>
  <c r="BB10" i="15" s="1"/>
  <c r="BB11" i="15" s="1"/>
  <c r="BB12" i="15" s="1"/>
  <c r="BB13" i="15" s="1"/>
  <c r="BB22" i="15"/>
  <c r="BB23" i="15" s="1"/>
  <c r="BB24" i="15" s="1"/>
  <c r="BB25" i="15" s="1"/>
  <c r="BB26" i="15" s="1"/>
  <c r="BB27" i="15" s="1"/>
  <c r="BB28" i="15" s="1"/>
  <c r="BB29" i="15" s="1"/>
  <c r="BB30" i="15" s="1"/>
  <c r="BB31" i="15" s="1"/>
  <c r="BB32" i="15" s="1"/>
  <c r="BB33" i="15" s="1"/>
  <c r="BB34" i="15" s="1"/>
  <c r="BB35" i="15" s="1"/>
  <c r="BB36" i="15" s="1"/>
  <c r="BB37" i="15" s="1"/>
  <c r="BB38" i="15" s="1"/>
  <c r="BB39" i="15" s="1"/>
  <c r="BB40" i="15" s="1"/>
  <c r="BB41" i="15" s="1"/>
  <c r="BB42" i="15" s="1"/>
  <c r="BB43" i="15" s="1"/>
  <c r="BB44" i="15" s="1"/>
  <c r="BB45" i="15" s="1"/>
  <c r="BB46" i="15" s="1"/>
  <c r="BB47" i="15" s="1"/>
  <c r="BB48" i="15" s="1"/>
  <c r="BB49" i="15" s="1"/>
  <c r="BB50" i="15" s="1"/>
  <c r="BB51" i="15" s="1"/>
  <c r="BB52" i="15" s="1"/>
  <c r="BB53" i="15" s="1"/>
  <c r="BB54" i="15" s="1"/>
  <c r="BB55" i="15" s="1"/>
  <c r="BB56" i="15" s="1"/>
  <c r="BB57" i="15" s="1"/>
  <c r="BB58" i="15" s="1"/>
  <c r="BB59" i="15" s="1"/>
  <c r="BB60" i="15" s="1"/>
  <c r="BB61" i="15" s="1"/>
  <c r="BB62" i="15" s="1"/>
  <c r="BB63" i="15" s="1"/>
  <c r="BB64" i="15" s="1"/>
  <c r="BB65" i="15" s="1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BB79" i="15" s="1"/>
  <c r="BB80" i="15" s="1"/>
  <c r="BB81" i="15" s="1"/>
  <c r="BB82" i="15" s="1"/>
  <c r="BB83" i="15" s="1"/>
  <c r="BB84" i="15" s="1"/>
  <c r="BB85" i="15" s="1"/>
  <c r="BB86" i="15" s="1"/>
  <c r="BB87" i="15" s="1"/>
  <c r="BB88" i="15" s="1"/>
  <c r="BB89" i="15" s="1"/>
  <c r="BB90" i="15" s="1"/>
  <c r="BB91" i="15" s="1"/>
  <c r="BB92" i="15" s="1"/>
  <c r="BB93" i="15" s="1"/>
  <c r="BB94" i="15" s="1"/>
  <c r="BB95" i="15" s="1"/>
  <c r="BB96" i="15" s="1"/>
  <c r="BB97" i="15" s="1"/>
  <c r="BB98" i="15" s="1"/>
  <c r="BB99" i="15" s="1"/>
  <c r="BB100" i="15" s="1"/>
  <c r="BB101" i="15" s="1"/>
  <c r="BB102" i="15" s="1"/>
  <c r="BB103" i="15" s="1"/>
  <c r="BB104" i="15" s="1"/>
  <c r="BB105" i="15" s="1"/>
  <c r="BB106" i="15" s="1"/>
  <c r="BB107" i="15" s="1"/>
  <c r="BB108" i="15" s="1"/>
  <c r="BB109" i="15" s="1"/>
  <c r="BB110" i="15" s="1"/>
  <c r="BB111" i="15" s="1"/>
  <c r="BB112" i="15" s="1"/>
  <c r="BB113" i="15" s="1"/>
  <c r="BB114" i="15" s="1"/>
  <c r="BB115" i="15" s="1"/>
  <c r="BB116" i="15" s="1"/>
  <c r="BB117" i="15" s="1"/>
  <c r="BB118" i="15" s="1"/>
  <c r="BB119" i="15" s="1"/>
  <c r="BB120" i="15" s="1"/>
  <c r="BB121" i="15" s="1"/>
  <c r="BB122" i="15" s="1"/>
  <c r="BB123" i="15" s="1"/>
  <c r="BB124" i="15" s="1"/>
  <c r="BB125" i="15" s="1"/>
  <c r="BB126" i="15" s="1"/>
  <c r="BB127" i="15" s="1"/>
  <c r="BB128" i="15" s="1"/>
  <c r="BB129" i="15" s="1"/>
  <c r="BB130" i="15" s="1"/>
  <c r="BB131" i="15" s="1"/>
  <c r="BB132" i="15" s="1"/>
  <c r="BB133" i="15" s="1"/>
  <c r="BB134" i="15" s="1"/>
  <c r="BB135" i="15" s="1"/>
  <c r="BB136" i="15" s="1"/>
  <c r="BB137" i="15" s="1"/>
  <c r="BB138" i="15" s="1"/>
  <c r="BB139" i="15" s="1"/>
  <c r="BB140" i="15" s="1"/>
  <c r="BB141" i="15" s="1"/>
  <c r="BB142" i="15" s="1"/>
  <c r="BB143" i="15" s="1"/>
  <c r="BB144" i="15" s="1"/>
  <c r="BB145" i="15" s="1"/>
  <c r="BB146" i="15" s="1"/>
  <c r="BB147" i="15" s="1"/>
  <c r="BB148" i="15" s="1"/>
  <c r="BB149" i="15" s="1"/>
  <c r="BB150" i="15" s="1"/>
  <c r="BB151" i="15" s="1"/>
  <c r="BB152" i="15" s="1"/>
  <c r="BB153" i="15" s="1"/>
  <c r="BB154" i="15" s="1"/>
  <c r="BB155" i="15" s="1"/>
  <c r="BB156" i="15" s="1"/>
  <c r="BB157" i="15" s="1"/>
  <c r="BB158" i="15" s="1"/>
  <c r="BB159" i="15" s="1"/>
  <c r="BB160" i="15" s="1"/>
  <c r="BB161" i="15" s="1"/>
  <c r="BB162" i="15" s="1"/>
  <c r="BB163" i="15" s="1"/>
  <c r="BB164" i="15" s="1"/>
  <c r="BH7" i="15"/>
  <c r="BH8" i="15" s="1"/>
  <c r="AX9" i="15"/>
  <c r="AX10" i="15" s="1"/>
  <c r="AX11" i="15" s="1"/>
  <c r="AX12" i="15" s="1"/>
  <c r="AX13" i="15" s="1"/>
  <c r="AX22" i="15"/>
  <c r="AX23" i="15" s="1"/>
  <c r="AX24" i="15" s="1"/>
  <c r="AX25" i="15" s="1"/>
  <c r="AX26" i="15" s="1"/>
  <c r="AX27" i="15" s="1"/>
  <c r="AX28" i="15" s="1"/>
  <c r="AX29" i="15" s="1"/>
  <c r="AX30" i="15" s="1"/>
  <c r="AX31" i="15" s="1"/>
  <c r="AX32" i="15" s="1"/>
  <c r="AX33" i="15" s="1"/>
  <c r="AX34" i="15" s="1"/>
  <c r="AX35" i="15" s="1"/>
  <c r="AX36" i="15" s="1"/>
  <c r="AX37" i="15" s="1"/>
  <c r="AX38" i="15" s="1"/>
  <c r="AX39" i="15" s="1"/>
  <c r="AX40" i="15" s="1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54" i="15" s="1"/>
  <c r="AX55" i="15" s="1"/>
  <c r="AX56" i="15" s="1"/>
  <c r="AX57" i="15" s="1"/>
  <c r="AX58" i="15" s="1"/>
  <c r="AX59" i="15" s="1"/>
  <c r="AX60" i="15" s="1"/>
  <c r="AX61" i="15" s="1"/>
  <c r="AX62" i="15" s="1"/>
  <c r="AX63" i="15" s="1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AX79" i="15" s="1"/>
  <c r="AX80" i="15" s="1"/>
  <c r="AX81" i="15" s="1"/>
  <c r="AX82" i="15" s="1"/>
  <c r="AX83" i="15" s="1"/>
  <c r="AX84" i="15" s="1"/>
  <c r="AX85" i="15" s="1"/>
  <c r="AX86" i="15" s="1"/>
  <c r="AX87" i="15" s="1"/>
  <c r="AX88" i="15" s="1"/>
  <c r="AX89" i="15" s="1"/>
  <c r="AX90" i="15" s="1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AX104" i="15" s="1"/>
  <c r="AX105" i="15" s="1"/>
  <c r="AX106" i="15" s="1"/>
  <c r="AX107" i="15" s="1"/>
  <c r="AX108" i="15" s="1"/>
  <c r="AX109" i="15" s="1"/>
  <c r="AX110" i="15" s="1"/>
  <c r="AX111" i="15" s="1"/>
  <c r="AX112" i="15" s="1"/>
  <c r="AX113" i="15" s="1"/>
  <c r="AX114" i="15" s="1"/>
  <c r="AX115" i="15" s="1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129" i="15" s="1"/>
  <c r="AX130" i="15" s="1"/>
  <c r="AX131" i="15" s="1"/>
  <c r="AX132" i="15" s="1"/>
  <c r="AX133" i="15" s="1"/>
  <c r="AX134" i="15" s="1"/>
  <c r="AX135" i="15" s="1"/>
  <c r="AX136" i="15" s="1"/>
  <c r="AX137" i="15" s="1"/>
  <c r="AX138" i="15" s="1"/>
  <c r="AX139" i="15" s="1"/>
  <c r="AX140" i="15" s="1"/>
  <c r="AX141" i="15" s="1"/>
  <c r="AX142" i="15" s="1"/>
  <c r="AX143" i="15" s="1"/>
  <c r="AX144" i="15" s="1"/>
  <c r="AX145" i="15" s="1"/>
  <c r="AX146" i="15" s="1"/>
  <c r="AX147" i="15" s="1"/>
  <c r="AX148" i="15" s="1"/>
  <c r="AX149" i="15" s="1"/>
  <c r="AX150" i="15" s="1"/>
  <c r="AX151" i="15" s="1"/>
  <c r="AX152" i="15" s="1"/>
  <c r="AX153" i="15" s="1"/>
  <c r="AX154" i="15" s="1"/>
  <c r="AX155" i="15" s="1"/>
  <c r="AX156" i="15" s="1"/>
  <c r="AX157" i="15" s="1"/>
  <c r="AX158" i="15" s="1"/>
  <c r="AX159" i="15" s="1"/>
  <c r="AX160" i="15" s="1"/>
  <c r="AX161" i="15" s="1"/>
  <c r="AX162" i="15" s="1"/>
  <c r="AX163" i="15" s="1"/>
  <c r="AX164" i="15" s="1"/>
  <c r="AL9" i="15"/>
  <c r="AL10" i="15" s="1"/>
  <c r="AL11" i="15" s="1"/>
  <c r="AL12" i="15" s="1"/>
  <c r="AL13" i="15" s="1"/>
  <c r="AL22" i="15"/>
  <c r="AL23" i="15" s="1"/>
  <c r="AL24" i="15" s="1"/>
  <c r="AL25" i="15" s="1"/>
  <c r="AL26" i="15" s="1"/>
  <c r="AL27" i="15" s="1"/>
  <c r="AL28" i="15" s="1"/>
  <c r="AL29" i="15" s="1"/>
  <c r="AL30" i="15" s="1"/>
  <c r="AL31" i="15" s="1"/>
  <c r="AL32" i="15" s="1"/>
  <c r="AL33" i="15" s="1"/>
  <c r="AL34" i="15" s="1"/>
  <c r="AL35" i="15" s="1"/>
  <c r="AL36" i="15" s="1"/>
  <c r="AL37" i="15" s="1"/>
  <c r="AL38" i="15" s="1"/>
  <c r="AL39" i="15" s="1"/>
  <c r="AL40" i="15" s="1"/>
  <c r="AL41" i="15" s="1"/>
  <c r="AL42" i="15" s="1"/>
  <c r="AL43" i="15" s="1"/>
  <c r="AL44" i="15" s="1"/>
  <c r="AL45" i="15" s="1"/>
  <c r="AL46" i="15" s="1"/>
  <c r="AL47" i="15" s="1"/>
  <c r="AL48" i="15" s="1"/>
  <c r="AL49" i="15" s="1"/>
  <c r="AL50" i="15" s="1"/>
  <c r="AL51" i="15" s="1"/>
  <c r="AL52" i="15" s="1"/>
  <c r="AL53" i="15" s="1"/>
  <c r="AL54" i="15" s="1"/>
  <c r="AL55" i="15" s="1"/>
  <c r="AL56" i="15" s="1"/>
  <c r="AL57" i="15" s="1"/>
  <c r="AL58" i="15" s="1"/>
  <c r="AL59" i="15" s="1"/>
  <c r="AL60" i="15" s="1"/>
  <c r="AL61" i="15" s="1"/>
  <c r="AL62" i="15" s="1"/>
  <c r="AL63" i="15" s="1"/>
  <c r="AL64" i="15" s="1"/>
  <c r="AL65" i="15" s="1"/>
  <c r="AL66" i="15" s="1"/>
  <c r="AL67" i="15" s="1"/>
  <c r="AL68" i="15" s="1"/>
  <c r="AL69" i="15" s="1"/>
  <c r="AL70" i="15" s="1"/>
  <c r="AL71" i="15" s="1"/>
  <c r="AL72" i="15" s="1"/>
  <c r="AL73" i="15" s="1"/>
  <c r="AL74" i="15" s="1"/>
  <c r="AL75" i="15" s="1"/>
  <c r="AL76" i="15" s="1"/>
  <c r="AL77" i="15" s="1"/>
  <c r="AL78" i="15" s="1"/>
  <c r="AL79" i="15" s="1"/>
  <c r="AL80" i="15" s="1"/>
  <c r="AL81" i="15" s="1"/>
  <c r="AL82" i="15" s="1"/>
  <c r="AL83" i="15" s="1"/>
  <c r="AL84" i="15" s="1"/>
  <c r="AL85" i="15" s="1"/>
  <c r="AL86" i="15" s="1"/>
  <c r="AL87" i="15" s="1"/>
  <c r="AL88" i="15" s="1"/>
  <c r="AL89" i="15" s="1"/>
  <c r="AL90" i="15" s="1"/>
  <c r="AL91" i="15" s="1"/>
  <c r="AL92" i="15" s="1"/>
  <c r="AL93" i="15" s="1"/>
  <c r="AL94" i="15" s="1"/>
  <c r="AL95" i="15" s="1"/>
  <c r="AL96" i="15" s="1"/>
  <c r="AL97" i="15" s="1"/>
  <c r="AL98" i="15" s="1"/>
  <c r="AL99" i="15" s="1"/>
  <c r="AL100" i="15" s="1"/>
  <c r="AL101" i="15" s="1"/>
  <c r="AL102" i="15" s="1"/>
  <c r="AL103" i="15" s="1"/>
  <c r="AL104" i="15" s="1"/>
  <c r="AL105" i="15" s="1"/>
  <c r="AL106" i="15" s="1"/>
  <c r="AL107" i="15" s="1"/>
  <c r="AL108" i="15" s="1"/>
  <c r="AL109" i="15" s="1"/>
  <c r="AL110" i="15" s="1"/>
  <c r="AL111" i="15" s="1"/>
  <c r="AL112" i="15" s="1"/>
  <c r="AL113" i="15" s="1"/>
  <c r="AL114" i="15" s="1"/>
  <c r="AL115" i="15" s="1"/>
  <c r="AL116" i="15" s="1"/>
  <c r="AL117" i="15" s="1"/>
  <c r="AL118" i="15" s="1"/>
  <c r="AL119" i="15" s="1"/>
  <c r="AL120" i="15" s="1"/>
  <c r="AL121" i="15" s="1"/>
  <c r="AL122" i="15" s="1"/>
  <c r="AL123" i="15" s="1"/>
  <c r="AL124" i="15" s="1"/>
  <c r="AL125" i="15" s="1"/>
  <c r="AL126" i="15" s="1"/>
  <c r="AL127" i="15" s="1"/>
  <c r="AL128" i="15" s="1"/>
  <c r="AL129" i="15" s="1"/>
  <c r="AL130" i="15" s="1"/>
  <c r="AL131" i="15" s="1"/>
  <c r="AL132" i="15" s="1"/>
  <c r="AL133" i="15" s="1"/>
  <c r="AL134" i="15" s="1"/>
  <c r="AL135" i="15" s="1"/>
  <c r="AL136" i="15" s="1"/>
  <c r="AL137" i="15" s="1"/>
  <c r="AL138" i="15" s="1"/>
  <c r="AL139" i="15" s="1"/>
  <c r="AL140" i="15" s="1"/>
  <c r="AL141" i="15" s="1"/>
  <c r="AL142" i="15" s="1"/>
  <c r="AL143" i="15" s="1"/>
  <c r="AL144" i="15" s="1"/>
  <c r="AL145" i="15" s="1"/>
  <c r="AL146" i="15" s="1"/>
  <c r="AL147" i="15" s="1"/>
  <c r="AL148" i="15" s="1"/>
  <c r="AL149" i="15" s="1"/>
  <c r="AL150" i="15" s="1"/>
  <c r="AL151" i="15" s="1"/>
  <c r="AL152" i="15" s="1"/>
  <c r="AL153" i="15" s="1"/>
  <c r="AL154" i="15" s="1"/>
  <c r="AL155" i="15" s="1"/>
  <c r="AL156" i="15" s="1"/>
  <c r="AL157" i="15" s="1"/>
  <c r="AL158" i="15" s="1"/>
  <c r="AL159" i="15" s="1"/>
  <c r="AL160" i="15" s="1"/>
  <c r="AL161" i="15" s="1"/>
  <c r="AL162" i="15" s="1"/>
  <c r="AL163" i="15" s="1"/>
  <c r="AL164" i="15" s="1"/>
  <c r="BE9" i="15"/>
  <c r="BE10" i="15" s="1"/>
  <c r="BE11" i="15" s="1"/>
  <c r="BE12" i="15" s="1"/>
  <c r="BE13" i="15" s="1"/>
  <c r="BE22" i="15"/>
  <c r="BE23" i="15" s="1"/>
  <c r="BE24" i="15" s="1"/>
  <c r="BE25" i="15" s="1"/>
  <c r="BE26" i="15" s="1"/>
  <c r="BE27" i="15" s="1"/>
  <c r="BE28" i="15" s="1"/>
  <c r="BE29" i="15" s="1"/>
  <c r="BE30" i="15" s="1"/>
  <c r="BE31" i="15" s="1"/>
  <c r="BE32" i="15" s="1"/>
  <c r="BE33" i="15" s="1"/>
  <c r="BE34" i="15" s="1"/>
  <c r="BE35" i="15" s="1"/>
  <c r="BE36" i="15" s="1"/>
  <c r="BE37" i="15" s="1"/>
  <c r="BE38" i="15" s="1"/>
  <c r="BE39" i="15" s="1"/>
  <c r="BE40" i="15" s="1"/>
  <c r="BE41" i="15" s="1"/>
  <c r="BE42" i="15" s="1"/>
  <c r="BE43" i="15" s="1"/>
  <c r="BE44" i="15" s="1"/>
  <c r="BE45" i="15" s="1"/>
  <c r="BE46" i="15" s="1"/>
  <c r="BE47" i="15" s="1"/>
  <c r="BE48" i="15" s="1"/>
  <c r="BE49" i="15" s="1"/>
  <c r="BE50" i="15" s="1"/>
  <c r="BE51" i="15" s="1"/>
  <c r="BE52" i="15" s="1"/>
  <c r="BE53" i="15" s="1"/>
  <c r="BE54" i="15" s="1"/>
  <c r="BE55" i="15" s="1"/>
  <c r="BE56" i="15" s="1"/>
  <c r="BE57" i="15" s="1"/>
  <c r="BE58" i="15" s="1"/>
  <c r="BE59" i="15" s="1"/>
  <c r="BE60" i="15" s="1"/>
  <c r="BE61" i="15" s="1"/>
  <c r="BE62" i="15" s="1"/>
  <c r="BE63" i="15" s="1"/>
  <c r="BE64" i="15" s="1"/>
  <c r="BE65" i="15" s="1"/>
  <c r="BE66" i="15" s="1"/>
  <c r="BE67" i="15" s="1"/>
  <c r="BE68" i="15" s="1"/>
  <c r="BE69" i="15" s="1"/>
  <c r="BE70" i="15" s="1"/>
  <c r="BE71" i="15" s="1"/>
  <c r="BE72" i="15" s="1"/>
  <c r="BE73" i="15" s="1"/>
  <c r="BE74" i="15" s="1"/>
  <c r="BE75" i="15" s="1"/>
  <c r="BE76" i="15" s="1"/>
  <c r="BE77" i="15" s="1"/>
  <c r="BE78" i="15" s="1"/>
  <c r="BE79" i="15" s="1"/>
  <c r="BE80" i="15" s="1"/>
  <c r="BE81" i="15" s="1"/>
  <c r="BE82" i="15" s="1"/>
  <c r="BE83" i="15" s="1"/>
  <c r="BE84" i="15" s="1"/>
  <c r="BE85" i="15" s="1"/>
  <c r="BE86" i="15" s="1"/>
  <c r="BE87" i="15" s="1"/>
  <c r="BE88" i="15" s="1"/>
  <c r="BE89" i="15" s="1"/>
  <c r="BE90" i="15" s="1"/>
  <c r="BE91" i="15" s="1"/>
  <c r="BE92" i="15" s="1"/>
  <c r="BE93" i="15" s="1"/>
  <c r="BE94" i="15" s="1"/>
  <c r="BE95" i="15" s="1"/>
  <c r="BE96" i="15" s="1"/>
  <c r="BE97" i="15" s="1"/>
  <c r="BE98" i="15" s="1"/>
  <c r="BE99" i="15" s="1"/>
  <c r="BE100" i="15" s="1"/>
  <c r="BE101" i="15" s="1"/>
  <c r="BE102" i="15" s="1"/>
  <c r="BE103" i="15" s="1"/>
  <c r="BE104" i="15" s="1"/>
  <c r="BE105" i="15" s="1"/>
  <c r="BE106" i="15" s="1"/>
  <c r="BE107" i="15" s="1"/>
  <c r="BE108" i="15" s="1"/>
  <c r="BE109" i="15" s="1"/>
  <c r="BE110" i="15" s="1"/>
  <c r="BE111" i="15" s="1"/>
  <c r="BE112" i="15" s="1"/>
  <c r="BE113" i="15" s="1"/>
  <c r="BE114" i="15" s="1"/>
  <c r="BE115" i="15" s="1"/>
  <c r="BE116" i="15" s="1"/>
  <c r="BE117" i="15" s="1"/>
  <c r="BE118" i="15" s="1"/>
  <c r="BE119" i="15" s="1"/>
  <c r="BE120" i="15" s="1"/>
  <c r="BE121" i="15" s="1"/>
  <c r="BE122" i="15" s="1"/>
  <c r="BE123" i="15" s="1"/>
  <c r="BE124" i="15" s="1"/>
  <c r="BE125" i="15" s="1"/>
  <c r="BE126" i="15" s="1"/>
  <c r="BE127" i="15" s="1"/>
  <c r="BE128" i="15" s="1"/>
  <c r="BE129" i="15" s="1"/>
  <c r="BE130" i="15" s="1"/>
  <c r="BE131" i="15" s="1"/>
  <c r="BE132" i="15" s="1"/>
  <c r="BE133" i="15" s="1"/>
  <c r="BE134" i="15" s="1"/>
  <c r="BE135" i="15" s="1"/>
  <c r="BE136" i="15" s="1"/>
  <c r="BE137" i="15" s="1"/>
  <c r="BE138" i="15" s="1"/>
  <c r="BE139" i="15" s="1"/>
  <c r="BE140" i="15" s="1"/>
  <c r="BE141" i="15" s="1"/>
  <c r="BE142" i="15" s="1"/>
  <c r="BE143" i="15" s="1"/>
  <c r="BE144" i="15" s="1"/>
  <c r="BE145" i="15" s="1"/>
  <c r="BE146" i="15" s="1"/>
  <c r="BE147" i="15" s="1"/>
  <c r="BE148" i="15" s="1"/>
  <c r="BE149" i="15" s="1"/>
  <c r="BE150" i="15" s="1"/>
  <c r="BE151" i="15" s="1"/>
  <c r="BE152" i="15" s="1"/>
  <c r="BE153" i="15" s="1"/>
  <c r="BE154" i="15" s="1"/>
  <c r="BE155" i="15" s="1"/>
  <c r="BE156" i="15" s="1"/>
  <c r="BE157" i="15" s="1"/>
  <c r="BE158" i="15" s="1"/>
  <c r="BE159" i="15" s="1"/>
  <c r="BE160" i="15" s="1"/>
  <c r="BE161" i="15" s="1"/>
  <c r="BE162" i="15" s="1"/>
  <c r="BE163" i="15" s="1"/>
  <c r="BE164" i="15" s="1"/>
  <c r="AK9" i="15"/>
  <c r="AK10" i="15" s="1"/>
  <c r="AK11" i="15" s="1"/>
  <c r="AK12" i="15" s="1"/>
  <c r="AK13" i="15" s="1"/>
  <c r="AK22" i="15"/>
  <c r="AK23" i="15" s="1"/>
  <c r="AK24" i="15" s="1"/>
  <c r="AK25" i="15" s="1"/>
  <c r="AK26" i="15" s="1"/>
  <c r="AK27" i="15" s="1"/>
  <c r="AK28" i="15" s="1"/>
  <c r="AK29" i="15" s="1"/>
  <c r="AK30" i="15" s="1"/>
  <c r="AK31" i="15" s="1"/>
  <c r="AK32" i="15" s="1"/>
  <c r="AK33" i="15" s="1"/>
  <c r="AK34" i="15" s="1"/>
  <c r="AK35" i="15" s="1"/>
  <c r="AK36" i="15" s="1"/>
  <c r="AK37" i="15" s="1"/>
  <c r="AK38" i="15" s="1"/>
  <c r="AK39" i="15" s="1"/>
  <c r="AK40" i="15" s="1"/>
  <c r="AK41" i="15" s="1"/>
  <c r="AK42" i="15" s="1"/>
  <c r="AK43" i="15" s="1"/>
  <c r="AK44" i="15" s="1"/>
  <c r="AK45" i="15" s="1"/>
  <c r="AK46" i="15" s="1"/>
  <c r="AK47" i="15" s="1"/>
  <c r="AK48" i="15" s="1"/>
  <c r="AK49" i="15" s="1"/>
  <c r="AK50" i="15" s="1"/>
  <c r="AK51" i="15" s="1"/>
  <c r="AK52" i="15" s="1"/>
  <c r="AK53" i="15" s="1"/>
  <c r="AK54" i="15" s="1"/>
  <c r="AK55" i="15" s="1"/>
  <c r="AK56" i="15" s="1"/>
  <c r="AK57" i="15" s="1"/>
  <c r="AK58" i="15" s="1"/>
  <c r="AK59" i="15" s="1"/>
  <c r="AK60" i="15" s="1"/>
  <c r="AK61" i="15" s="1"/>
  <c r="AK62" i="15" s="1"/>
  <c r="AK63" i="15" s="1"/>
  <c r="AK64" i="15" s="1"/>
  <c r="AK65" i="15" s="1"/>
  <c r="AK66" i="15" s="1"/>
  <c r="AK67" i="15" s="1"/>
  <c r="AK68" i="15" s="1"/>
  <c r="AK69" i="15" s="1"/>
  <c r="AK70" i="15" s="1"/>
  <c r="AK71" i="15" s="1"/>
  <c r="AK72" i="15" s="1"/>
  <c r="AK73" i="15" s="1"/>
  <c r="AK74" i="15" s="1"/>
  <c r="AK75" i="15" s="1"/>
  <c r="AK76" i="15" s="1"/>
  <c r="AK77" i="15" s="1"/>
  <c r="AK78" i="15" s="1"/>
  <c r="AK79" i="15" s="1"/>
  <c r="AK80" i="15" s="1"/>
  <c r="AK81" i="15" s="1"/>
  <c r="AK82" i="15" s="1"/>
  <c r="AK83" i="15" s="1"/>
  <c r="AK84" i="15" s="1"/>
  <c r="AK85" i="15" s="1"/>
  <c r="AK86" i="15" s="1"/>
  <c r="AK87" i="15" s="1"/>
  <c r="AK88" i="15" s="1"/>
  <c r="AK89" i="15" s="1"/>
  <c r="AK90" i="15" s="1"/>
  <c r="AK91" i="15" s="1"/>
  <c r="AK92" i="15" s="1"/>
  <c r="AK93" i="15" s="1"/>
  <c r="AK94" i="15" s="1"/>
  <c r="AK95" i="15" s="1"/>
  <c r="AK96" i="15" s="1"/>
  <c r="AK97" i="15" s="1"/>
  <c r="AK98" i="15" s="1"/>
  <c r="AK99" i="15" s="1"/>
  <c r="AK100" i="15" s="1"/>
  <c r="AK101" i="15" s="1"/>
  <c r="AK102" i="15" s="1"/>
  <c r="AK103" i="15" s="1"/>
  <c r="AK104" i="15" s="1"/>
  <c r="AK105" i="15" s="1"/>
  <c r="AK106" i="15" s="1"/>
  <c r="AK107" i="15" s="1"/>
  <c r="AK108" i="15" s="1"/>
  <c r="AK109" i="15" s="1"/>
  <c r="AK110" i="15" s="1"/>
  <c r="AK111" i="15" s="1"/>
  <c r="AK112" i="15" s="1"/>
  <c r="AK113" i="15" s="1"/>
  <c r="AK114" i="15" s="1"/>
  <c r="AK115" i="15" s="1"/>
  <c r="AK116" i="15" s="1"/>
  <c r="AK117" i="15" s="1"/>
  <c r="AK118" i="15" s="1"/>
  <c r="AK119" i="15" s="1"/>
  <c r="AK120" i="15" s="1"/>
  <c r="AK121" i="15" s="1"/>
  <c r="AK122" i="15" s="1"/>
  <c r="AK123" i="15" s="1"/>
  <c r="AK124" i="15" s="1"/>
  <c r="AK125" i="15" s="1"/>
  <c r="AK126" i="15" s="1"/>
  <c r="AK127" i="15" s="1"/>
  <c r="AK128" i="15" s="1"/>
  <c r="AK129" i="15" s="1"/>
  <c r="AK130" i="15" s="1"/>
  <c r="AK131" i="15" s="1"/>
  <c r="AK132" i="15" s="1"/>
  <c r="AK133" i="15" s="1"/>
  <c r="AK134" i="15" s="1"/>
  <c r="AK135" i="15" s="1"/>
  <c r="AK136" i="15" s="1"/>
  <c r="AK137" i="15" s="1"/>
  <c r="AK138" i="15" s="1"/>
  <c r="AK139" i="15" s="1"/>
  <c r="AK140" i="15" s="1"/>
  <c r="AK141" i="15" s="1"/>
  <c r="AK142" i="15" s="1"/>
  <c r="AK143" i="15" s="1"/>
  <c r="AK144" i="15" s="1"/>
  <c r="AK145" i="15" s="1"/>
  <c r="AK146" i="15" s="1"/>
  <c r="AK147" i="15" s="1"/>
  <c r="AK148" i="15" s="1"/>
  <c r="AK149" i="15" s="1"/>
  <c r="AK150" i="15" s="1"/>
  <c r="AK151" i="15" s="1"/>
  <c r="AK152" i="15" s="1"/>
  <c r="AK153" i="15" s="1"/>
  <c r="AK154" i="15" s="1"/>
  <c r="AK155" i="15" s="1"/>
  <c r="AK156" i="15" s="1"/>
  <c r="AK157" i="15" s="1"/>
  <c r="AK158" i="15" s="1"/>
  <c r="AK159" i="15" s="1"/>
  <c r="AK160" i="15" s="1"/>
  <c r="AK161" i="15" s="1"/>
  <c r="AK162" i="15" s="1"/>
  <c r="AK163" i="15" s="1"/>
  <c r="AK164" i="15" s="1"/>
  <c r="BU7" i="15"/>
  <c r="BU8" i="15" s="1"/>
  <c r="BD9" i="15"/>
  <c r="BD10" i="15" s="1"/>
  <c r="BD11" i="15" s="1"/>
  <c r="BD12" i="15" s="1"/>
  <c r="BD13" i="15" s="1"/>
  <c r="BD22" i="15"/>
  <c r="BD23" i="15" s="1"/>
  <c r="BD24" i="15" s="1"/>
  <c r="BD25" i="15" s="1"/>
  <c r="BD26" i="15" s="1"/>
  <c r="BD27" i="15" s="1"/>
  <c r="BD28" i="15" s="1"/>
  <c r="BD29" i="15" s="1"/>
  <c r="BD30" i="15" s="1"/>
  <c r="BD31" i="15" s="1"/>
  <c r="BD32" i="15" s="1"/>
  <c r="BD33" i="15" s="1"/>
  <c r="BD34" i="15" s="1"/>
  <c r="BD35" i="15" s="1"/>
  <c r="BD36" i="15" s="1"/>
  <c r="BD37" i="15" s="1"/>
  <c r="BD38" i="15" s="1"/>
  <c r="BD39" i="15" s="1"/>
  <c r="BD40" i="15" s="1"/>
  <c r="BD41" i="15" s="1"/>
  <c r="BD42" i="15" s="1"/>
  <c r="BD43" i="15" s="1"/>
  <c r="BD44" i="15" s="1"/>
  <c r="BD45" i="15" s="1"/>
  <c r="BD46" i="15" s="1"/>
  <c r="BD47" i="15" s="1"/>
  <c r="BD48" i="15" s="1"/>
  <c r="BD49" i="15" s="1"/>
  <c r="BD50" i="15" s="1"/>
  <c r="BD51" i="15" s="1"/>
  <c r="BD52" i="15" s="1"/>
  <c r="BD53" i="15" s="1"/>
  <c r="BD54" i="15" s="1"/>
  <c r="BD55" i="15" s="1"/>
  <c r="BD56" i="15" s="1"/>
  <c r="BD57" i="15" s="1"/>
  <c r="BD58" i="15" s="1"/>
  <c r="BD59" i="15" s="1"/>
  <c r="BD60" i="15" s="1"/>
  <c r="BD61" i="15" s="1"/>
  <c r="BD62" i="15" s="1"/>
  <c r="BD63" i="15" s="1"/>
  <c r="BD64" i="15" s="1"/>
  <c r="BD65" i="15" s="1"/>
  <c r="BD66" i="15" s="1"/>
  <c r="BD67" i="15" s="1"/>
  <c r="BD68" i="15" s="1"/>
  <c r="BD69" i="15" s="1"/>
  <c r="BD70" i="15" s="1"/>
  <c r="BD71" i="15" s="1"/>
  <c r="BD72" i="15" s="1"/>
  <c r="BD73" i="15" s="1"/>
  <c r="BD74" i="15" s="1"/>
  <c r="BD75" i="15" s="1"/>
  <c r="BD76" i="15" s="1"/>
  <c r="BD77" i="15" s="1"/>
  <c r="BD78" i="15" s="1"/>
  <c r="BD79" i="15" s="1"/>
  <c r="BD80" i="15" s="1"/>
  <c r="BD81" i="15" s="1"/>
  <c r="BD82" i="15" s="1"/>
  <c r="BD83" i="15" s="1"/>
  <c r="BD84" i="15" s="1"/>
  <c r="BD85" i="15" s="1"/>
  <c r="BD86" i="15" s="1"/>
  <c r="BD87" i="15" s="1"/>
  <c r="BD88" i="15" s="1"/>
  <c r="BD89" i="15" s="1"/>
  <c r="BD90" i="15" s="1"/>
  <c r="BD91" i="15" s="1"/>
  <c r="BD92" i="15" s="1"/>
  <c r="BD93" i="15" s="1"/>
  <c r="BD94" i="15" s="1"/>
  <c r="BD95" i="15" s="1"/>
  <c r="BD96" i="15" s="1"/>
  <c r="BD97" i="15" s="1"/>
  <c r="BD98" i="15" s="1"/>
  <c r="BD99" i="15" s="1"/>
  <c r="BD100" i="15" s="1"/>
  <c r="BD101" i="15" s="1"/>
  <c r="BD102" i="15" s="1"/>
  <c r="BD103" i="15" s="1"/>
  <c r="BD104" i="15" s="1"/>
  <c r="BD105" i="15" s="1"/>
  <c r="BD106" i="15" s="1"/>
  <c r="BD107" i="15" s="1"/>
  <c r="BD108" i="15" s="1"/>
  <c r="BD109" i="15" s="1"/>
  <c r="BD110" i="15" s="1"/>
  <c r="BD111" i="15" s="1"/>
  <c r="BD112" i="15" s="1"/>
  <c r="BD113" i="15" s="1"/>
  <c r="BD114" i="15" s="1"/>
  <c r="BD115" i="15" s="1"/>
  <c r="BD116" i="15" s="1"/>
  <c r="BD117" i="15" s="1"/>
  <c r="BD118" i="15" s="1"/>
  <c r="BD119" i="15" s="1"/>
  <c r="BD120" i="15" s="1"/>
  <c r="BD121" i="15" s="1"/>
  <c r="BD122" i="15" s="1"/>
  <c r="BD123" i="15" s="1"/>
  <c r="BD124" i="15" s="1"/>
  <c r="BD125" i="15" s="1"/>
  <c r="BD126" i="15" s="1"/>
  <c r="BD127" i="15" s="1"/>
  <c r="BD128" i="15" s="1"/>
  <c r="BD129" i="15" s="1"/>
  <c r="BD130" i="15" s="1"/>
  <c r="BD131" i="15" s="1"/>
  <c r="BD132" i="15" s="1"/>
  <c r="BD133" i="15" s="1"/>
  <c r="BD134" i="15" s="1"/>
  <c r="BD135" i="15" s="1"/>
  <c r="BD136" i="15" s="1"/>
  <c r="BD137" i="15" s="1"/>
  <c r="BD138" i="15" s="1"/>
  <c r="BD139" i="15" s="1"/>
  <c r="BD140" i="15" s="1"/>
  <c r="BD141" i="15" s="1"/>
  <c r="BD142" i="15" s="1"/>
  <c r="BD143" i="15" s="1"/>
  <c r="BD144" i="15" s="1"/>
  <c r="BD145" i="15" s="1"/>
  <c r="BD146" i="15" s="1"/>
  <c r="BD147" i="15" s="1"/>
  <c r="BD148" i="15" s="1"/>
  <c r="BD149" i="15" s="1"/>
  <c r="BD150" i="15" s="1"/>
  <c r="BD151" i="15" s="1"/>
  <c r="BD152" i="15" s="1"/>
  <c r="BD153" i="15" s="1"/>
  <c r="BD154" i="15" s="1"/>
  <c r="BD155" i="15" s="1"/>
  <c r="BD156" i="15" s="1"/>
  <c r="BD157" i="15" s="1"/>
  <c r="BD158" i="15" s="1"/>
  <c r="BD159" i="15" s="1"/>
  <c r="BD160" i="15" s="1"/>
  <c r="BD161" i="15" s="1"/>
  <c r="BD162" i="15" s="1"/>
  <c r="BD163" i="15" s="1"/>
  <c r="BD164" i="15" s="1"/>
  <c r="AU7" i="15"/>
  <c r="AU8" i="15" s="1"/>
  <c r="BK7" i="15"/>
  <c r="BK8" i="15" s="1"/>
  <c r="BM9" i="15"/>
  <c r="BM10" i="15" s="1"/>
  <c r="BM11" i="15" s="1"/>
  <c r="BM12" i="15" s="1"/>
  <c r="BM13" i="15" s="1"/>
  <c r="BM22" i="15"/>
  <c r="BM23" i="15" s="1"/>
  <c r="BM24" i="15" s="1"/>
  <c r="BM25" i="15" s="1"/>
  <c r="BM26" i="15" s="1"/>
  <c r="BM27" i="15" s="1"/>
  <c r="BM28" i="15" s="1"/>
  <c r="BM29" i="15" s="1"/>
  <c r="BM30" i="15" s="1"/>
  <c r="BM31" i="15" s="1"/>
  <c r="BM32" i="15" s="1"/>
  <c r="BM33" i="15" s="1"/>
  <c r="BM34" i="15" s="1"/>
  <c r="BM35" i="15" s="1"/>
  <c r="BM36" i="15" s="1"/>
  <c r="BM37" i="15" s="1"/>
  <c r="BM38" i="15" s="1"/>
  <c r="BM39" i="15" s="1"/>
  <c r="BM40" i="15" s="1"/>
  <c r="BM41" i="15" s="1"/>
  <c r="BM42" i="15" s="1"/>
  <c r="BM43" i="15" s="1"/>
  <c r="BM44" i="15" s="1"/>
  <c r="BM45" i="15" s="1"/>
  <c r="BM46" i="15" s="1"/>
  <c r="BM47" i="15" s="1"/>
  <c r="BM48" i="15" s="1"/>
  <c r="BM49" i="15" s="1"/>
  <c r="BM50" i="15" s="1"/>
  <c r="BM51" i="15" s="1"/>
  <c r="BM52" i="15" s="1"/>
  <c r="BM53" i="15" s="1"/>
  <c r="BM54" i="15" s="1"/>
  <c r="BM55" i="15" s="1"/>
  <c r="BM56" i="15" s="1"/>
  <c r="BM57" i="15" s="1"/>
  <c r="BM58" i="15" s="1"/>
  <c r="BM59" i="15" s="1"/>
  <c r="BM60" i="15" s="1"/>
  <c r="BM61" i="15" s="1"/>
  <c r="BM62" i="15" s="1"/>
  <c r="BM63" i="15" s="1"/>
  <c r="BM64" i="15" s="1"/>
  <c r="BM65" i="15" s="1"/>
  <c r="BM66" i="15" s="1"/>
  <c r="BM67" i="15" s="1"/>
  <c r="BM68" i="15" s="1"/>
  <c r="BM69" i="15" s="1"/>
  <c r="BM70" i="15" s="1"/>
  <c r="BM71" i="15" s="1"/>
  <c r="BM72" i="15" s="1"/>
  <c r="BM73" i="15" s="1"/>
  <c r="BM74" i="15" s="1"/>
  <c r="BM75" i="15" s="1"/>
  <c r="BM76" i="15" s="1"/>
  <c r="BM77" i="15" s="1"/>
  <c r="BM78" i="15" s="1"/>
  <c r="BM79" i="15" s="1"/>
  <c r="BM80" i="15" s="1"/>
  <c r="BM81" i="15" s="1"/>
  <c r="BM82" i="15" s="1"/>
  <c r="BM83" i="15" s="1"/>
  <c r="BM84" i="15" s="1"/>
  <c r="BM85" i="15" s="1"/>
  <c r="BM86" i="15" s="1"/>
  <c r="BM87" i="15" s="1"/>
  <c r="BM88" i="15" s="1"/>
  <c r="BM89" i="15" s="1"/>
  <c r="BM90" i="15" s="1"/>
  <c r="BM91" i="15" s="1"/>
  <c r="BM92" i="15" s="1"/>
  <c r="BM93" i="15" s="1"/>
  <c r="BM94" i="15" s="1"/>
  <c r="BM95" i="15" s="1"/>
  <c r="BM96" i="15" s="1"/>
  <c r="BM97" i="15" s="1"/>
  <c r="BM98" i="15" s="1"/>
  <c r="BM99" i="15" s="1"/>
  <c r="BM100" i="15" s="1"/>
  <c r="BM101" i="15" s="1"/>
  <c r="BM102" i="15" s="1"/>
  <c r="BM103" i="15" s="1"/>
  <c r="BM104" i="15" s="1"/>
  <c r="BM105" i="15" s="1"/>
  <c r="BM106" i="15" s="1"/>
  <c r="BM107" i="15" s="1"/>
  <c r="BM108" i="15" s="1"/>
  <c r="BM109" i="15" s="1"/>
  <c r="BM110" i="15" s="1"/>
  <c r="BM111" i="15" s="1"/>
  <c r="BM112" i="15" s="1"/>
  <c r="BM113" i="15" s="1"/>
  <c r="BM114" i="15" s="1"/>
  <c r="BM115" i="15" s="1"/>
  <c r="BM116" i="15" s="1"/>
  <c r="BM117" i="15" s="1"/>
  <c r="BM118" i="15" s="1"/>
  <c r="BM119" i="15" s="1"/>
  <c r="BM120" i="15" s="1"/>
  <c r="BM121" i="15" s="1"/>
  <c r="BM122" i="15" s="1"/>
  <c r="BM123" i="15" s="1"/>
  <c r="BM124" i="15" s="1"/>
  <c r="BM125" i="15" s="1"/>
  <c r="BM126" i="15" s="1"/>
  <c r="BM127" i="15" s="1"/>
  <c r="BM128" i="15" s="1"/>
  <c r="BM129" i="15" s="1"/>
  <c r="BM130" i="15" s="1"/>
  <c r="BM131" i="15" s="1"/>
  <c r="BM132" i="15" s="1"/>
  <c r="BM133" i="15" s="1"/>
  <c r="BM134" i="15" s="1"/>
  <c r="BM135" i="15" s="1"/>
  <c r="BM136" i="15" s="1"/>
  <c r="BM137" i="15" s="1"/>
  <c r="BM138" i="15" s="1"/>
  <c r="BM139" i="15" s="1"/>
  <c r="BM140" i="15" s="1"/>
  <c r="BM141" i="15" s="1"/>
  <c r="BM142" i="15" s="1"/>
  <c r="BM143" i="15" s="1"/>
  <c r="BM144" i="15" s="1"/>
  <c r="BM145" i="15" s="1"/>
  <c r="BM146" i="15" s="1"/>
  <c r="BM147" i="15" s="1"/>
  <c r="BM148" i="15" s="1"/>
  <c r="BM149" i="15" s="1"/>
  <c r="BM150" i="15" s="1"/>
  <c r="BM151" i="15" s="1"/>
  <c r="BM152" i="15" s="1"/>
  <c r="BM153" i="15" s="1"/>
  <c r="BM154" i="15" s="1"/>
  <c r="BM155" i="15" s="1"/>
  <c r="BM156" i="15" s="1"/>
  <c r="BM157" i="15" s="1"/>
  <c r="BM158" i="15" s="1"/>
  <c r="BM159" i="15" s="1"/>
  <c r="BM160" i="15" s="1"/>
  <c r="BM161" i="15" s="1"/>
  <c r="BM162" i="15" s="1"/>
  <c r="BM163" i="15" s="1"/>
  <c r="BM164" i="15" s="1"/>
  <c r="AO9" i="15"/>
  <c r="AO10" i="15" s="1"/>
  <c r="AO11" i="15" s="1"/>
  <c r="AO12" i="15" s="1"/>
  <c r="AO13" i="15" s="1"/>
  <c r="AO22" i="15"/>
  <c r="AO23" i="15" s="1"/>
  <c r="AO24" i="15" s="1"/>
  <c r="AO25" i="15" s="1"/>
  <c r="AO26" i="15" s="1"/>
  <c r="AO27" i="15" s="1"/>
  <c r="AO28" i="15" s="1"/>
  <c r="AO29" i="15" s="1"/>
  <c r="AO30" i="15" s="1"/>
  <c r="AO31" i="15" s="1"/>
  <c r="AO32" i="15" s="1"/>
  <c r="AO33" i="15" s="1"/>
  <c r="AO34" i="15" s="1"/>
  <c r="AO35" i="15" s="1"/>
  <c r="AO36" i="15" s="1"/>
  <c r="AO37" i="15" s="1"/>
  <c r="AO38" i="15" s="1"/>
  <c r="AO39" i="15" s="1"/>
  <c r="AO40" i="15" s="1"/>
  <c r="AO41" i="15" s="1"/>
  <c r="AO42" i="15" s="1"/>
  <c r="AO43" i="15" s="1"/>
  <c r="AO44" i="15" s="1"/>
  <c r="AO45" i="15" s="1"/>
  <c r="AO46" i="15" s="1"/>
  <c r="AO47" i="15" s="1"/>
  <c r="AO48" i="15" s="1"/>
  <c r="AO49" i="15" s="1"/>
  <c r="AO50" i="15" s="1"/>
  <c r="AO51" i="15" s="1"/>
  <c r="AO52" i="15" s="1"/>
  <c r="AO53" i="15" s="1"/>
  <c r="AO54" i="15" s="1"/>
  <c r="AO55" i="15" s="1"/>
  <c r="AO56" i="15" s="1"/>
  <c r="AO57" i="15" s="1"/>
  <c r="AO58" i="15" s="1"/>
  <c r="AO59" i="15" s="1"/>
  <c r="AO60" i="15" s="1"/>
  <c r="AO61" i="15" s="1"/>
  <c r="AO62" i="15" s="1"/>
  <c r="AO63" i="15" s="1"/>
  <c r="AO64" i="15" s="1"/>
  <c r="AO65" i="15" s="1"/>
  <c r="AO66" i="15" s="1"/>
  <c r="AO67" i="15" s="1"/>
  <c r="AO68" i="15" s="1"/>
  <c r="AO69" i="15" s="1"/>
  <c r="AO70" i="15" s="1"/>
  <c r="AO71" i="15" s="1"/>
  <c r="AO72" i="15" s="1"/>
  <c r="AO73" i="15" s="1"/>
  <c r="AO74" i="15" s="1"/>
  <c r="AO75" i="15" s="1"/>
  <c r="AO76" i="15" s="1"/>
  <c r="AO77" i="15" s="1"/>
  <c r="AO78" i="15" s="1"/>
  <c r="AO79" i="15" s="1"/>
  <c r="AO80" i="15" s="1"/>
  <c r="AO81" i="15" s="1"/>
  <c r="AO82" i="15" s="1"/>
  <c r="AO83" i="15" s="1"/>
  <c r="AO84" i="15" s="1"/>
  <c r="AO85" i="15" s="1"/>
  <c r="AO86" i="15" s="1"/>
  <c r="AO87" i="15" s="1"/>
  <c r="AO88" i="15" s="1"/>
  <c r="AO89" i="15" s="1"/>
  <c r="AO90" i="15" s="1"/>
  <c r="AO91" i="15" s="1"/>
  <c r="AO92" i="15" s="1"/>
  <c r="AO93" i="15" s="1"/>
  <c r="AO94" i="15" s="1"/>
  <c r="AO95" i="15" s="1"/>
  <c r="AO96" i="15" s="1"/>
  <c r="AO97" i="15" s="1"/>
  <c r="AO98" i="15" s="1"/>
  <c r="AO99" i="15" s="1"/>
  <c r="AO100" i="15" s="1"/>
  <c r="AO101" i="15" s="1"/>
  <c r="AO102" i="15" s="1"/>
  <c r="AO103" i="15" s="1"/>
  <c r="AO104" i="15" s="1"/>
  <c r="AO105" i="15" s="1"/>
  <c r="AO106" i="15" s="1"/>
  <c r="AO107" i="15" s="1"/>
  <c r="AO108" i="15" s="1"/>
  <c r="AO109" i="15" s="1"/>
  <c r="AO110" i="15" s="1"/>
  <c r="AO111" i="15" s="1"/>
  <c r="AO112" i="15" s="1"/>
  <c r="AO113" i="15" s="1"/>
  <c r="AO114" i="15" s="1"/>
  <c r="AO115" i="15" s="1"/>
  <c r="AO116" i="15" s="1"/>
  <c r="AO117" i="15" s="1"/>
  <c r="AO118" i="15" s="1"/>
  <c r="AO119" i="15" s="1"/>
  <c r="AO120" i="15" s="1"/>
  <c r="AO121" i="15" s="1"/>
  <c r="AO122" i="15" s="1"/>
  <c r="AO123" i="15" s="1"/>
  <c r="AO124" i="15" s="1"/>
  <c r="AO125" i="15" s="1"/>
  <c r="AO126" i="15" s="1"/>
  <c r="AO127" i="15" s="1"/>
  <c r="AO128" i="15" s="1"/>
  <c r="AO129" i="15" s="1"/>
  <c r="AO130" i="15" s="1"/>
  <c r="AO131" i="15" s="1"/>
  <c r="AO132" i="15" s="1"/>
  <c r="AO133" i="15" s="1"/>
  <c r="AO134" i="15" s="1"/>
  <c r="AO135" i="15" s="1"/>
  <c r="AO136" i="15" s="1"/>
  <c r="AO137" i="15" s="1"/>
  <c r="AO138" i="15" s="1"/>
  <c r="AO139" i="15" s="1"/>
  <c r="AO140" i="15" s="1"/>
  <c r="AO141" i="15" s="1"/>
  <c r="AO142" i="15" s="1"/>
  <c r="AO143" i="15" s="1"/>
  <c r="AO144" i="15" s="1"/>
  <c r="AO145" i="15" s="1"/>
  <c r="AO146" i="15" s="1"/>
  <c r="AO147" i="15" s="1"/>
  <c r="AO148" i="15" s="1"/>
  <c r="AO149" i="15" s="1"/>
  <c r="AO150" i="15" s="1"/>
  <c r="AO151" i="15" s="1"/>
  <c r="AO152" i="15" s="1"/>
  <c r="AO153" i="15" s="1"/>
  <c r="AO154" i="15" s="1"/>
  <c r="AO155" i="15" s="1"/>
  <c r="AO156" i="15" s="1"/>
  <c r="AO157" i="15" s="1"/>
  <c r="AO158" i="15" s="1"/>
  <c r="AO159" i="15" s="1"/>
  <c r="AO160" i="15" s="1"/>
  <c r="AO161" i="15" s="1"/>
  <c r="AO162" i="15" s="1"/>
  <c r="AO163" i="15" s="1"/>
  <c r="AO164" i="15" s="1"/>
  <c r="BJ7" i="15"/>
  <c r="BJ8" i="15" s="1"/>
  <c r="BT7" i="15"/>
  <c r="BT8" i="15" s="1"/>
  <c r="BG9" i="15"/>
  <c r="BG10" i="15" s="1"/>
  <c r="BG11" i="15" s="1"/>
  <c r="BG12" i="15" s="1"/>
  <c r="BG13" i="15" s="1"/>
  <c r="BG22" i="15"/>
  <c r="BG23" i="15" s="1"/>
  <c r="BG24" i="15" s="1"/>
  <c r="BG25" i="15" s="1"/>
  <c r="BG26" i="15" s="1"/>
  <c r="BG27" i="15" s="1"/>
  <c r="AM7" i="15"/>
  <c r="AM8" i="15" s="1"/>
  <c r="AH22" i="15"/>
  <c r="AH23" i="15" s="1"/>
  <c r="AH24" i="15" s="1"/>
  <c r="AH25" i="15" s="1"/>
  <c r="AH26" i="15" s="1"/>
  <c r="AH27" i="15" s="1"/>
  <c r="AH28" i="15" s="1"/>
  <c r="AH29" i="15" s="1"/>
  <c r="AH30" i="15" s="1"/>
  <c r="AH31" i="15" s="1"/>
  <c r="AH32" i="15" s="1"/>
  <c r="AH33" i="15" s="1"/>
  <c r="AH34" i="15" s="1"/>
  <c r="AH35" i="15" s="1"/>
  <c r="AH36" i="15" s="1"/>
  <c r="AH37" i="15" s="1"/>
  <c r="AH38" i="15" s="1"/>
  <c r="AH39" i="15" s="1"/>
  <c r="AH40" i="15" s="1"/>
  <c r="AH41" i="15" s="1"/>
  <c r="AH42" i="15" s="1"/>
  <c r="AH43" i="15" s="1"/>
  <c r="AH44" i="15" s="1"/>
  <c r="AH45" i="15" s="1"/>
  <c r="AH4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H56" i="15" s="1"/>
  <c r="AH57" i="15" s="1"/>
  <c r="AH58" i="15" s="1"/>
  <c r="AH59" i="15" s="1"/>
  <c r="AH60" i="15" s="1"/>
  <c r="AH61" i="15" s="1"/>
  <c r="AH62" i="15" s="1"/>
  <c r="AH63" i="15" s="1"/>
  <c r="AH64" i="15" s="1"/>
  <c r="AH65" i="15" s="1"/>
  <c r="AH66" i="15" s="1"/>
  <c r="AH67" i="15" s="1"/>
  <c r="AH68" i="15" s="1"/>
  <c r="AH69" i="15" s="1"/>
  <c r="AH70" i="15" s="1"/>
  <c r="AH71" i="15" s="1"/>
  <c r="AH72" i="15" s="1"/>
  <c r="AH73" i="15" s="1"/>
  <c r="AH74" i="15" s="1"/>
  <c r="AH75" i="15" s="1"/>
  <c r="AH76" i="15" s="1"/>
  <c r="AH77" i="15" s="1"/>
  <c r="AH78" i="15" s="1"/>
  <c r="AH79" i="15" s="1"/>
  <c r="AH80" i="15" s="1"/>
  <c r="AH81" i="15" s="1"/>
  <c r="AH82" i="15" s="1"/>
  <c r="AH83" i="15" s="1"/>
  <c r="AH84" i="15" s="1"/>
  <c r="AH85" i="15" s="1"/>
  <c r="AH86" i="15" s="1"/>
  <c r="AH87" i="15" s="1"/>
  <c r="AH88" i="15" s="1"/>
  <c r="AH89" i="15" s="1"/>
  <c r="AH90" i="15" s="1"/>
  <c r="AH91" i="15" s="1"/>
  <c r="AH92" i="15" s="1"/>
  <c r="AH93" i="15" s="1"/>
  <c r="AH94" i="15" s="1"/>
  <c r="AH95" i="15" s="1"/>
  <c r="AH96" i="15" s="1"/>
  <c r="AH97" i="15" s="1"/>
  <c r="AH98" i="15" s="1"/>
  <c r="AH99" i="15" s="1"/>
  <c r="AH100" i="15" s="1"/>
  <c r="AH101" i="15" s="1"/>
  <c r="AH102" i="15" s="1"/>
  <c r="AH103" i="15" s="1"/>
  <c r="AH104" i="15" s="1"/>
  <c r="AH105" i="15" s="1"/>
  <c r="AH106" i="15" s="1"/>
  <c r="AH107" i="15" s="1"/>
  <c r="AH108" i="15" s="1"/>
  <c r="AH109" i="15" s="1"/>
  <c r="AH110" i="15" s="1"/>
  <c r="AH111" i="15" s="1"/>
  <c r="AH112" i="15" s="1"/>
  <c r="AH113" i="15" s="1"/>
  <c r="AH114" i="15" s="1"/>
  <c r="AH115" i="15" s="1"/>
  <c r="AH116" i="15" s="1"/>
  <c r="AH117" i="15" s="1"/>
  <c r="AH118" i="15" s="1"/>
  <c r="AH119" i="15" s="1"/>
  <c r="AH120" i="15" s="1"/>
  <c r="AH121" i="15" s="1"/>
  <c r="AH122" i="15" s="1"/>
  <c r="AH123" i="15" s="1"/>
  <c r="AH124" i="15" s="1"/>
  <c r="AH125" i="15" s="1"/>
  <c r="AH126" i="15" s="1"/>
  <c r="AH127" i="15" s="1"/>
  <c r="AH128" i="15" s="1"/>
  <c r="AH129" i="15" s="1"/>
  <c r="AH130" i="15" s="1"/>
  <c r="AH131" i="15" s="1"/>
  <c r="AH132" i="15" s="1"/>
  <c r="AH133" i="15" s="1"/>
  <c r="AH134" i="15" s="1"/>
  <c r="AH135" i="15" s="1"/>
  <c r="AH136" i="15" s="1"/>
  <c r="AH137" i="15" s="1"/>
  <c r="AH138" i="15" s="1"/>
  <c r="AH139" i="15" s="1"/>
  <c r="AH140" i="15" s="1"/>
  <c r="AH141" i="15" s="1"/>
  <c r="AH142" i="15" s="1"/>
  <c r="AH143" i="15" s="1"/>
  <c r="AH144" i="15" s="1"/>
  <c r="AH145" i="15" s="1"/>
  <c r="AH146" i="15" s="1"/>
  <c r="AH147" i="15" s="1"/>
  <c r="AH148" i="15" s="1"/>
  <c r="AH149" i="15" s="1"/>
  <c r="AH150" i="15" s="1"/>
  <c r="AH151" i="15" s="1"/>
  <c r="AH152" i="15" s="1"/>
  <c r="AH153" i="15" s="1"/>
  <c r="AH154" i="15" s="1"/>
  <c r="AH155" i="15" s="1"/>
  <c r="AH156" i="15" s="1"/>
  <c r="AH157" i="15" s="1"/>
  <c r="AH158" i="15" s="1"/>
  <c r="AH159" i="15" s="1"/>
  <c r="AH160" i="15" s="1"/>
  <c r="AH161" i="15" s="1"/>
  <c r="AH162" i="15" s="1"/>
  <c r="AH163" i="15" s="1"/>
  <c r="AH164" i="15" s="1"/>
  <c r="AH9" i="15"/>
  <c r="AH10" i="15" s="1"/>
  <c r="AH11" i="15" s="1"/>
  <c r="AH12" i="15" s="1"/>
  <c r="AH13" i="15" s="1"/>
  <c r="AT7" i="15"/>
  <c r="AT8" i="15" s="1"/>
  <c r="AY7" i="15"/>
  <c r="AY8" i="15" s="1"/>
  <c r="AQ9" i="15"/>
  <c r="AQ10" i="15" s="1"/>
  <c r="AQ11" i="15" s="1"/>
  <c r="AQ12" i="15" s="1"/>
  <c r="AQ13" i="15" s="1"/>
  <c r="AQ22" i="15"/>
  <c r="AQ23" i="15" s="1"/>
  <c r="AQ24" i="15" s="1"/>
  <c r="AQ25" i="15" s="1"/>
  <c r="AQ26" i="15" s="1"/>
  <c r="AQ27" i="15" s="1"/>
  <c r="AQ28" i="15" s="1"/>
  <c r="AQ29" i="15" s="1"/>
  <c r="AQ30" i="15" s="1"/>
  <c r="AQ31" i="15" s="1"/>
  <c r="AQ32" i="15" s="1"/>
  <c r="AQ33" i="15" s="1"/>
  <c r="AQ34" i="15" s="1"/>
  <c r="AQ35" i="15" s="1"/>
  <c r="AQ36" i="15" s="1"/>
  <c r="AQ37" i="15" s="1"/>
  <c r="AQ38" i="15" s="1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AQ54" i="15" s="1"/>
  <c r="AQ55" i="15" s="1"/>
  <c r="AQ56" i="15" s="1"/>
  <c r="AQ57" i="15" s="1"/>
  <c r="AQ58" i="15" s="1"/>
  <c r="AQ59" i="15" s="1"/>
  <c r="AQ60" i="15" s="1"/>
  <c r="AQ61" i="15" s="1"/>
  <c r="AQ62" i="15" s="1"/>
  <c r="AQ63" i="15" s="1"/>
  <c r="AQ64" i="15" s="1"/>
  <c r="AQ65" i="15" s="1"/>
  <c r="AQ66" i="15" s="1"/>
  <c r="AQ67" i="15" s="1"/>
  <c r="AQ68" i="15" s="1"/>
  <c r="AQ69" i="15" s="1"/>
  <c r="AQ70" i="15" s="1"/>
  <c r="AQ71" i="15" s="1"/>
  <c r="AQ72" i="15" s="1"/>
  <c r="AQ73" i="15" s="1"/>
  <c r="AQ74" i="15" s="1"/>
  <c r="AQ75" i="15" s="1"/>
  <c r="AQ76" i="15" s="1"/>
  <c r="AQ77" i="15" s="1"/>
  <c r="AQ78" i="15" s="1"/>
  <c r="AQ79" i="15" s="1"/>
  <c r="AQ80" i="15" s="1"/>
  <c r="AQ81" i="15" s="1"/>
  <c r="AQ82" i="15" s="1"/>
  <c r="AQ83" i="15" s="1"/>
  <c r="AQ84" i="15" s="1"/>
  <c r="AQ85" i="15" s="1"/>
  <c r="AQ86" i="15" s="1"/>
  <c r="AQ87" i="15" s="1"/>
  <c r="AQ88" i="15" s="1"/>
  <c r="AQ89" i="15" s="1"/>
  <c r="AQ90" i="15" s="1"/>
  <c r="AQ91" i="15" s="1"/>
  <c r="AQ92" i="15" s="1"/>
  <c r="AQ93" i="15" s="1"/>
  <c r="AQ94" i="15" s="1"/>
  <c r="AQ95" i="15" s="1"/>
  <c r="AQ96" i="15" s="1"/>
  <c r="AQ97" i="15" s="1"/>
  <c r="AQ98" i="15" s="1"/>
  <c r="AQ99" i="15" s="1"/>
  <c r="AQ100" i="15" s="1"/>
  <c r="AQ101" i="15" s="1"/>
  <c r="AQ102" i="15" s="1"/>
  <c r="AQ103" i="15" s="1"/>
  <c r="AQ104" i="15" s="1"/>
  <c r="AQ105" i="15" s="1"/>
  <c r="AQ106" i="15" s="1"/>
  <c r="AQ107" i="15" s="1"/>
  <c r="AQ108" i="15" s="1"/>
  <c r="AQ109" i="15" s="1"/>
  <c r="AQ110" i="15" s="1"/>
  <c r="AQ111" i="15" s="1"/>
  <c r="AQ112" i="15" s="1"/>
  <c r="AQ113" i="15" s="1"/>
  <c r="AQ114" i="15" s="1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Q129" i="15" s="1"/>
  <c r="AQ130" i="15" s="1"/>
  <c r="AQ131" i="15" s="1"/>
  <c r="AQ132" i="15" s="1"/>
  <c r="AQ133" i="15" s="1"/>
  <c r="AQ134" i="15" s="1"/>
  <c r="AQ135" i="15" s="1"/>
  <c r="AQ136" i="15" s="1"/>
  <c r="AQ137" i="15" s="1"/>
  <c r="AQ138" i="15" s="1"/>
  <c r="AQ139" i="15" s="1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Q154" i="15" s="1"/>
  <c r="AQ155" i="15" s="1"/>
  <c r="AQ156" i="15" s="1"/>
  <c r="AQ157" i="15" s="1"/>
  <c r="AQ158" i="15" s="1"/>
  <c r="AQ159" i="15" s="1"/>
  <c r="AQ160" i="15" s="1"/>
  <c r="AQ161" i="15" s="1"/>
  <c r="AQ162" i="15" s="1"/>
  <c r="AQ163" i="15" s="1"/>
  <c r="AQ164" i="15" s="1"/>
  <c r="BP9" i="15"/>
  <c r="BP10" i="15" s="1"/>
  <c r="BP11" i="15" s="1"/>
  <c r="BP12" i="15" s="1"/>
  <c r="BP13" i="15" s="1"/>
  <c r="BP22" i="15"/>
  <c r="BP23" i="15" s="1"/>
  <c r="BP24" i="15" s="1"/>
  <c r="BP25" i="15" s="1"/>
  <c r="BP26" i="15" s="1"/>
  <c r="BP27" i="15" s="1"/>
  <c r="BP28" i="15" s="1"/>
  <c r="BP29" i="15" s="1"/>
  <c r="BP30" i="15" s="1"/>
  <c r="BP31" i="15" s="1"/>
  <c r="BP32" i="15" s="1"/>
  <c r="BP33" i="15" s="1"/>
  <c r="BP34" i="15" s="1"/>
  <c r="BP35" i="15" s="1"/>
  <c r="BP36" i="15" s="1"/>
  <c r="BP37" i="15" s="1"/>
  <c r="BP38" i="15" s="1"/>
  <c r="BP39" i="15" s="1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BP54" i="15" s="1"/>
  <c r="BP55" i="15" s="1"/>
  <c r="BP56" i="15" s="1"/>
  <c r="BP57" i="15" s="1"/>
  <c r="BP58" i="15" s="1"/>
  <c r="BP59" i="15" s="1"/>
  <c r="BP60" i="15" s="1"/>
  <c r="BP61" i="15" s="1"/>
  <c r="BP62" i="15" s="1"/>
  <c r="BP63" i="15" s="1"/>
  <c r="BP64" i="15" s="1"/>
  <c r="BP65" i="15" s="1"/>
  <c r="BP66" i="15" s="1"/>
  <c r="BP67" i="15" s="1"/>
  <c r="BP68" i="15" s="1"/>
  <c r="BP69" i="15" s="1"/>
  <c r="BP70" i="15" s="1"/>
  <c r="BP71" i="15" s="1"/>
  <c r="BP72" i="15" s="1"/>
  <c r="BP73" i="15" s="1"/>
  <c r="BP74" i="15" s="1"/>
  <c r="BP75" i="15" s="1"/>
  <c r="BP76" i="15" s="1"/>
  <c r="BP77" i="15" s="1"/>
  <c r="BP78" i="15" s="1"/>
  <c r="BP79" i="15" s="1"/>
  <c r="BP80" i="15" s="1"/>
  <c r="BP81" i="15" s="1"/>
  <c r="BP82" i="15" s="1"/>
  <c r="BP83" i="15" s="1"/>
  <c r="BP84" i="15" s="1"/>
  <c r="BP85" i="15" s="1"/>
  <c r="BP86" i="15" s="1"/>
  <c r="BP87" i="15" s="1"/>
  <c r="BP88" i="15" s="1"/>
  <c r="BP89" i="15" s="1"/>
  <c r="BP90" i="15" s="1"/>
  <c r="BP91" i="15" s="1"/>
  <c r="BP92" i="15" s="1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BP104" i="15" s="1"/>
  <c r="BP105" i="15" s="1"/>
  <c r="BP106" i="15" s="1"/>
  <c r="BP107" i="15" s="1"/>
  <c r="BP108" i="15" s="1"/>
  <c r="BP109" i="15" s="1"/>
  <c r="BP110" i="15" s="1"/>
  <c r="BP111" i="15" s="1"/>
  <c r="BP112" i="15" s="1"/>
  <c r="BP113" i="15" s="1"/>
  <c r="BP114" i="15" s="1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BP129" i="15" s="1"/>
  <c r="BP130" i="15" s="1"/>
  <c r="BP131" i="15" s="1"/>
  <c r="BP132" i="15" s="1"/>
  <c r="BP133" i="15" s="1"/>
  <c r="BP134" i="15" s="1"/>
  <c r="BP135" i="15" s="1"/>
  <c r="BP136" i="15" s="1"/>
  <c r="BP137" i="15" s="1"/>
  <c r="BP138" i="15" s="1"/>
  <c r="BP139" i="15" s="1"/>
  <c r="BP140" i="15" s="1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BP154" i="15" s="1"/>
  <c r="BP155" i="15" s="1"/>
  <c r="BP156" i="15" s="1"/>
  <c r="BP157" i="15" s="1"/>
  <c r="BP158" i="15" s="1"/>
  <c r="BP159" i="15" s="1"/>
  <c r="BP160" i="15" s="1"/>
  <c r="BP161" i="15" s="1"/>
  <c r="BP162" i="15" s="1"/>
  <c r="BP163" i="15" s="1"/>
  <c r="BP164" i="15" s="1"/>
  <c r="AD7" i="15"/>
  <c r="AD8" i="15" s="1"/>
  <c r="AC7" i="15"/>
  <c r="AC8" i="15" s="1"/>
  <c r="AA9" i="15"/>
  <c r="AA10" i="15" s="1"/>
  <c r="AA11" i="15" s="1"/>
  <c r="AA12" i="15" s="1"/>
  <c r="AA13" i="15" s="1"/>
  <c r="AA22" i="15"/>
  <c r="AA23" i="15" s="1"/>
  <c r="AA24" i="15" s="1"/>
  <c r="AA25" i="15" s="1"/>
  <c r="AA26" i="15" s="1"/>
  <c r="AA27" i="15" s="1"/>
  <c r="AA28" i="15" s="1"/>
  <c r="AA29" i="15" s="1"/>
  <c r="AA30" i="15" s="1"/>
  <c r="AA31" i="15" s="1"/>
  <c r="AA32" i="15" s="1"/>
  <c r="AA33" i="15" s="1"/>
  <c r="AA34" i="15" s="1"/>
  <c r="AA35" i="15" s="1"/>
  <c r="AA36" i="15" s="1"/>
  <c r="AA37" i="15" s="1"/>
  <c r="AA38" i="15" s="1"/>
  <c r="AA39" i="15" s="1"/>
  <c r="AA40" i="15" s="1"/>
  <c r="AA41" i="15" s="1"/>
  <c r="AA42" i="15" s="1"/>
  <c r="AA43" i="15" s="1"/>
  <c r="AA44" i="15" s="1"/>
  <c r="AA45" i="15" s="1"/>
  <c r="AA46" i="15" s="1"/>
  <c r="AA47" i="15" s="1"/>
  <c r="AA48" i="15" s="1"/>
  <c r="AA49" i="15" s="1"/>
  <c r="AA50" i="15" s="1"/>
  <c r="AA51" i="15" s="1"/>
  <c r="AA52" i="15" s="1"/>
  <c r="AA53" i="15" s="1"/>
  <c r="AA54" i="15" s="1"/>
  <c r="AA55" i="15" s="1"/>
  <c r="AA56" i="15" s="1"/>
  <c r="AA57" i="15" s="1"/>
  <c r="AA58" i="15" s="1"/>
  <c r="AA59" i="15" s="1"/>
  <c r="AA60" i="15" s="1"/>
  <c r="AA61" i="15" s="1"/>
  <c r="AA62" i="15" s="1"/>
  <c r="AA63" i="15" s="1"/>
  <c r="AA64" i="15" s="1"/>
  <c r="AA65" i="15" s="1"/>
  <c r="AA66" i="15" s="1"/>
  <c r="AA67" i="15" s="1"/>
  <c r="AA68" i="15" s="1"/>
  <c r="AA69" i="15" s="1"/>
  <c r="AA70" i="15" s="1"/>
  <c r="AA71" i="15" s="1"/>
  <c r="AA72" i="15" s="1"/>
  <c r="AA73" i="15" s="1"/>
  <c r="AA74" i="15" s="1"/>
  <c r="AA75" i="15" s="1"/>
  <c r="AA76" i="15" s="1"/>
  <c r="AA77" i="15" s="1"/>
  <c r="AA78" i="15" s="1"/>
  <c r="AA79" i="15" s="1"/>
  <c r="AA80" i="15" s="1"/>
  <c r="AA81" i="15" s="1"/>
  <c r="AA82" i="15" s="1"/>
  <c r="AA83" i="15" s="1"/>
  <c r="AA84" i="15" s="1"/>
  <c r="AA85" i="15" s="1"/>
  <c r="AA86" i="15" s="1"/>
  <c r="AA87" i="15" s="1"/>
  <c r="AA88" i="15" s="1"/>
  <c r="AA89" i="15" s="1"/>
  <c r="AA90" i="15" s="1"/>
  <c r="AA91" i="15" s="1"/>
  <c r="AA92" i="15" s="1"/>
  <c r="AA93" i="15" s="1"/>
  <c r="AA94" i="15" s="1"/>
  <c r="AA95" i="15" s="1"/>
  <c r="AA96" i="15" s="1"/>
  <c r="AA97" i="15" s="1"/>
  <c r="AA98" i="15" s="1"/>
  <c r="AA99" i="15" s="1"/>
  <c r="AA100" i="15" s="1"/>
  <c r="AA101" i="15" s="1"/>
  <c r="AA102" i="15" s="1"/>
  <c r="AA103" i="15" s="1"/>
  <c r="AA104" i="15" s="1"/>
  <c r="AA105" i="15" s="1"/>
  <c r="AA106" i="15" s="1"/>
  <c r="AA107" i="15" s="1"/>
  <c r="AA108" i="15" s="1"/>
  <c r="AA109" i="15" s="1"/>
  <c r="AA110" i="15" s="1"/>
  <c r="AA111" i="15" s="1"/>
  <c r="AA112" i="15" s="1"/>
  <c r="AA113" i="15" s="1"/>
  <c r="AA114" i="15" s="1"/>
  <c r="AA115" i="15" s="1"/>
  <c r="AA116" i="15" s="1"/>
  <c r="AA117" i="15" s="1"/>
  <c r="AA118" i="15" s="1"/>
  <c r="AA119" i="15" s="1"/>
  <c r="AA120" i="15" s="1"/>
  <c r="AA121" i="15" s="1"/>
  <c r="AA122" i="15" s="1"/>
  <c r="AA123" i="15" s="1"/>
  <c r="AA124" i="15" s="1"/>
  <c r="AA125" i="15" s="1"/>
  <c r="AA126" i="15" s="1"/>
  <c r="AA127" i="15" s="1"/>
  <c r="AA128" i="15" s="1"/>
  <c r="AA129" i="15" s="1"/>
  <c r="AA130" i="15" s="1"/>
  <c r="AA131" i="15" s="1"/>
  <c r="AA132" i="15" s="1"/>
  <c r="AA133" i="15" s="1"/>
  <c r="AA134" i="15" s="1"/>
  <c r="AA135" i="15" s="1"/>
  <c r="AA136" i="15" s="1"/>
  <c r="AA137" i="15" s="1"/>
  <c r="AA138" i="15" s="1"/>
  <c r="AA139" i="15" s="1"/>
  <c r="AA140" i="15" s="1"/>
  <c r="AA141" i="15" s="1"/>
  <c r="AA142" i="15" s="1"/>
  <c r="AA143" i="15" s="1"/>
  <c r="AA144" i="15" s="1"/>
  <c r="AA145" i="15" s="1"/>
  <c r="AA146" i="15" s="1"/>
  <c r="AA147" i="15" s="1"/>
  <c r="AA148" i="15" s="1"/>
  <c r="AA149" i="15" s="1"/>
  <c r="AA150" i="15" s="1"/>
  <c r="AA151" i="15" s="1"/>
  <c r="AA152" i="15" s="1"/>
  <c r="AA153" i="15" s="1"/>
  <c r="AA154" i="15" s="1"/>
  <c r="AA155" i="15" s="1"/>
  <c r="AA156" i="15" s="1"/>
  <c r="AA157" i="15" s="1"/>
  <c r="AA158" i="15" s="1"/>
  <c r="AA159" i="15" s="1"/>
  <c r="AA160" i="15" s="1"/>
  <c r="AA161" i="15" s="1"/>
  <c r="AA162" i="15" s="1"/>
  <c r="AA163" i="15" s="1"/>
  <c r="AA164" i="15" s="1"/>
  <c r="BN9" i="15"/>
  <c r="BN10" i="15" s="1"/>
  <c r="BN11" i="15" s="1"/>
  <c r="BN12" i="15" s="1"/>
  <c r="BN13" i="15" s="1"/>
  <c r="AJ9" i="15"/>
  <c r="AJ10" i="15" s="1"/>
  <c r="AJ11" i="15" s="1"/>
  <c r="AJ12" i="15" s="1"/>
  <c r="AJ13" i="15" s="1"/>
  <c r="AO7" i="15"/>
  <c r="AO8" i="15" s="1"/>
  <c r="BL7" i="15"/>
  <c r="BL8" i="15" s="1"/>
  <c r="AN9" i="15"/>
  <c r="AN10" i="15" s="1"/>
  <c r="AN11" i="15" s="1"/>
  <c r="AN12" i="15" s="1"/>
  <c r="AN13" i="15" s="1"/>
  <c r="AN22" i="15"/>
  <c r="AN23" i="15" s="1"/>
  <c r="AN24" i="15" s="1"/>
  <c r="AN25" i="15" s="1"/>
  <c r="AN26" i="15" s="1"/>
  <c r="AN27" i="15" s="1"/>
  <c r="AN28" i="15" s="1"/>
  <c r="AN29" i="15" s="1"/>
  <c r="AN30" i="15" s="1"/>
  <c r="AN31" i="15" s="1"/>
  <c r="AN32" i="15" s="1"/>
  <c r="AN33" i="15" s="1"/>
  <c r="AN34" i="15" s="1"/>
  <c r="AN35" i="15" s="1"/>
  <c r="AN36" i="15" s="1"/>
  <c r="AN37" i="15" s="1"/>
  <c r="AN38" i="15" s="1"/>
  <c r="AN39" i="15" s="1"/>
  <c r="AN40" i="15" s="1"/>
  <c r="AN41" i="15" s="1"/>
  <c r="AN42" i="15" s="1"/>
  <c r="AN43" i="15" s="1"/>
  <c r="AN44" i="15" s="1"/>
  <c r="AN45" i="15" s="1"/>
  <c r="AN46" i="15" s="1"/>
  <c r="AN47" i="15" s="1"/>
  <c r="AN48" i="15" s="1"/>
  <c r="AN49" i="15" s="1"/>
  <c r="AN50" i="15" s="1"/>
  <c r="AN51" i="15" s="1"/>
  <c r="AN52" i="15" s="1"/>
  <c r="AN53" i="15" s="1"/>
  <c r="AN54" i="15" s="1"/>
  <c r="AN55" i="15" s="1"/>
  <c r="AN56" i="15" s="1"/>
  <c r="AN57" i="15" s="1"/>
  <c r="AN58" i="15" s="1"/>
  <c r="AN59" i="15" s="1"/>
  <c r="AN60" i="15" s="1"/>
  <c r="AN61" i="15" s="1"/>
  <c r="AN62" i="15" s="1"/>
  <c r="AN63" i="15" s="1"/>
  <c r="AN64" i="15" s="1"/>
  <c r="AN65" i="15" s="1"/>
  <c r="AN66" i="15" s="1"/>
  <c r="AN67" i="15" s="1"/>
  <c r="AN68" i="15" s="1"/>
  <c r="AN69" i="15" s="1"/>
  <c r="AN70" i="15" s="1"/>
  <c r="AN71" i="15" s="1"/>
  <c r="AN72" i="15" s="1"/>
  <c r="AN73" i="15" s="1"/>
  <c r="AN74" i="15" s="1"/>
  <c r="AN75" i="15" s="1"/>
  <c r="AN76" i="15" s="1"/>
  <c r="AN77" i="15" s="1"/>
  <c r="AN78" i="15" s="1"/>
  <c r="AN79" i="15" s="1"/>
  <c r="AN80" i="15" s="1"/>
  <c r="AN81" i="15" s="1"/>
  <c r="AN82" i="15" s="1"/>
  <c r="AN83" i="15" s="1"/>
  <c r="AN84" i="15" s="1"/>
  <c r="AN85" i="15" s="1"/>
  <c r="AN86" i="15" s="1"/>
  <c r="AN87" i="15" s="1"/>
  <c r="AN88" i="15" s="1"/>
  <c r="AN89" i="15" s="1"/>
  <c r="AN90" i="15" s="1"/>
  <c r="AN91" i="15" s="1"/>
  <c r="AN92" i="15" s="1"/>
  <c r="AN93" i="15" s="1"/>
  <c r="AN94" i="15" s="1"/>
  <c r="AN95" i="15" s="1"/>
  <c r="AN96" i="15" s="1"/>
  <c r="AN97" i="15" s="1"/>
  <c r="AN98" i="15" s="1"/>
  <c r="AN99" i="15" s="1"/>
  <c r="AN100" i="15" s="1"/>
  <c r="AN101" i="15" s="1"/>
  <c r="AN102" i="15" s="1"/>
  <c r="AN103" i="15" s="1"/>
  <c r="AN104" i="15" s="1"/>
  <c r="AN105" i="15" s="1"/>
  <c r="AN106" i="15" s="1"/>
  <c r="AN107" i="15" s="1"/>
  <c r="AN108" i="15" s="1"/>
  <c r="AN109" i="15" s="1"/>
  <c r="AN110" i="15" s="1"/>
  <c r="AN111" i="15" s="1"/>
  <c r="AN112" i="15" s="1"/>
  <c r="AN113" i="15" s="1"/>
  <c r="AN114" i="15" s="1"/>
  <c r="AN115" i="15" s="1"/>
  <c r="AN116" i="15" s="1"/>
  <c r="AN117" i="15" s="1"/>
  <c r="AN118" i="15" s="1"/>
  <c r="AN119" i="15" s="1"/>
  <c r="AN120" i="15" s="1"/>
  <c r="AN121" i="15" s="1"/>
  <c r="AN122" i="15" s="1"/>
  <c r="AN123" i="15" s="1"/>
  <c r="AN124" i="15" s="1"/>
  <c r="AN125" i="15" s="1"/>
  <c r="AN126" i="15" s="1"/>
  <c r="AN127" i="15" s="1"/>
  <c r="AN128" i="15" s="1"/>
  <c r="AN129" i="15" s="1"/>
  <c r="AN130" i="15" s="1"/>
  <c r="AN131" i="15" s="1"/>
  <c r="AN132" i="15" s="1"/>
  <c r="AN133" i="15" s="1"/>
  <c r="AN134" i="15" s="1"/>
  <c r="AN135" i="15" s="1"/>
  <c r="AN136" i="15" s="1"/>
  <c r="AN137" i="15" s="1"/>
  <c r="AN138" i="15" s="1"/>
  <c r="AN139" i="15" s="1"/>
  <c r="AN140" i="15" s="1"/>
  <c r="AN141" i="15" s="1"/>
  <c r="AN142" i="15" s="1"/>
  <c r="AN143" i="15" s="1"/>
  <c r="AN144" i="15" s="1"/>
  <c r="AN145" i="15" s="1"/>
  <c r="AN146" i="15" s="1"/>
  <c r="AN147" i="15" s="1"/>
  <c r="AN148" i="15" s="1"/>
  <c r="AN149" i="15" s="1"/>
  <c r="AN150" i="15" s="1"/>
  <c r="AN151" i="15" s="1"/>
  <c r="AN152" i="15" s="1"/>
  <c r="AN153" i="15" s="1"/>
  <c r="AN154" i="15" s="1"/>
  <c r="AN155" i="15" s="1"/>
  <c r="AN156" i="15" s="1"/>
  <c r="AN157" i="15" s="1"/>
  <c r="AN158" i="15" s="1"/>
  <c r="AN159" i="15" s="1"/>
  <c r="AN160" i="15" s="1"/>
  <c r="AN161" i="15" s="1"/>
  <c r="AN162" i="15" s="1"/>
  <c r="AN163" i="15" s="1"/>
  <c r="AN164" i="15" s="1"/>
  <c r="AZ7" i="15"/>
  <c r="AZ8" i="15" s="1"/>
  <c r="AW9" i="15"/>
  <c r="AW10" i="15" s="1"/>
  <c r="AW11" i="15" s="1"/>
  <c r="AW12" i="15" s="1"/>
  <c r="AW13" i="15" s="1"/>
  <c r="AW22" i="15"/>
  <c r="AW23" i="15" s="1"/>
  <c r="AW24" i="15" s="1"/>
  <c r="AW25" i="15" s="1"/>
  <c r="AW26" i="15" s="1"/>
  <c r="AW27" i="15" s="1"/>
  <c r="AW28" i="15" s="1"/>
  <c r="AW29" i="15" s="1"/>
  <c r="AW30" i="15" s="1"/>
  <c r="AW31" i="15" s="1"/>
  <c r="AW32" i="15" s="1"/>
  <c r="AW33" i="15" s="1"/>
  <c r="AW34" i="15" s="1"/>
  <c r="AW35" i="15" s="1"/>
  <c r="AW36" i="15" s="1"/>
  <c r="AW37" i="15" s="1"/>
  <c r="AW38" i="15" s="1"/>
  <c r="AW39" i="15" s="1"/>
  <c r="AW40" i="15" s="1"/>
  <c r="AW41" i="15" s="1"/>
  <c r="AW42" i="15" s="1"/>
  <c r="AW43" i="15" s="1"/>
  <c r="AW44" i="15" s="1"/>
  <c r="AW45" i="15" s="1"/>
  <c r="AW46" i="15" s="1"/>
  <c r="AW47" i="15" s="1"/>
  <c r="AW48" i="15" s="1"/>
  <c r="AW49" i="15" s="1"/>
  <c r="AW50" i="15" s="1"/>
  <c r="AW51" i="15" s="1"/>
  <c r="AW52" i="15" s="1"/>
  <c r="AW53" i="15" s="1"/>
  <c r="AW54" i="15" s="1"/>
  <c r="AW55" i="15" s="1"/>
  <c r="AW56" i="15" s="1"/>
  <c r="AW57" i="15" s="1"/>
  <c r="AW58" i="15" s="1"/>
  <c r="AW59" i="15" s="1"/>
  <c r="AW60" i="15" s="1"/>
  <c r="AW61" i="15" s="1"/>
  <c r="AW62" i="15" s="1"/>
  <c r="AW63" i="15" s="1"/>
  <c r="AW64" i="15" s="1"/>
  <c r="AW65" i="15" s="1"/>
  <c r="AW66" i="15" s="1"/>
  <c r="AW67" i="15" s="1"/>
  <c r="AW68" i="15" s="1"/>
  <c r="AW69" i="15" s="1"/>
  <c r="AW70" i="15" s="1"/>
  <c r="AW71" i="15" s="1"/>
  <c r="AW72" i="15" s="1"/>
  <c r="AW73" i="15" s="1"/>
  <c r="AW74" i="15" s="1"/>
  <c r="AW75" i="15" s="1"/>
  <c r="AW76" i="15" s="1"/>
  <c r="AW77" i="15" s="1"/>
  <c r="AW78" i="15" s="1"/>
  <c r="AW79" i="15" s="1"/>
  <c r="AW80" i="15" s="1"/>
  <c r="AW81" i="15" s="1"/>
  <c r="AW82" i="15" s="1"/>
  <c r="AW83" i="15" s="1"/>
  <c r="AW84" i="15" s="1"/>
  <c r="AW85" i="15" s="1"/>
  <c r="AW86" i="15" s="1"/>
  <c r="AW87" i="15" s="1"/>
  <c r="AW88" i="15" s="1"/>
  <c r="AW89" i="15" s="1"/>
  <c r="AW90" i="15" s="1"/>
  <c r="AW91" i="15" s="1"/>
  <c r="AW92" i="15" s="1"/>
  <c r="AW93" i="15" s="1"/>
  <c r="AW94" i="15" s="1"/>
  <c r="AW95" i="15" s="1"/>
  <c r="AW96" i="15" s="1"/>
  <c r="AW97" i="15" s="1"/>
  <c r="AW98" i="15" s="1"/>
  <c r="AW99" i="15" s="1"/>
  <c r="AW100" i="15" s="1"/>
  <c r="AW101" i="15" s="1"/>
  <c r="AW102" i="15" s="1"/>
  <c r="AW103" i="15" s="1"/>
  <c r="AW104" i="15" s="1"/>
  <c r="AW105" i="15" s="1"/>
  <c r="AW106" i="15" s="1"/>
  <c r="AW107" i="15" s="1"/>
  <c r="AW108" i="15" s="1"/>
  <c r="AW109" i="15" s="1"/>
  <c r="AW110" i="15" s="1"/>
  <c r="AW111" i="15" s="1"/>
  <c r="AW112" i="15" s="1"/>
  <c r="AW113" i="15" s="1"/>
  <c r="AW114" i="15" s="1"/>
  <c r="AW115" i="15" s="1"/>
  <c r="AW116" i="15" s="1"/>
  <c r="AW117" i="15" s="1"/>
  <c r="AW118" i="15" s="1"/>
  <c r="AW119" i="15" s="1"/>
  <c r="AW120" i="15" s="1"/>
  <c r="AW121" i="15" s="1"/>
  <c r="AW122" i="15" s="1"/>
  <c r="AW123" i="15" s="1"/>
  <c r="AW124" i="15" s="1"/>
  <c r="AW125" i="15" s="1"/>
  <c r="AW126" i="15" s="1"/>
  <c r="AW127" i="15" s="1"/>
  <c r="AW128" i="15" s="1"/>
  <c r="AW129" i="15" s="1"/>
  <c r="AW130" i="15" s="1"/>
  <c r="AW131" i="15" s="1"/>
  <c r="AW132" i="15" s="1"/>
  <c r="AW133" i="15" s="1"/>
  <c r="AW134" i="15" s="1"/>
  <c r="AW135" i="15" s="1"/>
  <c r="AW136" i="15" s="1"/>
  <c r="AW137" i="15" s="1"/>
  <c r="AW138" i="15" s="1"/>
  <c r="AW139" i="15" s="1"/>
  <c r="AW140" i="15" s="1"/>
  <c r="AW141" i="15" s="1"/>
  <c r="AW142" i="15" s="1"/>
  <c r="AW143" i="15" s="1"/>
  <c r="AW144" i="15" s="1"/>
  <c r="AW145" i="15" s="1"/>
  <c r="AW146" i="15" s="1"/>
  <c r="AW147" i="15" s="1"/>
  <c r="AW148" i="15" s="1"/>
  <c r="AW149" i="15" s="1"/>
  <c r="AW150" i="15" s="1"/>
  <c r="AW151" i="15" s="1"/>
  <c r="AW152" i="15" s="1"/>
  <c r="AW153" i="15" s="1"/>
  <c r="AW154" i="15" s="1"/>
  <c r="AW155" i="15" s="1"/>
  <c r="AW156" i="15" s="1"/>
  <c r="AW157" i="15" s="1"/>
  <c r="AW158" i="15" s="1"/>
  <c r="AW159" i="15" s="1"/>
  <c r="AW160" i="15" s="1"/>
  <c r="AW161" i="15" s="1"/>
  <c r="AW162" i="15" s="1"/>
  <c r="AW163" i="15" s="1"/>
  <c r="AW164" i="15" s="1"/>
  <c r="AF7" i="15"/>
  <c r="AF8" i="15" s="1"/>
  <c r="AV9" i="15"/>
  <c r="AV10" i="15" s="1"/>
  <c r="AV11" i="15" s="1"/>
  <c r="AV12" i="15" s="1"/>
  <c r="AV13" i="15" s="1"/>
  <c r="AV22" i="15"/>
  <c r="AV23" i="15" s="1"/>
  <c r="AV24" i="15" s="1"/>
  <c r="AV25" i="15" s="1"/>
  <c r="AV26" i="15" s="1"/>
  <c r="AV27" i="15" s="1"/>
  <c r="AV28" i="15" s="1"/>
  <c r="AV29" i="15" s="1"/>
  <c r="AV30" i="15" s="1"/>
  <c r="AV31" i="15" s="1"/>
  <c r="AV32" i="15" s="1"/>
  <c r="AV33" i="15" s="1"/>
  <c r="AV34" i="15" s="1"/>
  <c r="AV35" i="15" s="1"/>
  <c r="AV36" i="15" s="1"/>
  <c r="AV37" i="15" s="1"/>
  <c r="AV38" i="15" s="1"/>
  <c r="AV39" i="15" s="1"/>
  <c r="AV40" i="15" s="1"/>
  <c r="AV41" i="15" s="1"/>
  <c r="AV42" i="15" s="1"/>
  <c r="AV43" i="15" s="1"/>
  <c r="AV44" i="15" s="1"/>
  <c r="AV45" i="15" s="1"/>
  <c r="AV46" i="15" s="1"/>
  <c r="AV47" i="15" s="1"/>
  <c r="AV48" i="15" s="1"/>
  <c r="AV49" i="15" s="1"/>
  <c r="AV50" i="15" s="1"/>
  <c r="AV51" i="15" s="1"/>
  <c r="AV52" i="15" s="1"/>
  <c r="AV53" i="15" s="1"/>
  <c r="AV54" i="15" s="1"/>
  <c r="AV55" i="15" s="1"/>
  <c r="AV56" i="15" s="1"/>
  <c r="AV57" i="15" s="1"/>
  <c r="AV58" i="15" s="1"/>
  <c r="AV59" i="15" s="1"/>
  <c r="AV60" i="15" s="1"/>
  <c r="AV61" i="15" s="1"/>
  <c r="AV62" i="15" s="1"/>
  <c r="AV63" i="15" s="1"/>
  <c r="AV64" i="15" s="1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AV79" i="15" s="1"/>
  <c r="AV80" i="15" s="1"/>
  <c r="AV81" i="15" s="1"/>
  <c r="AV82" i="15" s="1"/>
  <c r="AV83" i="15" s="1"/>
  <c r="AV84" i="15" s="1"/>
  <c r="AV85" i="15" s="1"/>
  <c r="AV86" i="15" s="1"/>
  <c r="AV87" i="15" s="1"/>
  <c r="AV88" i="15" s="1"/>
  <c r="AV89" i="15" s="1"/>
  <c r="AV90" i="15" s="1"/>
  <c r="AV91" i="15" s="1"/>
  <c r="AV92" i="15" s="1"/>
  <c r="AV93" i="15" s="1"/>
  <c r="AV94" i="15" s="1"/>
  <c r="AV95" i="15" s="1"/>
  <c r="AV96" i="15" s="1"/>
  <c r="AV97" i="15" s="1"/>
  <c r="AV98" i="15" s="1"/>
  <c r="AV99" i="15" s="1"/>
  <c r="AV100" i="15" s="1"/>
  <c r="AV101" i="15" s="1"/>
  <c r="AV102" i="15" s="1"/>
  <c r="AV103" i="15" s="1"/>
  <c r="AV104" i="15" s="1"/>
  <c r="AV105" i="15" s="1"/>
  <c r="AV106" i="15" s="1"/>
  <c r="AV107" i="15" s="1"/>
  <c r="AV108" i="15" s="1"/>
  <c r="AV109" i="15" s="1"/>
  <c r="AV110" i="15" s="1"/>
  <c r="AV111" i="15" s="1"/>
  <c r="AV112" i="15" s="1"/>
  <c r="AV113" i="15" s="1"/>
  <c r="AV114" i="15" s="1"/>
  <c r="AV115" i="15" s="1"/>
  <c r="AV116" i="15" s="1"/>
  <c r="AV117" i="15" s="1"/>
  <c r="AV118" i="15" s="1"/>
  <c r="AV119" i="15" s="1"/>
  <c r="AV120" i="15" s="1"/>
  <c r="AV121" i="15" s="1"/>
  <c r="AV122" i="15" s="1"/>
  <c r="AV123" i="15" s="1"/>
  <c r="AV124" i="15" s="1"/>
  <c r="AV125" i="15" s="1"/>
  <c r="AV126" i="15" s="1"/>
  <c r="AV127" i="15" s="1"/>
  <c r="AV128" i="15" s="1"/>
  <c r="AV129" i="15" s="1"/>
  <c r="AV130" i="15" s="1"/>
  <c r="AV131" i="15" s="1"/>
  <c r="AV132" i="15" s="1"/>
  <c r="AV133" i="15" s="1"/>
  <c r="AV134" i="15" s="1"/>
  <c r="AV135" i="15" s="1"/>
  <c r="AV136" i="15" s="1"/>
  <c r="AV137" i="15" s="1"/>
  <c r="AV138" i="15" s="1"/>
  <c r="AV139" i="15" s="1"/>
  <c r="AV140" i="15" s="1"/>
  <c r="AV141" i="15" s="1"/>
  <c r="AV142" i="15" s="1"/>
  <c r="AV143" i="15" s="1"/>
  <c r="AV144" i="15" s="1"/>
  <c r="AV145" i="15" s="1"/>
  <c r="AV146" i="15" s="1"/>
  <c r="AV147" i="15" s="1"/>
  <c r="AV148" i="15" s="1"/>
  <c r="AV149" i="15" s="1"/>
  <c r="AV150" i="15" s="1"/>
  <c r="AV151" i="15" s="1"/>
  <c r="AV152" i="15" s="1"/>
  <c r="AV153" i="15" s="1"/>
  <c r="AV154" i="15" s="1"/>
  <c r="AV155" i="15" s="1"/>
  <c r="AV156" i="15" s="1"/>
  <c r="AV157" i="15" s="1"/>
  <c r="AV158" i="15" s="1"/>
  <c r="AV159" i="15" s="1"/>
  <c r="AV160" i="15" s="1"/>
  <c r="AV161" i="15" s="1"/>
  <c r="AV162" i="15" s="1"/>
  <c r="AV163" i="15" s="1"/>
  <c r="AV164" i="15" s="1"/>
  <c r="BQ22" i="15"/>
  <c r="BQ23" i="15" s="1"/>
  <c r="BQ24" i="15" s="1"/>
  <c r="BQ25" i="15" s="1"/>
  <c r="BQ26" i="15" s="1"/>
  <c r="BQ27" i="15" s="1"/>
  <c r="BQ28" i="15" s="1"/>
  <c r="BQ29" i="15" s="1"/>
  <c r="BQ30" i="15" s="1"/>
  <c r="BQ31" i="15" s="1"/>
  <c r="BQ32" i="15" s="1"/>
  <c r="BQ33" i="15" s="1"/>
  <c r="BQ34" i="15" s="1"/>
  <c r="BQ35" i="15" s="1"/>
  <c r="BQ36" i="15" s="1"/>
  <c r="BQ37" i="15" s="1"/>
  <c r="BQ38" i="15" s="1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BQ54" i="15" s="1"/>
  <c r="BQ55" i="15" s="1"/>
  <c r="BQ56" i="15" s="1"/>
  <c r="BQ57" i="15" s="1"/>
  <c r="BQ58" i="15" s="1"/>
  <c r="BQ59" i="15" s="1"/>
  <c r="BQ60" i="15" s="1"/>
  <c r="BQ61" i="15" s="1"/>
  <c r="BQ62" i="15" s="1"/>
  <c r="BQ63" i="15" s="1"/>
  <c r="BQ64" i="15" s="1"/>
  <c r="BQ65" i="15" s="1"/>
  <c r="BQ66" i="15" s="1"/>
  <c r="BQ67" i="15" s="1"/>
  <c r="BQ68" i="15" s="1"/>
  <c r="BQ69" i="15" s="1"/>
  <c r="BQ70" i="15" s="1"/>
  <c r="BQ71" i="15" s="1"/>
  <c r="BQ72" i="15" s="1"/>
  <c r="BQ73" i="15" s="1"/>
  <c r="BQ74" i="15" s="1"/>
  <c r="BQ75" i="15" s="1"/>
  <c r="BQ76" i="15" s="1"/>
  <c r="BQ77" i="15" s="1"/>
  <c r="BQ78" i="15" s="1"/>
  <c r="BQ79" i="15" s="1"/>
  <c r="BQ80" i="15" s="1"/>
  <c r="BQ81" i="15" s="1"/>
  <c r="BQ82" i="15" s="1"/>
  <c r="BQ83" i="15" s="1"/>
  <c r="BQ84" i="15" s="1"/>
  <c r="BQ85" i="15" s="1"/>
  <c r="BQ86" i="15" s="1"/>
  <c r="BQ87" i="15" s="1"/>
  <c r="BQ88" i="15" s="1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BQ104" i="15" s="1"/>
  <c r="BQ105" i="15" s="1"/>
  <c r="BQ106" i="15" s="1"/>
  <c r="BQ107" i="15" s="1"/>
  <c r="BQ108" i="15" s="1"/>
  <c r="BQ109" i="15" s="1"/>
  <c r="BQ110" i="15" s="1"/>
  <c r="BQ111" i="15" s="1"/>
  <c r="BQ112" i="15" s="1"/>
  <c r="BQ113" i="15" s="1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BQ129" i="15" s="1"/>
  <c r="BQ130" i="15" s="1"/>
  <c r="BQ131" i="15" s="1"/>
  <c r="BQ132" i="15" s="1"/>
  <c r="BQ133" i="15" s="1"/>
  <c r="BQ134" i="15" s="1"/>
  <c r="BQ135" i="15" s="1"/>
  <c r="BQ136" i="15" s="1"/>
  <c r="BQ137" i="15" s="1"/>
  <c r="BQ138" i="15" s="1"/>
  <c r="BQ139" i="15" s="1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BQ154" i="15" s="1"/>
  <c r="BQ155" i="15" s="1"/>
  <c r="BQ156" i="15" s="1"/>
  <c r="BQ157" i="15" s="1"/>
  <c r="BQ158" i="15" s="1"/>
  <c r="BQ159" i="15" s="1"/>
  <c r="BQ160" i="15" s="1"/>
  <c r="BQ161" i="15" s="1"/>
  <c r="BQ162" i="15" s="1"/>
  <c r="BQ163" i="15" s="1"/>
  <c r="BQ164" i="15" s="1"/>
  <c r="BQ9" i="15"/>
  <c r="BQ10" i="15" s="1"/>
  <c r="BQ11" i="15" s="1"/>
  <c r="BQ12" i="15" s="1"/>
  <c r="BQ13" i="15" s="1"/>
  <c r="BN7" i="4"/>
  <c r="BN8" i="4" s="1"/>
  <c r="AB7" i="4"/>
  <c r="AB8" i="4" s="1"/>
  <c r="BL7" i="8"/>
  <c r="BL14" i="8" s="1"/>
  <c r="AY7" i="4"/>
  <c r="AY8" i="4" s="1"/>
  <c r="S14" i="8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S38" i="8" s="1"/>
  <c r="S39" i="8" s="1"/>
  <c r="S40" i="8" s="1"/>
  <c r="S41" i="8" s="1"/>
  <c r="S42" i="8" s="1"/>
  <c r="S43" i="8" s="1"/>
  <c r="S44" i="8" s="1"/>
  <c r="S45" i="8" s="1"/>
  <c r="S46" i="8" s="1"/>
  <c r="S47" i="8" s="1"/>
  <c r="S48" i="8" s="1"/>
  <c r="S49" i="8" s="1"/>
  <c r="S50" i="8" s="1"/>
  <c r="S51" i="8" s="1"/>
  <c r="S52" i="8" s="1"/>
  <c r="S53" i="8" s="1"/>
  <c r="S54" i="8" s="1"/>
  <c r="S55" i="8" s="1"/>
  <c r="S56" i="8" s="1"/>
  <c r="S57" i="8" s="1"/>
  <c r="S58" i="8" s="1"/>
  <c r="S59" i="8" s="1"/>
  <c r="S60" i="8" s="1"/>
  <c r="S61" i="8" s="1"/>
  <c r="S62" i="8" s="1"/>
  <c r="S63" i="8" s="1"/>
  <c r="S64" i="8" s="1"/>
  <c r="S65" i="8" s="1"/>
  <c r="S66" i="8" s="1"/>
  <c r="S67" i="8" s="1"/>
  <c r="S68" i="8" s="1"/>
  <c r="S69" i="8" s="1"/>
  <c r="S70" i="8" s="1"/>
  <c r="S71" i="8" s="1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S82" i="8" s="1"/>
  <c r="S83" i="8" s="1"/>
  <c r="S84" i="8" s="1"/>
  <c r="S85" i="8" s="1"/>
  <c r="S86" i="8" s="1"/>
  <c r="S87" i="8" s="1"/>
  <c r="S88" i="8" s="1"/>
  <c r="S89" i="8" s="1"/>
  <c r="S90" i="8" s="1"/>
  <c r="S91" i="8" s="1"/>
  <c r="S92" i="8" s="1"/>
  <c r="S93" i="8" s="1"/>
  <c r="S94" i="8" s="1"/>
  <c r="S95" i="8" s="1"/>
  <c r="S96" i="8" s="1"/>
  <c r="S97" i="8" s="1"/>
  <c r="S98" i="8" s="1"/>
  <c r="S99" i="8" s="1"/>
  <c r="S100" i="8" s="1"/>
  <c r="S101" i="8" s="1"/>
  <c r="S102" i="8" s="1"/>
  <c r="S103" i="8" s="1"/>
  <c r="S104" i="8" s="1"/>
  <c r="S105" i="8" s="1"/>
  <c r="S106" i="8" s="1"/>
  <c r="S107" i="8" s="1"/>
  <c r="S108" i="8" s="1"/>
  <c r="S109" i="8" s="1"/>
  <c r="S110" i="8" s="1"/>
  <c r="S111" i="8" s="1"/>
  <c r="S112" i="8" s="1"/>
  <c r="S113" i="8" s="1"/>
  <c r="S114" i="8" s="1"/>
  <c r="S115" i="8" s="1"/>
  <c r="S116" i="8" s="1"/>
  <c r="S117" i="8" s="1"/>
  <c r="S118" i="8" s="1"/>
  <c r="S119" i="8" s="1"/>
  <c r="S120" i="8" s="1"/>
  <c r="S121" i="8" s="1"/>
  <c r="S122" i="8" s="1"/>
  <c r="S123" i="8" s="1"/>
  <c r="S124" i="8" s="1"/>
  <c r="S125" i="8" s="1"/>
  <c r="S126" i="8" s="1"/>
  <c r="S127" i="8" s="1"/>
  <c r="S128" i="8" s="1"/>
  <c r="S129" i="8" s="1"/>
  <c r="S130" i="8" s="1"/>
  <c r="S131" i="8" s="1"/>
  <c r="S132" i="8" s="1"/>
  <c r="S133" i="8" s="1"/>
  <c r="S134" i="8" s="1"/>
  <c r="S135" i="8" s="1"/>
  <c r="S136" i="8" s="1"/>
  <c r="S137" i="8" s="1"/>
  <c r="S138" i="8" s="1"/>
  <c r="S139" i="8" s="1"/>
  <c r="S140" i="8" s="1"/>
  <c r="S141" i="8" s="1"/>
  <c r="S142" i="8" s="1"/>
  <c r="S143" i="8" s="1"/>
  <c r="S144" i="8" s="1"/>
  <c r="S145" i="8" s="1"/>
  <c r="S146" i="8" s="1"/>
  <c r="S147" i="8" s="1"/>
  <c r="S148" i="8" s="1"/>
  <c r="S149" i="8" s="1"/>
  <c r="S150" i="8" s="1"/>
  <c r="S151" i="8" s="1"/>
  <c r="S152" i="8" s="1"/>
  <c r="S153" i="8" s="1"/>
  <c r="S154" i="8" s="1"/>
  <c r="S155" i="8" s="1"/>
  <c r="S156" i="8" s="1"/>
  <c r="S157" i="8" s="1"/>
  <c r="S158" i="8" s="1"/>
  <c r="S159" i="8" s="1"/>
  <c r="S160" i="8" s="1"/>
  <c r="S161" i="8" s="1"/>
  <c r="S162" i="8" s="1"/>
  <c r="S163" i="8" s="1"/>
  <c r="S164" i="8" s="1"/>
  <c r="S165" i="8" s="1"/>
  <c r="S166" i="8" s="1"/>
  <c r="S167" i="8" s="1"/>
  <c r="S168" i="8" s="1"/>
  <c r="S169" i="8" s="1"/>
  <c r="S170" i="8" s="1"/>
  <c r="S171" i="8" s="1"/>
  <c r="S172" i="8" s="1"/>
  <c r="S173" i="8" s="1"/>
  <c r="S174" i="8" s="1"/>
  <c r="S175" i="8" s="1"/>
  <c r="S176" i="8" s="1"/>
  <c r="S177" i="8" s="1"/>
  <c r="S178" i="8" s="1"/>
  <c r="S179" i="8" s="1"/>
  <c r="S180" i="8" s="1"/>
  <c r="S181" i="8" s="1"/>
  <c r="S182" i="8" s="1"/>
  <c r="S183" i="8" s="1"/>
  <c r="S184" i="8" s="1"/>
  <c r="S185" i="8" s="1"/>
  <c r="S186" i="8" s="1"/>
  <c r="S187" i="8" s="1"/>
  <c r="S188" i="8" s="1"/>
  <c r="S189" i="8" s="1"/>
  <c r="S190" i="8" s="1"/>
  <c r="S191" i="8" s="1"/>
  <c r="S192" i="8" s="1"/>
  <c r="S193" i="8" s="1"/>
  <c r="S194" i="8" s="1"/>
  <c r="S195" i="8" s="1"/>
  <c r="S196" i="8" s="1"/>
  <c r="S197" i="8" s="1"/>
  <c r="S198" i="8" s="1"/>
  <c r="S199" i="8" s="1"/>
  <c r="S200" i="8" s="1"/>
  <c r="S201" i="8" s="1"/>
  <c r="AE7" i="8"/>
  <c r="AE8" i="8" s="1"/>
  <c r="AV7" i="8"/>
  <c r="AV14" i="8" s="1"/>
  <c r="AV23" i="8" s="1"/>
  <c r="AP7" i="4"/>
  <c r="AP8" i="4" s="1"/>
  <c r="AR7" i="4"/>
  <c r="AR8" i="4" s="1"/>
  <c r="BG7" i="4"/>
  <c r="BG8" i="4" s="1"/>
  <c r="D8" i="8"/>
  <c r="AQ7" i="8"/>
  <c r="AQ8" i="8" s="1"/>
  <c r="BB7" i="8"/>
  <c r="BB8" i="8" s="1"/>
  <c r="BQ7" i="4"/>
  <c r="BQ8" i="4" s="1"/>
  <c r="BH7" i="4"/>
  <c r="BH8" i="4" s="1"/>
  <c r="AC7" i="8"/>
  <c r="AC8" i="8" s="1"/>
  <c r="J8" i="8"/>
  <c r="AB7" i="8"/>
  <c r="AB14" i="8" s="1"/>
  <c r="AB23" i="8" s="1"/>
  <c r="AB24" i="8" s="1"/>
  <c r="AB25" i="8" s="1"/>
  <c r="AB26" i="8" s="1"/>
  <c r="AB27" i="8" s="1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B40" i="8" s="1"/>
  <c r="AB41" i="8" s="1"/>
  <c r="AB42" i="8" s="1"/>
  <c r="AB43" i="8" s="1"/>
  <c r="AB44" i="8" s="1"/>
  <c r="AB45" i="8" s="1"/>
  <c r="AB46" i="8" s="1"/>
  <c r="AB47" i="8" s="1"/>
  <c r="AB48" i="8" s="1"/>
  <c r="AB49" i="8" s="1"/>
  <c r="AB50" i="8" s="1"/>
  <c r="AB51" i="8" s="1"/>
  <c r="AB52" i="8" s="1"/>
  <c r="AB53" i="8" s="1"/>
  <c r="AB54" i="8" s="1"/>
  <c r="AB55" i="8" s="1"/>
  <c r="AB56" i="8" s="1"/>
  <c r="AB57" i="8" s="1"/>
  <c r="AB58" i="8" s="1"/>
  <c r="AB59" i="8" s="1"/>
  <c r="AB60" i="8" s="1"/>
  <c r="AB61" i="8" s="1"/>
  <c r="AB62" i="8" s="1"/>
  <c r="AB63" i="8" s="1"/>
  <c r="AB64" i="8" s="1"/>
  <c r="AB65" i="8" s="1"/>
  <c r="AB66" i="8" s="1"/>
  <c r="AB67" i="8" s="1"/>
  <c r="AB68" i="8" s="1"/>
  <c r="AB69" i="8" s="1"/>
  <c r="AB70" i="8" s="1"/>
  <c r="AB71" i="8" s="1"/>
  <c r="AB72" i="8" s="1"/>
  <c r="AB73" i="8" s="1"/>
  <c r="AB74" i="8" s="1"/>
  <c r="AB75" i="8" s="1"/>
  <c r="AB76" i="8" s="1"/>
  <c r="AB77" i="8" s="1"/>
  <c r="AB78" i="8" s="1"/>
  <c r="AB79" i="8" s="1"/>
  <c r="AB80" i="8" s="1"/>
  <c r="AB81" i="8" s="1"/>
  <c r="AB82" i="8" s="1"/>
  <c r="AB83" i="8" s="1"/>
  <c r="AB84" i="8" s="1"/>
  <c r="AB85" i="8" s="1"/>
  <c r="AB86" i="8" s="1"/>
  <c r="AB87" i="8" s="1"/>
  <c r="AB88" i="8" s="1"/>
  <c r="AB89" i="8" s="1"/>
  <c r="AB90" i="8" s="1"/>
  <c r="AB91" i="8" s="1"/>
  <c r="AB92" i="8" s="1"/>
  <c r="AB93" i="8" s="1"/>
  <c r="AB94" i="8" s="1"/>
  <c r="AB95" i="8" s="1"/>
  <c r="AB96" i="8" s="1"/>
  <c r="AB97" i="8" s="1"/>
  <c r="AB98" i="8" s="1"/>
  <c r="AB99" i="8" s="1"/>
  <c r="AB100" i="8" s="1"/>
  <c r="AB101" i="8" s="1"/>
  <c r="AB102" i="8" s="1"/>
  <c r="AB103" i="8" s="1"/>
  <c r="AB104" i="8" s="1"/>
  <c r="AB105" i="8" s="1"/>
  <c r="AB106" i="8" s="1"/>
  <c r="AB107" i="8" s="1"/>
  <c r="AB108" i="8" s="1"/>
  <c r="AB109" i="8" s="1"/>
  <c r="AB110" i="8" s="1"/>
  <c r="AB111" i="8" s="1"/>
  <c r="AB112" i="8" s="1"/>
  <c r="AB113" i="8" s="1"/>
  <c r="AB114" i="8" s="1"/>
  <c r="AB115" i="8" s="1"/>
  <c r="AB116" i="8" s="1"/>
  <c r="AB117" i="8" s="1"/>
  <c r="AB118" i="8" s="1"/>
  <c r="AB119" i="8" s="1"/>
  <c r="AB120" i="8" s="1"/>
  <c r="AB121" i="8" s="1"/>
  <c r="AB122" i="8" s="1"/>
  <c r="AB123" i="8" s="1"/>
  <c r="AB124" i="8" s="1"/>
  <c r="AB125" i="8" s="1"/>
  <c r="AB126" i="8" s="1"/>
  <c r="AB127" i="8" s="1"/>
  <c r="AB128" i="8" s="1"/>
  <c r="AB129" i="8" s="1"/>
  <c r="AB130" i="8" s="1"/>
  <c r="AB131" i="8" s="1"/>
  <c r="AB132" i="8" s="1"/>
  <c r="AB133" i="8" s="1"/>
  <c r="AB134" i="8" s="1"/>
  <c r="AB135" i="8" s="1"/>
  <c r="AB136" i="8" s="1"/>
  <c r="AB137" i="8" s="1"/>
  <c r="AB138" i="8" s="1"/>
  <c r="AB139" i="8" s="1"/>
  <c r="AB140" i="8" s="1"/>
  <c r="AB141" i="8" s="1"/>
  <c r="AB142" i="8" s="1"/>
  <c r="AB143" i="8" s="1"/>
  <c r="AB144" i="8" s="1"/>
  <c r="AB145" i="8" s="1"/>
  <c r="AB146" i="8" s="1"/>
  <c r="AB147" i="8" s="1"/>
  <c r="AB148" i="8" s="1"/>
  <c r="AB149" i="8" s="1"/>
  <c r="AB150" i="8" s="1"/>
  <c r="AB151" i="8" s="1"/>
  <c r="AB152" i="8" s="1"/>
  <c r="AB153" i="8" s="1"/>
  <c r="AB154" i="8" s="1"/>
  <c r="AB155" i="8" s="1"/>
  <c r="AB156" i="8" s="1"/>
  <c r="AB157" i="8" s="1"/>
  <c r="AB158" i="8" s="1"/>
  <c r="AB159" i="8" s="1"/>
  <c r="AB160" i="8" s="1"/>
  <c r="AB161" i="8" s="1"/>
  <c r="AB162" i="8" s="1"/>
  <c r="AB163" i="8" s="1"/>
  <c r="AB164" i="8" s="1"/>
  <c r="AB165" i="8" s="1"/>
  <c r="AB166" i="8" s="1"/>
  <c r="AB167" i="8" s="1"/>
  <c r="AB168" i="8" s="1"/>
  <c r="AB169" i="8" s="1"/>
  <c r="AB170" i="8" s="1"/>
  <c r="AB171" i="8" s="1"/>
  <c r="AB172" i="8" s="1"/>
  <c r="AB173" i="8" s="1"/>
  <c r="AB174" i="8" s="1"/>
  <c r="AB175" i="8" s="1"/>
  <c r="AB176" i="8" s="1"/>
  <c r="AB177" i="8" s="1"/>
  <c r="AB178" i="8" s="1"/>
  <c r="AB179" i="8" s="1"/>
  <c r="AB180" i="8" s="1"/>
  <c r="AB181" i="8" s="1"/>
  <c r="AB182" i="8" s="1"/>
  <c r="AB183" i="8" s="1"/>
  <c r="AB184" i="8" s="1"/>
  <c r="AB185" i="8" s="1"/>
  <c r="AB186" i="8" s="1"/>
  <c r="AB187" i="8" s="1"/>
  <c r="AB188" i="8" s="1"/>
  <c r="AB189" i="8" s="1"/>
  <c r="AB190" i="8" s="1"/>
  <c r="AB191" i="8" s="1"/>
  <c r="AB192" i="8" s="1"/>
  <c r="AB193" i="8" s="1"/>
  <c r="AB194" i="8" s="1"/>
  <c r="AB195" i="8" s="1"/>
  <c r="AB196" i="8" s="1"/>
  <c r="AB197" i="8" s="1"/>
  <c r="AB198" i="8" s="1"/>
  <c r="AB199" i="8" s="1"/>
  <c r="AB200" i="8" s="1"/>
  <c r="AB201" i="8" s="1"/>
  <c r="BS7" i="4"/>
  <c r="BS8" i="4" s="1"/>
  <c r="BR7" i="4"/>
  <c r="BR8" i="4" s="1"/>
  <c r="BH7" i="8"/>
  <c r="BH14" i="8" s="1"/>
  <c r="BH23" i="8" s="1"/>
  <c r="BH24" i="8" s="1"/>
  <c r="BH25" i="8" s="1"/>
  <c r="BH26" i="8" s="1"/>
  <c r="BH27" i="8" s="1"/>
  <c r="BH28" i="8" s="1"/>
  <c r="BH29" i="8" s="1"/>
  <c r="BH30" i="8" s="1"/>
  <c r="BH31" i="8" s="1"/>
  <c r="BH32" i="8" s="1"/>
  <c r="BH33" i="8" s="1"/>
  <c r="BH34" i="8" s="1"/>
  <c r="BH35" i="8" s="1"/>
  <c r="BH36" i="8" s="1"/>
  <c r="BH37" i="8" s="1"/>
  <c r="BH38" i="8" s="1"/>
  <c r="BH39" i="8" s="1"/>
  <c r="BH40" i="8" s="1"/>
  <c r="BH41" i="8" s="1"/>
  <c r="BH42" i="8" s="1"/>
  <c r="BH43" i="8" s="1"/>
  <c r="BH44" i="8" s="1"/>
  <c r="BH45" i="8" s="1"/>
  <c r="BH46" i="8" s="1"/>
  <c r="BH47" i="8" s="1"/>
  <c r="BH48" i="8" s="1"/>
  <c r="BH49" i="8" s="1"/>
  <c r="BH50" i="8" s="1"/>
  <c r="BH51" i="8" s="1"/>
  <c r="BH52" i="8" s="1"/>
  <c r="BH53" i="8" s="1"/>
  <c r="BH54" i="8" s="1"/>
  <c r="BH55" i="8" s="1"/>
  <c r="BH56" i="8" s="1"/>
  <c r="BH57" i="8" s="1"/>
  <c r="BH58" i="8" s="1"/>
  <c r="BH59" i="8" s="1"/>
  <c r="BH60" i="8" s="1"/>
  <c r="BH61" i="8" s="1"/>
  <c r="BH62" i="8" s="1"/>
  <c r="BH63" i="8" s="1"/>
  <c r="BH64" i="8" s="1"/>
  <c r="BH65" i="8" s="1"/>
  <c r="BH66" i="8" s="1"/>
  <c r="BH67" i="8" s="1"/>
  <c r="BH68" i="8" s="1"/>
  <c r="BH69" i="8" s="1"/>
  <c r="BH70" i="8" s="1"/>
  <c r="BH71" i="8" s="1"/>
  <c r="BH72" i="8" s="1"/>
  <c r="BH73" i="8" s="1"/>
  <c r="BH74" i="8" s="1"/>
  <c r="BH75" i="8" s="1"/>
  <c r="BH76" i="8" s="1"/>
  <c r="BH77" i="8" s="1"/>
  <c r="BH78" i="8" s="1"/>
  <c r="BH79" i="8" s="1"/>
  <c r="BH80" i="8" s="1"/>
  <c r="BH81" i="8" s="1"/>
  <c r="BH82" i="8" s="1"/>
  <c r="BH83" i="8" s="1"/>
  <c r="BH84" i="8" s="1"/>
  <c r="BH85" i="8" s="1"/>
  <c r="BH86" i="8" s="1"/>
  <c r="BH87" i="8" s="1"/>
  <c r="BH88" i="8" s="1"/>
  <c r="BH89" i="8" s="1"/>
  <c r="BH90" i="8" s="1"/>
  <c r="BH91" i="8" s="1"/>
  <c r="BH92" i="8" s="1"/>
  <c r="BH93" i="8" s="1"/>
  <c r="BH94" i="8" s="1"/>
  <c r="BH95" i="8" s="1"/>
  <c r="BH96" i="8" s="1"/>
  <c r="BH97" i="8" s="1"/>
  <c r="BH98" i="8" s="1"/>
  <c r="BH99" i="8" s="1"/>
  <c r="BH100" i="8" s="1"/>
  <c r="BH101" i="8" s="1"/>
  <c r="BH102" i="8" s="1"/>
  <c r="BH103" i="8" s="1"/>
  <c r="BH104" i="8" s="1"/>
  <c r="BH105" i="8" s="1"/>
  <c r="BH106" i="8" s="1"/>
  <c r="BH107" i="8" s="1"/>
  <c r="BH108" i="8" s="1"/>
  <c r="BH109" i="8" s="1"/>
  <c r="BH110" i="8" s="1"/>
  <c r="BH111" i="8" s="1"/>
  <c r="BH112" i="8" s="1"/>
  <c r="BH113" i="8" s="1"/>
  <c r="BH114" i="8" s="1"/>
  <c r="BH115" i="8" s="1"/>
  <c r="BH116" i="8" s="1"/>
  <c r="BH117" i="8" s="1"/>
  <c r="BH118" i="8" s="1"/>
  <c r="BH119" i="8" s="1"/>
  <c r="BH120" i="8" s="1"/>
  <c r="BH121" i="8" s="1"/>
  <c r="BH122" i="8" s="1"/>
  <c r="BH123" i="8" s="1"/>
  <c r="BH124" i="8" s="1"/>
  <c r="BH125" i="8" s="1"/>
  <c r="BH126" i="8" s="1"/>
  <c r="BH127" i="8" s="1"/>
  <c r="BH128" i="8" s="1"/>
  <c r="BH129" i="8" s="1"/>
  <c r="BH130" i="8" s="1"/>
  <c r="BH131" i="8" s="1"/>
  <c r="BH132" i="8" s="1"/>
  <c r="BH133" i="8" s="1"/>
  <c r="BH134" i="8" s="1"/>
  <c r="BH135" i="8" s="1"/>
  <c r="BH136" i="8" s="1"/>
  <c r="BH137" i="8" s="1"/>
  <c r="BH138" i="8" s="1"/>
  <c r="BH139" i="8" s="1"/>
  <c r="BH140" i="8" s="1"/>
  <c r="BH141" i="8" s="1"/>
  <c r="BH142" i="8" s="1"/>
  <c r="BH143" i="8" s="1"/>
  <c r="BH144" i="8" s="1"/>
  <c r="BH145" i="8" s="1"/>
  <c r="BH146" i="8" s="1"/>
  <c r="BH147" i="8" s="1"/>
  <c r="BH148" i="8" s="1"/>
  <c r="BH149" i="8" s="1"/>
  <c r="BH150" i="8" s="1"/>
  <c r="BH151" i="8" s="1"/>
  <c r="BH152" i="8" s="1"/>
  <c r="BH153" i="8" s="1"/>
  <c r="BH154" i="8" s="1"/>
  <c r="BH155" i="8" s="1"/>
  <c r="BH156" i="8" s="1"/>
  <c r="BH157" i="8" s="1"/>
  <c r="BH158" i="8" s="1"/>
  <c r="BH159" i="8" s="1"/>
  <c r="BH160" i="8" s="1"/>
  <c r="BH161" i="8" s="1"/>
  <c r="BH162" i="8" s="1"/>
  <c r="BH163" i="8" s="1"/>
  <c r="BH164" i="8" s="1"/>
  <c r="BH165" i="8" s="1"/>
  <c r="BH166" i="8" s="1"/>
  <c r="BH167" i="8" s="1"/>
  <c r="BH168" i="8" s="1"/>
  <c r="BH169" i="8" s="1"/>
  <c r="BH170" i="8" s="1"/>
  <c r="BH171" i="8" s="1"/>
  <c r="BH172" i="8" s="1"/>
  <c r="BH173" i="8" s="1"/>
  <c r="BH174" i="8" s="1"/>
  <c r="BH175" i="8" s="1"/>
  <c r="BH176" i="8" s="1"/>
  <c r="BH177" i="8" s="1"/>
  <c r="BH178" i="8" s="1"/>
  <c r="BH179" i="8" s="1"/>
  <c r="BH180" i="8" s="1"/>
  <c r="BH181" i="8" s="1"/>
  <c r="BH182" i="8" s="1"/>
  <c r="BH183" i="8" s="1"/>
  <c r="BH184" i="8" s="1"/>
  <c r="BH185" i="8" s="1"/>
  <c r="BH186" i="8" s="1"/>
  <c r="BH187" i="8" s="1"/>
  <c r="BH188" i="8" s="1"/>
  <c r="BH189" i="8" s="1"/>
  <c r="BH190" i="8" s="1"/>
  <c r="BH191" i="8" s="1"/>
  <c r="BH192" i="8" s="1"/>
  <c r="BH193" i="8" s="1"/>
  <c r="BH194" i="8" s="1"/>
  <c r="BH195" i="8" s="1"/>
  <c r="BH196" i="8" s="1"/>
  <c r="BH197" i="8" s="1"/>
  <c r="BH198" i="8" s="1"/>
  <c r="BH199" i="8" s="1"/>
  <c r="BH200" i="8" s="1"/>
  <c r="BH201" i="8" s="1"/>
  <c r="AL7" i="8"/>
  <c r="AL14" i="8" s="1"/>
  <c r="AL23" i="8" s="1"/>
  <c r="AL24" i="8" s="1"/>
  <c r="AL25" i="8" s="1"/>
  <c r="AL26" i="8" s="1"/>
  <c r="AL27" i="8" s="1"/>
  <c r="AL28" i="8" s="1"/>
  <c r="AL29" i="8" s="1"/>
  <c r="AL30" i="8" s="1"/>
  <c r="AL31" i="8" s="1"/>
  <c r="AL32" i="8" s="1"/>
  <c r="AL33" i="8" s="1"/>
  <c r="AL34" i="8" s="1"/>
  <c r="AL35" i="8" s="1"/>
  <c r="AL36" i="8" s="1"/>
  <c r="AL37" i="8" s="1"/>
  <c r="AL38" i="8" s="1"/>
  <c r="AL39" i="8" s="1"/>
  <c r="AL40" i="8" s="1"/>
  <c r="AL41" i="8" s="1"/>
  <c r="AL42" i="8" s="1"/>
  <c r="AL43" i="8" s="1"/>
  <c r="AL44" i="8" s="1"/>
  <c r="AL45" i="8" s="1"/>
  <c r="AL46" i="8" s="1"/>
  <c r="AL47" i="8" s="1"/>
  <c r="AL48" i="8" s="1"/>
  <c r="AL49" i="8" s="1"/>
  <c r="AL50" i="8" s="1"/>
  <c r="AL51" i="8" s="1"/>
  <c r="AL52" i="8" s="1"/>
  <c r="AL53" i="8" s="1"/>
  <c r="AL54" i="8" s="1"/>
  <c r="AL55" i="8" s="1"/>
  <c r="AL56" i="8" s="1"/>
  <c r="AL57" i="8" s="1"/>
  <c r="AL58" i="8" s="1"/>
  <c r="AL59" i="8" s="1"/>
  <c r="AL60" i="8" s="1"/>
  <c r="AL61" i="8" s="1"/>
  <c r="AL62" i="8" s="1"/>
  <c r="AL63" i="8" s="1"/>
  <c r="AL64" i="8" s="1"/>
  <c r="AL65" i="8" s="1"/>
  <c r="AL66" i="8" s="1"/>
  <c r="AL67" i="8" s="1"/>
  <c r="AL68" i="8" s="1"/>
  <c r="AL69" i="8" s="1"/>
  <c r="AL70" i="8" s="1"/>
  <c r="AL71" i="8" s="1"/>
  <c r="AL72" i="8" s="1"/>
  <c r="AL73" i="8" s="1"/>
  <c r="AL74" i="8" s="1"/>
  <c r="AL75" i="8" s="1"/>
  <c r="AL76" i="8" s="1"/>
  <c r="AL77" i="8" s="1"/>
  <c r="AL78" i="8" s="1"/>
  <c r="AL79" i="8" s="1"/>
  <c r="AL80" i="8" s="1"/>
  <c r="AL81" i="8" s="1"/>
  <c r="AL82" i="8" s="1"/>
  <c r="AL83" i="8" s="1"/>
  <c r="AL84" i="8" s="1"/>
  <c r="AL85" i="8" s="1"/>
  <c r="AL86" i="8" s="1"/>
  <c r="AL87" i="8" s="1"/>
  <c r="AL88" i="8" s="1"/>
  <c r="AL89" i="8" s="1"/>
  <c r="AL90" i="8" s="1"/>
  <c r="AL91" i="8" s="1"/>
  <c r="AL92" i="8" s="1"/>
  <c r="AL93" i="8" s="1"/>
  <c r="AL94" i="8" s="1"/>
  <c r="AL95" i="8" s="1"/>
  <c r="AL96" i="8" s="1"/>
  <c r="AL97" i="8" s="1"/>
  <c r="AL98" i="8" s="1"/>
  <c r="AL99" i="8" s="1"/>
  <c r="AL100" i="8" s="1"/>
  <c r="AL101" i="8" s="1"/>
  <c r="AL102" i="8" s="1"/>
  <c r="AL103" i="8" s="1"/>
  <c r="AL104" i="8" s="1"/>
  <c r="AL105" i="8" s="1"/>
  <c r="AL106" i="8" s="1"/>
  <c r="AL107" i="8" s="1"/>
  <c r="AL108" i="8" s="1"/>
  <c r="AL109" i="8" s="1"/>
  <c r="AL110" i="8" s="1"/>
  <c r="AL111" i="8" s="1"/>
  <c r="AL112" i="8" s="1"/>
  <c r="AL113" i="8" s="1"/>
  <c r="AL114" i="8" s="1"/>
  <c r="AL115" i="8" s="1"/>
  <c r="AL116" i="8" s="1"/>
  <c r="AL117" i="8" s="1"/>
  <c r="AL118" i="8" s="1"/>
  <c r="AL119" i="8" s="1"/>
  <c r="AL120" i="8" s="1"/>
  <c r="AL121" i="8" s="1"/>
  <c r="AL122" i="8" s="1"/>
  <c r="AL123" i="8" s="1"/>
  <c r="AL124" i="8" s="1"/>
  <c r="AL125" i="8" s="1"/>
  <c r="AL126" i="8" s="1"/>
  <c r="AL127" i="8" s="1"/>
  <c r="AL128" i="8" s="1"/>
  <c r="AL129" i="8" s="1"/>
  <c r="AL130" i="8" s="1"/>
  <c r="AL131" i="8" s="1"/>
  <c r="AL132" i="8" s="1"/>
  <c r="AL133" i="8" s="1"/>
  <c r="AL134" i="8" s="1"/>
  <c r="AL135" i="8" s="1"/>
  <c r="AL136" i="8" s="1"/>
  <c r="AL137" i="8" s="1"/>
  <c r="AL138" i="8" s="1"/>
  <c r="AL139" i="8" s="1"/>
  <c r="AL140" i="8" s="1"/>
  <c r="AL141" i="8" s="1"/>
  <c r="AL142" i="8" s="1"/>
  <c r="AL143" i="8" s="1"/>
  <c r="AL144" i="8" s="1"/>
  <c r="AL145" i="8" s="1"/>
  <c r="AL146" i="8" s="1"/>
  <c r="AL147" i="8" s="1"/>
  <c r="AL148" i="8" s="1"/>
  <c r="AL149" i="8" s="1"/>
  <c r="AL150" i="8" s="1"/>
  <c r="AL151" i="8" s="1"/>
  <c r="AL152" i="8" s="1"/>
  <c r="AL153" i="8" s="1"/>
  <c r="AL154" i="8" s="1"/>
  <c r="AL155" i="8" s="1"/>
  <c r="AL156" i="8" s="1"/>
  <c r="AL157" i="8" s="1"/>
  <c r="AL158" i="8" s="1"/>
  <c r="AL159" i="8" s="1"/>
  <c r="AL160" i="8" s="1"/>
  <c r="AL161" i="8" s="1"/>
  <c r="AL162" i="8" s="1"/>
  <c r="AL163" i="8" s="1"/>
  <c r="AL164" i="8" s="1"/>
  <c r="AL165" i="8" s="1"/>
  <c r="AL166" i="8" s="1"/>
  <c r="AL167" i="8" s="1"/>
  <c r="AL168" i="8" s="1"/>
  <c r="AL169" i="8" s="1"/>
  <c r="AL170" i="8" s="1"/>
  <c r="AL171" i="8" s="1"/>
  <c r="AL172" i="8" s="1"/>
  <c r="AL173" i="8" s="1"/>
  <c r="AL174" i="8" s="1"/>
  <c r="AL175" i="8" s="1"/>
  <c r="AL176" i="8" s="1"/>
  <c r="AL177" i="8" s="1"/>
  <c r="AL178" i="8" s="1"/>
  <c r="AL179" i="8" s="1"/>
  <c r="AL180" i="8" s="1"/>
  <c r="AL181" i="8" s="1"/>
  <c r="AL182" i="8" s="1"/>
  <c r="AL183" i="8" s="1"/>
  <c r="AL184" i="8" s="1"/>
  <c r="AL185" i="8" s="1"/>
  <c r="AL186" i="8" s="1"/>
  <c r="AL187" i="8" s="1"/>
  <c r="AL188" i="8" s="1"/>
  <c r="AL189" i="8" s="1"/>
  <c r="AL190" i="8" s="1"/>
  <c r="AL191" i="8" s="1"/>
  <c r="AL192" i="8" s="1"/>
  <c r="AL193" i="8" s="1"/>
  <c r="AL194" i="8" s="1"/>
  <c r="AL195" i="8" s="1"/>
  <c r="AL196" i="8" s="1"/>
  <c r="AL197" i="8" s="1"/>
  <c r="AL198" i="8" s="1"/>
  <c r="AL199" i="8" s="1"/>
  <c r="AL200" i="8" s="1"/>
  <c r="AL201" i="8" s="1"/>
  <c r="T24" i="8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T38" i="8" s="1"/>
  <c r="T39" i="8" s="1"/>
  <c r="T40" i="8" s="1"/>
  <c r="T41" i="8" s="1"/>
  <c r="T42" i="8" s="1"/>
  <c r="T43" i="8" s="1"/>
  <c r="T44" i="8" s="1"/>
  <c r="T45" i="8" s="1"/>
  <c r="T46" i="8" s="1"/>
  <c r="T47" i="8" s="1"/>
  <c r="T48" i="8" s="1"/>
  <c r="T49" i="8" s="1"/>
  <c r="T50" i="8" s="1"/>
  <c r="T51" i="8" s="1"/>
  <c r="T52" i="8" s="1"/>
  <c r="T53" i="8" s="1"/>
  <c r="T54" i="8" s="1"/>
  <c r="T55" i="8" s="1"/>
  <c r="T56" i="8" s="1"/>
  <c r="T57" i="8" s="1"/>
  <c r="T58" i="8" s="1"/>
  <c r="T59" i="8" s="1"/>
  <c r="T60" i="8" s="1"/>
  <c r="T61" i="8" s="1"/>
  <c r="T62" i="8" s="1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T82" i="8" s="1"/>
  <c r="T83" i="8" s="1"/>
  <c r="T84" i="8" s="1"/>
  <c r="T85" i="8" s="1"/>
  <c r="T86" i="8" s="1"/>
  <c r="T87" i="8" s="1"/>
  <c r="T88" i="8" s="1"/>
  <c r="T89" i="8" s="1"/>
  <c r="T90" i="8" s="1"/>
  <c r="T91" i="8" s="1"/>
  <c r="T92" i="8" s="1"/>
  <c r="T93" i="8" s="1"/>
  <c r="T94" i="8" s="1"/>
  <c r="T95" i="8" s="1"/>
  <c r="T96" i="8" s="1"/>
  <c r="T97" i="8" s="1"/>
  <c r="T98" i="8" s="1"/>
  <c r="T99" i="8" s="1"/>
  <c r="T100" i="8" s="1"/>
  <c r="T101" i="8" s="1"/>
  <c r="T102" i="8" s="1"/>
  <c r="T103" i="8" s="1"/>
  <c r="T104" i="8" s="1"/>
  <c r="T105" i="8" s="1"/>
  <c r="T106" i="8" s="1"/>
  <c r="T107" i="8" s="1"/>
  <c r="T108" i="8" s="1"/>
  <c r="T109" i="8" s="1"/>
  <c r="T110" i="8" s="1"/>
  <c r="T111" i="8" s="1"/>
  <c r="T112" i="8" s="1"/>
  <c r="T113" i="8" s="1"/>
  <c r="T114" i="8" s="1"/>
  <c r="T115" i="8" s="1"/>
  <c r="T116" i="8" s="1"/>
  <c r="T117" i="8" s="1"/>
  <c r="T118" i="8" s="1"/>
  <c r="T119" i="8" s="1"/>
  <c r="T120" i="8" s="1"/>
  <c r="T121" i="8" s="1"/>
  <c r="T122" i="8" s="1"/>
  <c r="T123" i="8" s="1"/>
  <c r="T124" i="8" s="1"/>
  <c r="T125" i="8" s="1"/>
  <c r="T126" i="8" s="1"/>
  <c r="T127" i="8" s="1"/>
  <c r="T128" i="8" s="1"/>
  <c r="T129" i="8" s="1"/>
  <c r="T130" i="8" s="1"/>
  <c r="T131" i="8" s="1"/>
  <c r="T132" i="8" s="1"/>
  <c r="T133" i="8" s="1"/>
  <c r="T134" i="8" s="1"/>
  <c r="T135" i="8" s="1"/>
  <c r="T136" i="8" s="1"/>
  <c r="T137" i="8" s="1"/>
  <c r="T138" i="8" s="1"/>
  <c r="T139" i="8" s="1"/>
  <c r="T140" i="8" s="1"/>
  <c r="T141" i="8" s="1"/>
  <c r="T142" i="8" s="1"/>
  <c r="T143" i="8" s="1"/>
  <c r="T144" i="8" s="1"/>
  <c r="T145" i="8" s="1"/>
  <c r="T146" i="8" s="1"/>
  <c r="T147" i="8" s="1"/>
  <c r="T148" i="8" s="1"/>
  <c r="T149" i="8" s="1"/>
  <c r="T150" i="8" s="1"/>
  <c r="T151" i="8" s="1"/>
  <c r="T152" i="8" s="1"/>
  <c r="T153" i="8" s="1"/>
  <c r="T154" i="8" s="1"/>
  <c r="T155" i="8" s="1"/>
  <c r="T156" i="8" s="1"/>
  <c r="T157" i="8" s="1"/>
  <c r="T158" i="8" s="1"/>
  <c r="T159" i="8" s="1"/>
  <c r="T160" i="8" s="1"/>
  <c r="T161" i="8" s="1"/>
  <c r="T162" i="8" s="1"/>
  <c r="T163" i="8" s="1"/>
  <c r="T164" i="8" s="1"/>
  <c r="T165" i="8" s="1"/>
  <c r="T166" i="8" s="1"/>
  <c r="T167" i="8" s="1"/>
  <c r="T168" i="8" s="1"/>
  <c r="T169" i="8" s="1"/>
  <c r="T170" i="8" s="1"/>
  <c r="T171" i="8" s="1"/>
  <c r="T172" i="8" s="1"/>
  <c r="T173" i="8" s="1"/>
  <c r="T174" i="8" s="1"/>
  <c r="T175" i="8" s="1"/>
  <c r="T176" i="8" s="1"/>
  <c r="T177" i="8" s="1"/>
  <c r="T178" i="8" s="1"/>
  <c r="T179" i="8" s="1"/>
  <c r="T180" i="8" s="1"/>
  <c r="T181" i="8" s="1"/>
  <c r="T182" i="8" s="1"/>
  <c r="T183" i="8" s="1"/>
  <c r="T184" i="8" s="1"/>
  <c r="T185" i="8" s="1"/>
  <c r="T186" i="8" s="1"/>
  <c r="T187" i="8" s="1"/>
  <c r="T188" i="8" s="1"/>
  <c r="T189" i="8" s="1"/>
  <c r="T190" i="8" s="1"/>
  <c r="T191" i="8" s="1"/>
  <c r="T192" i="8" s="1"/>
  <c r="T193" i="8" s="1"/>
  <c r="T194" i="8" s="1"/>
  <c r="T195" i="8" s="1"/>
  <c r="T196" i="8" s="1"/>
  <c r="T197" i="8" s="1"/>
  <c r="T198" i="8" s="1"/>
  <c r="T199" i="8" s="1"/>
  <c r="T200" i="8" s="1"/>
  <c r="T201" i="8" s="1"/>
  <c r="AU7" i="8"/>
  <c r="AU8" i="8" s="1"/>
  <c r="AJ7" i="8"/>
  <c r="AJ14" i="8" s="1"/>
  <c r="AJ23" i="8" s="1"/>
  <c r="AJ24" i="8" s="1"/>
  <c r="AJ25" i="8" s="1"/>
  <c r="AJ26" i="8" s="1"/>
  <c r="AJ27" i="8" s="1"/>
  <c r="AJ28" i="8" s="1"/>
  <c r="AJ29" i="8" s="1"/>
  <c r="AJ30" i="8" s="1"/>
  <c r="AJ31" i="8" s="1"/>
  <c r="AJ32" i="8" s="1"/>
  <c r="AJ33" i="8" s="1"/>
  <c r="AJ34" i="8" s="1"/>
  <c r="AJ35" i="8" s="1"/>
  <c r="AJ36" i="8" s="1"/>
  <c r="AJ37" i="8" s="1"/>
  <c r="AJ38" i="8" s="1"/>
  <c r="AJ39" i="8" s="1"/>
  <c r="AJ40" i="8" s="1"/>
  <c r="AJ41" i="8" s="1"/>
  <c r="AJ42" i="8" s="1"/>
  <c r="AJ43" i="8" s="1"/>
  <c r="AJ44" i="8" s="1"/>
  <c r="AJ45" i="8" s="1"/>
  <c r="AJ46" i="8" s="1"/>
  <c r="AJ47" i="8" s="1"/>
  <c r="AJ48" i="8" s="1"/>
  <c r="AJ49" i="8" s="1"/>
  <c r="AJ50" i="8" s="1"/>
  <c r="AJ51" i="8" s="1"/>
  <c r="AJ52" i="8" s="1"/>
  <c r="AJ53" i="8" s="1"/>
  <c r="AJ54" i="8" s="1"/>
  <c r="AJ55" i="8" s="1"/>
  <c r="AJ56" i="8" s="1"/>
  <c r="AJ57" i="8" s="1"/>
  <c r="AJ58" i="8" s="1"/>
  <c r="AJ59" i="8" s="1"/>
  <c r="AJ60" i="8" s="1"/>
  <c r="AJ61" i="8" s="1"/>
  <c r="AJ62" i="8" s="1"/>
  <c r="AJ63" i="8" s="1"/>
  <c r="AJ64" i="8" s="1"/>
  <c r="AJ65" i="8" s="1"/>
  <c r="AJ66" i="8" s="1"/>
  <c r="AJ67" i="8" s="1"/>
  <c r="AJ68" i="8" s="1"/>
  <c r="AJ69" i="8" s="1"/>
  <c r="AJ70" i="8" s="1"/>
  <c r="AJ71" i="8" s="1"/>
  <c r="AJ72" i="8" s="1"/>
  <c r="AJ73" i="8" s="1"/>
  <c r="AJ74" i="8" s="1"/>
  <c r="AJ75" i="8" s="1"/>
  <c r="AJ76" i="8" s="1"/>
  <c r="AJ77" i="8" s="1"/>
  <c r="AJ78" i="8" s="1"/>
  <c r="AJ79" i="8" s="1"/>
  <c r="AJ80" i="8" s="1"/>
  <c r="AJ81" i="8" s="1"/>
  <c r="AJ82" i="8" s="1"/>
  <c r="AJ83" i="8" s="1"/>
  <c r="AJ84" i="8" s="1"/>
  <c r="AJ85" i="8" s="1"/>
  <c r="AJ86" i="8" s="1"/>
  <c r="AJ87" i="8" s="1"/>
  <c r="AJ88" i="8" s="1"/>
  <c r="AJ89" i="8" s="1"/>
  <c r="AJ90" i="8" s="1"/>
  <c r="AJ91" i="8" s="1"/>
  <c r="AJ92" i="8" s="1"/>
  <c r="AJ93" i="8" s="1"/>
  <c r="AJ94" i="8" s="1"/>
  <c r="AJ95" i="8" s="1"/>
  <c r="AJ96" i="8" s="1"/>
  <c r="AJ97" i="8" s="1"/>
  <c r="AJ98" i="8" s="1"/>
  <c r="AJ99" i="8" s="1"/>
  <c r="AJ100" i="8" s="1"/>
  <c r="AJ101" i="8" s="1"/>
  <c r="AJ102" i="8" s="1"/>
  <c r="AJ103" i="8" s="1"/>
  <c r="AJ104" i="8" s="1"/>
  <c r="AJ105" i="8" s="1"/>
  <c r="AJ106" i="8" s="1"/>
  <c r="AJ107" i="8" s="1"/>
  <c r="AJ108" i="8" s="1"/>
  <c r="AJ109" i="8" s="1"/>
  <c r="AJ110" i="8" s="1"/>
  <c r="AJ111" i="8" s="1"/>
  <c r="AJ112" i="8" s="1"/>
  <c r="AJ113" i="8" s="1"/>
  <c r="AJ114" i="8" s="1"/>
  <c r="AJ115" i="8" s="1"/>
  <c r="AJ116" i="8" s="1"/>
  <c r="AJ117" i="8" s="1"/>
  <c r="AJ118" i="8" s="1"/>
  <c r="AJ119" i="8" s="1"/>
  <c r="AJ120" i="8" s="1"/>
  <c r="AJ121" i="8" s="1"/>
  <c r="AJ122" i="8" s="1"/>
  <c r="AJ123" i="8" s="1"/>
  <c r="AJ124" i="8" s="1"/>
  <c r="AJ125" i="8" s="1"/>
  <c r="AJ126" i="8" s="1"/>
  <c r="AJ127" i="8" s="1"/>
  <c r="AJ128" i="8" s="1"/>
  <c r="AJ129" i="8" s="1"/>
  <c r="AJ130" i="8" s="1"/>
  <c r="AJ131" i="8" s="1"/>
  <c r="AJ132" i="8" s="1"/>
  <c r="AJ133" i="8" s="1"/>
  <c r="AJ134" i="8" s="1"/>
  <c r="AJ135" i="8" s="1"/>
  <c r="AJ136" i="8" s="1"/>
  <c r="AJ137" i="8" s="1"/>
  <c r="AJ138" i="8" s="1"/>
  <c r="AJ139" i="8" s="1"/>
  <c r="AJ140" i="8" s="1"/>
  <c r="AJ141" i="8" s="1"/>
  <c r="AJ142" i="8" s="1"/>
  <c r="AJ143" i="8" s="1"/>
  <c r="AJ144" i="8" s="1"/>
  <c r="AJ145" i="8" s="1"/>
  <c r="AJ146" i="8" s="1"/>
  <c r="AJ147" i="8" s="1"/>
  <c r="AJ148" i="8" s="1"/>
  <c r="AJ149" i="8" s="1"/>
  <c r="AJ150" i="8" s="1"/>
  <c r="AJ151" i="8" s="1"/>
  <c r="AJ152" i="8" s="1"/>
  <c r="AJ153" i="8" s="1"/>
  <c r="AJ154" i="8" s="1"/>
  <c r="AJ155" i="8" s="1"/>
  <c r="AJ156" i="8" s="1"/>
  <c r="AJ157" i="8" s="1"/>
  <c r="AJ158" i="8" s="1"/>
  <c r="AJ159" i="8" s="1"/>
  <c r="AJ160" i="8" s="1"/>
  <c r="AJ161" i="8" s="1"/>
  <c r="AJ162" i="8" s="1"/>
  <c r="AJ163" i="8" s="1"/>
  <c r="AJ164" i="8" s="1"/>
  <c r="AJ165" i="8" s="1"/>
  <c r="AJ166" i="8" s="1"/>
  <c r="AJ167" i="8" s="1"/>
  <c r="AJ168" i="8" s="1"/>
  <c r="AJ169" i="8" s="1"/>
  <c r="AJ170" i="8" s="1"/>
  <c r="AJ171" i="8" s="1"/>
  <c r="AJ172" i="8" s="1"/>
  <c r="AJ173" i="8" s="1"/>
  <c r="AJ174" i="8" s="1"/>
  <c r="AJ175" i="8" s="1"/>
  <c r="AJ176" i="8" s="1"/>
  <c r="AJ177" i="8" s="1"/>
  <c r="AJ178" i="8" s="1"/>
  <c r="AJ179" i="8" s="1"/>
  <c r="AJ180" i="8" s="1"/>
  <c r="AJ181" i="8" s="1"/>
  <c r="AJ182" i="8" s="1"/>
  <c r="AJ183" i="8" s="1"/>
  <c r="AJ184" i="8" s="1"/>
  <c r="AJ185" i="8" s="1"/>
  <c r="AJ186" i="8" s="1"/>
  <c r="AJ187" i="8" s="1"/>
  <c r="AJ188" i="8" s="1"/>
  <c r="AJ189" i="8" s="1"/>
  <c r="AJ190" i="8" s="1"/>
  <c r="AJ191" i="8" s="1"/>
  <c r="AJ192" i="8" s="1"/>
  <c r="AJ193" i="8" s="1"/>
  <c r="AJ194" i="8" s="1"/>
  <c r="AJ195" i="8" s="1"/>
  <c r="AJ196" i="8" s="1"/>
  <c r="AJ197" i="8" s="1"/>
  <c r="AJ198" i="8" s="1"/>
  <c r="AJ199" i="8" s="1"/>
  <c r="AJ200" i="8" s="1"/>
  <c r="AJ201" i="8" s="1"/>
  <c r="Z7" i="8"/>
  <c r="Z14" i="8" s="1"/>
  <c r="Z23" i="8" s="1"/>
  <c r="BA7" i="4"/>
  <c r="BA8" i="4" s="1"/>
  <c r="BP7" i="4"/>
  <c r="BP8" i="4" s="1"/>
  <c r="BE7" i="4"/>
  <c r="BE8" i="4" s="1"/>
  <c r="AM7" i="4"/>
  <c r="AM8" i="4" s="1"/>
  <c r="AL7" i="4"/>
  <c r="AL8" i="4" s="1"/>
  <c r="AQ7" i="4"/>
  <c r="AQ8" i="4" s="1"/>
  <c r="BL7" i="4"/>
  <c r="BL8" i="4" s="1"/>
  <c r="T8" i="8"/>
  <c r="BF7" i="4"/>
  <c r="BF8" i="4" s="1"/>
  <c r="BU7" i="4"/>
  <c r="BU8" i="4" s="1"/>
  <c r="BK7" i="4"/>
  <c r="BK8" i="4" s="1"/>
  <c r="BG7" i="8"/>
  <c r="BG8" i="8" s="1"/>
  <c r="V8" i="8"/>
  <c r="AI7" i="4"/>
  <c r="AI8" i="4" s="1"/>
  <c r="AC7" i="4"/>
  <c r="AC8" i="4" s="1"/>
  <c r="AH7" i="4"/>
  <c r="AH8" i="4" s="1"/>
  <c r="BM7" i="4"/>
  <c r="BM8" i="4" s="1"/>
  <c r="BB7" i="4"/>
  <c r="BB8" i="4" s="1"/>
  <c r="BT7" i="4"/>
  <c r="BT8" i="4" s="1"/>
  <c r="BK7" i="8"/>
  <c r="BK14" i="8" s="1"/>
  <c r="BK23" i="8" s="1"/>
  <c r="BK24" i="8" s="1"/>
  <c r="BK25" i="8" s="1"/>
  <c r="BK26" i="8" s="1"/>
  <c r="BK27" i="8" s="1"/>
  <c r="BK28" i="8" s="1"/>
  <c r="BK29" i="8" s="1"/>
  <c r="BK30" i="8" s="1"/>
  <c r="BK31" i="8" s="1"/>
  <c r="BK32" i="8" s="1"/>
  <c r="BK33" i="8" s="1"/>
  <c r="BK34" i="8" s="1"/>
  <c r="BK35" i="8" s="1"/>
  <c r="BK36" i="8" s="1"/>
  <c r="BK37" i="8" s="1"/>
  <c r="BK38" i="8" s="1"/>
  <c r="BK39" i="8" s="1"/>
  <c r="BK40" i="8" s="1"/>
  <c r="BK41" i="8" s="1"/>
  <c r="BK42" i="8" s="1"/>
  <c r="BK43" i="8" s="1"/>
  <c r="BK44" i="8" s="1"/>
  <c r="BK45" i="8" s="1"/>
  <c r="BK46" i="8" s="1"/>
  <c r="BK47" i="8" s="1"/>
  <c r="BK48" i="8" s="1"/>
  <c r="BK49" i="8" s="1"/>
  <c r="BK50" i="8" s="1"/>
  <c r="BK51" i="8" s="1"/>
  <c r="BK52" i="8" s="1"/>
  <c r="BK53" i="8" s="1"/>
  <c r="BK54" i="8" s="1"/>
  <c r="BK55" i="8" s="1"/>
  <c r="BK56" i="8" s="1"/>
  <c r="BK57" i="8" s="1"/>
  <c r="BK58" i="8" s="1"/>
  <c r="BK59" i="8" s="1"/>
  <c r="BK60" i="8" s="1"/>
  <c r="BK61" i="8" s="1"/>
  <c r="BK62" i="8" s="1"/>
  <c r="BK63" i="8" s="1"/>
  <c r="BK64" i="8" s="1"/>
  <c r="BK65" i="8" s="1"/>
  <c r="BK66" i="8" s="1"/>
  <c r="BK67" i="8" s="1"/>
  <c r="BK68" i="8" s="1"/>
  <c r="BK69" i="8" s="1"/>
  <c r="BK70" i="8" s="1"/>
  <c r="BK71" i="8" s="1"/>
  <c r="BK72" i="8" s="1"/>
  <c r="BK73" i="8" s="1"/>
  <c r="BK74" i="8" s="1"/>
  <c r="BK75" i="8" s="1"/>
  <c r="BK76" i="8" s="1"/>
  <c r="BK77" i="8" s="1"/>
  <c r="BK78" i="8" s="1"/>
  <c r="BK79" i="8" s="1"/>
  <c r="BK80" i="8" s="1"/>
  <c r="BK81" i="8" s="1"/>
  <c r="BK82" i="8" s="1"/>
  <c r="BK83" i="8" s="1"/>
  <c r="BK84" i="8" s="1"/>
  <c r="BK85" i="8" s="1"/>
  <c r="BK86" i="8" s="1"/>
  <c r="BK87" i="8" s="1"/>
  <c r="BK88" i="8" s="1"/>
  <c r="BK89" i="8" s="1"/>
  <c r="BK90" i="8" s="1"/>
  <c r="BK91" i="8" s="1"/>
  <c r="BK92" i="8" s="1"/>
  <c r="BK93" i="8" s="1"/>
  <c r="BK94" i="8" s="1"/>
  <c r="BK95" i="8" s="1"/>
  <c r="BK96" i="8" s="1"/>
  <c r="BK97" i="8" s="1"/>
  <c r="BK98" i="8" s="1"/>
  <c r="BK99" i="8" s="1"/>
  <c r="BK100" i="8" s="1"/>
  <c r="BK101" i="8" s="1"/>
  <c r="BK102" i="8" s="1"/>
  <c r="BK103" i="8" s="1"/>
  <c r="BK104" i="8" s="1"/>
  <c r="BK105" i="8" s="1"/>
  <c r="BK106" i="8" s="1"/>
  <c r="BK107" i="8" s="1"/>
  <c r="BK108" i="8" s="1"/>
  <c r="BK109" i="8" s="1"/>
  <c r="BK110" i="8" s="1"/>
  <c r="BK111" i="8" s="1"/>
  <c r="BK112" i="8" s="1"/>
  <c r="BK113" i="8" s="1"/>
  <c r="BK114" i="8" s="1"/>
  <c r="BK115" i="8" s="1"/>
  <c r="BK116" i="8" s="1"/>
  <c r="BK117" i="8" s="1"/>
  <c r="BK118" i="8" s="1"/>
  <c r="BK119" i="8" s="1"/>
  <c r="BK120" i="8" s="1"/>
  <c r="BK121" i="8" s="1"/>
  <c r="BK122" i="8" s="1"/>
  <c r="BK123" i="8" s="1"/>
  <c r="BK124" i="8" s="1"/>
  <c r="BK125" i="8" s="1"/>
  <c r="BK126" i="8" s="1"/>
  <c r="BK127" i="8" s="1"/>
  <c r="BK128" i="8" s="1"/>
  <c r="BK129" i="8" s="1"/>
  <c r="BK130" i="8" s="1"/>
  <c r="BK131" i="8" s="1"/>
  <c r="BK132" i="8" s="1"/>
  <c r="BK133" i="8" s="1"/>
  <c r="BK134" i="8" s="1"/>
  <c r="BK135" i="8" s="1"/>
  <c r="BK136" i="8" s="1"/>
  <c r="BK137" i="8" s="1"/>
  <c r="BK138" i="8" s="1"/>
  <c r="BK139" i="8" s="1"/>
  <c r="BK140" i="8" s="1"/>
  <c r="BK141" i="8" s="1"/>
  <c r="BK142" i="8" s="1"/>
  <c r="BK143" i="8" s="1"/>
  <c r="BK144" i="8" s="1"/>
  <c r="BK145" i="8" s="1"/>
  <c r="BK146" i="8" s="1"/>
  <c r="BK147" i="8" s="1"/>
  <c r="BK148" i="8" s="1"/>
  <c r="BK149" i="8" s="1"/>
  <c r="BK150" i="8" s="1"/>
  <c r="BK151" i="8" s="1"/>
  <c r="BK152" i="8" s="1"/>
  <c r="BK153" i="8" s="1"/>
  <c r="BK154" i="8" s="1"/>
  <c r="BK155" i="8" s="1"/>
  <c r="BK156" i="8" s="1"/>
  <c r="BK157" i="8" s="1"/>
  <c r="BK158" i="8" s="1"/>
  <c r="BK159" i="8" s="1"/>
  <c r="BK160" i="8" s="1"/>
  <c r="BK161" i="8" s="1"/>
  <c r="BK162" i="8" s="1"/>
  <c r="BK163" i="8" s="1"/>
  <c r="BK164" i="8" s="1"/>
  <c r="BK165" i="8" s="1"/>
  <c r="BK166" i="8" s="1"/>
  <c r="BK167" i="8" s="1"/>
  <c r="BK168" i="8" s="1"/>
  <c r="BK169" i="8" s="1"/>
  <c r="BK170" i="8" s="1"/>
  <c r="BK171" i="8" s="1"/>
  <c r="BK172" i="8" s="1"/>
  <c r="BK173" i="8" s="1"/>
  <c r="BK174" i="8" s="1"/>
  <c r="BK175" i="8" s="1"/>
  <c r="BK176" i="8" s="1"/>
  <c r="BK177" i="8" s="1"/>
  <c r="BK178" i="8" s="1"/>
  <c r="BK179" i="8" s="1"/>
  <c r="BK180" i="8" s="1"/>
  <c r="BK181" i="8" s="1"/>
  <c r="BK182" i="8" s="1"/>
  <c r="BK183" i="8" s="1"/>
  <c r="BK184" i="8" s="1"/>
  <c r="BK185" i="8" s="1"/>
  <c r="BK186" i="8" s="1"/>
  <c r="BK187" i="8" s="1"/>
  <c r="BK188" i="8" s="1"/>
  <c r="BK189" i="8" s="1"/>
  <c r="BK190" i="8" s="1"/>
  <c r="BK191" i="8" s="1"/>
  <c r="BK192" i="8" s="1"/>
  <c r="BK193" i="8" s="1"/>
  <c r="BK194" i="8" s="1"/>
  <c r="BK195" i="8" s="1"/>
  <c r="BK196" i="8" s="1"/>
  <c r="BK197" i="8" s="1"/>
  <c r="BK198" i="8" s="1"/>
  <c r="BK199" i="8" s="1"/>
  <c r="BK200" i="8" s="1"/>
  <c r="BK201" i="8" s="1"/>
  <c r="I14" i="8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I93" i="8" s="1"/>
  <c r="I94" i="8" s="1"/>
  <c r="I95" i="8" s="1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AT7" i="4"/>
  <c r="AT8" i="4" s="1"/>
  <c r="BJ7" i="8"/>
  <c r="BJ8" i="8" s="1"/>
  <c r="BU7" i="8"/>
  <c r="BU14" i="8" s="1"/>
  <c r="BU23" i="8" s="1"/>
  <c r="BU24" i="8" s="1"/>
  <c r="BU25" i="8" s="1"/>
  <c r="BU26" i="8" s="1"/>
  <c r="BU27" i="8" s="1"/>
  <c r="BU28" i="8" s="1"/>
  <c r="BU29" i="8" s="1"/>
  <c r="BU30" i="8" s="1"/>
  <c r="BU31" i="8" s="1"/>
  <c r="BU32" i="8" s="1"/>
  <c r="BU33" i="8" s="1"/>
  <c r="BU34" i="8" s="1"/>
  <c r="BU35" i="8" s="1"/>
  <c r="BU36" i="8" s="1"/>
  <c r="BU37" i="8" s="1"/>
  <c r="BU38" i="8" s="1"/>
  <c r="BU39" i="8" s="1"/>
  <c r="BU40" i="8" s="1"/>
  <c r="BU41" i="8" s="1"/>
  <c r="BU42" i="8" s="1"/>
  <c r="BU43" i="8" s="1"/>
  <c r="BU44" i="8" s="1"/>
  <c r="BU45" i="8" s="1"/>
  <c r="BU46" i="8" s="1"/>
  <c r="BU47" i="8" s="1"/>
  <c r="BU48" i="8" s="1"/>
  <c r="BU49" i="8" s="1"/>
  <c r="BU50" i="8" s="1"/>
  <c r="BU51" i="8" s="1"/>
  <c r="BU52" i="8" s="1"/>
  <c r="BU53" i="8" s="1"/>
  <c r="BU54" i="8" s="1"/>
  <c r="BU55" i="8" s="1"/>
  <c r="BU56" i="8" s="1"/>
  <c r="BU57" i="8" s="1"/>
  <c r="BU58" i="8" s="1"/>
  <c r="BU59" i="8" s="1"/>
  <c r="BU60" i="8" s="1"/>
  <c r="BU61" i="8" s="1"/>
  <c r="BU62" i="8" s="1"/>
  <c r="BU63" i="8" s="1"/>
  <c r="BU64" i="8" s="1"/>
  <c r="BU65" i="8" s="1"/>
  <c r="BU66" i="8" s="1"/>
  <c r="BU67" i="8" s="1"/>
  <c r="BU68" i="8" s="1"/>
  <c r="BU69" i="8" s="1"/>
  <c r="BU70" i="8" s="1"/>
  <c r="BU71" i="8" s="1"/>
  <c r="BU72" i="8" s="1"/>
  <c r="BU73" i="8" s="1"/>
  <c r="BU74" i="8" s="1"/>
  <c r="BU75" i="8" s="1"/>
  <c r="BU76" i="8" s="1"/>
  <c r="BU77" i="8" s="1"/>
  <c r="BU78" i="8" s="1"/>
  <c r="BU79" i="8" s="1"/>
  <c r="BU80" i="8" s="1"/>
  <c r="BU81" i="8" s="1"/>
  <c r="BU82" i="8" s="1"/>
  <c r="BU83" i="8" s="1"/>
  <c r="BU84" i="8" s="1"/>
  <c r="BU85" i="8" s="1"/>
  <c r="BU86" i="8" s="1"/>
  <c r="BU87" i="8" s="1"/>
  <c r="BU88" i="8" s="1"/>
  <c r="BU89" i="8" s="1"/>
  <c r="BU90" i="8" s="1"/>
  <c r="BU91" i="8" s="1"/>
  <c r="BU92" i="8" s="1"/>
  <c r="BU93" i="8" s="1"/>
  <c r="BU94" i="8" s="1"/>
  <c r="BU95" i="8" s="1"/>
  <c r="BU96" i="8" s="1"/>
  <c r="BU97" i="8" s="1"/>
  <c r="BU98" i="8" s="1"/>
  <c r="BU99" i="8" s="1"/>
  <c r="BU100" i="8" s="1"/>
  <c r="BU101" i="8" s="1"/>
  <c r="BU102" i="8" s="1"/>
  <c r="BU103" i="8" s="1"/>
  <c r="BU104" i="8" s="1"/>
  <c r="BU105" i="8" s="1"/>
  <c r="BU106" i="8" s="1"/>
  <c r="BU107" i="8" s="1"/>
  <c r="BU108" i="8" s="1"/>
  <c r="BU109" i="8" s="1"/>
  <c r="BU110" i="8" s="1"/>
  <c r="BU111" i="8" s="1"/>
  <c r="BU112" i="8" s="1"/>
  <c r="BU113" i="8" s="1"/>
  <c r="BU114" i="8" s="1"/>
  <c r="BU115" i="8" s="1"/>
  <c r="BU116" i="8" s="1"/>
  <c r="BU117" i="8" s="1"/>
  <c r="BU118" i="8" s="1"/>
  <c r="BU119" i="8" s="1"/>
  <c r="BU120" i="8" s="1"/>
  <c r="BU121" i="8" s="1"/>
  <c r="BU122" i="8" s="1"/>
  <c r="BU123" i="8" s="1"/>
  <c r="BU124" i="8" s="1"/>
  <c r="BU125" i="8" s="1"/>
  <c r="BU126" i="8" s="1"/>
  <c r="BU127" i="8" s="1"/>
  <c r="BU128" i="8" s="1"/>
  <c r="BU129" i="8" s="1"/>
  <c r="BU130" i="8" s="1"/>
  <c r="BU131" i="8" s="1"/>
  <c r="BU132" i="8" s="1"/>
  <c r="BU133" i="8" s="1"/>
  <c r="BU134" i="8" s="1"/>
  <c r="BU135" i="8" s="1"/>
  <c r="BU136" i="8" s="1"/>
  <c r="BU137" i="8" s="1"/>
  <c r="BU138" i="8" s="1"/>
  <c r="BU139" i="8" s="1"/>
  <c r="BU140" i="8" s="1"/>
  <c r="BU141" i="8" s="1"/>
  <c r="BU142" i="8" s="1"/>
  <c r="BU143" i="8" s="1"/>
  <c r="BU144" i="8" s="1"/>
  <c r="BU145" i="8" s="1"/>
  <c r="BU146" i="8" s="1"/>
  <c r="BU147" i="8" s="1"/>
  <c r="BU148" i="8" s="1"/>
  <c r="BU149" i="8" s="1"/>
  <c r="BU150" i="8" s="1"/>
  <c r="BU151" i="8" s="1"/>
  <c r="BU152" i="8" s="1"/>
  <c r="BU153" i="8" s="1"/>
  <c r="BU154" i="8" s="1"/>
  <c r="BU155" i="8" s="1"/>
  <c r="BU156" i="8" s="1"/>
  <c r="BU157" i="8" s="1"/>
  <c r="BU158" i="8" s="1"/>
  <c r="BU159" i="8" s="1"/>
  <c r="BU160" i="8" s="1"/>
  <c r="BU161" i="8" s="1"/>
  <c r="BU162" i="8" s="1"/>
  <c r="BU163" i="8" s="1"/>
  <c r="BU164" i="8" s="1"/>
  <c r="BU165" i="8" s="1"/>
  <c r="BU166" i="8" s="1"/>
  <c r="BU167" i="8" s="1"/>
  <c r="BU168" i="8" s="1"/>
  <c r="BU169" i="8" s="1"/>
  <c r="BU170" i="8" s="1"/>
  <c r="BU171" i="8" s="1"/>
  <c r="BU172" i="8" s="1"/>
  <c r="BU173" i="8" s="1"/>
  <c r="BU174" i="8" s="1"/>
  <c r="BU175" i="8" s="1"/>
  <c r="BU176" i="8" s="1"/>
  <c r="BU177" i="8" s="1"/>
  <c r="BU178" i="8" s="1"/>
  <c r="BU179" i="8" s="1"/>
  <c r="BU180" i="8" s="1"/>
  <c r="BU181" i="8" s="1"/>
  <c r="BU182" i="8" s="1"/>
  <c r="BU183" i="8" s="1"/>
  <c r="BU184" i="8" s="1"/>
  <c r="BU185" i="8" s="1"/>
  <c r="BU186" i="8" s="1"/>
  <c r="BU187" i="8" s="1"/>
  <c r="BU188" i="8" s="1"/>
  <c r="BU189" i="8" s="1"/>
  <c r="BU190" i="8" s="1"/>
  <c r="BU191" i="8" s="1"/>
  <c r="BU192" i="8" s="1"/>
  <c r="BU193" i="8" s="1"/>
  <c r="BU194" i="8" s="1"/>
  <c r="BU195" i="8" s="1"/>
  <c r="BU196" i="8" s="1"/>
  <c r="BU197" i="8" s="1"/>
  <c r="BU198" i="8" s="1"/>
  <c r="BU199" i="8" s="1"/>
  <c r="BU200" i="8" s="1"/>
  <c r="BU201" i="8" s="1"/>
  <c r="AE7" i="4"/>
  <c r="AE8" i="4" s="1"/>
  <c r="AG7" i="4"/>
  <c r="AG8" i="4" s="1"/>
  <c r="AU7" i="4"/>
  <c r="AU8" i="4" s="1"/>
  <c r="BJ7" i="4"/>
  <c r="BJ8" i="4" s="1"/>
  <c r="AN7" i="4"/>
  <c r="AN8" i="4" s="1"/>
  <c r="AW7" i="4"/>
  <c r="AW8" i="4" s="1"/>
  <c r="AS7" i="8"/>
  <c r="AS14" i="8" s="1"/>
  <c r="AS23" i="8" s="1"/>
  <c r="AJ7" i="4"/>
  <c r="AJ8" i="4" s="1"/>
  <c r="AS7" i="4"/>
  <c r="AS8" i="4" s="1"/>
  <c r="AW7" i="8"/>
  <c r="AW14" i="8" s="1"/>
  <c r="AW23" i="8" s="1"/>
  <c r="AW24" i="8" s="1"/>
  <c r="AW25" i="8" s="1"/>
  <c r="AW26" i="8" s="1"/>
  <c r="AW27" i="8" s="1"/>
  <c r="AW28" i="8" s="1"/>
  <c r="AW29" i="8" s="1"/>
  <c r="AW30" i="8" s="1"/>
  <c r="AW31" i="8" s="1"/>
  <c r="AW32" i="8" s="1"/>
  <c r="AW33" i="8" s="1"/>
  <c r="AW34" i="8" s="1"/>
  <c r="AW35" i="8" s="1"/>
  <c r="AW36" i="8" s="1"/>
  <c r="AW37" i="8" s="1"/>
  <c r="AW38" i="8" s="1"/>
  <c r="AW39" i="8" s="1"/>
  <c r="AW40" i="8" s="1"/>
  <c r="AW41" i="8" s="1"/>
  <c r="AW42" i="8" s="1"/>
  <c r="AW43" i="8" s="1"/>
  <c r="AW44" i="8" s="1"/>
  <c r="AW45" i="8" s="1"/>
  <c r="AW46" i="8" s="1"/>
  <c r="AW47" i="8" s="1"/>
  <c r="AW48" i="8" s="1"/>
  <c r="AW49" i="8" s="1"/>
  <c r="AW50" i="8" s="1"/>
  <c r="AW51" i="8" s="1"/>
  <c r="AW52" i="8" s="1"/>
  <c r="AW53" i="8" s="1"/>
  <c r="AW54" i="8" s="1"/>
  <c r="AW55" i="8" s="1"/>
  <c r="AW56" i="8" s="1"/>
  <c r="AW57" i="8" s="1"/>
  <c r="AW58" i="8" s="1"/>
  <c r="AW59" i="8" s="1"/>
  <c r="AW60" i="8" s="1"/>
  <c r="AW61" i="8" s="1"/>
  <c r="AW62" i="8" s="1"/>
  <c r="AW63" i="8" s="1"/>
  <c r="AW64" i="8" s="1"/>
  <c r="AW65" i="8" s="1"/>
  <c r="AW66" i="8" s="1"/>
  <c r="AW67" i="8" s="1"/>
  <c r="AW68" i="8" s="1"/>
  <c r="AW69" i="8" s="1"/>
  <c r="AW70" i="8" s="1"/>
  <c r="AW71" i="8" s="1"/>
  <c r="AW72" i="8" s="1"/>
  <c r="AW73" i="8" s="1"/>
  <c r="AW74" i="8" s="1"/>
  <c r="AW75" i="8" s="1"/>
  <c r="AW76" i="8" s="1"/>
  <c r="AW77" i="8" s="1"/>
  <c r="AW78" i="8" s="1"/>
  <c r="AW79" i="8" s="1"/>
  <c r="AW80" i="8" s="1"/>
  <c r="AW81" i="8" s="1"/>
  <c r="AW82" i="8" s="1"/>
  <c r="AW83" i="8" s="1"/>
  <c r="AW84" i="8" s="1"/>
  <c r="AW85" i="8" s="1"/>
  <c r="AW86" i="8" s="1"/>
  <c r="AW87" i="8" s="1"/>
  <c r="AW88" i="8" s="1"/>
  <c r="AW89" i="8" s="1"/>
  <c r="AW90" i="8" s="1"/>
  <c r="AW91" i="8" s="1"/>
  <c r="AW92" i="8" s="1"/>
  <c r="AW93" i="8" s="1"/>
  <c r="AW94" i="8" s="1"/>
  <c r="AW95" i="8" s="1"/>
  <c r="AW96" i="8" s="1"/>
  <c r="AW97" i="8" s="1"/>
  <c r="AW98" i="8" s="1"/>
  <c r="AW99" i="8" s="1"/>
  <c r="AW100" i="8" s="1"/>
  <c r="AW101" i="8" s="1"/>
  <c r="AW102" i="8" s="1"/>
  <c r="AW103" i="8" s="1"/>
  <c r="AW104" i="8" s="1"/>
  <c r="AW105" i="8" s="1"/>
  <c r="AW106" i="8" s="1"/>
  <c r="AW107" i="8" s="1"/>
  <c r="AW108" i="8" s="1"/>
  <c r="AW109" i="8" s="1"/>
  <c r="AW110" i="8" s="1"/>
  <c r="AW111" i="8" s="1"/>
  <c r="AW112" i="8" s="1"/>
  <c r="AW113" i="8" s="1"/>
  <c r="AW114" i="8" s="1"/>
  <c r="AW115" i="8" s="1"/>
  <c r="AW116" i="8" s="1"/>
  <c r="AW117" i="8" s="1"/>
  <c r="AW118" i="8" s="1"/>
  <c r="AW119" i="8" s="1"/>
  <c r="AW120" i="8" s="1"/>
  <c r="AW121" i="8" s="1"/>
  <c r="AW122" i="8" s="1"/>
  <c r="AW123" i="8" s="1"/>
  <c r="AW124" i="8" s="1"/>
  <c r="AW125" i="8" s="1"/>
  <c r="AW126" i="8" s="1"/>
  <c r="AW127" i="8" s="1"/>
  <c r="AW128" i="8" s="1"/>
  <c r="AW129" i="8" s="1"/>
  <c r="AW130" i="8" s="1"/>
  <c r="AW131" i="8" s="1"/>
  <c r="AW132" i="8" s="1"/>
  <c r="AW133" i="8" s="1"/>
  <c r="AW134" i="8" s="1"/>
  <c r="AW135" i="8" s="1"/>
  <c r="AW136" i="8" s="1"/>
  <c r="AW137" i="8" s="1"/>
  <c r="AW138" i="8" s="1"/>
  <c r="AW139" i="8" s="1"/>
  <c r="AW140" i="8" s="1"/>
  <c r="AW141" i="8" s="1"/>
  <c r="AW142" i="8" s="1"/>
  <c r="AW143" i="8" s="1"/>
  <c r="AW144" i="8" s="1"/>
  <c r="AW145" i="8" s="1"/>
  <c r="AW146" i="8" s="1"/>
  <c r="AW147" i="8" s="1"/>
  <c r="AW148" i="8" s="1"/>
  <c r="AW149" i="8" s="1"/>
  <c r="AW150" i="8" s="1"/>
  <c r="AW151" i="8" s="1"/>
  <c r="AW152" i="8" s="1"/>
  <c r="AW153" i="8" s="1"/>
  <c r="AW154" i="8" s="1"/>
  <c r="AW155" i="8" s="1"/>
  <c r="AW156" i="8" s="1"/>
  <c r="AW157" i="8" s="1"/>
  <c r="AW158" i="8" s="1"/>
  <c r="AW159" i="8" s="1"/>
  <c r="AW160" i="8" s="1"/>
  <c r="AW161" i="8" s="1"/>
  <c r="AW162" i="8" s="1"/>
  <c r="AW163" i="8" s="1"/>
  <c r="AW164" i="8" s="1"/>
  <c r="AW165" i="8" s="1"/>
  <c r="AW166" i="8" s="1"/>
  <c r="AW167" i="8" s="1"/>
  <c r="AW168" i="8" s="1"/>
  <c r="AW169" i="8" s="1"/>
  <c r="AW170" i="8" s="1"/>
  <c r="AW171" i="8" s="1"/>
  <c r="AW172" i="8" s="1"/>
  <c r="AW173" i="8" s="1"/>
  <c r="AW174" i="8" s="1"/>
  <c r="AW175" i="8" s="1"/>
  <c r="AW176" i="8" s="1"/>
  <c r="AW177" i="8" s="1"/>
  <c r="AW178" i="8" s="1"/>
  <c r="AW179" i="8" s="1"/>
  <c r="AW180" i="8" s="1"/>
  <c r="AW181" i="8" s="1"/>
  <c r="AW182" i="8" s="1"/>
  <c r="AW183" i="8" s="1"/>
  <c r="AW184" i="8" s="1"/>
  <c r="AW185" i="8" s="1"/>
  <c r="AW186" i="8" s="1"/>
  <c r="AW187" i="8" s="1"/>
  <c r="AW188" i="8" s="1"/>
  <c r="AW189" i="8" s="1"/>
  <c r="AW190" i="8" s="1"/>
  <c r="AW191" i="8" s="1"/>
  <c r="AW192" i="8" s="1"/>
  <c r="AW193" i="8" s="1"/>
  <c r="AW194" i="8" s="1"/>
  <c r="AW195" i="8" s="1"/>
  <c r="AW196" i="8" s="1"/>
  <c r="AW197" i="8" s="1"/>
  <c r="AW198" i="8" s="1"/>
  <c r="AW199" i="8" s="1"/>
  <c r="AW200" i="8" s="1"/>
  <c r="AW201" i="8" s="1"/>
  <c r="AT7" i="8"/>
  <c r="AT8" i="8" s="1"/>
  <c r="BQ7" i="8"/>
  <c r="BQ14" i="8" s="1"/>
  <c r="BQ23" i="8" s="1"/>
  <c r="BR7" i="8"/>
  <c r="BR14" i="8" s="1"/>
  <c r="BR23" i="8" s="1"/>
  <c r="BR24" i="8" s="1"/>
  <c r="BR25" i="8" s="1"/>
  <c r="BR26" i="8" s="1"/>
  <c r="BR27" i="8" s="1"/>
  <c r="BR28" i="8" s="1"/>
  <c r="BR29" i="8" s="1"/>
  <c r="BR30" i="8" s="1"/>
  <c r="BR31" i="8" s="1"/>
  <c r="BR32" i="8" s="1"/>
  <c r="BR33" i="8" s="1"/>
  <c r="BR34" i="8" s="1"/>
  <c r="BR35" i="8" s="1"/>
  <c r="BR36" i="8" s="1"/>
  <c r="BR37" i="8" s="1"/>
  <c r="BR38" i="8" s="1"/>
  <c r="BR39" i="8" s="1"/>
  <c r="BR40" i="8" s="1"/>
  <c r="BR41" i="8" s="1"/>
  <c r="BR42" i="8" s="1"/>
  <c r="BR43" i="8" s="1"/>
  <c r="BR44" i="8" s="1"/>
  <c r="BR45" i="8" s="1"/>
  <c r="BR46" i="8" s="1"/>
  <c r="BR47" i="8" s="1"/>
  <c r="BR48" i="8" s="1"/>
  <c r="BR49" i="8" s="1"/>
  <c r="BR50" i="8" s="1"/>
  <c r="BR51" i="8" s="1"/>
  <c r="BR52" i="8" s="1"/>
  <c r="BR53" i="8" s="1"/>
  <c r="BR54" i="8" s="1"/>
  <c r="BR55" i="8" s="1"/>
  <c r="BR56" i="8" s="1"/>
  <c r="BR57" i="8" s="1"/>
  <c r="BR58" i="8" s="1"/>
  <c r="BR59" i="8" s="1"/>
  <c r="BR60" i="8" s="1"/>
  <c r="BR61" i="8" s="1"/>
  <c r="BR62" i="8" s="1"/>
  <c r="BR63" i="8" s="1"/>
  <c r="BR64" i="8" s="1"/>
  <c r="BR65" i="8" s="1"/>
  <c r="BR66" i="8" s="1"/>
  <c r="BR67" i="8" s="1"/>
  <c r="BR68" i="8" s="1"/>
  <c r="BR69" i="8" s="1"/>
  <c r="BR70" i="8" s="1"/>
  <c r="BR71" i="8" s="1"/>
  <c r="BR72" i="8" s="1"/>
  <c r="BR73" i="8" s="1"/>
  <c r="BR74" i="8" s="1"/>
  <c r="BR75" i="8" s="1"/>
  <c r="BR76" i="8" s="1"/>
  <c r="BR77" i="8" s="1"/>
  <c r="BR78" i="8" s="1"/>
  <c r="BR79" i="8" s="1"/>
  <c r="BR80" i="8" s="1"/>
  <c r="BR81" i="8" s="1"/>
  <c r="BR82" i="8" s="1"/>
  <c r="BR83" i="8" s="1"/>
  <c r="BR84" i="8" s="1"/>
  <c r="BR85" i="8" s="1"/>
  <c r="BR86" i="8" s="1"/>
  <c r="BR87" i="8" s="1"/>
  <c r="BR88" i="8" s="1"/>
  <c r="BR89" i="8" s="1"/>
  <c r="BR90" i="8" s="1"/>
  <c r="BR91" i="8" s="1"/>
  <c r="BR92" i="8" s="1"/>
  <c r="BR93" i="8" s="1"/>
  <c r="BR94" i="8" s="1"/>
  <c r="BR95" i="8" s="1"/>
  <c r="BR96" i="8" s="1"/>
  <c r="BR97" i="8" s="1"/>
  <c r="BR98" i="8" s="1"/>
  <c r="BR99" i="8" s="1"/>
  <c r="BR100" i="8" s="1"/>
  <c r="BR101" i="8" s="1"/>
  <c r="BR102" i="8" s="1"/>
  <c r="BR103" i="8" s="1"/>
  <c r="BR104" i="8" s="1"/>
  <c r="BR105" i="8" s="1"/>
  <c r="BR106" i="8" s="1"/>
  <c r="BR107" i="8" s="1"/>
  <c r="BR108" i="8" s="1"/>
  <c r="BR109" i="8" s="1"/>
  <c r="BR110" i="8" s="1"/>
  <c r="BR111" i="8" s="1"/>
  <c r="BR112" i="8" s="1"/>
  <c r="BR113" i="8" s="1"/>
  <c r="BR114" i="8" s="1"/>
  <c r="BR115" i="8" s="1"/>
  <c r="BR116" i="8" s="1"/>
  <c r="BR117" i="8" s="1"/>
  <c r="BR118" i="8" s="1"/>
  <c r="BR119" i="8" s="1"/>
  <c r="BR120" i="8" s="1"/>
  <c r="BR121" i="8" s="1"/>
  <c r="BR122" i="8" s="1"/>
  <c r="BR123" i="8" s="1"/>
  <c r="BR124" i="8" s="1"/>
  <c r="BR125" i="8" s="1"/>
  <c r="BR126" i="8" s="1"/>
  <c r="BR127" i="8" s="1"/>
  <c r="BR128" i="8" s="1"/>
  <c r="BR129" i="8" s="1"/>
  <c r="BR130" i="8" s="1"/>
  <c r="BR131" i="8" s="1"/>
  <c r="BR132" i="8" s="1"/>
  <c r="BR133" i="8" s="1"/>
  <c r="BR134" i="8" s="1"/>
  <c r="BR135" i="8" s="1"/>
  <c r="BR136" i="8" s="1"/>
  <c r="BR137" i="8" s="1"/>
  <c r="BR138" i="8" s="1"/>
  <c r="BR139" i="8" s="1"/>
  <c r="BR140" i="8" s="1"/>
  <c r="BR141" i="8" s="1"/>
  <c r="BR142" i="8" s="1"/>
  <c r="BR143" i="8" s="1"/>
  <c r="BR144" i="8" s="1"/>
  <c r="BR145" i="8" s="1"/>
  <c r="BR146" i="8" s="1"/>
  <c r="BR147" i="8" s="1"/>
  <c r="BR148" i="8" s="1"/>
  <c r="BR149" i="8" s="1"/>
  <c r="BR150" i="8" s="1"/>
  <c r="BR151" i="8" s="1"/>
  <c r="BR152" i="8" s="1"/>
  <c r="BR153" i="8" s="1"/>
  <c r="BR154" i="8" s="1"/>
  <c r="BR155" i="8" s="1"/>
  <c r="BR156" i="8" s="1"/>
  <c r="BR157" i="8" s="1"/>
  <c r="BR158" i="8" s="1"/>
  <c r="BR159" i="8" s="1"/>
  <c r="BR160" i="8" s="1"/>
  <c r="BR161" i="8" s="1"/>
  <c r="BR162" i="8" s="1"/>
  <c r="BR163" i="8" s="1"/>
  <c r="BR164" i="8" s="1"/>
  <c r="BR165" i="8" s="1"/>
  <c r="BR166" i="8" s="1"/>
  <c r="BR167" i="8" s="1"/>
  <c r="BR168" i="8" s="1"/>
  <c r="BR169" i="8" s="1"/>
  <c r="BR170" i="8" s="1"/>
  <c r="BR171" i="8" s="1"/>
  <c r="BR172" i="8" s="1"/>
  <c r="BR173" i="8" s="1"/>
  <c r="BR174" i="8" s="1"/>
  <c r="BR175" i="8" s="1"/>
  <c r="BR176" i="8" s="1"/>
  <c r="BR177" i="8" s="1"/>
  <c r="BR178" i="8" s="1"/>
  <c r="BR179" i="8" s="1"/>
  <c r="BR180" i="8" s="1"/>
  <c r="BR181" i="8" s="1"/>
  <c r="BR182" i="8" s="1"/>
  <c r="BR183" i="8" s="1"/>
  <c r="BR184" i="8" s="1"/>
  <c r="BR185" i="8" s="1"/>
  <c r="BR186" i="8" s="1"/>
  <c r="BR187" i="8" s="1"/>
  <c r="BR188" i="8" s="1"/>
  <c r="BR189" i="8" s="1"/>
  <c r="BR190" i="8" s="1"/>
  <c r="BR191" i="8" s="1"/>
  <c r="BR192" i="8" s="1"/>
  <c r="BR193" i="8" s="1"/>
  <c r="BR194" i="8" s="1"/>
  <c r="BR195" i="8" s="1"/>
  <c r="BR196" i="8" s="1"/>
  <c r="BR197" i="8" s="1"/>
  <c r="BR198" i="8" s="1"/>
  <c r="BR199" i="8" s="1"/>
  <c r="BR200" i="8" s="1"/>
  <c r="BR201" i="8" s="1"/>
  <c r="AY7" i="8"/>
  <c r="AY14" i="8" s="1"/>
  <c r="AY23" i="8" s="1"/>
  <c r="AO7" i="8"/>
  <c r="AO14" i="8" s="1"/>
  <c r="AO23" i="8" s="1"/>
  <c r="AO24" i="8" s="1"/>
  <c r="AO25" i="8" s="1"/>
  <c r="AO26" i="8" s="1"/>
  <c r="AO27" i="8" s="1"/>
  <c r="AO28" i="8" s="1"/>
  <c r="AO29" i="8" s="1"/>
  <c r="AO30" i="8" s="1"/>
  <c r="AO31" i="8" s="1"/>
  <c r="AO32" i="8" s="1"/>
  <c r="AO33" i="8" s="1"/>
  <c r="AO34" i="8" s="1"/>
  <c r="AO35" i="8" s="1"/>
  <c r="AO36" i="8" s="1"/>
  <c r="AO37" i="8" s="1"/>
  <c r="AO38" i="8" s="1"/>
  <c r="AO39" i="8" s="1"/>
  <c r="AO40" i="8" s="1"/>
  <c r="AO41" i="8" s="1"/>
  <c r="AO42" i="8" s="1"/>
  <c r="AO43" i="8" s="1"/>
  <c r="AO44" i="8" s="1"/>
  <c r="AO45" i="8" s="1"/>
  <c r="AO46" i="8" s="1"/>
  <c r="AO47" i="8" s="1"/>
  <c r="AO48" i="8" s="1"/>
  <c r="AO49" i="8" s="1"/>
  <c r="AO50" i="8" s="1"/>
  <c r="AO51" i="8" s="1"/>
  <c r="AO52" i="8" s="1"/>
  <c r="AO53" i="8" s="1"/>
  <c r="AO54" i="8" s="1"/>
  <c r="AO55" i="8" s="1"/>
  <c r="AO56" i="8" s="1"/>
  <c r="AO57" i="8" s="1"/>
  <c r="AO58" i="8" s="1"/>
  <c r="AO59" i="8" s="1"/>
  <c r="AO60" i="8" s="1"/>
  <c r="AO61" i="8" s="1"/>
  <c r="AO62" i="8" s="1"/>
  <c r="AO63" i="8" s="1"/>
  <c r="AO64" i="8" s="1"/>
  <c r="AO65" i="8" s="1"/>
  <c r="AO66" i="8" s="1"/>
  <c r="AO67" i="8" s="1"/>
  <c r="AO68" i="8" s="1"/>
  <c r="AO69" i="8" s="1"/>
  <c r="AO70" i="8" s="1"/>
  <c r="AO71" i="8" s="1"/>
  <c r="AO72" i="8" s="1"/>
  <c r="AO73" i="8" s="1"/>
  <c r="AO74" i="8" s="1"/>
  <c r="AO75" i="8" s="1"/>
  <c r="AO76" i="8" s="1"/>
  <c r="AO77" i="8" s="1"/>
  <c r="AO78" i="8" s="1"/>
  <c r="AO79" i="8" s="1"/>
  <c r="AO80" i="8" s="1"/>
  <c r="AO81" i="8" s="1"/>
  <c r="AO82" i="8" s="1"/>
  <c r="AO83" i="8" s="1"/>
  <c r="AO84" i="8" s="1"/>
  <c r="AO85" i="8" s="1"/>
  <c r="AO86" i="8" s="1"/>
  <c r="AO87" i="8" s="1"/>
  <c r="AO88" i="8" s="1"/>
  <c r="AO89" i="8" s="1"/>
  <c r="AO90" i="8" s="1"/>
  <c r="AO91" i="8" s="1"/>
  <c r="AO92" i="8" s="1"/>
  <c r="AO93" i="8" s="1"/>
  <c r="AO94" i="8" s="1"/>
  <c r="AO95" i="8" s="1"/>
  <c r="AO96" i="8" s="1"/>
  <c r="AO97" i="8" s="1"/>
  <c r="AO98" i="8" s="1"/>
  <c r="AO99" i="8" s="1"/>
  <c r="AO100" i="8" s="1"/>
  <c r="AO101" i="8" s="1"/>
  <c r="AO102" i="8" s="1"/>
  <c r="AO103" i="8" s="1"/>
  <c r="AO104" i="8" s="1"/>
  <c r="AO105" i="8" s="1"/>
  <c r="AO106" i="8" s="1"/>
  <c r="AO107" i="8" s="1"/>
  <c r="AO108" i="8" s="1"/>
  <c r="AO109" i="8" s="1"/>
  <c r="AO110" i="8" s="1"/>
  <c r="AO111" i="8" s="1"/>
  <c r="AO112" i="8" s="1"/>
  <c r="AO113" i="8" s="1"/>
  <c r="AO114" i="8" s="1"/>
  <c r="AO115" i="8" s="1"/>
  <c r="AO116" i="8" s="1"/>
  <c r="AO117" i="8" s="1"/>
  <c r="AO118" i="8" s="1"/>
  <c r="AO119" i="8" s="1"/>
  <c r="AO120" i="8" s="1"/>
  <c r="AO121" i="8" s="1"/>
  <c r="AO122" i="8" s="1"/>
  <c r="AO123" i="8" s="1"/>
  <c r="AO124" i="8" s="1"/>
  <c r="AO125" i="8" s="1"/>
  <c r="AO126" i="8" s="1"/>
  <c r="AO127" i="8" s="1"/>
  <c r="AO128" i="8" s="1"/>
  <c r="AO129" i="8" s="1"/>
  <c r="AO130" i="8" s="1"/>
  <c r="AO131" i="8" s="1"/>
  <c r="AO132" i="8" s="1"/>
  <c r="AO133" i="8" s="1"/>
  <c r="AO134" i="8" s="1"/>
  <c r="AO135" i="8" s="1"/>
  <c r="AO136" i="8" s="1"/>
  <c r="AO137" i="8" s="1"/>
  <c r="AO138" i="8" s="1"/>
  <c r="AO139" i="8" s="1"/>
  <c r="AO140" i="8" s="1"/>
  <c r="AO141" i="8" s="1"/>
  <c r="AO142" i="8" s="1"/>
  <c r="AO143" i="8" s="1"/>
  <c r="AO144" i="8" s="1"/>
  <c r="AO145" i="8" s="1"/>
  <c r="AO146" i="8" s="1"/>
  <c r="AO147" i="8" s="1"/>
  <c r="AO148" i="8" s="1"/>
  <c r="AO149" i="8" s="1"/>
  <c r="AO150" i="8" s="1"/>
  <c r="AO151" i="8" s="1"/>
  <c r="AO152" i="8" s="1"/>
  <c r="AO153" i="8" s="1"/>
  <c r="AO154" i="8" s="1"/>
  <c r="AO155" i="8" s="1"/>
  <c r="AO156" i="8" s="1"/>
  <c r="AO157" i="8" s="1"/>
  <c r="AO158" i="8" s="1"/>
  <c r="AO159" i="8" s="1"/>
  <c r="AO160" i="8" s="1"/>
  <c r="AO161" i="8" s="1"/>
  <c r="AO162" i="8" s="1"/>
  <c r="AO163" i="8" s="1"/>
  <c r="AO164" i="8" s="1"/>
  <c r="AO165" i="8" s="1"/>
  <c r="AO166" i="8" s="1"/>
  <c r="AO167" i="8" s="1"/>
  <c r="AO168" i="8" s="1"/>
  <c r="AO169" i="8" s="1"/>
  <c r="AO170" i="8" s="1"/>
  <c r="AO171" i="8" s="1"/>
  <c r="AO172" i="8" s="1"/>
  <c r="AO173" i="8" s="1"/>
  <c r="AO174" i="8" s="1"/>
  <c r="AO175" i="8" s="1"/>
  <c r="AO176" i="8" s="1"/>
  <c r="AO177" i="8" s="1"/>
  <c r="AO178" i="8" s="1"/>
  <c r="AO179" i="8" s="1"/>
  <c r="AO180" i="8" s="1"/>
  <c r="AO181" i="8" s="1"/>
  <c r="AO182" i="8" s="1"/>
  <c r="AO183" i="8" s="1"/>
  <c r="AO184" i="8" s="1"/>
  <c r="AO185" i="8" s="1"/>
  <c r="AO186" i="8" s="1"/>
  <c r="AO187" i="8" s="1"/>
  <c r="AO188" i="8" s="1"/>
  <c r="AO189" i="8" s="1"/>
  <c r="AO190" i="8" s="1"/>
  <c r="AO191" i="8" s="1"/>
  <c r="AO192" i="8" s="1"/>
  <c r="AO193" i="8" s="1"/>
  <c r="AO194" i="8" s="1"/>
  <c r="AO195" i="8" s="1"/>
  <c r="AO196" i="8" s="1"/>
  <c r="AO197" i="8" s="1"/>
  <c r="AO198" i="8" s="1"/>
  <c r="AO199" i="8" s="1"/>
  <c r="AO200" i="8" s="1"/>
  <c r="AO201" i="8" s="1"/>
  <c r="AG7" i="8"/>
  <c r="AG8" i="8" s="1"/>
  <c r="BI7" i="8"/>
  <c r="BI14" i="8" s="1"/>
  <c r="BI23" i="8" s="1"/>
  <c r="BI24" i="8" s="1"/>
  <c r="BI25" i="8" s="1"/>
  <c r="BI26" i="8" s="1"/>
  <c r="BI27" i="8" s="1"/>
  <c r="BI28" i="8" s="1"/>
  <c r="BI29" i="8" s="1"/>
  <c r="BI30" i="8" s="1"/>
  <c r="BI31" i="8" s="1"/>
  <c r="BI32" i="8" s="1"/>
  <c r="BI33" i="8" s="1"/>
  <c r="BI34" i="8" s="1"/>
  <c r="BI35" i="8" s="1"/>
  <c r="BI36" i="8" s="1"/>
  <c r="BI37" i="8" s="1"/>
  <c r="BI38" i="8" s="1"/>
  <c r="BI39" i="8" s="1"/>
  <c r="BI40" i="8" s="1"/>
  <c r="BI41" i="8" s="1"/>
  <c r="BI42" i="8" s="1"/>
  <c r="BI43" i="8" s="1"/>
  <c r="BI44" i="8" s="1"/>
  <c r="BI45" i="8" s="1"/>
  <c r="BI46" i="8" s="1"/>
  <c r="BI47" i="8" s="1"/>
  <c r="BI48" i="8" s="1"/>
  <c r="BI49" i="8" s="1"/>
  <c r="BI50" i="8" s="1"/>
  <c r="BI51" i="8" s="1"/>
  <c r="BI52" i="8" s="1"/>
  <c r="BI53" i="8" s="1"/>
  <c r="BI54" i="8" s="1"/>
  <c r="BI55" i="8" s="1"/>
  <c r="BI56" i="8" s="1"/>
  <c r="BI57" i="8" s="1"/>
  <c r="BI58" i="8" s="1"/>
  <c r="BI59" i="8" s="1"/>
  <c r="BI60" i="8" s="1"/>
  <c r="BI61" i="8" s="1"/>
  <c r="BI62" i="8" s="1"/>
  <c r="BI63" i="8" s="1"/>
  <c r="BI64" i="8" s="1"/>
  <c r="BI65" i="8" s="1"/>
  <c r="BI66" i="8" s="1"/>
  <c r="BI67" i="8" s="1"/>
  <c r="BI68" i="8" s="1"/>
  <c r="BI69" i="8" s="1"/>
  <c r="BI70" i="8" s="1"/>
  <c r="BI71" i="8" s="1"/>
  <c r="BI72" i="8" s="1"/>
  <c r="BI73" i="8" s="1"/>
  <c r="BI74" i="8" s="1"/>
  <c r="BI75" i="8" s="1"/>
  <c r="BI76" i="8" s="1"/>
  <c r="BI77" i="8" s="1"/>
  <c r="BI78" i="8" s="1"/>
  <c r="BI79" i="8" s="1"/>
  <c r="BI80" i="8" s="1"/>
  <c r="BI81" i="8" s="1"/>
  <c r="BI82" i="8" s="1"/>
  <c r="BI83" i="8" s="1"/>
  <c r="BI84" i="8" s="1"/>
  <c r="BI85" i="8" s="1"/>
  <c r="BI86" i="8" s="1"/>
  <c r="BI87" i="8" s="1"/>
  <c r="BI88" i="8" s="1"/>
  <c r="BI89" i="8" s="1"/>
  <c r="BI90" i="8" s="1"/>
  <c r="BI91" i="8" s="1"/>
  <c r="BI92" i="8" s="1"/>
  <c r="BI93" i="8" s="1"/>
  <c r="BI94" i="8" s="1"/>
  <c r="BI95" i="8" s="1"/>
  <c r="BI96" i="8" s="1"/>
  <c r="BI97" i="8" s="1"/>
  <c r="BI98" i="8" s="1"/>
  <c r="BI99" i="8" s="1"/>
  <c r="BI100" i="8" s="1"/>
  <c r="BI101" i="8" s="1"/>
  <c r="BI102" i="8" s="1"/>
  <c r="BI103" i="8" s="1"/>
  <c r="BI104" i="8" s="1"/>
  <c r="BI105" i="8" s="1"/>
  <c r="BI106" i="8" s="1"/>
  <c r="BI107" i="8" s="1"/>
  <c r="BI108" i="8" s="1"/>
  <c r="BI109" i="8" s="1"/>
  <c r="BI110" i="8" s="1"/>
  <c r="BI111" i="8" s="1"/>
  <c r="BI112" i="8" s="1"/>
  <c r="BI113" i="8" s="1"/>
  <c r="BI114" i="8" s="1"/>
  <c r="BI115" i="8" s="1"/>
  <c r="BI116" i="8" s="1"/>
  <c r="BI117" i="8" s="1"/>
  <c r="BI118" i="8" s="1"/>
  <c r="BI119" i="8" s="1"/>
  <c r="BI120" i="8" s="1"/>
  <c r="BI121" i="8" s="1"/>
  <c r="BI122" i="8" s="1"/>
  <c r="BI123" i="8" s="1"/>
  <c r="BI124" i="8" s="1"/>
  <c r="BI125" i="8" s="1"/>
  <c r="BI126" i="8" s="1"/>
  <c r="BI127" i="8" s="1"/>
  <c r="BI128" i="8" s="1"/>
  <c r="BI129" i="8" s="1"/>
  <c r="BI130" i="8" s="1"/>
  <c r="BI131" i="8" s="1"/>
  <c r="BI132" i="8" s="1"/>
  <c r="BI133" i="8" s="1"/>
  <c r="BI134" i="8" s="1"/>
  <c r="BI135" i="8" s="1"/>
  <c r="BI136" i="8" s="1"/>
  <c r="BI137" i="8" s="1"/>
  <c r="BI138" i="8" s="1"/>
  <c r="BI139" i="8" s="1"/>
  <c r="BI140" i="8" s="1"/>
  <c r="BI141" i="8" s="1"/>
  <c r="BI142" i="8" s="1"/>
  <c r="BI143" i="8" s="1"/>
  <c r="BI144" i="8" s="1"/>
  <c r="BI145" i="8" s="1"/>
  <c r="BI146" i="8" s="1"/>
  <c r="BI147" i="8" s="1"/>
  <c r="BI148" i="8" s="1"/>
  <c r="BI149" i="8" s="1"/>
  <c r="BI150" i="8" s="1"/>
  <c r="BI151" i="8" s="1"/>
  <c r="BI152" i="8" s="1"/>
  <c r="BI153" i="8" s="1"/>
  <c r="BI154" i="8" s="1"/>
  <c r="BI155" i="8" s="1"/>
  <c r="BI156" i="8" s="1"/>
  <c r="BI157" i="8" s="1"/>
  <c r="BI158" i="8" s="1"/>
  <c r="BI159" i="8" s="1"/>
  <c r="BI160" i="8" s="1"/>
  <c r="BI161" i="8" s="1"/>
  <c r="BI162" i="8" s="1"/>
  <c r="BI163" i="8" s="1"/>
  <c r="BI164" i="8" s="1"/>
  <c r="BI165" i="8" s="1"/>
  <c r="BI166" i="8" s="1"/>
  <c r="BI167" i="8" s="1"/>
  <c r="BI168" i="8" s="1"/>
  <c r="BI169" i="8" s="1"/>
  <c r="BI170" i="8" s="1"/>
  <c r="BI171" i="8" s="1"/>
  <c r="BI172" i="8" s="1"/>
  <c r="BI173" i="8" s="1"/>
  <c r="BI174" i="8" s="1"/>
  <c r="BI175" i="8" s="1"/>
  <c r="BI176" i="8" s="1"/>
  <c r="BI177" i="8" s="1"/>
  <c r="BI178" i="8" s="1"/>
  <c r="BI179" i="8" s="1"/>
  <c r="BI180" i="8" s="1"/>
  <c r="BI181" i="8" s="1"/>
  <c r="BI182" i="8" s="1"/>
  <c r="BI183" i="8" s="1"/>
  <c r="BI184" i="8" s="1"/>
  <c r="BI185" i="8" s="1"/>
  <c r="BI186" i="8" s="1"/>
  <c r="BI187" i="8" s="1"/>
  <c r="BI188" i="8" s="1"/>
  <c r="BI189" i="8" s="1"/>
  <c r="BI190" i="8" s="1"/>
  <c r="BI191" i="8" s="1"/>
  <c r="BI192" i="8" s="1"/>
  <c r="BI193" i="8" s="1"/>
  <c r="BI194" i="8" s="1"/>
  <c r="BI195" i="8" s="1"/>
  <c r="BI196" i="8" s="1"/>
  <c r="BI197" i="8" s="1"/>
  <c r="BI198" i="8" s="1"/>
  <c r="BI199" i="8" s="1"/>
  <c r="BI200" i="8" s="1"/>
  <c r="BI201" i="8" s="1"/>
  <c r="AM7" i="8"/>
  <c r="AM8" i="8" s="1"/>
  <c r="BA7" i="8"/>
  <c r="BA14" i="8" s="1"/>
  <c r="BA23" i="8" s="1"/>
  <c r="AF7" i="8"/>
  <c r="AK7" i="8"/>
  <c r="AD7" i="8"/>
  <c r="AX7" i="8"/>
  <c r="AR7" i="8"/>
  <c r="AA7" i="8"/>
  <c r="BE7" i="8"/>
  <c r="AI7" i="8"/>
  <c r="BT7" i="8"/>
  <c r="H14" i="8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8" i="8"/>
  <c r="BS7" i="8"/>
  <c r="G14" i="8"/>
  <c r="G8" i="8"/>
  <c r="BN7" i="8"/>
  <c r="J202" i="8"/>
  <c r="BP7" i="8"/>
  <c r="BO7" i="8"/>
  <c r="V23" i="8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V43" i="8" s="1"/>
  <c r="V44" i="8" s="1"/>
  <c r="V45" i="8" s="1"/>
  <c r="V46" i="8" s="1"/>
  <c r="V47" i="8" s="1"/>
  <c r="V48" i="8" s="1"/>
  <c r="V49" i="8" s="1"/>
  <c r="V50" i="8" s="1"/>
  <c r="V51" i="8" s="1"/>
  <c r="V52" i="8" s="1"/>
  <c r="V53" i="8" s="1"/>
  <c r="V54" i="8" s="1"/>
  <c r="V55" i="8" s="1"/>
  <c r="V56" i="8" s="1"/>
  <c r="V57" i="8" s="1"/>
  <c r="V58" i="8" s="1"/>
  <c r="V59" i="8" s="1"/>
  <c r="V60" i="8" s="1"/>
  <c r="V61" i="8" s="1"/>
  <c r="V62" i="8" s="1"/>
  <c r="V63" i="8" s="1"/>
  <c r="V64" i="8" s="1"/>
  <c r="V65" i="8" s="1"/>
  <c r="V66" i="8" s="1"/>
  <c r="V67" i="8" s="1"/>
  <c r="V68" i="8" s="1"/>
  <c r="V69" i="8" s="1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V82" i="8" s="1"/>
  <c r="V83" i="8" s="1"/>
  <c r="V84" i="8" s="1"/>
  <c r="V85" i="8" s="1"/>
  <c r="V86" i="8" s="1"/>
  <c r="V87" i="8" s="1"/>
  <c r="V88" i="8" s="1"/>
  <c r="V89" i="8" s="1"/>
  <c r="V90" i="8" s="1"/>
  <c r="V91" i="8" s="1"/>
  <c r="V92" i="8" s="1"/>
  <c r="V93" i="8" s="1"/>
  <c r="V94" i="8" s="1"/>
  <c r="V95" i="8" s="1"/>
  <c r="V96" i="8" s="1"/>
  <c r="V97" i="8" s="1"/>
  <c r="V98" i="8" s="1"/>
  <c r="V99" i="8" s="1"/>
  <c r="V100" i="8" s="1"/>
  <c r="V101" i="8" s="1"/>
  <c r="V102" i="8" s="1"/>
  <c r="V103" i="8" s="1"/>
  <c r="V104" i="8" s="1"/>
  <c r="V105" i="8" s="1"/>
  <c r="V106" i="8" s="1"/>
  <c r="V107" i="8" s="1"/>
  <c r="V108" i="8" s="1"/>
  <c r="V109" i="8" s="1"/>
  <c r="V110" i="8" s="1"/>
  <c r="V111" i="8" s="1"/>
  <c r="V112" i="8" s="1"/>
  <c r="V113" i="8" s="1"/>
  <c r="V114" i="8" s="1"/>
  <c r="V115" i="8" s="1"/>
  <c r="V116" i="8" s="1"/>
  <c r="V117" i="8" s="1"/>
  <c r="V118" i="8" s="1"/>
  <c r="V119" i="8" s="1"/>
  <c r="V120" i="8" s="1"/>
  <c r="V121" i="8" s="1"/>
  <c r="V122" i="8" s="1"/>
  <c r="V123" i="8" s="1"/>
  <c r="V124" i="8" s="1"/>
  <c r="V125" i="8" s="1"/>
  <c r="V126" i="8" s="1"/>
  <c r="V127" i="8" s="1"/>
  <c r="V128" i="8" s="1"/>
  <c r="V129" i="8" s="1"/>
  <c r="V130" i="8" s="1"/>
  <c r="V131" i="8" s="1"/>
  <c r="V132" i="8" s="1"/>
  <c r="V133" i="8" s="1"/>
  <c r="V134" i="8" s="1"/>
  <c r="V135" i="8" s="1"/>
  <c r="V136" i="8" s="1"/>
  <c r="V137" i="8" s="1"/>
  <c r="V138" i="8" s="1"/>
  <c r="V139" i="8" s="1"/>
  <c r="V140" i="8" s="1"/>
  <c r="V141" i="8" s="1"/>
  <c r="V142" i="8" s="1"/>
  <c r="V143" i="8" s="1"/>
  <c r="V144" i="8" s="1"/>
  <c r="V145" i="8" s="1"/>
  <c r="V146" i="8" s="1"/>
  <c r="V147" i="8" s="1"/>
  <c r="V148" i="8" s="1"/>
  <c r="V149" i="8" s="1"/>
  <c r="V150" i="8" s="1"/>
  <c r="V151" i="8" s="1"/>
  <c r="V152" i="8" s="1"/>
  <c r="V153" i="8" s="1"/>
  <c r="V154" i="8" s="1"/>
  <c r="V155" i="8" s="1"/>
  <c r="V156" i="8" s="1"/>
  <c r="V157" i="8" s="1"/>
  <c r="V158" i="8" s="1"/>
  <c r="V159" i="8" s="1"/>
  <c r="V160" i="8" s="1"/>
  <c r="V161" i="8" s="1"/>
  <c r="V162" i="8" s="1"/>
  <c r="V163" i="8" s="1"/>
  <c r="V164" i="8" s="1"/>
  <c r="V165" i="8" s="1"/>
  <c r="V166" i="8" s="1"/>
  <c r="V167" i="8" s="1"/>
  <c r="V168" i="8" s="1"/>
  <c r="V169" i="8" s="1"/>
  <c r="V170" i="8" s="1"/>
  <c r="V171" i="8" s="1"/>
  <c r="V172" i="8" s="1"/>
  <c r="V173" i="8" s="1"/>
  <c r="V174" i="8" s="1"/>
  <c r="V175" i="8" s="1"/>
  <c r="V176" i="8" s="1"/>
  <c r="V177" i="8" s="1"/>
  <c r="V178" i="8" s="1"/>
  <c r="V179" i="8" s="1"/>
  <c r="V180" i="8" s="1"/>
  <c r="V181" i="8" s="1"/>
  <c r="V182" i="8" s="1"/>
  <c r="V183" i="8" s="1"/>
  <c r="V184" i="8" s="1"/>
  <c r="V185" i="8" s="1"/>
  <c r="V186" i="8" s="1"/>
  <c r="V187" i="8" s="1"/>
  <c r="V188" i="8" s="1"/>
  <c r="V189" i="8" s="1"/>
  <c r="V190" i="8" s="1"/>
  <c r="V191" i="8" s="1"/>
  <c r="V192" i="8" s="1"/>
  <c r="V193" i="8" s="1"/>
  <c r="V194" i="8" s="1"/>
  <c r="V195" i="8" s="1"/>
  <c r="V196" i="8" s="1"/>
  <c r="V197" i="8" s="1"/>
  <c r="V198" i="8" s="1"/>
  <c r="V199" i="8" s="1"/>
  <c r="V200" i="8" s="1"/>
  <c r="V201" i="8" s="1"/>
  <c r="Q14" i="8"/>
  <c r="Q23" i="8" s="1"/>
  <c r="Q8" i="8"/>
  <c r="BC7" i="4"/>
  <c r="BC8" i="4" s="1"/>
  <c r="Y7" i="4"/>
  <c r="Y8" i="4" s="1"/>
  <c r="AD7" i="4"/>
  <c r="AD8" i="4" s="1"/>
  <c r="AX7" i="4"/>
  <c r="AX8" i="4" s="1"/>
  <c r="AF7" i="4"/>
  <c r="AF8" i="4" s="1"/>
  <c r="P14" i="8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P160" i="8" s="1"/>
  <c r="P161" i="8" s="1"/>
  <c r="P162" i="8" s="1"/>
  <c r="P163" i="8" s="1"/>
  <c r="P164" i="8" s="1"/>
  <c r="P165" i="8" s="1"/>
  <c r="P166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8" i="8"/>
  <c r="O14" i="8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O38" i="8" s="1"/>
  <c r="O39" i="8" s="1"/>
  <c r="O40" i="8" s="1"/>
  <c r="O41" i="8" s="1"/>
  <c r="O42" i="8" s="1"/>
  <c r="O43" i="8" s="1"/>
  <c r="O44" i="8" s="1"/>
  <c r="O45" i="8" s="1"/>
  <c r="O46" i="8" s="1"/>
  <c r="O47" i="8" s="1"/>
  <c r="O48" i="8" s="1"/>
  <c r="O49" i="8" s="1"/>
  <c r="O50" i="8" s="1"/>
  <c r="O51" i="8" s="1"/>
  <c r="O52" i="8" s="1"/>
  <c r="O53" i="8" s="1"/>
  <c r="O54" i="8" s="1"/>
  <c r="O55" i="8" s="1"/>
  <c r="O56" i="8" s="1"/>
  <c r="O57" i="8" s="1"/>
  <c r="O58" i="8" s="1"/>
  <c r="O59" i="8" s="1"/>
  <c r="O60" i="8" s="1"/>
  <c r="O61" i="8" s="1"/>
  <c r="O62" i="8" s="1"/>
  <c r="O63" i="8" s="1"/>
  <c r="O64" i="8" s="1"/>
  <c r="O65" i="8" s="1"/>
  <c r="O66" i="8" s="1"/>
  <c r="O67" i="8" s="1"/>
  <c r="O68" i="8" s="1"/>
  <c r="O69" i="8" s="1"/>
  <c r="O70" i="8" s="1"/>
  <c r="O71" i="8" s="1"/>
  <c r="O72" i="8" s="1"/>
  <c r="O73" i="8" s="1"/>
  <c r="O74" i="8" s="1"/>
  <c r="O75" i="8" s="1"/>
  <c r="O76" i="8" s="1"/>
  <c r="O77" i="8" s="1"/>
  <c r="O78" i="8" s="1"/>
  <c r="O79" i="8" s="1"/>
  <c r="O80" i="8" s="1"/>
  <c r="O81" i="8" s="1"/>
  <c r="O82" i="8" s="1"/>
  <c r="O83" i="8" s="1"/>
  <c r="O84" i="8" s="1"/>
  <c r="O85" i="8" s="1"/>
  <c r="O86" i="8" s="1"/>
  <c r="O87" i="8" s="1"/>
  <c r="O88" i="8" s="1"/>
  <c r="O89" i="8" s="1"/>
  <c r="O90" i="8" s="1"/>
  <c r="O91" i="8" s="1"/>
  <c r="O92" i="8" s="1"/>
  <c r="O93" i="8" s="1"/>
  <c r="O94" i="8" s="1"/>
  <c r="O95" i="8" s="1"/>
  <c r="O96" i="8" s="1"/>
  <c r="O97" i="8" s="1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O109" i="8" s="1"/>
  <c r="O110" i="8" s="1"/>
  <c r="O111" i="8" s="1"/>
  <c r="O112" i="8" s="1"/>
  <c r="O113" i="8" s="1"/>
  <c r="O114" i="8" s="1"/>
  <c r="O115" i="8" s="1"/>
  <c r="O116" i="8" s="1"/>
  <c r="O117" i="8" s="1"/>
  <c r="O118" i="8" s="1"/>
  <c r="O119" i="8" s="1"/>
  <c r="O120" i="8" s="1"/>
  <c r="O121" i="8" s="1"/>
  <c r="O122" i="8" s="1"/>
  <c r="O123" i="8" s="1"/>
  <c r="O124" i="8" s="1"/>
  <c r="O125" i="8" s="1"/>
  <c r="O126" i="8" s="1"/>
  <c r="O127" i="8" s="1"/>
  <c r="O128" i="8" s="1"/>
  <c r="O129" i="8" s="1"/>
  <c r="O130" i="8" s="1"/>
  <c r="O131" i="8" s="1"/>
  <c r="O132" i="8" s="1"/>
  <c r="O133" i="8" s="1"/>
  <c r="O134" i="8" s="1"/>
  <c r="O135" i="8" s="1"/>
  <c r="O136" i="8" s="1"/>
  <c r="O137" i="8" s="1"/>
  <c r="O138" i="8" s="1"/>
  <c r="O139" i="8" s="1"/>
  <c r="O140" i="8" s="1"/>
  <c r="O141" i="8" s="1"/>
  <c r="O142" i="8" s="1"/>
  <c r="O143" i="8" s="1"/>
  <c r="O144" i="8" s="1"/>
  <c r="O145" i="8" s="1"/>
  <c r="O146" i="8" s="1"/>
  <c r="O147" i="8" s="1"/>
  <c r="O148" i="8" s="1"/>
  <c r="O149" i="8" s="1"/>
  <c r="O150" i="8" s="1"/>
  <c r="O151" i="8" s="1"/>
  <c r="O152" i="8" s="1"/>
  <c r="O153" i="8" s="1"/>
  <c r="O154" i="8" s="1"/>
  <c r="O155" i="8" s="1"/>
  <c r="O156" i="8" s="1"/>
  <c r="O157" i="8" s="1"/>
  <c r="O158" i="8" s="1"/>
  <c r="O159" i="8" s="1"/>
  <c r="O160" i="8" s="1"/>
  <c r="O161" i="8" s="1"/>
  <c r="O162" i="8" s="1"/>
  <c r="O163" i="8" s="1"/>
  <c r="O164" i="8" s="1"/>
  <c r="O165" i="8" s="1"/>
  <c r="O166" i="8" s="1"/>
  <c r="O167" i="8" s="1"/>
  <c r="O168" i="8" s="1"/>
  <c r="O169" i="8" s="1"/>
  <c r="O170" i="8" s="1"/>
  <c r="O171" i="8" s="1"/>
  <c r="O172" i="8" s="1"/>
  <c r="O173" i="8" s="1"/>
  <c r="O174" i="8" s="1"/>
  <c r="O175" i="8" s="1"/>
  <c r="O176" i="8" s="1"/>
  <c r="O177" i="8" s="1"/>
  <c r="O178" i="8" s="1"/>
  <c r="O179" i="8" s="1"/>
  <c r="O180" i="8" s="1"/>
  <c r="O181" i="8" s="1"/>
  <c r="O182" i="8" s="1"/>
  <c r="O183" i="8" s="1"/>
  <c r="O184" i="8" s="1"/>
  <c r="O185" i="8" s="1"/>
  <c r="O186" i="8" s="1"/>
  <c r="O187" i="8" s="1"/>
  <c r="O188" i="8" s="1"/>
  <c r="O189" i="8" s="1"/>
  <c r="O190" i="8" s="1"/>
  <c r="O191" i="8" s="1"/>
  <c r="O192" i="8" s="1"/>
  <c r="O193" i="8" s="1"/>
  <c r="O194" i="8" s="1"/>
  <c r="O195" i="8" s="1"/>
  <c r="O196" i="8" s="1"/>
  <c r="O197" i="8" s="1"/>
  <c r="O198" i="8" s="1"/>
  <c r="O199" i="8" s="1"/>
  <c r="O200" i="8" s="1"/>
  <c r="O201" i="8" s="1"/>
  <c r="O8" i="8"/>
  <c r="E14" i="8"/>
  <c r="E23" i="8" s="1"/>
  <c r="E8" i="8"/>
  <c r="R14" i="8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R50" i="8" s="1"/>
  <c r="R51" i="8" s="1"/>
  <c r="R52" i="8" s="1"/>
  <c r="R53" i="8" s="1"/>
  <c r="R54" i="8" s="1"/>
  <c r="R55" i="8" s="1"/>
  <c r="R56" i="8" s="1"/>
  <c r="R57" i="8" s="1"/>
  <c r="R58" i="8" s="1"/>
  <c r="R59" i="8" s="1"/>
  <c r="R60" i="8" s="1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R82" i="8" s="1"/>
  <c r="R83" i="8" s="1"/>
  <c r="R84" i="8" s="1"/>
  <c r="R85" i="8" s="1"/>
  <c r="R86" i="8" s="1"/>
  <c r="R87" i="8" s="1"/>
  <c r="R88" i="8" s="1"/>
  <c r="R89" i="8" s="1"/>
  <c r="R90" i="8" s="1"/>
  <c r="R91" i="8" s="1"/>
  <c r="R92" i="8" s="1"/>
  <c r="R93" i="8" s="1"/>
  <c r="R94" i="8" s="1"/>
  <c r="R95" i="8" s="1"/>
  <c r="R96" i="8" s="1"/>
  <c r="R97" i="8" s="1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R119" i="8" s="1"/>
  <c r="R120" i="8" s="1"/>
  <c r="R121" i="8" s="1"/>
  <c r="R122" i="8" s="1"/>
  <c r="R123" i="8" s="1"/>
  <c r="R124" i="8" s="1"/>
  <c r="R125" i="8" s="1"/>
  <c r="R126" i="8" s="1"/>
  <c r="R127" i="8" s="1"/>
  <c r="R128" i="8" s="1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R148" i="8" s="1"/>
  <c r="R149" i="8" s="1"/>
  <c r="R150" i="8" s="1"/>
  <c r="R151" i="8" s="1"/>
  <c r="R152" i="8" s="1"/>
  <c r="R153" i="8" s="1"/>
  <c r="R154" i="8" s="1"/>
  <c r="R155" i="8" s="1"/>
  <c r="R156" i="8" s="1"/>
  <c r="R157" i="8" s="1"/>
  <c r="R158" i="8" s="1"/>
  <c r="R159" i="8" s="1"/>
  <c r="R160" i="8" s="1"/>
  <c r="R161" i="8" s="1"/>
  <c r="R162" i="8" s="1"/>
  <c r="R163" i="8" s="1"/>
  <c r="R164" i="8" s="1"/>
  <c r="R165" i="8" s="1"/>
  <c r="R166" i="8" s="1"/>
  <c r="R167" i="8" s="1"/>
  <c r="R168" i="8" s="1"/>
  <c r="R169" i="8" s="1"/>
  <c r="R170" i="8" s="1"/>
  <c r="R171" i="8" s="1"/>
  <c r="R172" i="8" s="1"/>
  <c r="R173" i="8" s="1"/>
  <c r="R174" i="8" s="1"/>
  <c r="R175" i="8" s="1"/>
  <c r="R176" i="8" s="1"/>
  <c r="R177" i="8" s="1"/>
  <c r="R178" i="8" s="1"/>
  <c r="R179" i="8" s="1"/>
  <c r="R180" i="8" s="1"/>
  <c r="R181" i="8" s="1"/>
  <c r="R182" i="8" s="1"/>
  <c r="R183" i="8" s="1"/>
  <c r="R184" i="8" s="1"/>
  <c r="R185" i="8" s="1"/>
  <c r="R186" i="8" s="1"/>
  <c r="R187" i="8" s="1"/>
  <c r="R188" i="8" s="1"/>
  <c r="R189" i="8" s="1"/>
  <c r="R190" i="8" s="1"/>
  <c r="R191" i="8" s="1"/>
  <c r="R192" i="8" s="1"/>
  <c r="R193" i="8" s="1"/>
  <c r="R194" i="8" s="1"/>
  <c r="R195" i="8" s="1"/>
  <c r="R196" i="8" s="1"/>
  <c r="R197" i="8" s="1"/>
  <c r="R198" i="8" s="1"/>
  <c r="R199" i="8" s="1"/>
  <c r="R200" i="8" s="1"/>
  <c r="R201" i="8" s="1"/>
  <c r="R8" i="8"/>
  <c r="D23" i="8"/>
  <c r="K14" i="8"/>
  <c r="K23" i="8" s="1"/>
  <c r="K8" i="8"/>
  <c r="AP7" i="8"/>
  <c r="Y7" i="8"/>
  <c r="BC7" i="8"/>
  <c r="U14" i="8"/>
  <c r="U23" i="8" s="1"/>
  <c r="U8" i="8"/>
  <c r="AH7" i="8"/>
  <c r="N14" i="8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N46" i="8" s="1"/>
  <c r="N47" i="8" s="1"/>
  <c r="N48" i="8" s="1"/>
  <c r="N49" i="8" s="1"/>
  <c r="N50" i="8" s="1"/>
  <c r="N51" i="8" s="1"/>
  <c r="N52" i="8" s="1"/>
  <c r="N53" i="8" s="1"/>
  <c r="N54" i="8" s="1"/>
  <c r="N55" i="8" s="1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N86" i="8" s="1"/>
  <c r="N87" i="8" s="1"/>
  <c r="N88" i="8" s="1"/>
  <c r="N89" i="8" s="1"/>
  <c r="N90" i="8" s="1"/>
  <c r="N91" i="8" s="1"/>
  <c r="N92" i="8" s="1"/>
  <c r="N93" i="8" s="1"/>
  <c r="N94" i="8" s="1"/>
  <c r="N95" i="8" s="1"/>
  <c r="N96" i="8" s="1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N148" i="8" s="1"/>
  <c r="N149" i="8" s="1"/>
  <c r="N150" i="8" s="1"/>
  <c r="N151" i="8" s="1"/>
  <c r="N152" i="8" s="1"/>
  <c r="N153" i="8" s="1"/>
  <c r="N154" i="8" s="1"/>
  <c r="N155" i="8" s="1"/>
  <c r="N156" i="8" s="1"/>
  <c r="N157" i="8" s="1"/>
  <c r="N158" i="8" s="1"/>
  <c r="N159" i="8" s="1"/>
  <c r="N160" i="8" s="1"/>
  <c r="N161" i="8" s="1"/>
  <c r="N162" i="8" s="1"/>
  <c r="N163" i="8" s="1"/>
  <c r="N164" i="8" s="1"/>
  <c r="N165" i="8" s="1"/>
  <c r="N166" i="8" s="1"/>
  <c r="N167" i="8" s="1"/>
  <c r="N168" i="8" s="1"/>
  <c r="N169" i="8" s="1"/>
  <c r="N170" i="8" s="1"/>
  <c r="N171" i="8" s="1"/>
  <c r="N172" i="8" s="1"/>
  <c r="N173" i="8" s="1"/>
  <c r="N174" i="8" s="1"/>
  <c r="N175" i="8" s="1"/>
  <c r="N176" i="8" s="1"/>
  <c r="N177" i="8" s="1"/>
  <c r="N178" i="8" s="1"/>
  <c r="N179" i="8" s="1"/>
  <c r="N180" i="8" s="1"/>
  <c r="N181" i="8" s="1"/>
  <c r="N182" i="8" s="1"/>
  <c r="N183" i="8" s="1"/>
  <c r="N184" i="8" s="1"/>
  <c r="N185" i="8" s="1"/>
  <c r="N186" i="8" s="1"/>
  <c r="N187" i="8" s="1"/>
  <c r="N188" i="8" s="1"/>
  <c r="N189" i="8" s="1"/>
  <c r="N190" i="8" s="1"/>
  <c r="N191" i="8" s="1"/>
  <c r="N192" i="8" s="1"/>
  <c r="N193" i="8" s="1"/>
  <c r="N194" i="8" s="1"/>
  <c r="N195" i="8" s="1"/>
  <c r="N196" i="8" s="1"/>
  <c r="N197" i="8" s="1"/>
  <c r="N198" i="8" s="1"/>
  <c r="N199" i="8" s="1"/>
  <c r="N200" i="8" s="1"/>
  <c r="N201" i="8" s="1"/>
  <c r="N8" i="8"/>
  <c r="J205" i="8"/>
  <c r="AZ14" i="8"/>
  <c r="AZ23" i="8" s="1"/>
  <c r="AZ8" i="8"/>
  <c r="M14" i="8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52" i="8" s="1"/>
  <c r="M153" i="8" s="1"/>
  <c r="M154" i="8" s="1"/>
  <c r="M155" i="8" s="1"/>
  <c r="M156" i="8" s="1"/>
  <c r="M157" i="8" s="1"/>
  <c r="M158" i="8" s="1"/>
  <c r="M159" i="8" s="1"/>
  <c r="M160" i="8" s="1"/>
  <c r="M161" i="8" s="1"/>
  <c r="M162" i="8" s="1"/>
  <c r="M163" i="8" s="1"/>
  <c r="M164" i="8" s="1"/>
  <c r="M165" i="8" s="1"/>
  <c r="M166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M189" i="8" s="1"/>
  <c r="M190" i="8" s="1"/>
  <c r="M191" i="8" s="1"/>
  <c r="M192" i="8" s="1"/>
  <c r="M193" i="8" s="1"/>
  <c r="M194" i="8" s="1"/>
  <c r="M195" i="8" s="1"/>
  <c r="M196" i="8" s="1"/>
  <c r="M197" i="8" s="1"/>
  <c r="M198" i="8" s="1"/>
  <c r="M199" i="8" s="1"/>
  <c r="M200" i="8" s="1"/>
  <c r="M201" i="8" s="1"/>
  <c r="M8" i="8"/>
  <c r="F14" i="8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8" i="8"/>
  <c r="X14" i="8"/>
  <c r="X23" i="8" s="1"/>
  <c r="X8" i="8"/>
  <c r="W14" i="8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W38" i="8" s="1"/>
  <c r="W39" i="8" s="1"/>
  <c r="W40" i="8" s="1"/>
  <c r="W41" i="8" s="1"/>
  <c r="W42" i="8" s="1"/>
  <c r="W43" i="8" s="1"/>
  <c r="W44" i="8" s="1"/>
  <c r="W45" i="8" s="1"/>
  <c r="W46" i="8" s="1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W81" i="8" s="1"/>
  <c r="W82" i="8" s="1"/>
  <c r="W83" i="8" s="1"/>
  <c r="W84" i="8" s="1"/>
  <c r="W85" i="8" s="1"/>
  <c r="W86" i="8" s="1"/>
  <c r="W87" i="8" s="1"/>
  <c r="W88" i="8" s="1"/>
  <c r="W89" i="8" s="1"/>
  <c r="W90" i="8" s="1"/>
  <c r="W91" i="8" s="1"/>
  <c r="W92" i="8" s="1"/>
  <c r="W93" i="8" s="1"/>
  <c r="W94" i="8" s="1"/>
  <c r="W95" i="8" s="1"/>
  <c r="W96" i="8" s="1"/>
  <c r="W97" i="8" s="1"/>
  <c r="W98" i="8" s="1"/>
  <c r="W99" i="8" s="1"/>
  <c r="W100" i="8" s="1"/>
  <c r="W101" i="8" s="1"/>
  <c r="W102" i="8" s="1"/>
  <c r="W103" i="8" s="1"/>
  <c r="W104" i="8" s="1"/>
  <c r="W105" i="8" s="1"/>
  <c r="W106" i="8" s="1"/>
  <c r="W107" i="8" s="1"/>
  <c r="W108" i="8" s="1"/>
  <c r="W109" i="8" s="1"/>
  <c r="W110" i="8" s="1"/>
  <c r="W111" i="8" s="1"/>
  <c r="W112" i="8" s="1"/>
  <c r="W113" i="8" s="1"/>
  <c r="W114" i="8" s="1"/>
  <c r="W115" i="8" s="1"/>
  <c r="W116" i="8" s="1"/>
  <c r="W117" i="8" s="1"/>
  <c r="W118" i="8" s="1"/>
  <c r="W119" i="8" s="1"/>
  <c r="W120" i="8" s="1"/>
  <c r="W121" i="8" s="1"/>
  <c r="W122" i="8" s="1"/>
  <c r="W123" i="8" s="1"/>
  <c r="W124" i="8" s="1"/>
  <c r="W125" i="8" s="1"/>
  <c r="W126" i="8" s="1"/>
  <c r="W127" i="8" s="1"/>
  <c r="W128" i="8" s="1"/>
  <c r="W129" i="8" s="1"/>
  <c r="W130" i="8" s="1"/>
  <c r="W131" i="8" s="1"/>
  <c r="W132" i="8" s="1"/>
  <c r="W133" i="8" s="1"/>
  <c r="W134" i="8" s="1"/>
  <c r="W135" i="8" s="1"/>
  <c r="W136" i="8" s="1"/>
  <c r="W137" i="8" s="1"/>
  <c r="W138" i="8" s="1"/>
  <c r="W139" i="8" s="1"/>
  <c r="W140" i="8" s="1"/>
  <c r="W141" i="8" s="1"/>
  <c r="W142" i="8" s="1"/>
  <c r="W143" i="8" s="1"/>
  <c r="W144" i="8" s="1"/>
  <c r="W145" i="8" s="1"/>
  <c r="W146" i="8" s="1"/>
  <c r="W147" i="8" s="1"/>
  <c r="W148" i="8" s="1"/>
  <c r="W149" i="8" s="1"/>
  <c r="W150" i="8" s="1"/>
  <c r="W151" i="8" s="1"/>
  <c r="W152" i="8" s="1"/>
  <c r="W153" i="8" s="1"/>
  <c r="W154" i="8" s="1"/>
  <c r="W155" i="8" s="1"/>
  <c r="W156" i="8" s="1"/>
  <c r="W157" i="8" s="1"/>
  <c r="W158" i="8" s="1"/>
  <c r="W159" i="8" s="1"/>
  <c r="W160" i="8" s="1"/>
  <c r="W161" i="8" s="1"/>
  <c r="W162" i="8" s="1"/>
  <c r="W163" i="8" s="1"/>
  <c r="W164" i="8" s="1"/>
  <c r="W165" i="8" s="1"/>
  <c r="W166" i="8" s="1"/>
  <c r="W167" i="8" s="1"/>
  <c r="W168" i="8" s="1"/>
  <c r="W169" i="8" s="1"/>
  <c r="W170" i="8" s="1"/>
  <c r="W171" i="8" s="1"/>
  <c r="W172" i="8" s="1"/>
  <c r="W173" i="8" s="1"/>
  <c r="W174" i="8" s="1"/>
  <c r="W175" i="8" s="1"/>
  <c r="W176" i="8" s="1"/>
  <c r="W177" i="8" s="1"/>
  <c r="W178" i="8" s="1"/>
  <c r="W179" i="8" s="1"/>
  <c r="W180" i="8" s="1"/>
  <c r="W181" i="8" s="1"/>
  <c r="W182" i="8" s="1"/>
  <c r="W183" i="8" s="1"/>
  <c r="W184" i="8" s="1"/>
  <c r="W185" i="8" s="1"/>
  <c r="W186" i="8" s="1"/>
  <c r="W187" i="8" s="1"/>
  <c r="W188" i="8" s="1"/>
  <c r="W189" i="8" s="1"/>
  <c r="W190" i="8" s="1"/>
  <c r="W191" i="8" s="1"/>
  <c r="W192" i="8" s="1"/>
  <c r="W193" i="8" s="1"/>
  <c r="W194" i="8" s="1"/>
  <c r="W195" i="8" s="1"/>
  <c r="W196" i="8" s="1"/>
  <c r="W197" i="8" s="1"/>
  <c r="W198" i="8" s="1"/>
  <c r="W199" i="8" s="1"/>
  <c r="W200" i="8" s="1"/>
  <c r="W201" i="8" s="1"/>
  <c r="W8" i="8"/>
  <c r="Z7" i="4"/>
  <c r="Z8" i="4" s="1"/>
  <c r="AZ7" i="4"/>
  <c r="AZ8" i="4" s="1"/>
  <c r="BI7" i="4"/>
  <c r="BI8" i="4" s="1"/>
  <c r="L14" i="8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8" i="8"/>
  <c r="AN7" i="8"/>
  <c r="BF7" i="8"/>
  <c r="BL16" i="4"/>
  <c r="BL21" i="4" s="1"/>
  <c r="BL22" i="4" s="1"/>
  <c r="BL23" i="4" s="1"/>
  <c r="BL24" i="4" s="1"/>
  <c r="AJ16" i="4"/>
  <c r="AJ21" i="4" s="1"/>
  <c r="AJ22" i="4" s="1"/>
  <c r="AJ23" i="4" s="1"/>
  <c r="AJ24" i="4" s="1"/>
  <c r="T88" i="2"/>
  <c r="V62" i="2"/>
  <c r="U88" i="2"/>
  <c r="D23" i="4"/>
  <c r="BK9" i="4"/>
  <c r="BK10" i="4" s="1"/>
  <c r="BK11" i="4" s="1"/>
  <c r="BK12" i="4" s="1"/>
  <c r="BK13" i="4" s="1"/>
  <c r="BK22" i="4"/>
  <c r="BK23" i="4" s="1"/>
  <c r="BK24" i="4" s="1"/>
  <c r="BP9" i="4"/>
  <c r="BP10" i="4" s="1"/>
  <c r="BP11" i="4" s="1"/>
  <c r="BP12" i="4" s="1"/>
  <c r="BP13" i="4" s="1"/>
  <c r="BP22" i="4"/>
  <c r="BP23" i="4" s="1"/>
  <c r="BP24" i="4" s="1"/>
  <c r="Y9" i="4"/>
  <c r="Y10" i="4" s="1"/>
  <c r="Y11" i="4" s="1"/>
  <c r="Y12" i="4" s="1"/>
  <c r="Y13" i="4" s="1"/>
  <c r="Y22" i="4"/>
  <c r="Y23" i="4" s="1"/>
  <c r="Y24" i="4" s="1"/>
  <c r="AT9" i="4"/>
  <c r="AT10" i="4" s="1"/>
  <c r="AT11" i="4" s="1"/>
  <c r="AT12" i="4" s="1"/>
  <c r="AT13" i="4" s="1"/>
  <c r="AT22" i="4"/>
  <c r="AT23" i="4" s="1"/>
  <c r="AT24" i="4" s="1"/>
  <c r="AY9" i="4"/>
  <c r="AY10" i="4" s="1"/>
  <c r="AY11" i="4" s="1"/>
  <c r="AY12" i="4" s="1"/>
  <c r="AY13" i="4" s="1"/>
  <c r="AY22" i="4"/>
  <c r="AY23" i="4" s="1"/>
  <c r="AY24" i="4" s="1"/>
  <c r="AS9" i="4"/>
  <c r="AS10" i="4" s="1"/>
  <c r="AS11" i="4" s="1"/>
  <c r="AS12" i="4" s="1"/>
  <c r="AS13" i="4" s="1"/>
  <c r="AS22" i="4"/>
  <c r="AS23" i="4" s="1"/>
  <c r="AS24" i="4" s="1"/>
  <c r="AB9" i="4"/>
  <c r="AB10" i="4" s="1"/>
  <c r="AB11" i="4" s="1"/>
  <c r="AB12" i="4" s="1"/>
  <c r="AB13" i="4" s="1"/>
  <c r="AB22" i="4"/>
  <c r="AB23" i="4" s="1"/>
  <c r="AB24" i="4" s="1"/>
  <c r="BM9" i="4"/>
  <c r="BM10" i="4" s="1"/>
  <c r="BM11" i="4" s="1"/>
  <c r="BM12" i="4" s="1"/>
  <c r="BM13" i="4" s="1"/>
  <c r="BM22" i="4"/>
  <c r="BM23" i="4" s="1"/>
  <c r="BM24" i="4" s="1"/>
  <c r="AL9" i="4"/>
  <c r="AL10" i="4" s="1"/>
  <c r="AL11" i="4" s="1"/>
  <c r="AL12" i="4" s="1"/>
  <c r="AL13" i="4" s="1"/>
  <c r="AL22" i="4"/>
  <c r="AL23" i="4" s="1"/>
  <c r="AL24" i="4" s="1"/>
  <c r="AQ9" i="4"/>
  <c r="AQ10" i="4" s="1"/>
  <c r="AQ11" i="4" s="1"/>
  <c r="AQ12" i="4" s="1"/>
  <c r="AQ13" i="4" s="1"/>
  <c r="AQ22" i="4"/>
  <c r="AQ23" i="4" s="1"/>
  <c r="AQ24" i="4" s="1"/>
  <c r="AV9" i="4"/>
  <c r="AV10" i="4" s="1"/>
  <c r="AV11" i="4" s="1"/>
  <c r="AV12" i="4" s="1"/>
  <c r="AV13" i="4" s="1"/>
  <c r="AV22" i="4"/>
  <c r="AV23" i="4" s="1"/>
  <c r="AV24" i="4" s="1"/>
  <c r="AP9" i="4"/>
  <c r="AP10" i="4" s="1"/>
  <c r="AP11" i="4" s="1"/>
  <c r="AP12" i="4" s="1"/>
  <c r="AP13" i="4" s="1"/>
  <c r="AP22" i="4"/>
  <c r="AP23" i="4" s="1"/>
  <c r="AP24" i="4" s="1"/>
  <c r="J24" i="4"/>
  <c r="I24" i="4"/>
  <c r="S24" i="4"/>
  <c r="P24" i="4"/>
  <c r="BZ24" i="4"/>
  <c r="BX24" i="4"/>
  <c r="AO9" i="4"/>
  <c r="AO10" i="4" s="1"/>
  <c r="AO11" i="4" s="1"/>
  <c r="AO12" i="4" s="1"/>
  <c r="AO13" i="4" s="1"/>
  <c r="AO22" i="4"/>
  <c r="AO23" i="4" s="1"/>
  <c r="AO24" i="4" s="1"/>
  <c r="BJ9" i="4"/>
  <c r="BJ10" i="4" s="1"/>
  <c r="BJ11" i="4" s="1"/>
  <c r="BJ12" i="4" s="1"/>
  <c r="BJ13" i="4" s="1"/>
  <c r="BJ22" i="4"/>
  <c r="BJ23" i="4" s="1"/>
  <c r="BJ24" i="4" s="1"/>
  <c r="BO9" i="4"/>
  <c r="BO10" i="4" s="1"/>
  <c r="BO11" i="4" s="1"/>
  <c r="BO12" i="4" s="1"/>
  <c r="BO13" i="4" s="1"/>
  <c r="BO22" i="4"/>
  <c r="BO23" i="4" s="1"/>
  <c r="BO24" i="4" s="1"/>
  <c r="AN9" i="4"/>
  <c r="AN10" i="4" s="1"/>
  <c r="AN11" i="4" s="1"/>
  <c r="AN12" i="4" s="1"/>
  <c r="AN13" i="4" s="1"/>
  <c r="AN22" i="4"/>
  <c r="AN23" i="4" s="1"/>
  <c r="AN24" i="4" s="1"/>
  <c r="BI9" i="4"/>
  <c r="BI10" i="4" s="1"/>
  <c r="BI11" i="4" s="1"/>
  <c r="BI12" i="4" s="1"/>
  <c r="BI13" i="4" s="1"/>
  <c r="BI22" i="4"/>
  <c r="BI23" i="4" s="1"/>
  <c r="BI24" i="4" s="1"/>
  <c r="AH9" i="4"/>
  <c r="AH10" i="4" s="1"/>
  <c r="AH11" i="4" s="1"/>
  <c r="AH12" i="4" s="1"/>
  <c r="AH13" i="4" s="1"/>
  <c r="AH22" i="4"/>
  <c r="AH23" i="4" s="1"/>
  <c r="AH24" i="4" s="1"/>
  <c r="AM9" i="4"/>
  <c r="AM10" i="4" s="1"/>
  <c r="AM11" i="4" s="1"/>
  <c r="AM12" i="4" s="1"/>
  <c r="AM13" i="4" s="1"/>
  <c r="AM22" i="4"/>
  <c r="AM23" i="4" s="1"/>
  <c r="AM24" i="4" s="1"/>
  <c r="AR9" i="4"/>
  <c r="AR10" i="4" s="1"/>
  <c r="AR11" i="4" s="1"/>
  <c r="AR12" i="4" s="1"/>
  <c r="AR13" i="4" s="1"/>
  <c r="AR22" i="4"/>
  <c r="AR23" i="4" s="1"/>
  <c r="AR24" i="4" s="1"/>
  <c r="BB9" i="4"/>
  <c r="BB10" i="4" s="1"/>
  <c r="BB11" i="4" s="1"/>
  <c r="BB12" i="4" s="1"/>
  <c r="BB13" i="4" s="1"/>
  <c r="BB22" i="4"/>
  <c r="BB23" i="4" s="1"/>
  <c r="BB24" i="4" s="1"/>
  <c r="BG9" i="4"/>
  <c r="BG10" i="4" s="1"/>
  <c r="BG11" i="4" s="1"/>
  <c r="BG12" i="4" s="1"/>
  <c r="BG13" i="4" s="1"/>
  <c r="BG22" i="4"/>
  <c r="BG23" i="4" s="1"/>
  <c r="BG24" i="4" s="1"/>
  <c r="BL9" i="4"/>
  <c r="BL10" i="4" s="1"/>
  <c r="BL11" i="4" s="1"/>
  <c r="BL12" i="4" s="1"/>
  <c r="BL13" i="4" s="1"/>
  <c r="BF9" i="4"/>
  <c r="BF10" i="4" s="1"/>
  <c r="BF11" i="4" s="1"/>
  <c r="BF12" i="4" s="1"/>
  <c r="BF13" i="4" s="1"/>
  <c r="BF22" i="4"/>
  <c r="BF23" i="4" s="1"/>
  <c r="BF24" i="4" s="1"/>
  <c r="BV24" i="4"/>
  <c r="K24" i="4"/>
  <c r="BW24" i="4"/>
  <c r="W24" i="4"/>
  <c r="AE9" i="4"/>
  <c r="AE10" i="4" s="1"/>
  <c r="AE11" i="4" s="1"/>
  <c r="AE12" i="4" s="1"/>
  <c r="AE13" i="4" s="1"/>
  <c r="AE22" i="4"/>
  <c r="AE23" i="4" s="1"/>
  <c r="AE24" i="4" s="1"/>
  <c r="AJ9" i="4"/>
  <c r="AJ10" i="4" s="1"/>
  <c r="AJ11" i="4" s="1"/>
  <c r="AJ12" i="4" s="1"/>
  <c r="AJ13" i="4" s="1"/>
  <c r="BE9" i="4"/>
  <c r="BE10" i="4" s="1"/>
  <c r="BE11" i="4" s="1"/>
  <c r="BE12" i="4" s="1"/>
  <c r="BE13" i="4" s="1"/>
  <c r="BE22" i="4"/>
  <c r="BE23" i="4" s="1"/>
  <c r="BE24" i="4" s="1"/>
  <c r="BD9" i="4"/>
  <c r="BD10" i="4" s="1"/>
  <c r="BD11" i="4" s="1"/>
  <c r="BD12" i="4" s="1"/>
  <c r="BD13" i="4" s="1"/>
  <c r="BD22" i="4"/>
  <c r="BD23" i="4" s="1"/>
  <c r="BD24" i="4" s="1"/>
  <c r="AX9" i="4"/>
  <c r="AX10" i="4" s="1"/>
  <c r="AX11" i="4" s="1"/>
  <c r="AX12" i="4" s="1"/>
  <c r="AX13" i="4" s="1"/>
  <c r="AX22" i="4"/>
  <c r="AX23" i="4" s="1"/>
  <c r="AX24" i="4" s="1"/>
  <c r="BC9" i="4"/>
  <c r="BC10" i="4" s="1"/>
  <c r="BC11" i="4" s="1"/>
  <c r="BC12" i="4" s="1"/>
  <c r="BC13" i="4" s="1"/>
  <c r="BC22" i="4"/>
  <c r="BC23" i="4" s="1"/>
  <c r="BC24" i="4" s="1"/>
  <c r="BH9" i="4"/>
  <c r="BH10" i="4" s="1"/>
  <c r="BH11" i="4" s="1"/>
  <c r="BH12" i="4" s="1"/>
  <c r="BH13" i="4" s="1"/>
  <c r="BH22" i="4"/>
  <c r="BH23" i="4" s="1"/>
  <c r="BH24" i="4" s="1"/>
  <c r="AG9" i="4"/>
  <c r="AG10" i="4" s="1"/>
  <c r="AG11" i="4" s="1"/>
  <c r="AG12" i="4" s="1"/>
  <c r="AG13" i="4" s="1"/>
  <c r="AG22" i="4"/>
  <c r="AG23" i="4" s="1"/>
  <c r="AG24" i="4" s="1"/>
  <c r="BR9" i="4"/>
  <c r="BR10" i="4" s="1"/>
  <c r="BR11" i="4" s="1"/>
  <c r="BR12" i="4" s="1"/>
  <c r="BR13" i="4" s="1"/>
  <c r="BR22" i="4"/>
  <c r="BR23" i="4" s="1"/>
  <c r="BR24" i="4" s="1"/>
  <c r="BA9" i="4"/>
  <c r="BA10" i="4" s="1"/>
  <c r="BA11" i="4" s="1"/>
  <c r="BA12" i="4" s="1"/>
  <c r="BA13" i="4" s="1"/>
  <c r="BA22" i="4"/>
  <c r="BA23" i="4" s="1"/>
  <c r="BA24" i="4" s="1"/>
  <c r="U24" i="4"/>
  <c r="E24" i="4"/>
  <c r="BY24" i="4"/>
  <c r="Q24" i="4"/>
  <c r="V24" i="4"/>
  <c r="F24" i="4"/>
  <c r="O24" i="4"/>
  <c r="T24" i="4"/>
  <c r="AU9" i="4"/>
  <c r="AU10" i="4" s="1"/>
  <c r="AU11" i="4" s="1"/>
  <c r="AU12" i="4" s="1"/>
  <c r="AU13" i="4" s="1"/>
  <c r="AU22" i="4"/>
  <c r="AU23" i="4" s="1"/>
  <c r="AU24" i="4" s="1"/>
  <c r="AZ9" i="4"/>
  <c r="AZ10" i="4" s="1"/>
  <c r="AZ11" i="4" s="1"/>
  <c r="AZ12" i="4" s="1"/>
  <c r="AZ13" i="4" s="1"/>
  <c r="AZ22" i="4"/>
  <c r="AZ23" i="4" s="1"/>
  <c r="AZ24" i="4" s="1"/>
  <c r="BU9" i="4"/>
  <c r="BU10" i="4" s="1"/>
  <c r="BU11" i="4" s="1"/>
  <c r="BU12" i="4" s="1"/>
  <c r="BU13" i="4" s="1"/>
  <c r="BU22" i="4"/>
  <c r="BU23" i="4" s="1"/>
  <c r="BU24" i="4" s="1"/>
  <c r="AD9" i="4"/>
  <c r="AD10" i="4" s="1"/>
  <c r="AD11" i="4" s="1"/>
  <c r="AD12" i="4" s="1"/>
  <c r="AD13" i="4" s="1"/>
  <c r="AD22" i="4"/>
  <c r="AD23" i="4" s="1"/>
  <c r="AD24" i="4" s="1"/>
  <c r="AI9" i="4"/>
  <c r="AI10" i="4" s="1"/>
  <c r="AI11" i="4" s="1"/>
  <c r="AI12" i="4" s="1"/>
  <c r="AI13" i="4" s="1"/>
  <c r="AI22" i="4"/>
  <c r="AI23" i="4" s="1"/>
  <c r="AI24" i="4" s="1"/>
  <c r="BT9" i="4"/>
  <c r="BT10" i="4" s="1"/>
  <c r="BT11" i="4" s="1"/>
  <c r="BT12" i="4" s="1"/>
  <c r="BT13" i="4" s="1"/>
  <c r="BT22" i="4"/>
  <c r="BT23" i="4" s="1"/>
  <c r="BT24" i="4" s="1"/>
  <c r="AC9" i="4"/>
  <c r="AC10" i="4" s="1"/>
  <c r="AC11" i="4" s="1"/>
  <c r="AC12" i="4" s="1"/>
  <c r="AC13" i="4" s="1"/>
  <c r="AC22" i="4"/>
  <c r="AC23" i="4" s="1"/>
  <c r="AC24" i="4" s="1"/>
  <c r="BN9" i="4"/>
  <c r="BN10" i="4" s="1"/>
  <c r="BN11" i="4" s="1"/>
  <c r="BN12" i="4" s="1"/>
  <c r="BN13" i="4" s="1"/>
  <c r="BS9" i="4"/>
  <c r="BS10" i="4" s="1"/>
  <c r="BS11" i="4" s="1"/>
  <c r="BS12" i="4" s="1"/>
  <c r="BS13" i="4" s="1"/>
  <c r="BS22" i="4"/>
  <c r="BS23" i="4" s="1"/>
  <c r="BS24" i="4" s="1"/>
  <c r="AW9" i="4"/>
  <c r="AW10" i="4" s="1"/>
  <c r="AW11" i="4" s="1"/>
  <c r="AW12" i="4" s="1"/>
  <c r="AW13" i="4" s="1"/>
  <c r="AW22" i="4"/>
  <c r="AW23" i="4" s="1"/>
  <c r="AW24" i="4" s="1"/>
  <c r="AA9" i="4"/>
  <c r="AA10" i="4" s="1"/>
  <c r="AA11" i="4" s="1"/>
  <c r="AA12" i="4" s="1"/>
  <c r="AA13" i="4" s="1"/>
  <c r="AA22" i="4"/>
  <c r="AA23" i="4" s="1"/>
  <c r="AA24" i="4" s="1"/>
  <c r="AF9" i="4"/>
  <c r="AF10" i="4" s="1"/>
  <c r="AF11" i="4" s="1"/>
  <c r="AF12" i="4" s="1"/>
  <c r="AF13" i="4" s="1"/>
  <c r="AF22" i="4"/>
  <c r="AF23" i="4" s="1"/>
  <c r="AF24" i="4" s="1"/>
  <c r="BQ9" i="4"/>
  <c r="BQ10" i="4" s="1"/>
  <c r="BQ11" i="4" s="1"/>
  <c r="BQ12" i="4" s="1"/>
  <c r="BQ13" i="4" s="1"/>
  <c r="BQ22" i="4"/>
  <c r="BQ23" i="4" s="1"/>
  <c r="BQ24" i="4" s="1"/>
  <c r="Z9" i="4"/>
  <c r="Z10" i="4" s="1"/>
  <c r="Z11" i="4" s="1"/>
  <c r="Z12" i="4" s="1"/>
  <c r="Z13" i="4" s="1"/>
  <c r="Z22" i="4"/>
  <c r="Z23" i="4" s="1"/>
  <c r="Z24" i="4" s="1"/>
  <c r="M24" i="4"/>
  <c r="R24" i="4"/>
  <c r="X24" i="4"/>
  <c r="H24" i="4"/>
  <c r="N24" i="4"/>
  <c r="L24" i="4"/>
  <c r="AO8" i="4"/>
  <c r="AK8" i="4"/>
  <c r="N88" i="2"/>
  <c r="C25" i="4"/>
  <c r="AB88" i="2"/>
  <c r="O88" i="2"/>
  <c r="AF88" i="2"/>
  <c r="AE88" i="2"/>
  <c r="E98" i="2"/>
  <c r="E101" i="2"/>
  <c r="E97" i="2"/>
  <c r="P75" i="2"/>
  <c r="P88" i="2" s="1"/>
  <c r="J75" i="2"/>
  <c r="E95" i="2"/>
  <c r="E100" i="2"/>
  <c r="E96" i="2"/>
  <c r="M9" i="2"/>
  <c r="Q9" i="2"/>
  <c r="BL23" i="8" l="1"/>
  <c r="BL24" i="8" s="1"/>
  <c r="BL25" i="8" s="1"/>
  <c r="BL26" i="8" s="1"/>
  <c r="BL27" i="8" s="1"/>
  <c r="BL28" i="8" s="1"/>
  <c r="BL29" i="8" s="1"/>
  <c r="BL30" i="8" s="1"/>
  <c r="BL31" i="8" s="1"/>
  <c r="BL32" i="8" s="1"/>
  <c r="BL33" i="8" s="1"/>
  <c r="BL34" i="8" s="1"/>
  <c r="BL35" i="8" s="1"/>
  <c r="BL36" i="8" s="1"/>
  <c r="BL37" i="8" s="1"/>
  <c r="BL38" i="8" s="1"/>
  <c r="BL39" i="8" s="1"/>
  <c r="BL40" i="8" s="1"/>
  <c r="BL41" i="8" s="1"/>
  <c r="BL42" i="8" s="1"/>
  <c r="BL43" i="8" s="1"/>
  <c r="BL44" i="8" s="1"/>
  <c r="BL45" i="8" s="1"/>
  <c r="BL46" i="8" s="1"/>
  <c r="BL47" i="8" s="1"/>
  <c r="BL48" i="8" s="1"/>
  <c r="BL49" i="8" s="1"/>
  <c r="BL50" i="8" s="1"/>
  <c r="BL51" i="8" s="1"/>
  <c r="BL52" i="8" s="1"/>
  <c r="BL53" i="8" s="1"/>
  <c r="BL54" i="8" s="1"/>
  <c r="BL55" i="8" s="1"/>
  <c r="BL56" i="8" s="1"/>
  <c r="BL57" i="8" s="1"/>
  <c r="BL58" i="8" s="1"/>
  <c r="BL59" i="8" s="1"/>
  <c r="BL60" i="8" s="1"/>
  <c r="BL61" i="8" s="1"/>
  <c r="BL62" i="8" s="1"/>
  <c r="BL63" i="8" s="1"/>
  <c r="BL64" i="8" s="1"/>
  <c r="BL65" i="8" s="1"/>
  <c r="BL66" i="8" s="1"/>
  <c r="BL67" i="8" s="1"/>
  <c r="BL68" i="8" s="1"/>
  <c r="BL69" i="8" s="1"/>
  <c r="BL70" i="8" s="1"/>
  <c r="BL71" i="8" s="1"/>
  <c r="BL72" i="8" s="1"/>
  <c r="BL73" i="8" s="1"/>
  <c r="BL74" i="8" s="1"/>
  <c r="BL75" i="8" s="1"/>
  <c r="BL76" i="8" s="1"/>
  <c r="BL77" i="8" s="1"/>
  <c r="BL78" i="8" s="1"/>
  <c r="BL79" i="8" s="1"/>
  <c r="BL80" i="8" s="1"/>
  <c r="BL81" i="8" s="1"/>
  <c r="BL82" i="8" s="1"/>
  <c r="BL83" i="8" s="1"/>
  <c r="BL84" i="8" s="1"/>
  <c r="BL85" i="8" s="1"/>
  <c r="BL86" i="8" s="1"/>
  <c r="BL87" i="8" s="1"/>
  <c r="BL88" i="8" s="1"/>
  <c r="BL89" i="8" s="1"/>
  <c r="BL90" i="8" s="1"/>
  <c r="BL91" i="8" s="1"/>
  <c r="BL92" i="8" s="1"/>
  <c r="BL93" i="8" s="1"/>
  <c r="BL94" i="8" s="1"/>
  <c r="BL95" i="8" s="1"/>
  <c r="BL96" i="8" s="1"/>
  <c r="BL97" i="8" s="1"/>
  <c r="BL98" i="8" s="1"/>
  <c r="BL99" i="8" s="1"/>
  <c r="BL100" i="8" s="1"/>
  <c r="BL101" i="8" s="1"/>
  <c r="BL102" i="8" s="1"/>
  <c r="BL103" i="8" s="1"/>
  <c r="BL104" i="8" s="1"/>
  <c r="BL105" i="8" s="1"/>
  <c r="BL106" i="8" s="1"/>
  <c r="BL107" i="8" s="1"/>
  <c r="BL108" i="8" s="1"/>
  <c r="BL109" i="8" s="1"/>
  <c r="BL110" i="8" s="1"/>
  <c r="BL111" i="8" s="1"/>
  <c r="BL112" i="8" s="1"/>
  <c r="BL113" i="8" s="1"/>
  <c r="BL114" i="8" s="1"/>
  <c r="BL115" i="8" s="1"/>
  <c r="BL116" i="8" s="1"/>
  <c r="BL117" i="8" s="1"/>
  <c r="BL118" i="8" s="1"/>
  <c r="BL119" i="8" s="1"/>
  <c r="BL120" i="8" s="1"/>
  <c r="BL121" i="8" s="1"/>
  <c r="BL122" i="8" s="1"/>
  <c r="BL123" i="8" s="1"/>
  <c r="BL124" i="8" s="1"/>
  <c r="BL125" i="8" s="1"/>
  <c r="BL126" i="8" s="1"/>
  <c r="BL127" i="8" s="1"/>
  <c r="BL128" i="8" s="1"/>
  <c r="BL129" i="8" s="1"/>
  <c r="BL130" i="8" s="1"/>
  <c r="BL131" i="8" s="1"/>
  <c r="BL132" i="8" s="1"/>
  <c r="BL133" i="8" s="1"/>
  <c r="BL134" i="8" s="1"/>
  <c r="BL135" i="8" s="1"/>
  <c r="BL136" i="8" s="1"/>
  <c r="BL137" i="8" s="1"/>
  <c r="BL138" i="8" s="1"/>
  <c r="BL139" i="8" s="1"/>
  <c r="BL140" i="8" s="1"/>
  <c r="BL141" i="8" s="1"/>
  <c r="BL142" i="8" s="1"/>
  <c r="BL143" i="8" s="1"/>
  <c r="BL144" i="8" s="1"/>
  <c r="BL145" i="8" s="1"/>
  <c r="BL146" i="8" s="1"/>
  <c r="BL147" i="8" s="1"/>
  <c r="BL148" i="8" s="1"/>
  <c r="BL149" i="8" s="1"/>
  <c r="BL150" i="8" s="1"/>
  <c r="BL151" i="8" s="1"/>
  <c r="BL152" i="8" s="1"/>
  <c r="BL153" i="8" s="1"/>
  <c r="BL154" i="8" s="1"/>
  <c r="BL155" i="8" s="1"/>
  <c r="BL156" i="8" s="1"/>
  <c r="BL157" i="8" s="1"/>
  <c r="BL158" i="8" s="1"/>
  <c r="BL159" i="8" s="1"/>
  <c r="BL160" i="8" s="1"/>
  <c r="BL161" i="8" s="1"/>
  <c r="BL162" i="8" s="1"/>
  <c r="BL163" i="8" s="1"/>
  <c r="BL164" i="8" s="1"/>
  <c r="BL165" i="8" s="1"/>
  <c r="BL166" i="8" s="1"/>
  <c r="BL167" i="8" s="1"/>
  <c r="BL168" i="8" s="1"/>
  <c r="BL169" i="8" s="1"/>
  <c r="BL170" i="8" s="1"/>
  <c r="BL171" i="8" s="1"/>
  <c r="BL172" i="8" s="1"/>
  <c r="BL173" i="8" s="1"/>
  <c r="BL174" i="8" s="1"/>
  <c r="BL175" i="8" s="1"/>
  <c r="BL176" i="8" s="1"/>
  <c r="BL177" i="8" s="1"/>
  <c r="BL178" i="8" s="1"/>
  <c r="BL179" i="8" s="1"/>
  <c r="BL180" i="8" s="1"/>
  <c r="BL181" i="8" s="1"/>
  <c r="BL182" i="8" s="1"/>
  <c r="BL183" i="8" s="1"/>
  <c r="BL184" i="8" s="1"/>
  <c r="BL185" i="8" s="1"/>
  <c r="BL186" i="8" s="1"/>
  <c r="BL187" i="8" s="1"/>
  <c r="BL188" i="8" s="1"/>
  <c r="BL189" i="8" s="1"/>
  <c r="BL190" i="8" s="1"/>
  <c r="BL191" i="8" s="1"/>
  <c r="BL192" i="8" s="1"/>
  <c r="BL193" i="8" s="1"/>
  <c r="BL194" i="8" s="1"/>
  <c r="BL195" i="8" s="1"/>
  <c r="BL196" i="8" s="1"/>
  <c r="BL197" i="8" s="1"/>
  <c r="BL198" i="8" s="1"/>
  <c r="BL199" i="8" s="1"/>
  <c r="BL200" i="8" s="1"/>
  <c r="BL201" i="8" s="1"/>
  <c r="AK22" i="4"/>
  <c r="AK23" i="4" s="1"/>
  <c r="AK24" i="4" s="1"/>
  <c r="V88" i="2"/>
  <c r="BD6" i="15"/>
  <c r="BD7" i="15" s="1"/>
  <c r="BD8" i="15" s="1"/>
  <c r="BD6" i="4"/>
  <c r="BD7" i="4" s="1"/>
  <c r="BD8" i="4" s="1"/>
  <c r="BD6" i="8"/>
  <c r="BD7" i="8" s="1"/>
  <c r="AU14" i="8"/>
  <c r="AU23" i="8" s="1"/>
  <c r="AU24" i="8" s="1"/>
  <c r="AU25" i="8" s="1"/>
  <c r="AU26" i="8" s="1"/>
  <c r="AU27" i="8" s="1"/>
  <c r="AU28" i="8" s="1"/>
  <c r="AU29" i="8" s="1"/>
  <c r="AU30" i="8" s="1"/>
  <c r="AU31" i="8" s="1"/>
  <c r="AU32" i="8" s="1"/>
  <c r="AU33" i="8" s="1"/>
  <c r="AU34" i="8" s="1"/>
  <c r="AU35" i="8" s="1"/>
  <c r="AU36" i="8" s="1"/>
  <c r="AU37" i="8" s="1"/>
  <c r="AU38" i="8" s="1"/>
  <c r="AU39" i="8" s="1"/>
  <c r="AU40" i="8" s="1"/>
  <c r="AU41" i="8" s="1"/>
  <c r="AU42" i="8" s="1"/>
  <c r="AU43" i="8" s="1"/>
  <c r="AU44" i="8" s="1"/>
  <c r="AU45" i="8" s="1"/>
  <c r="AU46" i="8" s="1"/>
  <c r="AU47" i="8" s="1"/>
  <c r="AU48" i="8" s="1"/>
  <c r="AU49" i="8" s="1"/>
  <c r="AU50" i="8" s="1"/>
  <c r="AU51" i="8" s="1"/>
  <c r="AU52" i="8" s="1"/>
  <c r="AU53" i="8" s="1"/>
  <c r="AU54" i="8" s="1"/>
  <c r="AU55" i="8" s="1"/>
  <c r="AU56" i="8" s="1"/>
  <c r="AU57" i="8" s="1"/>
  <c r="AU58" i="8" s="1"/>
  <c r="AU59" i="8" s="1"/>
  <c r="AU60" i="8" s="1"/>
  <c r="AU61" i="8" s="1"/>
  <c r="AU62" i="8" s="1"/>
  <c r="AU63" i="8" s="1"/>
  <c r="AU64" i="8" s="1"/>
  <c r="AU65" i="8" s="1"/>
  <c r="AU66" i="8" s="1"/>
  <c r="AU67" i="8" s="1"/>
  <c r="AU68" i="8" s="1"/>
  <c r="AU69" i="8" s="1"/>
  <c r="AU70" i="8" s="1"/>
  <c r="AU71" i="8" s="1"/>
  <c r="AU72" i="8" s="1"/>
  <c r="AU73" i="8" s="1"/>
  <c r="AU74" i="8" s="1"/>
  <c r="AU75" i="8" s="1"/>
  <c r="AU76" i="8" s="1"/>
  <c r="AU77" i="8" s="1"/>
  <c r="AU78" i="8" s="1"/>
  <c r="AU79" i="8" s="1"/>
  <c r="AU80" i="8" s="1"/>
  <c r="AU81" i="8" s="1"/>
  <c r="AU82" i="8" s="1"/>
  <c r="AU83" i="8" s="1"/>
  <c r="AU84" i="8" s="1"/>
  <c r="AU85" i="8" s="1"/>
  <c r="AU86" i="8" s="1"/>
  <c r="AU87" i="8" s="1"/>
  <c r="AU88" i="8" s="1"/>
  <c r="AU89" i="8" s="1"/>
  <c r="AU90" i="8" s="1"/>
  <c r="AU91" i="8" s="1"/>
  <c r="AU92" i="8" s="1"/>
  <c r="AU93" i="8" s="1"/>
  <c r="AU94" i="8" s="1"/>
  <c r="AU95" i="8" s="1"/>
  <c r="AU96" i="8" s="1"/>
  <c r="AU97" i="8" s="1"/>
  <c r="AU98" i="8" s="1"/>
  <c r="AU99" i="8" s="1"/>
  <c r="AU100" i="8" s="1"/>
  <c r="AU101" i="8" s="1"/>
  <c r="AU102" i="8" s="1"/>
  <c r="AU103" i="8" s="1"/>
  <c r="AU104" i="8" s="1"/>
  <c r="AU105" i="8" s="1"/>
  <c r="AU106" i="8" s="1"/>
  <c r="AU107" i="8" s="1"/>
  <c r="AU108" i="8" s="1"/>
  <c r="AU109" i="8" s="1"/>
  <c r="AU110" i="8" s="1"/>
  <c r="AU111" i="8" s="1"/>
  <c r="AU112" i="8" s="1"/>
  <c r="AU113" i="8" s="1"/>
  <c r="AU114" i="8" s="1"/>
  <c r="AU115" i="8" s="1"/>
  <c r="AU116" i="8" s="1"/>
  <c r="AU117" i="8" s="1"/>
  <c r="AU118" i="8" s="1"/>
  <c r="AU119" i="8" s="1"/>
  <c r="AU120" i="8" s="1"/>
  <c r="AU121" i="8" s="1"/>
  <c r="AU122" i="8" s="1"/>
  <c r="AU123" i="8" s="1"/>
  <c r="AU124" i="8" s="1"/>
  <c r="AU125" i="8" s="1"/>
  <c r="AU126" i="8" s="1"/>
  <c r="AU127" i="8" s="1"/>
  <c r="AU128" i="8" s="1"/>
  <c r="AU129" i="8" s="1"/>
  <c r="AU130" i="8" s="1"/>
  <c r="AU131" i="8" s="1"/>
  <c r="AU132" i="8" s="1"/>
  <c r="AU133" i="8" s="1"/>
  <c r="AU134" i="8" s="1"/>
  <c r="AU135" i="8" s="1"/>
  <c r="AU136" i="8" s="1"/>
  <c r="AU137" i="8" s="1"/>
  <c r="AU138" i="8" s="1"/>
  <c r="AU139" i="8" s="1"/>
  <c r="AU140" i="8" s="1"/>
  <c r="AU141" i="8" s="1"/>
  <c r="AU142" i="8" s="1"/>
  <c r="AU143" i="8" s="1"/>
  <c r="AU144" i="8" s="1"/>
  <c r="AU145" i="8" s="1"/>
  <c r="AU146" i="8" s="1"/>
  <c r="AU147" i="8" s="1"/>
  <c r="AU148" i="8" s="1"/>
  <c r="AU149" i="8" s="1"/>
  <c r="AU150" i="8" s="1"/>
  <c r="AU151" i="8" s="1"/>
  <c r="AU152" i="8" s="1"/>
  <c r="AU153" i="8" s="1"/>
  <c r="AU154" i="8" s="1"/>
  <c r="AU155" i="8" s="1"/>
  <c r="AU156" i="8" s="1"/>
  <c r="AU157" i="8" s="1"/>
  <c r="AU158" i="8" s="1"/>
  <c r="AU159" i="8" s="1"/>
  <c r="AU160" i="8" s="1"/>
  <c r="AU161" i="8" s="1"/>
  <c r="AU162" i="8" s="1"/>
  <c r="AU163" i="8" s="1"/>
  <c r="AU164" i="8" s="1"/>
  <c r="AU165" i="8" s="1"/>
  <c r="AU166" i="8" s="1"/>
  <c r="AU167" i="8" s="1"/>
  <c r="AU168" i="8" s="1"/>
  <c r="AU169" i="8" s="1"/>
  <c r="AU170" i="8" s="1"/>
  <c r="AU171" i="8" s="1"/>
  <c r="AU172" i="8" s="1"/>
  <c r="AU173" i="8" s="1"/>
  <c r="AU174" i="8" s="1"/>
  <c r="AU175" i="8" s="1"/>
  <c r="AU176" i="8" s="1"/>
  <c r="AU177" i="8" s="1"/>
  <c r="AU178" i="8" s="1"/>
  <c r="AU179" i="8" s="1"/>
  <c r="AU180" i="8" s="1"/>
  <c r="AU181" i="8" s="1"/>
  <c r="AU182" i="8" s="1"/>
  <c r="AU183" i="8" s="1"/>
  <c r="AU184" i="8" s="1"/>
  <c r="AU185" i="8" s="1"/>
  <c r="AU186" i="8" s="1"/>
  <c r="AU187" i="8" s="1"/>
  <c r="AU188" i="8" s="1"/>
  <c r="AU189" i="8" s="1"/>
  <c r="AU190" i="8" s="1"/>
  <c r="AU191" i="8" s="1"/>
  <c r="AU192" i="8" s="1"/>
  <c r="AU193" i="8" s="1"/>
  <c r="AU194" i="8" s="1"/>
  <c r="AU195" i="8" s="1"/>
  <c r="AU196" i="8" s="1"/>
  <c r="AU197" i="8" s="1"/>
  <c r="AU198" i="8" s="1"/>
  <c r="AU199" i="8" s="1"/>
  <c r="AU200" i="8" s="1"/>
  <c r="AU201" i="8" s="1"/>
  <c r="BM8" i="8"/>
  <c r="BH8" i="8"/>
  <c r="AE14" i="8"/>
  <c r="AE23" i="8" s="1"/>
  <c r="AE24" i="8" s="1"/>
  <c r="AE25" i="8" s="1"/>
  <c r="AE26" i="8" s="1"/>
  <c r="AE27" i="8" s="1"/>
  <c r="AE28" i="8" s="1"/>
  <c r="AE29" i="8" s="1"/>
  <c r="AE30" i="8" s="1"/>
  <c r="AE31" i="8" s="1"/>
  <c r="AE32" i="8" s="1"/>
  <c r="AE33" i="8" s="1"/>
  <c r="AE34" i="8" s="1"/>
  <c r="AE35" i="8" s="1"/>
  <c r="AE36" i="8" s="1"/>
  <c r="AE37" i="8" s="1"/>
  <c r="AE38" i="8" s="1"/>
  <c r="AE39" i="8" s="1"/>
  <c r="AE40" i="8" s="1"/>
  <c r="AE41" i="8" s="1"/>
  <c r="AE42" i="8" s="1"/>
  <c r="AE43" i="8" s="1"/>
  <c r="AE44" i="8" s="1"/>
  <c r="AE45" i="8" s="1"/>
  <c r="AE46" i="8" s="1"/>
  <c r="AE47" i="8" s="1"/>
  <c r="AE48" i="8" s="1"/>
  <c r="AE49" i="8" s="1"/>
  <c r="AE50" i="8" s="1"/>
  <c r="AE51" i="8" s="1"/>
  <c r="AE52" i="8" s="1"/>
  <c r="AE53" i="8" s="1"/>
  <c r="AE54" i="8" s="1"/>
  <c r="AE55" i="8" s="1"/>
  <c r="AE56" i="8" s="1"/>
  <c r="AE57" i="8" s="1"/>
  <c r="AE58" i="8" s="1"/>
  <c r="AE59" i="8" s="1"/>
  <c r="AE60" i="8" s="1"/>
  <c r="AE61" i="8" s="1"/>
  <c r="AE62" i="8" s="1"/>
  <c r="AE63" i="8" s="1"/>
  <c r="AE64" i="8" s="1"/>
  <c r="AE65" i="8" s="1"/>
  <c r="AE66" i="8" s="1"/>
  <c r="AE67" i="8" s="1"/>
  <c r="AE68" i="8" s="1"/>
  <c r="AE69" i="8" s="1"/>
  <c r="AE70" i="8" s="1"/>
  <c r="AE71" i="8" s="1"/>
  <c r="AE72" i="8" s="1"/>
  <c r="AE73" i="8" s="1"/>
  <c r="AE74" i="8" s="1"/>
  <c r="AE75" i="8" s="1"/>
  <c r="AE76" i="8" s="1"/>
  <c r="AE77" i="8" s="1"/>
  <c r="AE78" i="8" s="1"/>
  <c r="AE79" i="8" s="1"/>
  <c r="AE80" i="8" s="1"/>
  <c r="AE81" i="8" s="1"/>
  <c r="AE82" i="8" s="1"/>
  <c r="AE83" i="8" s="1"/>
  <c r="AE84" i="8" s="1"/>
  <c r="AE85" i="8" s="1"/>
  <c r="AE86" i="8" s="1"/>
  <c r="AE87" i="8" s="1"/>
  <c r="AE88" i="8" s="1"/>
  <c r="AE89" i="8" s="1"/>
  <c r="AE90" i="8" s="1"/>
  <c r="AE91" i="8" s="1"/>
  <c r="AE92" i="8" s="1"/>
  <c r="AE93" i="8" s="1"/>
  <c r="AE94" i="8" s="1"/>
  <c r="AE95" i="8" s="1"/>
  <c r="AE96" i="8" s="1"/>
  <c r="AE97" i="8" s="1"/>
  <c r="AE98" i="8" s="1"/>
  <c r="AE99" i="8" s="1"/>
  <c r="AE100" i="8" s="1"/>
  <c r="AE101" i="8" s="1"/>
  <c r="AE102" i="8" s="1"/>
  <c r="AE103" i="8" s="1"/>
  <c r="AE104" i="8" s="1"/>
  <c r="AE105" i="8" s="1"/>
  <c r="AE106" i="8" s="1"/>
  <c r="AE107" i="8" s="1"/>
  <c r="AE108" i="8" s="1"/>
  <c r="AE109" i="8" s="1"/>
  <c r="AE110" i="8" s="1"/>
  <c r="AE111" i="8" s="1"/>
  <c r="AE112" i="8" s="1"/>
  <c r="AE113" i="8" s="1"/>
  <c r="AE114" i="8" s="1"/>
  <c r="AE115" i="8" s="1"/>
  <c r="AE116" i="8" s="1"/>
  <c r="AE117" i="8" s="1"/>
  <c r="AE118" i="8" s="1"/>
  <c r="AE119" i="8" s="1"/>
  <c r="AE120" i="8" s="1"/>
  <c r="AE121" i="8" s="1"/>
  <c r="AE122" i="8" s="1"/>
  <c r="AE123" i="8" s="1"/>
  <c r="AE124" i="8" s="1"/>
  <c r="AE125" i="8" s="1"/>
  <c r="AE126" i="8" s="1"/>
  <c r="AE127" i="8" s="1"/>
  <c r="AE128" i="8" s="1"/>
  <c r="AE129" i="8" s="1"/>
  <c r="AE130" i="8" s="1"/>
  <c r="AE131" i="8" s="1"/>
  <c r="AE132" i="8" s="1"/>
  <c r="AE133" i="8" s="1"/>
  <c r="AE134" i="8" s="1"/>
  <c r="AE135" i="8" s="1"/>
  <c r="AE136" i="8" s="1"/>
  <c r="AE137" i="8" s="1"/>
  <c r="AE138" i="8" s="1"/>
  <c r="AE139" i="8" s="1"/>
  <c r="AE140" i="8" s="1"/>
  <c r="AE141" i="8" s="1"/>
  <c r="AE142" i="8" s="1"/>
  <c r="AE143" i="8" s="1"/>
  <c r="AE144" i="8" s="1"/>
  <c r="AE145" i="8" s="1"/>
  <c r="AE146" i="8" s="1"/>
  <c r="AE147" i="8" s="1"/>
  <c r="AE148" i="8" s="1"/>
  <c r="AE149" i="8" s="1"/>
  <c r="AE150" i="8" s="1"/>
  <c r="AE151" i="8" s="1"/>
  <c r="AE152" i="8" s="1"/>
  <c r="AE153" i="8" s="1"/>
  <c r="AE154" i="8" s="1"/>
  <c r="AE155" i="8" s="1"/>
  <c r="AE156" i="8" s="1"/>
  <c r="AE157" i="8" s="1"/>
  <c r="AE158" i="8" s="1"/>
  <c r="AE159" i="8" s="1"/>
  <c r="AE160" i="8" s="1"/>
  <c r="AE161" i="8" s="1"/>
  <c r="AE162" i="8" s="1"/>
  <c r="AE163" i="8" s="1"/>
  <c r="AE164" i="8" s="1"/>
  <c r="AE165" i="8" s="1"/>
  <c r="AE166" i="8" s="1"/>
  <c r="AE167" i="8" s="1"/>
  <c r="AE168" i="8" s="1"/>
  <c r="AE169" i="8" s="1"/>
  <c r="AE170" i="8" s="1"/>
  <c r="AE171" i="8" s="1"/>
  <c r="AE172" i="8" s="1"/>
  <c r="AE173" i="8" s="1"/>
  <c r="AE174" i="8" s="1"/>
  <c r="AE175" i="8" s="1"/>
  <c r="AE176" i="8" s="1"/>
  <c r="AE177" i="8" s="1"/>
  <c r="AE178" i="8" s="1"/>
  <c r="AE179" i="8" s="1"/>
  <c r="AE180" i="8" s="1"/>
  <c r="AE181" i="8" s="1"/>
  <c r="AE182" i="8" s="1"/>
  <c r="AE183" i="8" s="1"/>
  <c r="AE184" i="8" s="1"/>
  <c r="AE185" i="8" s="1"/>
  <c r="AE186" i="8" s="1"/>
  <c r="AE187" i="8" s="1"/>
  <c r="AE188" i="8" s="1"/>
  <c r="AE189" i="8" s="1"/>
  <c r="AE190" i="8" s="1"/>
  <c r="AE191" i="8" s="1"/>
  <c r="AE192" i="8" s="1"/>
  <c r="AE193" i="8" s="1"/>
  <c r="AE194" i="8" s="1"/>
  <c r="AE195" i="8" s="1"/>
  <c r="AE196" i="8" s="1"/>
  <c r="AE197" i="8" s="1"/>
  <c r="AE198" i="8" s="1"/>
  <c r="AE199" i="8" s="1"/>
  <c r="AE200" i="8" s="1"/>
  <c r="AE201" i="8" s="1"/>
  <c r="BL8" i="8"/>
  <c r="AQ14" i="8"/>
  <c r="AQ23" i="8" s="1"/>
  <c r="AQ24" i="8" s="1"/>
  <c r="AQ25" i="8" s="1"/>
  <c r="AQ26" i="8" s="1"/>
  <c r="AQ27" i="8" s="1"/>
  <c r="AQ28" i="8" s="1"/>
  <c r="AQ29" i="8" s="1"/>
  <c r="AQ30" i="8" s="1"/>
  <c r="AQ31" i="8" s="1"/>
  <c r="AQ32" i="8" s="1"/>
  <c r="AQ33" i="8" s="1"/>
  <c r="AQ34" i="8" s="1"/>
  <c r="AQ35" i="8" s="1"/>
  <c r="AQ36" i="8" s="1"/>
  <c r="AQ37" i="8" s="1"/>
  <c r="AQ38" i="8" s="1"/>
  <c r="AQ39" i="8" s="1"/>
  <c r="AQ40" i="8" s="1"/>
  <c r="AQ41" i="8" s="1"/>
  <c r="AQ42" i="8" s="1"/>
  <c r="AQ43" i="8" s="1"/>
  <c r="AQ44" i="8" s="1"/>
  <c r="AQ45" i="8" s="1"/>
  <c r="AQ46" i="8" s="1"/>
  <c r="AQ47" i="8" s="1"/>
  <c r="AQ48" i="8" s="1"/>
  <c r="AQ49" i="8" s="1"/>
  <c r="AQ50" i="8" s="1"/>
  <c r="AQ51" i="8" s="1"/>
  <c r="AQ52" i="8" s="1"/>
  <c r="AQ53" i="8" s="1"/>
  <c r="AQ54" i="8" s="1"/>
  <c r="AQ55" i="8" s="1"/>
  <c r="AQ56" i="8" s="1"/>
  <c r="AQ57" i="8" s="1"/>
  <c r="AQ58" i="8" s="1"/>
  <c r="AQ59" i="8" s="1"/>
  <c r="AQ60" i="8" s="1"/>
  <c r="AQ61" i="8" s="1"/>
  <c r="AQ62" i="8" s="1"/>
  <c r="AQ63" i="8" s="1"/>
  <c r="AQ64" i="8" s="1"/>
  <c r="AQ65" i="8" s="1"/>
  <c r="AQ66" i="8" s="1"/>
  <c r="AQ67" i="8" s="1"/>
  <c r="AQ68" i="8" s="1"/>
  <c r="AQ69" i="8" s="1"/>
  <c r="AQ70" i="8" s="1"/>
  <c r="AQ71" i="8" s="1"/>
  <c r="AQ72" i="8" s="1"/>
  <c r="AQ73" i="8" s="1"/>
  <c r="AQ74" i="8" s="1"/>
  <c r="AQ75" i="8" s="1"/>
  <c r="AQ76" i="8" s="1"/>
  <c r="AQ77" i="8" s="1"/>
  <c r="AQ78" i="8" s="1"/>
  <c r="AQ79" i="8" s="1"/>
  <c r="AQ80" i="8" s="1"/>
  <c r="AQ81" i="8" s="1"/>
  <c r="AQ82" i="8" s="1"/>
  <c r="AQ83" i="8" s="1"/>
  <c r="AQ84" i="8" s="1"/>
  <c r="AQ85" i="8" s="1"/>
  <c r="AQ86" i="8" s="1"/>
  <c r="AQ87" i="8" s="1"/>
  <c r="AQ88" i="8" s="1"/>
  <c r="AQ89" i="8" s="1"/>
  <c r="AQ90" i="8" s="1"/>
  <c r="AQ91" i="8" s="1"/>
  <c r="AQ92" i="8" s="1"/>
  <c r="AQ93" i="8" s="1"/>
  <c r="AQ94" i="8" s="1"/>
  <c r="AQ95" i="8" s="1"/>
  <c r="AQ96" i="8" s="1"/>
  <c r="AQ97" i="8" s="1"/>
  <c r="AQ98" i="8" s="1"/>
  <c r="AQ99" i="8" s="1"/>
  <c r="AQ100" i="8" s="1"/>
  <c r="AQ101" i="8" s="1"/>
  <c r="AQ102" i="8" s="1"/>
  <c r="AQ103" i="8" s="1"/>
  <c r="AQ104" i="8" s="1"/>
  <c r="AQ105" i="8" s="1"/>
  <c r="AQ106" i="8" s="1"/>
  <c r="AQ107" i="8" s="1"/>
  <c r="AQ108" i="8" s="1"/>
  <c r="AQ109" i="8" s="1"/>
  <c r="AQ110" i="8" s="1"/>
  <c r="AQ111" i="8" s="1"/>
  <c r="AQ112" i="8" s="1"/>
  <c r="AQ113" i="8" s="1"/>
  <c r="AQ114" i="8" s="1"/>
  <c r="AQ115" i="8" s="1"/>
  <c r="AQ116" i="8" s="1"/>
  <c r="AQ117" i="8" s="1"/>
  <c r="AQ118" i="8" s="1"/>
  <c r="AQ119" i="8" s="1"/>
  <c r="AQ120" i="8" s="1"/>
  <c r="AQ121" i="8" s="1"/>
  <c r="AQ122" i="8" s="1"/>
  <c r="AQ123" i="8" s="1"/>
  <c r="AQ124" i="8" s="1"/>
  <c r="AQ125" i="8" s="1"/>
  <c r="AQ126" i="8" s="1"/>
  <c r="AQ127" i="8" s="1"/>
  <c r="AQ128" i="8" s="1"/>
  <c r="AQ129" i="8" s="1"/>
  <c r="AQ130" i="8" s="1"/>
  <c r="AQ131" i="8" s="1"/>
  <c r="AQ132" i="8" s="1"/>
  <c r="AQ133" i="8" s="1"/>
  <c r="AQ134" i="8" s="1"/>
  <c r="AQ135" i="8" s="1"/>
  <c r="AQ136" i="8" s="1"/>
  <c r="AQ137" i="8" s="1"/>
  <c r="AQ138" i="8" s="1"/>
  <c r="AQ139" i="8" s="1"/>
  <c r="AQ140" i="8" s="1"/>
  <c r="AQ141" i="8" s="1"/>
  <c r="AQ142" i="8" s="1"/>
  <c r="AQ143" i="8" s="1"/>
  <c r="AQ144" i="8" s="1"/>
  <c r="AQ145" i="8" s="1"/>
  <c r="AQ146" i="8" s="1"/>
  <c r="AQ147" i="8" s="1"/>
  <c r="AQ148" i="8" s="1"/>
  <c r="AQ149" i="8" s="1"/>
  <c r="AQ150" i="8" s="1"/>
  <c r="AQ151" i="8" s="1"/>
  <c r="AQ152" i="8" s="1"/>
  <c r="AQ153" i="8" s="1"/>
  <c r="AQ154" i="8" s="1"/>
  <c r="AQ155" i="8" s="1"/>
  <c r="AQ156" i="8" s="1"/>
  <c r="AQ157" i="8" s="1"/>
  <c r="AQ158" i="8" s="1"/>
  <c r="AQ159" i="8" s="1"/>
  <c r="AQ160" i="8" s="1"/>
  <c r="AQ161" i="8" s="1"/>
  <c r="AQ162" i="8" s="1"/>
  <c r="AQ163" i="8" s="1"/>
  <c r="AQ164" i="8" s="1"/>
  <c r="AQ165" i="8" s="1"/>
  <c r="AQ166" i="8" s="1"/>
  <c r="AQ167" i="8" s="1"/>
  <c r="AQ168" i="8" s="1"/>
  <c r="AQ169" i="8" s="1"/>
  <c r="AQ170" i="8" s="1"/>
  <c r="AQ171" i="8" s="1"/>
  <c r="AQ172" i="8" s="1"/>
  <c r="AQ173" i="8" s="1"/>
  <c r="AQ174" i="8" s="1"/>
  <c r="AQ175" i="8" s="1"/>
  <c r="AQ176" i="8" s="1"/>
  <c r="AQ177" i="8" s="1"/>
  <c r="AQ178" i="8" s="1"/>
  <c r="AQ179" i="8" s="1"/>
  <c r="AQ180" i="8" s="1"/>
  <c r="AQ181" i="8" s="1"/>
  <c r="AQ182" i="8" s="1"/>
  <c r="AQ183" i="8" s="1"/>
  <c r="AQ184" i="8" s="1"/>
  <c r="AQ185" i="8" s="1"/>
  <c r="AQ186" i="8" s="1"/>
  <c r="AQ187" i="8" s="1"/>
  <c r="AQ188" i="8" s="1"/>
  <c r="AQ189" i="8" s="1"/>
  <c r="AQ190" i="8" s="1"/>
  <c r="AQ191" i="8" s="1"/>
  <c r="AQ192" i="8" s="1"/>
  <c r="AQ193" i="8" s="1"/>
  <c r="AQ194" i="8" s="1"/>
  <c r="AQ195" i="8" s="1"/>
  <c r="AQ196" i="8" s="1"/>
  <c r="AQ197" i="8" s="1"/>
  <c r="AQ198" i="8" s="1"/>
  <c r="AQ199" i="8" s="1"/>
  <c r="AQ200" i="8" s="1"/>
  <c r="AQ201" i="8" s="1"/>
  <c r="BU8" i="8"/>
  <c r="BQ8" i="8"/>
  <c r="AC14" i="8"/>
  <c r="AC23" i="8" s="1"/>
  <c r="AC24" i="8" s="1"/>
  <c r="AC25" i="8" s="1"/>
  <c r="AC26" i="8" s="1"/>
  <c r="AC27" i="8" s="1"/>
  <c r="AC28" i="8" s="1"/>
  <c r="AC29" i="8" s="1"/>
  <c r="AC30" i="8" s="1"/>
  <c r="AC31" i="8" s="1"/>
  <c r="AC32" i="8" s="1"/>
  <c r="AC33" i="8" s="1"/>
  <c r="AC34" i="8" s="1"/>
  <c r="AC35" i="8" s="1"/>
  <c r="AC36" i="8" s="1"/>
  <c r="AC37" i="8" s="1"/>
  <c r="AC38" i="8" s="1"/>
  <c r="AC39" i="8" s="1"/>
  <c r="AC40" i="8" s="1"/>
  <c r="AC41" i="8" s="1"/>
  <c r="AC42" i="8" s="1"/>
  <c r="AC43" i="8" s="1"/>
  <c r="AC44" i="8" s="1"/>
  <c r="AC45" i="8" s="1"/>
  <c r="AC46" i="8" s="1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AC81" i="8" s="1"/>
  <c r="AC82" i="8" s="1"/>
  <c r="AC83" i="8" s="1"/>
  <c r="AC84" i="8" s="1"/>
  <c r="AC85" i="8" s="1"/>
  <c r="AC86" i="8" s="1"/>
  <c r="AC87" i="8" s="1"/>
  <c r="AC88" i="8" s="1"/>
  <c r="AC89" i="8" s="1"/>
  <c r="AC90" i="8" s="1"/>
  <c r="AC91" i="8" s="1"/>
  <c r="AC92" i="8" s="1"/>
  <c r="AC93" i="8" s="1"/>
  <c r="AC94" i="8" s="1"/>
  <c r="AC95" i="8" s="1"/>
  <c r="AC96" i="8" s="1"/>
  <c r="AC97" i="8" s="1"/>
  <c r="AC98" i="8" s="1"/>
  <c r="AC99" i="8" s="1"/>
  <c r="AC100" i="8" s="1"/>
  <c r="AC101" i="8" s="1"/>
  <c r="AC102" i="8" s="1"/>
  <c r="AC103" i="8" s="1"/>
  <c r="AC104" i="8" s="1"/>
  <c r="AC105" i="8" s="1"/>
  <c r="AC106" i="8" s="1"/>
  <c r="AC107" i="8" s="1"/>
  <c r="AC108" i="8" s="1"/>
  <c r="AC109" i="8" s="1"/>
  <c r="AC110" i="8" s="1"/>
  <c r="AC111" i="8" s="1"/>
  <c r="AC112" i="8" s="1"/>
  <c r="AC113" i="8" s="1"/>
  <c r="AC114" i="8" s="1"/>
  <c r="AC115" i="8" s="1"/>
  <c r="AC116" i="8" s="1"/>
  <c r="AC117" i="8" s="1"/>
  <c r="AC118" i="8" s="1"/>
  <c r="AC119" i="8" s="1"/>
  <c r="AC120" i="8" s="1"/>
  <c r="AC121" i="8" s="1"/>
  <c r="AC122" i="8" s="1"/>
  <c r="AC123" i="8" s="1"/>
  <c r="AC124" i="8" s="1"/>
  <c r="AC125" i="8" s="1"/>
  <c r="AC126" i="8" s="1"/>
  <c r="AC127" i="8" s="1"/>
  <c r="AC128" i="8" s="1"/>
  <c r="AC129" i="8" s="1"/>
  <c r="AC130" i="8" s="1"/>
  <c r="AC131" i="8" s="1"/>
  <c r="AC132" i="8" s="1"/>
  <c r="AC133" i="8" s="1"/>
  <c r="AC134" i="8" s="1"/>
  <c r="AC135" i="8" s="1"/>
  <c r="AC136" i="8" s="1"/>
  <c r="AC137" i="8" s="1"/>
  <c r="AC138" i="8" s="1"/>
  <c r="AC139" i="8" s="1"/>
  <c r="AC140" i="8" s="1"/>
  <c r="AC141" i="8" s="1"/>
  <c r="AC142" i="8" s="1"/>
  <c r="AC143" i="8" s="1"/>
  <c r="AC144" i="8" s="1"/>
  <c r="AC145" i="8" s="1"/>
  <c r="AC146" i="8" s="1"/>
  <c r="AC147" i="8" s="1"/>
  <c r="AC148" i="8" s="1"/>
  <c r="AC149" i="8" s="1"/>
  <c r="AC150" i="8" s="1"/>
  <c r="AC151" i="8" s="1"/>
  <c r="AC152" i="8" s="1"/>
  <c r="AC153" i="8" s="1"/>
  <c r="AC154" i="8" s="1"/>
  <c r="AC155" i="8" s="1"/>
  <c r="AC156" i="8" s="1"/>
  <c r="AC157" i="8" s="1"/>
  <c r="AC158" i="8" s="1"/>
  <c r="AC159" i="8" s="1"/>
  <c r="AC160" i="8" s="1"/>
  <c r="AC161" i="8" s="1"/>
  <c r="AC162" i="8" s="1"/>
  <c r="AC163" i="8" s="1"/>
  <c r="AC164" i="8" s="1"/>
  <c r="AC165" i="8" s="1"/>
  <c r="AC166" i="8" s="1"/>
  <c r="AC167" i="8" s="1"/>
  <c r="AC168" i="8" s="1"/>
  <c r="AC169" i="8" s="1"/>
  <c r="AC170" i="8" s="1"/>
  <c r="AC171" i="8" s="1"/>
  <c r="AC172" i="8" s="1"/>
  <c r="AC173" i="8" s="1"/>
  <c r="AC174" i="8" s="1"/>
  <c r="AC175" i="8" s="1"/>
  <c r="AC176" i="8" s="1"/>
  <c r="AC177" i="8" s="1"/>
  <c r="AC178" i="8" s="1"/>
  <c r="AC179" i="8" s="1"/>
  <c r="AC180" i="8" s="1"/>
  <c r="AC181" i="8" s="1"/>
  <c r="AC182" i="8" s="1"/>
  <c r="AC183" i="8" s="1"/>
  <c r="AC184" i="8" s="1"/>
  <c r="AC185" i="8" s="1"/>
  <c r="AC186" i="8" s="1"/>
  <c r="AC187" i="8" s="1"/>
  <c r="AC188" i="8" s="1"/>
  <c r="AC189" i="8" s="1"/>
  <c r="AC190" i="8" s="1"/>
  <c r="AC191" i="8" s="1"/>
  <c r="AC192" i="8" s="1"/>
  <c r="AC193" i="8" s="1"/>
  <c r="AC194" i="8" s="1"/>
  <c r="AC195" i="8" s="1"/>
  <c r="AC196" i="8" s="1"/>
  <c r="AC197" i="8" s="1"/>
  <c r="AC198" i="8" s="1"/>
  <c r="AC199" i="8" s="1"/>
  <c r="AC200" i="8" s="1"/>
  <c r="AC201" i="8" s="1"/>
  <c r="AW204" i="15"/>
  <c r="AW165" i="15"/>
  <c r="AW166" i="15" s="1"/>
  <c r="AW167" i="15" s="1"/>
  <c r="AW168" i="15" s="1"/>
  <c r="AW169" i="15" s="1"/>
  <c r="AW170" i="15" s="1"/>
  <c r="AW171" i="15" s="1"/>
  <c r="AW172" i="15" s="1"/>
  <c r="AW173" i="15" s="1"/>
  <c r="AW174" i="15" s="1"/>
  <c r="AW175" i="15" s="1"/>
  <c r="AW176" i="15" s="1"/>
  <c r="AW177" i="15" s="1"/>
  <c r="AW178" i="15" s="1"/>
  <c r="AW179" i="15" s="1"/>
  <c r="AW180" i="15" s="1"/>
  <c r="AW181" i="15" s="1"/>
  <c r="AW182" i="15" s="1"/>
  <c r="AW183" i="15" s="1"/>
  <c r="AW184" i="15" s="1"/>
  <c r="AW185" i="15" s="1"/>
  <c r="AW186" i="15" s="1"/>
  <c r="AW187" i="15" s="1"/>
  <c r="AW188" i="15" s="1"/>
  <c r="AW189" i="15" s="1"/>
  <c r="AW190" i="15" s="1"/>
  <c r="AW191" i="15" s="1"/>
  <c r="AW192" i="15" s="1"/>
  <c r="AW193" i="15" s="1"/>
  <c r="AW194" i="15" s="1"/>
  <c r="AW195" i="15" s="1"/>
  <c r="AW196" i="15" s="1"/>
  <c r="AW197" i="15" s="1"/>
  <c r="AW198" i="15" s="1"/>
  <c r="AW199" i="15" s="1"/>
  <c r="AW200" i="15" s="1"/>
  <c r="AW201" i="15" s="1"/>
  <c r="BQ204" i="15"/>
  <c r="BQ165" i="15"/>
  <c r="BQ166" i="15" s="1"/>
  <c r="BQ167" i="15" s="1"/>
  <c r="BQ168" i="15" s="1"/>
  <c r="BQ169" i="15" s="1"/>
  <c r="BQ170" i="15" s="1"/>
  <c r="BQ171" i="15" s="1"/>
  <c r="BQ172" i="15" s="1"/>
  <c r="BQ173" i="15" s="1"/>
  <c r="BQ174" i="15" s="1"/>
  <c r="BQ175" i="15" s="1"/>
  <c r="BQ176" i="15" s="1"/>
  <c r="BQ177" i="15" s="1"/>
  <c r="BQ178" i="15" s="1"/>
  <c r="BQ179" i="15" s="1"/>
  <c r="BQ180" i="15" s="1"/>
  <c r="BQ181" i="15" s="1"/>
  <c r="BQ182" i="15" s="1"/>
  <c r="BQ183" i="15" s="1"/>
  <c r="BQ184" i="15" s="1"/>
  <c r="BQ185" i="15" s="1"/>
  <c r="BQ186" i="15" s="1"/>
  <c r="BQ187" i="15" s="1"/>
  <c r="BQ188" i="15" s="1"/>
  <c r="BQ189" i="15" s="1"/>
  <c r="BQ190" i="15" s="1"/>
  <c r="BQ191" i="15" s="1"/>
  <c r="BQ192" i="15" s="1"/>
  <c r="BQ193" i="15" s="1"/>
  <c r="BQ194" i="15" s="1"/>
  <c r="BQ195" i="15" s="1"/>
  <c r="BQ196" i="15" s="1"/>
  <c r="BQ197" i="15" s="1"/>
  <c r="BQ198" i="15" s="1"/>
  <c r="BQ199" i="15" s="1"/>
  <c r="BQ200" i="15" s="1"/>
  <c r="BQ201" i="15" s="1"/>
  <c r="BP204" i="15"/>
  <c r="BP165" i="15"/>
  <c r="BP166" i="15" s="1"/>
  <c r="BP167" i="15" s="1"/>
  <c r="BP168" i="15" s="1"/>
  <c r="BP169" i="15" s="1"/>
  <c r="BP170" i="15" s="1"/>
  <c r="BP171" i="15" s="1"/>
  <c r="BP172" i="15" s="1"/>
  <c r="BP173" i="15" s="1"/>
  <c r="BP174" i="15" s="1"/>
  <c r="BP175" i="15" s="1"/>
  <c r="BP176" i="15" s="1"/>
  <c r="BP177" i="15" s="1"/>
  <c r="BP178" i="15" s="1"/>
  <c r="BP179" i="15" s="1"/>
  <c r="BP180" i="15" s="1"/>
  <c r="BP181" i="15" s="1"/>
  <c r="BP182" i="15" s="1"/>
  <c r="BP183" i="15" s="1"/>
  <c r="BP184" i="15" s="1"/>
  <c r="BP185" i="15" s="1"/>
  <c r="BP186" i="15" s="1"/>
  <c r="BP187" i="15" s="1"/>
  <c r="BP188" i="15" s="1"/>
  <c r="BP189" i="15" s="1"/>
  <c r="BP190" i="15" s="1"/>
  <c r="BP191" i="15" s="1"/>
  <c r="BP192" i="15" s="1"/>
  <c r="BP193" i="15" s="1"/>
  <c r="BP194" i="15" s="1"/>
  <c r="BP195" i="15" s="1"/>
  <c r="BP196" i="15" s="1"/>
  <c r="BP197" i="15" s="1"/>
  <c r="BP198" i="15" s="1"/>
  <c r="BP199" i="15" s="1"/>
  <c r="BP200" i="15" s="1"/>
  <c r="BP201" i="15" s="1"/>
  <c r="AV204" i="15"/>
  <c r="AV165" i="15"/>
  <c r="AV166" i="15" s="1"/>
  <c r="AV167" i="15" s="1"/>
  <c r="AV168" i="15" s="1"/>
  <c r="AV169" i="15" s="1"/>
  <c r="AV170" i="15" s="1"/>
  <c r="AV171" i="15" s="1"/>
  <c r="AV172" i="15" s="1"/>
  <c r="AV173" i="15" s="1"/>
  <c r="AV174" i="15" s="1"/>
  <c r="AV175" i="15" s="1"/>
  <c r="AV176" i="15" s="1"/>
  <c r="AV177" i="15" s="1"/>
  <c r="AV178" i="15" s="1"/>
  <c r="AV179" i="15" s="1"/>
  <c r="AV180" i="15" s="1"/>
  <c r="AV181" i="15" s="1"/>
  <c r="AV182" i="15" s="1"/>
  <c r="AV183" i="15" s="1"/>
  <c r="AV184" i="15" s="1"/>
  <c r="AV185" i="15" s="1"/>
  <c r="AV186" i="15" s="1"/>
  <c r="AV187" i="15" s="1"/>
  <c r="AV188" i="15" s="1"/>
  <c r="AV189" i="15" s="1"/>
  <c r="AV190" i="15" s="1"/>
  <c r="AV191" i="15" s="1"/>
  <c r="AV192" i="15" s="1"/>
  <c r="AV193" i="15" s="1"/>
  <c r="AV194" i="15" s="1"/>
  <c r="AV195" i="15" s="1"/>
  <c r="AV196" i="15" s="1"/>
  <c r="AV197" i="15" s="1"/>
  <c r="AV198" i="15" s="1"/>
  <c r="AV199" i="15" s="1"/>
  <c r="AV200" i="15" s="1"/>
  <c r="AV201" i="15" s="1"/>
  <c r="AN204" i="15"/>
  <c r="AN165" i="15"/>
  <c r="AN166" i="15" s="1"/>
  <c r="AN167" i="15" s="1"/>
  <c r="AN168" i="15" s="1"/>
  <c r="AN169" i="15" s="1"/>
  <c r="AN170" i="15" s="1"/>
  <c r="AN171" i="15" s="1"/>
  <c r="AN172" i="15" s="1"/>
  <c r="AN173" i="15" s="1"/>
  <c r="AN174" i="15" s="1"/>
  <c r="AN175" i="15" s="1"/>
  <c r="AN176" i="15" s="1"/>
  <c r="AN177" i="15" s="1"/>
  <c r="AN178" i="15" s="1"/>
  <c r="AN179" i="15" s="1"/>
  <c r="AN180" i="15" s="1"/>
  <c r="AN181" i="15" s="1"/>
  <c r="AN182" i="15" s="1"/>
  <c r="AN183" i="15" s="1"/>
  <c r="AN184" i="15" s="1"/>
  <c r="AN185" i="15" s="1"/>
  <c r="AN186" i="15" s="1"/>
  <c r="AN187" i="15" s="1"/>
  <c r="AN188" i="15" s="1"/>
  <c r="AN189" i="15" s="1"/>
  <c r="AN190" i="15" s="1"/>
  <c r="AN191" i="15" s="1"/>
  <c r="AN192" i="15" s="1"/>
  <c r="AN193" i="15" s="1"/>
  <c r="AN194" i="15" s="1"/>
  <c r="AN195" i="15" s="1"/>
  <c r="AN196" i="15" s="1"/>
  <c r="AN197" i="15" s="1"/>
  <c r="AN198" i="15" s="1"/>
  <c r="AN199" i="15" s="1"/>
  <c r="AN200" i="15" s="1"/>
  <c r="AN201" i="15" s="1"/>
  <c r="AJ204" i="15"/>
  <c r="AJ165" i="15"/>
  <c r="AJ166" i="15" s="1"/>
  <c r="AJ167" i="15" s="1"/>
  <c r="AJ168" i="15" s="1"/>
  <c r="AJ169" i="15" s="1"/>
  <c r="AJ170" i="15" s="1"/>
  <c r="AJ171" i="15" s="1"/>
  <c r="AJ172" i="15" s="1"/>
  <c r="AJ173" i="15" s="1"/>
  <c r="AJ174" i="15" s="1"/>
  <c r="AJ175" i="15" s="1"/>
  <c r="AJ176" i="15" s="1"/>
  <c r="AJ177" i="15" s="1"/>
  <c r="AJ178" i="15" s="1"/>
  <c r="AJ179" i="15" s="1"/>
  <c r="AJ180" i="15" s="1"/>
  <c r="AJ181" i="15" s="1"/>
  <c r="AJ182" i="15" s="1"/>
  <c r="AJ183" i="15" s="1"/>
  <c r="AJ184" i="15" s="1"/>
  <c r="AJ185" i="15" s="1"/>
  <c r="AJ186" i="15" s="1"/>
  <c r="AJ187" i="15" s="1"/>
  <c r="AJ188" i="15" s="1"/>
  <c r="AJ189" i="15" s="1"/>
  <c r="AJ190" i="15" s="1"/>
  <c r="AJ191" i="15" s="1"/>
  <c r="AJ192" i="15" s="1"/>
  <c r="AJ193" i="15" s="1"/>
  <c r="AJ194" i="15" s="1"/>
  <c r="AJ195" i="15" s="1"/>
  <c r="AJ196" i="15" s="1"/>
  <c r="AJ197" i="15" s="1"/>
  <c r="AJ198" i="15" s="1"/>
  <c r="AJ199" i="15" s="1"/>
  <c r="AJ200" i="15" s="1"/>
  <c r="AJ201" i="15" s="1"/>
  <c r="AQ204" i="15"/>
  <c r="AQ165" i="15"/>
  <c r="AQ166" i="15" s="1"/>
  <c r="AQ167" i="15" s="1"/>
  <c r="AQ168" i="15" s="1"/>
  <c r="AQ169" i="15" s="1"/>
  <c r="AQ170" i="15" s="1"/>
  <c r="AQ171" i="15" s="1"/>
  <c r="AQ172" i="15" s="1"/>
  <c r="AQ173" i="15" s="1"/>
  <c r="AQ174" i="15" s="1"/>
  <c r="AQ175" i="15" s="1"/>
  <c r="AQ176" i="15" s="1"/>
  <c r="AQ177" i="15" s="1"/>
  <c r="AQ178" i="15" s="1"/>
  <c r="AQ179" i="15" s="1"/>
  <c r="AQ180" i="15" s="1"/>
  <c r="AQ181" i="15" s="1"/>
  <c r="AQ182" i="15" s="1"/>
  <c r="AQ183" i="15" s="1"/>
  <c r="AQ184" i="15" s="1"/>
  <c r="AQ185" i="15" s="1"/>
  <c r="AQ186" i="15" s="1"/>
  <c r="AQ187" i="15" s="1"/>
  <c r="AQ188" i="15" s="1"/>
  <c r="AQ189" i="15" s="1"/>
  <c r="AQ190" i="15" s="1"/>
  <c r="AQ191" i="15" s="1"/>
  <c r="AQ192" i="15" s="1"/>
  <c r="AQ193" i="15" s="1"/>
  <c r="AQ194" i="15" s="1"/>
  <c r="AQ195" i="15" s="1"/>
  <c r="AQ196" i="15" s="1"/>
  <c r="AQ197" i="15" s="1"/>
  <c r="AQ198" i="15" s="1"/>
  <c r="AQ199" i="15" s="1"/>
  <c r="AQ200" i="15" s="1"/>
  <c r="AQ201" i="15" s="1"/>
  <c r="AA204" i="15"/>
  <c r="AA165" i="15"/>
  <c r="AA166" i="15" s="1"/>
  <c r="AA167" i="15" s="1"/>
  <c r="AA168" i="15" s="1"/>
  <c r="AA169" i="15" s="1"/>
  <c r="AA170" i="15" s="1"/>
  <c r="AA171" i="15" s="1"/>
  <c r="AA172" i="15" s="1"/>
  <c r="AA173" i="15" s="1"/>
  <c r="AA174" i="15" s="1"/>
  <c r="AA175" i="15" s="1"/>
  <c r="AA176" i="15" s="1"/>
  <c r="AA177" i="15" s="1"/>
  <c r="AA178" i="15" s="1"/>
  <c r="AA179" i="15" s="1"/>
  <c r="AA180" i="15" s="1"/>
  <c r="AA181" i="15" s="1"/>
  <c r="AA182" i="15" s="1"/>
  <c r="AA183" i="15" s="1"/>
  <c r="AA184" i="15" s="1"/>
  <c r="AA185" i="15" s="1"/>
  <c r="AA186" i="15" s="1"/>
  <c r="AA187" i="15" s="1"/>
  <c r="AA188" i="15" s="1"/>
  <c r="AA189" i="15" s="1"/>
  <c r="AA190" i="15" s="1"/>
  <c r="AA191" i="15" s="1"/>
  <c r="AA192" i="15" s="1"/>
  <c r="AA193" i="15" s="1"/>
  <c r="AA194" i="15" s="1"/>
  <c r="AA195" i="15" s="1"/>
  <c r="AA196" i="15" s="1"/>
  <c r="AA197" i="15" s="1"/>
  <c r="AA198" i="15" s="1"/>
  <c r="AA199" i="15" s="1"/>
  <c r="AA200" i="15" s="1"/>
  <c r="AA201" i="15" s="1"/>
  <c r="AH204" i="15"/>
  <c r="AH165" i="15"/>
  <c r="AH166" i="15" s="1"/>
  <c r="AH167" i="15" s="1"/>
  <c r="AH168" i="15" s="1"/>
  <c r="AH169" i="15" s="1"/>
  <c r="AH170" i="15" s="1"/>
  <c r="AH171" i="15" s="1"/>
  <c r="AH172" i="15" s="1"/>
  <c r="AH173" i="15" s="1"/>
  <c r="AH174" i="15" s="1"/>
  <c r="AH175" i="15" s="1"/>
  <c r="AH176" i="15" s="1"/>
  <c r="AH177" i="15" s="1"/>
  <c r="AH178" i="15" s="1"/>
  <c r="AH179" i="15" s="1"/>
  <c r="AH180" i="15" s="1"/>
  <c r="AH181" i="15" s="1"/>
  <c r="AH182" i="15" s="1"/>
  <c r="AH183" i="15" s="1"/>
  <c r="AH184" i="15" s="1"/>
  <c r="AH185" i="15" s="1"/>
  <c r="AH186" i="15" s="1"/>
  <c r="AH187" i="15" s="1"/>
  <c r="AH188" i="15" s="1"/>
  <c r="AH189" i="15" s="1"/>
  <c r="AH190" i="15" s="1"/>
  <c r="AH191" i="15" s="1"/>
  <c r="AH192" i="15" s="1"/>
  <c r="AH193" i="15" s="1"/>
  <c r="AH194" i="15" s="1"/>
  <c r="AH195" i="15" s="1"/>
  <c r="AH196" i="15" s="1"/>
  <c r="AH197" i="15" s="1"/>
  <c r="AH198" i="15" s="1"/>
  <c r="AH199" i="15" s="1"/>
  <c r="AH200" i="15" s="1"/>
  <c r="AH201" i="15" s="1"/>
  <c r="AK204" i="15"/>
  <c r="AK165" i="15"/>
  <c r="AK166" i="15" s="1"/>
  <c r="AK167" i="15" s="1"/>
  <c r="AK168" i="15" s="1"/>
  <c r="AK169" i="15" s="1"/>
  <c r="AK170" i="15" s="1"/>
  <c r="AK171" i="15" s="1"/>
  <c r="AK172" i="15" s="1"/>
  <c r="AK173" i="15" s="1"/>
  <c r="AK174" i="15" s="1"/>
  <c r="AK175" i="15" s="1"/>
  <c r="AK176" i="15" s="1"/>
  <c r="AK177" i="15" s="1"/>
  <c r="AK178" i="15" s="1"/>
  <c r="AK179" i="15" s="1"/>
  <c r="AK180" i="15" s="1"/>
  <c r="AK181" i="15" s="1"/>
  <c r="AK182" i="15" s="1"/>
  <c r="AK183" i="15" s="1"/>
  <c r="AK184" i="15" s="1"/>
  <c r="AK185" i="15" s="1"/>
  <c r="AK186" i="15" s="1"/>
  <c r="AK187" i="15" s="1"/>
  <c r="AK188" i="15" s="1"/>
  <c r="AK189" i="15" s="1"/>
  <c r="AK190" i="15" s="1"/>
  <c r="AK191" i="15" s="1"/>
  <c r="AK192" i="15" s="1"/>
  <c r="AK193" i="15" s="1"/>
  <c r="AK194" i="15" s="1"/>
  <c r="AK195" i="15" s="1"/>
  <c r="AK196" i="15" s="1"/>
  <c r="AK197" i="15" s="1"/>
  <c r="AK198" i="15" s="1"/>
  <c r="AK199" i="15" s="1"/>
  <c r="AK200" i="15" s="1"/>
  <c r="AK201" i="15" s="1"/>
  <c r="AL204" i="15"/>
  <c r="AL165" i="15"/>
  <c r="AL166" i="15" s="1"/>
  <c r="AL167" i="15" s="1"/>
  <c r="AL168" i="15" s="1"/>
  <c r="AL169" i="15" s="1"/>
  <c r="AL170" i="15" s="1"/>
  <c r="AL171" i="15" s="1"/>
  <c r="AL172" i="15" s="1"/>
  <c r="AL173" i="15" s="1"/>
  <c r="AL174" i="15" s="1"/>
  <c r="AL175" i="15" s="1"/>
  <c r="AL176" i="15" s="1"/>
  <c r="AL177" i="15" s="1"/>
  <c r="AL178" i="15" s="1"/>
  <c r="AL179" i="15" s="1"/>
  <c r="AL180" i="15" s="1"/>
  <c r="AL181" i="15" s="1"/>
  <c r="AL182" i="15" s="1"/>
  <c r="AL183" i="15" s="1"/>
  <c r="AL184" i="15" s="1"/>
  <c r="AL185" i="15" s="1"/>
  <c r="AL186" i="15" s="1"/>
  <c r="AL187" i="15" s="1"/>
  <c r="AL188" i="15" s="1"/>
  <c r="AL189" i="15" s="1"/>
  <c r="AL190" i="15" s="1"/>
  <c r="AL191" i="15" s="1"/>
  <c r="AL192" i="15" s="1"/>
  <c r="AL193" i="15" s="1"/>
  <c r="AL194" i="15" s="1"/>
  <c r="AL195" i="15" s="1"/>
  <c r="AL196" i="15" s="1"/>
  <c r="AL197" i="15" s="1"/>
  <c r="AL198" i="15" s="1"/>
  <c r="AL199" i="15" s="1"/>
  <c r="AL200" i="15" s="1"/>
  <c r="AL201" i="15" s="1"/>
  <c r="BT204" i="15"/>
  <c r="BT165" i="15"/>
  <c r="BT166" i="15" s="1"/>
  <c r="BT167" i="15" s="1"/>
  <c r="BT168" i="15" s="1"/>
  <c r="BT169" i="15" s="1"/>
  <c r="BT170" i="15" s="1"/>
  <c r="BT171" i="15" s="1"/>
  <c r="BT172" i="15" s="1"/>
  <c r="BT173" i="15" s="1"/>
  <c r="BT174" i="15" s="1"/>
  <c r="BT175" i="15" s="1"/>
  <c r="BT176" i="15" s="1"/>
  <c r="BT177" i="15" s="1"/>
  <c r="BT178" i="15" s="1"/>
  <c r="BT179" i="15" s="1"/>
  <c r="BT180" i="15" s="1"/>
  <c r="BT181" i="15" s="1"/>
  <c r="BT182" i="15" s="1"/>
  <c r="BT183" i="15" s="1"/>
  <c r="BT184" i="15" s="1"/>
  <c r="BT185" i="15" s="1"/>
  <c r="BT186" i="15" s="1"/>
  <c r="BT187" i="15" s="1"/>
  <c r="BT188" i="15" s="1"/>
  <c r="BT189" i="15" s="1"/>
  <c r="BT190" i="15" s="1"/>
  <c r="BT191" i="15" s="1"/>
  <c r="BT192" i="15" s="1"/>
  <c r="BT193" i="15" s="1"/>
  <c r="BT194" i="15" s="1"/>
  <c r="BT195" i="15" s="1"/>
  <c r="BT196" i="15" s="1"/>
  <c r="BT197" i="15" s="1"/>
  <c r="BT198" i="15" s="1"/>
  <c r="BT199" i="15" s="1"/>
  <c r="BT200" i="15" s="1"/>
  <c r="BT201" i="15" s="1"/>
  <c r="AT14" i="8"/>
  <c r="AT23" i="8" s="1"/>
  <c r="AT24" i="8" s="1"/>
  <c r="AT25" i="8" s="1"/>
  <c r="AT26" i="8" s="1"/>
  <c r="AT27" i="8" s="1"/>
  <c r="AT28" i="8" s="1"/>
  <c r="AT29" i="8" s="1"/>
  <c r="AT30" i="8" s="1"/>
  <c r="AT31" i="8" s="1"/>
  <c r="AT32" i="8" s="1"/>
  <c r="AT33" i="8" s="1"/>
  <c r="AT34" i="8" s="1"/>
  <c r="AT35" i="8" s="1"/>
  <c r="AT36" i="8" s="1"/>
  <c r="AT37" i="8" s="1"/>
  <c r="AT38" i="8" s="1"/>
  <c r="AT39" i="8" s="1"/>
  <c r="AT40" i="8" s="1"/>
  <c r="AT41" i="8" s="1"/>
  <c r="AT42" i="8" s="1"/>
  <c r="AT43" i="8" s="1"/>
  <c r="AT44" i="8" s="1"/>
  <c r="AT45" i="8" s="1"/>
  <c r="AT46" i="8" s="1"/>
  <c r="AT47" i="8" s="1"/>
  <c r="AT48" i="8" s="1"/>
  <c r="AT49" i="8" s="1"/>
  <c r="AT50" i="8" s="1"/>
  <c r="AT51" i="8" s="1"/>
  <c r="AT52" i="8" s="1"/>
  <c r="AT53" i="8" s="1"/>
  <c r="AT54" i="8" s="1"/>
  <c r="AT55" i="8" s="1"/>
  <c r="AT56" i="8" s="1"/>
  <c r="AT57" i="8" s="1"/>
  <c r="AT58" i="8" s="1"/>
  <c r="AT59" i="8" s="1"/>
  <c r="AT60" i="8" s="1"/>
  <c r="AT61" i="8" s="1"/>
  <c r="AT62" i="8" s="1"/>
  <c r="AT63" i="8" s="1"/>
  <c r="AT64" i="8" s="1"/>
  <c r="AT65" i="8" s="1"/>
  <c r="AT66" i="8" s="1"/>
  <c r="AT67" i="8" s="1"/>
  <c r="AT68" i="8" s="1"/>
  <c r="AT69" i="8" s="1"/>
  <c r="AT70" i="8" s="1"/>
  <c r="AT71" i="8" s="1"/>
  <c r="AT72" i="8" s="1"/>
  <c r="AT73" i="8" s="1"/>
  <c r="AT74" i="8" s="1"/>
  <c r="AT75" i="8" s="1"/>
  <c r="AT76" i="8" s="1"/>
  <c r="AT77" i="8" s="1"/>
  <c r="AT78" i="8" s="1"/>
  <c r="AT79" i="8" s="1"/>
  <c r="AT80" i="8" s="1"/>
  <c r="AT81" i="8" s="1"/>
  <c r="AT82" i="8" s="1"/>
  <c r="AT83" i="8" s="1"/>
  <c r="AT84" i="8" s="1"/>
  <c r="AT85" i="8" s="1"/>
  <c r="AT86" i="8" s="1"/>
  <c r="AT87" i="8" s="1"/>
  <c r="AT88" i="8" s="1"/>
  <c r="AT89" i="8" s="1"/>
  <c r="AT90" i="8" s="1"/>
  <c r="AT91" i="8" s="1"/>
  <c r="AT92" i="8" s="1"/>
  <c r="AT93" i="8" s="1"/>
  <c r="AT94" i="8" s="1"/>
  <c r="AT95" i="8" s="1"/>
  <c r="AT96" i="8" s="1"/>
  <c r="AT97" i="8" s="1"/>
  <c r="AT98" i="8" s="1"/>
  <c r="AT99" i="8" s="1"/>
  <c r="AT100" i="8" s="1"/>
  <c r="AT101" i="8" s="1"/>
  <c r="AT102" i="8" s="1"/>
  <c r="AT103" i="8" s="1"/>
  <c r="AT104" i="8" s="1"/>
  <c r="AT105" i="8" s="1"/>
  <c r="AT106" i="8" s="1"/>
  <c r="AT107" i="8" s="1"/>
  <c r="AT108" i="8" s="1"/>
  <c r="AT109" i="8" s="1"/>
  <c r="AT110" i="8" s="1"/>
  <c r="AT111" i="8" s="1"/>
  <c r="AT112" i="8" s="1"/>
  <c r="AT113" i="8" s="1"/>
  <c r="AT114" i="8" s="1"/>
  <c r="AT115" i="8" s="1"/>
  <c r="AT116" i="8" s="1"/>
  <c r="AT117" i="8" s="1"/>
  <c r="AT118" i="8" s="1"/>
  <c r="AT119" i="8" s="1"/>
  <c r="AT120" i="8" s="1"/>
  <c r="AT121" i="8" s="1"/>
  <c r="AT122" i="8" s="1"/>
  <c r="AT123" i="8" s="1"/>
  <c r="AT124" i="8" s="1"/>
  <c r="AT125" i="8" s="1"/>
  <c r="AT126" i="8" s="1"/>
  <c r="AT127" i="8" s="1"/>
  <c r="AT128" i="8" s="1"/>
  <c r="AT129" i="8" s="1"/>
  <c r="AT130" i="8" s="1"/>
  <c r="AT131" i="8" s="1"/>
  <c r="AT132" i="8" s="1"/>
  <c r="AT133" i="8" s="1"/>
  <c r="AT134" i="8" s="1"/>
  <c r="AT135" i="8" s="1"/>
  <c r="AT136" i="8" s="1"/>
  <c r="AT137" i="8" s="1"/>
  <c r="AT138" i="8" s="1"/>
  <c r="AT139" i="8" s="1"/>
  <c r="AT140" i="8" s="1"/>
  <c r="AT141" i="8" s="1"/>
  <c r="AT142" i="8" s="1"/>
  <c r="AT143" i="8" s="1"/>
  <c r="AT144" i="8" s="1"/>
  <c r="AT145" i="8" s="1"/>
  <c r="AT146" i="8" s="1"/>
  <c r="AT147" i="8" s="1"/>
  <c r="AT148" i="8" s="1"/>
  <c r="AT149" i="8" s="1"/>
  <c r="AT150" i="8" s="1"/>
  <c r="AT151" i="8" s="1"/>
  <c r="AT152" i="8" s="1"/>
  <c r="AT153" i="8" s="1"/>
  <c r="AT154" i="8" s="1"/>
  <c r="AT155" i="8" s="1"/>
  <c r="AT156" i="8" s="1"/>
  <c r="AT157" i="8" s="1"/>
  <c r="AT158" i="8" s="1"/>
  <c r="AT159" i="8" s="1"/>
  <c r="AT160" i="8" s="1"/>
  <c r="AT161" i="8" s="1"/>
  <c r="AT162" i="8" s="1"/>
  <c r="AT163" i="8" s="1"/>
  <c r="AT164" i="8" s="1"/>
  <c r="AT165" i="8" s="1"/>
  <c r="AT166" i="8" s="1"/>
  <c r="AT167" i="8" s="1"/>
  <c r="AT168" i="8" s="1"/>
  <c r="AT169" i="8" s="1"/>
  <c r="AT170" i="8" s="1"/>
  <c r="AT171" i="8" s="1"/>
  <c r="AT172" i="8" s="1"/>
  <c r="AT173" i="8" s="1"/>
  <c r="AT174" i="8" s="1"/>
  <c r="AT175" i="8" s="1"/>
  <c r="AT176" i="8" s="1"/>
  <c r="AT177" i="8" s="1"/>
  <c r="AT178" i="8" s="1"/>
  <c r="AT179" i="8" s="1"/>
  <c r="AT180" i="8" s="1"/>
  <c r="AT181" i="8" s="1"/>
  <c r="AT182" i="8" s="1"/>
  <c r="AT183" i="8" s="1"/>
  <c r="AT184" i="8" s="1"/>
  <c r="AT185" i="8" s="1"/>
  <c r="AT186" i="8" s="1"/>
  <c r="AT187" i="8" s="1"/>
  <c r="AT188" i="8" s="1"/>
  <c r="AT189" i="8" s="1"/>
  <c r="AT190" i="8" s="1"/>
  <c r="AT191" i="8" s="1"/>
  <c r="AT192" i="8" s="1"/>
  <c r="AT193" i="8" s="1"/>
  <c r="AT194" i="8" s="1"/>
  <c r="AT195" i="8" s="1"/>
  <c r="AT196" i="8" s="1"/>
  <c r="AT197" i="8" s="1"/>
  <c r="AT198" i="8" s="1"/>
  <c r="AT199" i="8" s="1"/>
  <c r="AT200" i="8" s="1"/>
  <c r="AT201" i="8" s="1"/>
  <c r="BG28" i="15"/>
  <c r="BG29" i="15" s="1"/>
  <c r="BG30" i="15" s="1"/>
  <c r="BG31" i="15" s="1"/>
  <c r="BG32" i="15" s="1"/>
  <c r="BG33" i="15" s="1"/>
  <c r="BG34" i="15" s="1"/>
  <c r="BG35" i="15" s="1"/>
  <c r="BG36" i="15" s="1"/>
  <c r="BG37" i="15" s="1"/>
  <c r="BG38" i="15" s="1"/>
  <c r="BG39" i="15" s="1"/>
  <c r="BG40" i="15" s="1"/>
  <c r="BG41" i="15" s="1"/>
  <c r="BG42" i="15" s="1"/>
  <c r="BG43" i="15" s="1"/>
  <c r="BG44" i="15" s="1"/>
  <c r="BG45" i="15" s="1"/>
  <c r="BG46" i="15" s="1"/>
  <c r="BG47" i="15" s="1"/>
  <c r="BG48" i="15" s="1"/>
  <c r="BG49" i="15" s="1"/>
  <c r="BG50" i="15" s="1"/>
  <c r="BG51" i="15" s="1"/>
  <c r="BG52" i="15" s="1"/>
  <c r="BG53" i="15" s="1"/>
  <c r="BG54" i="15" s="1"/>
  <c r="BG55" i="15" s="1"/>
  <c r="BG56" i="15" s="1"/>
  <c r="BG57" i="15" s="1"/>
  <c r="BG58" i="15" s="1"/>
  <c r="BG59" i="15" s="1"/>
  <c r="BG60" i="15" s="1"/>
  <c r="BG61" i="15" s="1"/>
  <c r="BG62" i="15" s="1"/>
  <c r="BG63" i="15" s="1"/>
  <c r="BG64" i="15" s="1"/>
  <c r="BG65" i="15" s="1"/>
  <c r="BG66" i="15" s="1"/>
  <c r="BG67" i="15" s="1"/>
  <c r="BG68" i="15" s="1"/>
  <c r="BG69" i="15" s="1"/>
  <c r="BG70" i="15" s="1"/>
  <c r="BG71" i="15" s="1"/>
  <c r="BG72" i="15" s="1"/>
  <c r="BG73" i="15" s="1"/>
  <c r="BG74" i="15" s="1"/>
  <c r="BG75" i="15" s="1"/>
  <c r="BG76" i="15" s="1"/>
  <c r="BG77" i="15" s="1"/>
  <c r="BG78" i="15" s="1"/>
  <c r="BG79" i="15" s="1"/>
  <c r="BG80" i="15" s="1"/>
  <c r="BG81" i="15" s="1"/>
  <c r="BG82" i="15" s="1"/>
  <c r="BG83" i="15" s="1"/>
  <c r="BG84" i="15" s="1"/>
  <c r="BG85" i="15" s="1"/>
  <c r="BG86" i="15" s="1"/>
  <c r="BG87" i="15" s="1"/>
  <c r="BG88" i="15" s="1"/>
  <c r="BG89" i="15" s="1"/>
  <c r="BG90" i="15" s="1"/>
  <c r="BG91" i="15" s="1"/>
  <c r="BG92" i="15" s="1"/>
  <c r="BG93" i="15" s="1"/>
  <c r="BG94" i="15" s="1"/>
  <c r="BG95" i="15" s="1"/>
  <c r="BG96" i="15" s="1"/>
  <c r="BG97" i="15" s="1"/>
  <c r="BG98" i="15" s="1"/>
  <c r="BG99" i="15" s="1"/>
  <c r="BG100" i="15" s="1"/>
  <c r="BG101" i="15" s="1"/>
  <c r="BG102" i="15" s="1"/>
  <c r="BG103" i="15" s="1"/>
  <c r="BG104" i="15" s="1"/>
  <c r="BG105" i="15" s="1"/>
  <c r="BG106" i="15" s="1"/>
  <c r="BG107" i="15" s="1"/>
  <c r="BG108" i="15" s="1"/>
  <c r="BG109" i="15" s="1"/>
  <c r="BG110" i="15" s="1"/>
  <c r="BG111" i="15" s="1"/>
  <c r="BG112" i="15" s="1"/>
  <c r="BG113" i="15" s="1"/>
  <c r="BG114" i="15" s="1"/>
  <c r="BG115" i="15" s="1"/>
  <c r="BG116" i="15" s="1"/>
  <c r="BG117" i="15" s="1"/>
  <c r="BG118" i="15" s="1"/>
  <c r="BG119" i="15" s="1"/>
  <c r="BG120" i="15" s="1"/>
  <c r="BG121" i="15" s="1"/>
  <c r="BG122" i="15" s="1"/>
  <c r="BG123" i="15" s="1"/>
  <c r="BG124" i="15" s="1"/>
  <c r="BG125" i="15" s="1"/>
  <c r="BG126" i="15" s="1"/>
  <c r="BG127" i="15" s="1"/>
  <c r="BG128" i="15" s="1"/>
  <c r="BG129" i="15" s="1"/>
  <c r="BG130" i="15" s="1"/>
  <c r="BG131" i="15" s="1"/>
  <c r="BG132" i="15" s="1"/>
  <c r="BG133" i="15" s="1"/>
  <c r="BG134" i="15" s="1"/>
  <c r="BG135" i="15" s="1"/>
  <c r="BG136" i="15" s="1"/>
  <c r="BG137" i="15" s="1"/>
  <c r="BG138" i="15" s="1"/>
  <c r="BG139" i="15" s="1"/>
  <c r="BG140" i="15" s="1"/>
  <c r="BG141" i="15" s="1"/>
  <c r="BG142" i="15" s="1"/>
  <c r="BG143" i="15" s="1"/>
  <c r="BG144" i="15" s="1"/>
  <c r="BG145" i="15" s="1"/>
  <c r="BG146" i="15" s="1"/>
  <c r="BG147" i="15" s="1"/>
  <c r="BG148" i="15" s="1"/>
  <c r="BG149" i="15" s="1"/>
  <c r="BG150" i="15" s="1"/>
  <c r="BG151" i="15" s="1"/>
  <c r="BG152" i="15" s="1"/>
  <c r="BG153" i="15" s="1"/>
  <c r="BG154" i="15" s="1"/>
  <c r="BG155" i="15" s="1"/>
  <c r="BG156" i="15" s="1"/>
  <c r="BG157" i="15" s="1"/>
  <c r="BG158" i="15" s="1"/>
  <c r="BG159" i="15" s="1"/>
  <c r="BG160" i="15" s="1"/>
  <c r="BG161" i="15" s="1"/>
  <c r="BG162" i="15" s="1"/>
  <c r="BG163" i="15" s="1"/>
  <c r="BG164" i="15" s="1"/>
  <c r="BG165" i="15" s="1"/>
  <c r="BG166" i="15" s="1"/>
  <c r="BG167" i="15" s="1"/>
  <c r="BG168" i="15" s="1"/>
  <c r="BG169" i="15" s="1"/>
  <c r="BG170" i="15" s="1"/>
  <c r="BG171" i="15" s="1"/>
  <c r="BG172" i="15" s="1"/>
  <c r="BG173" i="15" s="1"/>
  <c r="BG174" i="15" s="1"/>
  <c r="BG175" i="15" s="1"/>
  <c r="BG176" i="15" s="1"/>
  <c r="BG177" i="15" s="1"/>
  <c r="BG178" i="15" s="1"/>
  <c r="BG179" i="15" s="1"/>
  <c r="BG180" i="15" s="1"/>
  <c r="BG181" i="15" s="1"/>
  <c r="BG182" i="15" s="1"/>
  <c r="BG183" i="15" s="1"/>
  <c r="BG184" i="15" s="1"/>
  <c r="BG185" i="15" s="1"/>
  <c r="BG186" i="15" s="1"/>
  <c r="BG187" i="15" s="1"/>
  <c r="BG188" i="15" s="1"/>
  <c r="BG189" i="15" s="1"/>
  <c r="BG190" i="15" s="1"/>
  <c r="BG191" i="15" s="1"/>
  <c r="BG192" i="15" s="1"/>
  <c r="BG193" i="15" s="1"/>
  <c r="BG194" i="15" s="1"/>
  <c r="BG195" i="15" s="1"/>
  <c r="BG196" i="15" s="1"/>
  <c r="BG197" i="15" s="1"/>
  <c r="BG198" i="15" s="1"/>
  <c r="BG199" i="15" s="1"/>
  <c r="BG200" i="15" s="1"/>
  <c r="BD204" i="15"/>
  <c r="BD165" i="15"/>
  <c r="BD166" i="15" s="1"/>
  <c r="BD167" i="15" s="1"/>
  <c r="BD168" i="15" s="1"/>
  <c r="BD169" i="15" s="1"/>
  <c r="BD170" i="15" s="1"/>
  <c r="BD171" i="15" s="1"/>
  <c r="BD172" i="15" s="1"/>
  <c r="BD173" i="15" s="1"/>
  <c r="BD174" i="15" s="1"/>
  <c r="BD175" i="15" s="1"/>
  <c r="BD176" i="15" s="1"/>
  <c r="BD177" i="15" s="1"/>
  <c r="BD178" i="15" s="1"/>
  <c r="BD179" i="15" s="1"/>
  <c r="BD180" i="15" s="1"/>
  <c r="BD181" i="15" s="1"/>
  <c r="BD182" i="15" s="1"/>
  <c r="BD183" i="15" s="1"/>
  <c r="BD184" i="15" s="1"/>
  <c r="BD185" i="15" s="1"/>
  <c r="BD186" i="15" s="1"/>
  <c r="BD187" i="15" s="1"/>
  <c r="BD188" i="15" s="1"/>
  <c r="BD189" i="15" s="1"/>
  <c r="BD190" i="15" s="1"/>
  <c r="BD191" i="15" s="1"/>
  <c r="BD192" i="15" s="1"/>
  <c r="BD193" i="15" s="1"/>
  <c r="BD194" i="15" s="1"/>
  <c r="BD195" i="15" s="1"/>
  <c r="BD196" i="15" s="1"/>
  <c r="BD197" i="15" s="1"/>
  <c r="BD198" i="15" s="1"/>
  <c r="BD199" i="15" s="1"/>
  <c r="BD200" i="15" s="1"/>
  <c r="BD201" i="15" s="1"/>
  <c r="AE204" i="15"/>
  <c r="AE165" i="15"/>
  <c r="AE166" i="15" s="1"/>
  <c r="AE167" i="15" s="1"/>
  <c r="AE168" i="15" s="1"/>
  <c r="AE169" i="15" s="1"/>
  <c r="AE170" i="15" s="1"/>
  <c r="AE171" i="15" s="1"/>
  <c r="AE172" i="15" s="1"/>
  <c r="AE173" i="15" s="1"/>
  <c r="AE174" i="15" s="1"/>
  <c r="AE175" i="15" s="1"/>
  <c r="AE176" i="15" s="1"/>
  <c r="AE177" i="15" s="1"/>
  <c r="AE178" i="15" s="1"/>
  <c r="AE179" i="15" s="1"/>
  <c r="AE180" i="15" s="1"/>
  <c r="AE181" i="15" s="1"/>
  <c r="AE182" i="15" s="1"/>
  <c r="AE183" i="15" s="1"/>
  <c r="AE184" i="15" s="1"/>
  <c r="AE185" i="15" s="1"/>
  <c r="AE186" i="15" s="1"/>
  <c r="AE187" i="15" s="1"/>
  <c r="AE188" i="15" s="1"/>
  <c r="AE189" i="15" s="1"/>
  <c r="AE190" i="15" s="1"/>
  <c r="AE191" i="15" s="1"/>
  <c r="AE192" i="15" s="1"/>
  <c r="AE193" i="15" s="1"/>
  <c r="AE194" i="15" s="1"/>
  <c r="AE195" i="15" s="1"/>
  <c r="AE196" i="15" s="1"/>
  <c r="AE197" i="15" s="1"/>
  <c r="AE198" i="15" s="1"/>
  <c r="AE199" i="15" s="1"/>
  <c r="AE200" i="15" s="1"/>
  <c r="AE201" i="15" s="1"/>
  <c r="BK204" i="15"/>
  <c r="BK165" i="15"/>
  <c r="BK166" i="15" s="1"/>
  <c r="BK167" i="15" s="1"/>
  <c r="BK168" i="15" s="1"/>
  <c r="BK169" i="15" s="1"/>
  <c r="BK170" i="15" s="1"/>
  <c r="BK171" i="15" s="1"/>
  <c r="BK172" i="15" s="1"/>
  <c r="BK173" i="15" s="1"/>
  <c r="BK174" i="15" s="1"/>
  <c r="BK175" i="15" s="1"/>
  <c r="BK176" i="15" s="1"/>
  <c r="BK177" i="15" s="1"/>
  <c r="BK178" i="15" s="1"/>
  <c r="BK179" i="15" s="1"/>
  <c r="BK180" i="15" s="1"/>
  <c r="BK181" i="15" s="1"/>
  <c r="BK182" i="15" s="1"/>
  <c r="BK183" i="15" s="1"/>
  <c r="BK184" i="15" s="1"/>
  <c r="BK185" i="15" s="1"/>
  <c r="BK186" i="15" s="1"/>
  <c r="BK187" i="15" s="1"/>
  <c r="BK188" i="15" s="1"/>
  <c r="BK189" i="15" s="1"/>
  <c r="BK190" i="15" s="1"/>
  <c r="BK191" i="15" s="1"/>
  <c r="BK192" i="15" s="1"/>
  <c r="BK193" i="15" s="1"/>
  <c r="BK194" i="15" s="1"/>
  <c r="BK195" i="15" s="1"/>
  <c r="BK196" i="15" s="1"/>
  <c r="BK197" i="15" s="1"/>
  <c r="BK198" i="15" s="1"/>
  <c r="BK199" i="15" s="1"/>
  <c r="BK200" i="15" s="1"/>
  <c r="BK201" i="15" s="1"/>
  <c r="BA204" i="15"/>
  <c r="BA165" i="15"/>
  <c r="BA166" i="15" s="1"/>
  <c r="BA167" i="15" s="1"/>
  <c r="BA168" i="15" s="1"/>
  <c r="BA169" i="15" s="1"/>
  <c r="BA170" i="15" s="1"/>
  <c r="BA171" i="15" s="1"/>
  <c r="BA172" i="15" s="1"/>
  <c r="BA173" i="15" s="1"/>
  <c r="BA174" i="15" s="1"/>
  <c r="BA175" i="15" s="1"/>
  <c r="BA176" i="15" s="1"/>
  <c r="BA177" i="15" s="1"/>
  <c r="BA178" i="15" s="1"/>
  <c r="BA179" i="15" s="1"/>
  <c r="BA180" i="15" s="1"/>
  <c r="BA181" i="15" s="1"/>
  <c r="BA182" i="15" s="1"/>
  <c r="BA183" i="15" s="1"/>
  <c r="BA184" i="15" s="1"/>
  <c r="BA185" i="15" s="1"/>
  <c r="BA186" i="15" s="1"/>
  <c r="BA187" i="15" s="1"/>
  <c r="BA188" i="15" s="1"/>
  <c r="BA189" i="15" s="1"/>
  <c r="BA190" i="15" s="1"/>
  <c r="BA191" i="15" s="1"/>
  <c r="BA192" i="15" s="1"/>
  <c r="BA193" i="15" s="1"/>
  <c r="BA194" i="15" s="1"/>
  <c r="BA195" i="15" s="1"/>
  <c r="BA196" i="15" s="1"/>
  <c r="BA197" i="15" s="1"/>
  <c r="BA198" i="15" s="1"/>
  <c r="BA199" i="15" s="1"/>
  <c r="BA200" i="15" s="1"/>
  <c r="BA201" i="15" s="1"/>
  <c r="Z204" i="15"/>
  <c r="Z165" i="15"/>
  <c r="Z166" i="15" s="1"/>
  <c r="Z167" i="15" s="1"/>
  <c r="Z168" i="15" s="1"/>
  <c r="Z169" i="15" s="1"/>
  <c r="Z170" i="15" s="1"/>
  <c r="Z171" i="15" s="1"/>
  <c r="Z172" i="15" s="1"/>
  <c r="Z173" i="15" s="1"/>
  <c r="Z174" i="15" s="1"/>
  <c r="Z175" i="15" s="1"/>
  <c r="Z176" i="15" s="1"/>
  <c r="Z177" i="15" s="1"/>
  <c r="Z178" i="15" s="1"/>
  <c r="Z179" i="15" s="1"/>
  <c r="Z180" i="15" s="1"/>
  <c r="Z181" i="15" s="1"/>
  <c r="Z182" i="15" s="1"/>
  <c r="Z183" i="15" s="1"/>
  <c r="Z184" i="15" s="1"/>
  <c r="Z185" i="15" s="1"/>
  <c r="Z186" i="15" s="1"/>
  <c r="Z187" i="15" s="1"/>
  <c r="Z188" i="15" s="1"/>
  <c r="Z189" i="15" s="1"/>
  <c r="Z190" i="15" s="1"/>
  <c r="Z191" i="15" s="1"/>
  <c r="Z192" i="15" s="1"/>
  <c r="Z193" i="15" s="1"/>
  <c r="Z194" i="15" s="1"/>
  <c r="Z195" i="15" s="1"/>
  <c r="Z196" i="15" s="1"/>
  <c r="Z197" i="15" s="1"/>
  <c r="Z198" i="15" s="1"/>
  <c r="Z199" i="15" s="1"/>
  <c r="Z200" i="15" s="1"/>
  <c r="Z201" i="15" s="1"/>
  <c r="AO204" i="15"/>
  <c r="AO165" i="15"/>
  <c r="AO166" i="15" s="1"/>
  <c r="AO167" i="15" s="1"/>
  <c r="AO168" i="15" s="1"/>
  <c r="AO169" i="15" s="1"/>
  <c r="AO170" i="15" s="1"/>
  <c r="AO171" i="15" s="1"/>
  <c r="AO172" i="15" s="1"/>
  <c r="AO173" i="15" s="1"/>
  <c r="AO174" i="15" s="1"/>
  <c r="AO175" i="15" s="1"/>
  <c r="AO176" i="15" s="1"/>
  <c r="AO177" i="15" s="1"/>
  <c r="AO178" i="15" s="1"/>
  <c r="AO179" i="15" s="1"/>
  <c r="AO180" i="15" s="1"/>
  <c r="AO181" i="15" s="1"/>
  <c r="AO182" i="15" s="1"/>
  <c r="AO183" i="15" s="1"/>
  <c r="AO184" i="15" s="1"/>
  <c r="AO185" i="15" s="1"/>
  <c r="AO186" i="15" s="1"/>
  <c r="AO187" i="15" s="1"/>
  <c r="AO188" i="15" s="1"/>
  <c r="AO189" i="15" s="1"/>
  <c r="AO190" i="15" s="1"/>
  <c r="AO191" i="15" s="1"/>
  <c r="AO192" i="15" s="1"/>
  <c r="AO193" i="15" s="1"/>
  <c r="AO194" i="15" s="1"/>
  <c r="AO195" i="15" s="1"/>
  <c r="AO196" i="15" s="1"/>
  <c r="AO197" i="15" s="1"/>
  <c r="AO198" i="15" s="1"/>
  <c r="AO199" i="15" s="1"/>
  <c r="AO200" i="15" s="1"/>
  <c r="AO201" i="15" s="1"/>
  <c r="BM204" i="15"/>
  <c r="BM165" i="15"/>
  <c r="BM166" i="15" s="1"/>
  <c r="BM167" i="15" s="1"/>
  <c r="BM168" i="15" s="1"/>
  <c r="BM169" i="15" s="1"/>
  <c r="BM170" i="15" s="1"/>
  <c r="BM171" i="15" s="1"/>
  <c r="BM172" i="15" s="1"/>
  <c r="BM173" i="15" s="1"/>
  <c r="BM174" i="15" s="1"/>
  <c r="BM175" i="15" s="1"/>
  <c r="BM176" i="15" s="1"/>
  <c r="BM177" i="15" s="1"/>
  <c r="BM178" i="15" s="1"/>
  <c r="BM179" i="15" s="1"/>
  <c r="BM180" i="15" s="1"/>
  <c r="BM181" i="15" s="1"/>
  <c r="BM182" i="15" s="1"/>
  <c r="BM183" i="15" s="1"/>
  <c r="BM184" i="15" s="1"/>
  <c r="BM185" i="15" s="1"/>
  <c r="BM186" i="15" s="1"/>
  <c r="BM187" i="15" s="1"/>
  <c r="BM188" i="15" s="1"/>
  <c r="BM189" i="15" s="1"/>
  <c r="BM190" i="15" s="1"/>
  <c r="BM191" i="15" s="1"/>
  <c r="BM192" i="15" s="1"/>
  <c r="BM193" i="15" s="1"/>
  <c r="BM194" i="15" s="1"/>
  <c r="BM195" i="15" s="1"/>
  <c r="BM196" i="15" s="1"/>
  <c r="BM197" i="15" s="1"/>
  <c r="BM198" i="15" s="1"/>
  <c r="BM199" i="15" s="1"/>
  <c r="BM200" i="15" s="1"/>
  <c r="BM201" i="15" s="1"/>
  <c r="BE204" i="15"/>
  <c r="BE165" i="15"/>
  <c r="BE166" i="15" s="1"/>
  <c r="BE167" i="15" s="1"/>
  <c r="BE168" i="15" s="1"/>
  <c r="BE169" i="15" s="1"/>
  <c r="BE170" i="15" s="1"/>
  <c r="BE171" i="15" s="1"/>
  <c r="BE172" i="15" s="1"/>
  <c r="BE173" i="15" s="1"/>
  <c r="BE174" i="15" s="1"/>
  <c r="BE175" i="15" s="1"/>
  <c r="BE176" i="15" s="1"/>
  <c r="BE177" i="15" s="1"/>
  <c r="BE178" i="15" s="1"/>
  <c r="BE179" i="15" s="1"/>
  <c r="BE180" i="15" s="1"/>
  <c r="BE181" i="15" s="1"/>
  <c r="BE182" i="15" s="1"/>
  <c r="BE183" i="15" s="1"/>
  <c r="BE184" i="15" s="1"/>
  <c r="BE185" i="15" s="1"/>
  <c r="BE186" i="15" s="1"/>
  <c r="BE187" i="15" s="1"/>
  <c r="BE188" i="15" s="1"/>
  <c r="BE189" i="15" s="1"/>
  <c r="BE190" i="15" s="1"/>
  <c r="BE191" i="15" s="1"/>
  <c r="BE192" i="15" s="1"/>
  <c r="BE193" i="15" s="1"/>
  <c r="BE194" i="15" s="1"/>
  <c r="BE195" i="15" s="1"/>
  <c r="BE196" i="15" s="1"/>
  <c r="BE197" i="15" s="1"/>
  <c r="BE198" i="15" s="1"/>
  <c r="BE199" i="15" s="1"/>
  <c r="BE200" i="15" s="1"/>
  <c r="BE201" i="15" s="1"/>
  <c r="AX204" i="15"/>
  <c r="AX165" i="15"/>
  <c r="AX166" i="15" s="1"/>
  <c r="AX167" i="15" s="1"/>
  <c r="AX168" i="15" s="1"/>
  <c r="AX169" i="15" s="1"/>
  <c r="AX170" i="15" s="1"/>
  <c r="AX171" i="15" s="1"/>
  <c r="AX172" i="15" s="1"/>
  <c r="AX173" i="15" s="1"/>
  <c r="AX174" i="15" s="1"/>
  <c r="AX175" i="15" s="1"/>
  <c r="AX176" i="15" s="1"/>
  <c r="AX177" i="15" s="1"/>
  <c r="AX178" i="15" s="1"/>
  <c r="AX179" i="15" s="1"/>
  <c r="AX180" i="15" s="1"/>
  <c r="AX181" i="15" s="1"/>
  <c r="AX182" i="15" s="1"/>
  <c r="AX183" i="15" s="1"/>
  <c r="AX184" i="15" s="1"/>
  <c r="AX185" i="15" s="1"/>
  <c r="AX186" i="15" s="1"/>
  <c r="AX187" i="15" s="1"/>
  <c r="AX188" i="15" s="1"/>
  <c r="AX189" i="15" s="1"/>
  <c r="AX190" i="15" s="1"/>
  <c r="AX191" i="15" s="1"/>
  <c r="AX192" i="15" s="1"/>
  <c r="AX193" i="15" s="1"/>
  <c r="AX194" i="15" s="1"/>
  <c r="AX195" i="15" s="1"/>
  <c r="AX196" i="15" s="1"/>
  <c r="AX197" i="15" s="1"/>
  <c r="AX198" i="15" s="1"/>
  <c r="AX199" i="15" s="1"/>
  <c r="AX200" i="15" s="1"/>
  <c r="AX201" i="15" s="1"/>
  <c r="BB204" i="15"/>
  <c r="BB165" i="15"/>
  <c r="BB166" i="15" s="1"/>
  <c r="BB167" i="15" s="1"/>
  <c r="BB168" i="15" s="1"/>
  <c r="BB169" i="15" s="1"/>
  <c r="BB170" i="15" s="1"/>
  <c r="BB171" i="15" s="1"/>
  <c r="BB172" i="15" s="1"/>
  <c r="BB173" i="15" s="1"/>
  <c r="BB174" i="15" s="1"/>
  <c r="BB175" i="15" s="1"/>
  <c r="BB176" i="15" s="1"/>
  <c r="BB177" i="15" s="1"/>
  <c r="BB178" i="15" s="1"/>
  <c r="BB179" i="15" s="1"/>
  <c r="BB180" i="15" s="1"/>
  <c r="BB181" i="15" s="1"/>
  <c r="BB182" i="15" s="1"/>
  <c r="BB183" i="15" s="1"/>
  <c r="BB184" i="15" s="1"/>
  <c r="BB185" i="15" s="1"/>
  <c r="BB186" i="15" s="1"/>
  <c r="BB187" i="15" s="1"/>
  <c r="BB188" i="15" s="1"/>
  <c r="BB189" i="15" s="1"/>
  <c r="BB190" i="15" s="1"/>
  <c r="BB191" i="15" s="1"/>
  <c r="BB192" i="15" s="1"/>
  <c r="BB193" i="15" s="1"/>
  <c r="BB194" i="15" s="1"/>
  <c r="BB195" i="15" s="1"/>
  <c r="BB196" i="15" s="1"/>
  <c r="BB197" i="15" s="1"/>
  <c r="BB198" i="15" s="1"/>
  <c r="BB199" i="15" s="1"/>
  <c r="BB200" i="15" s="1"/>
  <c r="BB201" i="15" s="1"/>
  <c r="AR204" i="15"/>
  <c r="AR165" i="15"/>
  <c r="AR166" i="15" s="1"/>
  <c r="AR167" i="15" s="1"/>
  <c r="AR168" i="15" s="1"/>
  <c r="AR169" i="15" s="1"/>
  <c r="AR170" i="15" s="1"/>
  <c r="AR171" i="15" s="1"/>
  <c r="AR172" i="15" s="1"/>
  <c r="AR173" i="15" s="1"/>
  <c r="AR174" i="15" s="1"/>
  <c r="AR175" i="15" s="1"/>
  <c r="AR176" i="15" s="1"/>
  <c r="AR177" i="15" s="1"/>
  <c r="AR178" i="15" s="1"/>
  <c r="AR179" i="15" s="1"/>
  <c r="AR180" i="15" s="1"/>
  <c r="AR181" i="15" s="1"/>
  <c r="AR182" i="15" s="1"/>
  <c r="AR183" i="15" s="1"/>
  <c r="AR184" i="15" s="1"/>
  <c r="AR185" i="15" s="1"/>
  <c r="AR186" i="15" s="1"/>
  <c r="AR187" i="15" s="1"/>
  <c r="AR188" i="15" s="1"/>
  <c r="AR189" i="15" s="1"/>
  <c r="AR190" i="15" s="1"/>
  <c r="AR191" i="15" s="1"/>
  <c r="AR192" i="15" s="1"/>
  <c r="AR193" i="15" s="1"/>
  <c r="AR194" i="15" s="1"/>
  <c r="AR195" i="15" s="1"/>
  <c r="AR196" i="15" s="1"/>
  <c r="AR197" i="15" s="1"/>
  <c r="AR198" i="15" s="1"/>
  <c r="AR199" i="15" s="1"/>
  <c r="AR200" i="15" s="1"/>
  <c r="AR201" i="15" s="1"/>
  <c r="BR204" i="15"/>
  <c r="BR165" i="15"/>
  <c r="BR166" i="15" s="1"/>
  <c r="BR167" i="15" s="1"/>
  <c r="BR168" i="15" s="1"/>
  <c r="BR169" i="15" s="1"/>
  <c r="BR170" i="15" s="1"/>
  <c r="BR171" i="15" s="1"/>
  <c r="BR172" i="15" s="1"/>
  <c r="BR173" i="15" s="1"/>
  <c r="BR174" i="15" s="1"/>
  <c r="BR175" i="15" s="1"/>
  <c r="BR176" i="15" s="1"/>
  <c r="BR177" i="15" s="1"/>
  <c r="BR178" i="15" s="1"/>
  <c r="BR179" i="15" s="1"/>
  <c r="BR180" i="15" s="1"/>
  <c r="BR181" i="15" s="1"/>
  <c r="BR182" i="15" s="1"/>
  <c r="BR183" i="15" s="1"/>
  <c r="BR184" i="15" s="1"/>
  <c r="BR185" i="15" s="1"/>
  <c r="BR186" i="15" s="1"/>
  <c r="BR187" i="15" s="1"/>
  <c r="BR188" i="15" s="1"/>
  <c r="BR189" i="15" s="1"/>
  <c r="BR190" i="15" s="1"/>
  <c r="BR191" i="15" s="1"/>
  <c r="BR192" i="15" s="1"/>
  <c r="BR193" i="15" s="1"/>
  <c r="BR194" i="15" s="1"/>
  <c r="BR195" i="15" s="1"/>
  <c r="BR196" i="15" s="1"/>
  <c r="BR197" i="15" s="1"/>
  <c r="BR198" i="15" s="1"/>
  <c r="BR199" i="15" s="1"/>
  <c r="BR200" i="15" s="1"/>
  <c r="BR201" i="15" s="1"/>
  <c r="BL204" i="15"/>
  <c r="BL165" i="15"/>
  <c r="BL166" i="15" s="1"/>
  <c r="BL167" i="15" s="1"/>
  <c r="BL168" i="15" s="1"/>
  <c r="BL169" i="15" s="1"/>
  <c r="BL170" i="15" s="1"/>
  <c r="BL171" i="15" s="1"/>
  <c r="BL172" i="15" s="1"/>
  <c r="BL173" i="15" s="1"/>
  <c r="BL174" i="15" s="1"/>
  <c r="BL175" i="15" s="1"/>
  <c r="BL176" i="15" s="1"/>
  <c r="BL177" i="15" s="1"/>
  <c r="BL178" i="15" s="1"/>
  <c r="BL179" i="15" s="1"/>
  <c r="BL180" i="15" s="1"/>
  <c r="BL181" i="15" s="1"/>
  <c r="BL182" i="15" s="1"/>
  <c r="BL183" i="15" s="1"/>
  <c r="BL184" i="15" s="1"/>
  <c r="BL185" i="15" s="1"/>
  <c r="BL186" i="15" s="1"/>
  <c r="BL187" i="15" s="1"/>
  <c r="BL188" i="15" s="1"/>
  <c r="BL189" i="15" s="1"/>
  <c r="BL190" i="15" s="1"/>
  <c r="BL191" i="15" s="1"/>
  <c r="BL192" i="15" s="1"/>
  <c r="BL193" i="15" s="1"/>
  <c r="BL194" i="15" s="1"/>
  <c r="BL195" i="15" s="1"/>
  <c r="BL196" i="15" s="1"/>
  <c r="BL197" i="15" s="1"/>
  <c r="BL198" i="15" s="1"/>
  <c r="BL199" i="15" s="1"/>
  <c r="BL200" i="15" s="1"/>
  <c r="BL201" i="15" s="1"/>
  <c r="BU204" i="15"/>
  <c r="BU165" i="15"/>
  <c r="BU166" i="15" s="1"/>
  <c r="BU167" i="15" s="1"/>
  <c r="BU168" i="15" s="1"/>
  <c r="BU169" i="15" s="1"/>
  <c r="BU170" i="15" s="1"/>
  <c r="BU171" i="15" s="1"/>
  <c r="BU172" i="15" s="1"/>
  <c r="BU173" i="15" s="1"/>
  <c r="BU174" i="15" s="1"/>
  <c r="BU175" i="15" s="1"/>
  <c r="BU176" i="15" s="1"/>
  <c r="BU177" i="15" s="1"/>
  <c r="BU178" i="15" s="1"/>
  <c r="BU179" i="15" s="1"/>
  <c r="BU180" i="15" s="1"/>
  <c r="BU181" i="15" s="1"/>
  <c r="BU182" i="15" s="1"/>
  <c r="BU183" i="15" s="1"/>
  <c r="BU184" i="15" s="1"/>
  <c r="BU185" i="15" s="1"/>
  <c r="BU186" i="15" s="1"/>
  <c r="BU187" i="15" s="1"/>
  <c r="BU188" i="15" s="1"/>
  <c r="BU189" i="15" s="1"/>
  <c r="BU190" i="15" s="1"/>
  <c r="BU191" i="15" s="1"/>
  <c r="BU192" i="15" s="1"/>
  <c r="BU193" i="15" s="1"/>
  <c r="BU194" i="15" s="1"/>
  <c r="BU195" i="15" s="1"/>
  <c r="BU196" i="15" s="1"/>
  <c r="BU197" i="15" s="1"/>
  <c r="BU198" i="15" s="1"/>
  <c r="BU199" i="15" s="1"/>
  <c r="BU200" i="15" s="1"/>
  <c r="BU201" i="15" s="1"/>
  <c r="AZ204" i="15"/>
  <c r="AZ165" i="15"/>
  <c r="AZ166" i="15" s="1"/>
  <c r="AZ167" i="15" s="1"/>
  <c r="AZ168" i="15" s="1"/>
  <c r="AZ169" i="15" s="1"/>
  <c r="AZ170" i="15" s="1"/>
  <c r="AZ171" i="15" s="1"/>
  <c r="AZ172" i="15" s="1"/>
  <c r="AZ173" i="15" s="1"/>
  <c r="AZ174" i="15" s="1"/>
  <c r="AZ175" i="15" s="1"/>
  <c r="AZ176" i="15" s="1"/>
  <c r="AZ177" i="15" s="1"/>
  <c r="AZ178" i="15" s="1"/>
  <c r="AZ179" i="15" s="1"/>
  <c r="AZ180" i="15" s="1"/>
  <c r="AZ181" i="15" s="1"/>
  <c r="AZ182" i="15" s="1"/>
  <c r="AZ183" i="15" s="1"/>
  <c r="AZ184" i="15" s="1"/>
  <c r="AZ185" i="15" s="1"/>
  <c r="AZ186" i="15" s="1"/>
  <c r="AZ187" i="15" s="1"/>
  <c r="AZ188" i="15" s="1"/>
  <c r="AZ189" i="15" s="1"/>
  <c r="AZ190" i="15" s="1"/>
  <c r="AZ191" i="15" s="1"/>
  <c r="AZ192" i="15" s="1"/>
  <c r="AZ193" i="15" s="1"/>
  <c r="AZ194" i="15" s="1"/>
  <c r="AZ195" i="15" s="1"/>
  <c r="AZ196" i="15" s="1"/>
  <c r="AZ197" i="15" s="1"/>
  <c r="AZ198" i="15" s="1"/>
  <c r="AZ199" i="15" s="1"/>
  <c r="AZ200" i="15" s="1"/>
  <c r="AZ201" i="15" s="1"/>
  <c r="S202" i="8"/>
  <c r="AU204" i="15"/>
  <c r="AU165" i="15"/>
  <c r="AU166" i="15" s="1"/>
  <c r="AU167" i="15" s="1"/>
  <c r="AU168" i="15" s="1"/>
  <c r="AU169" i="15" s="1"/>
  <c r="AU170" i="15" s="1"/>
  <c r="AU171" i="15" s="1"/>
  <c r="AU172" i="15" s="1"/>
  <c r="AU173" i="15" s="1"/>
  <c r="AU174" i="15" s="1"/>
  <c r="AU175" i="15" s="1"/>
  <c r="AU176" i="15" s="1"/>
  <c r="AU177" i="15" s="1"/>
  <c r="AU178" i="15" s="1"/>
  <c r="AU179" i="15" s="1"/>
  <c r="AU180" i="15" s="1"/>
  <c r="AU181" i="15" s="1"/>
  <c r="AU182" i="15" s="1"/>
  <c r="AU183" i="15" s="1"/>
  <c r="AU184" i="15" s="1"/>
  <c r="AU185" i="15" s="1"/>
  <c r="AU186" i="15" s="1"/>
  <c r="AU187" i="15" s="1"/>
  <c r="AU188" i="15" s="1"/>
  <c r="AU189" i="15" s="1"/>
  <c r="AU190" i="15" s="1"/>
  <c r="AU191" i="15" s="1"/>
  <c r="AU192" i="15" s="1"/>
  <c r="AU193" i="15" s="1"/>
  <c r="AU194" i="15" s="1"/>
  <c r="AU195" i="15" s="1"/>
  <c r="AU196" i="15" s="1"/>
  <c r="AU197" i="15" s="1"/>
  <c r="AU198" i="15" s="1"/>
  <c r="AU199" i="15" s="1"/>
  <c r="AU200" i="15" s="1"/>
  <c r="AU201" i="15" s="1"/>
  <c r="AC204" i="15"/>
  <c r="AC165" i="15"/>
  <c r="AC166" i="15" s="1"/>
  <c r="AC167" i="15" s="1"/>
  <c r="AC168" i="15" s="1"/>
  <c r="AC169" i="15" s="1"/>
  <c r="AC170" i="15" s="1"/>
  <c r="AC171" i="15" s="1"/>
  <c r="AC172" i="15" s="1"/>
  <c r="AC173" i="15" s="1"/>
  <c r="AC174" i="15" s="1"/>
  <c r="AC175" i="15" s="1"/>
  <c r="AC176" i="15" s="1"/>
  <c r="AC177" i="15" s="1"/>
  <c r="AC178" i="15" s="1"/>
  <c r="AC179" i="15" s="1"/>
  <c r="AC180" i="15" s="1"/>
  <c r="AC181" i="15" s="1"/>
  <c r="AC182" i="15" s="1"/>
  <c r="AC183" i="15" s="1"/>
  <c r="AC184" i="15" s="1"/>
  <c r="AC185" i="15" s="1"/>
  <c r="AC186" i="15" s="1"/>
  <c r="AC187" i="15" s="1"/>
  <c r="AC188" i="15" s="1"/>
  <c r="AC189" i="15" s="1"/>
  <c r="AC190" i="15" s="1"/>
  <c r="AC191" i="15" s="1"/>
  <c r="AC192" i="15" s="1"/>
  <c r="AC193" i="15" s="1"/>
  <c r="AC194" i="15" s="1"/>
  <c r="AC195" i="15" s="1"/>
  <c r="AC196" i="15" s="1"/>
  <c r="AC197" i="15" s="1"/>
  <c r="AC198" i="15" s="1"/>
  <c r="AC199" i="15" s="1"/>
  <c r="AC200" i="15" s="1"/>
  <c r="AC201" i="15" s="1"/>
  <c r="AI204" i="15"/>
  <c r="AI165" i="15"/>
  <c r="AI166" i="15" s="1"/>
  <c r="AI167" i="15" s="1"/>
  <c r="AI168" i="15" s="1"/>
  <c r="AI169" i="15" s="1"/>
  <c r="AI170" i="15" s="1"/>
  <c r="AI171" i="15" s="1"/>
  <c r="AI172" i="15" s="1"/>
  <c r="AI173" i="15" s="1"/>
  <c r="AI174" i="15" s="1"/>
  <c r="AI175" i="15" s="1"/>
  <c r="AI176" i="15" s="1"/>
  <c r="AI177" i="15" s="1"/>
  <c r="AI178" i="15" s="1"/>
  <c r="AI179" i="15" s="1"/>
  <c r="AI180" i="15" s="1"/>
  <c r="AI181" i="15" s="1"/>
  <c r="AI182" i="15" s="1"/>
  <c r="AI183" i="15" s="1"/>
  <c r="AI184" i="15" s="1"/>
  <c r="AI185" i="15" s="1"/>
  <c r="AI186" i="15" s="1"/>
  <c r="AI187" i="15" s="1"/>
  <c r="AI188" i="15" s="1"/>
  <c r="AI189" i="15" s="1"/>
  <c r="AI190" i="15" s="1"/>
  <c r="AI191" i="15" s="1"/>
  <c r="AI192" i="15" s="1"/>
  <c r="AI193" i="15" s="1"/>
  <c r="AI194" i="15" s="1"/>
  <c r="AI195" i="15" s="1"/>
  <c r="AI196" i="15" s="1"/>
  <c r="AI197" i="15" s="1"/>
  <c r="AI198" i="15" s="1"/>
  <c r="AI199" i="15" s="1"/>
  <c r="AI200" i="15" s="1"/>
  <c r="AI201" i="15" s="1"/>
  <c r="AP204" i="15"/>
  <c r="AP165" i="15"/>
  <c r="AP166" i="15" s="1"/>
  <c r="AP167" i="15" s="1"/>
  <c r="AP168" i="15" s="1"/>
  <c r="AP169" i="15" s="1"/>
  <c r="AP170" i="15" s="1"/>
  <c r="AP171" i="15" s="1"/>
  <c r="AP172" i="15" s="1"/>
  <c r="AP173" i="15" s="1"/>
  <c r="AP174" i="15" s="1"/>
  <c r="AP175" i="15" s="1"/>
  <c r="AP176" i="15" s="1"/>
  <c r="AP177" i="15" s="1"/>
  <c r="AP178" i="15" s="1"/>
  <c r="AP179" i="15" s="1"/>
  <c r="AP180" i="15" s="1"/>
  <c r="AP181" i="15" s="1"/>
  <c r="AP182" i="15" s="1"/>
  <c r="AP183" i="15" s="1"/>
  <c r="AP184" i="15" s="1"/>
  <c r="AP185" i="15" s="1"/>
  <c r="AP186" i="15" s="1"/>
  <c r="AP187" i="15" s="1"/>
  <c r="AP188" i="15" s="1"/>
  <c r="AP189" i="15" s="1"/>
  <c r="AP190" i="15" s="1"/>
  <c r="AP191" i="15" s="1"/>
  <c r="AP192" i="15" s="1"/>
  <c r="AP193" i="15" s="1"/>
  <c r="AP194" i="15" s="1"/>
  <c r="AP195" i="15" s="1"/>
  <c r="AP196" i="15" s="1"/>
  <c r="AP197" i="15" s="1"/>
  <c r="AP198" i="15" s="1"/>
  <c r="AP199" i="15" s="1"/>
  <c r="AP200" i="15" s="1"/>
  <c r="AP201" i="15" s="1"/>
  <c r="BI204" i="15"/>
  <c r="BI165" i="15"/>
  <c r="BI166" i="15" s="1"/>
  <c r="BI167" i="15" s="1"/>
  <c r="BI168" i="15" s="1"/>
  <c r="BI169" i="15" s="1"/>
  <c r="BI170" i="15" s="1"/>
  <c r="BI171" i="15" s="1"/>
  <c r="BI172" i="15" s="1"/>
  <c r="BI173" i="15" s="1"/>
  <c r="BI174" i="15" s="1"/>
  <c r="BI175" i="15" s="1"/>
  <c r="BI176" i="15" s="1"/>
  <c r="BI177" i="15" s="1"/>
  <c r="BI178" i="15" s="1"/>
  <c r="BI179" i="15" s="1"/>
  <c r="BI180" i="15" s="1"/>
  <c r="BI181" i="15" s="1"/>
  <c r="BI182" i="15" s="1"/>
  <c r="BI183" i="15" s="1"/>
  <c r="BI184" i="15" s="1"/>
  <c r="BI185" i="15" s="1"/>
  <c r="BI186" i="15" s="1"/>
  <c r="BI187" i="15" s="1"/>
  <c r="BI188" i="15" s="1"/>
  <c r="BI189" i="15" s="1"/>
  <c r="BI190" i="15" s="1"/>
  <c r="BI191" i="15" s="1"/>
  <c r="BI192" i="15" s="1"/>
  <c r="BI193" i="15" s="1"/>
  <c r="BI194" i="15" s="1"/>
  <c r="BI195" i="15" s="1"/>
  <c r="BI196" i="15" s="1"/>
  <c r="BI197" i="15" s="1"/>
  <c r="BI198" i="15" s="1"/>
  <c r="BI199" i="15" s="1"/>
  <c r="BI200" i="15" s="1"/>
  <c r="BI201" i="15" s="1"/>
  <c r="AT204" i="15"/>
  <c r="AT165" i="15"/>
  <c r="AT166" i="15" s="1"/>
  <c r="AT167" i="15" s="1"/>
  <c r="AT168" i="15" s="1"/>
  <c r="AT169" i="15" s="1"/>
  <c r="AT170" i="15" s="1"/>
  <c r="AT171" i="15" s="1"/>
  <c r="AT172" i="15" s="1"/>
  <c r="AT173" i="15" s="1"/>
  <c r="AT174" i="15" s="1"/>
  <c r="AT175" i="15" s="1"/>
  <c r="AT176" i="15" s="1"/>
  <c r="AT177" i="15" s="1"/>
  <c r="AT178" i="15" s="1"/>
  <c r="AT179" i="15" s="1"/>
  <c r="AT180" i="15" s="1"/>
  <c r="AT181" i="15" s="1"/>
  <c r="AT182" i="15" s="1"/>
  <c r="AT183" i="15" s="1"/>
  <c r="AT184" i="15" s="1"/>
  <c r="AT185" i="15" s="1"/>
  <c r="AT186" i="15" s="1"/>
  <c r="AT187" i="15" s="1"/>
  <c r="AT188" i="15" s="1"/>
  <c r="AT189" i="15" s="1"/>
  <c r="AT190" i="15" s="1"/>
  <c r="AT191" i="15" s="1"/>
  <c r="AT192" i="15" s="1"/>
  <c r="AT193" i="15" s="1"/>
  <c r="AT194" i="15" s="1"/>
  <c r="AT195" i="15" s="1"/>
  <c r="AT196" i="15" s="1"/>
  <c r="AT197" i="15" s="1"/>
  <c r="AT198" i="15" s="1"/>
  <c r="AT199" i="15" s="1"/>
  <c r="AT200" i="15" s="1"/>
  <c r="AT201" i="15" s="1"/>
  <c r="AD204" i="15"/>
  <c r="AD165" i="15"/>
  <c r="AD166" i="15" s="1"/>
  <c r="AD167" i="15" s="1"/>
  <c r="AD168" i="15" s="1"/>
  <c r="AD169" i="15" s="1"/>
  <c r="AD170" i="15" s="1"/>
  <c r="AD171" i="15" s="1"/>
  <c r="AD172" i="15" s="1"/>
  <c r="AD173" i="15" s="1"/>
  <c r="AD174" i="15" s="1"/>
  <c r="AD175" i="15" s="1"/>
  <c r="AD176" i="15" s="1"/>
  <c r="AD177" i="15" s="1"/>
  <c r="AD178" i="15" s="1"/>
  <c r="AD179" i="15" s="1"/>
  <c r="AD180" i="15" s="1"/>
  <c r="AD181" i="15" s="1"/>
  <c r="AD182" i="15" s="1"/>
  <c r="AD183" i="15" s="1"/>
  <c r="AD184" i="15" s="1"/>
  <c r="AD185" i="15" s="1"/>
  <c r="AD186" i="15" s="1"/>
  <c r="AD187" i="15" s="1"/>
  <c r="AD188" i="15" s="1"/>
  <c r="AD189" i="15" s="1"/>
  <c r="AD190" i="15" s="1"/>
  <c r="AD191" i="15" s="1"/>
  <c r="AD192" i="15" s="1"/>
  <c r="AD193" i="15" s="1"/>
  <c r="AD194" i="15" s="1"/>
  <c r="AD195" i="15" s="1"/>
  <c r="AD196" i="15" s="1"/>
  <c r="AD197" i="15" s="1"/>
  <c r="AD198" i="15" s="1"/>
  <c r="AD199" i="15" s="1"/>
  <c r="AD200" i="15" s="1"/>
  <c r="AD201" i="15" s="1"/>
  <c r="BH204" i="15"/>
  <c r="BH165" i="15"/>
  <c r="BH166" i="15" s="1"/>
  <c r="BH167" i="15" s="1"/>
  <c r="BH168" i="15" s="1"/>
  <c r="BH169" i="15" s="1"/>
  <c r="BH170" i="15" s="1"/>
  <c r="BH171" i="15" s="1"/>
  <c r="BH172" i="15" s="1"/>
  <c r="BH173" i="15" s="1"/>
  <c r="BH174" i="15" s="1"/>
  <c r="BH175" i="15" s="1"/>
  <c r="BH176" i="15" s="1"/>
  <c r="BH177" i="15" s="1"/>
  <c r="BH178" i="15" s="1"/>
  <c r="BH179" i="15" s="1"/>
  <c r="BH180" i="15" s="1"/>
  <c r="BH181" i="15" s="1"/>
  <c r="BH182" i="15" s="1"/>
  <c r="BH183" i="15" s="1"/>
  <c r="BH184" i="15" s="1"/>
  <c r="BH185" i="15" s="1"/>
  <c r="BH186" i="15" s="1"/>
  <c r="BH187" i="15" s="1"/>
  <c r="BH188" i="15" s="1"/>
  <c r="BH189" i="15" s="1"/>
  <c r="BH190" i="15" s="1"/>
  <c r="BH191" i="15" s="1"/>
  <c r="BH192" i="15" s="1"/>
  <c r="BH193" i="15" s="1"/>
  <c r="BH194" i="15" s="1"/>
  <c r="BH195" i="15" s="1"/>
  <c r="BH196" i="15" s="1"/>
  <c r="BH197" i="15" s="1"/>
  <c r="BH198" i="15" s="1"/>
  <c r="BH199" i="15" s="1"/>
  <c r="BH200" i="15" s="1"/>
  <c r="BH201" i="15" s="1"/>
  <c r="BJ204" i="15"/>
  <c r="BJ165" i="15"/>
  <c r="BJ166" i="15" s="1"/>
  <c r="BJ167" i="15" s="1"/>
  <c r="BJ168" i="15" s="1"/>
  <c r="BJ169" i="15" s="1"/>
  <c r="BJ170" i="15" s="1"/>
  <c r="BJ171" i="15" s="1"/>
  <c r="BJ172" i="15" s="1"/>
  <c r="BJ173" i="15" s="1"/>
  <c r="BJ174" i="15" s="1"/>
  <c r="BJ175" i="15" s="1"/>
  <c r="BJ176" i="15" s="1"/>
  <c r="BJ177" i="15" s="1"/>
  <c r="BJ178" i="15" s="1"/>
  <c r="BJ179" i="15" s="1"/>
  <c r="BJ180" i="15" s="1"/>
  <c r="BJ181" i="15" s="1"/>
  <c r="BJ182" i="15" s="1"/>
  <c r="BJ183" i="15" s="1"/>
  <c r="BJ184" i="15" s="1"/>
  <c r="BJ185" i="15" s="1"/>
  <c r="BJ186" i="15" s="1"/>
  <c r="BJ187" i="15" s="1"/>
  <c r="BJ188" i="15" s="1"/>
  <c r="BJ189" i="15" s="1"/>
  <c r="BJ190" i="15" s="1"/>
  <c r="BJ191" i="15" s="1"/>
  <c r="BJ192" i="15" s="1"/>
  <c r="BJ193" i="15" s="1"/>
  <c r="BJ194" i="15" s="1"/>
  <c r="BJ195" i="15" s="1"/>
  <c r="BJ196" i="15" s="1"/>
  <c r="BJ197" i="15" s="1"/>
  <c r="BJ198" i="15" s="1"/>
  <c r="BJ199" i="15" s="1"/>
  <c r="BJ200" i="15" s="1"/>
  <c r="BJ201" i="15" s="1"/>
  <c r="BS204" i="15"/>
  <c r="BS165" i="15"/>
  <c r="BS166" i="15" s="1"/>
  <c r="BS167" i="15" s="1"/>
  <c r="BS168" i="15" s="1"/>
  <c r="BS169" i="15" s="1"/>
  <c r="BS170" i="15" s="1"/>
  <c r="BS171" i="15" s="1"/>
  <c r="BS172" i="15" s="1"/>
  <c r="BS173" i="15" s="1"/>
  <c r="BS174" i="15" s="1"/>
  <c r="BS175" i="15" s="1"/>
  <c r="BS176" i="15" s="1"/>
  <c r="BS177" i="15" s="1"/>
  <c r="BS178" i="15" s="1"/>
  <c r="BS179" i="15" s="1"/>
  <c r="BS180" i="15" s="1"/>
  <c r="BS181" i="15" s="1"/>
  <c r="BS182" i="15" s="1"/>
  <c r="BS183" i="15" s="1"/>
  <c r="BS184" i="15" s="1"/>
  <c r="BS185" i="15" s="1"/>
  <c r="BS186" i="15" s="1"/>
  <c r="BS187" i="15" s="1"/>
  <c r="BS188" i="15" s="1"/>
  <c r="BS189" i="15" s="1"/>
  <c r="BS190" i="15" s="1"/>
  <c r="BS191" i="15" s="1"/>
  <c r="BS192" i="15" s="1"/>
  <c r="BS193" i="15" s="1"/>
  <c r="BS194" i="15" s="1"/>
  <c r="BS195" i="15" s="1"/>
  <c r="BS196" i="15" s="1"/>
  <c r="BS197" i="15" s="1"/>
  <c r="BS198" i="15" s="1"/>
  <c r="BS199" i="15" s="1"/>
  <c r="BS200" i="15" s="1"/>
  <c r="BS201" i="15" s="1"/>
  <c r="BC204" i="15"/>
  <c r="BC165" i="15"/>
  <c r="BC166" i="15" s="1"/>
  <c r="BC167" i="15" s="1"/>
  <c r="BC168" i="15" s="1"/>
  <c r="BC169" i="15" s="1"/>
  <c r="BC170" i="15" s="1"/>
  <c r="BC171" i="15" s="1"/>
  <c r="BC172" i="15" s="1"/>
  <c r="BC173" i="15" s="1"/>
  <c r="BC174" i="15" s="1"/>
  <c r="BC175" i="15" s="1"/>
  <c r="BC176" i="15" s="1"/>
  <c r="BC177" i="15" s="1"/>
  <c r="BC178" i="15" s="1"/>
  <c r="BC179" i="15" s="1"/>
  <c r="BC180" i="15" s="1"/>
  <c r="BC181" i="15" s="1"/>
  <c r="BC182" i="15" s="1"/>
  <c r="BC183" i="15" s="1"/>
  <c r="BC184" i="15" s="1"/>
  <c r="BC185" i="15" s="1"/>
  <c r="BC186" i="15" s="1"/>
  <c r="BC187" i="15" s="1"/>
  <c r="BC188" i="15" s="1"/>
  <c r="BC189" i="15" s="1"/>
  <c r="BC190" i="15" s="1"/>
  <c r="BC191" i="15" s="1"/>
  <c r="BC192" i="15" s="1"/>
  <c r="BC193" i="15" s="1"/>
  <c r="BC194" i="15" s="1"/>
  <c r="BC195" i="15" s="1"/>
  <c r="BC196" i="15" s="1"/>
  <c r="BC197" i="15" s="1"/>
  <c r="BC198" i="15" s="1"/>
  <c r="BC199" i="15" s="1"/>
  <c r="BC200" i="15" s="1"/>
  <c r="BC201" i="15" s="1"/>
  <c r="Y204" i="15"/>
  <c r="Y165" i="15"/>
  <c r="Y166" i="15" s="1"/>
  <c r="Y167" i="15" s="1"/>
  <c r="Y168" i="15" s="1"/>
  <c r="Y169" i="15" s="1"/>
  <c r="Y170" i="15" s="1"/>
  <c r="Y171" i="15" s="1"/>
  <c r="Y172" i="15" s="1"/>
  <c r="Y173" i="15" s="1"/>
  <c r="Y174" i="15" s="1"/>
  <c r="Y175" i="15" s="1"/>
  <c r="Y176" i="15" s="1"/>
  <c r="Y177" i="15" s="1"/>
  <c r="Y178" i="15" s="1"/>
  <c r="Y179" i="15" s="1"/>
  <c r="Y180" i="15" s="1"/>
  <c r="Y181" i="15" s="1"/>
  <c r="Y182" i="15" s="1"/>
  <c r="Y183" i="15" s="1"/>
  <c r="Y184" i="15" s="1"/>
  <c r="Y185" i="15" s="1"/>
  <c r="Y186" i="15" s="1"/>
  <c r="Y187" i="15" s="1"/>
  <c r="Y188" i="15" s="1"/>
  <c r="Y189" i="15" s="1"/>
  <c r="Y190" i="15" s="1"/>
  <c r="Y191" i="15" s="1"/>
  <c r="Y192" i="15" s="1"/>
  <c r="Y193" i="15" s="1"/>
  <c r="Y194" i="15" s="1"/>
  <c r="Y195" i="15" s="1"/>
  <c r="Y196" i="15" s="1"/>
  <c r="Y197" i="15" s="1"/>
  <c r="Y198" i="15" s="1"/>
  <c r="Y199" i="15" s="1"/>
  <c r="Y200" i="15" s="1"/>
  <c r="Y201" i="15" s="1"/>
  <c r="AF204" i="15"/>
  <c r="AF165" i="15"/>
  <c r="AF166" i="15" s="1"/>
  <c r="AF167" i="15" s="1"/>
  <c r="AF168" i="15" s="1"/>
  <c r="AF169" i="15" s="1"/>
  <c r="AF170" i="15" s="1"/>
  <c r="AF171" i="15" s="1"/>
  <c r="AF172" i="15" s="1"/>
  <c r="AF173" i="15" s="1"/>
  <c r="AF174" i="15" s="1"/>
  <c r="AF175" i="15" s="1"/>
  <c r="AF176" i="15" s="1"/>
  <c r="AF177" i="15" s="1"/>
  <c r="AF178" i="15" s="1"/>
  <c r="AF179" i="15" s="1"/>
  <c r="AF180" i="15" s="1"/>
  <c r="AF181" i="15" s="1"/>
  <c r="AF182" i="15" s="1"/>
  <c r="AF183" i="15" s="1"/>
  <c r="AF184" i="15" s="1"/>
  <c r="AF185" i="15" s="1"/>
  <c r="AF186" i="15" s="1"/>
  <c r="AF187" i="15" s="1"/>
  <c r="AF188" i="15" s="1"/>
  <c r="AF189" i="15" s="1"/>
  <c r="AF190" i="15" s="1"/>
  <c r="AF191" i="15" s="1"/>
  <c r="AF192" i="15" s="1"/>
  <c r="AF193" i="15" s="1"/>
  <c r="AF194" i="15" s="1"/>
  <c r="AF195" i="15" s="1"/>
  <c r="AF196" i="15" s="1"/>
  <c r="AF197" i="15" s="1"/>
  <c r="AF198" i="15" s="1"/>
  <c r="AF199" i="15" s="1"/>
  <c r="AF200" i="15" s="1"/>
  <c r="AF201" i="15" s="1"/>
  <c r="AM204" i="15"/>
  <c r="AM165" i="15"/>
  <c r="AM166" i="15" s="1"/>
  <c r="AM167" i="15" s="1"/>
  <c r="AM168" i="15" s="1"/>
  <c r="AM169" i="15" s="1"/>
  <c r="AM170" i="15" s="1"/>
  <c r="AM171" i="15" s="1"/>
  <c r="AM172" i="15" s="1"/>
  <c r="AM173" i="15" s="1"/>
  <c r="AM174" i="15" s="1"/>
  <c r="AM175" i="15" s="1"/>
  <c r="AM176" i="15" s="1"/>
  <c r="AM177" i="15" s="1"/>
  <c r="AM178" i="15" s="1"/>
  <c r="AM179" i="15" s="1"/>
  <c r="AM180" i="15" s="1"/>
  <c r="AM181" i="15" s="1"/>
  <c r="AM182" i="15" s="1"/>
  <c r="AM183" i="15" s="1"/>
  <c r="AM184" i="15" s="1"/>
  <c r="AM185" i="15" s="1"/>
  <c r="AM186" i="15" s="1"/>
  <c r="AM187" i="15" s="1"/>
  <c r="AM188" i="15" s="1"/>
  <c r="AM189" i="15" s="1"/>
  <c r="AM190" i="15" s="1"/>
  <c r="AM191" i="15" s="1"/>
  <c r="AM192" i="15" s="1"/>
  <c r="AM193" i="15" s="1"/>
  <c r="AM194" i="15" s="1"/>
  <c r="AM195" i="15" s="1"/>
  <c r="AM196" i="15" s="1"/>
  <c r="AM197" i="15" s="1"/>
  <c r="AM198" i="15" s="1"/>
  <c r="AM199" i="15" s="1"/>
  <c r="AM200" i="15" s="1"/>
  <c r="AM201" i="15" s="1"/>
  <c r="AB204" i="15"/>
  <c r="AB165" i="15"/>
  <c r="AB166" i="15" s="1"/>
  <c r="AB167" i="15" s="1"/>
  <c r="AB168" i="15" s="1"/>
  <c r="AB169" i="15" s="1"/>
  <c r="AB170" i="15" s="1"/>
  <c r="AB171" i="15" s="1"/>
  <c r="AB172" i="15" s="1"/>
  <c r="AB173" i="15" s="1"/>
  <c r="AB174" i="15" s="1"/>
  <c r="AB175" i="15" s="1"/>
  <c r="AB176" i="15" s="1"/>
  <c r="AB177" i="15" s="1"/>
  <c r="AB178" i="15" s="1"/>
  <c r="AB179" i="15" s="1"/>
  <c r="AB180" i="15" s="1"/>
  <c r="AB181" i="15" s="1"/>
  <c r="AB182" i="15" s="1"/>
  <c r="AB183" i="15" s="1"/>
  <c r="AB184" i="15" s="1"/>
  <c r="AB185" i="15" s="1"/>
  <c r="AB186" i="15" s="1"/>
  <c r="AB187" i="15" s="1"/>
  <c r="AB188" i="15" s="1"/>
  <c r="AB189" i="15" s="1"/>
  <c r="AB190" i="15" s="1"/>
  <c r="AB191" i="15" s="1"/>
  <c r="AB192" i="15" s="1"/>
  <c r="AB193" i="15" s="1"/>
  <c r="AB194" i="15" s="1"/>
  <c r="AB195" i="15" s="1"/>
  <c r="AB196" i="15" s="1"/>
  <c r="AB197" i="15" s="1"/>
  <c r="AB198" i="15" s="1"/>
  <c r="AB199" i="15" s="1"/>
  <c r="AB200" i="15" s="1"/>
  <c r="AB201" i="15" s="1"/>
  <c r="AY204" i="15"/>
  <c r="AY165" i="15"/>
  <c r="AY166" i="15" s="1"/>
  <c r="AY167" i="15" s="1"/>
  <c r="AY168" i="15" s="1"/>
  <c r="AY169" i="15" s="1"/>
  <c r="AY170" i="15" s="1"/>
  <c r="AY171" i="15" s="1"/>
  <c r="AY172" i="15" s="1"/>
  <c r="AY173" i="15" s="1"/>
  <c r="AY174" i="15" s="1"/>
  <c r="AY175" i="15" s="1"/>
  <c r="AY176" i="15" s="1"/>
  <c r="AY177" i="15" s="1"/>
  <c r="AY178" i="15" s="1"/>
  <c r="AY179" i="15" s="1"/>
  <c r="AY180" i="15" s="1"/>
  <c r="AY181" i="15" s="1"/>
  <c r="AY182" i="15" s="1"/>
  <c r="AY183" i="15" s="1"/>
  <c r="AY184" i="15" s="1"/>
  <c r="AY185" i="15" s="1"/>
  <c r="AY186" i="15" s="1"/>
  <c r="AY187" i="15" s="1"/>
  <c r="AY188" i="15" s="1"/>
  <c r="AY189" i="15" s="1"/>
  <c r="AY190" i="15" s="1"/>
  <c r="AY191" i="15" s="1"/>
  <c r="AY192" i="15" s="1"/>
  <c r="AY193" i="15" s="1"/>
  <c r="AY194" i="15" s="1"/>
  <c r="AY195" i="15" s="1"/>
  <c r="AY196" i="15" s="1"/>
  <c r="AY197" i="15" s="1"/>
  <c r="AY198" i="15" s="1"/>
  <c r="AY199" i="15" s="1"/>
  <c r="AY200" i="15" s="1"/>
  <c r="AY201" i="15" s="1"/>
  <c r="BF204" i="15"/>
  <c r="BF165" i="15"/>
  <c r="BF166" i="15" s="1"/>
  <c r="BF167" i="15" s="1"/>
  <c r="BF168" i="15" s="1"/>
  <c r="BF169" i="15" s="1"/>
  <c r="BF170" i="15" s="1"/>
  <c r="BF171" i="15" s="1"/>
  <c r="BF172" i="15" s="1"/>
  <c r="BF173" i="15" s="1"/>
  <c r="BF174" i="15" s="1"/>
  <c r="BF175" i="15" s="1"/>
  <c r="BF176" i="15" s="1"/>
  <c r="BF177" i="15" s="1"/>
  <c r="BF178" i="15" s="1"/>
  <c r="BF179" i="15" s="1"/>
  <c r="BF180" i="15" s="1"/>
  <c r="BF181" i="15" s="1"/>
  <c r="BF182" i="15" s="1"/>
  <c r="BF183" i="15" s="1"/>
  <c r="BF184" i="15" s="1"/>
  <c r="BF185" i="15" s="1"/>
  <c r="BF186" i="15" s="1"/>
  <c r="BF187" i="15" s="1"/>
  <c r="BF188" i="15" s="1"/>
  <c r="BF189" i="15" s="1"/>
  <c r="BF190" i="15" s="1"/>
  <c r="BF191" i="15" s="1"/>
  <c r="BF192" i="15" s="1"/>
  <c r="BF193" i="15" s="1"/>
  <c r="BF194" i="15" s="1"/>
  <c r="BF195" i="15" s="1"/>
  <c r="BF196" i="15" s="1"/>
  <c r="BF197" i="15" s="1"/>
  <c r="BF198" i="15" s="1"/>
  <c r="BF199" i="15" s="1"/>
  <c r="BF200" i="15" s="1"/>
  <c r="BF201" i="15" s="1"/>
  <c r="BO204" i="15"/>
  <c r="BO165" i="15"/>
  <c r="BO166" i="15" s="1"/>
  <c r="BO167" i="15" s="1"/>
  <c r="BO168" i="15" s="1"/>
  <c r="BO169" i="15" s="1"/>
  <c r="BO170" i="15" s="1"/>
  <c r="BO171" i="15" s="1"/>
  <c r="BO172" i="15" s="1"/>
  <c r="BO173" i="15" s="1"/>
  <c r="BO174" i="15" s="1"/>
  <c r="BO175" i="15" s="1"/>
  <c r="BO176" i="15" s="1"/>
  <c r="BO177" i="15" s="1"/>
  <c r="BO178" i="15" s="1"/>
  <c r="BO179" i="15" s="1"/>
  <c r="BO180" i="15" s="1"/>
  <c r="BO181" i="15" s="1"/>
  <c r="BO182" i="15" s="1"/>
  <c r="BO183" i="15" s="1"/>
  <c r="BO184" i="15" s="1"/>
  <c r="BO185" i="15" s="1"/>
  <c r="BO186" i="15" s="1"/>
  <c r="BO187" i="15" s="1"/>
  <c r="BO188" i="15" s="1"/>
  <c r="BO189" i="15" s="1"/>
  <c r="BO190" i="15" s="1"/>
  <c r="BO191" i="15" s="1"/>
  <c r="BO192" i="15" s="1"/>
  <c r="BO193" i="15" s="1"/>
  <c r="BO194" i="15" s="1"/>
  <c r="BO195" i="15" s="1"/>
  <c r="BO196" i="15" s="1"/>
  <c r="BO197" i="15" s="1"/>
  <c r="BO198" i="15" s="1"/>
  <c r="BO199" i="15" s="1"/>
  <c r="BO200" i="15" s="1"/>
  <c r="BO201" i="15" s="1"/>
  <c r="AG204" i="15"/>
  <c r="AG165" i="15"/>
  <c r="AG166" i="15" s="1"/>
  <c r="AG167" i="15" s="1"/>
  <c r="AG168" i="15" s="1"/>
  <c r="AG169" i="15" s="1"/>
  <c r="AG170" i="15" s="1"/>
  <c r="AG171" i="15" s="1"/>
  <c r="AG172" i="15" s="1"/>
  <c r="AG173" i="15" s="1"/>
  <c r="AG174" i="15" s="1"/>
  <c r="AG175" i="15" s="1"/>
  <c r="AG176" i="15" s="1"/>
  <c r="AG177" i="15" s="1"/>
  <c r="AG178" i="15" s="1"/>
  <c r="AG179" i="15" s="1"/>
  <c r="AG180" i="15" s="1"/>
  <c r="AG181" i="15" s="1"/>
  <c r="AG182" i="15" s="1"/>
  <c r="AG183" i="15" s="1"/>
  <c r="AG184" i="15" s="1"/>
  <c r="AG185" i="15" s="1"/>
  <c r="AG186" i="15" s="1"/>
  <c r="AG187" i="15" s="1"/>
  <c r="AG188" i="15" s="1"/>
  <c r="AG189" i="15" s="1"/>
  <c r="AG190" i="15" s="1"/>
  <c r="AG191" i="15" s="1"/>
  <c r="AG192" i="15" s="1"/>
  <c r="AG193" i="15" s="1"/>
  <c r="AG194" i="15" s="1"/>
  <c r="AG195" i="15" s="1"/>
  <c r="AG196" i="15" s="1"/>
  <c r="AG197" i="15" s="1"/>
  <c r="AG198" i="15" s="1"/>
  <c r="AG199" i="15" s="1"/>
  <c r="AG200" i="15" s="1"/>
  <c r="AG201" i="15" s="1"/>
  <c r="AS204" i="15"/>
  <c r="AS165" i="15"/>
  <c r="AS166" i="15" s="1"/>
  <c r="AS167" i="15" s="1"/>
  <c r="AS168" i="15" s="1"/>
  <c r="AS169" i="15" s="1"/>
  <c r="AS170" i="15" s="1"/>
  <c r="AS171" i="15" s="1"/>
  <c r="AS172" i="15" s="1"/>
  <c r="AS173" i="15" s="1"/>
  <c r="AS174" i="15" s="1"/>
  <c r="AS175" i="15" s="1"/>
  <c r="AS176" i="15" s="1"/>
  <c r="AS177" i="15" s="1"/>
  <c r="AS178" i="15" s="1"/>
  <c r="AS179" i="15" s="1"/>
  <c r="AS180" i="15" s="1"/>
  <c r="AS181" i="15" s="1"/>
  <c r="AS182" i="15" s="1"/>
  <c r="AS183" i="15" s="1"/>
  <c r="AS184" i="15" s="1"/>
  <c r="AS185" i="15" s="1"/>
  <c r="AS186" i="15" s="1"/>
  <c r="AS187" i="15" s="1"/>
  <c r="AS188" i="15" s="1"/>
  <c r="AS189" i="15" s="1"/>
  <c r="AS190" i="15" s="1"/>
  <c r="AS191" i="15" s="1"/>
  <c r="AS192" i="15" s="1"/>
  <c r="AS193" i="15" s="1"/>
  <c r="AS194" i="15" s="1"/>
  <c r="AS195" i="15" s="1"/>
  <c r="AS196" i="15" s="1"/>
  <c r="AS197" i="15" s="1"/>
  <c r="AS198" i="15" s="1"/>
  <c r="AS199" i="15" s="1"/>
  <c r="AS200" i="15" s="1"/>
  <c r="AS201" i="15" s="1"/>
  <c r="D22" i="15"/>
  <c r="S205" i="8"/>
  <c r="AV8" i="8"/>
  <c r="BB14" i="8"/>
  <c r="BB23" i="8" s="1"/>
  <c r="BB24" i="8" s="1"/>
  <c r="BB25" i="8" s="1"/>
  <c r="BB26" i="8" s="1"/>
  <c r="BB27" i="8" s="1"/>
  <c r="BB28" i="8" s="1"/>
  <c r="BB29" i="8" s="1"/>
  <c r="BB30" i="8" s="1"/>
  <c r="BB31" i="8" s="1"/>
  <c r="BB32" i="8" s="1"/>
  <c r="BB33" i="8" s="1"/>
  <c r="BB34" i="8" s="1"/>
  <c r="BB35" i="8" s="1"/>
  <c r="BB36" i="8" s="1"/>
  <c r="BB37" i="8" s="1"/>
  <c r="BB38" i="8" s="1"/>
  <c r="BB39" i="8" s="1"/>
  <c r="BB40" i="8" s="1"/>
  <c r="BB41" i="8" s="1"/>
  <c r="BB42" i="8" s="1"/>
  <c r="BB43" i="8" s="1"/>
  <c r="BB44" i="8" s="1"/>
  <c r="BB45" i="8" s="1"/>
  <c r="BB46" i="8" s="1"/>
  <c r="BB47" i="8" s="1"/>
  <c r="BB48" i="8" s="1"/>
  <c r="BB49" i="8" s="1"/>
  <c r="BB50" i="8" s="1"/>
  <c r="BB51" i="8" s="1"/>
  <c r="BB52" i="8" s="1"/>
  <c r="BB53" i="8" s="1"/>
  <c r="BB54" i="8" s="1"/>
  <c r="BB55" i="8" s="1"/>
  <c r="BB56" i="8" s="1"/>
  <c r="BB57" i="8" s="1"/>
  <c r="BB58" i="8" s="1"/>
  <c r="BB59" i="8" s="1"/>
  <c r="BB60" i="8" s="1"/>
  <c r="BB61" i="8" s="1"/>
  <c r="BB62" i="8" s="1"/>
  <c r="BB63" i="8" s="1"/>
  <c r="BB64" i="8" s="1"/>
  <c r="BB65" i="8" s="1"/>
  <c r="BB66" i="8" s="1"/>
  <c r="BB67" i="8" s="1"/>
  <c r="BB68" i="8" s="1"/>
  <c r="BB69" i="8" s="1"/>
  <c r="BB70" i="8" s="1"/>
  <c r="BB71" i="8" s="1"/>
  <c r="BB72" i="8" s="1"/>
  <c r="BB73" i="8" s="1"/>
  <c r="BB74" i="8" s="1"/>
  <c r="BB75" i="8" s="1"/>
  <c r="BB76" i="8" s="1"/>
  <c r="BB77" i="8" s="1"/>
  <c r="BB78" i="8" s="1"/>
  <c r="BB79" i="8" s="1"/>
  <c r="BB80" i="8" s="1"/>
  <c r="BB81" i="8" s="1"/>
  <c r="BB82" i="8" s="1"/>
  <c r="BB83" i="8" s="1"/>
  <c r="BB84" i="8" s="1"/>
  <c r="BB85" i="8" s="1"/>
  <c r="BB86" i="8" s="1"/>
  <c r="BB87" i="8" s="1"/>
  <c r="BB88" i="8" s="1"/>
  <c r="BB89" i="8" s="1"/>
  <c r="BB90" i="8" s="1"/>
  <c r="BB91" i="8" s="1"/>
  <c r="BB92" i="8" s="1"/>
  <c r="BB93" i="8" s="1"/>
  <c r="BB94" i="8" s="1"/>
  <c r="BB95" i="8" s="1"/>
  <c r="BB96" i="8" s="1"/>
  <c r="BB97" i="8" s="1"/>
  <c r="BB98" i="8" s="1"/>
  <c r="BB99" i="8" s="1"/>
  <c r="BB100" i="8" s="1"/>
  <c r="BB101" i="8" s="1"/>
  <c r="BB102" i="8" s="1"/>
  <c r="BB103" i="8" s="1"/>
  <c r="BB104" i="8" s="1"/>
  <c r="BB105" i="8" s="1"/>
  <c r="BB106" i="8" s="1"/>
  <c r="BB107" i="8" s="1"/>
  <c r="BB108" i="8" s="1"/>
  <c r="BB109" i="8" s="1"/>
  <c r="BB110" i="8" s="1"/>
  <c r="BB111" i="8" s="1"/>
  <c r="BB112" i="8" s="1"/>
  <c r="BB113" i="8" s="1"/>
  <c r="BB114" i="8" s="1"/>
  <c r="BB115" i="8" s="1"/>
  <c r="BB116" i="8" s="1"/>
  <c r="BB117" i="8" s="1"/>
  <c r="BB118" i="8" s="1"/>
  <c r="BB119" i="8" s="1"/>
  <c r="BB120" i="8" s="1"/>
  <c r="BB121" i="8" s="1"/>
  <c r="BB122" i="8" s="1"/>
  <c r="BB123" i="8" s="1"/>
  <c r="BB124" i="8" s="1"/>
  <c r="BB125" i="8" s="1"/>
  <c r="BB126" i="8" s="1"/>
  <c r="BB127" i="8" s="1"/>
  <c r="BB128" i="8" s="1"/>
  <c r="BB129" i="8" s="1"/>
  <c r="BB130" i="8" s="1"/>
  <c r="BB131" i="8" s="1"/>
  <c r="BB132" i="8" s="1"/>
  <c r="BB133" i="8" s="1"/>
  <c r="BB134" i="8" s="1"/>
  <c r="BB135" i="8" s="1"/>
  <c r="BB136" i="8" s="1"/>
  <c r="BB137" i="8" s="1"/>
  <c r="BB138" i="8" s="1"/>
  <c r="BB139" i="8" s="1"/>
  <c r="BB140" i="8" s="1"/>
  <c r="BB141" i="8" s="1"/>
  <c r="BB142" i="8" s="1"/>
  <c r="BB143" i="8" s="1"/>
  <c r="BB144" i="8" s="1"/>
  <c r="BB145" i="8" s="1"/>
  <c r="BB146" i="8" s="1"/>
  <c r="BB147" i="8" s="1"/>
  <c r="BB148" i="8" s="1"/>
  <c r="BB149" i="8" s="1"/>
  <c r="BB150" i="8" s="1"/>
  <c r="BB151" i="8" s="1"/>
  <c r="BB152" i="8" s="1"/>
  <c r="BB153" i="8" s="1"/>
  <c r="BB154" i="8" s="1"/>
  <c r="BB155" i="8" s="1"/>
  <c r="BB156" i="8" s="1"/>
  <c r="BB157" i="8" s="1"/>
  <c r="BB158" i="8" s="1"/>
  <c r="BB159" i="8" s="1"/>
  <c r="BB160" i="8" s="1"/>
  <c r="BB161" i="8" s="1"/>
  <c r="BB162" i="8" s="1"/>
  <c r="BB163" i="8" s="1"/>
  <c r="BB164" i="8" s="1"/>
  <c r="BB165" i="8" s="1"/>
  <c r="BB166" i="8" s="1"/>
  <c r="BB167" i="8" s="1"/>
  <c r="BB168" i="8" s="1"/>
  <c r="BB169" i="8" s="1"/>
  <c r="BB170" i="8" s="1"/>
  <c r="BB171" i="8" s="1"/>
  <c r="BB172" i="8" s="1"/>
  <c r="BB173" i="8" s="1"/>
  <c r="BB174" i="8" s="1"/>
  <c r="BB175" i="8" s="1"/>
  <c r="BB176" i="8" s="1"/>
  <c r="BB177" i="8" s="1"/>
  <c r="BB178" i="8" s="1"/>
  <c r="BB179" i="8" s="1"/>
  <c r="BB180" i="8" s="1"/>
  <c r="BB181" i="8" s="1"/>
  <c r="BB182" i="8" s="1"/>
  <c r="BB183" i="8" s="1"/>
  <c r="BB184" i="8" s="1"/>
  <c r="BB185" i="8" s="1"/>
  <c r="BB186" i="8" s="1"/>
  <c r="BB187" i="8" s="1"/>
  <c r="BB188" i="8" s="1"/>
  <c r="BB189" i="8" s="1"/>
  <c r="BB190" i="8" s="1"/>
  <c r="BB191" i="8" s="1"/>
  <c r="BB192" i="8" s="1"/>
  <c r="BB193" i="8" s="1"/>
  <c r="BB194" i="8" s="1"/>
  <c r="BB195" i="8" s="1"/>
  <c r="BB196" i="8" s="1"/>
  <c r="BB197" i="8" s="1"/>
  <c r="BB198" i="8" s="1"/>
  <c r="BB199" i="8" s="1"/>
  <c r="BB200" i="8" s="1"/>
  <c r="BB201" i="8" s="1"/>
  <c r="BK8" i="8"/>
  <c r="BG14" i="8"/>
  <c r="BG23" i="8" s="1"/>
  <c r="BG24" i="8" s="1"/>
  <c r="BG25" i="8" s="1"/>
  <c r="BG26" i="8" s="1"/>
  <c r="BG27" i="8" s="1"/>
  <c r="BG28" i="8" s="1"/>
  <c r="BG29" i="8" s="1"/>
  <c r="BG30" i="8" s="1"/>
  <c r="BG31" i="8" s="1"/>
  <c r="BG32" i="8" s="1"/>
  <c r="BG33" i="8" s="1"/>
  <c r="BG34" i="8" s="1"/>
  <c r="BG35" i="8" s="1"/>
  <c r="BG36" i="8" s="1"/>
  <c r="BG37" i="8" s="1"/>
  <c r="BG38" i="8" s="1"/>
  <c r="BG39" i="8" s="1"/>
  <c r="BG40" i="8" s="1"/>
  <c r="BG41" i="8" s="1"/>
  <c r="BG42" i="8" s="1"/>
  <c r="BG43" i="8" s="1"/>
  <c r="BG44" i="8" s="1"/>
  <c r="BG45" i="8" s="1"/>
  <c r="BG46" i="8" s="1"/>
  <c r="BG47" i="8" s="1"/>
  <c r="BG48" i="8" s="1"/>
  <c r="BG49" i="8" s="1"/>
  <c r="BG50" i="8" s="1"/>
  <c r="BG51" i="8" s="1"/>
  <c r="BG52" i="8" s="1"/>
  <c r="BG53" i="8" s="1"/>
  <c r="BG54" i="8" s="1"/>
  <c r="BG55" i="8" s="1"/>
  <c r="BG56" i="8" s="1"/>
  <c r="BG57" i="8" s="1"/>
  <c r="BG58" i="8" s="1"/>
  <c r="BG59" i="8" s="1"/>
  <c r="BG60" i="8" s="1"/>
  <c r="BG61" i="8" s="1"/>
  <c r="BG62" i="8" s="1"/>
  <c r="BG63" i="8" s="1"/>
  <c r="BG64" i="8" s="1"/>
  <c r="BG65" i="8" s="1"/>
  <c r="BG66" i="8" s="1"/>
  <c r="BG67" i="8" s="1"/>
  <c r="BG68" i="8" s="1"/>
  <c r="BG69" i="8" s="1"/>
  <c r="BG70" i="8" s="1"/>
  <c r="BG71" i="8" s="1"/>
  <c r="BG72" i="8" s="1"/>
  <c r="BG73" i="8" s="1"/>
  <c r="BG74" i="8" s="1"/>
  <c r="BG75" i="8" s="1"/>
  <c r="BG76" i="8" s="1"/>
  <c r="BG77" i="8" s="1"/>
  <c r="BG78" i="8" s="1"/>
  <c r="BG79" i="8" s="1"/>
  <c r="BG80" i="8" s="1"/>
  <c r="BG81" i="8" s="1"/>
  <c r="BG82" i="8" s="1"/>
  <c r="BG83" i="8" s="1"/>
  <c r="BG84" i="8" s="1"/>
  <c r="BG85" i="8" s="1"/>
  <c r="BG86" i="8" s="1"/>
  <c r="BG87" i="8" s="1"/>
  <c r="BG88" i="8" s="1"/>
  <c r="BG89" i="8" s="1"/>
  <c r="BG90" i="8" s="1"/>
  <c r="BG91" i="8" s="1"/>
  <c r="BG92" i="8" s="1"/>
  <c r="BG93" i="8" s="1"/>
  <c r="BG94" i="8" s="1"/>
  <c r="BG95" i="8" s="1"/>
  <c r="BG96" i="8" s="1"/>
  <c r="BG97" i="8" s="1"/>
  <c r="BG98" i="8" s="1"/>
  <c r="BG99" i="8" s="1"/>
  <c r="BG100" i="8" s="1"/>
  <c r="BG101" i="8" s="1"/>
  <c r="BG102" i="8" s="1"/>
  <c r="BG103" i="8" s="1"/>
  <c r="BG104" i="8" s="1"/>
  <c r="BG105" i="8" s="1"/>
  <c r="BG106" i="8" s="1"/>
  <c r="BG107" i="8" s="1"/>
  <c r="BG108" i="8" s="1"/>
  <c r="BG109" i="8" s="1"/>
  <c r="BG110" i="8" s="1"/>
  <c r="BG111" i="8" s="1"/>
  <c r="BG112" i="8" s="1"/>
  <c r="BG113" i="8" s="1"/>
  <c r="BG114" i="8" s="1"/>
  <c r="BG115" i="8" s="1"/>
  <c r="BG116" i="8" s="1"/>
  <c r="BG117" i="8" s="1"/>
  <c r="BG118" i="8" s="1"/>
  <c r="BG119" i="8" s="1"/>
  <c r="BG120" i="8" s="1"/>
  <c r="BG121" i="8" s="1"/>
  <c r="BG122" i="8" s="1"/>
  <c r="BG123" i="8" s="1"/>
  <c r="BG124" i="8" s="1"/>
  <c r="BG125" i="8" s="1"/>
  <c r="BG126" i="8" s="1"/>
  <c r="BG127" i="8" s="1"/>
  <c r="BG128" i="8" s="1"/>
  <c r="BG129" i="8" s="1"/>
  <c r="BG130" i="8" s="1"/>
  <c r="BG131" i="8" s="1"/>
  <c r="BG132" i="8" s="1"/>
  <c r="BG133" i="8" s="1"/>
  <c r="BG134" i="8" s="1"/>
  <c r="BG135" i="8" s="1"/>
  <c r="BG136" i="8" s="1"/>
  <c r="BG137" i="8" s="1"/>
  <c r="BG138" i="8" s="1"/>
  <c r="BG139" i="8" s="1"/>
  <c r="BG140" i="8" s="1"/>
  <c r="BG141" i="8" s="1"/>
  <c r="BG142" i="8" s="1"/>
  <c r="BG143" i="8" s="1"/>
  <c r="BG144" i="8" s="1"/>
  <c r="BG145" i="8" s="1"/>
  <c r="BG146" i="8" s="1"/>
  <c r="BG147" i="8" s="1"/>
  <c r="BG148" i="8" s="1"/>
  <c r="BG149" i="8" s="1"/>
  <c r="BG150" i="8" s="1"/>
  <c r="BG151" i="8" s="1"/>
  <c r="BG152" i="8" s="1"/>
  <c r="BG153" i="8" s="1"/>
  <c r="BG154" i="8" s="1"/>
  <c r="BG155" i="8" s="1"/>
  <c r="BG156" i="8" s="1"/>
  <c r="BG157" i="8" s="1"/>
  <c r="BG158" i="8" s="1"/>
  <c r="BG159" i="8" s="1"/>
  <c r="BG160" i="8" s="1"/>
  <c r="BG161" i="8" s="1"/>
  <c r="BG162" i="8" s="1"/>
  <c r="BG163" i="8" s="1"/>
  <c r="BG164" i="8" s="1"/>
  <c r="BG165" i="8" s="1"/>
  <c r="BG166" i="8" s="1"/>
  <c r="BG167" i="8" s="1"/>
  <c r="BG168" i="8" s="1"/>
  <c r="BG169" i="8" s="1"/>
  <c r="BG170" i="8" s="1"/>
  <c r="BG171" i="8" s="1"/>
  <c r="BG172" i="8" s="1"/>
  <c r="BG173" i="8" s="1"/>
  <c r="BG174" i="8" s="1"/>
  <c r="BG175" i="8" s="1"/>
  <c r="BG176" i="8" s="1"/>
  <c r="BG177" i="8" s="1"/>
  <c r="BG178" i="8" s="1"/>
  <c r="BG179" i="8" s="1"/>
  <c r="BG180" i="8" s="1"/>
  <c r="BG181" i="8" s="1"/>
  <c r="BG182" i="8" s="1"/>
  <c r="BG183" i="8" s="1"/>
  <c r="BG184" i="8" s="1"/>
  <c r="BG185" i="8" s="1"/>
  <c r="BG186" i="8" s="1"/>
  <c r="BG187" i="8" s="1"/>
  <c r="BG188" i="8" s="1"/>
  <c r="BG189" i="8" s="1"/>
  <c r="BG190" i="8" s="1"/>
  <c r="BG191" i="8" s="1"/>
  <c r="BG192" i="8" s="1"/>
  <c r="BG193" i="8" s="1"/>
  <c r="BG194" i="8" s="1"/>
  <c r="BG195" i="8" s="1"/>
  <c r="BG196" i="8" s="1"/>
  <c r="BG197" i="8" s="1"/>
  <c r="BG198" i="8" s="1"/>
  <c r="BG199" i="8" s="1"/>
  <c r="BG200" i="8" s="1"/>
  <c r="BG201" i="8" s="1"/>
  <c r="AL8" i="8"/>
  <c r="I205" i="8"/>
  <c r="AB8" i="8"/>
  <c r="Z8" i="8"/>
  <c r="AW8" i="8"/>
  <c r="AY8" i="8"/>
  <c r="T202" i="8"/>
  <c r="BJ14" i="8"/>
  <c r="BJ23" i="8" s="1"/>
  <c r="BJ24" i="8" s="1"/>
  <c r="BJ25" i="8" s="1"/>
  <c r="BJ26" i="8" s="1"/>
  <c r="BJ27" i="8" s="1"/>
  <c r="BJ28" i="8" s="1"/>
  <c r="BJ29" i="8" s="1"/>
  <c r="BJ30" i="8" s="1"/>
  <c r="BJ31" i="8" s="1"/>
  <c r="BJ32" i="8" s="1"/>
  <c r="BJ33" i="8" s="1"/>
  <c r="BJ34" i="8" s="1"/>
  <c r="BJ35" i="8" s="1"/>
  <c r="BJ36" i="8" s="1"/>
  <c r="BJ37" i="8" s="1"/>
  <c r="BJ38" i="8" s="1"/>
  <c r="BJ39" i="8" s="1"/>
  <c r="BJ40" i="8" s="1"/>
  <c r="BJ41" i="8" s="1"/>
  <c r="BJ42" i="8" s="1"/>
  <c r="BJ43" i="8" s="1"/>
  <c r="BJ44" i="8" s="1"/>
  <c r="BJ45" i="8" s="1"/>
  <c r="BJ46" i="8" s="1"/>
  <c r="BJ47" i="8" s="1"/>
  <c r="BJ48" i="8" s="1"/>
  <c r="BJ49" i="8" s="1"/>
  <c r="BJ50" i="8" s="1"/>
  <c r="BJ51" i="8" s="1"/>
  <c r="BJ52" i="8" s="1"/>
  <c r="BJ53" i="8" s="1"/>
  <c r="BJ54" i="8" s="1"/>
  <c r="BJ55" i="8" s="1"/>
  <c r="BJ56" i="8" s="1"/>
  <c r="BJ57" i="8" s="1"/>
  <c r="BJ58" i="8" s="1"/>
  <c r="BJ59" i="8" s="1"/>
  <c r="BJ60" i="8" s="1"/>
  <c r="BJ61" i="8" s="1"/>
  <c r="BJ62" i="8" s="1"/>
  <c r="BJ63" i="8" s="1"/>
  <c r="BJ64" i="8" s="1"/>
  <c r="BJ65" i="8" s="1"/>
  <c r="BJ66" i="8" s="1"/>
  <c r="BJ67" i="8" s="1"/>
  <c r="BJ68" i="8" s="1"/>
  <c r="BJ69" i="8" s="1"/>
  <c r="BJ70" i="8" s="1"/>
  <c r="BJ71" i="8" s="1"/>
  <c r="BJ72" i="8" s="1"/>
  <c r="BJ73" i="8" s="1"/>
  <c r="BJ74" i="8" s="1"/>
  <c r="BJ75" i="8" s="1"/>
  <c r="BJ76" i="8" s="1"/>
  <c r="BJ77" i="8" s="1"/>
  <c r="BJ78" i="8" s="1"/>
  <c r="BJ79" i="8" s="1"/>
  <c r="BJ80" i="8" s="1"/>
  <c r="BJ81" i="8" s="1"/>
  <c r="BJ82" i="8" s="1"/>
  <c r="BJ83" i="8" s="1"/>
  <c r="BJ84" i="8" s="1"/>
  <c r="BJ85" i="8" s="1"/>
  <c r="BJ86" i="8" s="1"/>
  <c r="BJ87" i="8" s="1"/>
  <c r="BJ88" i="8" s="1"/>
  <c r="BJ89" i="8" s="1"/>
  <c r="BJ90" i="8" s="1"/>
  <c r="BJ91" i="8" s="1"/>
  <c r="BJ92" i="8" s="1"/>
  <c r="BJ93" i="8" s="1"/>
  <c r="BJ94" i="8" s="1"/>
  <c r="BJ95" i="8" s="1"/>
  <c r="BJ96" i="8" s="1"/>
  <c r="BJ97" i="8" s="1"/>
  <c r="BJ98" i="8" s="1"/>
  <c r="BJ99" i="8" s="1"/>
  <c r="BJ100" i="8" s="1"/>
  <c r="BJ101" i="8" s="1"/>
  <c r="BJ102" i="8" s="1"/>
  <c r="BJ103" i="8" s="1"/>
  <c r="BJ104" i="8" s="1"/>
  <c r="BJ105" i="8" s="1"/>
  <c r="BJ106" i="8" s="1"/>
  <c r="BJ107" i="8" s="1"/>
  <c r="BJ108" i="8" s="1"/>
  <c r="BJ109" i="8" s="1"/>
  <c r="BJ110" i="8" s="1"/>
  <c r="BJ111" i="8" s="1"/>
  <c r="BJ112" i="8" s="1"/>
  <c r="BJ113" i="8" s="1"/>
  <c r="BJ114" i="8" s="1"/>
  <c r="BJ115" i="8" s="1"/>
  <c r="BJ116" i="8" s="1"/>
  <c r="BJ117" i="8" s="1"/>
  <c r="BJ118" i="8" s="1"/>
  <c r="BJ119" i="8" s="1"/>
  <c r="BJ120" i="8" s="1"/>
  <c r="BJ121" i="8" s="1"/>
  <c r="BJ122" i="8" s="1"/>
  <c r="BJ123" i="8" s="1"/>
  <c r="BJ124" i="8" s="1"/>
  <c r="BJ125" i="8" s="1"/>
  <c r="BJ126" i="8" s="1"/>
  <c r="BJ127" i="8" s="1"/>
  <c r="BJ128" i="8" s="1"/>
  <c r="BJ129" i="8" s="1"/>
  <c r="BJ130" i="8" s="1"/>
  <c r="BJ131" i="8" s="1"/>
  <c r="BJ132" i="8" s="1"/>
  <c r="BJ133" i="8" s="1"/>
  <c r="BJ134" i="8" s="1"/>
  <c r="BJ135" i="8" s="1"/>
  <c r="BJ136" i="8" s="1"/>
  <c r="BJ137" i="8" s="1"/>
  <c r="BJ138" i="8" s="1"/>
  <c r="BJ139" i="8" s="1"/>
  <c r="BJ140" i="8" s="1"/>
  <c r="BJ141" i="8" s="1"/>
  <c r="BJ142" i="8" s="1"/>
  <c r="BJ143" i="8" s="1"/>
  <c r="BJ144" i="8" s="1"/>
  <c r="BJ145" i="8" s="1"/>
  <c r="BJ146" i="8" s="1"/>
  <c r="BJ147" i="8" s="1"/>
  <c r="BJ148" i="8" s="1"/>
  <c r="BJ149" i="8" s="1"/>
  <c r="BJ150" i="8" s="1"/>
  <c r="BJ151" i="8" s="1"/>
  <c r="BJ152" i="8" s="1"/>
  <c r="BJ153" i="8" s="1"/>
  <c r="BJ154" i="8" s="1"/>
  <c r="BJ155" i="8" s="1"/>
  <c r="BJ156" i="8" s="1"/>
  <c r="BJ157" i="8" s="1"/>
  <c r="BJ158" i="8" s="1"/>
  <c r="BJ159" i="8" s="1"/>
  <c r="BJ160" i="8" s="1"/>
  <c r="BJ161" i="8" s="1"/>
  <c r="BJ162" i="8" s="1"/>
  <c r="BJ163" i="8" s="1"/>
  <c r="BJ164" i="8" s="1"/>
  <c r="BJ165" i="8" s="1"/>
  <c r="BJ166" i="8" s="1"/>
  <c r="BJ167" i="8" s="1"/>
  <c r="BJ168" i="8" s="1"/>
  <c r="BJ169" i="8" s="1"/>
  <c r="BJ170" i="8" s="1"/>
  <c r="BJ171" i="8" s="1"/>
  <c r="BJ172" i="8" s="1"/>
  <c r="BJ173" i="8" s="1"/>
  <c r="BJ174" i="8" s="1"/>
  <c r="BJ175" i="8" s="1"/>
  <c r="BJ176" i="8" s="1"/>
  <c r="BJ177" i="8" s="1"/>
  <c r="BJ178" i="8" s="1"/>
  <c r="BJ179" i="8" s="1"/>
  <c r="BJ180" i="8" s="1"/>
  <c r="BJ181" i="8" s="1"/>
  <c r="BJ182" i="8" s="1"/>
  <c r="BJ183" i="8" s="1"/>
  <c r="BJ184" i="8" s="1"/>
  <c r="BJ185" i="8" s="1"/>
  <c r="BJ186" i="8" s="1"/>
  <c r="BJ187" i="8" s="1"/>
  <c r="BJ188" i="8" s="1"/>
  <c r="BJ189" i="8" s="1"/>
  <c r="BJ190" i="8" s="1"/>
  <c r="BJ191" i="8" s="1"/>
  <c r="BJ192" i="8" s="1"/>
  <c r="BJ193" i="8" s="1"/>
  <c r="BJ194" i="8" s="1"/>
  <c r="BJ195" i="8" s="1"/>
  <c r="BJ196" i="8" s="1"/>
  <c r="BJ197" i="8" s="1"/>
  <c r="BJ198" i="8" s="1"/>
  <c r="BJ199" i="8" s="1"/>
  <c r="BJ200" i="8" s="1"/>
  <c r="BJ201" i="8" s="1"/>
  <c r="AS8" i="8"/>
  <c r="AM14" i="8"/>
  <c r="AM23" i="8" s="1"/>
  <c r="AM24" i="8" s="1"/>
  <c r="AM25" i="8" s="1"/>
  <c r="AM26" i="8" s="1"/>
  <c r="AM27" i="8" s="1"/>
  <c r="AM28" i="8" s="1"/>
  <c r="AM29" i="8" s="1"/>
  <c r="AM30" i="8" s="1"/>
  <c r="AM31" i="8" s="1"/>
  <c r="AM32" i="8" s="1"/>
  <c r="AM33" i="8" s="1"/>
  <c r="AM34" i="8" s="1"/>
  <c r="AM35" i="8" s="1"/>
  <c r="AM36" i="8" s="1"/>
  <c r="AM37" i="8" s="1"/>
  <c r="AM38" i="8" s="1"/>
  <c r="AM39" i="8" s="1"/>
  <c r="AM40" i="8" s="1"/>
  <c r="AM41" i="8" s="1"/>
  <c r="AM42" i="8" s="1"/>
  <c r="AM43" i="8" s="1"/>
  <c r="AM44" i="8" s="1"/>
  <c r="AM45" i="8" s="1"/>
  <c r="AM46" i="8" s="1"/>
  <c r="AM47" i="8" s="1"/>
  <c r="AM48" i="8" s="1"/>
  <c r="AM49" i="8" s="1"/>
  <c r="AM50" i="8" s="1"/>
  <c r="AM51" i="8" s="1"/>
  <c r="AM52" i="8" s="1"/>
  <c r="AM53" i="8" s="1"/>
  <c r="AM54" i="8" s="1"/>
  <c r="AM55" i="8" s="1"/>
  <c r="AM56" i="8" s="1"/>
  <c r="AM57" i="8" s="1"/>
  <c r="AM58" i="8" s="1"/>
  <c r="AM59" i="8" s="1"/>
  <c r="AM60" i="8" s="1"/>
  <c r="AM61" i="8" s="1"/>
  <c r="AM62" i="8" s="1"/>
  <c r="AM63" i="8" s="1"/>
  <c r="AM64" i="8" s="1"/>
  <c r="AM65" i="8" s="1"/>
  <c r="AM66" i="8" s="1"/>
  <c r="AM67" i="8" s="1"/>
  <c r="AM68" i="8" s="1"/>
  <c r="AM69" i="8" s="1"/>
  <c r="AM70" i="8" s="1"/>
  <c r="AM71" i="8" s="1"/>
  <c r="AM72" i="8" s="1"/>
  <c r="AM73" i="8" s="1"/>
  <c r="AM74" i="8" s="1"/>
  <c r="AM75" i="8" s="1"/>
  <c r="AM76" i="8" s="1"/>
  <c r="AM77" i="8" s="1"/>
  <c r="AM78" i="8" s="1"/>
  <c r="AM79" i="8" s="1"/>
  <c r="AM80" i="8" s="1"/>
  <c r="AM81" i="8" s="1"/>
  <c r="AM82" i="8" s="1"/>
  <c r="AM83" i="8" s="1"/>
  <c r="AM84" i="8" s="1"/>
  <c r="AM85" i="8" s="1"/>
  <c r="AM86" i="8" s="1"/>
  <c r="AM87" i="8" s="1"/>
  <c r="AM88" i="8" s="1"/>
  <c r="AM89" i="8" s="1"/>
  <c r="AM90" i="8" s="1"/>
  <c r="AM91" i="8" s="1"/>
  <c r="AM92" i="8" s="1"/>
  <c r="AM93" i="8" s="1"/>
  <c r="AM94" i="8" s="1"/>
  <c r="AM95" i="8" s="1"/>
  <c r="AM96" i="8" s="1"/>
  <c r="AM97" i="8" s="1"/>
  <c r="AM98" i="8" s="1"/>
  <c r="AM99" i="8" s="1"/>
  <c r="AM100" i="8" s="1"/>
  <c r="AM101" i="8" s="1"/>
  <c r="AM102" i="8" s="1"/>
  <c r="AM103" i="8" s="1"/>
  <c r="AM104" i="8" s="1"/>
  <c r="AM105" i="8" s="1"/>
  <c r="AM106" i="8" s="1"/>
  <c r="AM107" i="8" s="1"/>
  <c r="AM108" i="8" s="1"/>
  <c r="AM109" i="8" s="1"/>
  <c r="AM110" i="8" s="1"/>
  <c r="AM111" i="8" s="1"/>
  <c r="AM112" i="8" s="1"/>
  <c r="AM113" i="8" s="1"/>
  <c r="AM114" i="8" s="1"/>
  <c r="AM115" i="8" s="1"/>
  <c r="AM116" i="8" s="1"/>
  <c r="AM117" i="8" s="1"/>
  <c r="AM118" i="8" s="1"/>
  <c r="AM119" i="8" s="1"/>
  <c r="AM120" i="8" s="1"/>
  <c r="AM121" i="8" s="1"/>
  <c r="AM122" i="8" s="1"/>
  <c r="AM123" i="8" s="1"/>
  <c r="AM124" i="8" s="1"/>
  <c r="AM125" i="8" s="1"/>
  <c r="AM126" i="8" s="1"/>
  <c r="AM127" i="8" s="1"/>
  <c r="AM128" i="8" s="1"/>
  <c r="AM129" i="8" s="1"/>
  <c r="AM130" i="8" s="1"/>
  <c r="AM131" i="8" s="1"/>
  <c r="AM132" i="8" s="1"/>
  <c r="AM133" i="8" s="1"/>
  <c r="AM134" i="8" s="1"/>
  <c r="AM135" i="8" s="1"/>
  <c r="AM136" i="8" s="1"/>
  <c r="AM137" i="8" s="1"/>
  <c r="AM138" i="8" s="1"/>
  <c r="AM139" i="8" s="1"/>
  <c r="AM140" i="8" s="1"/>
  <c r="AM141" i="8" s="1"/>
  <c r="AM142" i="8" s="1"/>
  <c r="AM143" i="8" s="1"/>
  <c r="AM144" i="8" s="1"/>
  <c r="AM145" i="8" s="1"/>
  <c r="AM146" i="8" s="1"/>
  <c r="AM147" i="8" s="1"/>
  <c r="AM148" i="8" s="1"/>
  <c r="AM149" i="8" s="1"/>
  <c r="AM150" i="8" s="1"/>
  <c r="AM151" i="8" s="1"/>
  <c r="AM152" i="8" s="1"/>
  <c r="AM153" i="8" s="1"/>
  <c r="AM154" i="8" s="1"/>
  <c r="AM155" i="8" s="1"/>
  <c r="AM156" i="8" s="1"/>
  <c r="AM157" i="8" s="1"/>
  <c r="AM158" i="8" s="1"/>
  <c r="AM159" i="8" s="1"/>
  <c r="AM160" i="8" s="1"/>
  <c r="AM161" i="8" s="1"/>
  <c r="AM162" i="8" s="1"/>
  <c r="AM163" i="8" s="1"/>
  <c r="AM164" i="8" s="1"/>
  <c r="AM165" i="8" s="1"/>
  <c r="AM166" i="8" s="1"/>
  <c r="AM167" i="8" s="1"/>
  <c r="AM168" i="8" s="1"/>
  <c r="AM169" i="8" s="1"/>
  <c r="AM170" i="8" s="1"/>
  <c r="AM171" i="8" s="1"/>
  <c r="AM172" i="8" s="1"/>
  <c r="AM173" i="8" s="1"/>
  <c r="AM174" i="8" s="1"/>
  <c r="AM175" i="8" s="1"/>
  <c r="AM176" i="8" s="1"/>
  <c r="AM177" i="8" s="1"/>
  <c r="AM178" i="8" s="1"/>
  <c r="AM179" i="8" s="1"/>
  <c r="AM180" i="8" s="1"/>
  <c r="AM181" i="8" s="1"/>
  <c r="AM182" i="8" s="1"/>
  <c r="AM183" i="8" s="1"/>
  <c r="AM184" i="8" s="1"/>
  <c r="AM185" i="8" s="1"/>
  <c r="AM186" i="8" s="1"/>
  <c r="AM187" i="8" s="1"/>
  <c r="AM188" i="8" s="1"/>
  <c r="AM189" i="8" s="1"/>
  <c r="AM190" i="8" s="1"/>
  <c r="AM191" i="8" s="1"/>
  <c r="AM192" i="8" s="1"/>
  <c r="AM193" i="8" s="1"/>
  <c r="AM194" i="8" s="1"/>
  <c r="AM195" i="8" s="1"/>
  <c r="AM196" i="8" s="1"/>
  <c r="AM197" i="8" s="1"/>
  <c r="AM198" i="8" s="1"/>
  <c r="AM199" i="8" s="1"/>
  <c r="AM200" i="8" s="1"/>
  <c r="AM201" i="8" s="1"/>
  <c r="AS24" i="8"/>
  <c r="AS25" i="8" s="1"/>
  <c r="AS26" i="8" s="1"/>
  <c r="AS27" i="8" s="1"/>
  <c r="AS28" i="8" s="1"/>
  <c r="AS29" i="8" s="1"/>
  <c r="AS30" i="8" s="1"/>
  <c r="AS31" i="8" s="1"/>
  <c r="AS32" i="8" s="1"/>
  <c r="AS33" i="8" s="1"/>
  <c r="AS34" i="8" s="1"/>
  <c r="AS35" i="8" s="1"/>
  <c r="AS36" i="8" s="1"/>
  <c r="AS37" i="8" s="1"/>
  <c r="AS38" i="8" s="1"/>
  <c r="AS39" i="8" s="1"/>
  <c r="AS40" i="8" s="1"/>
  <c r="AS41" i="8" s="1"/>
  <c r="AS42" i="8" s="1"/>
  <c r="AS43" i="8" s="1"/>
  <c r="AS44" i="8" s="1"/>
  <c r="AS45" i="8" s="1"/>
  <c r="AS46" i="8" s="1"/>
  <c r="AS47" i="8" s="1"/>
  <c r="AS48" i="8" s="1"/>
  <c r="AS49" i="8" s="1"/>
  <c r="AS50" i="8" s="1"/>
  <c r="AS51" i="8" s="1"/>
  <c r="AS52" i="8" s="1"/>
  <c r="AS53" i="8" s="1"/>
  <c r="AS54" i="8" s="1"/>
  <c r="AS55" i="8" s="1"/>
  <c r="AS56" i="8" s="1"/>
  <c r="AS57" i="8" s="1"/>
  <c r="AS58" i="8" s="1"/>
  <c r="AS59" i="8" s="1"/>
  <c r="AS60" i="8" s="1"/>
  <c r="AS61" i="8" s="1"/>
  <c r="AS62" i="8" s="1"/>
  <c r="AS63" i="8" s="1"/>
  <c r="AS64" i="8" s="1"/>
  <c r="AS65" i="8" s="1"/>
  <c r="AS66" i="8" s="1"/>
  <c r="AS67" i="8" s="1"/>
  <c r="AS68" i="8" s="1"/>
  <c r="AS69" i="8" s="1"/>
  <c r="AS70" i="8" s="1"/>
  <c r="AS71" i="8" s="1"/>
  <c r="AS72" i="8" s="1"/>
  <c r="AS73" i="8" s="1"/>
  <c r="AS74" i="8" s="1"/>
  <c r="AS75" i="8" s="1"/>
  <c r="AS76" i="8" s="1"/>
  <c r="AS77" i="8" s="1"/>
  <c r="AS78" i="8" s="1"/>
  <c r="AS79" i="8" s="1"/>
  <c r="AS80" i="8" s="1"/>
  <c r="AS81" i="8" s="1"/>
  <c r="AS82" i="8" s="1"/>
  <c r="AS83" i="8" s="1"/>
  <c r="AS84" i="8" s="1"/>
  <c r="AS85" i="8" s="1"/>
  <c r="AS86" i="8" s="1"/>
  <c r="AS87" i="8" s="1"/>
  <c r="AS88" i="8" s="1"/>
  <c r="AS89" i="8" s="1"/>
  <c r="AS90" i="8" s="1"/>
  <c r="AS91" i="8" s="1"/>
  <c r="AS92" i="8" s="1"/>
  <c r="AS93" i="8" s="1"/>
  <c r="AS94" i="8" s="1"/>
  <c r="AS95" i="8" s="1"/>
  <c r="AS96" i="8" s="1"/>
  <c r="AS97" i="8" s="1"/>
  <c r="AS98" i="8" s="1"/>
  <c r="AS99" i="8" s="1"/>
  <c r="AS100" i="8" s="1"/>
  <c r="AS101" i="8" s="1"/>
  <c r="AS102" i="8" s="1"/>
  <c r="AS103" i="8" s="1"/>
  <c r="AS104" i="8" s="1"/>
  <c r="AS105" i="8" s="1"/>
  <c r="AS106" i="8" s="1"/>
  <c r="AS107" i="8" s="1"/>
  <c r="AS108" i="8" s="1"/>
  <c r="AS109" i="8" s="1"/>
  <c r="AS110" i="8" s="1"/>
  <c r="AS111" i="8" s="1"/>
  <c r="AS112" i="8" s="1"/>
  <c r="AS113" i="8" s="1"/>
  <c r="AS114" i="8" s="1"/>
  <c r="AS115" i="8" s="1"/>
  <c r="AS116" i="8" s="1"/>
  <c r="AS117" i="8" s="1"/>
  <c r="AS118" i="8" s="1"/>
  <c r="AS119" i="8" s="1"/>
  <c r="AS120" i="8" s="1"/>
  <c r="AS121" i="8" s="1"/>
  <c r="AS122" i="8" s="1"/>
  <c r="AS123" i="8" s="1"/>
  <c r="AS124" i="8" s="1"/>
  <c r="AS125" i="8" s="1"/>
  <c r="AS126" i="8" s="1"/>
  <c r="AS127" i="8" s="1"/>
  <c r="AS128" i="8" s="1"/>
  <c r="AS129" i="8" s="1"/>
  <c r="AS130" i="8" s="1"/>
  <c r="AS131" i="8" s="1"/>
  <c r="AS132" i="8" s="1"/>
  <c r="AS133" i="8" s="1"/>
  <c r="AS134" i="8" s="1"/>
  <c r="AS135" i="8" s="1"/>
  <c r="AS136" i="8" s="1"/>
  <c r="AS137" i="8" s="1"/>
  <c r="AS138" i="8" s="1"/>
  <c r="AS139" i="8" s="1"/>
  <c r="AS140" i="8" s="1"/>
  <c r="AS141" i="8" s="1"/>
  <c r="AS142" i="8" s="1"/>
  <c r="AS143" i="8" s="1"/>
  <c r="AS144" i="8" s="1"/>
  <c r="AS145" i="8" s="1"/>
  <c r="AS146" i="8" s="1"/>
  <c r="AS147" i="8" s="1"/>
  <c r="AS148" i="8" s="1"/>
  <c r="AS149" i="8" s="1"/>
  <c r="AS150" i="8" s="1"/>
  <c r="AS151" i="8" s="1"/>
  <c r="AS152" i="8" s="1"/>
  <c r="AS153" i="8" s="1"/>
  <c r="AS154" i="8" s="1"/>
  <c r="AS155" i="8" s="1"/>
  <c r="AS156" i="8" s="1"/>
  <c r="AS157" i="8" s="1"/>
  <c r="AS158" i="8" s="1"/>
  <c r="AS159" i="8" s="1"/>
  <c r="AS160" i="8" s="1"/>
  <c r="AS161" i="8" s="1"/>
  <c r="AS162" i="8" s="1"/>
  <c r="AS163" i="8" s="1"/>
  <c r="AS164" i="8" s="1"/>
  <c r="AS165" i="8" s="1"/>
  <c r="AS166" i="8" s="1"/>
  <c r="AS167" i="8" s="1"/>
  <c r="AS168" i="8" s="1"/>
  <c r="AS169" i="8" s="1"/>
  <c r="AS170" i="8" s="1"/>
  <c r="AS171" i="8" s="1"/>
  <c r="AS172" i="8" s="1"/>
  <c r="AS173" i="8" s="1"/>
  <c r="AS174" i="8" s="1"/>
  <c r="AS175" i="8" s="1"/>
  <c r="AS176" i="8" s="1"/>
  <c r="AS177" i="8" s="1"/>
  <c r="AS178" i="8" s="1"/>
  <c r="AS179" i="8" s="1"/>
  <c r="AS180" i="8" s="1"/>
  <c r="AS181" i="8" s="1"/>
  <c r="AS182" i="8" s="1"/>
  <c r="AS183" i="8" s="1"/>
  <c r="AS184" i="8" s="1"/>
  <c r="AS185" i="8" s="1"/>
  <c r="AS186" i="8" s="1"/>
  <c r="AS187" i="8" s="1"/>
  <c r="AS188" i="8" s="1"/>
  <c r="AS189" i="8" s="1"/>
  <c r="AS190" i="8" s="1"/>
  <c r="AS191" i="8" s="1"/>
  <c r="AS192" i="8" s="1"/>
  <c r="AS193" i="8" s="1"/>
  <c r="AS194" i="8" s="1"/>
  <c r="AS195" i="8" s="1"/>
  <c r="AS196" i="8" s="1"/>
  <c r="AS197" i="8" s="1"/>
  <c r="AS198" i="8" s="1"/>
  <c r="AS199" i="8" s="1"/>
  <c r="AS200" i="8" s="1"/>
  <c r="AS201" i="8" s="1"/>
  <c r="BM205" i="8"/>
  <c r="AO8" i="8"/>
  <c r="C12" i="14"/>
  <c r="D29" i="6"/>
  <c r="D12" i="6"/>
  <c r="H12" i="6" s="1"/>
  <c r="J12" i="6" s="1"/>
  <c r="C12" i="6"/>
  <c r="G12" i="6" s="1"/>
  <c r="I12" i="6" s="1"/>
  <c r="C29" i="6"/>
  <c r="BR8" i="8"/>
  <c r="AO205" i="8"/>
  <c r="AJ8" i="8"/>
  <c r="BK202" i="8"/>
  <c r="AG14" i="8"/>
  <c r="AG23" i="8" s="1"/>
  <c r="T205" i="8"/>
  <c r="I202" i="8"/>
  <c r="R202" i="8"/>
  <c r="H202" i="8"/>
  <c r="BI8" i="8"/>
  <c r="H205" i="8"/>
  <c r="BK205" i="8"/>
  <c r="R205" i="8"/>
  <c r="BA8" i="8"/>
  <c r="AL202" i="8"/>
  <c r="V202" i="8"/>
  <c r="AO202" i="8"/>
  <c r="AL205" i="8"/>
  <c r="V205" i="8"/>
  <c r="X24" i="8"/>
  <c r="X25" i="8" s="1"/>
  <c r="X26" i="8" s="1"/>
  <c r="X27" i="8" s="1"/>
  <c r="X28" i="8" s="1"/>
  <c r="X29" i="8" s="1"/>
  <c r="X30" i="8" s="1"/>
  <c r="X31" i="8" s="1"/>
  <c r="X32" i="8" s="1"/>
  <c r="X33" i="8" s="1"/>
  <c r="X34" i="8" s="1"/>
  <c r="X35" i="8" s="1"/>
  <c r="X36" i="8" s="1"/>
  <c r="X37" i="8" s="1"/>
  <c r="X38" i="8" s="1"/>
  <c r="X39" i="8" s="1"/>
  <c r="X40" i="8" s="1"/>
  <c r="X41" i="8" s="1"/>
  <c r="X42" i="8" s="1"/>
  <c r="X43" i="8" s="1"/>
  <c r="X44" i="8" s="1"/>
  <c r="X45" i="8" s="1"/>
  <c r="X46" i="8" s="1"/>
  <c r="X47" i="8" s="1"/>
  <c r="X48" i="8" s="1"/>
  <c r="X49" i="8" s="1"/>
  <c r="X50" i="8" s="1"/>
  <c r="X51" i="8" s="1"/>
  <c r="X52" i="8" s="1"/>
  <c r="X53" i="8" s="1"/>
  <c r="X54" i="8" s="1"/>
  <c r="X55" i="8" s="1"/>
  <c r="X56" i="8" s="1"/>
  <c r="X57" i="8" s="1"/>
  <c r="X58" i="8" s="1"/>
  <c r="X59" i="8" s="1"/>
  <c r="X60" i="8" s="1"/>
  <c r="X61" i="8" s="1"/>
  <c r="X62" i="8" s="1"/>
  <c r="X63" i="8" s="1"/>
  <c r="X64" i="8" s="1"/>
  <c r="X65" i="8" s="1"/>
  <c r="X66" i="8" s="1"/>
  <c r="X67" i="8" s="1"/>
  <c r="X68" i="8" s="1"/>
  <c r="X69" i="8" s="1"/>
  <c r="X70" i="8" s="1"/>
  <c r="X71" i="8" s="1"/>
  <c r="X72" i="8" s="1"/>
  <c r="X73" i="8" s="1"/>
  <c r="X74" i="8" s="1"/>
  <c r="X75" i="8" s="1"/>
  <c r="X76" i="8" s="1"/>
  <c r="X77" i="8" s="1"/>
  <c r="X78" i="8" s="1"/>
  <c r="X79" i="8" s="1"/>
  <c r="X80" i="8" s="1"/>
  <c r="X81" i="8" s="1"/>
  <c r="X82" i="8" s="1"/>
  <c r="X83" i="8" s="1"/>
  <c r="X84" i="8" s="1"/>
  <c r="X85" i="8" s="1"/>
  <c r="X86" i="8" s="1"/>
  <c r="X87" i="8" s="1"/>
  <c r="X88" i="8" s="1"/>
  <c r="X89" i="8" s="1"/>
  <c r="X90" i="8" s="1"/>
  <c r="X91" i="8" s="1"/>
  <c r="X92" i="8" s="1"/>
  <c r="X93" i="8" s="1"/>
  <c r="X94" i="8" s="1"/>
  <c r="X95" i="8" s="1"/>
  <c r="X96" i="8" s="1"/>
  <c r="X97" i="8" s="1"/>
  <c r="X98" i="8" s="1"/>
  <c r="X99" i="8" s="1"/>
  <c r="X100" i="8" s="1"/>
  <c r="X101" i="8" s="1"/>
  <c r="X102" i="8" s="1"/>
  <c r="X103" i="8" s="1"/>
  <c r="X104" i="8" s="1"/>
  <c r="X105" i="8" s="1"/>
  <c r="X106" i="8" s="1"/>
  <c r="X107" i="8" s="1"/>
  <c r="X108" i="8" s="1"/>
  <c r="X109" i="8" s="1"/>
  <c r="X110" i="8" s="1"/>
  <c r="X111" i="8" s="1"/>
  <c r="X112" i="8" s="1"/>
  <c r="X113" i="8" s="1"/>
  <c r="X114" i="8" s="1"/>
  <c r="X115" i="8" s="1"/>
  <c r="X116" i="8" s="1"/>
  <c r="X117" i="8" s="1"/>
  <c r="X118" i="8" s="1"/>
  <c r="X119" i="8" s="1"/>
  <c r="X120" i="8" s="1"/>
  <c r="X121" i="8" s="1"/>
  <c r="X122" i="8" s="1"/>
  <c r="X123" i="8" s="1"/>
  <c r="X124" i="8" s="1"/>
  <c r="X125" i="8" s="1"/>
  <c r="X126" i="8" s="1"/>
  <c r="X127" i="8" s="1"/>
  <c r="X128" i="8" s="1"/>
  <c r="X129" i="8" s="1"/>
  <c r="X130" i="8" s="1"/>
  <c r="X131" i="8" s="1"/>
  <c r="X132" i="8" s="1"/>
  <c r="X133" i="8" s="1"/>
  <c r="X134" i="8" s="1"/>
  <c r="X135" i="8" s="1"/>
  <c r="X136" i="8" s="1"/>
  <c r="X137" i="8" s="1"/>
  <c r="X138" i="8" s="1"/>
  <c r="X139" i="8" s="1"/>
  <c r="X140" i="8" s="1"/>
  <c r="X141" i="8" s="1"/>
  <c r="X142" i="8" s="1"/>
  <c r="X143" i="8" s="1"/>
  <c r="X144" i="8" s="1"/>
  <c r="X145" i="8" s="1"/>
  <c r="X146" i="8" s="1"/>
  <c r="X147" i="8" s="1"/>
  <c r="X148" i="8" s="1"/>
  <c r="X149" i="8" s="1"/>
  <c r="X150" i="8" s="1"/>
  <c r="X151" i="8" s="1"/>
  <c r="X152" i="8" s="1"/>
  <c r="X153" i="8" s="1"/>
  <c r="X154" i="8" s="1"/>
  <c r="X155" i="8" s="1"/>
  <c r="X156" i="8" s="1"/>
  <c r="X157" i="8" s="1"/>
  <c r="X158" i="8" s="1"/>
  <c r="X159" i="8" s="1"/>
  <c r="X160" i="8" s="1"/>
  <c r="X161" i="8" s="1"/>
  <c r="X162" i="8" s="1"/>
  <c r="X163" i="8" s="1"/>
  <c r="X164" i="8" s="1"/>
  <c r="X165" i="8" s="1"/>
  <c r="X166" i="8" s="1"/>
  <c r="X167" i="8" s="1"/>
  <c r="X168" i="8" s="1"/>
  <c r="X169" i="8" s="1"/>
  <c r="X170" i="8" s="1"/>
  <c r="X171" i="8" s="1"/>
  <c r="X172" i="8" s="1"/>
  <c r="X173" i="8" s="1"/>
  <c r="X174" i="8" s="1"/>
  <c r="X175" i="8" s="1"/>
  <c r="X176" i="8" s="1"/>
  <c r="X177" i="8" s="1"/>
  <c r="X178" i="8" s="1"/>
  <c r="X179" i="8" s="1"/>
  <c r="X180" i="8" s="1"/>
  <c r="X181" i="8" s="1"/>
  <c r="X182" i="8" s="1"/>
  <c r="X183" i="8" s="1"/>
  <c r="X184" i="8" s="1"/>
  <c r="X185" i="8" s="1"/>
  <c r="X186" i="8" s="1"/>
  <c r="X187" i="8" s="1"/>
  <c r="X188" i="8" s="1"/>
  <c r="X189" i="8" s="1"/>
  <c r="X190" i="8" s="1"/>
  <c r="X191" i="8" s="1"/>
  <c r="X192" i="8" s="1"/>
  <c r="X193" i="8" s="1"/>
  <c r="X194" i="8" s="1"/>
  <c r="X195" i="8" s="1"/>
  <c r="X196" i="8" s="1"/>
  <c r="X197" i="8" s="1"/>
  <c r="X198" i="8" s="1"/>
  <c r="X199" i="8" s="1"/>
  <c r="X200" i="8" s="1"/>
  <c r="X201" i="8" s="1"/>
  <c r="AV24" i="8"/>
  <c r="AV25" i="8" s="1"/>
  <c r="AV26" i="8" s="1"/>
  <c r="AV27" i="8" s="1"/>
  <c r="AV28" i="8" s="1"/>
  <c r="AV29" i="8" s="1"/>
  <c r="AV30" i="8" s="1"/>
  <c r="AV31" i="8" s="1"/>
  <c r="AV32" i="8" s="1"/>
  <c r="AV33" i="8" s="1"/>
  <c r="AV34" i="8" s="1"/>
  <c r="AV35" i="8" s="1"/>
  <c r="AV36" i="8" s="1"/>
  <c r="AV37" i="8" s="1"/>
  <c r="AV38" i="8" s="1"/>
  <c r="AV39" i="8" s="1"/>
  <c r="AV40" i="8" s="1"/>
  <c r="AV41" i="8" s="1"/>
  <c r="AV42" i="8" s="1"/>
  <c r="AV43" i="8" s="1"/>
  <c r="AV44" i="8" s="1"/>
  <c r="AV45" i="8" s="1"/>
  <c r="AV46" i="8" s="1"/>
  <c r="AV47" i="8" s="1"/>
  <c r="AV48" i="8" s="1"/>
  <c r="AV49" i="8" s="1"/>
  <c r="AV50" i="8" s="1"/>
  <c r="AV51" i="8" s="1"/>
  <c r="AV52" i="8" s="1"/>
  <c r="AV53" i="8" s="1"/>
  <c r="AV54" i="8" s="1"/>
  <c r="AV55" i="8" s="1"/>
  <c r="AV56" i="8" s="1"/>
  <c r="AV57" i="8" s="1"/>
  <c r="AV58" i="8" s="1"/>
  <c r="AV59" i="8" s="1"/>
  <c r="AV60" i="8" s="1"/>
  <c r="AV61" i="8" s="1"/>
  <c r="AV62" i="8" s="1"/>
  <c r="AV63" i="8" s="1"/>
  <c r="AV64" i="8" s="1"/>
  <c r="AV65" i="8" s="1"/>
  <c r="AV66" i="8" s="1"/>
  <c r="AV67" i="8" s="1"/>
  <c r="AV68" i="8" s="1"/>
  <c r="AV69" i="8" s="1"/>
  <c r="AV70" i="8" s="1"/>
  <c r="AV71" i="8" s="1"/>
  <c r="AV72" i="8" s="1"/>
  <c r="AV73" i="8" s="1"/>
  <c r="AV74" i="8" s="1"/>
  <c r="AV75" i="8" s="1"/>
  <c r="AV76" i="8" s="1"/>
  <c r="AV77" i="8" s="1"/>
  <c r="AV78" i="8" s="1"/>
  <c r="AV79" i="8" s="1"/>
  <c r="AV80" i="8" s="1"/>
  <c r="AV81" i="8" s="1"/>
  <c r="AV82" i="8" s="1"/>
  <c r="AV83" i="8" s="1"/>
  <c r="AV84" i="8" s="1"/>
  <c r="AV85" i="8" s="1"/>
  <c r="AV86" i="8" s="1"/>
  <c r="AV87" i="8" s="1"/>
  <c r="AV88" i="8" s="1"/>
  <c r="AV89" i="8" s="1"/>
  <c r="AV90" i="8" s="1"/>
  <c r="AV91" i="8" s="1"/>
  <c r="AV92" i="8" s="1"/>
  <c r="AV93" i="8" s="1"/>
  <c r="AV94" i="8" s="1"/>
  <c r="AV95" i="8" s="1"/>
  <c r="AV96" i="8" s="1"/>
  <c r="AV97" i="8" s="1"/>
  <c r="AV98" i="8" s="1"/>
  <c r="AV99" i="8" s="1"/>
  <c r="AV100" i="8" s="1"/>
  <c r="AV101" i="8" s="1"/>
  <c r="AV102" i="8" s="1"/>
  <c r="AV103" i="8" s="1"/>
  <c r="AV104" i="8" s="1"/>
  <c r="AV105" i="8" s="1"/>
  <c r="AV106" i="8" s="1"/>
  <c r="AV107" i="8" s="1"/>
  <c r="AV108" i="8" s="1"/>
  <c r="AV109" i="8" s="1"/>
  <c r="AV110" i="8" s="1"/>
  <c r="AV111" i="8" s="1"/>
  <c r="AV112" i="8" s="1"/>
  <c r="AV113" i="8" s="1"/>
  <c r="AV114" i="8" s="1"/>
  <c r="AV115" i="8" s="1"/>
  <c r="AV116" i="8" s="1"/>
  <c r="AV117" i="8" s="1"/>
  <c r="AV118" i="8" s="1"/>
  <c r="AV119" i="8" s="1"/>
  <c r="AV120" i="8" s="1"/>
  <c r="AV121" i="8" s="1"/>
  <c r="AV122" i="8" s="1"/>
  <c r="AV123" i="8" s="1"/>
  <c r="AV124" i="8" s="1"/>
  <c r="AV125" i="8" s="1"/>
  <c r="AV126" i="8" s="1"/>
  <c r="AV127" i="8" s="1"/>
  <c r="AV128" i="8" s="1"/>
  <c r="AV129" i="8" s="1"/>
  <c r="AV130" i="8" s="1"/>
  <c r="AV131" i="8" s="1"/>
  <c r="AV132" i="8" s="1"/>
  <c r="AV133" i="8" s="1"/>
  <c r="AV134" i="8" s="1"/>
  <c r="AV135" i="8" s="1"/>
  <c r="AV136" i="8" s="1"/>
  <c r="AV137" i="8" s="1"/>
  <c r="AV138" i="8" s="1"/>
  <c r="AV139" i="8" s="1"/>
  <c r="AV140" i="8" s="1"/>
  <c r="AV141" i="8" s="1"/>
  <c r="AV142" i="8" s="1"/>
  <c r="AV143" i="8" s="1"/>
  <c r="AV144" i="8" s="1"/>
  <c r="AV145" i="8" s="1"/>
  <c r="AV146" i="8" s="1"/>
  <c r="AV147" i="8" s="1"/>
  <c r="AV148" i="8" s="1"/>
  <c r="AV149" i="8" s="1"/>
  <c r="AV150" i="8" s="1"/>
  <c r="AV151" i="8" s="1"/>
  <c r="AV152" i="8" s="1"/>
  <c r="AV153" i="8" s="1"/>
  <c r="AV154" i="8" s="1"/>
  <c r="AV155" i="8" s="1"/>
  <c r="AV156" i="8" s="1"/>
  <c r="AV157" i="8" s="1"/>
  <c r="AV158" i="8" s="1"/>
  <c r="AV159" i="8" s="1"/>
  <c r="AV160" i="8" s="1"/>
  <c r="AV161" i="8" s="1"/>
  <c r="AV162" i="8" s="1"/>
  <c r="AV163" i="8" s="1"/>
  <c r="AV164" i="8" s="1"/>
  <c r="AV165" i="8" s="1"/>
  <c r="AV166" i="8" s="1"/>
  <c r="AV167" i="8" s="1"/>
  <c r="AV168" i="8" s="1"/>
  <c r="AV169" i="8" s="1"/>
  <c r="AV170" i="8" s="1"/>
  <c r="AV171" i="8" s="1"/>
  <c r="AV172" i="8" s="1"/>
  <c r="AV173" i="8" s="1"/>
  <c r="AV174" i="8" s="1"/>
  <c r="AV175" i="8" s="1"/>
  <c r="AV176" i="8" s="1"/>
  <c r="AV177" i="8" s="1"/>
  <c r="AV178" i="8" s="1"/>
  <c r="AV179" i="8" s="1"/>
  <c r="AV180" i="8" s="1"/>
  <c r="AV181" i="8" s="1"/>
  <c r="AV182" i="8" s="1"/>
  <c r="AV183" i="8" s="1"/>
  <c r="AV184" i="8" s="1"/>
  <c r="AV185" i="8" s="1"/>
  <c r="AV186" i="8" s="1"/>
  <c r="AV187" i="8" s="1"/>
  <c r="AV188" i="8" s="1"/>
  <c r="AV189" i="8" s="1"/>
  <c r="AV190" i="8" s="1"/>
  <c r="AV191" i="8" s="1"/>
  <c r="AV192" i="8" s="1"/>
  <c r="AV193" i="8" s="1"/>
  <c r="AV194" i="8" s="1"/>
  <c r="AV195" i="8" s="1"/>
  <c r="AV196" i="8" s="1"/>
  <c r="AV197" i="8" s="1"/>
  <c r="AV198" i="8" s="1"/>
  <c r="AV199" i="8" s="1"/>
  <c r="AV200" i="8" s="1"/>
  <c r="AV201" i="8" s="1"/>
  <c r="Z24" i="8"/>
  <c r="Z25" i="8" s="1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Z38" i="8" s="1"/>
  <c r="Z39" i="8" s="1"/>
  <c r="Z40" i="8" s="1"/>
  <c r="Z41" i="8" s="1"/>
  <c r="Z42" i="8" s="1"/>
  <c r="Z43" i="8" s="1"/>
  <c r="Z44" i="8" s="1"/>
  <c r="Z45" i="8" s="1"/>
  <c r="Z46" i="8" s="1"/>
  <c r="Z47" i="8" s="1"/>
  <c r="Z48" i="8" s="1"/>
  <c r="Z49" i="8" s="1"/>
  <c r="Z50" i="8" s="1"/>
  <c r="Z51" i="8" s="1"/>
  <c r="Z52" i="8" s="1"/>
  <c r="Z53" i="8" s="1"/>
  <c r="Z54" i="8" s="1"/>
  <c r="Z55" i="8" s="1"/>
  <c r="Z56" i="8" s="1"/>
  <c r="Z57" i="8" s="1"/>
  <c r="Z58" i="8" s="1"/>
  <c r="Z59" i="8" s="1"/>
  <c r="Z60" i="8" s="1"/>
  <c r="Z61" i="8" s="1"/>
  <c r="Z62" i="8" s="1"/>
  <c r="Z63" i="8" s="1"/>
  <c r="Z64" i="8" s="1"/>
  <c r="Z65" i="8" s="1"/>
  <c r="Z66" i="8" s="1"/>
  <c r="Z67" i="8" s="1"/>
  <c r="Z68" i="8" s="1"/>
  <c r="Z69" i="8" s="1"/>
  <c r="Z70" i="8" s="1"/>
  <c r="Z71" i="8" s="1"/>
  <c r="Z72" i="8" s="1"/>
  <c r="Z73" i="8" s="1"/>
  <c r="Z74" i="8" s="1"/>
  <c r="Z75" i="8" s="1"/>
  <c r="Z76" i="8" s="1"/>
  <c r="Z77" i="8" s="1"/>
  <c r="Z78" i="8" s="1"/>
  <c r="Z79" i="8" s="1"/>
  <c r="Z80" i="8" s="1"/>
  <c r="Z81" i="8" s="1"/>
  <c r="Z82" i="8" s="1"/>
  <c r="Z83" i="8" s="1"/>
  <c r="Z84" i="8" s="1"/>
  <c r="Z85" i="8" s="1"/>
  <c r="Z86" i="8" s="1"/>
  <c r="Z87" i="8" s="1"/>
  <c r="Z88" i="8" s="1"/>
  <c r="Z89" i="8" s="1"/>
  <c r="Z90" i="8" s="1"/>
  <c r="Z91" i="8" s="1"/>
  <c r="Z92" i="8" s="1"/>
  <c r="Z93" i="8" s="1"/>
  <c r="Z94" i="8" s="1"/>
  <c r="Z95" i="8" s="1"/>
  <c r="Z96" i="8" s="1"/>
  <c r="Z97" i="8" s="1"/>
  <c r="Z98" i="8" s="1"/>
  <c r="Z99" i="8" s="1"/>
  <c r="Z100" i="8" s="1"/>
  <c r="Z101" i="8" s="1"/>
  <c r="Z102" i="8" s="1"/>
  <c r="Z103" i="8" s="1"/>
  <c r="Z104" i="8" s="1"/>
  <c r="Z105" i="8" s="1"/>
  <c r="Z106" i="8" s="1"/>
  <c r="Z107" i="8" s="1"/>
  <c r="Z108" i="8" s="1"/>
  <c r="Z109" i="8" s="1"/>
  <c r="Z110" i="8" s="1"/>
  <c r="Z111" i="8" s="1"/>
  <c r="Z112" i="8" s="1"/>
  <c r="Z113" i="8" s="1"/>
  <c r="Z114" i="8" s="1"/>
  <c r="Z115" i="8" s="1"/>
  <c r="Z116" i="8" s="1"/>
  <c r="Z117" i="8" s="1"/>
  <c r="Z118" i="8" s="1"/>
  <c r="Z119" i="8" s="1"/>
  <c r="Z120" i="8" s="1"/>
  <c r="Z121" i="8" s="1"/>
  <c r="Z122" i="8" s="1"/>
  <c r="Z123" i="8" s="1"/>
  <c r="Z124" i="8" s="1"/>
  <c r="Z125" i="8" s="1"/>
  <c r="Z126" i="8" s="1"/>
  <c r="Z127" i="8" s="1"/>
  <c r="Z128" i="8" s="1"/>
  <c r="Z129" i="8" s="1"/>
  <c r="Z130" i="8" s="1"/>
  <c r="Z131" i="8" s="1"/>
  <c r="Z132" i="8" s="1"/>
  <c r="Z133" i="8" s="1"/>
  <c r="Z134" i="8" s="1"/>
  <c r="Z135" i="8" s="1"/>
  <c r="Z136" i="8" s="1"/>
  <c r="Z137" i="8" s="1"/>
  <c r="Z138" i="8" s="1"/>
  <c r="Z139" i="8" s="1"/>
  <c r="Z140" i="8" s="1"/>
  <c r="Z141" i="8" s="1"/>
  <c r="Z142" i="8" s="1"/>
  <c r="Z143" i="8" s="1"/>
  <c r="Z144" i="8" s="1"/>
  <c r="Z145" i="8" s="1"/>
  <c r="Z146" i="8" s="1"/>
  <c r="Z147" i="8" s="1"/>
  <c r="Z148" i="8" s="1"/>
  <c r="Z149" i="8" s="1"/>
  <c r="Z150" i="8" s="1"/>
  <c r="Z151" i="8" s="1"/>
  <c r="Z152" i="8" s="1"/>
  <c r="Z153" i="8" s="1"/>
  <c r="Z154" i="8" s="1"/>
  <c r="Z155" i="8" s="1"/>
  <c r="Z156" i="8" s="1"/>
  <c r="Z157" i="8" s="1"/>
  <c r="Z158" i="8" s="1"/>
  <c r="Z159" i="8" s="1"/>
  <c r="Z160" i="8" s="1"/>
  <c r="Z161" i="8" s="1"/>
  <c r="Z162" i="8" s="1"/>
  <c r="Z163" i="8" s="1"/>
  <c r="Z164" i="8" s="1"/>
  <c r="Z165" i="8" s="1"/>
  <c r="Z166" i="8" s="1"/>
  <c r="Z167" i="8" s="1"/>
  <c r="Z168" i="8" s="1"/>
  <c r="Z169" i="8" s="1"/>
  <c r="Z170" i="8" s="1"/>
  <c r="Z171" i="8" s="1"/>
  <c r="Z172" i="8" s="1"/>
  <c r="Z173" i="8" s="1"/>
  <c r="Z174" i="8" s="1"/>
  <c r="Z175" i="8" s="1"/>
  <c r="Z176" i="8" s="1"/>
  <c r="Z177" i="8" s="1"/>
  <c r="Z178" i="8" s="1"/>
  <c r="Z179" i="8" s="1"/>
  <c r="Z180" i="8" s="1"/>
  <c r="Z181" i="8" s="1"/>
  <c r="Z182" i="8" s="1"/>
  <c r="Z183" i="8" s="1"/>
  <c r="Z184" i="8" s="1"/>
  <c r="Z185" i="8" s="1"/>
  <c r="Z186" i="8" s="1"/>
  <c r="Z187" i="8" s="1"/>
  <c r="Z188" i="8" s="1"/>
  <c r="Z189" i="8" s="1"/>
  <c r="Z190" i="8" s="1"/>
  <c r="Z191" i="8" s="1"/>
  <c r="Z192" i="8" s="1"/>
  <c r="Z193" i="8" s="1"/>
  <c r="Z194" i="8" s="1"/>
  <c r="Z195" i="8" s="1"/>
  <c r="Z196" i="8" s="1"/>
  <c r="Z197" i="8" s="1"/>
  <c r="Z198" i="8" s="1"/>
  <c r="Z199" i="8" s="1"/>
  <c r="Z200" i="8" s="1"/>
  <c r="Z201" i="8" s="1"/>
  <c r="AP14" i="8"/>
  <c r="AP23" i="8" s="1"/>
  <c r="AP8" i="8"/>
  <c r="K24" i="8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Q24" i="8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BU205" i="8"/>
  <c r="AI14" i="8"/>
  <c r="AI23" i="8" s="1"/>
  <c r="AI8" i="8"/>
  <c r="P202" i="8"/>
  <c r="AF14" i="8"/>
  <c r="AF23" i="8" s="1"/>
  <c r="AF8" i="8"/>
  <c r="F205" i="8"/>
  <c r="O202" i="8"/>
  <c r="AW202" i="8"/>
  <c r="U24" i="8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U38" i="8" s="1"/>
  <c r="U39" i="8" s="1"/>
  <c r="U40" i="8" s="1"/>
  <c r="U41" i="8" s="1"/>
  <c r="U42" i="8" s="1"/>
  <c r="U43" i="8" s="1"/>
  <c r="U44" i="8" s="1"/>
  <c r="U45" i="8" s="1"/>
  <c r="U46" i="8" s="1"/>
  <c r="U47" i="8" s="1"/>
  <c r="U48" i="8" s="1"/>
  <c r="U49" i="8" s="1"/>
  <c r="U50" i="8" s="1"/>
  <c r="U51" i="8" s="1"/>
  <c r="U52" i="8" s="1"/>
  <c r="U53" i="8" s="1"/>
  <c r="U54" i="8" s="1"/>
  <c r="U55" i="8" s="1"/>
  <c r="U56" i="8" s="1"/>
  <c r="U57" i="8" s="1"/>
  <c r="U58" i="8" s="1"/>
  <c r="U59" i="8" s="1"/>
  <c r="U60" i="8" s="1"/>
  <c r="U61" i="8" s="1"/>
  <c r="U62" i="8" s="1"/>
  <c r="U63" i="8" s="1"/>
  <c r="U64" i="8" s="1"/>
  <c r="U65" i="8" s="1"/>
  <c r="U66" i="8" s="1"/>
  <c r="U67" i="8" s="1"/>
  <c r="U68" i="8" s="1"/>
  <c r="U69" i="8" s="1"/>
  <c r="U70" i="8" s="1"/>
  <c r="U71" i="8" s="1"/>
  <c r="U72" i="8" s="1"/>
  <c r="U73" i="8" s="1"/>
  <c r="U74" i="8" s="1"/>
  <c r="U75" i="8" s="1"/>
  <c r="U76" i="8" s="1"/>
  <c r="U77" i="8" s="1"/>
  <c r="U78" i="8" s="1"/>
  <c r="U79" i="8" s="1"/>
  <c r="U80" i="8" s="1"/>
  <c r="U81" i="8" s="1"/>
  <c r="U82" i="8" s="1"/>
  <c r="U83" i="8" s="1"/>
  <c r="U84" i="8" s="1"/>
  <c r="U85" i="8" s="1"/>
  <c r="U86" i="8" s="1"/>
  <c r="U87" i="8" s="1"/>
  <c r="U88" i="8" s="1"/>
  <c r="U89" i="8" s="1"/>
  <c r="U90" i="8" s="1"/>
  <c r="U91" i="8" s="1"/>
  <c r="U92" i="8" s="1"/>
  <c r="U93" i="8" s="1"/>
  <c r="U94" i="8" s="1"/>
  <c r="U95" i="8" s="1"/>
  <c r="U96" i="8" s="1"/>
  <c r="U97" i="8" s="1"/>
  <c r="U98" i="8" s="1"/>
  <c r="U99" i="8" s="1"/>
  <c r="U100" i="8" s="1"/>
  <c r="U101" i="8" s="1"/>
  <c r="U102" i="8" s="1"/>
  <c r="U103" i="8" s="1"/>
  <c r="U104" i="8" s="1"/>
  <c r="U105" i="8" s="1"/>
  <c r="U106" i="8" s="1"/>
  <c r="U107" i="8" s="1"/>
  <c r="U108" i="8" s="1"/>
  <c r="U109" i="8" s="1"/>
  <c r="U110" i="8" s="1"/>
  <c r="U111" i="8" s="1"/>
  <c r="U112" i="8" s="1"/>
  <c r="U113" i="8" s="1"/>
  <c r="U114" i="8" s="1"/>
  <c r="U115" i="8" s="1"/>
  <c r="U116" i="8" s="1"/>
  <c r="U117" i="8" s="1"/>
  <c r="U118" i="8" s="1"/>
  <c r="U119" i="8" s="1"/>
  <c r="U120" i="8" s="1"/>
  <c r="U121" i="8" s="1"/>
  <c r="U122" i="8" s="1"/>
  <c r="U123" i="8" s="1"/>
  <c r="U124" i="8" s="1"/>
  <c r="U125" i="8" s="1"/>
  <c r="U126" i="8" s="1"/>
  <c r="U127" i="8" s="1"/>
  <c r="U128" i="8" s="1"/>
  <c r="U129" i="8" s="1"/>
  <c r="U130" i="8" s="1"/>
  <c r="U131" i="8" s="1"/>
  <c r="U132" i="8" s="1"/>
  <c r="U133" i="8" s="1"/>
  <c r="U134" i="8" s="1"/>
  <c r="U135" i="8" s="1"/>
  <c r="U136" i="8" s="1"/>
  <c r="U137" i="8" s="1"/>
  <c r="U138" i="8" s="1"/>
  <c r="U139" i="8" s="1"/>
  <c r="U140" i="8" s="1"/>
  <c r="U141" i="8" s="1"/>
  <c r="U142" i="8" s="1"/>
  <c r="U143" i="8" s="1"/>
  <c r="U144" i="8" s="1"/>
  <c r="U145" i="8" s="1"/>
  <c r="U146" i="8" s="1"/>
  <c r="U147" i="8" s="1"/>
  <c r="U148" i="8" s="1"/>
  <c r="U149" i="8" s="1"/>
  <c r="U150" i="8" s="1"/>
  <c r="U151" i="8" s="1"/>
  <c r="U152" i="8" s="1"/>
  <c r="U153" i="8" s="1"/>
  <c r="U154" i="8" s="1"/>
  <c r="U155" i="8" s="1"/>
  <c r="U156" i="8" s="1"/>
  <c r="U157" i="8" s="1"/>
  <c r="U158" i="8" s="1"/>
  <c r="U159" i="8" s="1"/>
  <c r="U160" i="8" s="1"/>
  <c r="U161" i="8" s="1"/>
  <c r="U162" i="8" s="1"/>
  <c r="U163" i="8" s="1"/>
  <c r="U164" i="8" s="1"/>
  <c r="U165" i="8" s="1"/>
  <c r="U166" i="8" s="1"/>
  <c r="U167" i="8" s="1"/>
  <c r="U168" i="8" s="1"/>
  <c r="U169" i="8" s="1"/>
  <c r="U170" i="8" s="1"/>
  <c r="U171" i="8" s="1"/>
  <c r="U172" i="8" s="1"/>
  <c r="U173" i="8" s="1"/>
  <c r="U174" i="8" s="1"/>
  <c r="U175" i="8" s="1"/>
  <c r="U176" i="8" s="1"/>
  <c r="U177" i="8" s="1"/>
  <c r="U178" i="8" s="1"/>
  <c r="U179" i="8" s="1"/>
  <c r="U180" i="8" s="1"/>
  <c r="U181" i="8" s="1"/>
  <c r="U182" i="8" s="1"/>
  <c r="U183" i="8" s="1"/>
  <c r="U184" i="8" s="1"/>
  <c r="U185" i="8" s="1"/>
  <c r="U186" i="8" s="1"/>
  <c r="U187" i="8" s="1"/>
  <c r="U188" i="8" s="1"/>
  <c r="U189" i="8" s="1"/>
  <c r="U190" i="8" s="1"/>
  <c r="U191" i="8" s="1"/>
  <c r="U192" i="8" s="1"/>
  <c r="U193" i="8" s="1"/>
  <c r="U194" i="8" s="1"/>
  <c r="U195" i="8" s="1"/>
  <c r="U196" i="8" s="1"/>
  <c r="U197" i="8" s="1"/>
  <c r="U198" i="8" s="1"/>
  <c r="U199" i="8" s="1"/>
  <c r="U200" i="8" s="1"/>
  <c r="U201" i="8" s="1"/>
  <c r="N202" i="8"/>
  <c r="Y14" i="8"/>
  <c r="Y23" i="8" s="1"/>
  <c r="Y8" i="8"/>
  <c r="M202" i="8"/>
  <c r="D24" i="8"/>
  <c r="BL202" i="8"/>
  <c r="BH202" i="8"/>
  <c r="W202" i="8"/>
  <c r="BA24" i="8"/>
  <c r="BA25" i="8" s="1"/>
  <c r="BA26" i="8" s="1"/>
  <c r="BA27" i="8" s="1"/>
  <c r="BA28" i="8" s="1"/>
  <c r="BA29" i="8" s="1"/>
  <c r="BA30" i="8" s="1"/>
  <c r="BA31" i="8" s="1"/>
  <c r="BA32" i="8" s="1"/>
  <c r="BA33" i="8" s="1"/>
  <c r="BA34" i="8" s="1"/>
  <c r="BA35" i="8" s="1"/>
  <c r="BA36" i="8" s="1"/>
  <c r="BA37" i="8" s="1"/>
  <c r="BA38" i="8" s="1"/>
  <c r="BA39" i="8" s="1"/>
  <c r="BA40" i="8" s="1"/>
  <c r="BA41" i="8" s="1"/>
  <c r="BA42" i="8" s="1"/>
  <c r="BA43" i="8" s="1"/>
  <c r="BA44" i="8" s="1"/>
  <c r="BA45" i="8" s="1"/>
  <c r="BA46" i="8" s="1"/>
  <c r="BA47" i="8" s="1"/>
  <c r="BA48" i="8" s="1"/>
  <c r="BA49" i="8" s="1"/>
  <c r="BA50" i="8" s="1"/>
  <c r="BA51" i="8" s="1"/>
  <c r="BA52" i="8" s="1"/>
  <c r="BA53" i="8" s="1"/>
  <c r="BA54" i="8" s="1"/>
  <c r="BA55" i="8" s="1"/>
  <c r="BA56" i="8" s="1"/>
  <c r="BA57" i="8" s="1"/>
  <c r="BA58" i="8" s="1"/>
  <c r="BA59" i="8" s="1"/>
  <c r="BA60" i="8" s="1"/>
  <c r="BA61" i="8" s="1"/>
  <c r="BA62" i="8" s="1"/>
  <c r="BA63" i="8" s="1"/>
  <c r="BA64" i="8" s="1"/>
  <c r="BA65" i="8" s="1"/>
  <c r="BA66" i="8" s="1"/>
  <c r="BA67" i="8" s="1"/>
  <c r="BA68" i="8" s="1"/>
  <c r="BA69" i="8" s="1"/>
  <c r="BA70" i="8" s="1"/>
  <c r="BA71" i="8" s="1"/>
  <c r="BA72" i="8" s="1"/>
  <c r="BA73" i="8" s="1"/>
  <c r="BA74" i="8" s="1"/>
  <c r="BA75" i="8" s="1"/>
  <c r="BA76" i="8" s="1"/>
  <c r="BA77" i="8" s="1"/>
  <c r="BA78" i="8" s="1"/>
  <c r="BA79" i="8" s="1"/>
  <c r="BA80" i="8" s="1"/>
  <c r="BA81" i="8" s="1"/>
  <c r="BA82" i="8" s="1"/>
  <c r="BA83" i="8" s="1"/>
  <c r="BA84" i="8" s="1"/>
  <c r="BA85" i="8" s="1"/>
  <c r="BA86" i="8" s="1"/>
  <c r="BA87" i="8" s="1"/>
  <c r="BA88" i="8" s="1"/>
  <c r="BA89" i="8" s="1"/>
  <c r="BA90" i="8" s="1"/>
  <c r="BA91" i="8" s="1"/>
  <c r="BA92" i="8" s="1"/>
  <c r="BA93" i="8" s="1"/>
  <c r="BA94" i="8" s="1"/>
  <c r="BA95" i="8" s="1"/>
  <c r="BA96" i="8" s="1"/>
  <c r="BA97" i="8" s="1"/>
  <c r="BA98" i="8" s="1"/>
  <c r="BA99" i="8" s="1"/>
  <c r="BA100" i="8" s="1"/>
  <c r="BA101" i="8" s="1"/>
  <c r="BA102" i="8" s="1"/>
  <c r="BA103" i="8" s="1"/>
  <c r="BA104" i="8" s="1"/>
  <c r="BA105" i="8" s="1"/>
  <c r="BA106" i="8" s="1"/>
  <c r="BA107" i="8" s="1"/>
  <c r="BA108" i="8" s="1"/>
  <c r="BA109" i="8" s="1"/>
  <c r="BA110" i="8" s="1"/>
  <c r="BA111" i="8" s="1"/>
  <c r="BA112" i="8" s="1"/>
  <c r="BA113" i="8" s="1"/>
  <c r="BA114" i="8" s="1"/>
  <c r="BA115" i="8" s="1"/>
  <c r="BA116" i="8" s="1"/>
  <c r="BA117" i="8" s="1"/>
  <c r="BA118" i="8" s="1"/>
  <c r="BA119" i="8" s="1"/>
  <c r="BA120" i="8" s="1"/>
  <c r="BA121" i="8" s="1"/>
  <c r="BA122" i="8" s="1"/>
  <c r="BA123" i="8" s="1"/>
  <c r="BA124" i="8" s="1"/>
  <c r="BA125" i="8" s="1"/>
  <c r="BA126" i="8" s="1"/>
  <c r="BA127" i="8" s="1"/>
  <c r="BA128" i="8" s="1"/>
  <c r="BA129" i="8" s="1"/>
  <c r="BA130" i="8" s="1"/>
  <c r="BA131" i="8" s="1"/>
  <c r="BA132" i="8" s="1"/>
  <c r="BA133" i="8" s="1"/>
  <c r="BA134" i="8" s="1"/>
  <c r="BA135" i="8" s="1"/>
  <c r="BA136" i="8" s="1"/>
  <c r="BA137" i="8" s="1"/>
  <c r="BA138" i="8" s="1"/>
  <c r="BA139" i="8" s="1"/>
  <c r="BA140" i="8" s="1"/>
  <c r="BA141" i="8" s="1"/>
  <c r="BA142" i="8" s="1"/>
  <c r="BA143" i="8" s="1"/>
  <c r="BA144" i="8" s="1"/>
  <c r="BA145" i="8" s="1"/>
  <c r="BA146" i="8" s="1"/>
  <c r="BA147" i="8" s="1"/>
  <c r="BA148" i="8" s="1"/>
  <c r="BA149" i="8" s="1"/>
  <c r="BA150" i="8" s="1"/>
  <c r="BA151" i="8" s="1"/>
  <c r="BA152" i="8" s="1"/>
  <c r="BA153" i="8" s="1"/>
  <c r="BA154" i="8" s="1"/>
  <c r="BA155" i="8" s="1"/>
  <c r="BA156" i="8" s="1"/>
  <c r="BA157" i="8" s="1"/>
  <c r="BA158" i="8" s="1"/>
  <c r="BA159" i="8" s="1"/>
  <c r="BA160" i="8" s="1"/>
  <c r="BA161" i="8" s="1"/>
  <c r="BA162" i="8" s="1"/>
  <c r="BA163" i="8" s="1"/>
  <c r="BA164" i="8" s="1"/>
  <c r="BA165" i="8" s="1"/>
  <c r="BA166" i="8" s="1"/>
  <c r="BA167" i="8" s="1"/>
  <c r="BA168" i="8" s="1"/>
  <c r="BA169" i="8" s="1"/>
  <c r="BA170" i="8" s="1"/>
  <c r="BA171" i="8" s="1"/>
  <c r="BA172" i="8" s="1"/>
  <c r="BA173" i="8" s="1"/>
  <c r="BA174" i="8" s="1"/>
  <c r="BA175" i="8" s="1"/>
  <c r="BA176" i="8" s="1"/>
  <c r="BA177" i="8" s="1"/>
  <c r="BA178" i="8" s="1"/>
  <c r="BA179" i="8" s="1"/>
  <c r="BA180" i="8" s="1"/>
  <c r="BA181" i="8" s="1"/>
  <c r="BA182" i="8" s="1"/>
  <c r="BA183" i="8" s="1"/>
  <c r="BA184" i="8" s="1"/>
  <c r="BA185" i="8" s="1"/>
  <c r="BA186" i="8" s="1"/>
  <c r="BA187" i="8" s="1"/>
  <c r="BA188" i="8" s="1"/>
  <c r="BA189" i="8" s="1"/>
  <c r="BA190" i="8" s="1"/>
  <c r="BA191" i="8" s="1"/>
  <c r="BA192" i="8" s="1"/>
  <c r="BA193" i="8" s="1"/>
  <c r="BA194" i="8" s="1"/>
  <c r="BA195" i="8" s="1"/>
  <c r="BA196" i="8" s="1"/>
  <c r="BA197" i="8" s="1"/>
  <c r="BA198" i="8" s="1"/>
  <c r="BA199" i="8" s="1"/>
  <c r="BA200" i="8" s="1"/>
  <c r="BA201" i="8" s="1"/>
  <c r="BE14" i="8"/>
  <c r="BE23" i="8" s="1"/>
  <c r="BE8" i="8"/>
  <c r="P205" i="8"/>
  <c r="AX14" i="8"/>
  <c r="AX23" i="8" s="1"/>
  <c r="AX8" i="8"/>
  <c r="BR202" i="8"/>
  <c r="BF14" i="8"/>
  <c r="BF23" i="8" s="1"/>
  <c r="BF8" i="8"/>
  <c r="AB202" i="8"/>
  <c r="O205" i="8"/>
  <c r="BQ24" i="8"/>
  <c r="BQ25" i="8" s="1"/>
  <c r="BQ26" i="8" s="1"/>
  <c r="BQ27" i="8" s="1"/>
  <c r="BQ28" i="8" s="1"/>
  <c r="BQ29" i="8" s="1"/>
  <c r="BQ30" i="8" s="1"/>
  <c r="BQ31" i="8" s="1"/>
  <c r="BQ32" i="8" s="1"/>
  <c r="BQ33" i="8" s="1"/>
  <c r="BQ34" i="8" s="1"/>
  <c r="BQ35" i="8" s="1"/>
  <c r="BQ36" i="8" s="1"/>
  <c r="BQ37" i="8" s="1"/>
  <c r="BQ38" i="8" s="1"/>
  <c r="BQ39" i="8" s="1"/>
  <c r="BQ40" i="8" s="1"/>
  <c r="BQ41" i="8" s="1"/>
  <c r="BQ42" i="8" s="1"/>
  <c r="BQ43" i="8" s="1"/>
  <c r="BQ44" i="8" s="1"/>
  <c r="BQ45" i="8" s="1"/>
  <c r="BQ46" i="8" s="1"/>
  <c r="BQ47" i="8" s="1"/>
  <c r="BQ48" i="8" s="1"/>
  <c r="BQ49" i="8" s="1"/>
  <c r="BQ50" i="8" s="1"/>
  <c r="BQ51" i="8" s="1"/>
  <c r="BQ52" i="8" s="1"/>
  <c r="BQ53" i="8" s="1"/>
  <c r="BQ54" i="8" s="1"/>
  <c r="BQ55" i="8" s="1"/>
  <c r="BQ56" i="8" s="1"/>
  <c r="BQ57" i="8" s="1"/>
  <c r="BQ58" i="8" s="1"/>
  <c r="BQ59" i="8" s="1"/>
  <c r="BQ60" i="8" s="1"/>
  <c r="BQ61" i="8" s="1"/>
  <c r="BQ62" i="8" s="1"/>
  <c r="BQ63" i="8" s="1"/>
  <c r="BQ64" i="8" s="1"/>
  <c r="BQ65" i="8" s="1"/>
  <c r="BQ66" i="8" s="1"/>
  <c r="BQ67" i="8" s="1"/>
  <c r="BQ68" i="8" s="1"/>
  <c r="BQ69" i="8" s="1"/>
  <c r="BQ70" i="8" s="1"/>
  <c r="BQ71" i="8" s="1"/>
  <c r="BQ72" i="8" s="1"/>
  <c r="BQ73" i="8" s="1"/>
  <c r="BQ74" i="8" s="1"/>
  <c r="BQ75" i="8" s="1"/>
  <c r="BQ76" i="8" s="1"/>
  <c r="BQ77" i="8" s="1"/>
  <c r="BQ78" i="8" s="1"/>
  <c r="BQ79" i="8" s="1"/>
  <c r="BQ80" i="8" s="1"/>
  <c r="BQ81" i="8" s="1"/>
  <c r="BQ82" i="8" s="1"/>
  <c r="BQ83" i="8" s="1"/>
  <c r="BQ84" i="8" s="1"/>
  <c r="BQ85" i="8" s="1"/>
  <c r="BQ86" i="8" s="1"/>
  <c r="BQ87" i="8" s="1"/>
  <c r="BQ88" i="8" s="1"/>
  <c r="BQ89" i="8" s="1"/>
  <c r="BQ90" i="8" s="1"/>
  <c r="BQ91" i="8" s="1"/>
  <c r="BQ92" i="8" s="1"/>
  <c r="BQ93" i="8" s="1"/>
  <c r="BQ94" i="8" s="1"/>
  <c r="BQ95" i="8" s="1"/>
  <c r="BQ96" i="8" s="1"/>
  <c r="BQ97" i="8" s="1"/>
  <c r="BQ98" i="8" s="1"/>
  <c r="BQ99" i="8" s="1"/>
  <c r="BQ100" i="8" s="1"/>
  <c r="BQ101" i="8" s="1"/>
  <c r="BQ102" i="8" s="1"/>
  <c r="BQ103" i="8" s="1"/>
  <c r="BQ104" i="8" s="1"/>
  <c r="BQ105" i="8" s="1"/>
  <c r="BQ106" i="8" s="1"/>
  <c r="BQ107" i="8" s="1"/>
  <c r="BQ108" i="8" s="1"/>
  <c r="BQ109" i="8" s="1"/>
  <c r="BQ110" i="8" s="1"/>
  <c r="BQ111" i="8" s="1"/>
  <c r="BQ112" i="8" s="1"/>
  <c r="BQ113" i="8" s="1"/>
  <c r="BQ114" i="8" s="1"/>
  <c r="BQ115" i="8" s="1"/>
  <c r="BQ116" i="8" s="1"/>
  <c r="BQ117" i="8" s="1"/>
  <c r="BQ118" i="8" s="1"/>
  <c r="BQ119" i="8" s="1"/>
  <c r="BQ120" i="8" s="1"/>
  <c r="BQ121" i="8" s="1"/>
  <c r="BQ122" i="8" s="1"/>
  <c r="BQ123" i="8" s="1"/>
  <c r="BQ124" i="8" s="1"/>
  <c r="BQ125" i="8" s="1"/>
  <c r="BQ126" i="8" s="1"/>
  <c r="BQ127" i="8" s="1"/>
  <c r="BQ128" i="8" s="1"/>
  <c r="BQ129" i="8" s="1"/>
  <c r="BQ130" i="8" s="1"/>
  <c r="BQ131" i="8" s="1"/>
  <c r="BQ132" i="8" s="1"/>
  <c r="BQ133" i="8" s="1"/>
  <c r="BQ134" i="8" s="1"/>
  <c r="BQ135" i="8" s="1"/>
  <c r="BQ136" i="8" s="1"/>
  <c r="BQ137" i="8" s="1"/>
  <c r="BQ138" i="8" s="1"/>
  <c r="BQ139" i="8" s="1"/>
  <c r="BQ140" i="8" s="1"/>
  <c r="BQ141" i="8" s="1"/>
  <c r="BQ142" i="8" s="1"/>
  <c r="BQ143" i="8" s="1"/>
  <c r="BQ144" i="8" s="1"/>
  <c r="BQ145" i="8" s="1"/>
  <c r="BQ146" i="8" s="1"/>
  <c r="BQ147" i="8" s="1"/>
  <c r="BQ148" i="8" s="1"/>
  <c r="BQ149" i="8" s="1"/>
  <c r="BQ150" i="8" s="1"/>
  <c r="BQ151" i="8" s="1"/>
  <c r="BQ152" i="8" s="1"/>
  <c r="BQ153" i="8" s="1"/>
  <c r="BQ154" i="8" s="1"/>
  <c r="BQ155" i="8" s="1"/>
  <c r="BQ156" i="8" s="1"/>
  <c r="BQ157" i="8" s="1"/>
  <c r="BQ158" i="8" s="1"/>
  <c r="BQ159" i="8" s="1"/>
  <c r="BQ160" i="8" s="1"/>
  <c r="BQ161" i="8" s="1"/>
  <c r="BQ162" i="8" s="1"/>
  <c r="BQ163" i="8" s="1"/>
  <c r="BQ164" i="8" s="1"/>
  <c r="BQ165" i="8" s="1"/>
  <c r="BQ166" i="8" s="1"/>
  <c r="BQ167" i="8" s="1"/>
  <c r="BQ168" i="8" s="1"/>
  <c r="BQ169" i="8" s="1"/>
  <c r="BQ170" i="8" s="1"/>
  <c r="BQ171" i="8" s="1"/>
  <c r="BQ172" i="8" s="1"/>
  <c r="BQ173" i="8" s="1"/>
  <c r="BQ174" i="8" s="1"/>
  <c r="BQ175" i="8" s="1"/>
  <c r="BQ176" i="8" s="1"/>
  <c r="BQ177" i="8" s="1"/>
  <c r="BQ178" i="8" s="1"/>
  <c r="BQ179" i="8" s="1"/>
  <c r="BQ180" i="8" s="1"/>
  <c r="BQ181" i="8" s="1"/>
  <c r="BQ182" i="8" s="1"/>
  <c r="BQ183" i="8" s="1"/>
  <c r="BQ184" i="8" s="1"/>
  <c r="BQ185" i="8" s="1"/>
  <c r="BQ186" i="8" s="1"/>
  <c r="BQ187" i="8" s="1"/>
  <c r="BQ188" i="8" s="1"/>
  <c r="BQ189" i="8" s="1"/>
  <c r="BQ190" i="8" s="1"/>
  <c r="BQ191" i="8" s="1"/>
  <c r="BQ192" i="8" s="1"/>
  <c r="BQ193" i="8" s="1"/>
  <c r="BQ194" i="8" s="1"/>
  <c r="BQ195" i="8" s="1"/>
  <c r="BQ196" i="8" s="1"/>
  <c r="BQ197" i="8" s="1"/>
  <c r="BQ198" i="8" s="1"/>
  <c r="BQ199" i="8" s="1"/>
  <c r="BQ200" i="8" s="1"/>
  <c r="BQ201" i="8" s="1"/>
  <c r="AW205" i="8"/>
  <c r="BC14" i="8"/>
  <c r="BC23" i="8" s="1"/>
  <c r="BC8" i="8"/>
  <c r="N205" i="8"/>
  <c r="M205" i="8"/>
  <c r="E24" i="8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E172" i="8" s="1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188" i="8" s="1"/>
  <c r="E189" i="8" s="1"/>
  <c r="E190" i="8" s="1"/>
  <c r="E191" i="8" s="1"/>
  <c r="E192" i="8" s="1"/>
  <c r="E193" i="8" s="1"/>
  <c r="E194" i="8" s="1"/>
  <c r="E195" i="8" s="1"/>
  <c r="E196" i="8" s="1"/>
  <c r="E197" i="8" s="1"/>
  <c r="E198" i="8" s="1"/>
  <c r="E199" i="8" s="1"/>
  <c r="E200" i="8" s="1"/>
  <c r="E201" i="8" s="1"/>
  <c r="BL205" i="8"/>
  <c r="BH205" i="8"/>
  <c r="BO14" i="8"/>
  <c r="BO23" i="8" s="1"/>
  <c r="BO8" i="8"/>
  <c r="W205" i="8"/>
  <c r="BS14" i="8"/>
  <c r="BS23" i="8" s="1"/>
  <c r="BS8" i="8"/>
  <c r="L202" i="8"/>
  <c r="AA14" i="8"/>
  <c r="AA23" i="8" s="1"/>
  <c r="AA8" i="8"/>
  <c r="BI202" i="8"/>
  <c r="AD14" i="8"/>
  <c r="AD23" i="8" s="1"/>
  <c r="AD8" i="8"/>
  <c r="BR205" i="8"/>
  <c r="AJ202" i="8"/>
  <c r="AN14" i="8"/>
  <c r="AN23" i="8" s="1"/>
  <c r="AN8" i="8"/>
  <c r="AB205" i="8"/>
  <c r="AY24" i="8"/>
  <c r="AY25" i="8" s="1"/>
  <c r="AY26" i="8" s="1"/>
  <c r="AY27" i="8" s="1"/>
  <c r="AY28" i="8" s="1"/>
  <c r="AY29" i="8" s="1"/>
  <c r="AY30" i="8" s="1"/>
  <c r="AY31" i="8" s="1"/>
  <c r="AY32" i="8" s="1"/>
  <c r="AY33" i="8" s="1"/>
  <c r="AY34" i="8" s="1"/>
  <c r="AY35" i="8" s="1"/>
  <c r="AY36" i="8" s="1"/>
  <c r="AY37" i="8" s="1"/>
  <c r="AY38" i="8" s="1"/>
  <c r="AY39" i="8" s="1"/>
  <c r="AY40" i="8" s="1"/>
  <c r="AY41" i="8" s="1"/>
  <c r="AY42" i="8" s="1"/>
  <c r="AY43" i="8" s="1"/>
  <c r="AY44" i="8" s="1"/>
  <c r="AY45" i="8" s="1"/>
  <c r="AY46" i="8" s="1"/>
  <c r="AY47" i="8" s="1"/>
  <c r="AY48" i="8" s="1"/>
  <c r="AY49" i="8" s="1"/>
  <c r="AY50" i="8" s="1"/>
  <c r="AY51" i="8" s="1"/>
  <c r="AY52" i="8" s="1"/>
  <c r="AY53" i="8" s="1"/>
  <c r="AY54" i="8" s="1"/>
  <c r="AY55" i="8" s="1"/>
  <c r="AY56" i="8" s="1"/>
  <c r="AY57" i="8" s="1"/>
  <c r="AY58" i="8" s="1"/>
  <c r="AY59" i="8" s="1"/>
  <c r="AY60" i="8" s="1"/>
  <c r="AY61" i="8" s="1"/>
  <c r="AY62" i="8" s="1"/>
  <c r="AY63" i="8" s="1"/>
  <c r="AY64" i="8" s="1"/>
  <c r="AY65" i="8" s="1"/>
  <c r="AY66" i="8" s="1"/>
  <c r="AY67" i="8" s="1"/>
  <c r="AY68" i="8" s="1"/>
  <c r="AY69" i="8" s="1"/>
  <c r="AY70" i="8" s="1"/>
  <c r="AY71" i="8" s="1"/>
  <c r="AY72" i="8" s="1"/>
  <c r="AY73" i="8" s="1"/>
  <c r="AY74" i="8" s="1"/>
  <c r="AY75" i="8" s="1"/>
  <c r="AY76" i="8" s="1"/>
  <c r="AY77" i="8" s="1"/>
  <c r="AY78" i="8" s="1"/>
  <c r="AY79" i="8" s="1"/>
  <c r="AY80" i="8" s="1"/>
  <c r="AY81" i="8" s="1"/>
  <c r="AY82" i="8" s="1"/>
  <c r="AY83" i="8" s="1"/>
  <c r="AY84" i="8" s="1"/>
  <c r="AY85" i="8" s="1"/>
  <c r="AY86" i="8" s="1"/>
  <c r="AY87" i="8" s="1"/>
  <c r="AY88" i="8" s="1"/>
  <c r="AY89" i="8" s="1"/>
  <c r="AY90" i="8" s="1"/>
  <c r="AY91" i="8" s="1"/>
  <c r="AY92" i="8" s="1"/>
  <c r="AY93" i="8" s="1"/>
  <c r="AY94" i="8" s="1"/>
  <c r="AY95" i="8" s="1"/>
  <c r="AY96" i="8" s="1"/>
  <c r="AY97" i="8" s="1"/>
  <c r="AY98" i="8" s="1"/>
  <c r="AY99" i="8" s="1"/>
  <c r="AY100" i="8" s="1"/>
  <c r="AY101" i="8" s="1"/>
  <c r="AY102" i="8" s="1"/>
  <c r="AY103" i="8" s="1"/>
  <c r="AY104" i="8" s="1"/>
  <c r="AY105" i="8" s="1"/>
  <c r="AY106" i="8" s="1"/>
  <c r="AY107" i="8" s="1"/>
  <c r="AY108" i="8" s="1"/>
  <c r="AY109" i="8" s="1"/>
  <c r="AY110" i="8" s="1"/>
  <c r="AY111" i="8" s="1"/>
  <c r="AY112" i="8" s="1"/>
  <c r="AY113" i="8" s="1"/>
  <c r="AY114" i="8" s="1"/>
  <c r="AY115" i="8" s="1"/>
  <c r="AY116" i="8" s="1"/>
  <c r="AY117" i="8" s="1"/>
  <c r="AY118" i="8" s="1"/>
  <c r="AY119" i="8" s="1"/>
  <c r="AY120" i="8" s="1"/>
  <c r="AY121" i="8" s="1"/>
  <c r="AY122" i="8" s="1"/>
  <c r="AY123" i="8" s="1"/>
  <c r="AY124" i="8" s="1"/>
  <c r="AY125" i="8" s="1"/>
  <c r="AY126" i="8" s="1"/>
  <c r="AY127" i="8" s="1"/>
  <c r="AY128" i="8" s="1"/>
  <c r="AY129" i="8" s="1"/>
  <c r="AY130" i="8" s="1"/>
  <c r="AY131" i="8" s="1"/>
  <c r="AY132" i="8" s="1"/>
  <c r="AY133" i="8" s="1"/>
  <c r="AY134" i="8" s="1"/>
  <c r="AY135" i="8" s="1"/>
  <c r="AY136" i="8" s="1"/>
  <c r="AY137" i="8" s="1"/>
  <c r="AY138" i="8" s="1"/>
  <c r="AY139" i="8" s="1"/>
  <c r="AY140" i="8" s="1"/>
  <c r="AY141" i="8" s="1"/>
  <c r="AY142" i="8" s="1"/>
  <c r="AY143" i="8" s="1"/>
  <c r="AY144" i="8" s="1"/>
  <c r="AY145" i="8" s="1"/>
  <c r="AY146" i="8" s="1"/>
  <c r="AY147" i="8" s="1"/>
  <c r="AY148" i="8" s="1"/>
  <c r="AY149" i="8" s="1"/>
  <c r="AY150" i="8" s="1"/>
  <c r="AY151" i="8" s="1"/>
  <c r="AY152" i="8" s="1"/>
  <c r="AY153" i="8" s="1"/>
  <c r="AY154" i="8" s="1"/>
  <c r="AY155" i="8" s="1"/>
  <c r="AY156" i="8" s="1"/>
  <c r="AY157" i="8" s="1"/>
  <c r="AY158" i="8" s="1"/>
  <c r="AY159" i="8" s="1"/>
  <c r="AY160" i="8" s="1"/>
  <c r="AY161" i="8" s="1"/>
  <c r="AY162" i="8" s="1"/>
  <c r="AY163" i="8" s="1"/>
  <c r="AY164" i="8" s="1"/>
  <c r="AY165" i="8" s="1"/>
  <c r="AY166" i="8" s="1"/>
  <c r="AY167" i="8" s="1"/>
  <c r="AY168" i="8" s="1"/>
  <c r="AY169" i="8" s="1"/>
  <c r="AY170" i="8" s="1"/>
  <c r="AY171" i="8" s="1"/>
  <c r="AY172" i="8" s="1"/>
  <c r="AY173" i="8" s="1"/>
  <c r="AY174" i="8" s="1"/>
  <c r="AY175" i="8" s="1"/>
  <c r="AY176" i="8" s="1"/>
  <c r="AY177" i="8" s="1"/>
  <c r="AY178" i="8" s="1"/>
  <c r="AY179" i="8" s="1"/>
  <c r="AY180" i="8" s="1"/>
  <c r="AY181" i="8" s="1"/>
  <c r="AY182" i="8" s="1"/>
  <c r="AY183" i="8" s="1"/>
  <c r="AY184" i="8" s="1"/>
  <c r="AY185" i="8" s="1"/>
  <c r="AY186" i="8" s="1"/>
  <c r="AY187" i="8" s="1"/>
  <c r="AY188" i="8" s="1"/>
  <c r="AY189" i="8" s="1"/>
  <c r="AY190" i="8" s="1"/>
  <c r="AY191" i="8" s="1"/>
  <c r="AY192" i="8" s="1"/>
  <c r="AY193" i="8" s="1"/>
  <c r="AY194" i="8" s="1"/>
  <c r="AY195" i="8" s="1"/>
  <c r="AY196" i="8" s="1"/>
  <c r="AY197" i="8" s="1"/>
  <c r="AY198" i="8" s="1"/>
  <c r="AY199" i="8" s="1"/>
  <c r="AY200" i="8" s="1"/>
  <c r="AY201" i="8" s="1"/>
  <c r="BM202" i="8"/>
  <c r="AZ24" i="8"/>
  <c r="AZ25" i="8" s="1"/>
  <c r="AZ26" i="8" s="1"/>
  <c r="AZ27" i="8" s="1"/>
  <c r="AZ28" i="8" s="1"/>
  <c r="AZ29" i="8" s="1"/>
  <c r="AZ30" i="8" s="1"/>
  <c r="AZ31" i="8" s="1"/>
  <c r="AZ32" i="8" s="1"/>
  <c r="AZ33" i="8" s="1"/>
  <c r="AZ34" i="8" s="1"/>
  <c r="AZ35" i="8" s="1"/>
  <c r="AZ36" i="8" s="1"/>
  <c r="AZ37" i="8" s="1"/>
  <c r="AZ38" i="8" s="1"/>
  <c r="AZ39" i="8" s="1"/>
  <c r="AZ40" i="8" s="1"/>
  <c r="AZ41" i="8" s="1"/>
  <c r="AZ42" i="8" s="1"/>
  <c r="AZ43" i="8" s="1"/>
  <c r="AZ44" i="8" s="1"/>
  <c r="AZ45" i="8" s="1"/>
  <c r="AZ46" i="8" s="1"/>
  <c r="AZ47" i="8" s="1"/>
  <c r="AZ48" i="8" s="1"/>
  <c r="AZ49" i="8" s="1"/>
  <c r="AZ50" i="8" s="1"/>
  <c r="AZ51" i="8" s="1"/>
  <c r="AZ52" i="8" s="1"/>
  <c r="AZ53" i="8" s="1"/>
  <c r="AZ54" i="8" s="1"/>
  <c r="AZ55" i="8" s="1"/>
  <c r="AZ56" i="8" s="1"/>
  <c r="AZ57" i="8" s="1"/>
  <c r="AZ58" i="8" s="1"/>
  <c r="AZ59" i="8" s="1"/>
  <c r="AZ60" i="8" s="1"/>
  <c r="AZ61" i="8" s="1"/>
  <c r="AZ62" i="8" s="1"/>
  <c r="AZ63" i="8" s="1"/>
  <c r="AZ64" i="8" s="1"/>
  <c r="AZ65" i="8" s="1"/>
  <c r="AZ66" i="8" s="1"/>
  <c r="AZ67" i="8" s="1"/>
  <c r="AZ68" i="8" s="1"/>
  <c r="AZ69" i="8" s="1"/>
  <c r="AZ70" i="8" s="1"/>
  <c r="AZ71" i="8" s="1"/>
  <c r="AZ72" i="8" s="1"/>
  <c r="AZ73" i="8" s="1"/>
  <c r="AZ74" i="8" s="1"/>
  <c r="AZ75" i="8" s="1"/>
  <c r="AZ76" i="8" s="1"/>
  <c r="AZ77" i="8" s="1"/>
  <c r="AZ78" i="8" s="1"/>
  <c r="AZ79" i="8" s="1"/>
  <c r="AZ80" i="8" s="1"/>
  <c r="AZ81" i="8" s="1"/>
  <c r="AZ82" i="8" s="1"/>
  <c r="AZ83" i="8" s="1"/>
  <c r="AZ84" i="8" s="1"/>
  <c r="AZ85" i="8" s="1"/>
  <c r="AZ86" i="8" s="1"/>
  <c r="AZ87" i="8" s="1"/>
  <c r="AZ88" i="8" s="1"/>
  <c r="AZ89" i="8" s="1"/>
  <c r="AZ90" i="8" s="1"/>
  <c r="AZ91" i="8" s="1"/>
  <c r="AZ92" i="8" s="1"/>
  <c r="AZ93" i="8" s="1"/>
  <c r="AZ94" i="8" s="1"/>
  <c r="AZ95" i="8" s="1"/>
  <c r="AZ96" i="8" s="1"/>
  <c r="AZ97" i="8" s="1"/>
  <c r="AZ98" i="8" s="1"/>
  <c r="AZ99" i="8" s="1"/>
  <c r="AZ100" i="8" s="1"/>
  <c r="AZ101" i="8" s="1"/>
  <c r="AZ102" i="8" s="1"/>
  <c r="AZ103" i="8" s="1"/>
  <c r="AZ104" i="8" s="1"/>
  <c r="AZ105" i="8" s="1"/>
  <c r="AZ106" i="8" s="1"/>
  <c r="AZ107" i="8" s="1"/>
  <c r="AZ108" i="8" s="1"/>
  <c r="AZ109" i="8" s="1"/>
  <c r="AZ110" i="8" s="1"/>
  <c r="AZ111" i="8" s="1"/>
  <c r="AZ112" i="8" s="1"/>
  <c r="AZ113" i="8" s="1"/>
  <c r="AZ114" i="8" s="1"/>
  <c r="AZ115" i="8" s="1"/>
  <c r="AZ116" i="8" s="1"/>
  <c r="AZ117" i="8" s="1"/>
  <c r="AZ118" i="8" s="1"/>
  <c r="AZ119" i="8" s="1"/>
  <c r="AZ120" i="8" s="1"/>
  <c r="AZ121" i="8" s="1"/>
  <c r="AZ122" i="8" s="1"/>
  <c r="AZ123" i="8" s="1"/>
  <c r="AZ124" i="8" s="1"/>
  <c r="AZ125" i="8" s="1"/>
  <c r="AZ126" i="8" s="1"/>
  <c r="AZ127" i="8" s="1"/>
  <c r="AZ128" i="8" s="1"/>
  <c r="AZ129" i="8" s="1"/>
  <c r="AZ130" i="8" s="1"/>
  <c r="AZ131" i="8" s="1"/>
  <c r="AZ132" i="8" s="1"/>
  <c r="AZ133" i="8" s="1"/>
  <c r="AZ134" i="8" s="1"/>
  <c r="AZ135" i="8" s="1"/>
  <c r="AZ136" i="8" s="1"/>
  <c r="AZ137" i="8" s="1"/>
  <c r="AZ138" i="8" s="1"/>
  <c r="AZ139" i="8" s="1"/>
  <c r="AZ140" i="8" s="1"/>
  <c r="AZ141" i="8" s="1"/>
  <c r="AZ142" i="8" s="1"/>
  <c r="AZ143" i="8" s="1"/>
  <c r="AZ144" i="8" s="1"/>
  <c r="AZ145" i="8" s="1"/>
  <c r="AZ146" i="8" s="1"/>
  <c r="AZ147" i="8" s="1"/>
  <c r="AZ148" i="8" s="1"/>
  <c r="AZ149" i="8" s="1"/>
  <c r="AZ150" i="8" s="1"/>
  <c r="AZ151" i="8" s="1"/>
  <c r="AZ152" i="8" s="1"/>
  <c r="AZ153" i="8" s="1"/>
  <c r="AZ154" i="8" s="1"/>
  <c r="AZ155" i="8" s="1"/>
  <c r="AZ156" i="8" s="1"/>
  <c r="AZ157" i="8" s="1"/>
  <c r="AZ158" i="8" s="1"/>
  <c r="AZ159" i="8" s="1"/>
  <c r="AZ160" i="8" s="1"/>
  <c r="AZ161" i="8" s="1"/>
  <c r="AZ162" i="8" s="1"/>
  <c r="AZ163" i="8" s="1"/>
  <c r="AZ164" i="8" s="1"/>
  <c r="AZ165" i="8" s="1"/>
  <c r="AZ166" i="8" s="1"/>
  <c r="AZ167" i="8" s="1"/>
  <c r="AZ168" i="8" s="1"/>
  <c r="AZ169" i="8" s="1"/>
  <c r="AZ170" i="8" s="1"/>
  <c r="AZ171" i="8" s="1"/>
  <c r="AZ172" i="8" s="1"/>
  <c r="AZ173" i="8" s="1"/>
  <c r="AZ174" i="8" s="1"/>
  <c r="AZ175" i="8" s="1"/>
  <c r="AZ176" i="8" s="1"/>
  <c r="AZ177" i="8" s="1"/>
  <c r="AZ178" i="8" s="1"/>
  <c r="AZ179" i="8" s="1"/>
  <c r="AZ180" i="8" s="1"/>
  <c r="AZ181" i="8" s="1"/>
  <c r="AZ182" i="8" s="1"/>
  <c r="AZ183" i="8" s="1"/>
  <c r="AZ184" i="8" s="1"/>
  <c r="AZ185" i="8" s="1"/>
  <c r="AZ186" i="8" s="1"/>
  <c r="AZ187" i="8" s="1"/>
  <c r="AZ188" i="8" s="1"/>
  <c r="AZ189" i="8" s="1"/>
  <c r="AZ190" i="8" s="1"/>
  <c r="AZ191" i="8" s="1"/>
  <c r="AZ192" i="8" s="1"/>
  <c r="AZ193" i="8" s="1"/>
  <c r="AZ194" i="8" s="1"/>
  <c r="AZ195" i="8" s="1"/>
  <c r="AZ196" i="8" s="1"/>
  <c r="AZ197" i="8" s="1"/>
  <c r="AZ198" i="8" s="1"/>
  <c r="AZ199" i="8" s="1"/>
  <c r="AZ200" i="8" s="1"/>
  <c r="AZ201" i="8" s="1"/>
  <c r="AH14" i="8"/>
  <c r="AH23" i="8" s="1"/>
  <c r="AH8" i="8"/>
  <c r="BU202" i="8"/>
  <c r="BP14" i="8"/>
  <c r="BP23" i="8" s="1"/>
  <c r="BP8" i="8"/>
  <c r="BN14" i="8"/>
  <c r="BN8" i="8"/>
  <c r="BT14" i="8"/>
  <c r="BT23" i="8" s="1"/>
  <c r="BT8" i="8"/>
  <c r="L205" i="8"/>
  <c r="AR14" i="8"/>
  <c r="AR23" i="8" s="1"/>
  <c r="AR8" i="8"/>
  <c r="BI205" i="8"/>
  <c r="AK14" i="8"/>
  <c r="AK23" i="8" s="1"/>
  <c r="AK8" i="8"/>
  <c r="F202" i="8"/>
  <c r="AJ205" i="8"/>
  <c r="O25" i="4"/>
  <c r="BW25" i="4"/>
  <c r="X25" i="4"/>
  <c r="AC25" i="4"/>
  <c r="AI25" i="4"/>
  <c r="BU25" i="4"/>
  <c r="AU25" i="4"/>
  <c r="I25" i="4"/>
  <c r="AV25" i="4"/>
  <c r="AL25" i="4"/>
  <c r="AB25" i="4"/>
  <c r="AY25" i="4"/>
  <c r="Y25" i="4"/>
  <c r="BK25" i="4"/>
  <c r="AA25" i="4"/>
  <c r="U25" i="4"/>
  <c r="J25" i="4"/>
  <c r="BQ25" i="4"/>
  <c r="BS25" i="4"/>
  <c r="Q25" i="4"/>
  <c r="BA25" i="4"/>
  <c r="AG25" i="4"/>
  <c r="BC25" i="4"/>
  <c r="BD25" i="4"/>
  <c r="AJ25" i="4"/>
  <c r="BF25" i="4"/>
  <c r="BL25" i="4"/>
  <c r="BB25" i="4"/>
  <c r="AM25" i="4"/>
  <c r="BI25" i="4"/>
  <c r="BO25" i="4"/>
  <c r="AO25" i="4"/>
  <c r="D24" i="4"/>
  <c r="L25" i="4"/>
  <c r="H25" i="4"/>
  <c r="BV25" i="4"/>
  <c r="R25" i="4"/>
  <c r="BY25" i="4"/>
  <c r="BR25" i="4"/>
  <c r="BH25" i="4"/>
  <c r="AX25" i="4"/>
  <c r="BE25" i="4"/>
  <c r="AE25" i="4"/>
  <c r="W25" i="4"/>
  <c r="K25" i="4"/>
  <c r="P25" i="4"/>
  <c r="AP25" i="4"/>
  <c r="AQ25" i="4"/>
  <c r="BM25" i="4"/>
  <c r="AS25" i="4"/>
  <c r="AT25" i="4"/>
  <c r="BP25" i="4"/>
  <c r="V25" i="4"/>
  <c r="BX25" i="4"/>
  <c r="N25" i="4"/>
  <c r="M25" i="4"/>
  <c r="Z25" i="4"/>
  <c r="AF25" i="4"/>
  <c r="AW25" i="4"/>
  <c r="BT25" i="4"/>
  <c r="AD25" i="4"/>
  <c r="AZ25" i="4"/>
  <c r="F25" i="4"/>
  <c r="E25" i="4"/>
  <c r="AK25" i="4"/>
  <c r="BG25" i="4"/>
  <c r="AR25" i="4"/>
  <c r="AH25" i="4"/>
  <c r="AN25" i="4"/>
  <c r="BJ25" i="4"/>
  <c r="BZ25" i="4"/>
  <c r="S25" i="4"/>
  <c r="T25" i="4"/>
  <c r="K75" i="2"/>
  <c r="L75" i="2" s="1"/>
  <c r="M75" i="2" s="1"/>
  <c r="R75" i="2" s="1"/>
  <c r="C26" i="4"/>
  <c r="AT26" i="4" s="1"/>
  <c r="R9" i="2"/>
  <c r="E102" i="2"/>
  <c r="AC202" i="8" l="1"/>
  <c r="AU202" i="8"/>
  <c r="AU205" i="8"/>
  <c r="AQ205" i="8"/>
  <c r="AQ202" i="8"/>
  <c r="AE202" i="8"/>
  <c r="BD14" i="8"/>
  <c r="BD8" i="8"/>
  <c r="BB202" i="8"/>
  <c r="AE205" i="8"/>
  <c r="BB205" i="8"/>
  <c r="BG201" i="15"/>
  <c r="BG204" i="15"/>
  <c r="BG202" i="8"/>
  <c r="AT205" i="8"/>
  <c r="AT202" i="8"/>
  <c r="AC205" i="8"/>
  <c r="D23" i="15"/>
  <c r="BN17" i="8"/>
  <c r="BN22" i="8" s="1"/>
  <c r="BN21" i="15"/>
  <c r="BN22" i="15" s="1"/>
  <c r="BN23" i="15" s="1"/>
  <c r="BN24" i="15" s="1"/>
  <c r="BN25" i="15" s="1"/>
  <c r="BN26" i="15" s="1"/>
  <c r="BN27" i="15" s="1"/>
  <c r="BN28" i="15" s="1"/>
  <c r="BN29" i="15" s="1"/>
  <c r="BN30" i="15" s="1"/>
  <c r="BN31" i="15" s="1"/>
  <c r="BN32" i="15" s="1"/>
  <c r="BN33" i="15" s="1"/>
  <c r="BN34" i="15" s="1"/>
  <c r="BN35" i="15" s="1"/>
  <c r="BN36" i="15" s="1"/>
  <c r="BN37" i="15" s="1"/>
  <c r="BN38" i="15" s="1"/>
  <c r="BN39" i="15" s="1"/>
  <c r="BN40" i="15" s="1"/>
  <c r="BN41" i="15" s="1"/>
  <c r="BN42" i="15" s="1"/>
  <c r="BN43" i="15" s="1"/>
  <c r="BN44" i="15" s="1"/>
  <c r="BN45" i="15" s="1"/>
  <c r="BN46" i="15" s="1"/>
  <c r="BN47" i="15" s="1"/>
  <c r="BN48" i="15" s="1"/>
  <c r="BN49" i="15" s="1"/>
  <c r="BN50" i="15" s="1"/>
  <c r="BN51" i="15" s="1"/>
  <c r="BN52" i="15" s="1"/>
  <c r="BN53" i="15" s="1"/>
  <c r="BN54" i="15" s="1"/>
  <c r="BN55" i="15" s="1"/>
  <c r="BN56" i="15" s="1"/>
  <c r="BN57" i="15" s="1"/>
  <c r="BN58" i="15" s="1"/>
  <c r="BN59" i="15" s="1"/>
  <c r="BN60" i="15" s="1"/>
  <c r="BN61" i="15" s="1"/>
  <c r="BN62" i="15" s="1"/>
  <c r="BN63" i="15" s="1"/>
  <c r="BN64" i="15" s="1"/>
  <c r="BN65" i="15" s="1"/>
  <c r="BN66" i="15" s="1"/>
  <c r="BN67" i="15" s="1"/>
  <c r="BN68" i="15" s="1"/>
  <c r="BN69" i="15" s="1"/>
  <c r="BN70" i="15" s="1"/>
  <c r="BN71" i="15" s="1"/>
  <c r="BN72" i="15" s="1"/>
  <c r="BN73" i="15" s="1"/>
  <c r="BN74" i="15" s="1"/>
  <c r="BN75" i="15" s="1"/>
  <c r="BN76" i="15" s="1"/>
  <c r="BN77" i="15" s="1"/>
  <c r="BN78" i="15" s="1"/>
  <c r="BN79" i="15" s="1"/>
  <c r="BN80" i="15" s="1"/>
  <c r="BN81" i="15" s="1"/>
  <c r="BN82" i="15" s="1"/>
  <c r="BN83" i="15" s="1"/>
  <c r="BN84" i="15" s="1"/>
  <c r="BN85" i="15" s="1"/>
  <c r="BN86" i="15" s="1"/>
  <c r="BN87" i="15" s="1"/>
  <c r="BN88" i="15" s="1"/>
  <c r="BN89" i="15" s="1"/>
  <c r="BN90" i="15" s="1"/>
  <c r="BN91" i="15" s="1"/>
  <c r="BN92" i="15" s="1"/>
  <c r="BN93" i="15" s="1"/>
  <c r="BN94" i="15" s="1"/>
  <c r="BN95" i="15" s="1"/>
  <c r="BN96" i="15" s="1"/>
  <c r="BN97" i="15" s="1"/>
  <c r="BN98" i="15" s="1"/>
  <c r="BN99" i="15" s="1"/>
  <c r="BN100" i="15" s="1"/>
  <c r="BN101" i="15" s="1"/>
  <c r="BN102" i="15" s="1"/>
  <c r="BN103" i="15" s="1"/>
  <c r="BN104" i="15" s="1"/>
  <c r="BN105" i="15" s="1"/>
  <c r="BN106" i="15" s="1"/>
  <c r="BN107" i="15" s="1"/>
  <c r="BN108" i="15" s="1"/>
  <c r="BN109" i="15" s="1"/>
  <c r="BN110" i="15" s="1"/>
  <c r="BN111" i="15" s="1"/>
  <c r="BN112" i="15" s="1"/>
  <c r="BN113" i="15" s="1"/>
  <c r="BN114" i="15" s="1"/>
  <c r="BN115" i="15" s="1"/>
  <c r="BN116" i="15" s="1"/>
  <c r="BN117" i="15" s="1"/>
  <c r="BN118" i="15" s="1"/>
  <c r="BN119" i="15" s="1"/>
  <c r="BN120" i="15" s="1"/>
  <c r="BN121" i="15" s="1"/>
  <c r="BN122" i="15" s="1"/>
  <c r="BN123" i="15" s="1"/>
  <c r="BN124" i="15" s="1"/>
  <c r="BN125" i="15" s="1"/>
  <c r="BN126" i="15" s="1"/>
  <c r="BN127" i="15" s="1"/>
  <c r="BN128" i="15" s="1"/>
  <c r="BN129" i="15" s="1"/>
  <c r="BN130" i="15" s="1"/>
  <c r="BN131" i="15" s="1"/>
  <c r="BN132" i="15" s="1"/>
  <c r="BN133" i="15" s="1"/>
  <c r="BN134" i="15" s="1"/>
  <c r="BN135" i="15" s="1"/>
  <c r="BN136" i="15" s="1"/>
  <c r="BN137" i="15" s="1"/>
  <c r="BN138" i="15" s="1"/>
  <c r="BN139" i="15" s="1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BN154" i="15" s="1"/>
  <c r="BN155" i="15" s="1"/>
  <c r="BN156" i="15" s="1"/>
  <c r="BN157" i="15" s="1"/>
  <c r="BN158" i="15" s="1"/>
  <c r="BN159" i="15" s="1"/>
  <c r="BN160" i="15" s="1"/>
  <c r="BN161" i="15" s="1"/>
  <c r="BN162" i="15" s="1"/>
  <c r="BN163" i="15" s="1"/>
  <c r="BN164" i="15" s="1"/>
  <c r="G17" i="8"/>
  <c r="G22" i="8" s="1"/>
  <c r="BG205" i="8"/>
  <c r="BJ205" i="8"/>
  <c r="BJ202" i="8"/>
  <c r="AM205" i="8"/>
  <c r="AS205" i="8"/>
  <c r="AM202" i="8"/>
  <c r="AS202" i="8"/>
  <c r="AG24" i="8"/>
  <c r="E202" i="8"/>
  <c r="U205" i="8"/>
  <c r="F29" i="6"/>
  <c r="H29" i="6"/>
  <c r="J29" i="6" s="1"/>
  <c r="E29" i="6"/>
  <c r="G29" i="6"/>
  <c r="I29" i="6" s="1"/>
  <c r="F12" i="6"/>
  <c r="F49" i="9" s="1"/>
  <c r="AY205" i="8"/>
  <c r="Z202" i="8"/>
  <c r="BQ205" i="8"/>
  <c r="AK24" i="8"/>
  <c r="AK25" i="8" s="1"/>
  <c r="AK26" i="8" s="1"/>
  <c r="AK27" i="8" s="1"/>
  <c r="AK28" i="8" s="1"/>
  <c r="AK29" i="8" s="1"/>
  <c r="AK30" i="8" s="1"/>
  <c r="AK31" i="8" s="1"/>
  <c r="AK32" i="8" s="1"/>
  <c r="AK33" i="8" s="1"/>
  <c r="AK34" i="8" s="1"/>
  <c r="AK35" i="8" s="1"/>
  <c r="AK36" i="8" s="1"/>
  <c r="AK37" i="8" s="1"/>
  <c r="AK38" i="8" s="1"/>
  <c r="AK39" i="8" s="1"/>
  <c r="AK40" i="8" s="1"/>
  <c r="AK41" i="8" s="1"/>
  <c r="AK42" i="8" s="1"/>
  <c r="AK43" i="8" s="1"/>
  <c r="AK44" i="8" s="1"/>
  <c r="AK45" i="8" s="1"/>
  <c r="AK46" i="8" s="1"/>
  <c r="AK47" i="8" s="1"/>
  <c r="AK48" i="8" s="1"/>
  <c r="AK49" i="8" s="1"/>
  <c r="AK50" i="8" s="1"/>
  <c r="AK51" i="8" s="1"/>
  <c r="AK52" i="8" s="1"/>
  <c r="AK53" i="8" s="1"/>
  <c r="AK54" i="8" s="1"/>
  <c r="AK55" i="8" s="1"/>
  <c r="AK56" i="8" s="1"/>
  <c r="AK57" i="8" s="1"/>
  <c r="AK58" i="8" s="1"/>
  <c r="AK59" i="8" s="1"/>
  <c r="AK60" i="8" s="1"/>
  <c r="AK61" i="8" s="1"/>
  <c r="AK62" i="8" s="1"/>
  <c r="AK63" i="8" s="1"/>
  <c r="AK64" i="8" s="1"/>
  <c r="AK65" i="8" s="1"/>
  <c r="AK66" i="8" s="1"/>
  <c r="AK67" i="8" s="1"/>
  <c r="AK68" i="8" s="1"/>
  <c r="AK69" i="8" s="1"/>
  <c r="AK70" i="8" s="1"/>
  <c r="AK71" i="8" s="1"/>
  <c r="AK72" i="8" s="1"/>
  <c r="AK73" i="8" s="1"/>
  <c r="AK74" i="8" s="1"/>
  <c r="AK75" i="8" s="1"/>
  <c r="AK76" i="8" s="1"/>
  <c r="AK77" i="8" s="1"/>
  <c r="AK78" i="8" s="1"/>
  <c r="AK79" i="8" s="1"/>
  <c r="AK80" i="8" s="1"/>
  <c r="AK81" i="8" s="1"/>
  <c r="AK82" i="8" s="1"/>
  <c r="AK83" i="8" s="1"/>
  <c r="AK84" i="8" s="1"/>
  <c r="AK85" i="8" s="1"/>
  <c r="AK86" i="8" s="1"/>
  <c r="AK87" i="8" s="1"/>
  <c r="AK88" i="8" s="1"/>
  <c r="AK89" i="8" s="1"/>
  <c r="AK90" i="8" s="1"/>
  <c r="AK91" i="8" s="1"/>
  <c r="AK92" i="8" s="1"/>
  <c r="AK93" i="8" s="1"/>
  <c r="AK94" i="8" s="1"/>
  <c r="AK95" i="8" s="1"/>
  <c r="AK96" i="8" s="1"/>
  <c r="AK97" i="8" s="1"/>
  <c r="AK98" i="8" s="1"/>
  <c r="AK99" i="8" s="1"/>
  <c r="AK100" i="8" s="1"/>
  <c r="AK101" i="8" s="1"/>
  <c r="AK102" i="8" s="1"/>
  <c r="AK103" i="8" s="1"/>
  <c r="AK104" i="8" s="1"/>
  <c r="AK105" i="8" s="1"/>
  <c r="AK106" i="8" s="1"/>
  <c r="AK107" i="8" s="1"/>
  <c r="AK108" i="8" s="1"/>
  <c r="AK109" i="8" s="1"/>
  <c r="AK110" i="8" s="1"/>
  <c r="AK111" i="8" s="1"/>
  <c r="AK112" i="8" s="1"/>
  <c r="AK113" i="8" s="1"/>
  <c r="AK114" i="8" s="1"/>
  <c r="AK115" i="8" s="1"/>
  <c r="AK116" i="8" s="1"/>
  <c r="AK117" i="8" s="1"/>
  <c r="AK118" i="8" s="1"/>
  <c r="AK119" i="8" s="1"/>
  <c r="AK120" i="8" s="1"/>
  <c r="AK121" i="8" s="1"/>
  <c r="AK122" i="8" s="1"/>
  <c r="AK123" i="8" s="1"/>
  <c r="AK124" i="8" s="1"/>
  <c r="AK125" i="8" s="1"/>
  <c r="AK126" i="8" s="1"/>
  <c r="AK127" i="8" s="1"/>
  <c r="AK128" i="8" s="1"/>
  <c r="AK129" i="8" s="1"/>
  <c r="AK130" i="8" s="1"/>
  <c r="AK131" i="8" s="1"/>
  <c r="AK132" i="8" s="1"/>
  <c r="AK133" i="8" s="1"/>
  <c r="AK134" i="8" s="1"/>
  <c r="AK135" i="8" s="1"/>
  <c r="AK136" i="8" s="1"/>
  <c r="AK137" i="8" s="1"/>
  <c r="AK138" i="8" s="1"/>
  <c r="AK139" i="8" s="1"/>
  <c r="AK140" i="8" s="1"/>
  <c r="AK141" i="8" s="1"/>
  <c r="AK142" i="8" s="1"/>
  <c r="AK143" i="8" s="1"/>
  <c r="AK144" i="8" s="1"/>
  <c r="AK145" i="8" s="1"/>
  <c r="AK146" i="8" s="1"/>
  <c r="AK147" i="8" s="1"/>
  <c r="AK148" i="8" s="1"/>
  <c r="AK149" i="8" s="1"/>
  <c r="AK150" i="8" s="1"/>
  <c r="AK151" i="8" s="1"/>
  <c r="AK152" i="8" s="1"/>
  <c r="AK153" i="8" s="1"/>
  <c r="AK154" i="8" s="1"/>
  <c r="AK155" i="8" s="1"/>
  <c r="AK156" i="8" s="1"/>
  <c r="AK157" i="8" s="1"/>
  <c r="AK158" i="8" s="1"/>
  <c r="AK159" i="8" s="1"/>
  <c r="AK160" i="8" s="1"/>
  <c r="AK161" i="8" s="1"/>
  <c r="AK162" i="8" s="1"/>
  <c r="AK163" i="8" s="1"/>
  <c r="AK164" i="8" s="1"/>
  <c r="AK165" i="8" s="1"/>
  <c r="AK166" i="8" s="1"/>
  <c r="AK167" i="8" s="1"/>
  <c r="AK168" i="8" s="1"/>
  <c r="AK169" i="8" s="1"/>
  <c r="AK170" i="8" s="1"/>
  <c r="AK171" i="8" s="1"/>
  <c r="AK172" i="8" s="1"/>
  <c r="AK173" i="8" s="1"/>
  <c r="AK174" i="8" s="1"/>
  <c r="AK175" i="8" s="1"/>
  <c r="AK176" i="8" s="1"/>
  <c r="AK177" i="8" s="1"/>
  <c r="AK178" i="8" s="1"/>
  <c r="AK179" i="8" s="1"/>
  <c r="AK180" i="8" s="1"/>
  <c r="AK181" i="8" s="1"/>
  <c r="AK182" i="8" s="1"/>
  <c r="AK183" i="8" s="1"/>
  <c r="AK184" i="8" s="1"/>
  <c r="AK185" i="8" s="1"/>
  <c r="AK186" i="8" s="1"/>
  <c r="AK187" i="8" s="1"/>
  <c r="AK188" i="8" s="1"/>
  <c r="AK189" i="8" s="1"/>
  <c r="AK190" i="8" s="1"/>
  <c r="AK191" i="8" s="1"/>
  <c r="AK192" i="8" s="1"/>
  <c r="AK193" i="8" s="1"/>
  <c r="AK194" i="8" s="1"/>
  <c r="AK195" i="8" s="1"/>
  <c r="AK196" i="8" s="1"/>
  <c r="AK197" i="8" s="1"/>
  <c r="AK198" i="8" s="1"/>
  <c r="AK199" i="8" s="1"/>
  <c r="AK200" i="8" s="1"/>
  <c r="AK201" i="8" s="1"/>
  <c r="BE24" i="8"/>
  <c r="BE25" i="8" s="1"/>
  <c r="BE26" i="8" s="1"/>
  <c r="BE27" i="8" s="1"/>
  <c r="BE28" i="8" s="1"/>
  <c r="BE29" i="8" s="1"/>
  <c r="BE30" i="8" s="1"/>
  <c r="BE31" i="8" s="1"/>
  <c r="BE32" i="8" s="1"/>
  <c r="BE33" i="8" s="1"/>
  <c r="BE34" i="8" s="1"/>
  <c r="BE35" i="8" s="1"/>
  <c r="BE36" i="8" s="1"/>
  <c r="BE37" i="8" s="1"/>
  <c r="BE38" i="8" s="1"/>
  <c r="BE39" i="8" s="1"/>
  <c r="BE40" i="8" s="1"/>
  <c r="BE41" i="8" s="1"/>
  <c r="BE42" i="8" s="1"/>
  <c r="BE43" i="8" s="1"/>
  <c r="BE44" i="8" s="1"/>
  <c r="BE45" i="8" s="1"/>
  <c r="BE46" i="8" s="1"/>
  <c r="BE47" i="8" s="1"/>
  <c r="BE48" i="8" s="1"/>
  <c r="BE49" i="8" s="1"/>
  <c r="BE50" i="8" s="1"/>
  <c r="BE51" i="8" s="1"/>
  <c r="BE52" i="8" s="1"/>
  <c r="BE53" i="8" s="1"/>
  <c r="BE54" i="8" s="1"/>
  <c r="BE55" i="8" s="1"/>
  <c r="BE56" i="8" s="1"/>
  <c r="BE57" i="8" s="1"/>
  <c r="BE58" i="8" s="1"/>
  <c r="BE59" i="8" s="1"/>
  <c r="BE60" i="8" s="1"/>
  <c r="BE61" i="8" s="1"/>
  <c r="BE62" i="8" s="1"/>
  <c r="BE63" i="8" s="1"/>
  <c r="BE64" i="8" s="1"/>
  <c r="BE65" i="8" s="1"/>
  <c r="BE66" i="8" s="1"/>
  <c r="BE67" i="8" s="1"/>
  <c r="BE68" i="8" s="1"/>
  <c r="BE69" i="8" s="1"/>
  <c r="BE70" i="8" s="1"/>
  <c r="BE71" i="8" s="1"/>
  <c r="BE72" i="8" s="1"/>
  <c r="BE73" i="8" s="1"/>
  <c r="BE74" i="8" s="1"/>
  <c r="BE75" i="8" s="1"/>
  <c r="BE76" i="8" s="1"/>
  <c r="BE77" i="8" s="1"/>
  <c r="BE78" i="8" s="1"/>
  <c r="BE79" i="8" s="1"/>
  <c r="BE80" i="8" s="1"/>
  <c r="BE81" i="8" s="1"/>
  <c r="BE82" i="8" s="1"/>
  <c r="BE83" i="8" s="1"/>
  <c r="BE84" i="8" s="1"/>
  <c r="BE85" i="8" s="1"/>
  <c r="BE86" i="8" s="1"/>
  <c r="BE87" i="8" s="1"/>
  <c r="BE88" i="8" s="1"/>
  <c r="BE89" i="8" s="1"/>
  <c r="BE90" i="8" s="1"/>
  <c r="BE91" i="8" s="1"/>
  <c r="BE92" i="8" s="1"/>
  <c r="BE93" i="8" s="1"/>
  <c r="BE94" i="8" s="1"/>
  <c r="BE95" i="8" s="1"/>
  <c r="BE96" i="8" s="1"/>
  <c r="BE97" i="8" s="1"/>
  <c r="BE98" i="8" s="1"/>
  <c r="BE99" i="8" s="1"/>
  <c r="BE100" i="8" s="1"/>
  <c r="BE101" i="8" s="1"/>
  <c r="BE102" i="8" s="1"/>
  <c r="BE103" i="8" s="1"/>
  <c r="BE104" i="8" s="1"/>
  <c r="BE105" i="8" s="1"/>
  <c r="BE106" i="8" s="1"/>
  <c r="BE107" i="8" s="1"/>
  <c r="BE108" i="8" s="1"/>
  <c r="BE109" i="8" s="1"/>
  <c r="BE110" i="8" s="1"/>
  <c r="BE111" i="8" s="1"/>
  <c r="BE112" i="8" s="1"/>
  <c r="BE113" i="8" s="1"/>
  <c r="BE114" i="8" s="1"/>
  <c r="BE115" i="8" s="1"/>
  <c r="BE116" i="8" s="1"/>
  <c r="BE117" i="8" s="1"/>
  <c r="BE118" i="8" s="1"/>
  <c r="BE119" i="8" s="1"/>
  <c r="BE120" i="8" s="1"/>
  <c r="BE121" i="8" s="1"/>
  <c r="BE122" i="8" s="1"/>
  <c r="BE123" i="8" s="1"/>
  <c r="BE124" i="8" s="1"/>
  <c r="BE125" i="8" s="1"/>
  <c r="BE126" i="8" s="1"/>
  <c r="BE127" i="8" s="1"/>
  <c r="BE128" i="8" s="1"/>
  <c r="BE129" i="8" s="1"/>
  <c r="BE130" i="8" s="1"/>
  <c r="BE131" i="8" s="1"/>
  <c r="BE132" i="8" s="1"/>
  <c r="BE133" i="8" s="1"/>
  <c r="BE134" i="8" s="1"/>
  <c r="BE135" i="8" s="1"/>
  <c r="BE136" i="8" s="1"/>
  <c r="BE137" i="8" s="1"/>
  <c r="BE138" i="8" s="1"/>
  <c r="BE139" i="8" s="1"/>
  <c r="BE140" i="8" s="1"/>
  <c r="BE141" i="8" s="1"/>
  <c r="BE142" i="8" s="1"/>
  <c r="BE143" i="8" s="1"/>
  <c r="BE144" i="8" s="1"/>
  <c r="BE145" i="8" s="1"/>
  <c r="BE146" i="8" s="1"/>
  <c r="BE147" i="8" s="1"/>
  <c r="BE148" i="8" s="1"/>
  <c r="BE149" i="8" s="1"/>
  <c r="BE150" i="8" s="1"/>
  <c r="BE151" i="8" s="1"/>
  <c r="BE152" i="8" s="1"/>
  <c r="BE153" i="8" s="1"/>
  <c r="BE154" i="8" s="1"/>
  <c r="BE155" i="8" s="1"/>
  <c r="BE156" i="8" s="1"/>
  <c r="BE157" i="8" s="1"/>
  <c r="BE158" i="8" s="1"/>
  <c r="BE159" i="8" s="1"/>
  <c r="BE160" i="8" s="1"/>
  <c r="BE161" i="8" s="1"/>
  <c r="BE162" i="8" s="1"/>
  <c r="BE163" i="8" s="1"/>
  <c r="BE164" i="8" s="1"/>
  <c r="BE165" i="8" s="1"/>
  <c r="BE166" i="8" s="1"/>
  <c r="BE167" i="8" s="1"/>
  <c r="BE168" i="8" s="1"/>
  <c r="BE169" i="8" s="1"/>
  <c r="BE170" i="8" s="1"/>
  <c r="BE171" i="8" s="1"/>
  <c r="BE172" i="8" s="1"/>
  <c r="BE173" i="8" s="1"/>
  <c r="BE174" i="8" s="1"/>
  <c r="BE175" i="8" s="1"/>
  <c r="BE176" i="8" s="1"/>
  <c r="BE177" i="8" s="1"/>
  <c r="BE178" i="8" s="1"/>
  <c r="BE179" i="8" s="1"/>
  <c r="BE180" i="8" s="1"/>
  <c r="BE181" i="8" s="1"/>
  <c r="BE182" i="8" s="1"/>
  <c r="BE183" i="8" s="1"/>
  <c r="BE184" i="8" s="1"/>
  <c r="BE185" i="8" s="1"/>
  <c r="BE186" i="8" s="1"/>
  <c r="BE187" i="8" s="1"/>
  <c r="BE188" i="8" s="1"/>
  <c r="BE189" i="8" s="1"/>
  <c r="BE190" i="8" s="1"/>
  <c r="BE191" i="8" s="1"/>
  <c r="BE192" i="8" s="1"/>
  <c r="BE193" i="8" s="1"/>
  <c r="BE194" i="8" s="1"/>
  <c r="BE195" i="8" s="1"/>
  <c r="BE196" i="8" s="1"/>
  <c r="BE197" i="8" s="1"/>
  <c r="BE198" i="8" s="1"/>
  <c r="BE199" i="8" s="1"/>
  <c r="BE200" i="8" s="1"/>
  <c r="BE201" i="8" s="1"/>
  <c r="BN23" i="8"/>
  <c r="BN24" i="8" s="1"/>
  <c r="BN25" i="8" s="1"/>
  <c r="BN26" i="8" s="1"/>
  <c r="BN27" i="8" s="1"/>
  <c r="BN28" i="8" s="1"/>
  <c r="BN29" i="8" s="1"/>
  <c r="BN30" i="8" s="1"/>
  <c r="BN31" i="8" s="1"/>
  <c r="BN32" i="8" s="1"/>
  <c r="BN33" i="8" s="1"/>
  <c r="BN34" i="8" s="1"/>
  <c r="BN35" i="8" s="1"/>
  <c r="BN36" i="8" s="1"/>
  <c r="BN37" i="8" s="1"/>
  <c r="BN38" i="8" s="1"/>
  <c r="BN39" i="8" s="1"/>
  <c r="BN40" i="8" s="1"/>
  <c r="BN41" i="8" s="1"/>
  <c r="BN42" i="8" s="1"/>
  <c r="BN43" i="8" s="1"/>
  <c r="BN44" i="8" s="1"/>
  <c r="BN45" i="8" s="1"/>
  <c r="BN46" i="8" s="1"/>
  <c r="BN47" i="8" s="1"/>
  <c r="BN48" i="8" s="1"/>
  <c r="BN49" i="8" s="1"/>
  <c r="BN50" i="8" s="1"/>
  <c r="BN51" i="8" s="1"/>
  <c r="BN52" i="8" s="1"/>
  <c r="BN53" i="8" s="1"/>
  <c r="BN54" i="8" s="1"/>
  <c r="BN55" i="8" s="1"/>
  <c r="BN56" i="8" s="1"/>
  <c r="BN57" i="8" s="1"/>
  <c r="BN58" i="8" s="1"/>
  <c r="BN59" i="8" s="1"/>
  <c r="BN60" i="8" s="1"/>
  <c r="BN61" i="8" s="1"/>
  <c r="BN62" i="8" s="1"/>
  <c r="BN63" i="8" s="1"/>
  <c r="BN64" i="8" s="1"/>
  <c r="BN65" i="8" s="1"/>
  <c r="BN66" i="8" s="1"/>
  <c r="BN67" i="8" s="1"/>
  <c r="BN68" i="8" s="1"/>
  <c r="BN69" i="8" s="1"/>
  <c r="BN70" i="8" s="1"/>
  <c r="BN71" i="8" s="1"/>
  <c r="BN72" i="8" s="1"/>
  <c r="BN73" i="8" s="1"/>
  <c r="BN74" i="8" s="1"/>
  <c r="BN75" i="8" s="1"/>
  <c r="BN76" i="8" s="1"/>
  <c r="BN77" i="8" s="1"/>
  <c r="BN78" i="8" s="1"/>
  <c r="BN79" i="8" s="1"/>
  <c r="BN80" i="8" s="1"/>
  <c r="BN81" i="8" s="1"/>
  <c r="BN82" i="8" s="1"/>
  <c r="BN83" i="8" s="1"/>
  <c r="BN84" i="8" s="1"/>
  <c r="BN85" i="8" s="1"/>
  <c r="BN86" i="8" s="1"/>
  <c r="BN87" i="8" s="1"/>
  <c r="BN88" i="8" s="1"/>
  <c r="BN89" i="8" s="1"/>
  <c r="BN90" i="8" s="1"/>
  <c r="BN91" i="8" s="1"/>
  <c r="BN92" i="8" s="1"/>
  <c r="BN93" i="8" s="1"/>
  <c r="BN94" i="8" s="1"/>
  <c r="BN95" i="8" s="1"/>
  <c r="BN96" i="8" s="1"/>
  <c r="BN97" i="8" s="1"/>
  <c r="BN98" i="8" s="1"/>
  <c r="BN99" i="8" s="1"/>
  <c r="BN100" i="8" s="1"/>
  <c r="BN101" i="8" s="1"/>
  <c r="BN102" i="8" s="1"/>
  <c r="BN103" i="8" s="1"/>
  <c r="BN104" i="8" s="1"/>
  <c r="BN105" i="8" s="1"/>
  <c r="BN106" i="8" s="1"/>
  <c r="BN107" i="8" s="1"/>
  <c r="BN108" i="8" s="1"/>
  <c r="BN109" i="8" s="1"/>
  <c r="BN110" i="8" s="1"/>
  <c r="BN111" i="8" s="1"/>
  <c r="BN112" i="8" s="1"/>
  <c r="BN113" i="8" s="1"/>
  <c r="BN114" i="8" s="1"/>
  <c r="BN115" i="8" s="1"/>
  <c r="BN116" i="8" s="1"/>
  <c r="BN117" i="8" s="1"/>
  <c r="BN118" i="8" s="1"/>
  <c r="BN119" i="8" s="1"/>
  <c r="BN120" i="8" s="1"/>
  <c r="BN121" i="8" s="1"/>
  <c r="BN122" i="8" s="1"/>
  <c r="BN123" i="8" s="1"/>
  <c r="BN124" i="8" s="1"/>
  <c r="BN125" i="8" s="1"/>
  <c r="BN126" i="8" s="1"/>
  <c r="BN127" i="8" s="1"/>
  <c r="BN128" i="8" s="1"/>
  <c r="BN129" i="8" s="1"/>
  <c r="BN130" i="8" s="1"/>
  <c r="BN131" i="8" s="1"/>
  <c r="BN132" i="8" s="1"/>
  <c r="BN133" i="8" s="1"/>
  <c r="BN134" i="8" s="1"/>
  <c r="BN135" i="8" s="1"/>
  <c r="BN136" i="8" s="1"/>
  <c r="BN137" i="8" s="1"/>
  <c r="BN138" i="8" s="1"/>
  <c r="BN139" i="8" s="1"/>
  <c r="BN140" i="8" s="1"/>
  <c r="BN141" i="8" s="1"/>
  <c r="BN142" i="8" s="1"/>
  <c r="BN143" i="8" s="1"/>
  <c r="BN144" i="8" s="1"/>
  <c r="BN145" i="8" s="1"/>
  <c r="BN146" i="8" s="1"/>
  <c r="BN147" i="8" s="1"/>
  <c r="BN148" i="8" s="1"/>
  <c r="BN149" i="8" s="1"/>
  <c r="BN150" i="8" s="1"/>
  <c r="BN151" i="8" s="1"/>
  <c r="BN152" i="8" s="1"/>
  <c r="BN153" i="8" s="1"/>
  <c r="BN154" i="8" s="1"/>
  <c r="BN155" i="8" s="1"/>
  <c r="BN156" i="8" s="1"/>
  <c r="BN157" i="8" s="1"/>
  <c r="BN158" i="8" s="1"/>
  <c r="BN159" i="8" s="1"/>
  <c r="BN160" i="8" s="1"/>
  <c r="BN161" i="8" s="1"/>
  <c r="BN162" i="8" s="1"/>
  <c r="BN163" i="8" s="1"/>
  <c r="BN164" i="8" s="1"/>
  <c r="BN165" i="8" s="1"/>
  <c r="BN166" i="8" s="1"/>
  <c r="BN167" i="8" s="1"/>
  <c r="BN168" i="8" s="1"/>
  <c r="BN169" i="8" s="1"/>
  <c r="BN170" i="8" s="1"/>
  <c r="BN171" i="8" s="1"/>
  <c r="BN172" i="8" s="1"/>
  <c r="BN173" i="8" s="1"/>
  <c r="BN174" i="8" s="1"/>
  <c r="BN175" i="8" s="1"/>
  <c r="BN176" i="8" s="1"/>
  <c r="BN177" i="8" s="1"/>
  <c r="BN178" i="8" s="1"/>
  <c r="BN179" i="8" s="1"/>
  <c r="BN180" i="8" s="1"/>
  <c r="BN181" i="8" s="1"/>
  <c r="BN182" i="8" s="1"/>
  <c r="BN183" i="8" s="1"/>
  <c r="BN184" i="8" s="1"/>
  <c r="BN185" i="8" s="1"/>
  <c r="BN186" i="8" s="1"/>
  <c r="BN187" i="8" s="1"/>
  <c r="BN188" i="8" s="1"/>
  <c r="BN189" i="8" s="1"/>
  <c r="BN190" i="8" s="1"/>
  <c r="BN191" i="8" s="1"/>
  <c r="BN192" i="8" s="1"/>
  <c r="BN193" i="8" s="1"/>
  <c r="BN194" i="8" s="1"/>
  <c r="BN195" i="8" s="1"/>
  <c r="BN196" i="8" s="1"/>
  <c r="BN197" i="8" s="1"/>
  <c r="BN198" i="8" s="1"/>
  <c r="BN199" i="8" s="1"/>
  <c r="BN200" i="8" s="1"/>
  <c r="BN201" i="8" s="1"/>
  <c r="AH24" i="8"/>
  <c r="AH25" i="8" s="1"/>
  <c r="AH26" i="8" s="1"/>
  <c r="AH27" i="8" s="1"/>
  <c r="AH28" i="8" s="1"/>
  <c r="AH29" i="8" s="1"/>
  <c r="AH30" i="8" s="1"/>
  <c r="AH31" i="8" s="1"/>
  <c r="AH32" i="8" s="1"/>
  <c r="AH33" i="8" s="1"/>
  <c r="AH34" i="8" s="1"/>
  <c r="AH35" i="8" s="1"/>
  <c r="AH36" i="8" s="1"/>
  <c r="AH37" i="8" s="1"/>
  <c r="AH38" i="8" s="1"/>
  <c r="AH39" i="8" s="1"/>
  <c r="AH40" i="8" s="1"/>
  <c r="AH41" i="8" s="1"/>
  <c r="AH42" i="8" s="1"/>
  <c r="AH43" i="8" s="1"/>
  <c r="AH44" i="8" s="1"/>
  <c r="AH45" i="8" s="1"/>
  <c r="AH46" i="8" s="1"/>
  <c r="AH47" i="8" s="1"/>
  <c r="AH48" i="8" s="1"/>
  <c r="AH49" i="8" s="1"/>
  <c r="AH50" i="8" s="1"/>
  <c r="AH51" i="8" s="1"/>
  <c r="AH52" i="8" s="1"/>
  <c r="AH53" i="8" s="1"/>
  <c r="AH54" i="8" s="1"/>
  <c r="AH55" i="8" s="1"/>
  <c r="AH56" i="8" s="1"/>
  <c r="AH57" i="8" s="1"/>
  <c r="AH58" i="8" s="1"/>
  <c r="AH59" i="8" s="1"/>
  <c r="AH60" i="8" s="1"/>
  <c r="AH61" i="8" s="1"/>
  <c r="AH62" i="8" s="1"/>
  <c r="AH63" i="8" s="1"/>
  <c r="AH64" i="8" s="1"/>
  <c r="AH65" i="8" s="1"/>
  <c r="AH66" i="8" s="1"/>
  <c r="AH67" i="8" s="1"/>
  <c r="AH68" i="8" s="1"/>
  <c r="AH69" i="8" s="1"/>
  <c r="AH70" i="8" s="1"/>
  <c r="AH71" i="8" s="1"/>
  <c r="AH72" i="8" s="1"/>
  <c r="AH73" i="8" s="1"/>
  <c r="AH74" i="8" s="1"/>
  <c r="AH75" i="8" s="1"/>
  <c r="AH76" i="8" s="1"/>
  <c r="AH77" i="8" s="1"/>
  <c r="AH78" i="8" s="1"/>
  <c r="AH79" i="8" s="1"/>
  <c r="AH80" i="8" s="1"/>
  <c r="AH81" i="8" s="1"/>
  <c r="AH82" i="8" s="1"/>
  <c r="AH83" i="8" s="1"/>
  <c r="AH84" i="8" s="1"/>
  <c r="AH85" i="8" s="1"/>
  <c r="AH86" i="8" s="1"/>
  <c r="AH87" i="8" s="1"/>
  <c r="AH88" i="8" s="1"/>
  <c r="AH89" i="8" s="1"/>
  <c r="AH90" i="8" s="1"/>
  <c r="AH91" i="8" s="1"/>
  <c r="AH92" i="8" s="1"/>
  <c r="AH93" i="8" s="1"/>
  <c r="AH94" i="8" s="1"/>
  <c r="AH95" i="8" s="1"/>
  <c r="AH96" i="8" s="1"/>
  <c r="AH97" i="8" s="1"/>
  <c r="AH98" i="8" s="1"/>
  <c r="AH99" i="8" s="1"/>
  <c r="AH100" i="8" s="1"/>
  <c r="AH101" i="8" s="1"/>
  <c r="AH102" i="8" s="1"/>
  <c r="AH103" i="8" s="1"/>
  <c r="AH104" i="8" s="1"/>
  <c r="AH105" i="8" s="1"/>
  <c r="AH106" i="8" s="1"/>
  <c r="AH107" i="8" s="1"/>
  <c r="AH108" i="8" s="1"/>
  <c r="AH109" i="8" s="1"/>
  <c r="AH110" i="8" s="1"/>
  <c r="AH111" i="8" s="1"/>
  <c r="AH112" i="8" s="1"/>
  <c r="AH113" i="8" s="1"/>
  <c r="AH114" i="8" s="1"/>
  <c r="AH115" i="8" s="1"/>
  <c r="AH116" i="8" s="1"/>
  <c r="AH117" i="8" s="1"/>
  <c r="AH118" i="8" s="1"/>
  <c r="AH119" i="8" s="1"/>
  <c r="AH120" i="8" s="1"/>
  <c r="AH121" i="8" s="1"/>
  <c r="AH122" i="8" s="1"/>
  <c r="AH123" i="8" s="1"/>
  <c r="AH124" i="8" s="1"/>
  <c r="AH125" i="8" s="1"/>
  <c r="AH126" i="8" s="1"/>
  <c r="AH127" i="8" s="1"/>
  <c r="AH128" i="8" s="1"/>
  <c r="AH129" i="8" s="1"/>
  <c r="AH130" i="8" s="1"/>
  <c r="AH131" i="8" s="1"/>
  <c r="AH132" i="8" s="1"/>
  <c r="AH133" i="8" s="1"/>
  <c r="AH134" i="8" s="1"/>
  <c r="AH135" i="8" s="1"/>
  <c r="AH136" i="8" s="1"/>
  <c r="AH137" i="8" s="1"/>
  <c r="AH138" i="8" s="1"/>
  <c r="AH139" i="8" s="1"/>
  <c r="AH140" i="8" s="1"/>
  <c r="AH141" i="8" s="1"/>
  <c r="AH142" i="8" s="1"/>
  <c r="AH143" i="8" s="1"/>
  <c r="AH144" i="8" s="1"/>
  <c r="AH145" i="8" s="1"/>
  <c r="AH146" i="8" s="1"/>
  <c r="AH147" i="8" s="1"/>
  <c r="AH148" i="8" s="1"/>
  <c r="AH149" i="8" s="1"/>
  <c r="AH150" i="8" s="1"/>
  <c r="AH151" i="8" s="1"/>
  <c r="AH152" i="8" s="1"/>
  <c r="AH153" i="8" s="1"/>
  <c r="AH154" i="8" s="1"/>
  <c r="AH155" i="8" s="1"/>
  <c r="AH156" i="8" s="1"/>
  <c r="AH157" i="8" s="1"/>
  <c r="AH158" i="8" s="1"/>
  <c r="AH159" i="8" s="1"/>
  <c r="AH160" i="8" s="1"/>
  <c r="AH161" i="8" s="1"/>
  <c r="AH162" i="8" s="1"/>
  <c r="AH163" i="8" s="1"/>
  <c r="AH164" i="8" s="1"/>
  <c r="AH165" i="8" s="1"/>
  <c r="AH166" i="8" s="1"/>
  <c r="AH167" i="8" s="1"/>
  <c r="AH168" i="8" s="1"/>
  <c r="AH169" i="8" s="1"/>
  <c r="AH170" i="8" s="1"/>
  <c r="AH171" i="8" s="1"/>
  <c r="AH172" i="8" s="1"/>
  <c r="AH173" i="8" s="1"/>
  <c r="AH174" i="8" s="1"/>
  <c r="AH175" i="8" s="1"/>
  <c r="AH176" i="8" s="1"/>
  <c r="AH177" i="8" s="1"/>
  <c r="AH178" i="8" s="1"/>
  <c r="AH179" i="8" s="1"/>
  <c r="AH180" i="8" s="1"/>
  <c r="AH181" i="8" s="1"/>
  <c r="AH182" i="8" s="1"/>
  <c r="AH183" i="8" s="1"/>
  <c r="AH184" i="8" s="1"/>
  <c r="AH185" i="8" s="1"/>
  <c r="AH186" i="8" s="1"/>
  <c r="AH187" i="8" s="1"/>
  <c r="AH188" i="8" s="1"/>
  <c r="AH189" i="8" s="1"/>
  <c r="AH190" i="8" s="1"/>
  <c r="AH191" i="8" s="1"/>
  <c r="AH192" i="8" s="1"/>
  <c r="AH193" i="8" s="1"/>
  <c r="AH194" i="8" s="1"/>
  <c r="AH195" i="8" s="1"/>
  <c r="AH196" i="8" s="1"/>
  <c r="AH197" i="8" s="1"/>
  <c r="AH198" i="8" s="1"/>
  <c r="AH199" i="8" s="1"/>
  <c r="AH200" i="8" s="1"/>
  <c r="AH201" i="8" s="1"/>
  <c r="AN24" i="8"/>
  <c r="AN25" i="8" s="1"/>
  <c r="AN26" i="8" s="1"/>
  <c r="AN27" i="8" s="1"/>
  <c r="AN28" i="8" s="1"/>
  <c r="AN29" i="8" s="1"/>
  <c r="AN30" i="8" s="1"/>
  <c r="AN31" i="8" s="1"/>
  <c r="AN32" i="8" s="1"/>
  <c r="AN33" i="8" s="1"/>
  <c r="AN34" i="8" s="1"/>
  <c r="AN35" i="8" s="1"/>
  <c r="AN36" i="8" s="1"/>
  <c r="AN37" i="8" s="1"/>
  <c r="AN38" i="8" s="1"/>
  <c r="AN39" i="8" s="1"/>
  <c r="AN40" i="8" s="1"/>
  <c r="AN41" i="8" s="1"/>
  <c r="AN42" i="8" s="1"/>
  <c r="AN43" i="8" s="1"/>
  <c r="AN44" i="8" s="1"/>
  <c r="AN45" i="8" s="1"/>
  <c r="AN46" i="8" s="1"/>
  <c r="AN47" i="8" s="1"/>
  <c r="AN48" i="8" s="1"/>
  <c r="AN49" i="8" s="1"/>
  <c r="AN50" i="8" s="1"/>
  <c r="AN51" i="8" s="1"/>
  <c r="AN52" i="8" s="1"/>
  <c r="AN53" i="8" s="1"/>
  <c r="AN54" i="8" s="1"/>
  <c r="AN55" i="8" s="1"/>
  <c r="AN56" i="8" s="1"/>
  <c r="AN57" i="8" s="1"/>
  <c r="AN58" i="8" s="1"/>
  <c r="AN59" i="8" s="1"/>
  <c r="AN60" i="8" s="1"/>
  <c r="AN61" i="8" s="1"/>
  <c r="AN62" i="8" s="1"/>
  <c r="AN63" i="8" s="1"/>
  <c r="AN64" i="8" s="1"/>
  <c r="AN65" i="8" s="1"/>
  <c r="AN66" i="8" s="1"/>
  <c r="AN67" i="8" s="1"/>
  <c r="AN68" i="8" s="1"/>
  <c r="AN69" i="8" s="1"/>
  <c r="AN70" i="8" s="1"/>
  <c r="AN71" i="8" s="1"/>
  <c r="AN72" i="8" s="1"/>
  <c r="AN73" i="8" s="1"/>
  <c r="AN74" i="8" s="1"/>
  <c r="AN75" i="8" s="1"/>
  <c r="AN76" i="8" s="1"/>
  <c r="AN77" i="8" s="1"/>
  <c r="AN78" i="8" s="1"/>
  <c r="AN79" i="8" s="1"/>
  <c r="AN80" i="8" s="1"/>
  <c r="AN81" i="8" s="1"/>
  <c r="AN82" i="8" s="1"/>
  <c r="AN83" i="8" s="1"/>
  <c r="AN84" i="8" s="1"/>
  <c r="AN85" i="8" s="1"/>
  <c r="AN86" i="8" s="1"/>
  <c r="AN87" i="8" s="1"/>
  <c r="AN88" i="8" s="1"/>
  <c r="AN89" i="8" s="1"/>
  <c r="AN90" i="8" s="1"/>
  <c r="AN91" i="8" s="1"/>
  <c r="AN92" i="8" s="1"/>
  <c r="AN93" i="8" s="1"/>
  <c r="AN94" i="8" s="1"/>
  <c r="AN95" i="8" s="1"/>
  <c r="AN96" i="8" s="1"/>
  <c r="AN97" i="8" s="1"/>
  <c r="AN98" i="8" s="1"/>
  <c r="AN99" i="8" s="1"/>
  <c r="AN100" i="8" s="1"/>
  <c r="AN101" i="8" s="1"/>
  <c r="AN102" i="8" s="1"/>
  <c r="AN103" i="8" s="1"/>
  <c r="AN104" i="8" s="1"/>
  <c r="AN105" i="8" s="1"/>
  <c r="AN106" i="8" s="1"/>
  <c r="AN107" i="8" s="1"/>
  <c r="AN108" i="8" s="1"/>
  <c r="AN109" i="8" s="1"/>
  <c r="AN110" i="8" s="1"/>
  <c r="AN111" i="8" s="1"/>
  <c r="AN112" i="8" s="1"/>
  <c r="AN113" i="8" s="1"/>
  <c r="AN114" i="8" s="1"/>
  <c r="AN115" i="8" s="1"/>
  <c r="AN116" i="8" s="1"/>
  <c r="AN117" i="8" s="1"/>
  <c r="AN118" i="8" s="1"/>
  <c r="AN119" i="8" s="1"/>
  <c r="AN120" i="8" s="1"/>
  <c r="AN121" i="8" s="1"/>
  <c r="AN122" i="8" s="1"/>
  <c r="AN123" i="8" s="1"/>
  <c r="AN124" i="8" s="1"/>
  <c r="AN125" i="8" s="1"/>
  <c r="AN126" i="8" s="1"/>
  <c r="AN127" i="8" s="1"/>
  <c r="AN128" i="8" s="1"/>
  <c r="AN129" i="8" s="1"/>
  <c r="AN130" i="8" s="1"/>
  <c r="AN131" i="8" s="1"/>
  <c r="AN132" i="8" s="1"/>
  <c r="AN133" i="8" s="1"/>
  <c r="AN134" i="8" s="1"/>
  <c r="AN135" i="8" s="1"/>
  <c r="AN136" i="8" s="1"/>
  <c r="AN137" i="8" s="1"/>
  <c r="AN138" i="8" s="1"/>
  <c r="AN139" i="8" s="1"/>
  <c r="AN140" i="8" s="1"/>
  <c r="AN141" i="8" s="1"/>
  <c r="AN142" i="8" s="1"/>
  <c r="AN143" i="8" s="1"/>
  <c r="AN144" i="8" s="1"/>
  <c r="AN145" i="8" s="1"/>
  <c r="AN146" i="8" s="1"/>
  <c r="AN147" i="8" s="1"/>
  <c r="AN148" i="8" s="1"/>
  <c r="AN149" i="8" s="1"/>
  <c r="AN150" i="8" s="1"/>
  <c r="AN151" i="8" s="1"/>
  <c r="AN152" i="8" s="1"/>
  <c r="AN153" i="8" s="1"/>
  <c r="AN154" i="8" s="1"/>
  <c r="AN155" i="8" s="1"/>
  <c r="AN156" i="8" s="1"/>
  <c r="AN157" i="8" s="1"/>
  <c r="AN158" i="8" s="1"/>
  <c r="AN159" i="8" s="1"/>
  <c r="AN160" i="8" s="1"/>
  <c r="AN161" i="8" s="1"/>
  <c r="AN162" i="8" s="1"/>
  <c r="AN163" i="8" s="1"/>
  <c r="AN164" i="8" s="1"/>
  <c r="AN165" i="8" s="1"/>
  <c r="AN166" i="8" s="1"/>
  <c r="AN167" i="8" s="1"/>
  <c r="AN168" i="8" s="1"/>
  <c r="AN169" i="8" s="1"/>
  <c r="AN170" i="8" s="1"/>
  <c r="AN171" i="8" s="1"/>
  <c r="AN172" i="8" s="1"/>
  <c r="AN173" i="8" s="1"/>
  <c r="AN174" i="8" s="1"/>
  <c r="AN175" i="8" s="1"/>
  <c r="AN176" i="8" s="1"/>
  <c r="AN177" i="8" s="1"/>
  <c r="AN178" i="8" s="1"/>
  <c r="AN179" i="8" s="1"/>
  <c r="AN180" i="8" s="1"/>
  <c r="AN181" i="8" s="1"/>
  <c r="AN182" i="8" s="1"/>
  <c r="AN183" i="8" s="1"/>
  <c r="AN184" i="8" s="1"/>
  <c r="AN185" i="8" s="1"/>
  <c r="AN186" i="8" s="1"/>
  <c r="AN187" i="8" s="1"/>
  <c r="AN188" i="8" s="1"/>
  <c r="AN189" i="8" s="1"/>
  <c r="AN190" i="8" s="1"/>
  <c r="AN191" i="8" s="1"/>
  <c r="AN192" i="8" s="1"/>
  <c r="AN193" i="8" s="1"/>
  <c r="AN194" i="8" s="1"/>
  <c r="AN195" i="8" s="1"/>
  <c r="AN196" i="8" s="1"/>
  <c r="AN197" i="8" s="1"/>
  <c r="AN198" i="8" s="1"/>
  <c r="AN199" i="8" s="1"/>
  <c r="AN200" i="8" s="1"/>
  <c r="AN201" i="8" s="1"/>
  <c r="AD24" i="8"/>
  <c r="AD25" i="8" s="1"/>
  <c r="AD26" i="8" s="1"/>
  <c r="AD27" i="8" s="1"/>
  <c r="AD28" i="8" s="1"/>
  <c r="AD29" i="8" s="1"/>
  <c r="AD30" i="8" s="1"/>
  <c r="AD31" i="8" s="1"/>
  <c r="AD32" i="8" s="1"/>
  <c r="AD33" i="8" s="1"/>
  <c r="AD34" i="8" s="1"/>
  <c r="AD35" i="8" s="1"/>
  <c r="AD36" i="8" s="1"/>
  <c r="AD37" i="8" s="1"/>
  <c r="AD38" i="8" s="1"/>
  <c r="AD39" i="8" s="1"/>
  <c r="AD40" i="8" s="1"/>
  <c r="AD41" i="8" s="1"/>
  <c r="AD42" i="8" s="1"/>
  <c r="AD43" i="8" s="1"/>
  <c r="AD44" i="8" s="1"/>
  <c r="AD45" i="8" s="1"/>
  <c r="AD46" i="8" s="1"/>
  <c r="AD47" i="8" s="1"/>
  <c r="AD48" i="8" s="1"/>
  <c r="AD49" i="8" s="1"/>
  <c r="AD50" i="8" s="1"/>
  <c r="AD51" i="8" s="1"/>
  <c r="AD52" i="8" s="1"/>
  <c r="AD53" i="8" s="1"/>
  <c r="AD54" i="8" s="1"/>
  <c r="AD55" i="8" s="1"/>
  <c r="AD56" i="8" s="1"/>
  <c r="AD57" i="8" s="1"/>
  <c r="AD58" i="8" s="1"/>
  <c r="AD59" i="8" s="1"/>
  <c r="AD60" i="8" s="1"/>
  <c r="AD61" i="8" s="1"/>
  <c r="AD62" i="8" s="1"/>
  <c r="AD63" i="8" s="1"/>
  <c r="AD64" i="8" s="1"/>
  <c r="AD65" i="8" s="1"/>
  <c r="AD66" i="8" s="1"/>
  <c r="AD67" i="8" s="1"/>
  <c r="AD68" i="8" s="1"/>
  <c r="AD69" i="8" s="1"/>
  <c r="AD70" i="8" s="1"/>
  <c r="AD71" i="8" s="1"/>
  <c r="AD72" i="8" s="1"/>
  <c r="AD73" i="8" s="1"/>
  <c r="AD74" i="8" s="1"/>
  <c r="AD75" i="8" s="1"/>
  <c r="AD76" i="8" s="1"/>
  <c r="AD77" i="8" s="1"/>
  <c r="AD78" i="8" s="1"/>
  <c r="AD79" i="8" s="1"/>
  <c r="AD80" i="8" s="1"/>
  <c r="AD81" i="8" s="1"/>
  <c r="AD82" i="8" s="1"/>
  <c r="AD83" i="8" s="1"/>
  <c r="AD84" i="8" s="1"/>
  <c r="AD85" i="8" s="1"/>
  <c r="AD86" i="8" s="1"/>
  <c r="AD87" i="8" s="1"/>
  <c r="AD88" i="8" s="1"/>
  <c r="AD89" i="8" s="1"/>
  <c r="AD90" i="8" s="1"/>
  <c r="AD91" i="8" s="1"/>
  <c r="AD92" i="8" s="1"/>
  <c r="AD93" i="8" s="1"/>
  <c r="AD94" i="8" s="1"/>
  <c r="AD95" i="8" s="1"/>
  <c r="AD96" i="8" s="1"/>
  <c r="AD97" i="8" s="1"/>
  <c r="AD98" i="8" s="1"/>
  <c r="AD99" i="8" s="1"/>
  <c r="AD100" i="8" s="1"/>
  <c r="AD101" i="8" s="1"/>
  <c r="AD102" i="8" s="1"/>
  <c r="AD103" i="8" s="1"/>
  <c r="AD104" i="8" s="1"/>
  <c r="AD105" i="8" s="1"/>
  <c r="AD106" i="8" s="1"/>
  <c r="AD107" i="8" s="1"/>
  <c r="AD108" i="8" s="1"/>
  <c r="AD109" i="8" s="1"/>
  <c r="AD110" i="8" s="1"/>
  <c r="AD111" i="8" s="1"/>
  <c r="AD112" i="8" s="1"/>
  <c r="AD113" i="8" s="1"/>
  <c r="AD114" i="8" s="1"/>
  <c r="AD115" i="8" s="1"/>
  <c r="AD116" i="8" s="1"/>
  <c r="AD117" i="8" s="1"/>
  <c r="AD118" i="8" s="1"/>
  <c r="AD119" i="8" s="1"/>
  <c r="AD120" i="8" s="1"/>
  <c r="AD121" i="8" s="1"/>
  <c r="AD122" i="8" s="1"/>
  <c r="AD123" i="8" s="1"/>
  <c r="AD124" i="8" s="1"/>
  <c r="AD125" i="8" s="1"/>
  <c r="AD126" i="8" s="1"/>
  <c r="AD127" i="8" s="1"/>
  <c r="AD128" i="8" s="1"/>
  <c r="AD129" i="8" s="1"/>
  <c r="AD130" i="8" s="1"/>
  <c r="AD131" i="8" s="1"/>
  <c r="AD132" i="8" s="1"/>
  <c r="AD133" i="8" s="1"/>
  <c r="AD134" i="8" s="1"/>
  <c r="AD135" i="8" s="1"/>
  <c r="AD136" i="8" s="1"/>
  <c r="AD137" i="8" s="1"/>
  <c r="AD138" i="8" s="1"/>
  <c r="AD139" i="8" s="1"/>
  <c r="AD140" i="8" s="1"/>
  <c r="AD141" i="8" s="1"/>
  <c r="AD142" i="8" s="1"/>
  <c r="AD143" i="8" s="1"/>
  <c r="AD144" i="8" s="1"/>
  <c r="AD145" i="8" s="1"/>
  <c r="AD146" i="8" s="1"/>
  <c r="AD147" i="8" s="1"/>
  <c r="AD148" i="8" s="1"/>
  <c r="AD149" i="8" s="1"/>
  <c r="AD150" i="8" s="1"/>
  <c r="AD151" i="8" s="1"/>
  <c r="AD152" i="8" s="1"/>
  <c r="AD153" i="8" s="1"/>
  <c r="AD154" i="8" s="1"/>
  <c r="AD155" i="8" s="1"/>
  <c r="AD156" i="8" s="1"/>
  <c r="AD157" i="8" s="1"/>
  <c r="AD158" i="8" s="1"/>
  <c r="AD159" i="8" s="1"/>
  <c r="AD160" i="8" s="1"/>
  <c r="AD161" i="8" s="1"/>
  <c r="AD162" i="8" s="1"/>
  <c r="AD163" i="8" s="1"/>
  <c r="AD164" i="8" s="1"/>
  <c r="AD165" i="8" s="1"/>
  <c r="AD166" i="8" s="1"/>
  <c r="AD167" i="8" s="1"/>
  <c r="AD168" i="8" s="1"/>
  <c r="AD169" i="8" s="1"/>
  <c r="AD170" i="8" s="1"/>
  <c r="AD171" i="8" s="1"/>
  <c r="AD172" i="8" s="1"/>
  <c r="AD173" i="8" s="1"/>
  <c r="AD174" i="8" s="1"/>
  <c r="AD175" i="8" s="1"/>
  <c r="AD176" i="8" s="1"/>
  <c r="AD177" i="8" s="1"/>
  <c r="AD178" i="8" s="1"/>
  <c r="AD179" i="8" s="1"/>
  <c r="AD180" i="8" s="1"/>
  <c r="AD181" i="8" s="1"/>
  <c r="AD182" i="8" s="1"/>
  <c r="AD183" i="8" s="1"/>
  <c r="AD184" i="8" s="1"/>
  <c r="AD185" i="8" s="1"/>
  <c r="AD186" i="8" s="1"/>
  <c r="AD187" i="8" s="1"/>
  <c r="AD188" i="8" s="1"/>
  <c r="AD189" i="8" s="1"/>
  <c r="AD190" i="8" s="1"/>
  <c r="AD191" i="8" s="1"/>
  <c r="AD192" i="8" s="1"/>
  <c r="AD193" i="8" s="1"/>
  <c r="AD194" i="8" s="1"/>
  <c r="AD195" i="8" s="1"/>
  <c r="AD196" i="8" s="1"/>
  <c r="AD197" i="8" s="1"/>
  <c r="AD198" i="8" s="1"/>
  <c r="AD199" i="8" s="1"/>
  <c r="AD200" i="8" s="1"/>
  <c r="AD201" i="8" s="1"/>
  <c r="BQ202" i="8"/>
  <c r="AX24" i="8"/>
  <c r="AX25" i="8" s="1"/>
  <c r="AX26" i="8" s="1"/>
  <c r="AX27" i="8" s="1"/>
  <c r="AX28" i="8" s="1"/>
  <c r="AX29" i="8" s="1"/>
  <c r="AX30" i="8" s="1"/>
  <c r="AX31" i="8" s="1"/>
  <c r="AX32" i="8" s="1"/>
  <c r="AX33" i="8" s="1"/>
  <c r="AX34" i="8" s="1"/>
  <c r="AX35" i="8" s="1"/>
  <c r="AX36" i="8" s="1"/>
  <c r="AX37" i="8" s="1"/>
  <c r="AX38" i="8" s="1"/>
  <c r="AX39" i="8" s="1"/>
  <c r="AX40" i="8" s="1"/>
  <c r="AX41" i="8" s="1"/>
  <c r="AX42" i="8" s="1"/>
  <c r="AX43" i="8" s="1"/>
  <c r="AX44" i="8" s="1"/>
  <c r="AX45" i="8" s="1"/>
  <c r="AX46" i="8" s="1"/>
  <c r="AX47" i="8" s="1"/>
  <c r="AX48" i="8" s="1"/>
  <c r="AX49" i="8" s="1"/>
  <c r="AX50" i="8" s="1"/>
  <c r="AX51" i="8" s="1"/>
  <c r="AX52" i="8" s="1"/>
  <c r="AX53" i="8" s="1"/>
  <c r="AX54" i="8" s="1"/>
  <c r="AX55" i="8" s="1"/>
  <c r="AX56" i="8" s="1"/>
  <c r="AX57" i="8" s="1"/>
  <c r="AX58" i="8" s="1"/>
  <c r="AX59" i="8" s="1"/>
  <c r="AX60" i="8" s="1"/>
  <c r="AX61" i="8" s="1"/>
  <c r="AX62" i="8" s="1"/>
  <c r="AX63" i="8" s="1"/>
  <c r="AX64" i="8" s="1"/>
  <c r="AX65" i="8" s="1"/>
  <c r="AX66" i="8" s="1"/>
  <c r="AX67" i="8" s="1"/>
  <c r="AX68" i="8" s="1"/>
  <c r="AX69" i="8" s="1"/>
  <c r="AX70" i="8" s="1"/>
  <c r="AX71" i="8" s="1"/>
  <c r="AX72" i="8" s="1"/>
  <c r="AX73" i="8" s="1"/>
  <c r="AX74" i="8" s="1"/>
  <c r="AX75" i="8" s="1"/>
  <c r="AX76" i="8" s="1"/>
  <c r="AX77" i="8" s="1"/>
  <c r="AX78" i="8" s="1"/>
  <c r="AX79" i="8" s="1"/>
  <c r="AX80" i="8" s="1"/>
  <c r="AX81" i="8" s="1"/>
  <c r="AX82" i="8" s="1"/>
  <c r="AX83" i="8" s="1"/>
  <c r="AX84" i="8" s="1"/>
  <c r="AX85" i="8" s="1"/>
  <c r="AX86" i="8" s="1"/>
  <c r="AX87" i="8" s="1"/>
  <c r="AX88" i="8" s="1"/>
  <c r="AX89" i="8" s="1"/>
  <c r="AX90" i="8" s="1"/>
  <c r="AX91" i="8" s="1"/>
  <c r="AX92" i="8" s="1"/>
  <c r="AX93" i="8" s="1"/>
  <c r="AX94" i="8" s="1"/>
  <c r="AX95" i="8" s="1"/>
  <c r="AX96" i="8" s="1"/>
  <c r="AX97" i="8" s="1"/>
  <c r="AX98" i="8" s="1"/>
  <c r="AX99" i="8" s="1"/>
  <c r="AX100" i="8" s="1"/>
  <c r="AX101" i="8" s="1"/>
  <c r="AX102" i="8" s="1"/>
  <c r="AX103" i="8" s="1"/>
  <c r="AX104" i="8" s="1"/>
  <c r="AX105" i="8" s="1"/>
  <c r="AX106" i="8" s="1"/>
  <c r="AX107" i="8" s="1"/>
  <c r="AX108" i="8" s="1"/>
  <c r="AX109" i="8" s="1"/>
  <c r="AX110" i="8" s="1"/>
  <c r="AX111" i="8" s="1"/>
  <c r="AX112" i="8" s="1"/>
  <c r="AX113" i="8" s="1"/>
  <c r="AX114" i="8" s="1"/>
  <c r="AX115" i="8" s="1"/>
  <c r="AX116" i="8" s="1"/>
  <c r="AX117" i="8" s="1"/>
  <c r="AX118" i="8" s="1"/>
  <c r="AX119" i="8" s="1"/>
  <c r="AX120" i="8" s="1"/>
  <c r="AX121" i="8" s="1"/>
  <c r="AX122" i="8" s="1"/>
  <c r="AX123" i="8" s="1"/>
  <c r="AX124" i="8" s="1"/>
  <c r="AX125" i="8" s="1"/>
  <c r="AX126" i="8" s="1"/>
  <c r="AX127" i="8" s="1"/>
  <c r="AX128" i="8" s="1"/>
  <c r="AX129" i="8" s="1"/>
  <c r="AX130" i="8" s="1"/>
  <c r="AX131" i="8" s="1"/>
  <c r="AX132" i="8" s="1"/>
  <c r="AX133" i="8" s="1"/>
  <c r="AX134" i="8" s="1"/>
  <c r="AX135" i="8" s="1"/>
  <c r="AX136" i="8" s="1"/>
  <c r="AX137" i="8" s="1"/>
  <c r="AX138" i="8" s="1"/>
  <c r="AX139" i="8" s="1"/>
  <c r="AX140" i="8" s="1"/>
  <c r="AX141" i="8" s="1"/>
  <c r="AX142" i="8" s="1"/>
  <c r="AX143" i="8" s="1"/>
  <c r="AX144" i="8" s="1"/>
  <c r="AX145" i="8" s="1"/>
  <c r="AX146" i="8" s="1"/>
  <c r="AX147" i="8" s="1"/>
  <c r="AX148" i="8" s="1"/>
  <c r="AX149" i="8" s="1"/>
  <c r="AX150" i="8" s="1"/>
  <c r="AX151" i="8" s="1"/>
  <c r="AX152" i="8" s="1"/>
  <c r="AX153" i="8" s="1"/>
  <c r="AX154" i="8" s="1"/>
  <c r="AX155" i="8" s="1"/>
  <c r="AX156" i="8" s="1"/>
  <c r="AX157" i="8" s="1"/>
  <c r="AX158" i="8" s="1"/>
  <c r="AX159" i="8" s="1"/>
  <c r="AX160" i="8" s="1"/>
  <c r="AX161" i="8" s="1"/>
  <c r="AX162" i="8" s="1"/>
  <c r="AX163" i="8" s="1"/>
  <c r="AX164" i="8" s="1"/>
  <c r="AX165" i="8" s="1"/>
  <c r="AX166" i="8" s="1"/>
  <c r="AX167" i="8" s="1"/>
  <c r="AX168" i="8" s="1"/>
  <c r="AX169" i="8" s="1"/>
  <c r="AX170" i="8" s="1"/>
  <c r="AX171" i="8" s="1"/>
  <c r="AX172" i="8" s="1"/>
  <c r="AX173" i="8" s="1"/>
  <c r="AX174" i="8" s="1"/>
  <c r="AX175" i="8" s="1"/>
  <c r="AX176" i="8" s="1"/>
  <c r="AX177" i="8" s="1"/>
  <c r="AX178" i="8" s="1"/>
  <c r="AX179" i="8" s="1"/>
  <c r="AX180" i="8" s="1"/>
  <c r="AX181" i="8" s="1"/>
  <c r="AX182" i="8" s="1"/>
  <c r="AX183" i="8" s="1"/>
  <c r="AX184" i="8" s="1"/>
  <c r="AX185" i="8" s="1"/>
  <c r="AX186" i="8" s="1"/>
  <c r="AX187" i="8" s="1"/>
  <c r="AX188" i="8" s="1"/>
  <c r="AX189" i="8" s="1"/>
  <c r="AX190" i="8" s="1"/>
  <c r="AX191" i="8" s="1"/>
  <c r="AX192" i="8" s="1"/>
  <c r="AX193" i="8" s="1"/>
  <c r="AX194" i="8" s="1"/>
  <c r="AX195" i="8" s="1"/>
  <c r="AX196" i="8" s="1"/>
  <c r="AX197" i="8" s="1"/>
  <c r="AX198" i="8" s="1"/>
  <c r="AX199" i="8" s="1"/>
  <c r="AX200" i="8" s="1"/>
  <c r="AX201" i="8" s="1"/>
  <c r="U202" i="8"/>
  <c r="AR24" i="8"/>
  <c r="AR25" i="8" s="1"/>
  <c r="AR26" i="8" s="1"/>
  <c r="AR27" i="8" s="1"/>
  <c r="AR28" i="8" s="1"/>
  <c r="AR29" i="8" s="1"/>
  <c r="AR30" i="8" s="1"/>
  <c r="AR31" i="8" s="1"/>
  <c r="AR32" i="8" s="1"/>
  <c r="AR33" i="8" s="1"/>
  <c r="AR34" i="8" s="1"/>
  <c r="AR35" i="8" s="1"/>
  <c r="AR36" i="8" s="1"/>
  <c r="AR37" i="8" s="1"/>
  <c r="AR38" i="8" s="1"/>
  <c r="AR39" i="8" s="1"/>
  <c r="AR40" i="8" s="1"/>
  <c r="AR41" i="8" s="1"/>
  <c r="AR42" i="8" s="1"/>
  <c r="AR43" i="8" s="1"/>
  <c r="AR44" i="8" s="1"/>
  <c r="AR45" i="8" s="1"/>
  <c r="AR46" i="8" s="1"/>
  <c r="AR47" i="8" s="1"/>
  <c r="AR48" i="8" s="1"/>
  <c r="AR49" i="8" s="1"/>
  <c r="AR50" i="8" s="1"/>
  <c r="AR51" i="8" s="1"/>
  <c r="AR52" i="8" s="1"/>
  <c r="AR53" i="8" s="1"/>
  <c r="AR54" i="8" s="1"/>
  <c r="AR55" i="8" s="1"/>
  <c r="AR56" i="8" s="1"/>
  <c r="AR57" i="8" s="1"/>
  <c r="AR58" i="8" s="1"/>
  <c r="AR59" i="8" s="1"/>
  <c r="AR60" i="8" s="1"/>
  <c r="AR61" i="8" s="1"/>
  <c r="AR62" i="8" s="1"/>
  <c r="AR63" i="8" s="1"/>
  <c r="AR64" i="8" s="1"/>
  <c r="AR65" i="8" s="1"/>
  <c r="AR66" i="8" s="1"/>
  <c r="AR67" i="8" s="1"/>
  <c r="AR68" i="8" s="1"/>
  <c r="AR69" i="8" s="1"/>
  <c r="AR70" i="8" s="1"/>
  <c r="AR71" i="8" s="1"/>
  <c r="AR72" i="8" s="1"/>
  <c r="AR73" i="8" s="1"/>
  <c r="AR74" i="8" s="1"/>
  <c r="AR75" i="8" s="1"/>
  <c r="AR76" i="8" s="1"/>
  <c r="AR77" i="8" s="1"/>
  <c r="AR78" i="8" s="1"/>
  <c r="AR79" i="8" s="1"/>
  <c r="AR80" i="8" s="1"/>
  <c r="AR81" i="8" s="1"/>
  <c r="AR82" i="8" s="1"/>
  <c r="AR83" i="8" s="1"/>
  <c r="AR84" i="8" s="1"/>
  <c r="AR85" i="8" s="1"/>
  <c r="AR86" i="8" s="1"/>
  <c r="AR87" i="8" s="1"/>
  <c r="AR88" i="8" s="1"/>
  <c r="AR89" i="8" s="1"/>
  <c r="AR90" i="8" s="1"/>
  <c r="AR91" i="8" s="1"/>
  <c r="AR92" i="8" s="1"/>
  <c r="AR93" i="8" s="1"/>
  <c r="AR94" i="8" s="1"/>
  <c r="AR95" i="8" s="1"/>
  <c r="AR96" i="8" s="1"/>
  <c r="AR97" i="8" s="1"/>
  <c r="AR98" i="8" s="1"/>
  <c r="AR99" i="8" s="1"/>
  <c r="AR100" i="8" s="1"/>
  <c r="AR101" i="8" s="1"/>
  <c r="AR102" i="8" s="1"/>
  <c r="AR103" i="8" s="1"/>
  <c r="AR104" i="8" s="1"/>
  <c r="AR105" i="8" s="1"/>
  <c r="AR106" i="8" s="1"/>
  <c r="AR107" i="8" s="1"/>
  <c r="AR108" i="8" s="1"/>
  <c r="AR109" i="8" s="1"/>
  <c r="AR110" i="8" s="1"/>
  <c r="AR111" i="8" s="1"/>
  <c r="AR112" i="8" s="1"/>
  <c r="AR113" i="8" s="1"/>
  <c r="AR114" i="8" s="1"/>
  <c r="AR115" i="8" s="1"/>
  <c r="AR116" i="8" s="1"/>
  <c r="AR117" i="8" s="1"/>
  <c r="AR118" i="8" s="1"/>
  <c r="AR119" i="8" s="1"/>
  <c r="AR120" i="8" s="1"/>
  <c r="AR121" i="8" s="1"/>
  <c r="AR122" i="8" s="1"/>
  <c r="AR123" i="8" s="1"/>
  <c r="AR124" i="8" s="1"/>
  <c r="AR125" i="8" s="1"/>
  <c r="AR126" i="8" s="1"/>
  <c r="AR127" i="8" s="1"/>
  <c r="AR128" i="8" s="1"/>
  <c r="AR129" i="8" s="1"/>
  <c r="AR130" i="8" s="1"/>
  <c r="AR131" i="8" s="1"/>
  <c r="AR132" i="8" s="1"/>
  <c r="AR133" i="8" s="1"/>
  <c r="AR134" i="8" s="1"/>
  <c r="AR135" i="8" s="1"/>
  <c r="AR136" i="8" s="1"/>
  <c r="AR137" i="8" s="1"/>
  <c r="AR138" i="8" s="1"/>
  <c r="AR139" i="8" s="1"/>
  <c r="AR140" i="8" s="1"/>
  <c r="AR141" i="8" s="1"/>
  <c r="AR142" i="8" s="1"/>
  <c r="AR143" i="8" s="1"/>
  <c r="AR144" i="8" s="1"/>
  <c r="AR145" i="8" s="1"/>
  <c r="AR146" i="8" s="1"/>
  <c r="AR147" i="8" s="1"/>
  <c r="AR148" i="8" s="1"/>
  <c r="AR149" i="8" s="1"/>
  <c r="AR150" i="8" s="1"/>
  <c r="AR151" i="8" s="1"/>
  <c r="AR152" i="8" s="1"/>
  <c r="AR153" i="8" s="1"/>
  <c r="AR154" i="8" s="1"/>
  <c r="AR155" i="8" s="1"/>
  <c r="AR156" i="8" s="1"/>
  <c r="AR157" i="8" s="1"/>
  <c r="AR158" i="8" s="1"/>
  <c r="AR159" i="8" s="1"/>
  <c r="AR160" i="8" s="1"/>
  <c r="AR161" i="8" s="1"/>
  <c r="AR162" i="8" s="1"/>
  <c r="AR163" i="8" s="1"/>
  <c r="AR164" i="8" s="1"/>
  <c r="AR165" i="8" s="1"/>
  <c r="AR166" i="8" s="1"/>
  <c r="AR167" i="8" s="1"/>
  <c r="AR168" i="8" s="1"/>
  <c r="AR169" i="8" s="1"/>
  <c r="AR170" i="8" s="1"/>
  <c r="AR171" i="8" s="1"/>
  <c r="AR172" i="8" s="1"/>
  <c r="AR173" i="8" s="1"/>
  <c r="AR174" i="8" s="1"/>
  <c r="AR175" i="8" s="1"/>
  <c r="AR176" i="8" s="1"/>
  <c r="AR177" i="8" s="1"/>
  <c r="AR178" i="8" s="1"/>
  <c r="AR179" i="8" s="1"/>
  <c r="AR180" i="8" s="1"/>
  <c r="AR181" i="8" s="1"/>
  <c r="AR182" i="8" s="1"/>
  <c r="AR183" i="8" s="1"/>
  <c r="AR184" i="8" s="1"/>
  <c r="AR185" i="8" s="1"/>
  <c r="AR186" i="8" s="1"/>
  <c r="AR187" i="8" s="1"/>
  <c r="AR188" i="8" s="1"/>
  <c r="AR189" i="8" s="1"/>
  <c r="AR190" i="8" s="1"/>
  <c r="AR191" i="8" s="1"/>
  <c r="AR192" i="8" s="1"/>
  <c r="AR193" i="8" s="1"/>
  <c r="AR194" i="8" s="1"/>
  <c r="AR195" i="8" s="1"/>
  <c r="AR196" i="8" s="1"/>
  <c r="AR197" i="8" s="1"/>
  <c r="AR198" i="8" s="1"/>
  <c r="AR199" i="8" s="1"/>
  <c r="AR200" i="8" s="1"/>
  <c r="AR201" i="8" s="1"/>
  <c r="E12" i="6"/>
  <c r="AZ205" i="8"/>
  <c r="BO24" i="8"/>
  <c r="BO25" i="8" s="1"/>
  <c r="BO26" i="8" s="1"/>
  <c r="BO27" i="8" s="1"/>
  <c r="BO28" i="8" s="1"/>
  <c r="BO29" i="8" s="1"/>
  <c r="BO30" i="8" s="1"/>
  <c r="BO31" i="8" s="1"/>
  <c r="BO32" i="8" s="1"/>
  <c r="BO33" i="8" s="1"/>
  <c r="BO34" i="8" s="1"/>
  <c r="BO35" i="8" s="1"/>
  <c r="BO36" i="8" s="1"/>
  <c r="BO37" i="8" s="1"/>
  <c r="BO38" i="8" s="1"/>
  <c r="BO39" i="8" s="1"/>
  <c r="BO40" i="8" s="1"/>
  <c r="BO41" i="8" s="1"/>
  <c r="BO42" i="8" s="1"/>
  <c r="BO43" i="8" s="1"/>
  <c r="BO44" i="8" s="1"/>
  <c r="BO45" i="8" s="1"/>
  <c r="BO46" i="8" s="1"/>
  <c r="BO47" i="8" s="1"/>
  <c r="BO48" i="8" s="1"/>
  <c r="BO49" i="8" s="1"/>
  <c r="BO50" i="8" s="1"/>
  <c r="BO51" i="8" s="1"/>
  <c r="BO52" i="8" s="1"/>
  <c r="BO53" i="8" s="1"/>
  <c r="BO54" i="8" s="1"/>
  <c r="BO55" i="8" s="1"/>
  <c r="BO56" i="8" s="1"/>
  <c r="BO57" i="8" s="1"/>
  <c r="BO58" i="8" s="1"/>
  <c r="BO59" i="8" s="1"/>
  <c r="BO60" i="8" s="1"/>
  <c r="BO61" i="8" s="1"/>
  <c r="BO62" i="8" s="1"/>
  <c r="BO63" i="8" s="1"/>
  <c r="BO64" i="8" s="1"/>
  <c r="BO65" i="8" s="1"/>
  <c r="BO66" i="8" s="1"/>
  <c r="BO67" i="8" s="1"/>
  <c r="BO68" i="8" s="1"/>
  <c r="BO69" i="8" s="1"/>
  <c r="BO70" i="8" s="1"/>
  <c r="BO71" i="8" s="1"/>
  <c r="BO72" i="8" s="1"/>
  <c r="BO73" i="8" s="1"/>
  <c r="BO74" i="8" s="1"/>
  <c r="BO75" i="8" s="1"/>
  <c r="BO76" i="8" s="1"/>
  <c r="BO77" i="8" s="1"/>
  <c r="BO78" i="8" s="1"/>
  <c r="BO79" i="8" s="1"/>
  <c r="BO80" i="8" s="1"/>
  <c r="BO81" i="8" s="1"/>
  <c r="BO82" i="8" s="1"/>
  <c r="BO83" i="8" s="1"/>
  <c r="BO84" i="8" s="1"/>
  <c r="BO85" i="8" s="1"/>
  <c r="BO86" i="8" s="1"/>
  <c r="BO87" i="8" s="1"/>
  <c r="BO88" i="8" s="1"/>
  <c r="BO89" i="8" s="1"/>
  <c r="BO90" i="8" s="1"/>
  <c r="BO91" i="8" s="1"/>
  <c r="BO92" i="8" s="1"/>
  <c r="BO93" i="8" s="1"/>
  <c r="BO94" i="8" s="1"/>
  <c r="BO95" i="8" s="1"/>
  <c r="BO96" i="8" s="1"/>
  <c r="BO97" i="8" s="1"/>
  <c r="BO98" i="8" s="1"/>
  <c r="BO99" i="8" s="1"/>
  <c r="BO100" i="8" s="1"/>
  <c r="BO101" i="8" s="1"/>
  <c r="BO102" i="8" s="1"/>
  <c r="BO103" i="8" s="1"/>
  <c r="BO104" i="8" s="1"/>
  <c r="BO105" i="8" s="1"/>
  <c r="BO106" i="8" s="1"/>
  <c r="BO107" i="8" s="1"/>
  <c r="BO108" i="8" s="1"/>
  <c r="BO109" i="8" s="1"/>
  <c r="BO110" i="8" s="1"/>
  <c r="BO111" i="8" s="1"/>
  <c r="BO112" i="8" s="1"/>
  <c r="BO113" i="8" s="1"/>
  <c r="BO114" i="8" s="1"/>
  <c r="BO115" i="8" s="1"/>
  <c r="BO116" i="8" s="1"/>
  <c r="BO117" i="8" s="1"/>
  <c r="BO118" i="8" s="1"/>
  <c r="BO119" i="8" s="1"/>
  <c r="BO120" i="8" s="1"/>
  <c r="BO121" i="8" s="1"/>
  <c r="BO122" i="8" s="1"/>
  <c r="BO123" i="8" s="1"/>
  <c r="BO124" i="8" s="1"/>
  <c r="BO125" i="8" s="1"/>
  <c r="BO126" i="8" s="1"/>
  <c r="BO127" i="8" s="1"/>
  <c r="BO128" i="8" s="1"/>
  <c r="BO129" i="8" s="1"/>
  <c r="BO130" i="8" s="1"/>
  <c r="BO131" i="8" s="1"/>
  <c r="BO132" i="8" s="1"/>
  <c r="BO133" i="8" s="1"/>
  <c r="BO134" i="8" s="1"/>
  <c r="BO135" i="8" s="1"/>
  <c r="BO136" i="8" s="1"/>
  <c r="BO137" i="8" s="1"/>
  <c r="BO138" i="8" s="1"/>
  <c r="BO139" i="8" s="1"/>
  <c r="BO140" i="8" s="1"/>
  <c r="BO141" i="8" s="1"/>
  <c r="BO142" i="8" s="1"/>
  <c r="BO143" i="8" s="1"/>
  <c r="BO144" i="8" s="1"/>
  <c r="BO145" i="8" s="1"/>
  <c r="BO146" i="8" s="1"/>
  <c r="BO147" i="8" s="1"/>
  <c r="BO148" i="8" s="1"/>
  <c r="BO149" i="8" s="1"/>
  <c r="BO150" i="8" s="1"/>
  <c r="BO151" i="8" s="1"/>
  <c r="BO152" i="8" s="1"/>
  <c r="BO153" i="8" s="1"/>
  <c r="BO154" i="8" s="1"/>
  <c r="BO155" i="8" s="1"/>
  <c r="BO156" i="8" s="1"/>
  <c r="BO157" i="8" s="1"/>
  <c r="BO158" i="8" s="1"/>
  <c r="BO159" i="8" s="1"/>
  <c r="BO160" i="8" s="1"/>
  <c r="BO161" i="8" s="1"/>
  <c r="BO162" i="8" s="1"/>
  <c r="BO163" i="8" s="1"/>
  <c r="BO164" i="8" s="1"/>
  <c r="BO165" i="8" s="1"/>
  <c r="BO166" i="8" s="1"/>
  <c r="BO167" i="8" s="1"/>
  <c r="BO168" i="8" s="1"/>
  <c r="BO169" i="8" s="1"/>
  <c r="BO170" i="8" s="1"/>
  <c r="BO171" i="8" s="1"/>
  <c r="BO172" i="8" s="1"/>
  <c r="BO173" i="8" s="1"/>
  <c r="BO174" i="8" s="1"/>
  <c r="BO175" i="8" s="1"/>
  <c r="BO176" i="8" s="1"/>
  <c r="BO177" i="8" s="1"/>
  <c r="BO178" i="8" s="1"/>
  <c r="BO179" i="8" s="1"/>
  <c r="BO180" i="8" s="1"/>
  <c r="BO181" i="8" s="1"/>
  <c r="BO182" i="8" s="1"/>
  <c r="BO183" i="8" s="1"/>
  <c r="BO184" i="8" s="1"/>
  <c r="BO185" i="8" s="1"/>
  <c r="BO186" i="8" s="1"/>
  <c r="BO187" i="8" s="1"/>
  <c r="BO188" i="8" s="1"/>
  <c r="BO189" i="8" s="1"/>
  <c r="BO190" i="8" s="1"/>
  <c r="BO191" i="8" s="1"/>
  <c r="BO192" i="8" s="1"/>
  <c r="BO193" i="8" s="1"/>
  <c r="BO194" i="8" s="1"/>
  <c r="BO195" i="8" s="1"/>
  <c r="BO196" i="8" s="1"/>
  <c r="BO197" i="8" s="1"/>
  <c r="BO198" i="8" s="1"/>
  <c r="BO199" i="8" s="1"/>
  <c r="BO200" i="8" s="1"/>
  <c r="BO201" i="8" s="1"/>
  <c r="BC24" i="8"/>
  <c r="BC25" i="8" s="1"/>
  <c r="BC26" i="8" s="1"/>
  <c r="BC27" i="8" s="1"/>
  <c r="BC28" i="8" s="1"/>
  <c r="BC29" i="8" s="1"/>
  <c r="BC30" i="8" s="1"/>
  <c r="BC31" i="8" s="1"/>
  <c r="BC32" i="8" s="1"/>
  <c r="BC33" i="8" s="1"/>
  <c r="BC34" i="8" s="1"/>
  <c r="BC35" i="8" s="1"/>
  <c r="BC36" i="8" s="1"/>
  <c r="BC37" i="8" s="1"/>
  <c r="BC38" i="8" s="1"/>
  <c r="BC39" i="8" s="1"/>
  <c r="BC40" i="8" s="1"/>
  <c r="BC41" i="8" s="1"/>
  <c r="BC42" i="8" s="1"/>
  <c r="BC43" i="8" s="1"/>
  <c r="BC44" i="8" s="1"/>
  <c r="BC45" i="8" s="1"/>
  <c r="BC46" i="8" s="1"/>
  <c r="BC47" i="8" s="1"/>
  <c r="BC48" i="8" s="1"/>
  <c r="BC49" i="8" s="1"/>
  <c r="BC50" i="8" s="1"/>
  <c r="BC51" i="8" s="1"/>
  <c r="BC52" i="8" s="1"/>
  <c r="BC53" i="8" s="1"/>
  <c r="BC54" i="8" s="1"/>
  <c r="BC55" i="8" s="1"/>
  <c r="BC56" i="8" s="1"/>
  <c r="BC57" i="8" s="1"/>
  <c r="BC58" i="8" s="1"/>
  <c r="BC59" i="8" s="1"/>
  <c r="BC60" i="8" s="1"/>
  <c r="BC61" i="8" s="1"/>
  <c r="BC62" i="8" s="1"/>
  <c r="BC63" i="8" s="1"/>
  <c r="BC64" i="8" s="1"/>
  <c r="BC65" i="8" s="1"/>
  <c r="BC66" i="8" s="1"/>
  <c r="BC67" i="8" s="1"/>
  <c r="BC68" i="8" s="1"/>
  <c r="BC69" i="8" s="1"/>
  <c r="BC70" i="8" s="1"/>
  <c r="BC71" i="8" s="1"/>
  <c r="BC72" i="8" s="1"/>
  <c r="BC73" i="8" s="1"/>
  <c r="BC74" i="8" s="1"/>
  <c r="BC75" i="8" s="1"/>
  <c r="BC76" i="8" s="1"/>
  <c r="BC77" i="8" s="1"/>
  <c r="BC78" i="8" s="1"/>
  <c r="BC79" i="8" s="1"/>
  <c r="BC80" i="8" s="1"/>
  <c r="BC81" i="8" s="1"/>
  <c r="BC82" i="8" s="1"/>
  <c r="BC83" i="8" s="1"/>
  <c r="BC84" i="8" s="1"/>
  <c r="BC85" i="8" s="1"/>
  <c r="BC86" i="8" s="1"/>
  <c r="BC87" i="8" s="1"/>
  <c r="BC88" i="8" s="1"/>
  <c r="BC89" i="8" s="1"/>
  <c r="BC90" i="8" s="1"/>
  <c r="BC91" i="8" s="1"/>
  <c r="BC92" i="8" s="1"/>
  <c r="BC93" i="8" s="1"/>
  <c r="BC94" i="8" s="1"/>
  <c r="BC95" i="8" s="1"/>
  <c r="BC96" i="8" s="1"/>
  <c r="BC97" i="8" s="1"/>
  <c r="BC98" i="8" s="1"/>
  <c r="BC99" i="8" s="1"/>
  <c r="BC100" i="8" s="1"/>
  <c r="BC101" i="8" s="1"/>
  <c r="BC102" i="8" s="1"/>
  <c r="BC103" i="8" s="1"/>
  <c r="BC104" i="8" s="1"/>
  <c r="BC105" i="8" s="1"/>
  <c r="BC106" i="8" s="1"/>
  <c r="BC107" i="8" s="1"/>
  <c r="BC108" i="8" s="1"/>
  <c r="BC109" i="8" s="1"/>
  <c r="BC110" i="8" s="1"/>
  <c r="BC111" i="8" s="1"/>
  <c r="BC112" i="8" s="1"/>
  <c r="BC113" i="8" s="1"/>
  <c r="BC114" i="8" s="1"/>
  <c r="BC115" i="8" s="1"/>
  <c r="BC116" i="8" s="1"/>
  <c r="BC117" i="8" s="1"/>
  <c r="BC118" i="8" s="1"/>
  <c r="BC119" i="8" s="1"/>
  <c r="BC120" i="8" s="1"/>
  <c r="BC121" i="8" s="1"/>
  <c r="BC122" i="8" s="1"/>
  <c r="BC123" i="8" s="1"/>
  <c r="BC124" i="8" s="1"/>
  <c r="BC125" i="8" s="1"/>
  <c r="BC126" i="8" s="1"/>
  <c r="BC127" i="8" s="1"/>
  <c r="BC128" i="8" s="1"/>
  <c r="BC129" i="8" s="1"/>
  <c r="BC130" i="8" s="1"/>
  <c r="BC131" i="8" s="1"/>
  <c r="BC132" i="8" s="1"/>
  <c r="BC133" i="8" s="1"/>
  <c r="BC134" i="8" s="1"/>
  <c r="BC135" i="8" s="1"/>
  <c r="BC136" i="8" s="1"/>
  <c r="BC137" i="8" s="1"/>
  <c r="BC138" i="8" s="1"/>
  <c r="BC139" i="8" s="1"/>
  <c r="BC140" i="8" s="1"/>
  <c r="BC141" i="8" s="1"/>
  <c r="BC142" i="8" s="1"/>
  <c r="BC143" i="8" s="1"/>
  <c r="BC144" i="8" s="1"/>
  <c r="BC145" i="8" s="1"/>
  <c r="BC146" i="8" s="1"/>
  <c r="BC147" i="8" s="1"/>
  <c r="BC148" i="8" s="1"/>
  <c r="BC149" i="8" s="1"/>
  <c r="BC150" i="8" s="1"/>
  <c r="BC151" i="8" s="1"/>
  <c r="BC152" i="8" s="1"/>
  <c r="BC153" i="8" s="1"/>
  <c r="BC154" i="8" s="1"/>
  <c r="BC155" i="8" s="1"/>
  <c r="BC156" i="8" s="1"/>
  <c r="BC157" i="8" s="1"/>
  <c r="BC158" i="8" s="1"/>
  <c r="BC159" i="8" s="1"/>
  <c r="BC160" i="8" s="1"/>
  <c r="BC161" i="8" s="1"/>
  <c r="BC162" i="8" s="1"/>
  <c r="BC163" i="8" s="1"/>
  <c r="BC164" i="8" s="1"/>
  <c r="BC165" i="8" s="1"/>
  <c r="BC166" i="8" s="1"/>
  <c r="BC167" i="8" s="1"/>
  <c r="BC168" i="8" s="1"/>
  <c r="BC169" i="8" s="1"/>
  <c r="BC170" i="8" s="1"/>
  <c r="BC171" i="8" s="1"/>
  <c r="BC172" i="8" s="1"/>
  <c r="BC173" i="8" s="1"/>
  <c r="BC174" i="8" s="1"/>
  <c r="BC175" i="8" s="1"/>
  <c r="BC176" i="8" s="1"/>
  <c r="BC177" i="8" s="1"/>
  <c r="BC178" i="8" s="1"/>
  <c r="BC179" i="8" s="1"/>
  <c r="BC180" i="8" s="1"/>
  <c r="BC181" i="8" s="1"/>
  <c r="BC182" i="8" s="1"/>
  <c r="BC183" i="8" s="1"/>
  <c r="BC184" i="8" s="1"/>
  <c r="BC185" i="8" s="1"/>
  <c r="BC186" i="8" s="1"/>
  <c r="BC187" i="8" s="1"/>
  <c r="BC188" i="8" s="1"/>
  <c r="BC189" i="8" s="1"/>
  <c r="BC190" i="8" s="1"/>
  <c r="BC191" i="8" s="1"/>
  <c r="BC192" i="8" s="1"/>
  <c r="BC193" i="8" s="1"/>
  <c r="BC194" i="8" s="1"/>
  <c r="BC195" i="8" s="1"/>
  <c r="BC196" i="8" s="1"/>
  <c r="BC197" i="8" s="1"/>
  <c r="BC198" i="8" s="1"/>
  <c r="BC199" i="8" s="1"/>
  <c r="BC200" i="8" s="1"/>
  <c r="BC201" i="8" s="1"/>
  <c r="BA205" i="8"/>
  <c r="D25" i="8"/>
  <c r="Y24" i="8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Y37" i="8" s="1"/>
  <c r="Y38" i="8" s="1"/>
  <c r="Y39" i="8" s="1"/>
  <c r="Y40" i="8" s="1"/>
  <c r="Y41" i="8" s="1"/>
  <c r="Y42" i="8" s="1"/>
  <c r="Y43" i="8" s="1"/>
  <c r="Y44" i="8" s="1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Y81" i="8" s="1"/>
  <c r="Y82" i="8" s="1"/>
  <c r="Y83" i="8" s="1"/>
  <c r="Y84" i="8" s="1"/>
  <c r="Y85" i="8" s="1"/>
  <c r="Y86" i="8" s="1"/>
  <c r="Y87" i="8" s="1"/>
  <c r="Y88" i="8" s="1"/>
  <c r="Y89" i="8" s="1"/>
  <c r="Y90" i="8" s="1"/>
  <c r="Y91" i="8" s="1"/>
  <c r="Y92" i="8" s="1"/>
  <c r="Y93" i="8" s="1"/>
  <c r="Y94" i="8" s="1"/>
  <c r="Y95" i="8" s="1"/>
  <c r="Y96" i="8" s="1"/>
  <c r="Y97" i="8" s="1"/>
  <c r="Y98" i="8" s="1"/>
  <c r="Y99" i="8" s="1"/>
  <c r="Y100" i="8" s="1"/>
  <c r="Y101" i="8" s="1"/>
  <c r="Y102" i="8" s="1"/>
  <c r="Y103" i="8" s="1"/>
  <c r="Y104" i="8" s="1"/>
  <c r="Y105" i="8" s="1"/>
  <c r="Y106" i="8" s="1"/>
  <c r="Y107" i="8" s="1"/>
  <c r="Y108" i="8" s="1"/>
  <c r="Y109" i="8" s="1"/>
  <c r="Y110" i="8" s="1"/>
  <c r="Y111" i="8" s="1"/>
  <c r="Y112" i="8" s="1"/>
  <c r="Y113" i="8" s="1"/>
  <c r="Y114" i="8" s="1"/>
  <c r="Y115" i="8" s="1"/>
  <c r="Y116" i="8" s="1"/>
  <c r="Y117" i="8" s="1"/>
  <c r="Y118" i="8" s="1"/>
  <c r="Y119" i="8" s="1"/>
  <c r="Y120" i="8" s="1"/>
  <c r="Y121" i="8" s="1"/>
  <c r="Y122" i="8" s="1"/>
  <c r="Y123" i="8" s="1"/>
  <c r="Y124" i="8" s="1"/>
  <c r="Y125" i="8" s="1"/>
  <c r="Y126" i="8" s="1"/>
  <c r="Y127" i="8" s="1"/>
  <c r="Y128" i="8" s="1"/>
  <c r="Y129" i="8" s="1"/>
  <c r="Y130" i="8" s="1"/>
  <c r="Y131" i="8" s="1"/>
  <c r="Y132" i="8" s="1"/>
  <c r="Y133" i="8" s="1"/>
  <c r="Y134" i="8" s="1"/>
  <c r="Y135" i="8" s="1"/>
  <c r="Y136" i="8" s="1"/>
  <c r="Y137" i="8" s="1"/>
  <c r="Y138" i="8" s="1"/>
  <c r="Y139" i="8" s="1"/>
  <c r="Y140" i="8" s="1"/>
  <c r="Y141" i="8" s="1"/>
  <c r="Y142" i="8" s="1"/>
  <c r="Y143" i="8" s="1"/>
  <c r="Y144" i="8" s="1"/>
  <c r="Y145" i="8" s="1"/>
  <c r="Y146" i="8" s="1"/>
  <c r="Y147" i="8" s="1"/>
  <c r="Y148" i="8" s="1"/>
  <c r="Y149" i="8" s="1"/>
  <c r="Y150" i="8" s="1"/>
  <c r="Y151" i="8" s="1"/>
  <c r="Y152" i="8" s="1"/>
  <c r="Y153" i="8" s="1"/>
  <c r="Y154" i="8" s="1"/>
  <c r="Y155" i="8" s="1"/>
  <c r="Y156" i="8" s="1"/>
  <c r="Y157" i="8" s="1"/>
  <c r="Y158" i="8" s="1"/>
  <c r="Y159" i="8" s="1"/>
  <c r="Y160" i="8" s="1"/>
  <c r="Y161" i="8" s="1"/>
  <c r="Y162" i="8" s="1"/>
  <c r="Y163" i="8" s="1"/>
  <c r="Y164" i="8" s="1"/>
  <c r="Y165" i="8" s="1"/>
  <c r="Y166" i="8" s="1"/>
  <c r="Y167" i="8" s="1"/>
  <c r="Y168" i="8" s="1"/>
  <c r="Y169" i="8" s="1"/>
  <c r="Y170" i="8" s="1"/>
  <c r="Y171" i="8" s="1"/>
  <c r="Y172" i="8" s="1"/>
  <c r="Y173" i="8" s="1"/>
  <c r="Y174" i="8" s="1"/>
  <c r="Y175" i="8" s="1"/>
  <c r="Y176" i="8" s="1"/>
  <c r="Y177" i="8" s="1"/>
  <c r="Y178" i="8" s="1"/>
  <c r="Y179" i="8" s="1"/>
  <c r="Y180" i="8" s="1"/>
  <c r="Y181" i="8" s="1"/>
  <c r="Y182" i="8" s="1"/>
  <c r="Y183" i="8" s="1"/>
  <c r="Y184" i="8" s="1"/>
  <c r="Y185" i="8" s="1"/>
  <c r="Y186" i="8" s="1"/>
  <c r="Y187" i="8" s="1"/>
  <c r="Y188" i="8" s="1"/>
  <c r="Y189" i="8" s="1"/>
  <c r="Y190" i="8" s="1"/>
  <c r="Y191" i="8" s="1"/>
  <c r="Y192" i="8" s="1"/>
  <c r="Y193" i="8" s="1"/>
  <c r="Y194" i="8" s="1"/>
  <c r="Y195" i="8" s="1"/>
  <c r="Y196" i="8" s="1"/>
  <c r="Y197" i="8" s="1"/>
  <c r="Y198" i="8" s="1"/>
  <c r="Y199" i="8" s="1"/>
  <c r="Y200" i="8" s="1"/>
  <c r="Y201" i="8" s="1"/>
  <c r="Q205" i="8"/>
  <c r="K202" i="8"/>
  <c r="AP24" i="8"/>
  <c r="AP25" i="8" s="1"/>
  <c r="AP26" i="8" s="1"/>
  <c r="AP27" i="8" s="1"/>
  <c r="AP28" i="8" s="1"/>
  <c r="AP29" i="8" s="1"/>
  <c r="AP30" i="8" s="1"/>
  <c r="AP31" i="8" s="1"/>
  <c r="AP32" i="8" s="1"/>
  <c r="AP33" i="8" s="1"/>
  <c r="AP34" i="8" s="1"/>
  <c r="AP35" i="8" s="1"/>
  <c r="AP36" i="8" s="1"/>
  <c r="AP37" i="8" s="1"/>
  <c r="AP38" i="8" s="1"/>
  <c r="AP39" i="8" s="1"/>
  <c r="AP40" i="8" s="1"/>
  <c r="AP41" i="8" s="1"/>
  <c r="AP42" i="8" s="1"/>
  <c r="AP43" i="8" s="1"/>
  <c r="AP44" i="8" s="1"/>
  <c r="AP45" i="8" s="1"/>
  <c r="AP46" i="8" s="1"/>
  <c r="AP47" i="8" s="1"/>
  <c r="AP48" i="8" s="1"/>
  <c r="AP49" i="8" s="1"/>
  <c r="AP50" i="8" s="1"/>
  <c r="AP51" i="8" s="1"/>
  <c r="AP52" i="8" s="1"/>
  <c r="AP53" i="8" s="1"/>
  <c r="AP54" i="8" s="1"/>
  <c r="AP55" i="8" s="1"/>
  <c r="AP56" i="8" s="1"/>
  <c r="AP57" i="8" s="1"/>
  <c r="AP58" i="8" s="1"/>
  <c r="AP59" i="8" s="1"/>
  <c r="AP60" i="8" s="1"/>
  <c r="AP61" i="8" s="1"/>
  <c r="AP62" i="8" s="1"/>
  <c r="AP63" i="8" s="1"/>
  <c r="AP64" i="8" s="1"/>
  <c r="AP65" i="8" s="1"/>
  <c r="AP66" i="8" s="1"/>
  <c r="AP67" i="8" s="1"/>
  <c r="AP68" i="8" s="1"/>
  <c r="AP69" i="8" s="1"/>
  <c r="AP70" i="8" s="1"/>
  <c r="AP71" i="8" s="1"/>
  <c r="AP72" i="8" s="1"/>
  <c r="AP73" i="8" s="1"/>
  <c r="AP74" i="8" s="1"/>
  <c r="AP75" i="8" s="1"/>
  <c r="AP76" i="8" s="1"/>
  <c r="AP77" i="8" s="1"/>
  <c r="AP78" i="8" s="1"/>
  <c r="AP79" i="8" s="1"/>
  <c r="AP80" i="8" s="1"/>
  <c r="AP81" i="8" s="1"/>
  <c r="AP82" i="8" s="1"/>
  <c r="AP83" i="8" s="1"/>
  <c r="AP84" i="8" s="1"/>
  <c r="AP85" i="8" s="1"/>
  <c r="AP86" i="8" s="1"/>
  <c r="AP87" i="8" s="1"/>
  <c r="AP88" i="8" s="1"/>
  <c r="AP89" i="8" s="1"/>
  <c r="AP90" i="8" s="1"/>
  <c r="AP91" i="8" s="1"/>
  <c r="AP92" i="8" s="1"/>
  <c r="AP93" i="8" s="1"/>
  <c r="AP94" i="8" s="1"/>
  <c r="AP95" i="8" s="1"/>
  <c r="AP96" i="8" s="1"/>
  <c r="AP97" i="8" s="1"/>
  <c r="AP98" i="8" s="1"/>
  <c r="AP99" i="8" s="1"/>
  <c r="AP100" i="8" s="1"/>
  <c r="AP101" i="8" s="1"/>
  <c r="AP102" i="8" s="1"/>
  <c r="AP103" i="8" s="1"/>
  <c r="AP104" i="8" s="1"/>
  <c r="AP105" i="8" s="1"/>
  <c r="AP106" i="8" s="1"/>
  <c r="AP107" i="8" s="1"/>
  <c r="AP108" i="8" s="1"/>
  <c r="AP109" i="8" s="1"/>
  <c r="AP110" i="8" s="1"/>
  <c r="AP111" i="8" s="1"/>
  <c r="AP112" i="8" s="1"/>
  <c r="AP113" i="8" s="1"/>
  <c r="AP114" i="8" s="1"/>
  <c r="AP115" i="8" s="1"/>
  <c r="AP116" i="8" s="1"/>
  <c r="AP117" i="8" s="1"/>
  <c r="AP118" i="8" s="1"/>
  <c r="AP119" i="8" s="1"/>
  <c r="AP120" i="8" s="1"/>
  <c r="AP121" i="8" s="1"/>
  <c r="AP122" i="8" s="1"/>
  <c r="AP123" i="8" s="1"/>
  <c r="AP124" i="8" s="1"/>
  <c r="AP125" i="8" s="1"/>
  <c r="AP126" i="8" s="1"/>
  <c r="AP127" i="8" s="1"/>
  <c r="AP128" i="8" s="1"/>
  <c r="AP129" i="8" s="1"/>
  <c r="AP130" i="8" s="1"/>
  <c r="AP131" i="8" s="1"/>
  <c r="AP132" i="8" s="1"/>
  <c r="AP133" i="8" s="1"/>
  <c r="AP134" i="8" s="1"/>
  <c r="AP135" i="8" s="1"/>
  <c r="AP136" i="8" s="1"/>
  <c r="AP137" i="8" s="1"/>
  <c r="AP138" i="8" s="1"/>
  <c r="AP139" i="8" s="1"/>
  <c r="AP140" i="8" s="1"/>
  <c r="AP141" i="8" s="1"/>
  <c r="AP142" i="8" s="1"/>
  <c r="AP143" i="8" s="1"/>
  <c r="AP144" i="8" s="1"/>
  <c r="AP145" i="8" s="1"/>
  <c r="AP146" i="8" s="1"/>
  <c r="AP147" i="8" s="1"/>
  <c r="AP148" i="8" s="1"/>
  <c r="AP149" i="8" s="1"/>
  <c r="AP150" i="8" s="1"/>
  <c r="AP151" i="8" s="1"/>
  <c r="AP152" i="8" s="1"/>
  <c r="AP153" i="8" s="1"/>
  <c r="AP154" i="8" s="1"/>
  <c r="AP155" i="8" s="1"/>
  <c r="AP156" i="8" s="1"/>
  <c r="AP157" i="8" s="1"/>
  <c r="AP158" i="8" s="1"/>
  <c r="AP159" i="8" s="1"/>
  <c r="AP160" i="8" s="1"/>
  <c r="AP161" i="8" s="1"/>
  <c r="AP162" i="8" s="1"/>
  <c r="AP163" i="8" s="1"/>
  <c r="AP164" i="8" s="1"/>
  <c r="AP165" i="8" s="1"/>
  <c r="AP166" i="8" s="1"/>
  <c r="AP167" i="8" s="1"/>
  <c r="AP168" i="8" s="1"/>
  <c r="AP169" i="8" s="1"/>
  <c r="AP170" i="8" s="1"/>
  <c r="AP171" i="8" s="1"/>
  <c r="AP172" i="8" s="1"/>
  <c r="AP173" i="8" s="1"/>
  <c r="AP174" i="8" s="1"/>
  <c r="AP175" i="8" s="1"/>
  <c r="AP176" i="8" s="1"/>
  <c r="AP177" i="8" s="1"/>
  <c r="AP178" i="8" s="1"/>
  <c r="AP179" i="8" s="1"/>
  <c r="AP180" i="8" s="1"/>
  <c r="AP181" i="8" s="1"/>
  <c r="AP182" i="8" s="1"/>
  <c r="AP183" i="8" s="1"/>
  <c r="AP184" i="8" s="1"/>
  <c r="AP185" i="8" s="1"/>
  <c r="AP186" i="8" s="1"/>
  <c r="AP187" i="8" s="1"/>
  <c r="AP188" i="8" s="1"/>
  <c r="AP189" i="8" s="1"/>
  <c r="AP190" i="8" s="1"/>
  <c r="AP191" i="8" s="1"/>
  <c r="AP192" i="8" s="1"/>
  <c r="AP193" i="8" s="1"/>
  <c r="AP194" i="8" s="1"/>
  <c r="AP195" i="8" s="1"/>
  <c r="AP196" i="8" s="1"/>
  <c r="AP197" i="8" s="1"/>
  <c r="AP198" i="8" s="1"/>
  <c r="AP199" i="8" s="1"/>
  <c r="AP200" i="8" s="1"/>
  <c r="AP201" i="8" s="1"/>
  <c r="AV202" i="8"/>
  <c r="X202" i="8"/>
  <c r="BT24" i="8"/>
  <c r="BT25" i="8" s="1"/>
  <c r="BT26" i="8" s="1"/>
  <c r="BT27" i="8" s="1"/>
  <c r="BT28" i="8" s="1"/>
  <c r="BT29" i="8" s="1"/>
  <c r="BT30" i="8" s="1"/>
  <c r="BT31" i="8" s="1"/>
  <c r="BT32" i="8" s="1"/>
  <c r="BT33" i="8" s="1"/>
  <c r="BT34" i="8" s="1"/>
  <c r="BT35" i="8" s="1"/>
  <c r="BT36" i="8" s="1"/>
  <c r="BT37" i="8" s="1"/>
  <c r="BT38" i="8" s="1"/>
  <c r="BT39" i="8" s="1"/>
  <c r="BT40" i="8" s="1"/>
  <c r="BT41" i="8" s="1"/>
  <c r="BT42" i="8" s="1"/>
  <c r="BT43" i="8" s="1"/>
  <c r="BT44" i="8" s="1"/>
  <c r="BT45" i="8" s="1"/>
  <c r="BT46" i="8" s="1"/>
  <c r="BT47" i="8" s="1"/>
  <c r="BT48" i="8" s="1"/>
  <c r="BT49" i="8" s="1"/>
  <c r="BT50" i="8" s="1"/>
  <c r="BT51" i="8" s="1"/>
  <c r="BT52" i="8" s="1"/>
  <c r="BT53" i="8" s="1"/>
  <c r="BT54" i="8" s="1"/>
  <c r="BT55" i="8" s="1"/>
  <c r="BT56" i="8" s="1"/>
  <c r="BT57" i="8" s="1"/>
  <c r="BT58" i="8" s="1"/>
  <c r="BT59" i="8" s="1"/>
  <c r="BT60" i="8" s="1"/>
  <c r="BT61" i="8" s="1"/>
  <c r="BT62" i="8" s="1"/>
  <c r="BT63" i="8" s="1"/>
  <c r="BT64" i="8" s="1"/>
  <c r="BT65" i="8" s="1"/>
  <c r="BT66" i="8" s="1"/>
  <c r="BT67" i="8" s="1"/>
  <c r="BT68" i="8" s="1"/>
  <c r="BT69" i="8" s="1"/>
  <c r="BT70" i="8" s="1"/>
  <c r="BT71" i="8" s="1"/>
  <c r="BT72" i="8" s="1"/>
  <c r="BT73" i="8" s="1"/>
  <c r="BT74" i="8" s="1"/>
  <c r="BT75" i="8" s="1"/>
  <c r="BT76" i="8" s="1"/>
  <c r="BT77" i="8" s="1"/>
  <c r="BT78" i="8" s="1"/>
  <c r="BT79" i="8" s="1"/>
  <c r="BT80" i="8" s="1"/>
  <c r="BT81" i="8" s="1"/>
  <c r="BT82" i="8" s="1"/>
  <c r="BT83" i="8" s="1"/>
  <c r="BT84" i="8" s="1"/>
  <c r="BT85" i="8" s="1"/>
  <c r="BT86" i="8" s="1"/>
  <c r="BT87" i="8" s="1"/>
  <c r="BT88" i="8" s="1"/>
  <c r="BT89" i="8" s="1"/>
  <c r="BT90" i="8" s="1"/>
  <c r="BT91" i="8" s="1"/>
  <c r="BT92" i="8" s="1"/>
  <c r="BT93" i="8" s="1"/>
  <c r="BT94" i="8" s="1"/>
  <c r="BT95" i="8" s="1"/>
  <c r="BT96" i="8" s="1"/>
  <c r="BT97" i="8" s="1"/>
  <c r="BT98" i="8" s="1"/>
  <c r="BT99" i="8" s="1"/>
  <c r="BT100" i="8" s="1"/>
  <c r="BT101" i="8" s="1"/>
  <c r="BT102" i="8" s="1"/>
  <c r="BT103" i="8" s="1"/>
  <c r="BT104" i="8" s="1"/>
  <c r="BT105" i="8" s="1"/>
  <c r="BT106" i="8" s="1"/>
  <c r="BT107" i="8" s="1"/>
  <c r="BT108" i="8" s="1"/>
  <c r="BT109" i="8" s="1"/>
  <c r="BT110" i="8" s="1"/>
  <c r="BT111" i="8" s="1"/>
  <c r="BT112" i="8" s="1"/>
  <c r="BT113" i="8" s="1"/>
  <c r="BT114" i="8" s="1"/>
  <c r="BT115" i="8" s="1"/>
  <c r="BT116" i="8" s="1"/>
  <c r="BT117" i="8" s="1"/>
  <c r="BT118" i="8" s="1"/>
  <c r="BT119" i="8" s="1"/>
  <c r="BT120" i="8" s="1"/>
  <c r="BT121" i="8" s="1"/>
  <c r="BT122" i="8" s="1"/>
  <c r="BT123" i="8" s="1"/>
  <c r="BT124" i="8" s="1"/>
  <c r="BT125" i="8" s="1"/>
  <c r="BT126" i="8" s="1"/>
  <c r="BT127" i="8" s="1"/>
  <c r="BT128" i="8" s="1"/>
  <c r="BT129" i="8" s="1"/>
  <c r="BT130" i="8" s="1"/>
  <c r="BT131" i="8" s="1"/>
  <c r="BT132" i="8" s="1"/>
  <c r="BT133" i="8" s="1"/>
  <c r="BT134" i="8" s="1"/>
  <c r="BT135" i="8" s="1"/>
  <c r="BT136" i="8" s="1"/>
  <c r="BT137" i="8" s="1"/>
  <c r="BT138" i="8" s="1"/>
  <c r="BT139" i="8" s="1"/>
  <c r="BT140" i="8" s="1"/>
  <c r="BT141" i="8" s="1"/>
  <c r="BT142" i="8" s="1"/>
  <c r="BT143" i="8" s="1"/>
  <c r="BT144" i="8" s="1"/>
  <c r="BT145" i="8" s="1"/>
  <c r="BT146" i="8" s="1"/>
  <c r="BT147" i="8" s="1"/>
  <c r="BT148" i="8" s="1"/>
  <c r="BT149" i="8" s="1"/>
  <c r="BT150" i="8" s="1"/>
  <c r="BT151" i="8" s="1"/>
  <c r="BT152" i="8" s="1"/>
  <c r="BT153" i="8" s="1"/>
  <c r="BT154" i="8" s="1"/>
  <c r="BT155" i="8" s="1"/>
  <c r="BT156" i="8" s="1"/>
  <c r="BT157" i="8" s="1"/>
  <c r="BT158" i="8" s="1"/>
  <c r="BT159" i="8" s="1"/>
  <c r="BT160" i="8" s="1"/>
  <c r="BT161" i="8" s="1"/>
  <c r="BT162" i="8" s="1"/>
  <c r="BT163" i="8" s="1"/>
  <c r="BT164" i="8" s="1"/>
  <c r="BT165" i="8" s="1"/>
  <c r="BT166" i="8" s="1"/>
  <c r="BT167" i="8" s="1"/>
  <c r="BT168" i="8" s="1"/>
  <c r="BT169" i="8" s="1"/>
  <c r="BT170" i="8" s="1"/>
  <c r="BT171" i="8" s="1"/>
  <c r="BT172" i="8" s="1"/>
  <c r="BT173" i="8" s="1"/>
  <c r="BT174" i="8" s="1"/>
  <c r="BT175" i="8" s="1"/>
  <c r="BT176" i="8" s="1"/>
  <c r="BT177" i="8" s="1"/>
  <c r="BT178" i="8" s="1"/>
  <c r="BT179" i="8" s="1"/>
  <c r="BT180" i="8" s="1"/>
  <c r="BT181" i="8" s="1"/>
  <c r="BT182" i="8" s="1"/>
  <c r="BT183" i="8" s="1"/>
  <c r="BT184" i="8" s="1"/>
  <c r="BT185" i="8" s="1"/>
  <c r="BT186" i="8" s="1"/>
  <c r="BT187" i="8" s="1"/>
  <c r="BT188" i="8" s="1"/>
  <c r="BT189" i="8" s="1"/>
  <c r="BT190" i="8" s="1"/>
  <c r="BT191" i="8" s="1"/>
  <c r="BT192" i="8" s="1"/>
  <c r="BT193" i="8" s="1"/>
  <c r="BT194" i="8" s="1"/>
  <c r="BT195" i="8" s="1"/>
  <c r="BT196" i="8" s="1"/>
  <c r="BT197" i="8" s="1"/>
  <c r="BT198" i="8" s="1"/>
  <c r="BT199" i="8" s="1"/>
  <c r="BT200" i="8" s="1"/>
  <c r="BT201" i="8" s="1"/>
  <c r="BP24" i="8"/>
  <c r="BP25" i="8" s="1"/>
  <c r="BP26" i="8" s="1"/>
  <c r="BP27" i="8" s="1"/>
  <c r="BP28" i="8" s="1"/>
  <c r="BP29" i="8" s="1"/>
  <c r="BP30" i="8" s="1"/>
  <c r="BP31" i="8" s="1"/>
  <c r="BP32" i="8" s="1"/>
  <c r="BP33" i="8" s="1"/>
  <c r="BP34" i="8" s="1"/>
  <c r="BP35" i="8" s="1"/>
  <c r="BP36" i="8" s="1"/>
  <c r="BP37" i="8" s="1"/>
  <c r="BP38" i="8" s="1"/>
  <c r="BP39" i="8" s="1"/>
  <c r="BP40" i="8" s="1"/>
  <c r="BP41" i="8" s="1"/>
  <c r="BP42" i="8" s="1"/>
  <c r="BP43" i="8" s="1"/>
  <c r="BP44" i="8" s="1"/>
  <c r="BP45" i="8" s="1"/>
  <c r="BP46" i="8" s="1"/>
  <c r="BP47" i="8" s="1"/>
  <c r="BP48" i="8" s="1"/>
  <c r="BP49" i="8" s="1"/>
  <c r="BP50" i="8" s="1"/>
  <c r="BP51" i="8" s="1"/>
  <c r="BP52" i="8" s="1"/>
  <c r="BP53" i="8" s="1"/>
  <c r="BP54" i="8" s="1"/>
  <c r="BP55" i="8" s="1"/>
  <c r="BP56" i="8" s="1"/>
  <c r="BP57" i="8" s="1"/>
  <c r="BP58" i="8" s="1"/>
  <c r="BP59" i="8" s="1"/>
  <c r="BP60" i="8" s="1"/>
  <c r="BP61" i="8" s="1"/>
  <c r="BP62" i="8" s="1"/>
  <c r="BP63" i="8" s="1"/>
  <c r="BP64" i="8" s="1"/>
  <c r="BP65" i="8" s="1"/>
  <c r="BP66" i="8" s="1"/>
  <c r="BP67" i="8" s="1"/>
  <c r="BP68" i="8" s="1"/>
  <c r="BP69" i="8" s="1"/>
  <c r="BP70" i="8" s="1"/>
  <c r="BP71" i="8" s="1"/>
  <c r="BP72" i="8" s="1"/>
  <c r="BP73" i="8" s="1"/>
  <c r="BP74" i="8" s="1"/>
  <c r="BP75" i="8" s="1"/>
  <c r="BP76" i="8" s="1"/>
  <c r="BP77" i="8" s="1"/>
  <c r="BP78" i="8" s="1"/>
  <c r="BP79" i="8" s="1"/>
  <c r="BP80" i="8" s="1"/>
  <c r="BP81" i="8" s="1"/>
  <c r="BP82" i="8" s="1"/>
  <c r="BP83" i="8" s="1"/>
  <c r="BP84" i="8" s="1"/>
  <c r="BP85" i="8" s="1"/>
  <c r="BP86" i="8" s="1"/>
  <c r="BP87" i="8" s="1"/>
  <c r="BP88" i="8" s="1"/>
  <c r="BP89" i="8" s="1"/>
  <c r="BP90" i="8" s="1"/>
  <c r="BP91" i="8" s="1"/>
  <c r="BP92" i="8" s="1"/>
  <c r="BP93" i="8" s="1"/>
  <c r="BP94" i="8" s="1"/>
  <c r="BP95" i="8" s="1"/>
  <c r="BP96" i="8" s="1"/>
  <c r="BP97" i="8" s="1"/>
  <c r="BP98" i="8" s="1"/>
  <c r="BP99" i="8" s="1"/>
  <c r="BP100" i="8" s="1"/>
  <c r="BP101" i="8" s="1"/>
  <c r="BP102" i="8" s="1"/>
  <c r="BP103" i="8" s="1"/>
  <c r="BP104" i="8" s="1"/>
  <c r="BP105" i="8" s="1"/>
  <c r="BP106" i="8" s="1"/>
  <c r="BP107" i="8" s="1"/>
  <c r="BP108" i="8" s="1"/>
  <c r="BP109" i="8" s="1"/>
  <c r="BP110" i="8" s="1"/>
  <c r="BP111" i="8" s="1"/>
  <c r="BP112" i="8" s="1"/>
  <c r="BP113" i="8" s="1"/>
  <c r="BP114" i="8" s="1"/>
  <c r="BP115" i="8" s="1"/>
  <c r="BP116" i="8" s="1"/>
  <c r="BP117" i="8" s="1"/>
  <c r="BP118" i="8" s="1"/>
  <c r="BP119" i="8" s="1"/>
  <c r="BP120" i="8" s="1"/>
  <c r="BP121" i="8" s="1"/>
  <c r="BP122" i="8" s="1"/>
  <c r="BP123" i="8" s="1"/>
  <c r="BP124" i="8" s="1"/>
  <c r="BP125" i="8" s="1"/>
  <c r="BP126" i="8" s="1"/>
  <c r="BP127" i="8" s="1"/>
  <c r="BP128" i="8" s="1"/>
  <c r="BP129" i="8" s="1"/>
  <c r="BP130" i="8" s="1"/>
  <c r="BP131" i="8" s="1"/>
  <c r="BP132" i="8" s="1"/>
  <c r="BP133" i="8" s="1"/>
  <c r="BP134" i="8" s="1"/>
  <c r="BP135" i="8" s="1"/>
  <c r="BP136" i="8" s="1"/>
  <c r="BP137" i="8" s="1"/>
  <c r="BP138" i="8" s="1"/>
  <c r="BP139" i="8" s="1"/>
  <c r="BP140" i="8" s="1"/>
  <c r="BP141" i="8" s="1"/>
  <c r="BP142" i="8" s="1"/>
  <c r="BP143" i="8" s="1"/>
  <c r="BP144" i="8" s="1"/>
  <c r="BP145" i="8" s="1"/>
  <c r="BP146" i="8" s="1"/>
  <c r="BP147" i="8" s="1"/>
  <c r="BP148" i="8" s="1"/>
  <c r="BP149" i="8" s="1"/>
  <c r="BP150" i="8" s="1"/>
  <c r="BP151" i="8" s="1"/>
  <c r="BP152" i="8" s="1"/>
  <c r="BP153" i="8" s="1"/>
  <c r="BP154" i="8" s="1"/>
  <c r="BP155" i="8" s="1"/>
  <c r="BP156" i="8" s="1"/>
  <c r="BP157" i="8" s="1"/>
  <c r="BP158" i="8" s="1"/>
  <c r="BP159" i="8" s="1"/>
  <c r="BP160" i="8" s="1"/>
  <c r="BP161" i="8" s="1"/>
  <c r="BP162" i="8" s="1"/>
  <c r="BP163" i="8" s="1"/>
  <c r="BP164" i="8" s="1"/>
  <c r="BP165" i="8" s="1"/>
  <c r="BP166" i="8" s="1"/>
  <c r="BP167" i="8" s="1"/>
  <c r="BP168" i="8" s="1"/>
  <c r="BP169" i="8" s="1"/>
  <c r="BP170" i="8" s="1"/>
  <c r="BP171" i="8" s="1"/>
  <c r="BP172" i="8" s="1"/>
  <c r="BP173" i="8" s="1"/>
  <c r="BP174" i="8" s="1"/>
  <c r="BP175" i="8" s="1"/>
  <c r="BP176" i="8" s="1"/>
  <c r="BP177" i="8" s="1"/>
  <c r="BP178" i="8" s="1"/>
  <c r="BP179" i="8" s="1"/>
  <c r="BP180" i="8" s="1"/>
  <c r="BP181" i="8" s="1"/>
  <c r="BP182" i="8" s="1"/>
  <c r="BP183" i="8" s="1"/>
  <c r="BP184" i="8" s="1"/>
  <c r="BP185" i="8" s="1"/>
  <c r="BP186" i="8" s="1"/>
  <c r="BP187" i="8" s="1"/>
  <c r="BP188" i="8" s="1"/>
  <c r="BP189" i="8" s="1"/>
  <c r="BP190" i="8" s="1"/>
  <c r="BP191" i="8" s="1"/>
  <c r="BP192" i="8" s="1"/>
  <c r="BP193" i="8" s="1"/>
  <c r="BP194" i="8" s="1"/>
  <c r="BP195" i="8" s="1"/>
  <c r="BP196" i="8" s="1"/>
  <c r="BP197" i="8" s="1"/>
  <c r="BP198" i="8" s="1"/>
  <c r="BP199" i="8" s="1"/>
  <c r="BP200" i="8" s="1"/>
  <c r="BP201" i="8" s="1"/>
  <c r="AZ202" i="8"/>
  <c r="AY202" i="8"/>
  <c r="BS24" i="8"/>
  <c r="BS25" i="8" s="1"/>
  <c r="BS26" i="8" s="1"/>
  <c r="BS27" i="8" s="1"/>
  <c r="BS28" i="8" s="1"/>
  <c r="BS29" i="8" s="1"/>
  <c r="BS30" i="8" s="1"/>
  <c r="BS31" i="8" s="1"/>
  <c r="BS32" i="8" s="1"/>
  <c r="BS33" i="8" s="1"/>
  <c r="BS34" i="8" s="1"/>
  <c r="BS35" i="8" s="1"/>
  <c r="BS36" i="8" s="1"/>
  <c r="BS37" i="8" s="1"/>
  <c r="BS38" i="8" s="1"/>
  <c r="BS39" i="8" s="1"/>
  <c r="BS40" i="8" s="1"/>
  <c r="BS41" i="8" s="1"/>
  <c r="BS42" i="8" s="1"/>
  <c r="BS43" i="8" s="1"/>
  <c r="BS44" i="8" s="1"/>
  <c r="BS45" i="8" s="1"/>
  <c r="BS46" i="8" s="1"/>
  <c r="BS47" i="8" s="1"/>
  <c r="BS48" i="8" s="1"/>
  <c r="BS49" i="8" s="1"/>
  <c r="BS50" i="8" s="1"/>
  <c r="BS51" i="8" s="1"/>
  <c r="BS52" i="8" s="1"/>
  <c r="BS53" i="8" s="1"/>
  <c r="BS54" i="8" s="1"/>
  <c r="BS55" i="8" s="1"/>
  <c r="BS56" i="8" s="1"/>
  <c r="BS57" i="8" s="1"/>
  <c r="BS58" i="8" s="1"/>
  <c r="BS59" i="8" s="1"/>
  <c r="BS60" i="8" s="1"/>
  <c r="BS61" i="8" s="1"/>
  <c r="BS62" i="8" s="1"/>
  <c r="BS63" i="8" s="1"/>
  <c r="BS64" i="8" s="1"/>
  <c r="BS65" i="8" s="1"/>
  <c r="BS66" i="8" s="1"/>
  <c r="BS67" i="8" s="1"/>
  <c r="BS68" i="8" s="1"/>
  <c r="BS69" i="8" s="1"/>
  <c r="BS70" i="8" s="1"/>
  <c r="BS71" i="8" s="1"/>
  <c r="BS72" i="8" s="1"/>
  <c r="BS73" i="8" s="1"/>
  <c r="BS74" i="8" s="1"/>
  <c r="BS75" i="8" s="1"/>
  <c r="BS76" i="8" s="1"/>
  <c r="BS77" i="8" s="1"/>
  <c r="BS78" i="8" s="1"/>
  <c r="BS79" i="8" s="1"/>
  <c r="BS80" i="8" s="1"/>
  <c r="BS81" i="8" s="1"/>
  <c r="BS82" i="8" s="1"/>
  <c r="BS83" i="8" s="1"/>
  <c r="BS84" i="8" s="1"/>
  <c r="BS85" i="8" s="1"/>
  <c r="BS86" i="8" s="1"/>
  <c r="BS87" i="8" s="1"/>
  <c r="BS88" i="8" s="1"/>
  <c r="BS89" i="8" s="1"/>
  <c r="BS90" i="8" s="1"/>
  <c r="BS91" i="8" s="1"/>
  <c r="BS92" i="8" s="1"/>
  <c r="BS93" i="8" s="1"/>
  <c r="BS94" i="8" s="1"/>
  <c r="BS95" i="8" s="1"/>
  <c r="BS96" i="8" s="1"/>
  <c r="BS97" i="8" s="1"/>
  <c r="BS98" i="8" s="1"/>
  <c r="BS99" i="8" s="1"/>
  <c r="BS100" i="8" s="1"/>
  <c r="BS101" i="8" s="1"/>
  <c r="BS102" i="8" s="1"/>
  <c r="BS103" i="8" s="1"/>
  <c r="BS104" i="8" s="1"/>
  <c r="BS105" i="8" s="1"/>
  <c r="BS106" i="8" s="1"/>
  <c r="BS107" i="8" s="1"/>
  <c r="BS108" i="8" s="1"/>
  <c r="BS109" i="8" s="1"/>
  <c r="BS110" i="8" s="1"/>
  <c r="BS111" i="8" s="1"/>
  <c r="BS112" i="8" s="1"/>
  <c r="BS113" i="8" s="1"/>
  <c r="BS114" i="8" s="1"/>
  <c r="BS115" i="8" s="1"/>
  <c r="BS116" i="8" s="1"/>
  <c r="BS117" i="8" s="1"/>
  <c r="BS118" i="8" s="1"/>
  <c r="BS119" i="8" s="1"/>
  <c r="BS120" i="8" s="1"/>
  <c r="BS121" i="8" s="1"/>
  <c r="BS122" i="8" s="1"/>
  <c r="BS123" i="8" s="1"/>
  <c r="BS124" i="8" s="1"/>
  <c r="BS125" i="8" s="1"/>
  <c r="BS126" i="8" s="1"/>
  <c r="BS127" i="8" s="1"/>
  <c r="BS128" i="8" s="1"/>
  <c r="BS129" i="8" s="1"/>
  <c r="BS130" i="8" s="1"/>
  <c r="BS131" i="8" s="1"/>
  <c r="BS132" i="8" s="1"/>
  <c r="BS133" i="8" s="1"/>
  <c r="BS134" i="8" s="1"/>
  <c r="BS135" i="8" s="1"/>
  <c r="BS136" i="8" s="1"/>
  <c r="BS137" i="8" s="1"/>
  <c r="BS138" i="8" s="1"/>
  <c r="BS139" i="8" s="1"/>
  <c r="BS140" i="8" s="1"/>
  <c r="BS141" i="8" s="1"/>
  <c r="BS142" i="8" s="1"/>
  <c r="BS143" i="8" s="1"/>
  <c r="BS144" i="8" s="1"/>
  <c r="BS145" i="8" s="1"/>
  <c r="BS146" i="8" s="1"/>
  <c r="BS147" i="8" s="1"/>
  <c r="BS148" i="8" s="1"/>
  <c r="BS149" i="8" s="1"/>
  <c r="BS150" i="8" s="1"/>
  <c r="BS151" i="8" s="1"/>
  <c r="BS152" i="8" s="1"/>
  <c r="BS153" i="8" s="1"/>
  <c r="BS154" i="8" s="1"/>
  <c r="BS155" i="8" s="1"/>
  <c r="BS156" i="8" s="1"/>
  <c r="BS157" i="8" s="1"/>
  <c r="BS158" i="8" s="1"/>
  <c r="BS159" i="8" s="1"/>
  <c r="BS160" i="8" s="1"/>
  <c r="BS161" i="8" s="1"/>
  <c r="BS162" i="8" s="1"/>
  <c r="BS163" i="8" s="1"/>
  <c r="BS164" i="8" s="1"/>
  <c r="BS165" i="8" s="1"/>
  <c r="BS166" i="8" s="1"/>
  <c r="BS167" i="8" s="1"/>
  <c r="BS168" i="8" s="1"/>
  <c r="BS169" i="8" s="1"/>
  <c r="BS170" i="8" s="1"/>
  <c r="BS171" i="8" s="1"/>
  <c r="BS172" i="8" s="1"/>
  <c r="BS173" i="8" s="1"/>
  <c r="BS174" i="8" s="1"/>
  <c r="BS175" i="8" s="1"/>
  <c r="BS176" i="8" s="1"/>
  <c r="BS177" i="8" s="1"/>
  <c r="BS178" i="8" s="1"/>
  <c r="BS179" i="8" s="1"/>
  <c r="BS180" i="8" s="1"/>
  <c r="BS181" i="8" s="1"/>
  <c r="BS182" i="8" s="1"/>
  <c r="BS183" i="8" s="1"/>
  <c r="BS184" i="8" s="1"/>
  <c r="BS185" i="8" s="1"/>
  <c r="BS186" i="8" s="1"/>
  <c r="BS187" i="8" s="1"/>
  <c r="BS188" i="8" s="1"/>
  <c r="BS189" i="8" s="1"/>
  <c r="BS190" i="8" s="1"/>
  <c r="BS191" i="8" s="1"/>
  <c r="BS192" i="8" s="1"/>
  <c r="BS193" i="8" s="1"/>
  <c r="BS194" i="8" s="1"/>
  <c r="BS195" i="8" s="1"/>
  <c r="BS196" i="8" s="1"/>
  <c r="BS197" i="8" s="1"/>
  <c r="BS198" i="8" s="1"/>
  <c r="BS199" i="8" s="1"/>
  <c r="BS200" i="8" s="1"/>
  <c r="BS201" i="8" s="1"/>
  <c r="E205" i="8"/>
  <c r="BF24" i="8"/>
  <c r="BF25" i="8" s="1"/>
  <c r="BF26" i="8" s="1"/>
  <c r="BF27" i="8" s="1"/>
  <c r="BF28" i="8" s="1"/>
  <c r="BF29" i="8" s="1"/>
  <c r="BF30" i="8" s="1"/>
  <c r="BF31" i="8" s="1"/>
  <c r="BF32" i="8" s="1"/>
  <c r="BF33" i="8" s="1"/>
  <c r="BF34" i="8" s="1"/>
  <c r="BF35" i="8" s="1"/>
  <c r="BF36" i="8" s="1"/>
  <c r="BF37" i="8" s="1"/>
  <c r="BF38" i="8" s="1"/>
  <c r="BF39" i="8" s="1"/>
  <c r="BF40" i="8" s="1"/>
  <c r="BF41" i="8" s="1"/>
  <c r="BF42" i="8" s="1"/>
  <c r="BF43" i="8" s="1"/>
  <c r="BF44" i="8" s="1"/>
  <c r="BF45" i="8" s="1"/>
  <c r="BF46" i="8" s="1"/>
  <c r="BF47" i="8" s="1"/>
  <c r="BF48" i="8" s="1"/>
  <c r="BF49" i="8" s="1"/>
  <c r="BF50" i="8" s="1"/>
  <c r="BF51" i="8" s="1"/>
  <c r="BF52" i="8" s="1"/>
  <c r="BF53" i="8" s="1"/>
  <c r="BF54" i="8" s="1"/>
  <c r="BF55" i="8" s="1"/>
  <c r="BF56" i="8" s="1"/>
  <c r="BF57" i="8" s="1"/>
  <c r="BF58" i="8" s="1"/>
  <c r="BF59" i="8" s="1"/>
  <c r="BF60" i="8" s="1"/>
  <c r="BF61" i="8" s="1"/>
  <c r="BF62" i="8" s="1"/>
  <c r="BF63" i="8" s="1"/>
  <c r="BF64" i="8" s="1"/>
  <c r="BF65" i="8" s="1"/>
  <c r="BF66" i="8" s="1"/>
  <c r="BF67" i="8" s="1"/>
  <c r="BF68" i="8" s="1"/>
  <c r="BF69" i="8" s="1"/>
  <c r="BF70" i="8" s="1"/>
  <c r="BF71" i="8" s="1"/>
  <c r="BF72" i="8" s="1"/>
  <c r="BF73" i="8" s="1"/>
  <c r="BF74" i="8" s="1"/>
  <c r="BF75" i="8" s="1"/>
  <c r="BF76" i="8" s="1"/>
  <c r="BF77" i="8" s="1"/>
  <c r="BF78" i="8" s="1"/>
  <c r="BF79" i="8" s="1"/>
  <c r="BF80" i="8" s="1"/>
  <c r="BF81" i="8" s="1"/>
  <c r="BF82" i="8" s="1"/>
  <c r="BF83" i="8" s="1"/>
  <c r="BF84" i="8" s="1"/>
  <c r="BF85" i="8" s="1"/>
  <c r="BF86" i="8" s="1"/>
  <c r="BF87" i="8" s="1"/>
  <c r="BF88" i="8" s="1"/>
  <c r="BF89" i="8" s="1"/>
  <c r="BF90" i="8" s="1"/>
  <c r="BF91" i="8" s="1"/>
  <c r="BF92" i="8" s="1"/>
  <c r="BF93" i="8" s="1"/>
  <c r="BF94" i="8" s="1"/>
  <c r="BF95" i="8" s="1"/>
  <c r="BF96" i="8" s="1"/>
  <c r="BF97" i="8" s="1"/>
  <c r="BF98" i="8" s="1"/>
  <c r="BF99" i="8" s="1"/>
  <c r="BF100" i="8" s="1"/>
  <c r="BF101" i="8" s="1"/>
  <c r="BF102" i="8" s="1"/>
  <c r="BF103" i="8" s="1"/>
  <c r="BF104" i="8" s="1"/>
  <c r="BF105" i="8" s="1"/>
  <c r="BF106" i="8" s="1"/>
  <c r="BF107" i="8" s="1"/>
  <c r="BF108" i="8" s="1"/>
  <c r="BF109" i="8" s="1"/>
  <c r="BF110" i="8" s="1"/>
  <c r="BF111" i="8" s="1"/>
  <c r="BF112" i="8" s="1"/>
  <c r="BF113" i="8" s="1"/>
  <c r="BF114" i="8" s="1"/>
  <c r="BF115" i="8" s="1"/>
  <c r="BF116" i="8" s="1"/>
  <c r="BF117" i="8" s="1"/>
  <c r="BF118" i="8" s="1"/>
  <c r="BF119" i="8" s="1"/>
  <c r="BF120" i="8" s="1"/>
  <c r="BF121" i="8" s="1"/>
  <c r="BF122" i="8" s="1"/>
  <c r="BF123" i="8" s="1"/>
  <c r="BF124" i="8" s="1"/>
  <c r="BF125" i="8" s="1"/>
  <c r="BF126" i="8" s="1"/>
  <c r="BF127" i="8" s="1"/>
  <c r="BF128" i="8" s="1"/>
  <c r="BF129" i="8" s="1"/>
  <c r="BF130" i="8" s="1"/>
  <c r="BF131" i="8" s="1"/>
  <c r="BF132" i="8" s="1"/>
  <c r="BF133" i="8" s="1"/>
  <c r="BF134" i="8" s="1"/>
  <c r="BF135" i="8" s="1"/>
  <c r="BF136" i="8" s="1"/>
  <c r="BF137" i="8" s="1"/>
  <c r="BF138" i="8" s="1"/>
  <c r="BF139" i="8" s="1"/>
  <c r="BF140" i="8" s="1"/>
  <c r="BF141" i="8" s="1"/>
  <c r="BF142" i="8" s="1"/>
  <c r="BF143" i="8" s="1"/>
  <c r="BF144" i="8" s="1"/>
  <c r="BF145" i="8" s="1"/>
  <c r="BF146" i="8" s="1"/>
  <c r="BF147" i="8" s="1"/>
  <c r="BF148" i="8" s="1"/>
  <c r="BF149" i="8" s="1"/>
  <c r="BF150" i="8" s="1"/>
  <c r="BF151" i="8" s="1"/>
  <c r="BF152" i="8" s="1"/>
  <c r="BF153" i="8" s="1"/>
  <c r="BF154" i="8" s="1"/>
  <c r="BF155" i="8" s="1"/>
  <c r="BF156" i="8" s="1"/>
  <c r="BF157" i="8" s="1"/>
  <c r="BF158" i="8" s="1"/>
  <c r="BF159" i="8" s="1"/>
  <c r="BF160" i="8" s="1"/>
  <c r="BF161" i="8" s="1"/>
  <c r="BF162" i="8" s="1"/>
  <c r="BF163" i="8" s="1"/>
  <c r="BF164" i="8" s="1"/>
  <c r="BF165" i="8" s="1"/>
  <c r="BF166" i="8" s="1"/>
  <c r="BF167" i="8" s="1"/>
  <c r="BF168" i="8" s="1"/>
  <c r="BF169" i="8" s="1"/>
  <c r="BF170" i="8" s="1"/>
  <c r="BF171" i="8" s="1"/>
  <c r="BF172" i="8" s="1"/>
  <c r="BF173" i="8" s="1"/>
  <c r="BF174" i="8" s="1"/>
  <c r="BF175" i="8" s="1"/>
  <c r="BF176" i="8" s="1"/>
  <c r="BF177" i="8" s="1"/>
  <c r="BF178" i="8" s="1"/>
  <c r="BF179" i="8" s="1"/>
  <c r="BF180" i="8" s="1"/>
  <c r="BF181" i="8" s="1"/>
  <c r="BF182" i="8" s="1"/>
  <c r="BF183" i="8" s="1"/>
  <c r="BF184" i="8" s="1"/>
  <c r="BF185" i="8" s="1"/>
  <c r="BF186" i="8" s="1"/>
  <c r="BF187" i="8" s="1"/>
  <c r="BF188" i="8" s="1"/>
  <c r="BF189" i="8" s="1"/>
  <c r="BF190" i="8" s="1"/>
  <c r="BF191" i="8" s="1"/>
  <c r="BF192" i="8" s="1"/>
  <c r="BF193" i="8" s="1"/>
  <c r="BF194" i="8" s="1"/>
  <c r="BF195" i="8" s="1"/>
  <c r="BF196" i="8" s="1"/>
  <c r="BF197" i="8" s="1"/>
  <c r="BF198" i="8" s="1"/>
  <c r="BF199" i="8" s="1"/>
  <c r="BF200" i="8" s="1"/>
  <c r="BF201" i="8" s="1"/>
  <c r="BA202" i="8"/>
  <c r="Q202" i="8"/>
  <c r="K205" i="8"/>
  <c r="Z205" i="8"/>
  <c r="AV205" i="8"/>
  <c r="X205" i="8"/>
  <c r="AA24" i="8"/>
  <c r="AA25" i="8" s="1"/>
  <c r="AA26" i="8" s="1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A38" i="8" s="1"/>
  <c r="AA39" i="8" s="1"/>
  <c r="AA40" i="8" s="1"/>
  <c r="AA41" i="8" s="1"/>
  <c r="AA42" i="8" s="1"/>
  <c r="AA43" i="8" s="1"/>
  <c r="AA44" i="8" s="1"/>
  <c r="AA45" i="8" s="1"/>
  <c r="AA46" i="8" s="1"/>
  <c r="AA47" i="8" s="1"/>
  <c r="AA48" i="8" s="1"/>
  <c r="AA49" i="8" s="1"/>
  <c r="AA50" i="8" s="1"/>
  <c r="AA51" i="8" s="1"/>
  <c r="AA52" i="8" s="1"/>
  <c r="AA53" i="8" s="1"/>
  <c r="AA54" i="8" s="1"/>
  <c r="AA55" i="8" s="1"/>
  <c r="AA56" i="8" s="1"/>
  <c r="AA57" i="8" s="1"/>
  <c r="AA58" i="8" s="1"/>
  <c r="AA59" i="8" s="1"/>
  <c r="AA60" i="8" s="1"/>
  <c r="AA61" i="8" s="1"/>
  <c r="AA62" i="8" s="1"/>
  <c r="AA63" i="8" s="1"/>
  <c r="AA64" i="8" s="1"/>
  <c r="AA65" i="8" s="1"/>
  <c r="AA66" i="8" s="1"/>
  <c r="AA67" i="8" s="1"/>
  <c r="AA68" i="8" s="1"/>
  <c r="AA69" i="8" s="1"/>
  <c r="AA70" i="8" s="1"/>
  <c r="AA71" i="8" s="1"/>
  <c r="AA72" i="8" s="1"/>
  <c r="AA73" i="8" s="1"/>
  <c r="AA74" i="8" s="1"/>
  <c r="AA75" i="8" s="1"/>
  <c r="AA76" i="8" s="1"/>
  <c r="AA77" i="8" s="1"/>
  <c r="AA78" i="8" s="1"/>
  <c r="AA79" i="8" s="1"/>
  <c r="AA80" i="8" s="1"/>
  <c r="AA81" i="8" s="1"/>
  <c r="AA82" i="8" s="1"/>
  <c r="AA83" i="8" s="1"/>
  <c r="AA84" i="8" s="1"/>
  <c r="AA85" i="8" s="1"/>
  <c r="AA86" i="8" s="1"/>
  <c r="AA87" i="8" s="1"/>
  <c r="AA88" i="8" s="1"/>
  <c r="AA89" i="8" s="1"/>
  <c r="AA90" i="8" s="1"/>
  <c r="AA91" i="8" s="1"/>
  <c r="AA92" i="8" s="1"/>
  <c r="AA93" i="8" s="1"/>
  <c r="AA94" i="8" s="1"/>
  <c r="AA95" i="8" s="1"/>
  <c r="AA96" i="8" s="1"/>
  <c r="AA97" i="8" s="1"/>
  <c r="AA98" i="8" s="1"/>
  <c r="AA99" i="8" s="1"/>
  <c r="AA100" i="8" s="1"/>
  <c r="AA101" i="8" s="1"/>
  <c r="AA102" i="8" s="1"/>
  <c r="AA103" i="8" s="1"/>
  <c r="AA104" i="8" s="1"/>
  <c r="AA105" i="8" s="1"/>
  <c r="AA106" i="8" s="1"/>
  <c r="AA107" i="8" s="1"/>
  <c r="AA108" i="8" s="1"/>
  <c r="AA109" i="8" s="1"/>
  <c r="AA110" i="8" s="1"/>
  <c r="AA111" i="8" s="1"/>
  <c r="AA112" i="8" s="1"/>
  <c r="AA113" i="8" s="1"/>
  <c r="AA114" i="8" s="1"/>
  <c r="AA115" i="8" s="1"/>
  <c r="AA116" i="8" s="1"/>
  <c r="AA117" i="8" s="1"/>
  <c r="AA118" i="8" s="1"/>
  <c r="AA119" i="8" s="1"/>
  <c r="AA120" i="8" s="1"/>
  <c r="AA121" i="8" s="1"/>
  <c r="AA122" i="8" s="1"/>
  <c r="AA123" i="8" s="1"/>
  <c r="AA124" i="8" s="1"/>
  <c r="AA125" i="8" s="1"/>
  <c r="AA126" i="8" s="1"/>
  <c r="AA127" i="8" s="1"/>
  <c r="AA128" i="8" s="1"/>
  <c r="AA129" i="8" s="1"/>
  <c r="AA130" i="8" s="1"/>
  <c r="AA131" i="8" s="1"/>
  <c r="AA132" i="8" s="1"/>
  <c r="AA133" i="8" s="1"/>
  <c r="AA134" i="8" s="1"/>
  <c r="AA135" i="8" s="1"/>
  <c r="AA136" i="8" s="1"/>
  <c r="AA137" i="8" s="1"/>
  <c r="AA138" i="8" s="1"/>
  <c r="AA139" i="8" s="1"/>
  <c r="AA140" i="8" s="1"/>
  <c r="AA141" i="8" s="1"/>
  <c r="AA142" i="8" s="1"/>
  <c r="AA143" i="8" s="1"/>
  <c r="AA144" i="8" s="1"/>
  <c r="AA145" i="8" s="1"/>
  <c r="AA146" i="8" s="1"/>
  <c r="AA147" i="8" s="1"/>
  <c r="AA148" i="8" s="1"/>
  <c r="AA149" i="8" s="1"/>
  <c r="AA150" i="8" s="1"/>
  <c r="AA151" i="8" s="1"/>
  <c r="AA152" i="8" s="1"/>
  <c r="AA153" i="8" s="1"/>
  <c r="AA154" i="8" s="1"/>
  <c r="AA155" i="8" s="1"/>
  <c r="AA156" i="8" s="1"/>
  <c r="AA157" i="8" s="1"/>
  <c r="AA158" i="8" s="1"/>
  <c r="AA159" i="8" s="1"/>
  <c r="AA160" i="8" s="1"/>
  <c r="AA161" i="8" s="1"/>
  <c r="AA162" i="8" s="1"/>
  <c r="AA163" i="8" s="1"/>
  <c r="AA164" i="8" s="1"/>
  <c r="AA165" i="8" s="1"/>
  <c r="AA166" i="8" s="1"/>
  <c r="AA167" i="8" s="1"/>
  <c r="AA168" i="8" s="1"/>
  <c r="AA169" i="8" s="1"/>
  <c r="AA170" i="8" s="1"/>
  <c r="AA171" i="8" s="1"/>
  <c r="AA172" i="8" s="1"/>
  <c r="AA173" i="8" s="1"/>
  <c r="AA174" i="8" s="1"/>
  <c r="AA175" i="8" s="1"/>
  <c r="AA176" i="8" s="1"/>
  <c r="AA177" i="8" s="1"/>
  <c r="AA178" i="8" s="1"/>
  <c r="AA179" i="8" s="1"/>
  <c r="AA180" i="8" s="1"/>
  <c r="AA181" i="8" s="1"/>
  <c r="AA182" i="8" s="1"/>
  <c r="AA183" i="8" s="1"/>
  <c r="AA184" i="8" s="1"/>
  <c r="AA185" i="8" s="1"/>
  <c r="AA186" i="8" s="1"/>
  <c r="AA187" i="8" s="1"/>
  <c r="AA188" i="8" s="1"/>
  <c r="AA189" i="8" s="1"/>
  <c r="AA190" i="8" s="1"/>
  <c r="AA191" i="8" s="1"/>
  <c r="AA192" i="8" s="1"/>
  <c r="AA193" i="8" s="1"/>
  <c r="AA194" i="8" s="1"/>
  <c r="AA195" i="8" s="1"/>
  <c r="AA196" i="8" s="1"/>
  <c r="AA197" i="8" s="1"/>
  <c r="AA198" i="8" s="1"/>
  <c r="AA199" i="8" s="1"/>
  <c r="AA200" i="8" s="1"/>
  <c r="AA201" i="8" s="1"/>
  <c r="AF24" i="8"/>
  <c r="AF25" i="8" s="1"/>
  <c r="AF26" i="8" s="1"/>
  <c r="AF27" i="8" s="1"/>
  <c r="AF28" i="8" s="1"/>
  <c r="AF29" i="8" s="1"/>
  <c r="AF30" i="8" s="1"/>
  <c r="AF31" i="8" s="1"/>
  <c r="AF32" i="8" s="1"/>
  <c r="AF33" i="8" s="1"/>
  <c r="AF34" i="8" s="1"/>
  <c r="AF35" i="8" s="1"/>
  <c r="AF36" i="8" s="1"/>
  <c r="AF37" i="8" s="1"/>
  <c r="AF38" i="8" s="1"/>
  <c r="AF39" i="8" s="1"/>
  <c r="AF40" i="8" s="1"/>
  <c r="AF41" i="8" s="1"/>
  <c r="AF42" i="8" s="1"/>
  <c r="AF43" i="8" s="1"/>
  <c r="AF44" i="8" s="1"/>
  <c r="AF45" i="8" s="1"/>
  <c r="AF46" i="8" s="1"/>
  <c r="AF47" i="8" s="1"/>
  <c r="AF48" i="8" s="1"/>
  <c r="AF49" i="8" s="1"/>
  <c r="AF50" i="8" s="1"/>
  <c r="AF51" i="8" s="1"/>
  <c r="AF52" i="8" s="1"/>
  <c r="AF53" i="8" s="1"/>
  <c r="AF54" i="8" s="1"/>
  <c r="AF55" i="8" s="1"/>
  <c r="AF56" i="8" s="1"/>
  <c r="AF57" i="8" s="1"/>
  <c r="AF58" i="8" s="1"/>
  <c r="AF59" i="8" s="1"/>
  <c r="AF60" i="8" s="1"/>
  <c r="AF61" i="8" s="1"/>
  <c r="AF62" i="8" s="1"/>
  <c r="AF63" i="8" s="1"/>
  <c r="AF64" i="8" s="1"/>
  <c r="AF65" i="8" s="1"/>
  <c r="AF66" i="8" s="1"/>
  <c r="AF67" i="8" s="1"/>
  <c r="AF68" i="8" s="1"/>
  <c r="AF69" i="8" s="1"/>
  <c r="AF70" i="8" s="1"/>
  <c r="AF71" i="8" s="1"/>
  <c r="AF72" i="8" s="1"/>
  <c r="AF73" i="8" s="1"/>
  <c r="AF74" i="8" s="1"/>
  <c r="AF75" i="8" s="1"/>
  <c r="AF76" i="8" s="1"/>
  <c r="AF77" i="8" s="1"/>
  <c r="AF78" i="8" s="1"/>
  <c r="AF79" i="8" s="1"/>
  <c r="AF80" i="8" s="1"/>
  <c r="AF81" i="8" s="1"/>
  <c r="AF82" i="8" s="1"/>
  <c r="AF83" i="8" s="1"/>
  <c r="AF84" i="8" s="1"/>
  <c r="AF85" i="8" s="1"/>
  <c r="AF86" i="8" s="1"/>
  <c r="AF87" i="8" s="1"/>
  <c r="AF88" i="8" s="1"/>
  <c r="AF89" i="8" s="1"/>
  <c r="AF90" i="8" s="1"/>
  <c r="AF91" i="8" s="1"/>
  <c r="AF92" i="8" s="1"/>
  <c r="AF93" i="8" s="1"/>
  <c r="AF94" i="8" s="1"/>
  <c r="AF95" i="8" s="1"/>
  <c r="AF96" i="8" s="1"/>
  <c r="AF97" i="8" s="1"/>
  <c r="AF98" i="8" s="1"/>
  <c r="AF99" i="8" s="1"/>
  <c r="AF100" i="8" s="1"/>
  <c r="AF101" i="8" s="1"/>
  <c r="AF102" i="8" s="1"/>
  <c r="AF103" i="8" s="1"/>
  <c r="AF104" i="8" s="1"/>
  <c r="AF105" i="8" s="1"/>
  <c r="AF106" i="8" s="1"/>
  <c r="AF107" i="8" s="1"/>
  <c r="AF108" i="8" s="1"/>
  <c r="AF109" i="8" s="1"/>
  <c r="AF110" i="8" s="1"/>
  <c r="AF111" i="8" s="1"/>
  <c r="AF112" i="8" s="1"/>
  <c r="AF113" i="8" s="1"/>
  <c r="AF114" i="8" s="1"/>
  <c r="AF115" i="8" s="1"/>
  <c r="AF116" i="8" s="1"/>
  <c r="AF117" i="8" s="1"/>
  <c r="AF118" i="8" s="1"/>
  <c r="AF119" i="8" s="1"/>
  <c r="AF120" i="8" s="1"/>
  <c r="AF121" i="8" s="1"/>
  <c r="AF122" i="8" s="1"/>
  <c r="AF123" i="8" s="1"/>
  <c r="AF124" i="8" s="1"/>
  <c r="AF125" i="8" s="1"/>
  <c r="AF126" i="8" s="1"/>
  <c r="AF127" i="8" s="1"/>
  <c r="AF128" i="8" s="1"/>
  <c r="AF129" i="8" s="1"/>
  <c r="AF130" i="8" s="1"/>
  <c r="AF131" i="8" s="1"/>
  <c r="AF132" i="8" s="1"/>
  <c r="AF133" i="8" s="1"/>
  <c r="AF134" i="8" s="1"/>
  <c r="AF135" i="8" s="1"/>
  <c r="AF136" i="8" s="1"/>
  <c r="AF137" i="8" s="1"/>
  <c r="AF138" i="8" s="1"/>
  <c r="AF139" i="8" s="1"/>
  <c r="AF140" i="8" s="1"/>
  <c r="AF141" i="8" s="1"/>
  <c r="AF142" i="8" s="1"/>
  <c r="AF143" i="8" s="1"/>
  <c r="AF144" i="8" s="1"/>
  <c r="AF145" i="8" s="1"/>
  <c r="AF146" i="8" s="1"/>
  <c r="AF147" i="8" s="1"/>
  <c r="AF148" i="8" s="1"/>
  <c r="AF149" i="8" s="1"/>
  <c r="AF150" i="8" s="1"/>
  <c r="AF151" i="8" s="1"/>
  <c r="AF152" i="8" s="1"/>
  <c r="AF153" i="8" s="1"/>
  <c r="AF154" i="8" s="1"/>
  <c r="AF155" i="8" s="1"/>
  <c r="AF156" i="8" s="1"/>
  <c r="AF157" i="8" s="1"/>
  <c r="AF158" i="8" s="1"/>
  <c r="AF159" i="8" s="1"/>
  <c r="AF160" i="8" s="1"/>
  <c r="AF161" i="8" s="1"/>
  <c r="AF162" i="8" s="1"/>
  <c r="AF163" i="8" s="1"/>
  <c r="AF164" i="8" s="1"/>
  <c r="AF165" i="8" s="1"/>
  <c r="AF166" i="8" s="1"/>
  <c r="AF167" i="8" s="1"/>
  <c r="AF168" i="8" s="1"/>
  <c r="AF169" i="8" s="1"/>
  <c r="AF170" i="8" s="1"/>
  <c r="AF171" i="8" s="1"/>
  <c r="AF172" i="8" s="1"/>
  <c r="AF173" i="8" s="1"/>
  <c r="AF174" i="8" s="1"/>
  <c r="AF175" i="8" s="1"/>
  <c r="AF176" i="8" s="1"/>
  <c r="AF177" i="8" s="1"/>
  <c r="AF178" i="8" s="1"/>
  <c r="AF179" i="8" s="1"/>
  <c r="AF180" i="8" s="1"/>
  <c r="AF181" i="8" s="1"/>
  <c r="AF182" i="8" s="1"/>
  <c r="AF183" i="8" s="1"/>
  <c r="AF184" i="8" s="1"/>
  <c r="AF185" i="8" s="1"/>
  <c r="AF186" i="8" s="1"/>
  <c r="AF187" i="8" s="1"/>
  <c r="AF188" i="8" s="1"/>
  <c r="AF189" i="8" s="1"/>
  <c r="AF190" i="8" s="1"/>
  <c r="AF191" i="8" s="1"/>
  <c r="AF192" i="8" s="1"/>
  <c r="AF193" i="8" s="1"/>
  <c r="AF194" i="8" s="1"/>
  <c r="AF195" i="8" s="1"/>
  <c r="AF196" i="8" s="1"/>
  <c r="AF197" i="8" s="1"/>
  <c r="AF198" i="8" s="1"/>
  <c r="AF199" i="8" s="1"/>
  <c r="AF200" i="8" s="1"/>
  <c r="AF201" i="8" s="1"/>
  <c r="AI24" i="8"/>
  <c r="AI25" i="8" s="1"/>
  <c r="AI26" i="8" s="1"/>
  <c r="AI27" i="8" s="1"/>
  <c r="AI28" i="8" s="1"/>
  <c r="AI29" i="8" s="1"/>
  <c r="AI30" i="8" s="1"/>
  <c r="AI31" i="8" s="1"/>
  <c r="AI32" i="8" s="1"/>
  <c r="AI33" i="8" s="1"/>
  <c r="AI34" i="8" s="1"/>
  <c r="AI35" i="8" s="1"/>
  <c r="AI36" i="8" s="1"/>
  <c r="AI37" i="8" s="1"/>
  <c r="AI38" i="8" s="1"/>
  <c r="AI39" i="8" s="1"/>
  <c r="AI40" i="8" s="1"/>
  <c r="AI41" i="8" s="1"/>
  <c r="AI42" i="8" s="1"/>
  <c r="AI43" i="8" s="1"/>
  <c r="AI44" i="8" s="1"/>
  <c r="AI45" i="8" s="1"/>
  <c r="AI46" i="8" s="1"/>
  <c r="AI47" i="8" s="1"/>
  <c r="AI48" i="8" s="1"/>
  <c r="AI49" i="8" s="1"/>
  <c r="AI50" i="8" s="1"/>
  <c r="AI51" i="8" s="1"/>
  <c r="AI52" i="8" s="1"/>
  <c r="AI53" i="8" s="1"/>
  <c r="AI54" i="8" s="1"/>
  <c r="AI55" i="8" s="1"/>
  <c r="AI56" i="8" s="1"/>
  <c r="AI57" i="8" s="1"/>
  <c r="AI58" i="8" s="1"/>
  <c r="AI59" i="8" s="1"/>
  <c r="AI60" i="8" s="1"/>
  <c r="AI61" i="8" s="1"/>
  <c r="AI62" i="8" s="1"/>
  <c r="AI63" i="8" s="1"/>
  <c r="AI64" i="8" s="1"/>
  <c r="AI65" i="8" s="1"/>
  <c r="AI66" i="8" s="1"/>
  <c r="AI67" i="8" s="1"/>
  <c r="AI68" i="8" s="1"/>
  <c r="AI69" i="8" s="1"/>
  <c r="AI70" i="8" s="1"/>
  <c r="AI71" i="8" s="1"/>
  <c r="AI72" i="8" s="1"/>
  <c r="AI73" i="8" s="1"/>
  <c r="AI74" i="8" s="1"/>
  <c r="AI75" i="8" s="1"/>
  <c r="AI76" i="8" s="1"/>
  <c r="AI77" i="8" s="1"/>
  <c r="AI78" i="8" s="1"/>
  <c r="AI79" i="8" s="1"/>
  <c r="AI80" i="8" s="1"/>
  <c r="AI81" i="8" s="1"/>
  <c r="AI82" i="8" s="1"/>
  <c r="AI83" i="8" s="1"/>
  <c r="AI84" i="8" s="1"/>
  <c r="AI85" i="8" s="1"/>
  <c r="AI86" i="8" s="1"/>
  <c r="AI87" i="8" s="1"/>
  <c r="AI88" i="8" s="1"/>
  <c r="AI89" i="8" s="1"/>
  <c r="AI90" i="8" s="1"/>
  <c r="AI91" i="8" s="1"/>
  <c r="AI92" i="8" s="1"/>
  <c r="AI93" i="8" s="1"/>
  <c r="AI94" i="8" s="1"/>
  <c r="AI95" i="8" s="1"/>
  <c r="AI96" i="8" s="1"/>
  <c r="AI97" i="8" s="1"/>
  <c r="AI98" i="8" s="1"/>
  <c r="AI99" i="8" s="1"/>
  <c r="AI100" i="8" s="1"/>
  <c r="AI101" i="8" s="1"/>
  <c r="AI102" i="8" s="1"/>
  <c r="AI103" i="8" s="1"/>
  <c r="AI104" i="8" s="1"/>
  <c r="AI105" i="8" s="1"/>
  <c r="AI106" i="8" s="1"/>
  <c r="AI107" i="8" s="1"/>
  <c r="AI108" i="8" s="1"/>
  <c r="AI109" i="8" s="1"/>
  <c r="AI110" i="8" s="1"/>
  <c r="AI111" i="8" s="1"/>
  <c r="AI112" i="8" s="1"/>
  <c r="AI113" i="8" s="1"/>
  <c r="AI114" i="8" s="1"/>
  <c r="AI115" i="8" s="1"/>
  <c r="AI116" i="8" s="1"/>
  <c r="AI117" i="8" s="1"/>
  <c r="AI118" i="8" s="1"/>
  <c r="AI119" i="8" s="1"/>
  <c r="AI120" i="8" s="1"/>
  <c r="AI121" i="8" s="1"/>
  <c r="AI122" i="8" s="1"/>
  <c r="AI123" i="8" s="1"/>
  <c r="AI124" i="8" s="1"/>
  <c r="AI125" i="8" s="1"/>
  <c r="AI126" i="8" s="1"/>
  <c r="AI127" i="8" s="1"/>
  <c r="AI128" i="8" s="1"/>
  <c r="AI129" i="8" s="1"/>
  <c r="AI130" i="8" s="1"/>
  <c r="AI131" i="8" s="1"/>
  <c r="AI132" i="8" s="1"/>
  <c r="AI133" i="8" s="1"/>
  <c r="AI134" i="8" s="1"/>
  <c r="AI135" i="8" s="1"/>
  <c r="AI136" i="8" s="1"/>
  <c r="AI137" i="8" s="1"/>
  <c r="AI138" i="8" s="1"/>
  <c r="AI139" i="8" s="1"/>
  <c r="AI140" i="8" s="1"/>
  <c r="AI141" i="8" s="1"/>
  <c r="AI142" i="8" s="1"/>
  <c r="AI143" i="8" s="1"/>
  <c r="AI144" i="8" s="1"/>
  <c r="AI145" i="8" s="1"/>
  <c r="AI146" i="8" s="1"/>
  <c r="AI147" i="8" s="1"/>
  <c r="AI148" i="8" s="1"/>
  <c r="AI149" i="8" s="1"/>
  <c r="AI150" i="8" s="1"/>
  <c r="AI151" i="8" s="1"/>
  <c r="AI152" i="8" s="1"/>
  <c r="AI153" i="8" s="1"/>
  <c r="AI154" i="8" s="1"/>
  <c r="AI155" i="8" s="1"/>
  <c r="AI156" i="8" s="1"/>
  <c r="AI157" i="8" s="1"/>
  <c r="AI158" i="8" s="1"/>
  <c r="AI159" i="8" s="1"/>
  <c r="AI160" i="8" s="1"/>
  <c r="AI161" i="8" s="1"/>
  <c r="AI162" i="8" s="1"/>
  <c r="AI163" i="8" s="1"/>
  <c r="AI164" i="8" s="1"/>
  <c r="AI165" i="8" s="1"/>
  <c r="AI166" i="8" s="1"/>
  <c r="AI167" i="8" s="1"/>
  <c r="AI168" i="8" s="1"/>
  <c r="AI169" i="8" s="1"/>
  <c r="AI170" i="8" s="1"/>
  <c r="AI171" i="8" s="1"/>
  <c r="AI172" i="8" s="1"/>
  <c r="AI173" i="8" s="1"/>
  <c r="AI174" i="8" s="1"/>
  <c r="AI175" i="8" s="1"/>
  <c r="AI176" i="8" s="1"/>
  <c r="AI177" i="8" s="1"/>
  <c r="AI178" i="8" s="1"/>
  <c r="AI179" i="8" s="1"/>
  <c r="AI180" i="8" s="1"/>
  <c r="AI181" i="8" s="1"/>
  <c r="AI182" i="8" s="1"/>
  <c r="AI183" i="8" s="1"/>
  <c r="AI184" i="8" s="1"/>
  <c r="AI185" i="8" s="1"/>
  <c r="AI186" i="8" s="1"/>
  <c r="AI187" i="8" s="1"/>
  <c r="AI188" i="8" s="1"/>
  <c r="AI189" i="8" s="1"/>
  <c r="AI190" i="8" s="1"/>
  <c r="AI191" i="8" s="1"/>
  <c r="AI192" i="8" s="1"/>
  <c r="AI193" i="8" s="1"/>
  <c r="AI194" i="8" s="1"/>
  <c r="AI195" i="8" s="1"/>
  <c r="AI196" i="8" s="1"/>
  <c r="AI197" i="8" s="1"/>
  <c r="AI198" i="8" s="1"/>
  <c r="AI199" i="8" s="1"/>
  <c r="AI200" i="8" s="1"/>
  <c r="AI201" i="8" s="1"/>
  <c r="BN16" i="4"/>
  <c r="BN21" i="4" s="1"/>
  <c r="BN22" i="4" s="1"/>
  <c r="BN23" i="4" s="1"/>
  <c r="BN24" i="4" s="1"/>
  <c r="BN25" i="4" s="1"/>
  <c r="BN26" i="4" s="1"/>
  <c r="G16" i="4"/>
  <c r="G21" i="4" s="1"/>
  <c r="G22" i="4" s="1"/>
  <c r="Q75" i="2"/>
  <c r="Q88" i="2" s="1"/>
  <c r="D25" i="4"/>
  <c r="D26" i="4" s="1"/>
  <c r="BU26" i="4"/>
  <c r="AL26" i="4"/>
  <c r="BL26" i="4"/>
  <c r="AY26" i="4"/>
  <c r="I26" i="4"/>
  <c r="AN26" i="4"/>
  <c r="AK26" i="4"/>
  <c r="AW26" i="4"/>
  <c r="M26" i="4"/>
  <c r="J26" i="4"/>
  <c r="AM26" i="4"/>
  <c r="AU26" i="4"/>
  <c r="AS26" i="4"/>
  <c r="P26" i="4"/>
  <c r="BE26" i="4"/>
  <c r="BB26" i="4"/>
  <c r="AI26" i="4"/>
  <c r="BA26" i="4"/>
  <c r="L26" i="4"/>
  <c r="T26" i="4"/>
  <c r="AB26" i="4"/>
  <c r="BZ26" i="4"/>
  <c r="AH26" i="4"/>
  <c r="AZ26" i="4"/>
  <c r="AF26" i="4"/>
  <c r="BF26" i="4"/>
  <c r="AC26" i="4"/>
  <c r="V26" i="4"/>
  <c r="BM26" i="4"/>
  <c r="K26" i="4"/>
  <c r="AX26" i="4"/>
  <c r="BS26" i="4"/>
  <c r="BV26" i="4"/>
  <c r="BK26" i="4"/>
  <c r="AJ26" i="4"/>
  <c r="AR26" i="4"/>
  <c r="E26" i="4"/>
  <c r="AD26" i="4"/>
  <c r="Z26" i="4"/>
  <c r="N26" i="4"/>
  <c r="BX26" i="4"/>
  <c r="BQ26" i="4"/>
  <c r="BP26" i="4"/>
  <c r="AQ26" i="4"/>
  <c r="W26" i="4"/>
  <c r="BH26" i="4"/>
  <c r="R26" i="4"/>
  <c r="X26" i="4"/>
  <c r="BW26" i="4"/>
  <c r="H26" i="4"/>
  <c r="AA26" i="4"/>
  <c r="BI26" i="4"/>
  <c r="BC26" i="4"/>
  <c r="Y26" i="4"/>
  <c r="AV26" i="4"/>
  <c r="U26" i="4"/>
  <c r="S26" i="4"/>
  <c r="BJ26" i="4"/>
  <c r="BG26" i="4"/>
  <c r="F26" i="4"/>
  <c r="BT26" i="4"/>
  <c r="AO26" i="4"/>
  <c r="Q26" i="4"/>
  <c r="AG26" i="4"/>
  <c r="AP26" i="4"/>
  <c r="AE26" i="4"/>
  <c r="BR26" i="4"/>
  <c r="BY26" i="4"/>
  <c r="BO26" i="4"/>
  <c r="O26" i="4"/>
  <c r="BD26" i="4"/>
  <c r="C27" i="4"/>
  <c r="AT27" i="4" s="1"/>
  <c r="R88" i="2"/>
  <c r="BD23" i="8" l="1"/>
  <c r="BD24" i="8"/>
  <c r="BD25" i="8" s="1"/>
  <c r="BD26" i="8" s="1"/>
  <c r="BD27" i="8" s="1"/>
  <c r="BD28" i="8" s="1"/>
  <c r="BD29" i="8" s="1"/>
  <c r="BD30" i="8" s="1"/>
  <c r="BD31" i="8" s="1"/>
  <c r="BD32" i="8" s="1"/>
  <c r="BD33" i="8" s="1"/>
  <c r="BD34" i="8" s="1"/>
  <c r="BD35" i="8" s="1"/>
  <c r="BD36" i="8" s="1"/>
  <c r="BD37" i="8" s="1"/>
  <c r="BD38" i="8" s="1"/>
  <c r="BD39" i="8" s="1"/>
  <c r="BD40" i="8" s="1"/>
  <c r="BD41" i="8" s="1"/>
  <c r="BD42" i="8" s="1"/>
  <c r="BD43" i="8" s="1"/>
  <c r="BD44" i="8" s="1"/>
  <c r="BD45" i="8" s="1"/>
  <c r="BD46" i="8" s="1"/>
  <c r="BD47" i="8" s="1"/>
  <c r="BD48" i="8" s="1"/>
  <c r="BD49" i="8" s="1"/>
  <c r="BD50" i="8" s="1"/>
  <c r="BD51" i="8" s="1"/>
  <c r="BD52" i="8" s="1"/>
  <c r="BD53" i="8" s="1"/>
  <c r="BD54" i="8" s="1"/>
  <c r="BD55" i="8" s="1"/>
  <c r="BD56" i="8" s="1"/>
  <c r="BD57" i="8" s="1"/>
  <c r="BD58" i="8" s="1"/>
  <c r="BD59" i="8" s="1"/>
  <c r="BD60" i="8" s="1"/>
  <c r="BD61" i="8" s="1"/>
  <c r="BD62" i="8" s="1"/>
  <c r="BD63" i="8" s="1"/>
  <c r="BD64" i="8" s="1"/>
  <c r="BD65" i="8" s="1"/>
  <c r="BD66" i="8" s="1"/>
  <c r="BD67" i="8" s="1"/>
  <c r="BD68" i="8" s="1"/>
  <c r="BD69" i="8" s="1"/>
  <c r="BD70" i="8" s="1"/>
  <c r="BD71" i="8" s="1"/>
  <c r="BD72" i="8" s="1"/>
  <c r="BD73" i="8" s="1"/>
  <c r="BD74" i="8" s="1"/>
  <c r="BD75" i="8" s="1"/>
  <c r="BD76" i="8" s="1"/>
  <c r="BD77" i="8" s="1"/>
  <c r="BD78" i="8" s="1"/>
  <c r="BD79" i="8" s="1"/>
  <c r="BD80" i="8" s="1"/>
  <c r="BD81" i="8" s="1"/>
  <c r="BD82" i="8" s="1"/>
  <c r="BD83" i="8" s="1"/>
  <c r="BD84" i="8" s="1"/>
  <c r="BD85" i="8" s="1"/>
  <c r="BD86" i="8" s="1"/>
  <c r="BD87" i="8" s="1"/>
  <c r="BD88" i="8" s="1"/>
  <c r="BD89" i="8" s="1"/>
  <c r="BD90" i="8" s="1"/>
  <c r="BD91" i="8" s="1"/>
  <c r="BD92" i="8" s="1"/>
  <c r="BD93" i="8" s="1"/>
  <c r="BD94" i="8" s="1"/>
  <c r="BD95" i="8" s="1"/>
  <c r="BD96" i="8" s="1"/>
  <c r="BD97" i="8" s="1"/>
  <c r="BD98" i="8" s="1"/>
  <c r="BD99" i="8" s="1"/>
  <c r="BD100" i="8" s="1"/>
  <c r="BD101" i="8" s="1"/>
  <c r="BD102" i="8" s="1"/>
  <c r="BD103" i="8" s="1"/>
  <c r="BD104" i="8" s="1"/>
  <c r="BD105" i="8" s="1"/>
  <c r="BD106" i="8" s="1"/>
  <c r="BD107" i="8" s="1"/>
  <c r="BD108" i="8" s="1"/>
  <c r="BD109" i="8" s="1"/>
  <c r="BD110" i="8" s="1"/>
  <c r="BD111" i="8" s="1"/>
  <c r="BD112" i="8" s="1"/>
  <c r="BD113" i="8" s="1"/>
  <c r="BD114" i="8" s="1"/>
  <c r="BD115" i="8" s="1"/>
  <c r="BD116" i="8" s="1"/>
  <c r="BD117" i="8" s="1"/>
  <c r="BD118" i="8" s="1"/>
  <c r="BD119" i="8" s="1"/>
  <c r="BD120" i="8" s="1"/>
  <c r="BD121" i="8" s="1"/>
  <c r="BD122" i="8" s="1"/>
  <c r="BD123" i="8" s="1"/>
  <c r="BD124" i="8" s="1"/>
  <c r="BD125" i="8" s="1"/>
  <c r="BD126" i="8" s="1"/>
  <c r="BD127" i="8" s="1"/>
  <c r="BD128" i="8" s="1"/>
  <c r="BD129" i="8" s="1"/>
  <c r="BD130" i="8" s="1"/>
  <c r="BD131" i="8" s="1"/>
  <c r="BD132" i="8" s="1"/>
  <c r="BD133" i="8" s="1"/>
  <c r="BD134" i="8" s="1"/>
  <c r="BD135" i="8" s="1"/>
  <c r="BD136" i="8" s="1"/>
  <c r="BD137" i="8" s="1"/>
  <c r="BD138" i="8" s="1"/>
  <c r="BD139" i="8" s="1"/>
  <c r="BD140" i="8" s="1"/>
  <c r="BD141" i="8" s="1"/>
  <c r="BD142" i="8" s="1"/>
  <c r="BD143" i="8" s="1"/>
  <c r="BD144" i="8" s="1"/>
  <c r="BD145" i="8" s="1"/>
  <c r="BD146" i="8" s="1"/>
  <c r="BD147" i="8" s="1"/>
  <c r="BD148" i="8" s="1"/>
  <c r="BD149" i="8" s="1"/>
  <c r="BD150" i="8" s="1"/>
  <c r="BD151" i="8" s="1"/>
  <c r="BD152" i="8" s="1"/>
  <c r="BD153" i="8" s="1"/>
  <c r="BD154" i="8" s="1"/>
  <c r="BD155" i="8" s="1"/>
  <c r="BD156" i="8" s="1"/>
  <c r="BD157" i="8" s="1"/>
  <c r="BD158" i="8" s="1"/>
  <c r="BD159" i="8" s="1"/>
  <c r="BD160" i="8" s="1"/>
  <c r="BD161" i="8" s="1"/>
  <c r="BD162" i="8" s="1"/>
  <c r="BD163" i="8" s="1"/>
  <c r="BD164" i="8" s="1"/>
  <c r="BD165" i="8" s="1"/>
  <c r="BD166" i="8" s="1"/>
  <c r="BD167" i="8" s="1"/>
  <c r="BD168" i="8" s="1"/>
  <c r="BD169" i="8" s="1"/>
  <c r="BD170" i="8" s="1"/>
  <c r="BD171" i="8" s="1"/>
  <c r="BD172" i="8" s="1"/>
  <c r="BD173" i="8" s="1"/>
  <c r="BD174" i="8" s="1"/>
  <c r="BD175" i="8" s="1"/>
  <c r="BD176" i="8" s="1"/>
  <c r="BD177" i="8" s="1"/>
  <c r="BD178" i="8" s="1"/>
  <c r="BD179" i="8" s="1"/>
  <c r="BD180" i="8" s="1"/>
  <c r="BD181" i="8" s="1"/>
  <c r="BD182" i="8" s="1"/>
  <c r="BD183" i="8" s="1"/>
  <c r="BD184" i="8" s="1"/>
  <c r="BD185" i="8" s="1"/>
  <c r="BD186" i="8" s="1"/>
  <c r="BD187" i="8" s="1"/>
  <c r="BD188" i="8" s="1"/>
  <c r="BD189" i="8" s="1"/>
  <c r="BD190" i="8" s="1"/>
  <c r="BD191" i="8" s="1"/>
  <c r="BD192" i="8" s="1"/>
  <c r="BD193" i="8" s="1"/>
  <c r="BD194" i="8" s="1"/>
  <c r="BD195" i="8" s="1"/>
  <c r="BD196" i="8" s="1"/>
  <c r="BD197" i="8" s="1"/>
  <c r="BD198" i="8" s="1"/>
  <c r="BD199" i="8" s="1"/>
  <c r="BD200" i="8" s="1"/>
  <c r="BD201" i="8" s="1"/>
  <c r="CA17" i="8"/>
  <c r="G21" i="15"/>
  <c r="CA16" i="15"/>
  <c r="BN204" i="15"/>
  <c r="BN165" i="15"/>
  <c r="BN166" i="15" s="1"/>
  <c r="BN167" i="15" s="1"/>
  <c r="BN168" i="15" s="1"/>
  <c r="BN169" i="15" s="1"/>
  <c r="BN170" i="15" s="1"/>
  <c r="BN171" i="15" s="1"/>
  <c r="BN172" i="15" s="1"/>
  <c r="BN173" i="15" s="1"/>
  <c r="BN174" i="15" s="1"/>
  <c r="BN175" i="15" s="1"/>
  <c r="BN176" i="15" s="1"/>
  <c r="BN177" i="15" s="1"/>
  <c r="BN178" i="15" s="1"/>
  <c r="BN179" i="15" s="1"/>
  <c r="BN180" i="15" s="1"/>
  <c r="BN181" i="15" s="1"/>
  <c r="BN182" i="15" s="1"/>
  <c r="BN183" i="15" s="1"/>
  <c r="BN184" i="15" s="1"/>
  <c r="BN185" i="15" s="1"/>
  <c r="BN186" i="15" s="1"/>
  <c r="BN187" i="15" s="1"/>
  <c r="BN188" i="15" s="1"/>
  <c r="BN189" i="15" s="1"/>
  <c r="BN190" i="15" s="1"/>
  <c r="BN191" i="15" s="1"/>
  <c r="BN192" i="15" s="1"/>
  <c r="BN193" i="15" s="1"/>
  <c r="BN194" i="15" s="1"/>
  <c r="BN195" i="15" s="1"/>
  <c r="BN196" i="15" s="1"/>
  <c r="BN197" i="15" s="1"/>
  <c r="BN198" i="15" s="1"/>
  <c r="BN199" i="15" s="1"/>
  <c r="BN200" i="15" s="1"/>
  <c r="BN201" i="15" s="1"/>
  <c r="D24" i="15"/>
  <c r="AG25" i="8"/>
  <c r="AG26" i="8" s="1"/>
  <c r="AG27" i="8" s="1"/>
  <c r="AG28" i="8" s="1"/>
  <c r="AG29" i="8" s="1"/>
  <c r="AG30" i="8" s="1"/>
  <c r="AG31" i="8" s="1"/>
  <c r="AG32" i="8" s="1"/>
  <c r="AG33" i="8" s="1"/>
  <c r="AG34" i="8" s="1"/>
  <c r="AG35" i="8" s="1"/>
  <c r="AG36" i="8" s="1"/>
  <c r="AG37" i="8" s="1"/>
  <c r="AG38" i="8" s="1"/>
  <c r="AG39" i="8" s="1"/>
  <c r="AG40" i="8" s="1"/>
  <c r="AG41" i="8" s="1"/>
  <c r="AG42" i="8" s="1"/>
  <c r="AG43" i="8" s="1"/>
  <c r="AG44" i="8" s="1"/>
  <c r="AG45" i="8" s="1"/>
  <c r="AG46" i="8" s="1"/>
  <c r="AG47" i="8" s="1"/>
  <c r="AG48" i="8" s="1"/>
  <c r="AG49" i="8" s="1"/>
  <c r="AG50" i="8" s="1"/>
  <c r="AG51" i="8" s="1"/>
  <c r="AG52" i="8" s="1"/>
  <c r="AG53" i="8" s="1"/>
  <c r="AG54" i="8" s="1"/>
  <c r="AG55" i="8" s="1"/>
  <c r="AG56" i="8" s="1"/>
  <c r="AG57" i="8" s="1"/>
  <c r="AG58" i="8" s="1"/>
  <c r="AG59" i="8" s="1"/>
  <c r="AG60" i="8" s="1"/>
  <c r="AG61" i="8" s="1"/>
  <c r="AG62" i="8" s="1"/>
  <c r="AG63" i="8" s="1"/>
  <c r="AG64" i="8" s="1"/>
  <c r="AG65" i="8" s="1"/>
  <c r="AG66" i="8" s="1"/>
  <c r="AG67" i="8" s="1"/>
  <c r="AG68" i="8" s="1"/>
  <c r="AG69" i="8" s="1"/>
  <c r="AG70" i="8" s="1"/>
  <c r="AG71" i="8" s="1"/>
  <c r="AG72" i="8" s="1"/>
  <c r="AG73" i="8" s="1"/>
  <c r="AG74" i="8" s="1"/>
  <c r="AG75" i="8" s="1"/>
  <c r="AG76" i="8" s="1"/>
  <c r="AG77" i="8" s="1"/>
  <c r="AG78" i="8" s="1"/>
  <c r="AG79" i="8" s="1"/>
  <c r="AG80" i="8" s="1"/>
  <c r="AG81" i="8" s="1"/>
  <c r="AG82" i="8" s="1"/>
  <c r="AG83" i="8" s="1"/>
  <c r="AG84" i="8" s="1"/>
  <c r="AG85" i="8" s="1"/>
  <c r="AG86" i="8" s="1"/>
  <c r="AG87" i="8" s="1"/>
  <c r="AG88" i="8" s="1"/>
  <c r="AG89" i="8" s="1"/>
  <c r="AG90" i="8" s="1"/>
  <c r="AG91" i="8" s="1"/>
  <c r="AG92" i="8" s="1"/>
  <c r="AG93" i="8" s="1"/>
  <c r="AG94" i="8" s="1"/>
  <c r="AG95" i="8" s="1"/>
  <c r="AG96" i="8" s="1"/>
  <c r="AG97" i="8" s="1"/>
  <c r="AG98" i="8" s="1"/>
  <c r="AG99" i="8" s="1"/>
  <c r="AG100" i="8" s="1"/>
  <c r="AG101" i="8" s="1"/>
  <c r="AG102" i="8" s="1"/>
  <c r="AG103" i="8" s="1"/>
  <c r="AG104" i="8" s="1"/>
  <c r="AG105" i="8" s="1"/>
  <c r="AG106" i="8" s="1"/>
  <c r="AG107" i="8" s="1"/>
  <c r="AG108" i="8" s="1"/>
  <c r="AG109" i="8" s="1"/>
  <c r="AG110" i="8" s="1"/>
  <c r="AG111" i="8" s="1"/>
  <c r="AG112" i="8" s="1"/>
  <c r="AG113" i="8" s="1"/>
  <c r="AG114" i="8" s="1"/>
  <c r="AG115" i="8" s="1"/>
  <c r="AG116" i="8" s="1"/>
  <c r="AG117" i="8" s="1"/>
  <c r="AG118" i="8" s="1"/>
  <c r="AG119" i="8" s="1"/>
  <c r="AG120" i="8" s="1"/>
  <c r="AG121" i="8" s="1"/>
  <c r="AG122" i="8" s="1"/>
  <c r="AG123" i="8" s="1"/>
  <c r="AG124" i="8" s="1"/>
  <c r="AG125" i="8" s="1"/>
  <c r="AG126" i="8" s="1"/>
  <c r="AG127" i="8" s="1"/>
  <c r="AG128" i="8" s="1"/>
  <c r="AG129" i="8" s="1"/>
  <c r="AG130" i="8" s="1"/>
  <c r="AG131" i="8" s="1"/>
  <c r="AG132" i="8" s="1"/>
  <c r="AG133" i="8" s="1"/>
  <c r="AG134" i="8" s="1"/>
  <c r="AG135" i="8" s="1"/>
  <c r="AG136" i="8" s="1"/>
  <c r="AG137" i="8" s="1"/>
  <c r="AG138" i="8" s="1"/>
  <c r="AG139" i="8" s="1"/>
  <c r="AG140" i="8" s="1"/>
  <c r="AG141" i="8" s="1"/>
  <c r="AG142" i="8" s="1"/>
  <c r="AG143" i="8" s="1"/>
  <c r="AG144" i="8" s="1"/>
  <c r="AG145" i="8" s="1"/>
  <c r="AG146" i="8" s="1"/>
  <c r="AG147" i="8" s="1"/>
  <c r="AG148" i="8" s="1"/>
  <c r="AG149" i="8" s="1"/>
  <c r="AG150" i="8" s="1"/>
  <c r="AG151" i="8" s="1"/>
  <c r="AG152" i="8" s="1"/>
  <c r="AG153" i="8" s="1"/>
  <c r="AG154" i="8" s="1"/>
  <c r="AG155" i="8" s="1"/>
  <c r="AG156" i="8" s="1"/>
  <c r="AG157" i="8" s="1"/>
  <c r="AG158" i="8" s="1"/>
  <c r="AG159" i="8" s="1"/>
  <c r="AG160" i="8" s="1"/>
  <c r="AG161" i="8" s="1"/>
  <c r="AG162" i="8" s="1"/>
  <c r="AG163" i="8" s="1"/>
  <c r="AG164" i="8" s="1"/>
  <c r="AG165" i="8" s="1"/>
  <c r="AG166" i="8" s="1"/>
  <c r="AG167" i="8" s="1"/>
  <c r="AG168" i="8" s="1"/>
  <c r="AG169" i="8" s="1"/>
  <c r="AG170" i="8" s="1"/>
  <c r="AG171" i="8" s="1"/>
  <c r="AG172" i="8" s="1"/>
  <c r="AG173" i="8" s="1"/>
  <c r="AG174" i="8" s="1"/>
  <c r="AG175" i="8" s="1"/>
  <c r="AG176" i="8" s="1"/>
  <c r="AG177" i="8" s="1"/>
  <c r="AG178" i="8" s="1"/>
  <c r="AG179" i="8" s="1"/>
  <c r="AG180" i="8" s="1"/>
  <c r="AG181" i="8" s="1"/>
  <c r="AG182" i="8" s="1"/>
  <c r="AG183" i="8" s="1"/>
  <c r="AG184" i="8" s="1"/>
  <c r="AG185" i="8" s="1"/>
  <c r="AG186" i="8" s="1"/>
  <c r="AG187" i="8" s="1"/>
  <c r="AG188" i="8" s="1"/>
  <c r="AG189" i="8" s="1"/>
  <c r="AG190" i="8" s="1"/>
  <c r="AG191" i="8" s="1"/>
  <c r="AG192" i="8" s="1"/>
  <c r="AG193" i="8" s="1"/>
  <c r="AG194" i="8" s="1"/>
  <c r="AG195" i="8" s="1"/>
  <c r="AG196" i="8" s="1"/>
  <c r="AG197" i="8" s="1"/>
  <c r="AG198" i="8" s="1"/>
  <c r="AG199" i="8" s="1"/>
  <c r="AG200" i="8" s="1"/>
  <c r="AG201" i="8" s="1"/>
  <c r="BO202" i="8"/>
  <c r="BO205" i="8"/>
  <c r="BN205" i="8"/>
  <c r="AD202" i="8"/>
  <c r="AX202" i="8"/>
  <c r="AD205" i="8"/>
  <c r="AF202" i="8"/>
  <c r="AF205" i="8"/>
  <c r="CA16" i="4"/>
  <c r="AI202" i="8"/>
  <c r="AI205" i="8"/>
  <c r="BN202" i="8"/>
  <c r="AA205" i="8"/>
  <c r="BP205" i="8"/>
  <c r="AP205" i="8"/>
  <c r="Y202" i="8"/>
  <c r="D26" i="8"/>
  <c r="AX205" i="8"/>
  <c r="AN205" i="8"/>
  <c r="Y205" i="8"/>
  <c r="AK202" i="8"/>
  <c r="CA21" i="4"/>
  <c r="BF202" i="8"/>
  <c r="BS202" i="8"/>
  <c r="BT202" i="8"/>
  <c r="BC205" i="8"/>
  <c r="AR202" i="8"/>
  <c r="CA22" i="8"/>
  <c r="G23" i="8"/>
  <c r="AH202" i="8"/>
  <c r="BE202" i="8"/>
  <c r="AK205" i="8"/>
  <c r="AA202" i="8"/>
  <c r="BF205" i="8"/>
  <c r="BS205" i="8"/>
  <c r="BP202" i="8"/>
  <c r="BT205" i="8"/>
  <c r="AP202" i="8"/>
  <c r="BC202" i="8"/>
  <c r="AR205" i="8"/>
  <c r="AN202" i="8"/>
  <c r="AH205" i="8"/>
  <c r="BE205" i="8"/>
  <c r="G23" i="4"/>
  <c r="CA22" i="4"/>
  <c r="D27" i="4"/>
  <c r="BD27" i="4"/>
  <c r="Q27" i="4"/>
  <c r="F27" i="4"/>
  <c r="Y27" i="4"/>
  <c r="H27" i="4"/>
  <c r="W27" i="4"/>
  <c r="AQ27" i="4"/>
  <c r="BX27" i="4"/>
  <c r="AD27" i="4"/>
  <c r="AJ27" i="4"/>
  <c r="BV27" i="4"/>
  <c r="V27" i="4"/>
  <c r="AZ27" i="4"/>
  <c r="AB27" i="4"/>
  <c r="AI27" i="4"/>
  <c r="P27" i="4"/>
  <c r="AM27" i="4"/>
  <c r="AW27" i="4"/>
  <c r="AN27" i="4"/>
  <c r="AL27" i="4"/>
  <c r="BR27" i="4"/>
  <c r="O27" i="4"/>
  <c r="AP27" i="4"/>
  <c r="AO27" i="4"/>
  <c r="BG27" i="4"/>
  <c r="S27" i="4"/>
  <c r="BC27" i="4"/>
  <c r="BW27" i="4"/>
  <c r="N27" i="4"/>
  <c r="E27" i="4"/>
  <c r="BK27" i="4"/>
  <c r="BS27" i="4"/>
  <c r="K27" i="4"/>
  <c r="AC27" i="4"/>
  <c r="T27" i="4"/>
  <c r="BB27" i="4"/>
  <c r="J27" i="4"/>
  <c r="I27" i="4"/>
  <c r="BU27" i="4"/>
  <c r="BO27" i="4"/>
  <c r="AE27" i="4"/>
  <c r="BT27" i="4"/>
  <c r="U27" i="4"/>
  <c r="BI27" i="4"/>
  <c r="AA27" i="4"/>
  <c r="X27" i="4"/>
  <c r="BH27" i="4"/>
  <c r="BP27" i="4"/>
  <c r="Z27" i="4"/>
  <c r="BN27" i="4"/>
  <c r="BF27" i="4"/>
  <c r="AH27" i="4"/>
  <c r="L27" i="4"/>
  <c r="AS27" i="4"/>
  <c r="M27" i="4"/>
  <c r="AK27" i="4"/>
  <c r="AY27" i="4"/>
  <c r="BY27" i="4"/>
  <c r="AG27" i="4"/>
  <c r="BJ27" i="4"/>
  <c r="AV27" i="4"/>
  <c r="R27" i="4"/>
  <c r="BQ27" i="4"/>
  <c r="AR27" i="4"/>
  <c r="AX27" i="4"/>
  <c r="BM27" i="4"/>
  <c r="AF27" i="4"/>
  <c r="BZ27" i="4"/>
  <c r="BA27" i="4"/>
  <c r="BE27" i="4"/>
  <c r="AU27" i="4"/>
  <c r="BL27" i="4"/>
  <c r="C28" i="4"/>
  <c r="AT28" i="4" s="1"/>
  <c r="BD202" i="8" l="1"/>
  <c r="BD205" i="8"/>
  <c r="D25" i="15"/>
  <c r="G22" i="15"/>
  <c r="CA21" i="15"/>
  <c r="CC21" i="4"/>
  <c r="CE21" i="4" s="1"/>
  <c r="D6" i="13"/>
  <c r="D6" i="12"/>
  <c r="CC22" i="4"/>
  <c r="D7" i="13"/>
  <c r="D7" i="12"/>
  <c r="AG202" i="8"/>
  <c r="AG205" i="8"/>
  <c r="CH21" i="4"/>
  <c r="CJ21" i="4" s="1"/>
  <c r="D27" i="8"/>
  <c r="CC22" i="8"/>
  <c r="CE22" i="8" s="1"/>
  <c r="CG22" i="8" s="1"/>
  <c r="CH22" i="8"/>
  <c r="G24" i="8"/>
  <c r="CA23" i="8"/>
  <c r="CH22" i="4"/>
  <c r="CJ22" i="4" s="1"/>
  <c r="BL28" i="4"/>
  <c r="BZ28" i="4"/>
  <c r="AU28" i="4"/>
  <c r="G24" i="4"/>
  <c r="CA23" i="4"/>
  <c r="BM28" i="4"/>
  <c r="AY28" i="4"/>
  <c r="AS28" i="4"/>
  <c r="BF28" i="4"/>
  <c r="BH28" i="4"/>
  <c r="AA28" i="4"/>
  <c r="U28" i="4"/>
  <c r="BO28" i="4"/>
  <c r="T28" i="4"/>
  <c r="E28" i="4"/>
  <c r="BG28" i="4"/>
  <c r="AI28" i="4"/>
  <c r="V28" i="4"/>
  <c r="AD28" i="4"/>
  <c r="W28" i="4"/>
  <c r="Y28" i="4"/>
  <c r="BA28" i="4"/>
  <c r="AX28" i="4"/>
  <c r="AV28" i="4"/>
  <c r="AG28" i="4"/>
  <c r="AK28" i="4"/>
  <c r="L28" i="4"/>
  <c r="BN28" i="4"/>
  <c r="BT28" i="4"/>
  <c r="J28" i="4"/>
  <c r="BS28" i="4"/>
  <c r="N28" i="4"/>
  <c r="BC28" i="4"/>
  <c r="O28" i="4"/>
  <c r="AL28" i="4"/>
  <c r="AM28" i="4"/>
  <c r="BV28" i="4"/>
  <c r="F28" i="4"/>
  <c r="BD28" i="4"/>
  <c r="BQ28" i="4"/>
  <c r="R28" i="4"/>
  <c r="BJ28" i="4"/>
  <c r="BY28" i="4"/>
  <c r="AH28" i="4"/>
  <c r="Z28" i="4"/>
  <c r="X28" i="4"/>
  <c r="BI28" i="4"/>
  <c r="AE28" i="4"/>
  <c r="BU28" i="4"/>
  <c r="AC28" i="4"/>
  <c r="BW28" i="4"/>
  <c r="S28" i="4"/>
  <c r="AO28" i="4"/>
  <c r="AN28" i="4"/>
  <c r="P28" i="4"/>
  <c r="AB28" i="4"/>
  <c r="BX28" i="4"/>
  <c r="H28" i="4"/>
  <c r="BE28" i="4"/>
  <c r="AF28" i="4"/>
  <c r="AR28" i="4"/>
  <c r="M28" i="4"/>
  <c r="BP28" i="4"/>
  <c r="I28" i="4"/>
  <c r="BB28" i="4"/>
  <c r="K28" i="4"/>
  <c r="BK28" i="4"/>
  <c r="AP28" i="4"/>
  <c r="BR28" i="4"/>
  <c r="AW28" i="4"/>
  <c r="AZ28" i="4"/>
  <c r="AJ28" i="4"/>
  <c r="AQ28" i="4"/>
  <c r="Q28" i="4"/>
  <c r="D28" i="4"/>
  <c r="C29" i="4"/>
  <c r="AT29" i="4" s="1"/>
  <c r="G23" i="15" l="1"/>
  <c r="CA22" i="15"/>
  <c r="D26" i="15"/>
  <c r="F6" i="12"/>
  <c r="I6" i="12" s="1"/>
  <c r="J6" i="12" s="1"/>
  <c r="O6" i="12" s="1"/>
  <c r="E6" i="13"/>
  <c r="G6" i="13" s="1"/>
  <c r="H6" i="13" s="1"/>
  <c r="M6" i="13" s="1"/>
  <c r="F7" i="12"/>
  <c r="E7" i="13"/>
  <c r="G7" i="13" s="1"/>
  <c r="CC23" i="4"/>
  <c r="D8" i="13"/>
  <c r="D8" i="12"/>
  <c r="CG21" i="4"/>
  <c r="CL21" i="4"/>
  <c r="CM21" i="4" s="1"/>
  <c r="CH23" i="8"/>
  <c r="CC23" i="8"/>
  <c r="CE23" i="8" s="1"/>
  <c r="CG23" i="8" s="1"/>
  <c r="G25" i="8"/>
  <c r="CA24" i="8"/>
  <c r="CJ22" i="8"/>
  <c r="CL22" i="8" s="1"/>
  <c r="CM22" i="8" s="1"/>
  <c r="D28" i="8"/>
  <c r="CH23" i="4"/>
  <c r="CJ23" i="4" s="1"/>
  <c r="AJ29" i="4"/>
  <c r="G25" i="4"/>
  <c r="CA24" i="4"/>
  <c r="D29" i="4"/>
  <c r="BP29" i="4"/>
  <c r="BX29" i="4"/>
  <c r="AN29" i="4"/>
  <c r="BW29" i="4"/>
  <c r="BI29" i="4"/>
  <c r="AH29" i="4"/>
  <c r="R29" i="4"/>
  <c r="F29" i="4"/>
  <c r="O29" i="4"/>
  <c r="J29" i="4"/>
  <c r="L29" i="4"/>
  <c r="AV29" i="4"/>
  <c r="V29" i="4"/>
  <c r="T29" i="4"/>
  <c r="BH29" i="4"/>
  <c r="AY29" i="4"/>
  <c r="AZ29" i="4"/>
  <c r="K29" i="4"/>
  <c r="AR29" i="4"/>
  <c r="AB29" i="4"/>
  <c r="AO29" i="4"/>
  <c r="AC29" i="4"/>
  <c r="X29" i="4"/>
  <c r="BY29" i="4"/>
  <c r="BQ29" i="4"/>
  <c r="BV29" i="4"/>
  <c r="BC29" i="4"/>
  <c r="BT29" i="4"/>
  <c r="AX29" i="4"/>
  <c r="Y29" i="4"/>
  <c r="AI29" i="4"/>
  <c r="BO29" i="4"/>
  <c r="BF29" i="4"/>
  <c r="BM29" i="4"/>
  <c r="Q29" i="4"/>
  <c r="AP29" i="4"/>
  <c r="M29" i="4"/>
  <c r="BE29" i="4"/>
  <c r="AQ29" i="4"/>
  <c r="AW29" i="4"/>
  <c r="BB29" i="4"/>
  <c r="AU29" i="4"/>
  <c r="BU29" i="4"/>
  <c r="BZ29" i="4"/>
  <c r="AM29" i="4"/>
  <c r="N29" i="4"/>
  <c r="BN29" i="4"/>
  <c r="AK29" i="4"/>
  <c r="BA29" i="4"/>
  <c r="W29" i="4"/>
  <c r="BG29" i="4"/>
  <c r="U29" i="4"/>
  <c r="BL29" i="4"/>
  <c r="BR29" i="4"/>
  <c r="BK29" i="4"/>
  <c r="I29" i="4"/>
  <c r="AF29" i="4"/>
  <c r="H29" i="4"/>
  <c r="P29" i="4"/>
  <c r="S29" i="4"/>
  <c r="AE29" i="4"/>
  <c r="Z29" i="4"/>
  <c r="BJ29" i="4"/>
  <c r="BD29" i="4"/>
  <c r="AL29" i="4"/>
  <c r="BS29" i="4"/>
  <c r="AG29" i="4"/>
  <c r="AD29" i="4"/>
  <c r="E29" i="4"/>
  <c r="AA29" i="4"/>
  <c r="AS29" i="4"/>
  <c r="C30" i="4"/>
  <c r="AT30" i="4" s="1"/>
  <c r="D27" i="15" l="1"/>
  <c r="G24" i="15"/>
  <c r="CA23" i="15"/>
  <c r="K6" i="12"/>
  <c r="P6" i="12"/>
  <c r="M7" i="12" s="1"/>
  <c r="N7" i="12" s="1"/>
  <c r="N6" i="13"/>
  <c r="K7" i="13" s="1"/>
  <c r="L7" i="13" s="1"/>
  <c r="I6" i="13"/>
  <c r="F8" i="12"/>
  <c r="I8" i="12" s="1"/>
  <c r="J8" i="12" s="1"/>
  <c r="CC24" i="4"/>
  <c r="D9" i="13"/>
  <c r="D9" i="12"/>
  <c r="E8" i="13"/>
  <c r="G8" i="13" s="1"/>
  <c r="H7" i="13"/>
  <c r="I7" i="12"/>
  <c r="G26" i="8"/>
  <c r="CA25" i="8"/>
  <c r="D29" i="8"/>
  <c r="CH24" i="8"/>
  <c r="CC24" i="8"/>
  <c r="CE24" i="8" s="1"/>
  <c r="CG24" i="8" s="1"/>
  <c r="CJ23" i="8"/>
  <c r="CL23" i="8" s="1"/>
  <c r="CM23" i="8" s="1"/>
  <c r="CH24" i="4"/>
  <c r="CJ24" i="4" s="1"/>
  <c r="AD30" i="4"/>
  <c r="AA30" i="4"/>
  <c r="G26" i="4"/>
  <c r="CA25" i="4"/>
  <c r="BJ30" i="4"/>
  <c r="E30" i="4"/>
  <c r="BS30" i="4"/>
  <c r="Z30" i="4"/>
  <c r="I30" i="4"/>
  <c r="U30" i="4"/>
  <c r="BA30" i="4"/>
  <c r="N30" i="4"/>
  <c r="BE30" i="4"/>
  <c r="BM30" i="4"/>
  <c r="BO30" i="4"/>
  <c r="Y30" i="4"/>
  <c r="BV30" i="4"/>
  <c r="AZ30" i="4"/>
  <c r="V30" i="4"/>
  <c r="O30" i="4"/>
  <c r="AN30" i="4"/>
  <c r="AJ30" i="4"/>
  <c r="AS30" i="4"/>
  <c r="AL30" i="4"/>
  <c r="AE30" i="4"/>
  <c r="H30" i="4"/>
  <c r="BK30" i="4"/>
  <c r="AK30" i="4"/>
  <c r="BU30" i="4"/>
  <c r="AW30" i="4"/>
  <c r="M30" i="4"/>
  <c r="AX30" i="4"/>
  <c r="BQ30" i="4"/>
  <c r="AC30" i="4"/>
  <c r="AB30" i="4"/>
  <c r="AY30" i="4"/>
  <c r="AV30" i="4"/>
  <c r="F30" i="4"/>
  <c r="BI30" i="4"/>
  <c r="BX30" i="4"/>
  <c r="BD30" i="4"/>
  <c r="S30" i="4"/>
  <c r="AF30" i="4"/>
  <c r="BR30" i="4"/>
  <c r="BG30" i="4"/>
  <c r="AM30" i="4"/>
  <c r="AU30" i="4"/>
  <c r="AP30" i="4"/>
  <c r="BF30" i="4"/>
  <c r="AI30" i="4"/>
  <c r="BT30" i="4"/>
  <c r="BY30" i="4"/>
  <c r="AR30" i="4"/>
  <c r="BH30" i="4"/>
  <c r="L30" i="4"/>
  <c r="R30" i="4"/>
  <c r="BW30" i="4"/>
  <c r="BP30" i="4"/>
  <c r="AG30" i="4"/>
  <c r="P30" i="4"/>
  <c r="BL30" i="4"/>
  <c r="W30" i="4"/>
  <c r="BN30" i="4"/>
  <c r="BZ30" i="4"/>
  <c r="BB30" i="4"/>
  <c r="AQ30" i="4"/>
  <c r="Q30" i="4"/>
  <c r="BC30" i="4"/>
  <c r="X30" i="4"/>
  <c r="AO30" i="4"/>
  <c r="K30" i="4"/>
  <c r="T30" i="4"/>
  <c r="J30" i="4"/>
  <c r="AH30" i="4"/>
  <c r="D30" i="4"/>
  <c r="C31" i="4"/>
  <c r="G25" i="15" l="1"/>
  <c r="CA24" i="15"/>
  <c r="D28" i="15"/>
  <c r="M7" i="13"/>
  <c r="N7" i="13" s="1"/>
  <c r="K8" i="13" s="1"/>
  <c r="L8" i="13" s="1"/>
  <c r="H8" i="13"/>
  <c r="J7" i="12"/>
  <c r="F9" i="12"/>
  <c r="I9" i="12" s="1"/>
  <c r="CC25" i="4"/>
  <c r="D10" i="13"/>
  <c r="E10" i="13" s="1"/>
  <c r="G10" i="13" s="1"/>
  <c r="H10" i="13" s="1"/>
  <c r="D10" i="12"/>
  <c r="E9" i="13"/>
  <c r="G9" i="13" s="1"/>
  <c r="AA31" i="4"/>
  <c r="CC25" i="8"/>
  <c r="CE25" i="8" s="1"/>
  <c r="CG25" i="8" s="1"/>
  <c r="CH25" i="8"/>
  <c r="CJ24" i="8"/>
  <c r="CL24" i="8" s="1"/>
  <c r="CM24" i="8" s="1"/>
  <c r="G27" i="8"/>
  <c r="CA26" i="8"/>
  <c r="D30" i="8"/>
  <c r="CH25" i="4"/>
  <c r="CJ25" i="4" s="1"/>
  <c r="G27" i="4"/>
  <c r="CA26" i="4"/>
  <c r="D31" i="4"/>
  <c r="K31" i="4"/>
  <c r="Q31" i="4"/>
  <c r="BN31" i="4"/>
  <c r="P31" i="4"/>
  <c r="R31" i="4"/>
  <c r="BY31" i="4"/>
  <c r="AP31" i="4"/>
  <c r="BR31" i="4"/>
  <c r="AD31" i="4"/>
  <c r="AV31" i="4"/>
  <c r="AC31" i="4"/>
  <c r="AW31" i="4"/>
  <c r="BK31" i="4"/>
  <c r="AS31" i="4"/>
  <c r="V31" i="4"/>
  <c r="BO31" i="4"/>
  <c r="BA31" i="4"/>
  <c r="BS31" i="4"/>
  <c r="AH31" i="4"/>
  <c r="AO31" i="4"/>
  <c r="AQ31" i="4"/>
  <c r="W31" i="4"/>
  <c r="AG31" i="4"/>
  <c r="L31" i="4"/>
  <c r="BT31" i="4"/>
  <c r="AU31" i="4"/>
  <c r="AF31" i="4"/>
  <c r="BX31" i="4"/>
  <c r="BQ31" i="4"/>
  <c r="BU31" i="4"/>
  <c r="H31" i="4"/>
  <c r="AJ31" i="4"/>
  <c r="AZ31" i="4"/>
  <c r="BM31" i="4"/>
  <c r="U31" i="4"/>
  <c r="E31" i="4"/>
  <c r="AT31" i="4"/>
  <c r="J31" i="4"/>
  <c r="X31" i="4"/>
  <c r="BB31" i="4"/>
  <c r="BL31" i="4"/>
  <c r="BP31" i="4"/>
  <c r="BH31" i="4"/>
  <c r="AI31" i="4"/>
  <c r="AM31" i="4"/>
  <c r="S31" i="4"/>
  <c r="BI31" i="4"/>
  <c r="AY31" i="4"/>
  <c r="AX31" i="4"/>
  <c r="AE31" i="4"/>
  <c r="AN31" i="4"/>
  <c r="BV31" i="4"/>
  <c r="BE31" i="4"/>
  <c r="I31" i="4"/>
  <c r="BJ31" i="4"/>
  <c r="T31" i="4"/>
  <c r="BC31" i="4"/>
  <c r="BZ31" i="4"/>
  <c r="BW31" i="4"/>
  <c r="AR31" i="4"/>
  <c r="BF31" i="4"/>
  <c r="BG31" i="4"/>
  <c r="BD31" i="4"/>
  <c r="F31" i="4"/>
  <c r="AB31" i="4"/>
  <c r="M31" i="4"/>
  <c r="AK31" i="4"/>
  <c r="AL31" i="4"/>
  <c r="O31" i="4"/>
  <c r="Y31" i="4"/>
  <c r="N31" i="4"/>
  <c r="Z31" i="4"/>
  <c r="C32" i="4"/>
  <c r="I7" i="13" l="1"/>
  <c r="D29" i="15"/>
  <c r="G26" i="15"/>
  <c r="CA25" i="15"/>
  <c r="AA32" i="4"/>
  <c r="J9" i="12"/>
  <c r="H9" i="13"/>
  <c r="F10" i="12"/>
  <c r="I10" i="12" s="1"/>
  <c r="J10" i="12" s="1"/>
  <c r="CC26" i="4"/>
  <c r="D11" i="13"/>
  <c r="D11" i="12"/>
  <c r="O7" i="12"/>
  <c r="M8" i="13"/>
  <c r="N8" i="13" s="1"/>
  <c r="K9" i="13" s="1"/>
  <c r="L9" i="13" s="1"/>
  <c r="G28" i="8"/>
  <c r="CA27" i="8"/>
  <c r="D31" i="8"/>
  <c r="CJ25" i="8"/>
  <c r="CL25" i="8" s="1"/>
  <c r="CM25" i="8" s="1"/>
  <c r="CH26" i="8"/>
  <c r="CC26" i="8"/>
  <c r="CE26" i="8" s="1"/>
  <c r="CG26" i="8" s="1"/>
  <c r="CH26" i="4"/>
  <c r="CJ26" i="4" s="1"/>
  <c r="Z32" i="4"/>
  <c r="AL32" i="4"/>
  <c r="N32" i="4"/>
  <c r="G28" i="4"/>
  <c r="CA27" i="4"/>
  <c r="O32" i="4"/>
  <c r="AB32" i="4"/>
  <c r="BF32" i="4"/>
  <c r="BZ32" i="4"/>
  <c r="I32" i="4"/>
  <c r="AE32" i="4"/>
  <c r="S32" i="4"/>
  <c r="BP32" i="4"/>
  <c r="J32" i="4"/>
  <c r="BM32" i="4"/>
  <c r="BU32" i="4"/>
  <c r="AU32" i="4"/>
  <c r="W32" i="4"/>
  <c r="BS32" i="4"/>
  <c r="AS32" i="4"/>
  <c r="AV32" i="4"/>
  <c r="BY32" i="4"/>
  <c r="Q32" i="4"/>
  <c r="F32" i="4"/>
  <c r="AR32" i="4"/>
  <c r="BC32" i="4"/>
  <c r="BE32" i="4"/>
  <c r="AX32" i="4"/>
  <c r="AM32" i="4"/>
  <c r="BL32" i="4"/>
  <c r="AT32" i="4"/>
  <c r="AZ32" i="4"/>
  <c r="BQ32" i="4"/>
  <c r="BT32" i="4"/>
  <c r="AQ32" i="4"/>
  <c r="BA32" i="4"/>
  <c r="BK32" i="4"/>
  <c r="AD32" i="4"/>
  <c r="R32" i="4"/>
  <c r="K32" i="4"/>
  <c r="AK32" i="4"/>
  <c r="BD32" i="4"/>
  <c r="BW32" i="4"/>
  <c r="T32" i="4"/>
  <c r="BV32" i="4"/>
  <c r="AY32" i="4"/>
  <c r="AI32" i="4"/>
  <c r="BB32" i="4"/>
  <c r="E32" i="4"/>
  <c r="AJ32" i="4"/>
  <c r="BX32" i="4"/>
  <c r="L32" i="4"/>
  <c r="AO32" i="4"/>
  <c r="BO32" i="4"/>
  <c r="AW32" i="4"/>
  <c r="BR32" i="4"/>
  <c r="P32" i="4"/>
  <c r="D32" i="4"/>
  <c r="Y32" i="4"/>
  <c r="M32" i="4"/>
  <c r="BG32" i="4"/>
  <c r="BJ32" i="4"/>
  <c r="AN32" i="4"/>
  <c r="BI32" i="4"/>
  <c r="BH32" i="4"/>
  <c r="X32" i="4"/>
  <c r="U32" i="4"/>
  <c r="H32" i="4"/>
  <c r="AF32" i="4"/>
  <c r="AG32" i="4"/>
  <c r="AH32" i="4"/>
  <c r="V32" i="4"/>
  <c r="AC32" i="4"/>
  <c r="AP32" i="4"/>
  <c r="BN32" i="4"/>
  <c r="C33" i="4"/>
  <c r="AA33" i="4" l="1"/>
  <c r="G27" i="15"/>
  <c r="CA26" i="15"/>
  <c r="D30" i="15"/>
  <c r="CC27" i="4"/>
  <c r="D12" i="13"/>
  <c r="D12" i="12"/>
  <c r="P7" i="12"/>
  <c r="M8" i="12" s="1"/>
  <c r="N8" i="12" s="1"/>
  <c r="K7" i="12"/>
  <c r="M9" i="13"/>
  <c r="N9" i="13" s="1"/>
  <c r="K10" i="13" s="1"/>
  <c r="L10" i="13" s="1"/>
  <c r="F11" i="12"/>
  <c r="I8" i="13"/>
  <c r="E11" i="13"/>
  <c r="G11" i="13" s="1"/>
  <c r="I9" i="13"/>
  <c r="D32" i="8"/>
  <c r="CJ26" i="8"/>
  <c r="CL26" i="8" s="1"/>
  <c r="CM26" i="8" s="1"/>
  <c r="CC27" i="8"/>
  <c r="CE27" i="8" s="1"/>
  <c r="CG27" i="8" s="1"/>
  <c r="CH27" i="8"/>
  <c r="G29" i="8"/>
  <c r="CA28" i="8"/>
  <c r="CH27" i="4"/>
  <c r="CJ27" i="4" s="1"/>
  <c r="V33" i="4"/>
  <c r="BN33" i="4"/>
  <c r="G29" i="4"/>
  <c r="CA28" i="4"/>
  <c r="H33" i="4"/>
  <c r="BI33" i="4"/>
  <c r="BG33" i="4"/>
  <c r="P33" i="4"/>
  <c r="AO33" i="4"/>
  <c r="E33" i="4"/>
  <c r="BV33" i="4"/>
  <c r="AK33" i="4"/>
  <c r="AD33" i="4"/>
  <c r="BT33" i="4"/>
  <c r="BL33" i="4"/>
  <c r="BC33" i="4"/>
  <c r="Q33" i="4"/>
  <c r="BS33" i="4"/>
  <c r="BM33" i="4"/>
  <c r="AE33" i="4"/>
  <c r="AB33" i="4"/>
  <c r="AH33" i="4"/>
  <c r="U33" i="4"/>
  <c r="AN33" i="4"/>
  <c r="M33" i="4"/>
  <c r="BR33" i="4"/>
  <c r="L33" i="4"/>
  <c r="BB33" i="4"/>
  <c r="T33" i="4"/>
  <c r="N33" i="4"/>
  <c r="BK33" i="4"/>
  <c r="BQ33" i="4"/>
  <c r="AM33" i="4"/>
  <c r="AR33" i="4"/>
  <c r="BY33" i="4"/>
  <c r="W33" i="4"/>
  <c r="J33" i="4"/>
  <c r="I33" i="4"/>
  <c r="O33" i="4"/>
  <c r="AP33" i="4"/>
  <c r="AG33" i="4"/>
  <c r="X33" i="4"/>
  <c r="BJ33" i="4"/>
  <c r="Y33" i="4"/>
  <c r="AW33" i="4"/>
  <c r="BX33" i="4"/>
  <c r="AI33" i="4"/>
  <c r="BW33" i="4"/>
  <c r="K33" i="4"/>
  <c r="BA33" i="4"/>
  <c r="AZ33" i="4"/>
  <c r="AX33" i="4"/>
  <c r="F33" i="4"/>
  <c r="AV33" i="4"/>
  <c r="AU33" i="4"/>
  <c r="BP33" i="4"/>
  <c r="BZ33" i="4"/>
  <c r="Z33" i="4"/>
  <c r="AC33" i="4"/>
  <c r="AF33" i="4"/>
  <c r="BH33" i="4"/>
  <c r="D33" i="4"/>
  <c r="BO33" i="4"/>
  <c r="AJ33" i="4"/>
  <c r="AY33" i="4"/>
  <c r="BD33" i="4"/>
  <c r="R33" i="4"/>
  <c r="AQ33" i="4"/>
  <c r="AT33" i="4"/>
  <c r="BE33" i="4"/>
  <c r="AL33" i="4"/>
  <c r="AS33" i="4"/>
  <c r="BU33" i="4"/>
  <c r="S33" i="4"/>
  <c r="BF33" i="4"/>
  <c r="C34" i="4"/>
  <c r="AA34" i="4" s="1"/>
  <c r="D31" i="15" l="1"/>
  <c r="G28" i="15"/>
  <c r="CA27" i="15"/>
  <c r="H11" i="13"/>
  <c r="CC28" i="4"/>
  <c r="D13" i="13"/>
  <c r="D13" i="12"/>
  <c r="O8" i="12"/>
  <c r="K8" i="12" s="1"/>
  <c r="M10" i="13"/>
  <c r="N10" i="13" s="1"/>
  <c r="K11" i="13" s="1"/>
  <c r="L11" i="13" s="1"/>
  <c r="F12" i="12"/>
  <c r="I12" i="12" s="1"/>
  <c r="J12" i="12" s="1"/>
  <c r="E12" i="13"/>
  <c r="G12" i="13" s="1"/>
  <c r="I11" i="12"/>
  <c r="CC28" i="8"/>
  <c r="CE28" i="8" s="1"/>
  <c r="CG28" i="8" s="1"/>
  <c r="CH28" i="8"/>
  <c r="G30" i="8"/>
  <c r="CA29" i="8"/>
  <c r="CJ27" i="8"/>
  <c r="CL27" i="8" s="1"/>
  <c r="CM27" i="8" s="1"/>
  <c r="D33" i="8"/>
  <c r="CH28" i="4"/>
  <c r="CJ28" i="4" s="1"/>
  <c r="BF34" i="4"/>
  <c r="CA29" i="4"/>
  <c r="G30" i="4"/>
  <c r="AS34" i="4"/>
  <c r="AQ34" i="4"/>
  <c r="AJ34" i="4"/>
  <c r="BH34" i="4"/>
  <c r="BZ34" i="4"/>
  <c r="F34" i="4"/>
  <c r="K34" i="4"/>
  <c r="AW34" i="4"/>
  <c r="AG34" i="4"/>
  <c r="J34" i="4"/>
  <c r="AM34" i="4"/>
  <c r="T34" i="4"/>
  <c r="M34" i="4"/>
  <c r="BN34" i="4"/>
  <c r="BS34" i="4"/>
  <c r="BT34" i="4"/>
  <c r="E34" i="4"/>
  <c r="BI34" i="4"/>
  <c r="AL34" i="4"/>
  <c r="R34" i="4"/>
  <c r="BO34" i="4"/>
  <c r="AF34" i="4"/>
  <c r="BP34" i="4"/>
  <c r="AX34" i="4"/>
  <c r="BW34" i="4"/>
  <c r="Y34" i="4"/>
  <c r="AP34" i="4"/>
  <c r="W34" i="4"/>
  <c r="BQ34" i="4"/>
  <c r="BB34" i="4"/>
  <c r="AN34" i="4"/>
  <c r="AB34" i="4"/>
  <c r="Q34" i="4"/>
  <c r="AD34" i="4"/>
  <c r="AO34" i="4"/>
  <c r="H34" i="4"/>
  <c r="S34" i="4"/>
  <c r="BE34" i="4"/>
  <c r="BD34" i="4"/>
  <c r="D34" i="4"/>
  <c r="AC34" i="4"/>
  <c r="AU34" i="4"/>
  <c r="AZ34" i="4"/>
  <c r="AI34" i="4"/>
  <c r="BJ34" i="4"/>
  <c r="O34" i="4"/>
  <c r="BY34" i="4"/>
  <c r="BK34" i="4"/>
  <c r="L34" i="4"/>
  <c r="U34" i="4"/>
  <c r="AE34" i="4"/>
  <c r="BC34" i="4"/>
  <c r="AK34" i="4"/>
  <c r="P34" i="4"/>
  <c r="V34" i="4"/>
  <c r="BU34" i="4"/>
  <c r="AT34" i="4"/>
  <c r="AY34" i="4"/>
  <c r="Z34" i="4"/>
  <c r="AV34" i="4"/>
  <c r="BA34" i="4"/>
  <c r="BX34" i="4"/>
  <c r="X34" i="4"/>
  <c r="I34" i="4"/>
  <c r="AR34" i="4"/>
  <c r="N34" i="4"/>
  <c r="BR34" i="4"/>
  <c r="AH34" i="4"/>
  <c r="BM34" i="4"/>
  <c r="BL34" i="4"/>
  <c r="BV34" i="4"/>
  <c r="BG34" i="4"/>
  <c r="C35" i="4"/>
  <c r="AA35" i="4" s="1"/>
  <c r="G29" i="15" l="1"/>
  <c r="CA28" i="15"/>
  <c r="D32" i="15"/>
  <c r="I10" i="13"/>
  <c r="H12" i="13"/>
  <c r="E13" i="13"/>
  <c r="G13" i="13" s="1"/>
  <c r="H13" i="13" s="1"/>
  <c r="CC29" i="4"/>
  <c r="D14" i="13"/>
  <c r="D14" i="12"/>
  <c r="J11" i="12"/>
  <c r="P8" i="12"/>
  <c r="M9" i="12" s="1"/>
  <c r="N9" i="12" s="1"/>
  <c r="F13" i="12"/>
  <c r="I13" i="12" s="1"/>
  <c r="M11" i="13"/>
  <c r="N11" i="13" s="1"/>
  <c r="K12" i="13" s="1"/>
  <c r="L12" i="13" s="1"/>
  <c r="CH29" i="8"/>
  <c r="CC29" i="8"/>
  <c r="CE29" i="8" s="1"/>
  <c r="CG29" i="8" s="1"/>
  <c r="G31" i="8"/>
  <c r="CA30" i="8"/>
  <c r="CJ28" i="8"/>
  <c r="CL28" i="8" s="1"/>
  <c r="CM28" i="8" s="1"/>
  <c r="D34" i="8"/>
  <c r="CH29" i="4"/>
  <c r="CJ29" i="4" s="1"/>
  <c r="BG35" i="4"/>
  <c r="CA30" i="4"/>
  <c r="G31" i="4"/>
  <c r="BM35" i="4"/>
  <c r="AR35" i="4"/>
  <c r="BA35" i="4"/>
  <c r="AY35" i="4"/>
  <c r="P35" i="4"/>
  <c r="U35" i="4"/>
  <c r="O35" i="4"/>
  <c r="AU35" i="4"/>
  <c r="BE35" i="4"/>
  <c r="AD35" i="4"/>
  <c r="BB35" i="4"/>
  <c r="Y35" i="4"/>
  <c r="AF35" i="4"/>
  <c r="BF35" i="4"/>
  <c r="BS35" i="4"/>
  <c r="AM35" i="4"/>
  <c r="K35" i="4"/>
  <c r="AJ35" i="4"/>
  <c r="AH35" i="4"/>
  <c r="I35" i="4"/>
  <c r="AV35" i="4"/>
  <c r="AT35" i="4"/>
  <c r="AK35" i="4"/>
  <c r="L35" i="4"/>
  <c r="BJ35" i="4"/>
  <c r="AC35" i="4"/>
  <c r="S35" i="4"/>
  <c r="Q35" i="4"/>
  <c r="BQ35" i="4"/>
  <c r="BW35" i="4"/>
  <c r="BO35" i="4"/>
  <c r="BI35" i="4"/>
  <c r="BN35" i="4"/>
  <c r="J35" i="4"/>
  <c r="F35" i="4"/>
  <c r="AQ35" i="4"/>
  <c r="BV35" i="4"/>
  <c r="BR35" i="4"/>
  <c r="X35" i="4"/>
  <c r="Z35" i="4"/>
  <c r="BU35" i="4"/>
  <c r="BC35" i="4"/>
  <c r="BK35" i="4"/>
  <c r="AI35" i="4"/>
  <c r="D35" i="4"/>
  <c r="H35" i="4"/>
  <c r="AB35" i="4"/>
  <c r="W35" i="4"/>
  <c r="AX35" i="4"/>
  <c r="R35" i="4"/>
  <c r="E35" i="4"/>
  <c r="M35" i="4"/>
  <c r="AG35" i="4"/>
  <c r="BZ35" i="4"/>
  <c r="AS35" i="4"/>
  <c r="BL35" i="4"/>
  <c r="N35" i="4"/>
  <c r="BX35" i="4"/>
  <c r="V35" i="4"/>
  <c r="AE35" i="4"/>
  <c r="BY35" i="4"/>
  <c r="AZ35" i="4"/>
  <c r="BD35" i="4"/>
  <c r="AO35" i="4"/>
  <c r="AN35" i="4"/>
  <c r="AP35" i="4"/>
  <c r="BP35" i="4"/>
  <c r="AL35" i="4"/>
  <c r="BT35" i="4"/>
  <c r="T35" i="4"/>
  <c r="AW35" i="4"/>
  <c r="BH35" i="4"/>
  <c r="C36" i="4"/>
  <c r="AA36" i="4" s="1"/>
  <c r="D33" i="15" l="1"/>
  <c r="G30" i="15"/>
  <c r="CA29" i="15"/>
  <c r="J13" i="12"/>
  <c r="E14" i="13"/>
  <c r="G14" i="13" s="1"/>
  <c r="H14" i="13" s="1"/>
  <c r="CC30" i="4"/>
  <c r="D15" i="13"/>
  <c r="D15" i="12"/>
  <c r="I11" i="13"/>
  <c r="O9" i="12"/>
  <c r="F14" i="12"/>
  <c r="I14" i="12" s="1"/>
  <c r="J14" i="12" s="1"/>
  <c r="M12" i="13"/>
  <c r="N12" i="13" s="1"/>
  <c r="K13" i="13" s="1"/>
  <c r="L13" i="13" s="1"/>
  <c r="CC30" i="8"/>
  <c r="CE30" i="8" s="1"/>
  <c r="CG30" i="8" s="1"/>
  <c r="CH30" i="8"/>
  <c r="CJ29" i="8"/>
  <c r="CL29" i="8" s="1"/>
  <c r="CM29" i="8" s="1"/>
  <c r="D35" i="8"/>
  <c r="G32" i="8"/>
  <c r="CA31" i="8"/>
  <c r="CH30" i="4"/>
  <c r="CJ30" i="4" s="1"/>
  <c r="BH36" i="4"/>
  <c r="CA31" i="4"/>
  <c r="G32" i="4"/>
  <c r="AW36" i="4"/>
  <c r="BT36" i="4"/>
  <c r="AN36" i="4"/>
  <c r="BY36" i="4"/>
  <c r="BX36" i="4"/>
  <c r="BZ36" i="4"/>
  <c r="R36" i="4"/>
  <c r="H36" i="4"/>
  <c r="BC36" i="4"/>
  <c r="BR36" i="4"/>
  <c r="J36" i="4"/>
  <c r="BW36" i="4"/>
  <c r="AC36" i="4"/>
  <c r="AT36" i="4"/>
  <c r="BG36" i="4"/>
  <c r="BS36" i="4"/>
  <c r="BB36" i="4"/>
  <c r="O36" i="4"/>
  <c r="BA36" i="4"/>
  <c r="AL36" i="4"/>
  <c r="AO36" i="4"/>
  <c r="AE36" i="4"/>
  <c r="N36" i="4"/>
  <c r="AG36" i="4"/>
  <c r="AX36" i="4"/>
  <c r="D36" i="4"/>
  <c r="BU36" i="4"/>
  <c r="BV36" i="4"/>
  <c r="BN36" i="4"/>
  <c r="BQ36" i="4"/>
  <c r="BJ36" i="4"/>
  <c r="AV36" i="4"/>
  <c r="AJ36" i="4"/>
  <c r="BF36" i="4"/>
  <c r="AD36" i="4"/>
  <c r="U36" i="4"/>
  <c r="AR36" i="4"/>
  <c r="BP36" i="4"/>
  <c r="BD36" i="4"/>
  <c r="V36" i="4"/>
  <c r="BL36" i="4"/>
  <c r="M36" i="4"/>
  <c r="W36" i="4"/>
  <c r="AI36" i="4"/>
  <c r="Z36" i="4"/>
  <c r="AQ36" i="4"/>
  <c r="BI36" i="4"/>
  <c r="Q36" i="4"/>
  <c r="L36" i="4"/>
  <c r="I36" i="4"/>
  <c r="K36" i="4"/>
  <c r="AF36" i="4"/>
  <c r="BE36" i="4"/>
  <c r="P36" i="4"/>
  <c r="BM36" i="4"/>
  <c r="T36" i="4"/>
  <c r="AP36" i="4"/>
  <c r="AZ36" i="4"/>
  <c r="AS36" i="4"/>
  <c r="E36" i="4"/>
  <c r="AB36" i="4"/>
  <c r="BK36" i="4"/>
  <c r="X36" i="4"/>
  <c r="F36" i="4"/>
  <c r="BO36" i="4"/>
  <c r="S36" i="4"/>
  <c r="AK36" i="4"/>
  <c r="AH36" i="4"/>
  <c r="AM36" i="4"/>
  <c r="Y36" i="4"/>
  <c r="AU36" i="4"/>
  <c r="AY36" i="4"/>
  <c r="C37" i="4"/>
  <c r="AA37" i="4" s="1"/>
  <c r="G31" i="15" l="1"/>
  <c r="CA30" i="15"/>
  <c r="D34" i="15"/>
  <c r="CC31" i="4"/>
  <c r="D16" i="13"/>
  <c r="D16" i="12"/>
  <c r="E15" i="13"/>
  <c r="G15" i="13" s="1"/>
  <c r="H15" i="13" s="1"/>
  <c r="M13" i="13"/>
  <c r="N13" i="13" s="1"/>
  <c r="K14" i="13" s="1"/>
  <c r="L14" i="13" s="1"/>
  <c r="M14" i="13" s="1"/>
  <c r="N14" i="13" s="1"/>
  <c r="K15" i="13" s="1"/>
  <c r="L15" i="13" s="1"/>
  <c r="P9" i="12"/>
  <c r="M10" i="12" s="1"/>
  <c r="N10" i="12" s="1"/>
  <c r="K9" i="12"/>
  <c r="I12" i="13"/>
  <c r="F15" i="12"/>
  <c r="I15" i="12" s="1"/>
  <c r="J15" i="12" s="1"/>
  <c r="CJ30" i="8"/>
  <c r="CL30" i="8" s="1"/>
  <c r="CM30" i="8" s="1"/>
  <c r="D36" i="8"/>
  <c r="G33" i="8"/>
  <c r="CA32" i="8"/>
  <c r="CH31" i="8"/>
  <c r="CC31" i="8"/>
  <c r="CE31" i="8" s="1"/>
  <c r="CG31" i="8" s="1"/>
  <c r="CH31" i="4"/>
  <c r="CJ31" i="4" s="1"/>
  <c r="AY37" i="4"/>
  <c r="AU37" i="4"/>
  <c r="CA32" i="4"/>
  <c r="G33" i="4"/>
  <c r="AM37" i="4"/>
  <c r="BO37" i="4"/>
  <c r="AB37" i="4"/>
  <c r="AZ37" i="4"/>
  <c r="P37" i="4"/>
  <c r="I37" i="4"/>
  <c r="AQ37" i="4"/>
  <c r="M37" i="4"/>
  <c r="BP37" i="4"/>
  <c r="BF37" i="4"/>
  <c r="BQ37" i="4"/>
  <c r="D37" i="4"/>
  <c r="AE37" i="4"/>
  <c r="BA37" i="4"/>
  <c r="BG37" i="4"/>
  <c r="J37" i="4"/>
  <c r="R37" i="4"/>
  <c r="AN37" i="4"/>
  <c r="AH37" i="4"/>
  <c r="F37" i="4"/>
  <c r="E37" i="4"/>
  <c r="AP37" i="4"/>
  <c r="BE37" i="4"/>
  <c r="L37" i="4"/>
  <c r="Z37" i="4"/>
  <c r="BL37" i="4"/>
  <c r="AR37" i="4"/>
  <c r="AJ37" i="4"/>
  <c r="BN37" i="4"/>
  <c r="AX37" i="4"/>
  <c r="AO37" i="4"/>
  <c r="O37" i="4"/>
  <c r="AT37" i="4"/>
  <c r="BR37" i="4"/>
  <c r="BZ37" i="4"/>
  <c r="BT37" i="4"/>
  <c r="AK37" i="4"/>
  <c r="X37" i="4"/>
  <c r="AS37" i="4"/>
  <c r="T37" i="4"/>
  <c r="AF37" i="4"/>
  <c r="Q37" i="4"/>
  <c r="AI37" i="4"/>
  <c r="V37" i="4"/>
  <c r="U37" i="4"/>
  <c r="AV37" i="4"/>
  <c r="BV37" i="4"/>
  <c r="AG37" i="4"/>
  <c r="AL37" i="4"/>
  <c r="BB37" i="4"/>
  <c r="AC37" i="4"/>
  <c r="BC37" i="4"/>
  <c r="BX37" i="4"/>
  <c r="AW37" i="4"/>
  <c r="Y37" i="4"/>
  <c r="S37" i="4"/>
  <c r="BK37" i="4"/>
  <c r="BM37" i="4"/>
  <c r="K37" i="4"/>
  <c r="BI37" i="4"/>
  <c r="W37" i="4"/>
  <c r="BD37" i="4"/>
  <c r="AD37" i="4"/>
  <c r="BJ37" i="4"/>
  <c r="BU37" i="4"/>
  <c r="N37" i="4"/>
  <c r="BH37" i="4"/>
  <c r="BS37" i="4"/>
  <c r="BW37" i="4"/>
  <c r="H37" i="4"/>
  <c r="BY37" i="4"/>
  <c r="C38" i="4"/>
  <c r="AA38" i="4" s="1"/>
  <c r="D35" i="15" l="1"/>
  <c r="G32" i="15"/>
  <c r="CA31" i="15"/>
  <c r="I13" i="13"/>
  <c r="M15" i="13"/>
  <c r="N15" i="13" s="1"/>
  <c r="K16" i="13" s="1"/>
  <c r="L16" i="13" s="1"/>
  <c r="E16" i="13"/>
  <c r="G16" i="13" s="1"/>
  <c r="H16" i="13" s="1"/>
  <c r="CC32" i="4"/>
  <c r="D17" i="13"/>
  <c r="D17" i="12"/>
  <c r="O10" i="12"/>
  <c r="I14" i="13"/>
  <c r="F16" i="12"/>
  <c r="I16" i="12" s="1"/>
  <c r="J16" i="12" s="1"/>
  <c r="CJ31" i="8"/>
  <c r="CL31" i="8" s="1"/>
  <c r="CM31" i="8" s="1"/>
  <c r="G34" i="8"/>
  <c r="CA33" i="8"/>
  <c r="D37" i="8"/>
  <c r="CH32" i="8"/>
  <c r="CC32" i="8"/>
  <c r="CE32" i="8" s="1"/>
  <c r="CG32" i="8" s="1"/>
  <c r="CH32" i="4"/>
  <c r="CJ32" i="4" s="1"/>
  <c r="H38" i="4"/>
  <c r="CA33" i="4"/>
  <c r="G34" i="4"/>
  <c r="BS38" i="4"/>
  <c r="BJ38" i="4"/>
  <c r="BI38" i="4"/>
  <c r="BK38" i="4"/>
  <c r="BX38" i="4"/>
  <c r="AL38" i="4"/>
  <c r="U38" i="4"/>
  <c r="AF38" i="4"/>
  <c r="AK38" i="4"/>
  <c r="BR38" i="4"/>
  <c r="AX38" i="4"/>
  <c r="BL38" i="4"/>
  <c r="AP38" i="4"/>
  <c r="AY38" i="4"/>
  <c r="BG38" i="4"/>
  <c r="BQ38" i="4"/>
  <c r="AQ38" i="4"/>
  <c r="AB38" i="4"/>
  <c r="BY38" i="4"/>
  <c r="BH38" i="4"/>
  <c r="AD38" i="4"/>
  <c r="K38" i="4"/>
  <c r="S38" i="4"/>
  <c r="BC38" i="4"/>
  <c r="AG38" i="4"/>
  <c r="V38" i="4"/>
  <c r="T38" i="4"/>
  <c r="AU38" i="4"/>
  <c r="AT38" i="4"/>
  <c r="BN38" i="4"/>
  <c r="Z38" i="4"/>
  <c r="E38" i="4"/>
  <c r="AN38" i="4"/>
  <c r="BA38" i="4"/>
  <c r="BF38" i="4"/>
  <c r="I38" i="4"/>
  <c r="BO38" i="4"/>
  <c r="N38" i="4"/>
  <c r="BD38" i="4"/>
  <c r="BM38" i="4"/>
  <c r="Y38" i="4"/>
  <c r="AC38" i="4"/>
  <c r="BV38" i="4"/>
  <c r="AI38" i="4"/>
  <c r="AS38" i="4"/>
  <c r="BT38" i="4"/>
  <c r="O38" i="4"/>
  <c r="AJ38" i="4"/>
  <c r="L38" i="4"/>
  <c r="F38" i="4"/>
  <c r="R38" i="4"/>
  <c r="AE38" i="4"/>
  <c r="BP38" i="4"/>
  <c r="P38" i="4"/>
  <c r="AM38" i="4"/>
  <c r="BW38" i="4"/>
  <c r="BU38" i="4"/>
  <c r="W38" i="4"/>
  <c r="AW38" i="4"/>
  <c r="BB38" i="4"/>
  <c r="AV38" i="4"/>
  <c r="Q38" i="4"/>
  <c r="X38" i="4"/>
  <c r="BZ38" i="4"/>
  <c r="AO38" i="4"/>
  <c r="AR38" i="4"/>
  <c r="BE38" i="4"/>
  <c r="AH38" i="4"/>
  <c r="J38" i="4"/>
  <c r="D38" i="4"/>
  <c r="M38" i="4"/>
  <c r="AZ38" i="4"/>
  <c r="C39" i="4"/>
  <c r="AA39" i="4" s="1"/>
  <c r="D36" i="15" l="1"/>
  <c r="G33" i="15"/>
  <c r="CA32" i="15"/>
  <c r="I15" i="13"/>
  <c r="M16" i="13"/>
  <c r="N16" i="13" s="1"/>
  <c r="K17" i="13" s="1"/>
  <c r="L17" i="13" s="1"/>
  <c r="CC33" i="4"/>
  <c r="D18" i="13"/>
  <c r="E18" i="13" s="1"/>
  <c r="G18" i="13" s="1"/>
  <c r="H18" i="13" s="1"/>
  <c r="D18" i="12"/>
  <c r="E17" i="13"/>
  <c r="G17" i="13" s="1"/>
  <c r="H17" i="13" s="1"/>
  <c r="P10" i="12"/>
  <c r="M11" i="12" s="1"/>
  <c r="N11" i="12" s="1"/>
  <c r="K10" i="12"/>
  <c r="F17" i="12"/>
  <c r="I17" i="12" s="1"/>
  <c r="J17" i="12" s="1"/>
  <c r="CJ32" i="8"/>
  <c r="CL32" i="8" s="1"/>
  <c r="CM32" i="8" s="1"/>
  <c r="D38" i="8"/>
  <c r="CH33" i="8"/>
  <c r="CC33" i="8"/>
  <c r="CE33" i="8" s="1"/>
  <c r="CG33" i="8" s="1"/>
  <c r="G35" i="8"/>
  <c r="CA34" i="8"/>
  <c r="CH33" i="4"/>
  <c r="CJ33" i="4" s="1"/>
  <c r="CA34" i="4"/>
  <c r="G35" i="4"/>
  <c r="J39" i="4"/>
  <c r="AO39" i="4"/>
  <c r="AV39" i="4"/>
  <c r="W39" i="4"/>
  <c r="P39" i="4"/>
  <c r="F39" i="4"/>
  <c r="BT39" i="4"/>
  <c r="AC39" i="4"/>
  <c r="N39" i="4"/>
  <c r="BF39" i="4"/>
  <c r="Z39" i="4"/>
  <c r="T39" i="4"/>
  <c r="S39" i="4"/>
  <c r="BY39" i="4"/>
  <c r="BG39" i="4"/>
  <c r="AX39" i="4"/>
  <c r="U39" i="4"/>
  <c r="BI39" i="4"/>
  <c r="AZ39" i="4"/>
  <c r="AH39" i="4"/>
  <c r="BZ39" i="4"/>
  <c r="BB39" i="4"/>
  <c r="BU39" i="4"/>
  <c r="BP39" i="4"/>
  <c r="L39" i="4"/>
  <c r="AS39" i="4"/>
  <c r="Y39" i="4"/>
  <c r="H39" i="4"/>
  <c r="BA39" i="4"/>
  <c r="BN39" i="4"/>
  <c r="V39" i="4"/>
  <c r="K39" i="4"/>
  <c r="AB39" i="4"/>
  <c r="AY39" i="4"/>
  <c r="BR39" i="4"/>
  <c r="AL39" i="4"/>
  <c r="BJ39" i="4"/>
  <c r="M39" i="4"/>
  <c r="BE39" i="4"/>
  <c r="X39" i="4"/>
  <c r="AW39" i="4"/>
  <c r="BW39" i="4"/>
  <c r="AE39" i="4"/>
  <c r="AJ39" i="4"/>
  <c r="AI39" i="4"/>
  <c r="BM39" i="4"/>
  <c r="BO39" i="4"/>
  <c r="AN39" i="4"/>
  <c r="AT39" i="4"/>
  <c r="AG39" i="4"/>
  <c r="AD39" i="4"/>
  <c r="AQ39" i="4"/>
  <c r="AP39" i="4"/>
  <c r="AK39" i="4"/>
  <c r="BX39" i="4"/>
  <c r="BS39" i="4"/>
  <c r="D39" i="4"/>
  <c r="AR39" i="4"/>
  <c r="Q39" i="4"/>
  <c r="AM39" i="4"/>
  <c r="R39" i="4"/>
  <c r="O39" i="4"/>
  <c r="BV39" i="4"/>
  <c r="BD39" i="4"/>
  <c r="I39" i="4"/>
  <c r="E39" i="4"/>
  <c r="AU39" i="4"/>
  <c r="BC39" i="4"/>
  <c r="BH39" i="4"/>
  <c r="BQ39" i="4"/>
  <c r="BL39" i="4"/>
  <c r="AF39" i="4"/>
  <c r="BK39" i="4"/>
  <c r="C40" i="4"/>
  <c r="AA40" i="4" s="1"/>
  <c r="M17" i="13" l="1"/>
  <c r="I17" i="13" s="1"/>
  <c r="G34" i="15"/>
  <c r="CA33" i="15"/>
  <c r="D37" i="15"/>
  <c r="I16" i="13"/>
  <c r="CC34" i="4"/>
  <c r="D19" i="13"/>
  <c r="D19" i="12"/>
  <c r="O11" i="12"/>
  <c r="F18" i="12"/>
  <c r="I18" i="12" s="1"/>
  <c r="J18" i="12" s="1"/>
  <c r="CJ33" i="8"/>
  <c r="CL33" i="8" s="1"/>
  <c r="CM33" i="8" s="1"/>
  <c r="CC34" i="8"/>
  <c r="CE34" i="8" s="1"/>
  <c r="CG34" i="8" s="1"/>
  <c r="CH34" i="8"/>
  <c r="G36" i="8"/>
  <c r="CA35" i="8"/>
  <c r="D39" i="8"/>
  <c r="BK40" i="4"/>
  <c r="CH34" i="4"/>
  <c r="CJ34" i="4" s="1"/>
  <c r="CA35" i="4"/>
  <c r="G36" i="4"/>
  <c r="BQ40" i="4"/>
  <c r="E40" i="4"/>
  <c r="O40" i="4"/>
  <c r="Q40" i="4"/>
  <c r="BX40" i="4"/>
  <c r="AD40" i="4"/>
  <c r="BO40" i="4"/>
  <c r="AE40" i="4"/>
  <c r="BE40" i="4"/>
  <c r="BR40" i="4"/>
  <c r="V40" i="4"/>
  <c r="Y40" i="4"/>
  <c r="BU40" i="4"/>
  <c r="AZ40" i="4"/>
  <c r="BG40" i="4"/>
  <c r="Z40" i="4"/>
  <c r="BT40" i="4"/>
  <c r="AV40" i="4"/>
  <c r="BH40" i="4"/>
  <c r="I40" i="4"/>
  <c r="R40" i="4"/>
  <c r="AR40" i="4"/>
  <c r="AK40" i="4"/>
  <c r="AG40" i="4"/>
  <c r="BM40" i="4"/>
  <c r="BW40" i="4"/>
  <c r="M40" i="4"/>
  <c r="AY40" i="4"/>
  <c r="BN40" i="4"/>
  <c r="AS40" i="4"/>
  <c r="BB40" i="4"/>
  <c r="BI40" i="4"/>
  <c r="BY40" i="4"/>
  <c r="BF40" i="4"/>
  <c r="F40" i="4"/>
  <c r="AO40" i="4"/>
  <c r="AF40" i="4"/>
  <c r="BC40" i="4"/>
  <c r="BD40" i="4"/>
  <c r="AM40" i="4"/>
  <c r="D40" i="4"/>
  <c r="AP40" i="4"/>
  <c r="AT40" i="4"/>
  <c r="AI40" i="4"/>
  <c r="AW40" i="4"/>
  <c r="BJ40" i="4"/>
  <c r="AB40" i="4"/>
  <c r="BA40" i="4"/>
  <c r="L40" i="4"/>
  <c r="BZ40" i="4"/>
  <c r="U40" i="4"/>
  <c r="S40" i="4"/>
  <c r="N40" i="4"/>
  <c r="P40" i="4"/>
  <c r="J40" i="4"/>
  <c r="BL40" i="4"/>
  <c r="AU40" i="4"/>
  <c r="BV40" i="4"/>
  <c r="BS40" i="4"/>
  <c r="AQ40" i="4"/>
  <c r="AN40" i="4"/>
  <c r="AJ40" i="4"/>
  <c r="X40" i="4"/>
  <c r="AL40" i="4"/>
  <c r="K40" i="4"/>
  <c r="H40" i="4"/>
  <c r="BP40" i="4"/>
  <c r="AH40" i="4"/>
  <c r="AX40" i="4"/>
  <c r="T40" i="4"/>
  <c r="AC40" i="4"/>
  <c r="W40" i="4"/>
  <c r="C41" i="4"/>
  <c r="AA41" i="4" s="1"/>
  <c r="N17" i="13" l="1"/>
  <c r="K18" i="13" s="1"/>
  <c r="L18" i="13" s="1"/>
  <c r="M18" i="13" s="1"/>
  <c r="N18" i="13" s="1"/>
  <c r="K19" i="13" s="1"/>
  <c r="L19" i="13" s="1"/>
  <c r="G35" i="15"/>
  <c r="CA34" i="15"/>
  <c r="D38" i="15"/>
  <c r="P11" i="12"/>
  <c r="M12" i="12" s="1"/>
  <c r="N12" i="12" s="1"/>
  <c r="K11" i="12"/>
  <c r="CC35" i="4"/>
  <c r="D20" i="13"/>
  <c r="E20" i="13" s="1"/>
  <c r="G20" i="13" s="1"/>
  <c r="H20" i="13" s="1"/>
  <c r="D20" i="12"/>
  <c r="F19" i="12"/>
  <c r="I19" i="12" s="1"/>
  <c r="J19" i="12" s="1"/>
  <c r="E19" i="13"/>
  <c r="G19" i="13" s="1"/>
  <c r="H19" i="13" s="1"/>
  <c r="I18" i="13"/>
  <c r="CJ34" i="8"/>
  <c r="CL34" i="8" s="1"/>
  <c r="CM34" i="8" s="1"/>
  <c r="CH35" i="8"/>
  <c r="CC35" i="8"/>
  <c r="CE35" i="8" s="1"/>
  <c r="CG35" i="8" s="1"/>
  <c r="G37" i="8"/>
  <c r="CA36" i="8"/>
  <c r="D40" i="8"/>
  <c r="CH35" i="4"/>
  <c r="CJ35" i="4" s="1"/>
  <c r="W41" i="4"/>
  <c r="AC41" i="4"/>
  <c r="G37" i="4"/>
  <c r="CA36" i="4"/>
  <c r="AX41" i="4"/>
  <c r="K41" i="4"/>
  <c r="AN41" i="4"/>
  <c r="BV41" i="4"/>
  <c r="P41" i="4"/>
  <c r="BZ41" i="4"/>
  <c r="BJ41" i="4"/>
  <c r="AP41" i="4"/>
  <c r="BC41" i="4"/>
  <c r="BF41" i="4"/>
  <c r="AS41" i="4"/>
  <c r="BW41" i="4"/>
  <c r="AR41" i="4"/>
  <c r="BK41" i="4"/>
  <c r="BG41" i="4"/>
  <c r="V41" i="4"/>
  <c r="BO41" i="4"/>
  <c r="O41" i="4"/>
  <c r="AH41" i="4"/>
  <c r="AL41" i="4"/>
  <c r="AQ41" i="4"/>
  <c r="AU41" i="4"/>
  <c r="N41" i="4"/>
  <c r="L41" i="4"/>
  <c r="AW41" i="4"/>
  <c r="D41" i="4"/>
  <c r="AF41" i="4"/>
  <c r="BY41" i="4"/>
  <c r="BN41" i="4"/>
  <c r="BM41" i="4"/>
  <c r="R41" i="4"/>
  <c r="AV41" i="4"/>
  <c r="AZ41" i="4"/>
  <c r="BR41" i="4"/>
  <c r="AD41" i="4"/>
  <c r="E41" i="4"/>
  <c r="BP41" i="4"/>
  <c r="X41" i="4"/>
  <c r="BS41" i="4"/>
  <c r="BL41" i="4"/>
  <c r="S41" i="4"/>
  <c r="BA41" i="4"/>
  <c r="AI41" i="4"/>
  <c r="AM41" i="4"/>
  <c r="AO41" i="4"/>
  <c r="BI41" i="4"/>
  <c r="AY41" i="4"/>
  <c r="AG41" i="4"/>
  <c r="I41" i="4"/>
  <c r="BT41" i="4"/>
  <c r="BU41" i="4"/>
  <c r="BE41" i="4"/>
  <c r="BX41" i="4"/>
  <c r="BQ41" i="4"/>
  <c r="T41" i="4"/>
  <c r="H41" i="4"/>
  <c r="AJ41" i="4"/>
  <c r="J41" i="4"/>
  <c r="U41" i="4"/>
  <c r="AB41" i="4"/>
  <c r="AT41" i="4"/>
  <c r="BD41" i="4"/>
  <c r="F41" i="4"/>
  <c r="BB41" i="4"/>
  <c r="M41" i="4"/>
  <c r="AK41" i="4"/>
  <c r="BH41" i="4"/>
  <c r="Z41" i="4"/>
  <c r="Y41" i="4"/>
  <c r="AE41" i="4"/>
  <c r="Q41" i="4"/>
  <c r="C42" i="4"/>
  <c r="AA42" i="4" s="1"/>
  <c r="M19" i="13" l="1"/>
  <c r="G36" i="15"/>
  <c r="CA35" i="15"/>
  <c r="D39" i="15"/>
  <c r="N19" i="13"/>
  <c r="K20" i="13" s="1"/>
  <c r="L20" i="13" s="1"/>
  <c r="M20" i="13" s="1"/>
  <c r="N20" i="13" s="1"/>
  <c r="K21" i="13" s="1"/>
  <c r="L21" i="13" s="1"/>
  <c r="I19" i="13"/>
  <c r="CC36" i="4"/>
  <c r="D21" i="13"/>
  <c r="D21" i="12"/>
  <c r="F20" i="12"/>
  <c r="I20" i="12" s="1"/>
  <c r="J20" i="12" s="1"/>
  <c r="O12" i="12"/>
  <c r="P12" i="12" s="1"/>
  <c r="M13" i="12" s="1"/>
  <c r="N13" i="12" s="1"/>
  <c r="CJ35" i="8"/>
  <c r="CL35" i="8" s="1"/>
  <c r="CM35" i="8" s="1"/>
  <c r="CH36" i="8"/>
  <c r="CC36" i="8"/>
  <c r="CE36" i="8" s="1"/>
  <c r="CG36" i="8" s="1"/>
  <c r="G38" i="8"/>
  <c r="CA37" i="8"/>
  <c r="D41" i="8"/>
  <c r="CH36" i="4"/>
  <c r="CJ36" i="4" s="1"/>
  <c r="Q42" i="4"/>
  <c r="AE42" i="4"/>
  <c r="CA37" i="4"/>
  <c r="G38" i="4"/>
  <c r="Z42" i="4"/>
  <c r="BB42" i="4"/>
  <c r="AB42" i="4"/>
  <c r="AJ42" i="4"/>
  <c r="BX42" i="4"/>
  <c r="I42" i="4"/>
  <c r="AO42" i="4"/>
  <c r="S42" i="4"/>
  <c r="BP42" i="4"/>
  <c r="BR42" i="4"/>
  <c r="BM42" i="4"/>
  <c r="D42" i="4"/>
  <c r="AU42" i="4"/>
  <c r="W42" i="4"/>
  <c r="BG42" i="4"/>
  <c r="AS42" i="4"/>
  <c r="BJ42" i="4"/>
  <c r="AN42" i="4"/>
  <c r="BH42" i="4"/>
  <c r="F42" i="4"/>
  <c r="U42" i="4"/>
  <c r="H42" i="4"/>
  <c r="BE42" i="4"/>
  <c r="AG42" i="4"/>
  <c r="AM42" i="4"/>
  <c r="BL42" i="4"/>
  <c r="AC42" i="4"/>
  <c r="AZ42" i="4"/>
  <c r="BN42" i="4"/>
  <c r="AW42" i="4"/>
  <c r="AQ42" i="4"/>
  <c r="O42" i="4"/>
  <c r="BK42" i="4"/>
  <c r="BF42" i="4"/>
  <c r="BZ42" i="4"/>
  <c r="K42" i="4"/>
  <c r="AK42" i="4"/>
  <c r="BD42" i="4"/>
  <c r="J42" i="4"/>
  <c r="T42" i="4"/>
  <c r="BU42" i="4"/>
  <c r="AY42" i="4"/>
  <c r="AI42" i="4"/>
  <c r="BS42" i="4"/>
  <c r="E42" i="4"/>
  <c r="AV42" i="4"/>
  <c r="BY42" i="4"/>
  <c r="L42" i="4"/>
  <c r="AL42" i="4"/>
  <c r="BO42" i="4"/>
  <c r="AR42" i="4"/>
  <c r="BC42" i="4"/>
  <c r="P42" i="4"/>
  <c r="AX42" i="4"/>
  <c r="Y42" i="4"/>
  <c r="M42" i="4"/>
  <c r="AT42" i="4"/>
  <c r="BQ42" i="4"/>
  <c r="BT42" i="4"/>
  <c r="BI42" i="4"/>
  <c r="BA42" i="4"/>
  <c r="X42" i="4"/>
  <c r="AD42" i="4"/>
  <c r="R42" i="4"/>
  <c r="AF42" i="4"/>
  <c r="N42" i="4"/>
  <c r="AH42" i="4"/>
  <c r="V42" i="4"/>
  <c r="BW42" i="4"/>
  <c r="AP42" i="4"/>
  <c r="BV42" i="4"/>
  <c r="C43" i="4"/>
  <c r="AA43" i="4" s="1"/>
  <c r="G37" i="15" l="1"/>
  <c r="CA36" i="15"/>
  <c r="D40" i="15"/>
  <c r="K12" i="12"/>
  <c r="O13" i="12"/>
  <c r="P13" i="12" s="1"/>
  <c r="M14" i="12" s="1"/>
  <c r="N14" i="12" s="1"/>
  <c r="CC37" i="4"/>
  <c r="D22" i="13"/>
  <c r="D22" i="12"/>
  <c r="F21" i="12"/>
  <c r="I21" i="12" s="1"/>
  <c r="J21" i="12" s="1"/>
  <c r="E21" i="13"/>
  <c r="G21" i="13" s="1"/>
  <c r="H21" i="13" s="1"/>
  <c r="M21" i="13" s="1"/>
  <c r="N21" i="13" s="1"/>
  <c r="K22" i="13" s="1"/>
  <c r="L22" i="13" s="1"/>
  <c r="I20" i="13"/>
  <c r="CJ36" i="8"/>
  <c r="CL36" i="8" s="1"/>
  <c r="CM36" i="8" s="1"/>
  <c r="G39" i="8"/>
  <c r="CA38" i="8"/>
  <c r="CH37" i="8"/>
  <c r="CC37" i="8"/>
  <c r="CE37" i="8" s="1"/>
  <c r="CG37" i="8" s="1"/>
  <c r="D42" i="8"/>
  <c r="CH37" i="4"/>
  <c r="CJ37" i="4" s="1"/>
  <c r="CA38" i="4"/>
  <c r="G39" i="4"/>
  <c r="V43" i="4"/>
  <c r="R43" i="4"/>
  <c r="BI43" i="4"/>
  <c r="AT43" i="4"/>
  <c r="P43" i="4"/>
  <c r="AL43" i="4"/>
  <c r="E43" i="4"/>
  <c r="BU43" i="4"/>
  <c r="AK43" i="4"/>
  <c r="BF43" i="4"/>
  <c r="AW43" i="4"/>
  <c r="BL43" i="4"/>
  <c r="H43" i="4"/>
  <c r="Q43" i="4"/>
  <c r="BG43" i="4"/>
  <c r="BM43" i="4"/>
  <c r="AO43" i="4"/>
  <c r="AB43" i="4"/>
  <c r="BV43" i="4"/>
  <c r="AH43" i="4"/>
  <c r="AD43" i="4"/>
  <c r="BT43" i="4"/>
  <c r="M43" i="4"/>
  <c r="BC43" i="4"/>
  <c r="L43" i="4"/>
  <c r="BS43" i="4"/>
  <c r="T43" i="4"/>
  <c r="AE43" i="4"/>
  <c r="BK43" i="4"/>
  <c r="BN43" i="4"/>
  <c r="AM43" i="4"/>
  <c r="U43" i="4"/>
  <c r="AN43" i="4"/>
  <c r="W43" i="4"/>
  <c r="BR43" i="4"/>
  <c r="I43" i="4"/>
  <c r="BB43" i="4"/>
  <c r="AP43" i="4"/>
  <c r="N43" i="4"/>
  <c r="X43" i="4"/>
  <c r="BQ43" i="4"/>
  <c r="Y43" i="4"/>
  <c r="AR43" i="4"/>
  <c r="BY43" i="4"/>
  <c r="AI43" i="4"/>
  <c r="J43" i="4"/>
  <c r="K43" i="4"/>
  <c r="O43" i="4"/>
  <c r="AZ43" i="4"/>
  <c r="AG43" i="4"/>
  <c r="F43" i="4"/>
  <c r="BJ43" i="4"/>
  <c r="AU43" i="4"/>
  <c r="BP43" i="4"/>
  <c r="BX43" i="4"/>
  <c r="Z43" i="4"/>
  <c r="BW43" i="4"/>
  <c r="AF43" i="4"/>
  <c r="BA43" i="4"/>
  <c r="AX43" i="4"/>
  <c r="BO43" i="4"/>
  <c r="AV43" i="4"/>
  <c r="AY43" i="4"/>
  <c r="BD43" i="4"/>
  <c r="BZ43" i="4"/>
  <c r="AQ43" i="4"/>
  <c r="AC43" i="4"/>
  <c r="BE43" i="4"/>
  <c r="BH43" i="4"/>
  <c r="AS43" i="4"/>
  <c r="D43" i="4"/>
  <c r="S43" i="4"/>
  <c r="AJ43" i="4"/>
  <c r="C44" i="4"/>
  <c r="AA44" i="4" s="1"/>
  <c r="D41" i="15" l="1"/>
  <c r="G38" i="15"/>
  <c r="CA37" i="15"/>
  <c r="CC38" i="4"/>
  <c r="D23" i="13"/>
  <c r="D23" i="12"/>
  <c r="I21" i="13"/>
  <c r="O14" i="12"/>
  <c r="P14" i="12" s="1"/>
  <c r="M15" i="12" s="1"/>
  <c r="N15" i="12" s="1"/>
  <c r="F22" i="12"/>
  <c r="I22" i="12" s="1"/>
  <c r="J22" i="12" s="1"/>
  <c r="K13" i="12"/>
  <c r="E22" i="13"/>
  <c r="G22" i="13" s="1"/>
  <c r="H22" i="13" s="1"/>
  <c r="M22" i="13" s="1"/>
  <c r="CJ37" i="8"/>
  <c r="CL37" i="8" s="1"/>
  <c r="CM37" i="8" s="1"/>
  <c r="CH38" i="8"/>
  <c r="CC38" i="8"/>
  <c r="CE38" i="8" s="1"/>
  <c r="CG38" i="8" s="1"/>
  <c r="D43" i="8"/>
  <c r="G40" i="8"/>
  <c r="CA39" i="8"/>
  <c r="CH38" i="4"/>
  <c r="CJ38" i="4" s="1"/>
  <c r="AJ44" i="4"/>
  <c r="S44" i="4"/>
  <c r="AS44" i="4"/>
  <c r="BH44" i="4"/>
  <c r="CA39" i="4"/>
  <c r="G40" i="4"/>
  <c r="AQ44" i="4"/>
  <c r="AV44" i="4"/>
  <c r="BA44" i="4"/>
  <c r="BX44" i="4"/>
  <c r="F44" i="4"/>
  <c r="K44" i="4"/>
  <c r="AR44" i="4"/>
  <c r="N44" i="4"/>
  <c r="BR44" i="4"/>
  <c r="AM44" i="4"/>
  <c r="T44" i="4"/>
  <c r="M44" i="4"/>
  <c r="BV44" i="4"/>
  <c r="BG44" i="4"/>
  <c r="AW44" i="4"/>
  <c r="E44" i="4"/>
  <c r="BI44" i="4"/>
  <c r="BZ44" i="4"/>
  <c r="BO44" i="4"/>
  <c r="AF44" i="4"/>
  <c r="BP44" i="4"/>
  <c r="AG44" i="4"/>
  <c r="J44" i="4"/>
  <c r="Y44" i="4"/>
  <c r="AP44" i="4"/>
  <c r="W44" i="4"/>
  <c r="BN44" i="4"/>
  <c r="BS44" i="4"/>
  <c r="BT44" i="4"/>
  <c r="AB44" i="4"/>
  <c r="Q44" i="4"/>
  <c r="BF44" i="4"/>
  <c r="AL44" i="4"/>
  <c r="R44" i="4"/>
  <c r="BE44" i="4"/>
  <c r="BD44" i="4"/>
  <c r="AX44" i="4"/>
  <c r="BW44" i="4"/>
  <c r="AU44" i="4"/>
  <c r="AZ44" i="4"/>
  <c r="AI44" i="4"/>
  <c r="BQ44" i="4"/>
  <c r="BB44" i="4"/>
  <c r="AN44" i="4"/>
  <c r="BK44" i="4"/>
  <c r="L44" i="4"/>
  <c r="AD44" i="4"/>
  <c r="AO44" i="4"/>
  <c r="H44" i="4"/>
  <c r="AK44" i="4"/>
  <c r="P44" i="4"/>
  <c r="V44" i="4"/>
  <c r="D44" i="4"/>
  <c r="AC44" i="4"/>
  <c r="AY44" i="4"/>
  <c r="Z44" i="4"/>
  <c r="BJ44" i="4"/>
  <c r="O44" i="4"/>
  <c r="BY44" i="4"/>
  <c r="X44" i="4"/>
  <c r="I44" i="4"/>
  <c r="U44" i="4"/>
  <c r="AE44" i="4"/>
  <c r="BC44" i="4"/>
  <c r="AH44" i="4"/>
  <c r="BM44" i="4"/>
  <c r="BL44" i="4"/>
  <c r="BU44" i="4"/>
  <c r="AT44" i="4"/>
  <c r="C45" i="4"/>
  <c r="AA45" i="4" s="1"/>
  <c r="G39" i="15" l="1"/>
  <c r="CA38" i="15"/>
  <c r="D42" i="15"/>
  <c r="N22" i="13"/>
  <c r="K23" i="13" s="1"/>
  <c r="L23" i="13" s="1"/>
  <c r="I22" i="13"/>
  <c r="O15" i="12"/>
  <c r="P15" i="12" s="1"/>
  <c r="M16" i="12" s="1"/>
  <c r="N16" i="12" s="1"/>
  <c r="F23" i="12"/>
  <c r="I23" i="12" s="1"/>
  <c r="J23" i="12" s="1"/>
  <c r="CC39" i="4"/>
  <c r="D24" i="13"/>
  <c r="E24" i="13" s="1"/>
  <c r="G24" i="13" s="1"/>
  <c r="H24" i="13" s="1"/>
  <c r="D24" i="12"/>
  <c r="K14" i="12"/>
  <c r="E23" i="13"/>
  <c r="G23" i="13" s="1"/>
  <c r="H23" i="13" s="1"/>
  <c r="M23" i="13" s="1"/>
  <c r="N23" i="13" s="1"/>
  <c r="K24" i="13" s="1"/>
  <c r="L24" i="13" s="1"/>
  <c r="CJ38" i="8"/>
  <c r="CL38" i="8" s="1"/>
  <c r="CM38" i="8" s="1"/>
  <c r="D44" i="8"/>
  <c r="CH39" i="8"/>
  <c r="CC39" i="8"/>
  <c r="CE39" i="8" s="1"/>
  <c r="CG39" i="8" s="1"/>
  <c r="G41" i="8"/>
  <c r="CA40" i="8"/>
  <c r="CH39" i="4"/>
  <c r="CJ39" i="4" s="1"/>
  <c r="BM45" i="4"/>
  <c r="AT45" i="4"/>
  <c r="AH45" i="4"/>
  <c r="CA40" i="4"/>
  <c r="G41" i="4"/>
  <c r="U45" i="4"/>
  <c r="O45" i="4"/>
  <c r="AY45" i="4"/>
  <c r="V45" i="4"/>
  <c r="AO45" i="4"/>
  <c r="AN45" i="4"/>
  <c r="AZ45" i="4"/>
  <c r="BD45" i="4"/>
  <c r="AL45" i="4"/>
  <c r="BT45" i="4"/>
  <c r="AP45" i="4"/>
  <c r="BP45" i="4"/>
  <c r="BH45" i="4"/>
  <c r="BG45" i="4"/>
  <c r="AM45" i="4"/>
  <c r="K45" i="4"/>
  <c r="AV45" i="4"/>
  <c r="I45" i="4"/>
  <c r="BJ45" i="4"/>
  <c r="AC45" i="4"/>
  <c r="P45" i="4"/>
  <c r="AD45" i="4"/>
  <c r="BB45" i="4"/>
  <c r="AU45" i="4"/>
  <c r="BE45" i="4"/>
  <c r="BF45" i="4"/>
  <c r="BS45" i="4"/>
  <c r="Y45" i="4"/>
  <c r="AF45" i="4"/>
  <c r="BI45" i="4"/>
  <c r="BV45" i="4"/>
  <c r="BR45" i="4"/>
  <c r="F45" i="4"/>
  <c r="AQ45" i="4"/>
  <c r="BU45" i="4"/>
  <c r="BC45" i="4"/>
  <c r="X45" i="4"/>
  <c r="Z45" i="4"/>
  <c r="D45" i="4"/>
  <c r="AK45" i="4"/>
  <c r="L45" i="4"/>
  <c r="BQ45" i="4"/>
  <c r="BW45" i="4"/>
  <c r="S45" i="4"/>
  <c r="Q45" i="4"/>
  <c r="BN45" i="4"/>
  <c r="J45" i="4"/>
  <c r="BO45" i="4"/>
  <c r="E45" i="4"/>
  <c r="M45" i="4"/>
  <c r="N45" i="4"/>
  <c r="BX45" i="4"/>
  <c r="AS45" i="4"/>
  <c r="BL45" i="4"/>
  <c r="AE45" i="4"/>
  <c r="BY45" i="4"/>
  <c r="AJ45" i="4"/>
  <c r="H45" i="4"/>
  <c r="BK45" i="4"/>
  <c r="AI45" i="4"/>
  <c r="AX45" i="4"/>
  <c r="R45" i="4"/>
  <c r="AB45" i="4"/>
  <c r="W45" i="4"/>
  <c r="AG45" i="4"/>
  <c r="BZ45" i="4"/>
  <c r="AW45" i="4"/>
  <c r="T45" i="4"/>
  <c r="AR45" i="4"/>
  <c r="BA45" i="4"/>
  <c r="C46" i="4"/>
  <c r="AA46" i="4" s="1"/>
  <c r="G40" i="15" l="1"/>
  <c r="CA39" i="15"/>
  <c r="D43" i="15"/>
  <c r="K15" i="12"/>
  <c r="CC40" i="4"/>
  <c r="D25" i="13"/>
  <c r="D25" i="12"/>
  <c r="F24" i="12"/>
  <c r="I24" i="12" s="1"/>
  <c r="J24" i="12" s="1"/>
  <c r="M24" i="13"/>
  <c r="N24" i="13" s="1"/>
  <c r="K25" i="13" s="1"/>
  <c r="L25" i="13" s="1"/>
  <c r="O16" i="12"/>
  <c r="P16" i="12" s="1"/>
  <c r="M17" i="12" s="1"/>
  <c r="N17" i="12" s="1"/>
  <c r="I23" i="13"/>
  <c r="CJ39" i="8"/>
  <c r="CL39" i="8" s="1"/>
  <c r="CM39" i="8" s="1"/>
  <c r="CH40" i="8"/>
  <c r="CC40" i="8"/>
  <c r="CE40" i="8" s="1"/>
  <c r="CG40" i="8" s="1"/>
  <c r="G42" i="8"/>
  <c r="CA41" i="8"/>
  <c r="D45" i="8"/>
  <c r="CH40" i="4"/>
  <c r="CJ40" i="4" s="1"/>
  <c r="BA46" i="4"/>
  <c r="G42" i="4"/>
  <c r="CA41" i="4"/>
  <c r="AW46" i="4"/>
  <c r="AB46" i="4"/>
  <c r="BK46" i="4"/>
  <c r="BY46" i="4"/>
  <c r="BX46" i="4"/>
  <c r="BO46" i="4"/>
  <c r="S46" i="4"/>
  <c r="AK46" i="4"/>
  <c r="BC46" i="4"/>
  <c r="F46" i="4"/>
  <c r="AF46" i="4"/>
  <c r="BE46" i="4"/>
  <c r="P46" i="4"/>
  <c r="AH46" i="4"/>
  <c r="BG46" i="4"/>
  <c r="BT46" i="4"/>
  <c r="AN46" i="4"/>
  <c r="O46" i="4"/>
  <c r="BZ46" i="4"/>
  <c r="R46" i="4"/>
  <c r="H46" i="4"/>
  <c r="AE46" i="4"/>
  <c r="N46" i="4"/>
  <c r="J46" i="4"/>
  <c r="BW46" i="4"/>
  <c r="D46" i="4"/>
  <c r="BU46" i="4"/>
  <c r="BR46" i="4"/>
  <c r="Y46" i="4"/>
  <c r="AU46" i="4"/>
  <c r="AC46" i="4"/>
  <c r="AV46" i="4"/>
  <c r="BH46" i="4"/>
  <c r="AL46" i="4"/>
  <c r="AO46" i="4"/>
  <c r="U46" i="4"/>
  <c r="AR46" i="4"/>
  <c r="AG46" i="4"/>
  <c r="AX46" i="4"/>
  <c r="AJ46" i="4"/>
  <c r="BL46" i="4"/>
  <c r="M46" i="4"/>
  <c r="BN46" i="4"/>
  <c r="BQ46" i="4"/>
  <c r="Z46" i="4"/>
  <c r="AT46" i="4"/>
  <c r="BV46" i="4"/>
  <c r="BS46" i="4"/>
  <c r="BB46" i="4"/>
  <c r="BJ46" i="4"/>
  <c r="K46" i="4"/>
  <c r="BP46" i="4"/>
  <c r="BD46" i="4"/>
  <c r="V46" i="4"/>
  <c r="BM46" i="4"/>
  <c r="T46" i="4"/>
  <c r="W46" i="4"/>
  <c r="AI46" i="4"/>
  <c r="AS46" i="4"/>
  <c r="E46" i="4"/>
  <c r="Q46" i="4"/>
  <c r="L46" i="4"/>
  <c r="X46" i="4"/>
  <c r="AQ46" i="4"/>
  <c r="BI46" i="4"/>
  <c r="BF46" i="4"/>
  <c r="AD46" i="4"/>
  <c r="I46" i="4"/>
  <c r="AM46" i="4"/>
  <c r="AP46" i="4"/>
  <c r="AZ46" i="4"/>
  <c r="AY46" i="4"/>
  <c r="C47" i="4"/>
  <c r="AA47" i="4" s="1"/>
  <c r="G41" i="15" l="1"/>
  <c r="CA40" i="15"/>
  <c r="D44" i="15"/>
  <c r="I24" i="13"/>
  <c r="F25" i="12"/>
  <c r="I25" i="12" s="1"/>
  <c r="J25" i="12" s="1"/>
  <c r="O17" i="12"/>
  <c r="P17" i="12" s="1"/>
  <c r="M18" i="12" s="1"/>
  <c r="N18" i="12" s="1"/>
  <c r="E25" i="13"/>
  <c r="G25" i="13" s="1"/>
  <c r="H25" i="13" s="1"/>
  <c r="M25" i="13" s="1"/>
  <c r="N25" i="13" s="1"/>
  <c r="K26" i="13" s="1"/>
  <c r="L26" i="13" s="1"/>
  <c r="K16" i="12"/>
  <c r="CC41" i="4"/>
  <c r="D26" i="13"/>
  <c r="E26" i="13" s="1"/>
  <c r="G26" i="13" s="1"/>
  <c r="H26" i="13" s="1"/>
  <c r="D26" i="12"/>
  <c r="CJ40" i="8"/>
  <c r="CL40" i="8" s="1"/>
  <c r="CM40" i="8" s="1"/>
  <c r="CH41" i="8"/>
  <c r="CC41" i="8"/>
  <c r="CE41" i="8" s="1"/>
  <c r="CG41" i="8" s="1"/>
  <c r="G43" i="8"/>
  <c r="CA42" i="8"/>
  <c r="D46" i="8"/>
  <c r="CH41" i="4"/>
  <c r="CJ41" i="4" s="1"/>
  <c r="AY47" i="4"/>
  <c r="CA42" i="4"/>
  <c r="G43" i="4"/>
  <c r="AM47" i="4"/>
  <c r="BI47" i="4"/>
  <c r="Q47" i="4"/>
  <c r="AI47" i="4"/>
  <c r="V47" i="4"/>
  <c r="BJ47" i="4"/>
  <c r="AT47" i="4"/>
  <c r="M47" i="4"/>
  <c r="AG47" i="4"/>
  <c r="AO47" i="4"/>
  <c r="AC47" i="4"/>
  <c r="BU47" i="4"/>
  <c r="N47" i="4"/>
  <c r="BZ47" i="4"/>
  <c r="BG47" i="4"/>
  <c r="AF47" i="4"/>
  <c r="S47" i="4"/>
  <c r="BK47" i="4"/>
  <c r="I47" i="4"/>
  <c r="AQ47" i="4"/>
  <c r="E47" i="4"/>
  <c r="W47" i="4"/>
  <c r="BD47" i="4"/>
  <c r="BB47" i="4"/>
  <c r="Z47" i="4"/>
  <c r="BL47" i="4"/>
  <c r="AR47" i="4"/>
  <c r="AL47" i="4"/>
  <c r="AU47" i="4"/>
  <c r="D47" i="4"/>
  <c r="AE47" i="4"/>
  <c r="O47" i="4"/>
  <c r="AH47" i="4"/>
  <c r="F47" i="4"/>
  <c r="BO47" i="4"/>
  <c r="AB47" i="4"/>
  <c r="AZ47" i="4"/>
  <c r="AD47" i="4"/>
  <c r="X47" i="4"/>
  <c r="AS47" i="4"/>
  <c r="T47" i="4"/>
  <c r="BP47" i="4"/>
  <c r="BS47" i="4"/>
  <c r="BQ47" i="4"/>
  <c r="AJ47" i="4"/>
  <c r="BA47" i="4"/>
  <c r="BH47" i="4"/>
  <c r="Y47" i="4"/>
  <c r="BW47" i="4"/>
  <c r="H47" i="4"/>
  <c r="AN47" i="4"/>
  <c r="P47" i="4"/>
  <c r="BC47" i="4"/>
  <c r="BX47" i="4"/>
  <c r="AW47" i="4"/>
  <c r="AP47" i="4"/>
  <c r="BF47" i="4"/>
  <c r="L47" i="4"/>
  <c r="BM47" i="4"/>
  <c r="K47" i="4"/>
  <c r="BV47" i="4"/>
  <c r="BN47" i="4"/>
  <c r="AX47" i="4"/>
  <c r="U47" i="4"/>
  <c r="AV47" i="4"/>
  <c r="BR47" i="4"/>
  <c r="J47" i="4"/>
  <c r="R47" i="4"/>
  <c r="BT47" i="4"/>
  <c r="BE47" i="4"/>
  <c r="AK47" i="4"/>
  <c r="BY47" i="4"/>
  <c r="BY48" i="4" s="1"/>
  <c r="C48" i="4"/>
  <c r="AA48" i="4" s="1"/>
  <c r="G42" i="15" l="1"/>
  <c r="CA41" i="15"/>
  <c r="D45" i="15"/>
  <c r="K17" i="12"/>
  <c r="M26" i="13"/>
  <c r="N26" i="13" s="1"/>
  <c r="K27" i="13" s="1"/>
  <c r="L27" i="13" s="1"/>
  <c r="I25" i="13"/>
  <c r="O18" i="12"/>
  <c r="P18" i="12" s="1"/>
  <c r="M19" i="12" s="1"/>
  <c r="N19" i="12" s="1"/>
  <c r="F26" i="12"/>
  <c r="I26" i="12" s="1"/>
  <c r="J26" i="12" s="1"/>
  <c r="I26" i="13"/>
  <c r="CC42" i="4"/>
  <c r="D27" i="13"/>
  <c r="D27" i="12"/>
  <c r="CJ41" i="8"/>
  <c r="CL41" i="8" s="1"/>
  <c r="CM41" i="8" s="1"/>
  <c r="CC42" i="8"/>
  <c r="CE42" i="8" s="1"/>
  <c r="CG42" i="8" s="1"/>
  <c r="CH42" i="8"/>
  <c r="G44" i="8"/>
  <c r="CA43" i="8"/>
  <c r="D47" i="8"/>
  <c r="CH42" i="4"/>
  <c r="CJ42" i="4" s="1"/>
  <c r="AK48" i="4"/>
  <c r="CA43" i="4"/>
  <c r="G44" i="4"/>
  <c r="BT48" i="4"/>
  <c r="AV48" i="4"/>
  <c r="BV48" i="4"/>
  <c r="L48" i="4"/>
  <c r="BX48" i="4"/>
  <c r="H48" i="4"/>
  <c r="BA48" i="4"/>
  <c r="BP48" i="4"/>
  <c r="AD48" i="4"/>
  <c r="F48" i="4"/>
  <c r="D48" i="4"/>
  <c r="BL48" i="4"/>
  <c r="W48" i="4"/>
  <c r="AY48" i="4"/>
  <c r="BG48" i="4"/>
  <c r="AC48" i="4"/>
  <c r="AT48" i="4"/>
  <c r="Q48" i="4"/>
  <c r="R48" i="4"/>
  <c r="U48" i="4"/>
  <c r="K48" i="4"/>
  <c r="BF48" i="4"/>
  <c r="BC48" i="4"/>
  <c r="BW48" i="4"/>
  <c r="AJ48" i="4"/>
  <c r="T48" i="4"/>
  <c r="AZ48" i="4"/>
  <c r="AH48" i="4"/>
  <c r="AU48" i="4"/>
  <c r="Z48" i="4"/>
  <c r="E48" i="4"/>
  <c r="BK48" i="4"/>
  <c r="BZ48" i="4"/>
  <c r="AO48" i="4"/>
  <c r="BJ48" i="4"/>
  <c r="BI48" i="4"/>
  <c r="J48" i="4"/>
  <c r="AX48" i="4"/>
  <c r="BM48" i="4"/>
  <c r="AP48" i="4"/>
  <c r="P48" i="4"/>
  <c r="Y48" i="4"/>
  <c r="BQ48" i="4"/>
  <c r="AS48" i="4"/>
  <c r="AB48" i="4"/>
  <c r="O48" i="4"/>
  <c r="AL48" i="4"/>
  <c r="BB48" i="4"/>
  <c r="AQ48" i="4"/>
  <c r="S48" i="4"/>
  <c r="N48" i="4"/>
  <c r="AG48" i="4"/>
  <c r="V48" i="4"/>
  <c r="AM48" i="4"/>
  <c r="BE48" i="4"/>
  <c r="BR48" i="4"/>
  <c r="BN48" i="4"/>
  <c r="AW48" i="4"/>
  <c r="AN48" i="4"/>
  <c r="BH48" i="4"/>
  <c r="BS48" i="4"/>
  <c r="X48" i="4"/>
  <c r="BO48" i="4"/>
  <c r="AE48" i="4"/>
  <c r="AR48" i="4"/>
  <c r="BD48" i="4"/>
  <c r="I48" i="4"/>
  <c r="AF48" i="4"/>
  <c r="BU48" i="4"/>
  <c r="M48" i="4"/>
  <c r="AI48" i="4"/>
  <c r="C49" i="4"/>
  <c r="AA49" i="4" s="1"/>
  <c r="G43" i="15" l="1"/>
  <c r="CA42" i="15"/>
  <c r="D46" i="15"/>
  <c r="CC43" i="4"/>
  <c r="D28" i="12"/>
  <c r="D28" i="13"/>
  <c r="E28" i="13" s="1"/>
  <c r="G28" i="13" s="1"/>
  <c r="H28" i="13" s="1"/>
  <c r="F27" i="12"/>
  <c r="I27" i="12" s="1"/>
  <c r="J27" i="12" s="1"/>
  <c r="E27" i="13"/>
  <c r="G27" i="13" s="1"/>
  <c r="H27" i="13" s="1"/>
  <c r="M27" i="13" s="1"/>
  <c r="O19" i="12"/>
  <c r="P19" i="12" s="1"/>
  <c r="M20" i="12" s="1"/>
  <c r="N20" i="12" s="1"/>
  <c r="K18" i="12"/>
  <c r="CJ42" i="8"/>
  <c r="CL42" i="8" s="1"/>
  <c r="CM42" i="8" s="1"/>
  <c r="CH43" i="8"/>
  <c r="CC43" i="8"/>
  <c r="CE43" i="8" s="1"/>
  <c r="CG43" i="8" s="1"/>
  <c r="G45" i="8"/>
  <c r="CA44" i="8"/>
  <c r="D48" i="8"/>
  <c r="CH43" i="4"/>
  <c r="CJ43" i="4" s="1"/>
  <c r="G45" i="4"/>
  <c r="CA44" i="4"/>
  <c r="AF49" i="4"/>
  <c r="AE49" i="4"/>
  <c r="BH49" i="4"/>
  <c r="BN49" i="4"/>
  <c r="V49" i="4"/>
  <c r="AQ49" i="4"/>
  <c r="AB49" i="4"/>
  <c r="P49" i="4"/>
  <c r="J49" i="4"/>
  <c r="AO49" i="4"/>
  <c r="Z49" i="4"/>
  <c r="T49" i="4"/>
  <c r="BF49" i="4"/>
  <c r="BY49" i="4"/>
  <c r="BG49" i="4"/>
  <c r="D49" i="4"/>
  <c r="BA49" i="4"/>
  <c r="BV49" i="4"/>
  <c r="AI49" i="4"/>
  <c r="I49" i="4"/>
  <c r="BO49" i="4"/>
  <c r="AN49" i="4"/>
  <c r="BR49" i="4"/>
  <c r="AG49" i="4"/>
  <c r="BB49" i="4"/>
  <c r="AS49" i="4"/>
  <c r="AP49" i="4"/>
  <c r="AK49" i="4"/>
  <c r="BZ49" i="4"/>
  <c r="AU49" i="4"/>
  <c r="AJ49" i="4"/>
  <c r="K49" i="4"/>
  <c r="Q49" i="4"/>
  <c r="AY49" i="4"/>
  <c r="F49" i="4"/>
  <c r="H49" i="4"/>
  <c r="AV49" i="4"/>
  <c r="M49" i="4"/>
  <c r="BD49" i="4"/>
  <c r="X49" i="4"/>
  <c r="AW49" i="4"/>
  <c r="BE49" i="4"/>
  <c r="N49" i="4"/>
  <c r="AL49" i="4"/>
  <c r="BQ49" i="4"/>
  <c r="BM49" i="4"/>
  <c r="BI49" i="4"/>
  <c r="BK49" i="4"/>
  <c r="AH49" i="4"/>
  <c r="BW49" i="4"/>
  <c r="U49" i="4"/>
  <c r="AT49" i="4"/>
  <c r="W49" i="4"/>
  <c r="AD49" i="4"/>
  <c r="BX49" i="4"/>
  <c r="BT49" i="4"/>
  <c r="BU49" i="4"/>
  <c r="AR49" i="4"/>
  <c r="BS49" i="4"/>
  <c r="AM49" i="4"/>
  <c r="S49" i="4"/>
  <c r="O49" i="4"/>
  <c r="Y49" i="4"/>
  <c r="AX49" i="4"/>
  <c r="BJ49" i="4"/>
  <c r="E49" i="4"/>
  <c r="AZ49" i="4"/>
  <c r="BC49" i="4"/>
  <c r="R49" i="4"/>
  <c r="AC49" i="4"/>
  <c r="BL49" i="4"/>
  <c r="BP49" i="4"/>
  <c r="L49" i="4"/>
  <c r="C50" i="4"/>
  <c r="AA50" i="4" s="1"/>
  <c r="G44" i="15" l="1"/>
  <c r="CA43" i="15"/>
  <c r="D47" i="15"/>
  <c r="K19" i="12"/>
  <c r="CC44" i="4"/>
  <c r="D29" i="13"/>
  <c r="D29" i="12"/>
  <c r="N27" i="13"/>
  <c r="K28" i="13" s="1"/>
  <c r="L28" i="13" s="1"/>
  <c r="M28" i="13" s="1"/>
  <c r="N28" i="13" s="1"/>
  <c r="K29" i="13" s="1"/>
  <c r="L29" i="13" s="1"/>
  <c r="I27" i="13"/>
  <c r="F28" i="12"/>
  <c r="I28" i="12" s="1"/>
  <c r="J28" i="12" s="1"/>
  <c r="O20" i="12"/>
  <c r="P20" i="12" s="1"/>
  <c r="M21" i="12" s="1"/>
  <c r="N21" i="12" s="1"/>
  <c r="CJ43" i="8"/>
  <c r="CL43" i="8" s="1"/>
  <c r="CM43" i="8" s="1"/>
  <c r="CC44" i="8"/>
  <c r="CE44" i="8" s="1"/>
  <c r="CG44" i="8" s="1"/>
  <c r="CH44" i="8"/>
  <c r="G46" i="8"/>
  <c r="CA45" i="8"/>
  <c r="D49" i="8"/>
  <c r="CH44" i="4"/>
  <c r="CJ44" i="4" s="1"/>
  <c r="L50" i="4"/>
  <c r="AC50" i="4"/>
  <c r="R50" i="4"/>
  <c r="BP50" i="4"/>
  <c r="CA45" i="4"/>
  <c r="G46" i="4"/>
  <c r="E50" i="4"/>
  <c r="O50" i="4"/>
  <c r="BS50" i="4"/>
  <c r="BX50" i="4"/>
  <c r="U50" i="4"/>
  <c r="BI50" i="4"/>
  <c r="N50" i="4"/>
  <c r="BD50" i="4"/>
  <c r="F50" i="4"/>
  <c r="AJ50" i="4"/>
  <c r="AP50" i="4"/>
  <c r="BR50" i="4"/>
  <c r="AI50" i="4"/>
  <c r="BG50" i="4"/>
  <c r="Z50" i="4"/>
  <c r="AB50" i="4"/>
  <c r="BH50" i="4"/>
  <c r="BJ50" i="4"/>
  <c r="S50" i="4"/>
  <c r="AR50" i="4"/>
  <c r="AD50" i="4"/>
  <c r="BW50" i="4"/>
  <c r="BM50" i="4"/>
  <c r="BE50" i="4"/>
  <c r="M50" i="4"/>
  <c r="AY50" i="4"/>
  <c r="AU50" i="4"/>
  <c r="AS50" i="4"/>
  <c r="AN50" i="4"/>
  <c r="BV50" i="4"/>
  <c r="BY50" i="4"/>
  <c r="AO50" i="4"/>
  <c r="AQ50" i="4"/>
  <c r="AE50" i="4"/>
  <c r="BC50" i="4"/>
  <c r="AX50" i="4"/>
  <c r="AM50" i="4"/>
  <c r="BU50" i="4"/>
  <c r="W50" i="4"/>
  <c r="AH50" i="4"/>
  <c r="BQ50" i="4"/>
  <c r="AW50" i="4"/>
  <c r="AV50" i="4"/>
  <c r="Q50" i="4"/>
  <c r="BZ50" i="4"/>
  <c r="BB50" i="4"/>
  <c r="BO50" i="4"/>
  <c r="BA50" i="4"/>
  <c r="BF50" i="4"/>
  <c r="J50" i="4"/>
  <c r="V50" i="4"/>
  <c r="AF50" i="4"/>
  <c r="BL50" i="4"/>
  <c r="AZ50" i="4"/>
  <c r="Y50" i="4"/>
  <c r="BT50" i="4"/>
  <c r="AT50" i="4"/>
  <c r="BK50" i="4"/>
  <c r="AL50" i="4"/>
  <c r="X50" i="4"/>
  <c r="H50" i="4"/>
  <c r="K50" i="4"/>
  <c r="AK50" i="4"/>
  <c r="AG50" i="4"/>
  <c r="I50" i="4"/>
  <c r="D50" i="4"/>
  <c r="T50" i="4"/>
  <c r="P50" i="4"/>
  <c r="BN50" i="4"/>
  <c r="C51" i="4"/>
  <c r="AA51" i="4" s="1"/>
  <c r="D48" i="15" l="1"/>
  <c r="G45" i="15"/>
  <c r="CA44" i="15"/>
  <c r="F29" i="12"/>
  <c r="I29" i="12" s="1"/>
  <c r="J29" i="12" s="1"/>
  <c r="CC45" i="4"/>
  <c r="D30" i="13"/>
  <c r="D30" i="12"/>
  <c r="O21" i="12"/>
  <c r="P21" i="12" s="1"/>
  <c r="M22" i="12" s="1"/>
  <c r="N22" i="12" s="1"/>
  <c r="E29" i="13"/>
  <c r="G29" i="13" s="1"/>
  <c r="H29" i="13" s="1"/>
  <c r="M29" i="13" s="1"/>
  <c r="N29" i="13" s="1"/>
  <c r="K30" i="13" s="1"/>
  <c r="L30" i="13" s="1"/>
  <c r="K20" i="12"/>
  <c r="I28" i="13"/>
  <c r="CJ44" i="8"/>
  <c r="CL44" i="8" s="1"/>
  <c r="CM44" i="8" s="1"/>
  <c r="G47" i="8"/>
  <c r="CA46" i="8"/>
  <c r="CH45" i="8"/>
  <c r="CC45" i="8"/>
  <c r="CE45" i="8" s="1"/>
  <c r="CG45" i="8" s="1"/>
  <c r="D50" i="8"/>
  <c r="CH45" i="4"/>
  <c r="CJ45" i="4" s="1"/>
  <c r="BN51" i="4"/>
  <c r="I51" i="4"/>
  <c r="G47" i="4"/>
  <c r="CA46" i="4"/>
  <c r="D51" i="4"/>
  <c r="K51" i="4"/>
  <c r="BK51" i="4"/>
  <c r="Y51" i="4"/>
  <c r="AF51" i="4"/>
  <c r="BA51" i="4"/>
  <c r="Q51" i="4"/>
  <c r="AH51" i="4"/>
  <c r="AX51" i="4"/>
  <c r="AQ51" i="4"/>
  <c r="AN51" i="4"/>
  <c r="M51" i="4"/>
  <c r="AD51" i="4"/>
  <c r="R51" i="4"/>
  <c r="BG51" i="4"/>
  <c r="AJ51" i="4"/>
  <c r="BI51" i="4"/>
  <c r="O51" i="4"/>
  <c r="H51" i="4"/>
  <c r="AT51" i="4"/>
  <c r="AZ51" i="4"/>
  <c r="V51" i="4"/>
  <c r="BO51" i="4"/>
  <c r="AV51" i="4"/>
  <c r="W51" i="4"/>
  <c r="BC51" i="4"/>
  <c r="AO51" i="4"/>
  <c r="AS51" i="4"/>
  <c r="BE51" i="4"/>
  <c r="AR51" i="4"/>
  <c r="BH51" i="4"/>
  <c r="AI51" i="4"/>
  <c r="F51" i="4"/>
  <c r="U51" i="4"/>
  <c r="E51" i="4"/>
  <c r="P51" i="4"/>
  <c r="AG51" i="4"/>
  <c r="X51" i="4"/>
  <c r="BT51" i="4"/>
  <c r="BL51" i="4"/>
  <c r="J51" i="4"/>
  <c r="BB51" i="4"/>
  <c r="AW51" i="4"/>
  <c r="BU51" i="4"/>
  <c r="BP51" i="4"/>
  <c r="BY51" i="4"/>
  <c r="AU51" i="4"/>
  <c r="BM51" i="4"/>
  <c r="S51" i="4"/>
  <c r="AB51" i="4"/>
  <c r="BR51" i="4"/>
  <c r="BD51" i="4"/>
  <c r="BX51" i="4"/>
  <c r="AC51" i="4"/>
  <c r="T51" i="4"/>
  <c r="AK51" i="4"/>
  <c r="AL51" i="4"/>
  <c r="L51" i="4"/>
  <c r="BF51" i="4"/>
  <c r="BZ51" i="4"/>
  <c r="BQ51" i="4"/>
  <c r="AM51" i="4"/>
  <c r="AE51" i="4"/>
  <c r="BV51" i="4"/>
  <c r="AY51" i="4"/>
  <c r="BW51" i="4"/>
  <c r="BJ51" i="4"/>
  <c r="Z51" i="4"/>
  <c r="AP51" i="4"/>
  <c r="N51" i="4"/>
  <c r="BS51" i="4"/>
  <c r="C52" i="4"/>
  <c r="AA52" i="4" s="1"/>
  <c r="G46" i="15" l="1"/>
  <c r="CA45" i="15"/>
  <c r="D49" i="15"/>
  <c r="K21" i="12"/>
  <c r="CC46" i="4"/>
  <c r="D31" i="13"/>
  <c r="D31" i="12"/>
  <c r="I29" i="13"/>
  <c r="E30" i="13"/>
  <c r="G30" i="13" s="1"/>
  <c r="H30" i="13" s="1"/>
  <c r="M30" i="13" s="1"/>
  <c r="O22" i="12"/>
  <c r="P22" i="12" s="1"/>
  <c r="M23" i="12" s="1"/>
  <c r="N23" i="12" s="1"/>
  <c r="F30" i="12"/>
  <c r="I30" i="12" s="1"/>
  <c r="J30" i="12" s="1"/>
  <c r="CJ45" i="8"/>
  <c r="CL45" i="8" s="1"/>
  <c r="CM45" i="8" s="1"/>
  <c r="CC46" i="8"/>
  <c r="CE46" i="8" s="1"/>
  <c r="CG46" i="8" s="1"/>
  <c r="CH46" i="8"/>
  <c r="D51" i="8"/>
  <c r="G48" i="8"/>
  <c r="CA47" i="8"/>
  <c r="CH46" i="4"/>
  <c r="CJ46" i="4" s="1"/>
  <c r="BS52" i="4"/>
  <c r="Z52" i="4"/>
  <c r="BJ52" i="4"/>
  <c r="N52" i="4"/>
  <c r="BW52" i="4"/>
  <c r="G48" i="4"/>
  <c r="CA47" i="4"/>
  <c r="BV52" i="4"/>
  <c r="BZ52" i="4"/>
  <c r="AL52" i="4"/>
  <c r="AC52" i="4"/>
  <c r="AB52" i="4"/>
  <c r="BY52" i="4"/>
  <c r="BB52" i="4"/>
  <c r="X52" i="4"/>
  <c r="U52" i="4"/>
  <c r="AR52" i="4"/>
  <c r="BC52" i="4"/>
  <c r="V52" i="4"/>
  <c r="I52" i="4"/>
  <c r="BG52" i="4"/>
  <c r="AN52" i="4"/>
  <c r="Q52" i="4"/>
  <c r="BK52" i="4"/>
  <c r="AE52" i="4"/>
  <c r="BF52" i="4"/>
  <c r="AK52" i="4"/>
  <c r="BX52" i="4"/>
  <c r="S52" i="4"/>
  <c r="BP52" i="4"/>
  <c r="J52" i="4"/>
  <c r="AG52" i="4"/>
  <c r="F52" i="4"/>
  <c r="BE52" i="4"/>
  <c r="W52" i="4"/>
  <c r="AZ52" i="4"/>
  <c r="O52" i="4"/>
  <c r="R52" i="4"/>
  <c r="AQ52" i="4"/>
  <c r="BA52" i="4"/>
  <c r="K52" i="4"/>
  <c r="AM52" i="4"/>
  <c r="L52" i="4"/>
  <c r="T52" i="4"/>
  <c r="BD52" i="4"/>
  <c r="BM52" i="4"/>
  <c r="BU52" i="4"/>
  <c r="BL52" i="4"/>
  <c r="P52" i="4"/>
  <c r="AI52" i="4"/>
  <c r="AS52" i="4"/>
  <c r="AV52" i="4"/>
  <c r="AT52" i="4"/>
  <c r="BI52" i="4"/>
  <c r="AD52" i="4"/>
  <c r="AX52" i="4"/>
  <c r="AF52" i="4"/>
  <c r="D52" i="4"/>
  <c r="AP52" i="4"/>
  <c r="AY52" i="4"/>
  <c r="BQ52" i="4"/>
  <c r="BN52" i="4"/>
  <c r="BR52" i="4"/>
  <c r="AU52" i="4"/>
  <c r="AW52" i="4"/>
  <c r="BT52" i="4"/>
  <c r="E52" i="4"/>
  <c r="BH52" i="4"/>
  <c r="AO52" i="4"/>
  <c r="BO52" i="4"/>
  <c r="H52" i="4"/>
  <c r="AJ52" i="4"/>
  <c r="M52" i="4"/>
  <c r="AH52" i="4"/>
  <c r="Y52" i="4"/>
  <c r="C53" i="4"/>
  <c r="AA53" i="4" s="1"/>
  <c r="G47" i="15" l="1"/>
  <c r="CA46" i="15"/>
  <c r="D50" i="15"/>
  <c r="N30" i="13"/>
  <c r="K31" i="13" s="1"/>
  <c r="L31" i="13" s="1"/>
  <c r="I30" i="13"/>
  <c r="K22" i="12"/>
  <c r="O23" i="12"/>
  <c r="P23" i="12" s="1"/>
  <c r="M24" i="12" s="1"/>
  <c r="N24" i="12" s="1"/>
  <c r="F31" i="12"/>
  <c r="I31" i="12" s="1"/>
  <c r="J31" i="12" s="1"/>
  <c r="CC47" i="4"/>
  <c r="D32" i="13"/>
  <c r="D32" i="12"/>
  <c r="E31" i="13"/>
  <c r="G31" i="13" s="1"/>
  <c r="H31" i="13" s="1"/>
  <c r="CJ46" i="8"/>
  <c r="CL46" i="8" s="1"/>
  <c r="CM46" i="8" s="1"/>
  <c r="D52" i="8"/>
  <c r="CH47" i="8"/>
  <c r="CC47" i="8"/>
  <c r="CE47" i="8" s="1"/>
  <c r="CG47" i="8" s="1"/>
  <c r="G49" i="8"/>
  <c r="CA48" i="8"/>
  <c r="CH47" i="4"/>
  <c r="CJ47" i="4" s="1"/>
  <c r="AJ53" i="4"/>
  <c r="BH53" i="4"/>
  <c r="Y53" i="4"/>
  <c r="H53" i="4"/>
  <c r="CA48" i="4"/>
  <c r="G49" i="4"/>
  <c r="AU53" i="4"/>
  <c r="BQ53" i="4"/>
  <c r="D53" i="4"/>
  <c r="BI53" i="4"/>
  <c r="AI53" i="4"/>
  <c r="BM53" i="4"/>
  <c r="AM53" i="4"/>
  <c r="BA53" i="4"/>
  <c r="AZ53" i="4"/>
  <c r="AG53" i="4"/>
  <c r="BX53" i="4"/>
  <c r="BJ53" i="4"/>
  <c r="BG53" i="4"/>
  <c r="AR53" i="4"/>
  <c r="BY53" i="4"/>
  <c r="BZ53" i="4"/>
  <c r="E53" i="4"/>
  <c r="BR53" i="4"/>
  <c r="AY53" i="4"/>
  <c r="AF53" i="4"/>
  <c r="AT53" i="4"/>
  <c r="P53" i="4"/>
  <c r="BD53" i="4"/>
  <c r="BW53" i="4"/>
  <c r="AQ53" i="4"/>
  <c r="W53" i="4"/>
  <c r="J53" i="4"/>
  <c r="AK53" i="4"/>
  <c r="BK53" i="4"/>
  <c r="I53" i="4"/>
  <c r="U53" i="4"/>
  <c r="AB53" i="4"/>
  <c r="BV53" i="4"/>
  <c r="AH53" i="4"/>
  <c r="BO53" i="4"/>
  <c r="BT53" i="4"/>
  <c r="BN53" i="4"/>
  <c r="AP53" i="4"/>
  <c r="AX53" i="4"/>
  <c r="AV53" i="4"/>
  <c r="BL53" i="4"/>
  <c r="T53" i="4"/>
  <c r="BS53" i="4"/>
  <c r="R53" i="4"/>
  <c r="BE53" i="4"/>
  <c r="BP53" i="4"/>
  <c r="BF53" i="4"/>
  <c r="Q53" i="4"/>
  <c r="V53" i="4"/>
  <c r="X53" i="4"/>
  <c r="AC53" i="4"/>
  <c r="Z53" i="4"/>
  <c r="M53" i="4"/>
  <c r="AO53" i="4"/>
  <c r="AW53" i="4"/>
  <c r="N53" i="4"/>
  <c r="AD53" i="4"/>
  <c r="AS53" i="4"/>
  <c r="BU53" i="4"/>
  <c r="L53" i="4"/>
  <c r="K53" i="4"/>
  <c r="O53" i="4"/>
  <c r="F53" i="4"/>
  <c r="S53" i="4"/>
  <c r="AE53" i="4"/>
  <c r="AN53" i="4"/>
  <c r="BC53" i="4"/>
  <c r="BB53" i="4"/>
  <c r="AL53" i="4"/>
  <c r="AL54" i="4" s="1"/>
  <c r="C54" i="4"/>
  <c r="AA54" i="4" s="1"/>
  <c r="M31" i="13" l="1"/>
  <c r="N31" i="13" s="1"/>
  <c r="K32" i="13" s="1"/>
  <c r="L32" i="13" s="1"/>
  <c r="D51" i="15"/>
  <c r="G48" i="15"/>
  <c r="CA47" i="15"/>
  <c r="I31" i="13"/>
  <c r="F32" i="12"/>
  <c r="I32" i="12" s="1"/>
  <c r="J32" i="12" s="1"/>
  <c r="CC48" i="4"/>
  <c r="D33" i="13"/>
  <c r="D33" i="12"/>
  <c r="E32" i="13"/>
  <c r="G32" i="13" s="1"/>
  <c r="H32" i="13" s="1"/>
  <c r="M32" i="13" s="1"/>
  <c r="O24" i="12"/>
  <c r="P24" i="12" s="1"/>
  <c r="M25" i="12" s="1"/>
  <c r="N25" i="12" s="1"/>
  <c r="K23" i="12"/>
  <c r="CJ47" i="8"/>
  <c r="CL47" i="8" s="1"/>
  <c r="CM47" i="8" s="1"/>
  <c r="CC48" i="8"/>
  <c r="CE48" i="8" s="1"/>
  <c r="CG48" i="8" s="1"/>
  <c r="CH48" i="8"/>
  <c r="G50" i="8"/>
  <c r="CA49" i="8"/>
  <c r="D53" i="8"/>
  <c r="CH48" i="4"/>
  <c r="CJ48" i="4" s="1"/>
  <c r="AN54" i="4"/>
  <c r="O54" i="4"/>
  <c r="AE54" i="4"/>
  <c r="BB54" i="4"/>
  <c r="S54" i="4"/>
  <c r="CA49" i="4"/>
  <c r="G50" i="4"/>
  <c r="AS54" i="4"/>
  <c r="AW54" i="4"/>
  <c r="Z54" i="4"/>
  <c r="Q54" i="4"/>
  <c r="R54" i="4"/>
  <c r="AV54" i="4"/>
  <c r="BT54" i="4"/>
  <c r="BV54" i="4"/>
  <c r="BK54" i="4"/>
  <c r="AQ54" i="4"/>
  <c r="AT54" i="4"/>
  <c r="E54" i="4"/>
  <c r="AR54" i="4"/>
  <c r="AG54" i="4"/>
  <c r="BM54" i="4"/>
  <c r="BQ54" i="4"/>
  <c r="K54" i="4"/>
  <c r="AD54" i="4"/>
  <c r="AO54" i="4"/>
  <c r="AC54" i="4"/>
  <c r="BF54" i="4"/>
  <c r="BS54" i="4"/>
  <c r="AX54" i="4"/>
  <c r="BO54" i="4"/>
  <c r="AB54" i="4"/>
  <c r="AK54" i="4"/>
  <c r="BW54" i="4"/>
  <c r="AF54" i="4"/>
  <c r="H54" i="4"/>
  <c r="BG54" i="4"/>
  <c r="AZ54" i="4"/>
  <c r="AI54" i="4"/>
  <c r="AU54" i="4"/>
  <c r="L54" i="4"/>
  <c r="N54" i="4"/>
  <c r="M54" i="4"/>
  <c r="X54" i="4"/>
  <c r="BP54" i="4"/>
  <c r="T54" i="4"/>
  <c r="AP54" i="4"/>
  <c r="AH54" i="4"/>
  <c r="U54" i="4"/>
  <c r="J54" i="4"/>
  <c r="BD54" i="4"/>
  <c r="AY54" i="4"/>
  <c r="BZ54" i="4"/>
  <c r="BJ54" i="4"/>
  <c r="BA54" i="4"/>
  <c r="BI54" i="4"/>
  <c r="BH54" i="4"/>
  <c r="BC54" i="4"/>
  <c r="F54" i="4"/>
  <c r="BU54" i="4"/>
  <c r="AJ54" i="4"/>
  <c r="V54" i="4"/>
  <c r="BE54" i="4"/>
  <c r="BL54" i="4"/>
  <c r="BN54" i="4"/>
  <c r="Y54" i="4"/>
  <c r="I54" i="4"/>
  <c r="W54" i="4"/>
  <c r="P54" i="4"/>
  <c r="BR54" i="4"/>
  <c r="BY54" i="4"/>
  <c r="BX54" i="4"/>
  <c r="AM54" i="4"/>
  <c r="D54" i="4"/>
  <c r="C55" i="4"/>
  <c r="AA55" i="4" s="1"/>
  <c r="G49" i="15" l="1"/>
  <c r="CA48" i="15"/>
  <c r="D52" i="15"/>
  <c r="K24" i="12"/>
  <c r="N32" i="13"/>
  <c r="K33" i="13" s="1"/>
  <c r="L33" i="13" s="1"/>
  <c r="I32" i="13"/>
  <c r="O25" i="12"/>
  <c r="P25" i="12" s="1"/>
  <c r="M26" i="12" s="1"/>
  <c r="N26" i="12" s="1"/>
  <c r="F33" i="12"/>
  <c r="I33" i="12" s="1"/>
  <c r="J33" i="12" s="1"/>
  <c r="CC49" i="4"/>
  <c r="D34" i="13"/>
  <c r="D34" i="12"/>
  <c r="E33" i="13"/>
  <c r="G33" i="13" s="1"/>
  <c r="H33" i="13" s="1"/>
  <c r="CJ48" i="8"/>
  <c r="CL48" i="8" s="1"/>
  <c r="CM48" i="8" s="1"/>
  <c r="CH49" i="8"/>
  <c r="CC49" i="8"/>
  <c r="CE49" i="8" s="1"/>
  <c r="CG49" i="8" s="1"/>
  <c r="G51" i="8"/>
  <c r="CA50" i="8"/>
  <c r="D54" i="8"/>
  <c r="CH49" i="4"/>
  <c r="CJ49" i="4" s="1"/>
  <c r="G51" i="4"/>
  <c r="CA50" i="4"/>
  <c r="BY55" i="4"/>
  <c r="I55" i="4"/>
  <c r="BE55" i="4"/>
  <c r="BU55" i="4"/>
  <c r="BH55" i="4"/>
  <c r="BZ55" i="4"/>
  <c r="U55" i="4"/>
  <c r="BP55" i="4"/>
  <c r="L55" i="4"/>
  <c r="AZ55" i="4"/>
  <c r="BW55" i="4"/>
  <c r="AX55" i="4"/>
  <c r="AO55" i="4"/>
  <c r="AL55" i="4"/>
  <c r="AR55" i="4"/>
  <c r="BK55" i="4"/>
  <c r="R55" i="4"/>
  <c r="AS55" i="4"/>
  <c r="D55" i="4"/>
  <c r="BR55" i="4"/>
  <c r="Y55" i="4"/>
  <c r="V55" i="4"/>
  <c r="F55" i="4"/>
  <c r="BI55" i="4"/>
  <c r="AY55" i="4"/>
  <c r="AH55" i="4"/>
  <c r="X55" i="4"/>
  <c r="S55" i="4"/>
  <c r="BG55" i="4"/>
  <c r="AK55" i="4"/>
  <c r="BS55" i="4"/>
  <c r="AD55" i="4"/>
  <c r="BQ55" i="4"/>
  <c r="E55" i="4"/>
  <c r="BV55" i="4"/>
  <c r="Q55" i="4"/>
  <c r="O55" i="4"/>
  <c r="P55" i="4"/>
  <c r="BN55" i="4"/>
  <c r="AJ55" i="4"/>
  <c r="BC55" i="4"/>
  <c r="BA55" i="4"/>
  <c r="BD55" i="4"/>
  <c r="AP55" i="4"/>
  <c r="M55" i="4"/>
  <c r="AU55" i="4"/>
  <c r="H55" i="4"/>
  <c r="AB55" i="4"/>
  <c r="BF55" i="4"/>
  <c r="K55" i="4"/>
  <c r="BM55" i="4"/>
  <c r="AT55" i="4"/>
  <c r="BT55" i="4"/>
  <c r="Z55" i="4"/>
  <c r="AN55" i="4"/>
  <c r="AM55" i="4"/>
  <c r="BX55" i="4"/>
  <c r="W55" i="4"/>
  <c r="BL55" i="4"/>
  <c r="BB55" i="4"/>
  <c r="BJ55" i="4"/>
  <c r="J55" i="4"/>
  <c r="T55" i="4"/>
  <c r="N55" i="4"/>
  <c r="AI55" i="4"/>
  <c r="AF55" i="4"/>
  <c r="BO55" i="4"/>
  <c r="AC55" i="4"/>
  <c r="AE55" i="4"/>
  <c r="AG55" i="4"/>
  <c r="AQ55" i="4"/>
  <c r="AV55" i="4"/>
  <c r="AW55" i="4"/>
  <c r="C56" i="4"/>
  <c r="AA56" i="4" s="1"/>
  <c r="M33" i="13" l="1"/>
  <c r="N33" i="13" s="1"/>
  <c r="K34" i="13" s="1"/>
  <c r="L34" i="13" s="1"/>
  <c r="D53" i="15"/>
  <c r="G50" i="15"/>
  <c r="CA49" i="15"/>
  <c r="K25" i="12"/>
  <c r="CC50" i="4"/>
  <c r="D35" i="13"/>
  <c r="D35" i="12"/>
  <c r="F34" i="12"/>
  <c r="I34" i="12" s="1"/>
  <c r="J34" i="12" s="1"/>
  <c r="E34" i="13"/>
  <c r="G34" i="13" s="1"/>
  <c r="H34" i="13" s="1"/>
  <c r="O26" i="12"/>
  <c r="P26" i="12" s="1"/>
  <c r="M27" i="12" s="1"/>
  <c r="N27" i="12" s="1"/>
  <c r="CJ49" i="8"/>
  <c r="CL49" i="8" s="1"/>
  <c r="CM49" i="8" s="1"/>
  <c r="G52" i="8"/>
  <c r="CA51" i="8"/>
  <c r="CH50" i="8"/>
  <c r="CC50" i="8"/>
  <c r="CE50" i="8" s="1"/>
  <c r="CG50" i="8" s="1"/>
  <c r="D55" i="8"/>
  <c r="CH50" i="4"/>
  <c r="CJ50" i="4" s="1"/>
  <c r="AG56" i="4"/>
  <c r="AW56" i="4"/>
  <c r="AE56" i="4"/>
  <c r="AV56" i="4"/>
  <c r="CA51" i="4"/>
  <c r="G52" i="4"/>
  <c r="AF56" i="4"/>
  <c r="J56" i="4"/>
  <c r="BL56" i="4"/>
  <c r="AN56" i="4"/>
  <c r="BM56" i="4"/>
  <c r="H56" i="4"/>
  <c r="BD56" i="4"/>
  <c r="BN56" i="4"/>
  <c r="BV56" i="4"/>
  <c r="BS56" i="4"/>
  <c r="X56" i="4"/>
  <c r="F56" i="4"/>
  <c r="D56" i="4"/>
  <c r="AR56" i="4"/>
  <c r="BW56" i="4"/>
  <c r="U56" i="4"/>
  <c r="BE56" i="4"/>
  <c r="AI56" i="4"/>
  <c r="BJ56" i="4"/>
  <c r="W56" i="4"/>
  <c r="Z56" i="4"/>
  <c r="K56" i="4"/>
  <c r="AU56" i="4"/>
  <c r="BA56" i="4"/>
  <c r="P56" i="4"/>
  <c r="E56" i="4"/>
  <c r="AK56" i="4"/>
  <c r="AH56" i="4"/>
  <c r="V56" i="4"/>
  <c r="AS56" i="4"/>
  <c r="AL56" i="4"/>
  <c r="AZ56" i="4"/>
  <c r="BZ56" i="4"/>
  <c r="I56" i="4"/>
  <c r="AC56" i="4"/>
  <c r="N56" i="4"/>
  <c r="BB56" i="4"/>
  <c r="BX56" i="4"/>
  <c r="BT56" i="4"/>
  <c r="BF56" i="4"/>
  <c r="M56" i="4"/>
  <c r="BC56" i="4"/>
  <c r="O56" i="4"/>
  <c r="BQ56" i="4"/>
  <c r="BG56" i="4"/>
  <c r="AY56" i="4"/>
  <c r="Y56" i="4"/>
  <c r="R56" i="4"/>
  <c r="AO56" i="4"/>
  <c r="L56" i="4"/>
  <c r="BH56" i="4"/>
  <c r="BY56" i="4"/>
  <c r="AQ56" i="4"/>
  <c r="BO56" i="4"/>
  <c r="T56" i="4"/>
  <c r="AM56" i="4"/>
  <c r="AT56" i="4"/>
  <c r="AB56" i="4"/>
  <c r="AP56" i="4"/>
  <c r="AJ56" i="4"/>
  <c r="Q56" i="4"/>
  <c r="AD56" i="4"/>
  <c r="S56" i="4"/>
  <c r="BI56" i="4"/>
  <c r="BR56" i="4"/>
  <c r="BK56" i="4"/>
  <c r="AX56" i="4"/>
  <c r="BP56" i="4"/>
  <c r="BU56" i="4"/>
  <c r="C57" i="4"/>
  <c r="AA57" i="4" s="1"/>
  <c r="M34" i="13" l="1"/>
  <c r="N34" i="13" s="1"/>
  <c r="K35" i="13" s="1"/>
  <c r="L35" i="13" s="1"/>
  <c r="I33" i="13"/>
  <c r="D54" i="15"/>
  <c r="G51" i="15"/>
  <c r="CA50" i="15"/>
  <c r="K26" i="12"/>
  <c r="F35" i="12"/>
  <c r="I35" i="12" s="1"/>
  <c r="J35" i="12" s="1"/>
  <c r="E35" i="13"/>
  <c r="G35" i="13" s="1"/>
  <c r="H35" i="13" s="1"/>
  <c r="M35" i="13" s="1"/>
  <c r="N35" i="13" s="1"/>
  <c r="K36" i="13" s="1"/>
  <c r="L36" i="13" s="1"/>
  <c r="CC51" i="4"/>
  <c r="D36" i="13"/>
  <c r="E36" i="13" s="1"/>
  <c r="G36" i="13" s="1"/>
  <c r="H36" i="13" s="1"/>
  <c r="D36" i="12"/>
  <c r="O27" i="12"/>
  <c r="P27" i="12" s="1"/>
  <c r="M28" i="12" s="1"/>
  <c r="N28" i="12" s="1"/>
  <c r="CJ50" i="8"/>
  <c r="CL50" i="8" s="1"/>
  <c r="CM50" i="8" s="1"/>
  <c r="CC51" i="8"/>
  <c r="CE51" i="8" s="1"/>
  <c r="CG51" i="8" s="1"/>
  <c r="CH51" i="8"/>
  <c r="D56" i="8"/>
  <c r="G53" i="8"/>
  <c r="CA52" i="8"/>
  <c r="CH51" i="4"/>
  <c r="CJ51" i="4" s="1"/>
  <c r="BU57" i="4"/>
  <c r="BR57" i="4"/>
  <c r="CA52" i="4"/>
  <c r="G53" i="4"/>
  <c r="BK57" i="4"/>
  <c r="AD57" i="4"/>
  <c r="AB57" i="4"/>
  <c r="T57" i="4"/>
  <c r="BY57" i="4"/>
  <c r="R57" i="4"/>
  <c r="BQ57" i="4"/>
  <c r="BF57" i="4"/>
  <c r="N57" i="4"/>
  <c r="BZ57" i="4"/>
  <c r="V57" i="4"/>
  <c r="P57" i="4"/>
  <c r="Z57" i="4"/>
  <c r="AE57" i="4"/>
  <c r="AR57" i="4"/>
  <c r="BS57" i="4"/>
  <c r="H57" i="4"/>
  <c r="J57" i="4"/>
  <c r="Q57" i="4"/>
  <c r="AT57" i="4"/>
  <c r="BO57" i="4"/>
  <c r="BH57" i="4"/>
  <c r="Y57" i="4"/>
  <c r="O57" i="4"/>
  <c r="BT57" i="4"/>
  <c r="AC57" i="4"/>
  <c r="AZ57" i="4"/>
  <c r="AH57" i="4"/>
  <c r="BA57" i="4"/>
  <c r="W57" i="4"/>
  <c r="BE57" i="4"/>
  <c r="D57" i="4"/>
  <c r="BV57" i="4"/>
  <c r="BM57" i="4"/>
  <c r="AF57" i="4"/>
  <c r="BP57" i="4"/>
  <c r="BI57" i="4"/>
  <c r="AJ57" i="4"/>
  <c r="AM57" i="4"/>
  <c r="AQ57" i="4"/>
  <c r="L57" i="4"/>
  <c r="AY57" i="4"/>
  <c r="BC57" i="4"/>
  <c r="BX57" i="4"/>
  <c r="AV57" i="4"/>
  <c r="AL57" i="4"/>
  <c r="AK57" i="4"/>
  <c r="AU57" i="4"/>
  <c r="BJ57" i="4"/>
  <c r="U57" i="4"/>
  <c r="F57" i="4"/>
  <c r="BN57" i="4"/>
  <c r="AN57" i="4"/>
  <c r="AG57" i="4"/>
  <c r="AX57" i="4"/>
  <c r="S57" i="4"/>
  <c r="AP57" i="4"/>
  <c r="AW57" i="4"/>
  <c r="AO57" i="4"/>
  <c r="BG57" i="4"/>
  <c r="M57" i="4"/>
  <c r="BB57" i="4"/>
  <c r="I57" i="4"/>
  <c r="AS57" i="4"/>
  <c r="E57" i="4"/>
  <c r="K57" i="4"/>
  <c r="AI57" i="4"/>
  <c r="BW57" i="4"/>
  <c r="X57" i="4"/>
  <c r="BD57" i="4"/>
  <c r="BL57" i="4"/>
  <c r="C58" i="4"/>
  <c r="AA58" i="4" s="1"/>
  <c r="I34" i="13" l="1"/>
  <c r="G52" i="15"/>
  <c r="CA51" i="15"/>
  <c r="D55" i="15"/>
  <c r="K27" i="12"/>
  <c r="O28" i="12"/>
  <c r="P28" i="12" s="1"/>
  <c r="M29" i="12" s="1"/>
  <c r="N29" i="12" s="1"/>
  <c r="I35" i="13"/>
  <c r="CC52" i="4"/>
  <c r="D37" i="13"/>
  <c r="D37" i="12"/>
  <c r="F36" i="12"/>
  <c r="I36" i="12" s="1"/>
  <c r="J36" i="12" s="1"/>
  <c r="M36" i="13"/>
  <c r="N36" i="13" s="1"/>
  <c r="K37" i="13" s="1"/>
  <c r="L37" i="13" s="1"/>
  <c r="CJ51" i="8"/>
  <c r="CL51" i="8" s="1"/>
  <c r="CM51" i="8" s="1"/>
  <c r="D57" i="8"/>
  <c r="CH52" i="8"/>
  <c r="CC52" i="8"/>
  <c r="CE52" i="8" s="1"/>
  <c r="CG52" i="8" s="1"/>
  <c r="G54" i="8"/>
  <c r="CA53" i="8"/>
  <c r="CH52" i="4"/>
  <c r="CJ52" i="4" s="1"/>
  <c r="BL58" i="4"/>
  <c r="G54" i="4"/>
  <c r="CA53" i="4"/>
  <c r="BW58" i="4"/>
  <c r="AS58" i="4"/>
  <c r="BG58" i="4"/>
  <c r="AP58" i="4"/>
  <c r="AN58" i="4"/>
  <c r="BJ58" i="4"/>
  <c r="AV58" i="4"/>
  <c r="L58" i="4"/>
  <c r="BI58" i="4"/>
  <c r="BM58" i="4"/>
  <c r="W58" i="4"/>
  <c r="AC58" i="4"/>
  <c r="BH58" i="4"/>
  <c r="BR58" i="4"/>
  <c r="AR58" i="4"/>
  <c r="V58" i="4"/>
  <c r="BQ58" i="4"/>
  <c r="AB58" i="4"/>
  <c r="AI58" i="4"/>
  <c r="I58" i="4"/>
  <c r="AO58" i="4"/>
  <c r="S58" i="4"/>
  <c r="BN58" i="4"/>
  <c r="AU58" i="4"/>
  <c r="BX58" i="4"/>
  <c r="AQ58" i="4"/>
  <c r="BP58" i="4"/>
  <c r="BV58" i="4"/>
  <c r="BA58" i="4"/>
  <c r="BT58" i="4"/>
  <c r="BO58" i="4"/>
  <c r="J58" i="4"/>
  <c r="AE58" i="4"/>
  <c r="BZ58" i="4"/>
  <c r="R58" i="4"/>
  <c r="AD58" i="4"/>
  <c r="BD58" i="4"/>
  <c r="K58" i="4"/>
  <c r="BB58" i="4"/>
  <c r="AW58" i="4"/>
  <c r="AX58" i="4"/>
  <c r="F58" i="4"/>
  <c r="AK58" i="4"/>
  <c r="BC58" i="4"/>
  <c r="AM58" i="4"/>
  <c r="BU58" i="4"/>
  <c r="D58" i="4"/>
  <c r="AH58" i="4"/>
  <c r="O58" i="4"/>
  <c r="AT58" i="4"/>
  <c r="H58" i="4"/>
  <c r="Z58" i="4"/>
  <c r="N58" i="4"/>
  <c r="BY58" i="4"/>
  <c r="BK58" i="4"/>
  <c r="X58" i="4"/>
  <c r="E58" i="4"/>
  <c r="M58" i="4"/>
  <c r="AG58" i="4"/>
  <c r="U58" i="4"/>
  <c r="AL58" i="4"/>
  <c r="AY58" i="4"/>
  <c r="AJ58" i="4"/>
  <c r="AF58" i="4"/>
  <c r="BE58" i="4"/>
  <c r="AZ58" i="4"/>
  <c r="Y58" i="4"/>
  <c r="Q58" i="4"/>
  <c r="BS58" i="4"/>
  <c r="P58" i="4"/>
  <c r="BF58" i="4"/>
  <c r="T58" i="4"/>
  <c r="C59" i="4"/>
  <c r="AA59" i="4" s="1"/>
  <c r="G53" i="15" l="1"/>
  <c r="CA52" i="15"/>
  <c r="D56" i="15"/>
  <c r="K28" i="12"/>
  <c r="F37" i="12"/>
  <c r="I37" i="12" s="1"/>
  <c r="J37" i="12" s="1"/>
  <c r="I36" i="13"/>
  <c r="E37" i="13"/>
  <c r="G37" i="13" s="1"/>
  <c r="H37" i="13" s="1"/>
  <c r="M37" i="13" s="1"/>
  <c r="O29" i="12"/>
  <c r="P29" i="12" s="1"/>
  <c r="M30" i="12" s="1"/>
  <c r="N30" i="12" s="1"/>
  <c r="CC53" i="4"/>
  <c r="D38" i="12"/>
  <c r="D38" i="13"/>
  <c r="CJ52" i="8"/>
  <c r="CL52" i="8" s="1"/>
  <c r="CM52" i="8" s="1"/>
  <c r="CH53" i="8"/>
  <c r="CC53" i="8"/>
  <c r="CE53" i="8" s="1"/>
  <c r="CG53" i="8" s="1"/>
  <c r="G55" i="8"/>
  <c r="CA54" i="8"/>
  <c r="D58" i="8"/>
  <c r="CH53" i="4"/>
  <c r="CJ53" i="4" s="1"/>
  <c r="BS59" i="4"/>
  <c r="T59" i="4"/>
  <c r="CA54" i="4"/>
  <c r="G55" i="4"/>
  <c r="BE59" i="4"/>
  <c r="AL59" i="4"/>
  <c r="M59" i="4"/>
  <c r="BY59" i="4"/>
  <c r="AT59" i="4"/>
  <c r="BU59" i="4"/>
  <c r="F59" i="4"/>
  <c r="K59" i="4"/>
  <c r="R59" i="4"/>
  <c r="BO59" i="4"/>
  <c r="BP59" i="4"/>
  <c r="BN59" i="4"/>
  <c r="AI59" i="4"/>
  <c r="AR59" i="4"/>
  <c r="W59" i="4"/>
  <c r="AV59" i="4"/>
  <c r="BG59" i="4"/>
  <c r="Q59" i="4"/>
  <c r="AF59" i="4"/>
  <c r="U59" i="4"/>
  <c r="E59" i="4"/>
  <c r="N59" i="4"/>
  <c r="O59" i="4"/>
  <c r="AM59" i="4"/>
  <c r="AX59" i="4"/>
  <c r="BD59" i="4"/>
  <c r="BZ59" i="4"/>
  <c r="BT59" i="4"/>
  <c r="AQ59" i="4"/>
  <c r="S59" i="4"/>
  <c r="AB59" i="4"/>
  <c r="BR59" i="4"/>
  <c r="BM59" i="4"/>
  <c r="BJ59" i="4"/>
  <c r="AS59" i="4"/>
  <c r="BF59" i="4"/>
  <c r="Y59" i="4"/>
  <c r="AJ59" i="4"/>
  <c r="AG59" i="4"/>
  <c r="X59" i="4"/>
  <c r="Z59" i="4"/>
  <c r="AH59" i="4"/>
  <c r="BC59" i="4"/>
  <c r="AW59" i="4"/>
  <c r="BL59" i="4"/>
  <c r="AE59" i="4"/>
  <c r="BA59" i="4"/>
  <c r="BX59" i="4"/>
  <c r="AO59" i="4"/>
  <c r="BQ59" i="4"/>
  <c r="BH59" i="4"/>
  <c r="BI59" i="4"/>
  <c r="AN59" i="4"/>
  <c r="BW59" i="4"/>
  <c r="P59" i="4"/>
  <c r="AZ59" i="4"/>
  <c r="AY59" i="4"/>
  <c r="BK59" i="4"/>
  <c r="H59" i="4"/>
  <c r="D59" i="4"/>
  <c r="AK59" i="4"/>
  <c r="BB59" i="4"/>
  <c r="AD59" i="4"/>
  <c r="J59" i="4"/>
  <c r="BV59" i="4"/>
  <c r="AU59" i="4"/>
  <c r="I59" i="4"/>
  <c r="V59" i="4"/>
  <c r="AC59" i="4"/>
  <c r="L59" i="4"/>
  <c r="AP59" i="4"/>
  <c r="C60" i="4"/>
  <c r="AA60" i="4" s="1"/>
  <c r="G54" i="15" l="1"/>
  <c r="CA53" i="15"/>
  <c r="D57" i="15"/>
  <c r="K29" i="12"/>
  <c r="N37" i="13"/>
  <c r="K38" i="13" s="1"/>
  <c r="L38" i="13" s="1"/>
  <c r="I37" i="13"/>
  <c r="E38" i="13"/>
  <c r="G38" i="13" s="1"/>
  <c r="H38" i="13" s="1"/>
  <c r="O30" i="12"/>
  <c r="P30" i="12" s="1"/>
  <c r="M31" i="12" s="1"/>
  <c r="N31" i="12" s="1"/>
  <c r="F38" i="12"/>
  <c r="I38" i="12" s="1"/>
  <c r="J38" i="12" s="1"/>
  <c r="CC54" i="4"/>
  <c r="D39" i="12"/>
  <c r="D39" i="13"/>
  <c r="CJ53" i="8"/>
  <c r="CL53" i="8" s="1"/>
  <c r="CM53" i="8" s="1"/>
  <c r="CH54" i="8"/>
  <c r="CC54" i="8"/>
  <c r="CE54" i="8" s="1"/>
  <c r="CG54" i="8" s="1"/>
  <c r="G56" i="8"/>
  <c r="CA55" i="8"/>
  <c r="D59" i="8"/>
  <c r="CH54" i="4"/>
  <c r="CJ54" i="4" s="1"/>
  <c r="AP60" i="4"/>
  <c r="CA55" i="4"/>
  <c r="G56" i="4"/>
  <c r="V60" i="4"/>
  <c r="J60" i="4"/>
  <c r="D60" i="4"/>
  <c r="AY60" i="4"/>
  <c r="AN60" i="4"/>
  <c r="AO60" i="4"/>
  <c r="BL60" i="4"/>
  <c r="Z60" i="4"/>
  <c r="Y60" i="4"/>
  <c r="BM60" i="4"/>
  <c r="AQ60" i="4"/>
  <c r="AX60" i="4"/>
  <c r="E60" i="4"/>
  <c r="T60" i="4"/>
  <c r="AR60" i="4"/>
  <c r="BO60" i="4"/>
  <c r="BU60" i="4"/>
  <c r="AL60" i="4"/>
  <c r="I60" i="4"/>
  <c r="AD60" i="4"/>
  <c r="H60" i="4"/>
  <c r="AZ60" i="4"/>
  <c r="BI60" i="4"/>
  <c r="BX60" i="4"/>
  <c r="AW60" i="4"/>
  <c r="X60" i="4"/>
  <c r="BF60" i="4"/>
  <c r="BR60" i="4"/>
  <c r="BT60" i="4"/>
  <c r="AM60" i="4"/>
  <c r="U60" i="4"/>
  <c r="BG60" i="4"/>
  <c r="AI60" i="4"/>
  <c r="R60" i="4"/>
  <c r="AT60" i="4"/>
  <c r="BE60" i="4"/>
  <c r="L60" i="4"/>
  <c r="AU60" i="4"/>
  <c r="BB60" i="4"/>
  <c r="BK60" i="4"/>
  <c r="P60" i="4"/>
  <c r="BH60" i="4"/>
  <c r="BA60" i="4"/>
  <c r="BC60" i="4"/>
  <c r="AG60" i="4"/>
  <c r="AS60" i="4"/>
  <c r="AB60" i="4"/>
  <c r="BZ60" i="4"/>
  <c r="O60" i="4"/>
  <c r="AF60" i="4"/>
  <c r="AV60" i="4"/>
  <c r="BN60" i="4"/>
  <c r="K60" i="4"/>
  <c r="BY60" i="4"/>
  <c r="BS60" i="4"/>
  <c r="AC60" i="4"/>
  <c r="BV60" i="4"/>
  <c r="AK60" i="4"/>
  <c r="BW60" i="4"/>
  <c r="BQ60" i="4"/>
  <c r="AE60" i="4"/>
  <c r="AH60" i="4"/>
  <c r="AJ60" i="4"/>
  <c r="BJ60" i="4"/>
  <c r="S60" i="4"/>
  <c r="BD60" i="4"/>
  <c r="N60" i="4"/>
  <c r="Q60" i="4"/>
  <c r="W60" i="4"/>
  <c r="BP60" i="4"/>
  <c r="F60" i="4"/>
  <c r="M60" i="4"/>
  <c r="C61" i="4"/>
  <c r="AA61" i="4" s="1"/>
  <c r="D58" i="15" l="1"/>
  <c r="G55" i="15"/>
  <c r="CA54" i="15"/>
  <c r="M38" i="13"/>
  <c r="N38" i="13" s="1"/>
  <c r="K39" i="13" s="1"/>
  <c r="L39" i="13" s="1"/>
  <c r="K30" i="12"/>
  <c r="F39" i="12"/>
  <c r="I39" i="12" s="1"/>
  <c r="J39" i="12" s="1"/>
  <c r="O31" i="12"/>
  <c r="P31" i="12" s="1"/>
  <c r="M32" i="12" s="1"/>
  <c r="N32" i="12" s="1"/>
  <c r="CC55" i="4"/>
  <c r="D40" i="13"/>
  <c r="E40" i="13" s="1"/>
  <c r="G40" i="13" s="1"/>
  <c r="H40" i="13" s="1"/>
  <c r="D40" i="12"/>
  <c r="E39" i="13"/>
  <c r="G39" i="13" s="1"/>
  <c r="H39" i="13" s="1"/>
  <c r="CJ54" i="8"/>
  <c r="CL54" i="8" s="1"/>
  <c r="CM54" i="8" s="1"/>
  <c r="CH55" i="8"/>
  <c r="CC55" i="8"/>
  <c r="CE55" i="8" s="1"/>
  <c r="CG55" i="8" s="1"/>
  <c r="G57" i="8"/>
  <c r="CA56" i="8"/>
  <c r="D60" i="8"/>
  <c r="CH55" i="4"/>
  <c r="CJ55" i="4" s="1"/>
  <c r="M61" i="4"/>
  <c r="CA56" i="4"/>
  <c r="G57" i="4"/>
  <c r="W61" i="4"/>
  <c r="S61" i="4"/>
  <c r="AE61" i="4"/>
  <c r="AK61" i="4"/>
  <c r="BY61" i="4"/>
  <c r="AF61" i="4"/>
  <c r="AS61" i="4"/>
  <c r="BH61" i="4"/>
  <c r="AU61" i="4"/>
  <c r="R61" i="4"/>
  <c r="AM61" i="4"/>
  <c r="X61" i="4"/>
  <c r="AZ61" i="4"/>
  <c r="AP61" i="4"/>
  <c r="AR61" i="4"/>
  <c r="AQ61" i="4"/>
  <c r="BL61" i="4"/>
  <c r="D61" i="4"/>
  <c r="Q61" i="4"/>
  <c r="BJ61" i="4"/>
  <c r="BQ61" i="4"/>
  <c r="BV61" i="4"/>
  <c r="K61" i="4"/>
  <c r="O61" i="4"/>
  <c r="AG61" i="4"/>
  <c r="P61" i="4"/>
  <c r="L61" i="4"/>
  <c r="AI61" i="4"/>
  <c r="BT61" i="4"/>
  <c r="AW61" i="4"/>
  <c r="H61" i="4"/>
  <c r="AL61" i="4"/>
  <c r="T61" i="4"/>
  <c r="BM61" i="4"/>
  <c r="AO61" i="4"/>
  <c r="J61" i="4"/>
  <c r="F61" i="4"/>
  <c r="N61" i="4"/>
  <c r="AJ61" i="4"/>
  <c r="BW61" i="4"/>
  <c r="AC61" i="4"/>
  <c r="BN61" i="4"/>
  <c r="BZ61" i="4"/>
  <c r="BC61" i="4"/>
  <c r="BK61" i="4"/>
  <c r="BE61" i="4"/>
  <c r="BG61" i="4"/>
  <c r="BR61" i="4"/>
  <c r="BX61" i="4"/>
  <c r="AD61" i="4"/>
  <c r="BU61" i="4"/>
  <c r="E61" i="4"/>
  <c r="Y61" i="4"/>
  <c r="AN61" i="4"/>
  <c r="V61" i="4"/>
  <c r="BP61" i="4"/>
  <c r="BD61" i="4"/>
  <c r="AH61" i="4"/>
  <c r="BS61" i="4"/>
  <c r="AV61" i="4"/>
  <c r="AB61" i="4"/>
  <c r="BA61" i="4"/>
  <c r="BB61" i="4"/>
  <c r="AT61" i="4"/>
  <c r="U61" i="4"/>
  <c r="BF61" i="4"/>
  <c r="BI61" i="4"/>
  <c r="I61" i="4"/>
  <c r="BO61" i="4"/>
  <c r="AX61" i="4"/>
  <c r="Z61" i="4"/>
  <c r="AY61" i="4"/>
  <c r="C62" i="4"/>
  <c r="AA62" i="4" s="1"/>
  <c r="I38" i="13" l="1"/>
  <c r="D59" i="15"/>
  <c r="G56" i="15"/>
  <c r="CA55" i="15"/>
  <c r="M39" i="13"/>
  <c r="I39" i="13" s="1"/>
  <c r="CC56" i="4"/>
  <c r="D41" i="13"/>
  <c r="D41" i="12"/>
  <c r="O32" i="12"/>
  <c r="P32" i="12" s="1"/>
  <c r="M33" i="12" s="1"/>
  <c r="N33" i="12" s="1"/>
  <c r="F40" i="12"/>
  <c r="I40" i="12" s="1"/>
  <c r="J40" i="12" s="1"/>
  <c r="K31" i="12"/>
  <c r="CJ55" i="8"/>
  <c r="CL55" i="8" s="1"/>
  <c r="CM55" i="8" s="1"/>
  <c r="CC56" i="8"/>
  <c r="CE56" i="8" s="1"/>
  <c r="CG56" i="8" s="1"/>
  <c r="CH56" i="8"/>
  <c r="G58" i="8"/>
  <c r="CA57" i="8"/>
  <c r="D61" i="8"/>
  <c r="CH56" i="4"/>
  <c r="CJ56" i="4" s="1"/>
  <c r="AY62" i="4"/>
  <c r="Z62" i="4"/>
  <c r="CA57" i="4"/>
  <c r="G58" i="4"/>
  <c r="BO62" i="4"/>
  <c r="U62" i="4"/>
  <c r="AB62" i="4"/>
  <c r="AH62" i="4"/>
  <c r="AN62" i="4"/>
  <c r="AD62" i="4"/>
  <c r="BE62" i="4"/>
  <c r="BN62" i="4"/>
  <c r="N62" i="4"/>
  <c r="BM62" i="4"/>
  <c r="AW62" i="4"/>
  <c r="P62" i="4"/>
  <c r="BV62" i="4"/>
  <c r="M62" i="4"/>
  <c r="AR62" i="4"/>
  <c r="AM62" i="4"/>
  <c r="AS62" i="4"/>
  <c r="AE62" i="4"/>
  <c r="I62" i="4"/>
  <c r="AT62" i="4"/>
  <c r="AV62" i="4"/>
  <c r="BD62" i="4"/>
  <c r="Y62" i="4"/>
  <c r="BX62" i="4"/>
  <c r="BK62" i="4"/>
  <c r="AC62" i="4"/>
  <c r="F62" i="4"/>
  <c r="T62" i="4"/>
  <c r="BT62" i="4"/>
  <c r="AG62" i="4"/>
  <c r="BQ62" i="4"/>
  <c r="D62" i="4"/>
  <c r="AP62" i="4"/>
  <c r="R62" i="4"/>
  <c r="AF62" i="4"/>
  <c r="S62" i="4"/>
  <c r="BI62" i="4"/>
  <c r="BB62" i="4"/>
  <c r="BS62" i="4"/>
  <c r="BP62" i="4"/>
  <c r="E62" i="4"/>
  <c r="BR62" i="4"/>
  <c r="BC62" i="4"/>
  <c r="BW62" i="4"/>
  <c r="J62" i="4"/>
  <c r="AL62" i="4"/>
  <c r="AI62" i="4"/>
  <c r="O62" i="4"/>
  <c r="BJ62" i="4"/>
  <c r="BL62" i="4"/>
  <c r="AZ62" i="4"/>
  <c r="AU62" i="4"/>
  <c r="BY62" i="4"/>
  <c r="W62" i="4"/>
  <c r="AX62" i="4"/>
  <c r="BF62" i="4"/>
  <c r="BA62" i="4"/>
  <c r="V62" i="4"/>
  <c r="BU62" i="4"/>
  <c r="BG62" i="4"/>
  <c r="BZ62" i="4"/>
  <c r="AJ62" i="4"/>
  <c r="AO62" i="4"/>
  <c r="H62" i="4"/>
  <c r="L62" i="4"/>
  <c r="K62" i="4"/>
  <c r="Q62" i="4"/>
  <c r="AQ62" i="4"/>
  <c r="X62" i="4"/>
  <c r="BH62" i="4"/>
  <c r="AK62" i="4"/>
  <c r="C63" i="4"/>
  <c r="AA63" i="4" s="1"/>
  <c r="N39" i="13" l="1"/>
  <c r="K40" i="13" s="1"/>
  <c r="L40" i="13" s="1"/>
  <c r="M40" i="13" s="1"/>
  <c r="N40" i="13" s="1"/>
  <c r="K41" i="13" s="1"/>
  <c r="L41" i="13" s="1"/>
  <c r="D60" i="15"/>
  <c r="G57" i="15"/>
  <c r="CA56" i="15"/>
  <c r="E41" i="13"/>
  <c r="G41" i="13" s="1"/>
  <c r="H41" i="13" s="1"/>
  <c r="M41" i="13" s="1"/>
  <c r="O33" i="12"/>
  <c r="P33" i="12" s="1"/>
  <c r="M34" i="12" s="1"/>
  <c r="N34" i="12" s="1"/>
  <c r="K32" i="12"/>
  <c r="CC57" i="4"/>
  <c r="D42" i="13"/>
  <c r="D42" i="12"/>
  <c r="F41" i="12"/>
  <c r="I41" i="12" s="1"/>
  <c r="J41" i="12" s="1"/>
  <c r="CJ56" i="8"/>
  <c r="CL56" i="8" s="1"/>
  <c r="CM56" i="8" s="1"/>
  <c r="CH57" i="8"/>
  <c r="CC57" i="8"/>
  <c r="CE57" i="8" s="1"/>
  <c r="CG57" i="8" s="1"/>
  <c r="G59" i="8"/>
  <c r="CA58" i="8"/>
  <c r="D62" i="8"/>
  <c r="CH57" i="4"/>
  <c r="CJ57" i="4" s="1"/>
  <c r="CA58" i="4"/>
  <c r="G59" i="4"/>
  <c r="AQ63" i="4"/>
  <c r="H63" i="4"/>
  <c r="BG63" i="4"/>
  <c r="BA63" i="4"/>
  <c r="BY63" i="4"/>
  <c r="BJ63" i="4"/>
  <c r="J63" i="4"/>
  <c r="E63" i="4"/>
  <c r="BI63" i="4"/>
  <c r="R63" i="4"/>
  <c r="AG63" i="4"/>
  <c r="AC63" i="4"/>
  <c r="BD63" i="4"/>
  <c r="AY63" i="4"/>
  <c r="AR63" i="4"/>
  <c r="AW63" i="4"/>
  <c r="BE63" i="4"/>
  <c r="AB63" i="4"/>
  <c r="AK63" i="4"/>
  <c r="Q63" i="4"/>
  <c r="AO63" i="4"/>
  <c r="BU63" i="4"/>
  <c r="BF63" i="4"/>
  <c r="AU63" i="4"/>
  <c r="O63" i="4"/>
  <c r="BW63" i="4"/>
  <c r="BP63" i="4"/>
  <c r="Z63" i="4"/>
  <c r="AP63" i="4"/>
  <c r="BT63" i="4"/>
  <c r="BK63" i="4"/>
  <c r="AV63" i="4"/>
  <c r="AE63" i="4"/>
  <c r="M63" i="4"/>
  <c r="BM63" i="4"/>
  <c r="AD63" i="4"/>
  <c r="U63" i="4"/>
  <c r="BH63" i="4"/>
  <c r="K63" i="4"/>
  <c r="AJ63" i="4"/>
  <c r="V63" i="4"/>
  <c r="AX63" i="4"/>
  <c r="AZ63" i="4"/>
  <c r="AI63" i="4"/>
  <c r="BC63" i="4"/>
  <c r="BS63" i="4"/>
  <c r="S63" i="4"/>
  <c r="D63" i="4"/>
  <c r="T63" i="4"/>
  <c r="BX63" i="4"/>
  <c r="AT63" i="4"/>
  <c r="AS63" i="4"/>
  <c r="BV63" i="4"/>
  <c r="N63" i="4"/>
  <c r="AN63" i="4"/>
  <c r="BO63" i="4"/>
  <c r="X63" i="4"/>
  <c r="L63" i="4"/>
  <c r="BZ63" i="4"/>
  <c r="W63" i="4"/>
  <c r="BL63" i="4"/>
  <c r="AL63" i="4"/>
  <c r="BR63" i="4"/>
  <c r="BB63" i="4"/>
  <c r="AF63" i="4"/>
  <c r="BQ63" i="4"/>
  <c r="F63" i="4"/>
  <c r="Y63" i="4"/>
  <c r="I63" i="4"/>
  <c r="AM63" i="4"/>
  <c r="P63" i="4"/>
  <c r="BN63" i="4"/>
  <c r="AH63" i="4"/>
  <c r="C64" i="4"/>
  <c r="AA64" i="4" s="1"/>
  <c r="I40" i="13" l="1"/>
  <c r="G58" i="15"/>
  <c r="CA57" i="15"/>
  <c r="D61" i="15"/>
  <c r="N41" i="13"/>
  <c r="K42" i="13" s="1"/>
  <c r="L42" i="13" s="1"/>
  <c r="I41" i="13"/>
  <c r="CC58" i="4"/>
  <c r="D43" i="13"/>
  <c r="D43" i="12"/>
  <c r="F42" i="12"/>
  <c r="I42" i="12" s="1"/>
  <c r="J42" i="12" s="1"/>
  <c r="O34" i="12"/>
  <c r="P34" i="12" s="1"/>
  <c r="M35" i="12" s="1"/>
  <c r="N35" i="12" s="1"/>
  <c r="E42" i="13"/>
  <c r="G42" i="13" s="1"/>
  <c r="H42" i="13" s="1"/>
  <c r="K33" i="12"/>
  <c r="CJ57" i="8"/>
  <c r="CL57" i="8" s="1"/>
  <c r="CM57" i="8" s="1"/>
  <c r="CC58" i="8"/>
  <c r="CE58" i="8" s="1"/>
  <c r="CG58" i="8" s="1"/>
  <c r="CH58" i="8"/>
  <c r="G60" i="8"/>
  <c r="CA59" i="8"/>
  <c r="D63" i="8"/>
  <c r="CH58" i="4"/>
  <c r="CJ58" i="4" s="1"/>
  <c r="AH64" i="4"/>
  <c r="I64" i="4"/>
  <c r="CA59" i="4"/>
  <c r="G60" i="4"/>
  <c r="AM64" i="4"/>
  <c r="BQ64" i="4"/>
  <c r="AL64" i="4"/>
  <c r="BZ64" i="4"/>
  <c r="AN64" i="4"/>
  <c r="AT64" i="4"/>
  <c r="S64" i="4"/>
  <c r="AZ64" i="4"/>
  <c r="K64" i="4"/>
  <c r="BM64" i="4"/>
  <c r="BK64" i="4"/>
  <c r="BP64" i="4"/>
  <c r="BF64" i="4"/>
  <c r="AK64" i="4"/>
  <c r="AR64" i="4"/>
  <c r="AG64" i="4"/>
  <c r="J64" i="4"/>
  <c r="BG64" i="4"/>
  <c r="AF64" i="4"/>
  <c r="BL64" i="4"/>
  <c r="L64" i="4"/>
  <c r="N64" i="4"/>
  <c r="BX64" i="4"/>
  <c r="BS64" i="4"/>
  <c r="AX64" i="4"/>
  <c r="BH64" i="4"/>
  <c r="M64" i="4"/>
  <c r="BT64" i="4"/>
  <c r="BW64" i="4"/>
  <c r="BU64" i="4"/>
  <c r="AB64" i="4"/>
  <c r="AY64" i="4"/>
  <c r="R64" i="4"/>
  <c r="BJ64" i="4"/>
  <c r="H64" i="4"/>
  <c r="BN64" i="4"/>
  <c r="Y64" i="4"/>
  <c r="BB64" i="4"/>
  <c r="W64" i="4"/>
  <c r="X64" i="4"/>
  <c r="BV64" i="4"/>
  <c r="T64" i="4"/>
  <c r="BC64" i="4"/>
  <c r="V64" i="4"/>
  <c r="U64" i="4"/>
  <c r="AE64" i="4"/>
  <c r="AP64" i="4"/>
  <c r="O64" i="4"/>
  <c r="AO64" i="4"/>
  <c r="BE64" i="4"/>
  <c r="BD64" i="4"/>
  <c r="BI64" i="4"/>
  <c r="BY64" i="4"/>
  <c r="AQ64" i="4"/>
  <c r="P64" i="4"/>
  <c r="F64" i="4"/>
  <c r="BR64" i="4"/>
  <c r="BO64" i="4"/>
  <c r="AS64" i="4"/>
  <c r="D64" i="4"/>
  <c r="AI64" i="4"/>
  <c r="AJ64" i="4"/>
  <c r="AD64" i="4"/>
  <c r="AV64" i="4"/>
  <c r="Z64" i="4"/>
  <c r="AU64" i="4"/>
  <c r="Q64" i="4"/>
  <c r="AW64" i="4"/>
  <c r="AC64" i="4"/>
  <c r="E64" i="4"/>
  <c r="BA64" i="4"/>
  <c r="C65" i="4"/>
  <c r="AA65" i="4" s="1"/>
  <c r="D62" i="15" l="1"/>
  <c r="G59" i="15"/>
  <c r="CA58" i="15"/>
  <c r="M42" i="13"/>
  <c r="N42" i="13" s="1"/>
  <c r="K43" i="13" s="1"/>
  <c r="L43" i="13" s="1"/>
  <c r="E43" i="13"/>
  <c r="G43" i="13" s="1"/>
  <c r="H43" i="13" s="1"/>
  <c r="O35" i="12"/>
  <c r="P35" i="12" s="1"/>
  <c r="M36" i="12" s="1"/>
  <c r="N36" i="12" s="1"/>
  <c r="CC59" i="4"/>
  <c r="D44" i="13"/>
  <c r="E44" i="13" s="1"/>
  <c r="G44" i="13" s="1"/>
  <c r="H44" i="13" s="1"/>
  <c r="D44" i="12"/>
  <c r="K34" i="12"/>
  <c r="F43" i="12"/>
  <c r="I43" i="12" s="1"/>
  <c r="J43" i="12" s="1"/>
  <c r="CJ58" i="8"/>
  <c r="CL58" i="8" s="1"/>
  <c r="CM58" i="8" s="1"/>
  <c r="CH59" i="8"/>
  <c r="CC59" i="8"/>
  <c r="CE59" i="8" s="1"/>
  <c r="CG59" i="8" s="1"/>
  <c r="G61" i="8"/>
  <c r="CA60" i="8"/>
  <c r="D64" i="8"/>
  <c r="CH59" i="4"/>
  <c r="CJ59" i="4" s="1"/>
  <c r="BA65" i="4"/>
  <c r="G61" i="4"/>
  <c r="CA60" i="4"/>
  <c r="AW65" i="4"/>
  <c r="AV65" i="4"/>
  <c r="D65" i="4"/>
  <c r="BR65" i="4"/>
  <c r="AQ65" i="4"/>
  <c r="BE65" i="4"/>
  <c r="AE65" i="4"/>
  <c r="T65" i="4"/>
  <c r="BB65" i="4"/>
  <c r="BJ65" i="4"/>
  <c r="BU65" i="4"/>
  <c r="BH65" i="4"/>
  <c r="N65" i="4"/>
  <c r="I65" i="4"/>
  <c r="AR65" i="4"/>
  <c r="BK65" i="4"/>
  <c r="S65" i="4"/>
  <c r="AL65" i="4"/>
  <c r="Q65" i="4"/>
  <c r="AD65" i="4"/>
  <c r="AS65" i="4"/>
  <c r="F65" i="4"/>
  <c r="BY65" i="4"/>
  <c r="AO65" i="4"/>
  <c r="U65" i="4"/>
  <c r="BV65" i="4"/>
  <c r="Y65" i="4"/>
  <c r="R65" i="4"/>
  <c r="BW65" i="4"/>
  <c r="AX65" i="4"/>
  <c r="L65" i="4"/>
  <c r="BG65" i="4"/>
  <c r="AK65" i="4"/>
  <c r="BM65" i="4"/>
  <c r="AT65" i="4"/>
  <c r="BQ65" i="4"/>
  <c r="AU65" i="4"/>
  <c r="AJ65" i="4"/>
  <c r="BO65" i="4"/>
  <c r="P65" i="4"/>
  <c r="BI65" i="4"/>
  <c r="O65" i="4"/>
  <c r="V65" i="4"/>
  <c r="X65" i="4"/>
  <c r="BN65" i="4"/>
  <c r="AY65" i="4"/>
  <c r="BT65" i="4"/>
  <c r="BS65" i="4"/>
  <c r="BL65" i="4"/>
  <c r="J65" i="4"/>
  <c r="BF65" i="4"/>
  <c r="K65" i="4"/>
  <c r="AN65" i="4"/>
  <c r="AM65" i="4"/>
  <c r="E65" i="4"/>
  <c r="AC65" i="4"/>
  <c r="Z65" i="4"/>
  <c r="AI65" i="4"/>
  <c r="AH65" i="4"/>
  <c r="BD65" i="4"/>
  <c r="AP65" i="4"/>
  <c r="BC65" i="4"/>
  <c r="W65" i="4"/>
  <c r="H65" i="4"/>
  <c r="AB65" i="4"/>
  <c r="M65" i="4"/>
  <c r="BX65" i="4"/>
  <c r="AF65" i="4"/>
  <c r="AG65" i="4"/>
  <c r="BP65" i="4"/>
  <c r="AZ65" i="4"/>
  <c r="BZ65" i="4"/>
  <c r="C66" i="4"/>
  <c r="AA66" i="4" s="1"/>
  <c r="I42" i="13" l="1"/>
  <c r="G60" i="15"/>
  <c r="CA59" i="15"/>
  <c r="D63" i="15"/>
  <c r="M43" i="13"/>
  <c r="N43" i="13" s="1"/>
  <c r="K44" i="13" s="1"/>
  <c r="L44" i="13" s="1"/>
  <c r="M44" i="13" s="1"/>
  <c r="N44" i="13" s="1"/>
  <c r="K45" i="13" s="1"/>
  <c r="L45" i="13" s="1"/>
  <c r="K35" i="12"/>
  <c r="O36" i="12"/>
  <c r="P36" i="12" s="1"/>
  <c r="M37" i="12" s="1"/>
  <c r="N37" i="12" s="1"/>
  <c r="CC60" i="4"/>
  <c r="D45" i="13"/>
  <c r="D45" i="12"/>
  <c r="F44" i="12"/>
  <c r="I44" i="12" s="1"/>
  <c r="J44" i="12" s="1"/>
  <c r="CJ59" i="8"/>
  <c r="CL59" i="8" s="1"/>
  <c r="CM59" i="8" s="1"/>
  <c r="CC60" i="8"/>
  <c r="CE60" i="8" s="1"/>
  <c r="CG60" i="8" s="1"/>
  <c r="CH60" i="8"/>
  <c r="G62" i="8"/>
  <c r="CA61" i="8"/>
  <c r="D65" i="8"/>
  <c r="CH60" i="4"/>
  <c r="CJ60" i="4" s="1"/>
  <c r="BZ66" i="4"/>
  <c r="AZ66" i="4"/>
  <c r="G62" i="4"/>
  <c r="CA61" i="4"/>
  <c r="AG66" i="4"/>
  <c r="AB66" i="4"/>
  <c r="AP66" i="4"/>
  <c r="AI66" i="4"/>
  <c r="AM66" i="4"/>
  <c r="J66" i="4"/>
  <c r="AY66" i="4"/>
  <c r="O66" i="4"/>
  <c r="AJ66" i="4"/>
  <c r="BM66" i="4"/>
  <c r="AX66" i="4"/>
  <c r="BV66" i="4"/>
  <c r="F66" i="4"/>
  <c r="BA66" i="4"/>
  <c r="AR66" i="4"/>
  <c r="BU66" i="4"/>
  <c r="AE66" i="4"/>
  <c r="D66" i="4"/>
  <c r="AF66" i="4"/>
  <c r="H66" i="4"/>
  <c r="BD66" i="4"/>
  <c r="Z66" i="4"/>
  <c r="AN66" i="4"/>
  <c r="BL66" i="4"/>
  <c r="BN66" i="4"/>
  <c r="BI66" i="4"/>
  <c r="AU66" i="4"/>
  <c r="AK66" i="4"/>
  <c r="BW66" i="4"/>
  <c r="U66" i="4"/>
  <c r="AS66" i="4"/>
  <c r="AL66" i="4"/>
  <c r="I66" i="4"/>
  <c r="BJ66" i="4"/>
  <c r="BE66" i="4"/>
  <c r="AV66" i="4"/>
  <c r="BX66" i="4"/>
  <c r="W66" i="4"/>
  <c r="AH66" i="4"/>
  <c r="AC66" i="4"/>
  <c r="K66" i="4"/>
  <c r="BS66" i="4"/>
  <c r="X66" i="4"/>
  <c r="P66" i="4"/>
  <c r="BQ66" i="4"/>
  <c r="BG66" i="4"/>
  <c r="R66" i="4"/>
  <c r="AO66" i="4"/>
  <c r="AD66" i="4"/>
  <c r="S66" i="4"/>
  <c r="N66" i="4"/>
  <c r="BB66" i="4"/>
  <c r="AQ66" i="4"/>
  <c r="AW66" i="4"/>
  <c r="BP66" i="4"/>
  <c r="M66" i="4"/>
  <c r="BC66" i="4"/>
  <c r="E66" i="4"/>
  <c r="BF66" i="4"/>
  <c r="BT66" i="4"/>
  <c r="V66" i="4"/>
  <c r="BO66" i="4"/>
  <c r="AT66" i="4"/>
  <c r="L66" i="4"/>
  <c r="Y66" i="4"/>
  <c r="BY66" i="4"/>
  <c r="Q66" i="4"/>
  <c r="BK66" i="4"/>
  <c r="BH66" i="4"/>
  <c r="T66" i="4"/>
  <c r="BR66" i="4"/>
  <c r="C67" i="4"/>
  <c r="AA67" i="4" s="1"/>
  <c r="D64" i="15" l="1"/>
  <c r="G61" i="15"/>
  <c r="CA60" i="15"/>
  <c r="I43" i="13"/>
  <c r="E45" i="13"/>
  <c r="G45" i="13" s="1"/>
  <c r="H45" i="13" s="1"/>
  <c r="M45" i="13" s="1"/>
  <c r="N45" i="13" s="1"/>
  <c r="K46" i="13" s="1"/>
  <c r="L46" i="13" s="1"/>
  <c r="CC61" i="4"/>
  <c r="D46" i="12"/>
  <c r="D46" i="13"/>
  <c r="O37" i="12"/>
  <c r="P37" i="12" s="1"/>
  <c r="M38" i="12" s="1"/>
  <c r="N38" i="12" s="1"/>
  <c r="I44" i="13"/>
  <c r="F45" i="12"/>
  <c r="I45" i="12" s="1"/>
  <c r="J45" i="12" s="1"/>
  <c r="K36" i="12"/>
  <c r="CJ60" i="8"/>
  <c r="CL60" i="8" s="1"/>
  <c r="CM60" i="8" s="1"/>
  <c r="CH61" i="8"/>
  <c r="CC61" i="8"/>
  <c r="CE61" i="8" s="1"/>
  <c r="CG61" i="8" s="1"/>
  <c r="G63" i="8"/>
  <c r="CA62" i="8"/>
  <c r="D66" i="8"/>
  <c r="CH61" i="4"/>
  <c r="CJ61" i="4" s="1"/>
  <c r="CA62" i="4"/>
  <c r="G63" i="4"/>
  <c r="BK67" i="4"/>
  <c r="L67" i="4"/>
  <c r="BT67" i="4"/>
  <c r="BC67" i="4"/>
  <c r="AQ67" i="4"/>
  <c r="AD67" i="4"/>
  <c r="BQ67" i="4"/>
  <c r="K67" i="4"/>
  <c r="BX67" i="4"/>
  <c r="BJ67" i="4"/>
  <c r="U67" i="4"/>
  <c r="BI67" i="4"/>
  <c r="Z67" i="4"/>
  <c r="BZ67" i="4"/>
  <c r="AR67" i="4"/>
  <c r="AX67" i="4"/>
  <c r="AY67" i="4"/>
  <c r="AP67" i="4"/>
  <c r="BR67" i="4"/>
  <c r="Q67" i="4"/>
  <c r="AT67" i="4"/>
  <c r="BF67" i="4"/>
  <c r="M67" i="4"/>
  <c r="BB67" i="4"/>
  <c r="AO67" i="4"/>
  <c r="P67" i="4"/>
  <c r="AC67" i="4"/>
  <c r="AZ67" i="4"/>
  <c r="I67" i="4"/>
  <c r="BW67" i="4"/>
  <c r="BN67" i="4"/>
  <c r="BD67" i="4"/>
  <c r="D67" i="4"/>
  <c r="BA67" i="4"/>
  <c r="BM67" i="4"/>
  <c r="J67" i="4"/>
  <c r="AB67" i="4"/>
  <c r="T67" i="4"/>
  <c r="BY67" i="4"/>
  <c r="BO67" i="4"/>
  <c r="E67" i="4"/>
  <c r="BP67" i="4"/>
  <c r="N67" i="4"/>
  <c r="R67" i="4"/>
  <c r="X67" i="4"/>
  <c r="AH67" i="4"/>
  <c r="AV67" i="4"/>
  <c r="AL67" i="4"/>
  <c r="AK67" i="4"/>
  <c r="BL67" i="4"/>
  <c r="H67" i="4"/>
  <c r="AE67" i="4"/>
  <c r="F67" i="4"/>
  <c r="AJ67" i="4"/>
  <c r="AM67" i="4"/>
  <c r="AG67" i="4"/>
  <c r="BH67" i="4"/>
  <c r="Y67" i="4"/>
  <c r="V67" i="4"/>
  <c r="AW67" i="4"/>
  <c r="S67" i="4"/>
  <c r="BG67" i="4"/>
  <c r="BS67" i="4"/>
  <c r="W67" i="4"/>
  <c r="BE67" i="4"/>
  <c r="AS67" i="4"/>
  <c r="AU67" i="4"/>
  <c r="AN67" i="4"/>
  <c r="AF67" i="4"/>
  <c r="BU67" i="4"/>
  <c r="BV67" i="4"/>
  <c r="O67" i="4"/>
  <c r="AI67" i="4"/>
  <c r="C68" i="4"/>
  <c r="AA68" i="4" s="1"/>
  <c r="G62" i="15" l="1"/>
  <c r="CA61" i="15"/>
  <c r="D65" i="15"/>
  <c r="K37" i="12"/>
  <c r="CC62" i="4"/>
  <c r="D47" i="13"/>
  <c r="D47" i="12"/>
  <c r="E46" i="13"/>
  <c r="G46" i="13" s="1"/>
  <c r="H46" i="13" s="1"/>
  <c r="M46" i="13" s="1"/>
  <c r="N46" i="13" s="1"/>
  <c r="K47" i="13" s="1"/>
  <c r="L47" i="13" s="1"/>
  <c r="F46" i="12"/>
  <c r="I46" i="12" s="1"/>
  <c r="J46" i="12" s="1"/>
  <c r="I45" i="13"/>
  <c r="O38" i="12"/>
  <c r="P38" i="12" s="1"/>
  <c r="M39" i="12" s="1"/>
  <c r="N39" i="12" s="1"/>
  <c r="CJ61" i="8"/>
  <c r="CL61" i="8" s="1"/>
  <c r="CM61" i="8" s="1"/>
  <c r="CC62" i="8"/>
  <c r="CE62" i="8" s="1"/>
  <c r="CG62" i="8" s="1"/>
  <c r="CH62" i="8"/>
  <c r="G64" i="8"/>
  <c r="CA63" i="8"/>
  <c r="D67" i="8"/>
  <c r="CH62" i="4"/>
  <c r="CJ62" i="4" s="1"/>
  <c r="AI68" i="4"/>
  <c r="BU68" i="4"/>
  <c r="AF68" i="4"/>
  <c r="O68" i="4"/>
  <c r="CA63" i="4"/>
  <c r="G64" i="4"/>
  <c r="AS68" i="4"/>
  <c r="BG68" i="4"/>
  <c r="V68" i="4"/>
  <c r="AM68" i="4"/>
  <c r="H68" i="4"/>
  <c r="AV68" i="4"/>
  <c r="N68" i="4"/>
  <c r="BY68" i="4"/>
  <c r="BM68" i="4"/>
  <c r="BN68" i="4"/>
  <c r="AC68" i="4"/>
  <c r="M68" i="4"/>
  <c r="BR68" i="4"/>
  <c r="AR68" i="4"/>
  <c r="U68" i="4"/>
  <c r="BQ68" i="4"/>
  <c r="BT68" i="4"/>
  <c r="BE68" i="4"/>
  <c r="S68" i="4"/>
  <c r="Y68" i="4"/>
  <c r="AJ68" i="4"/>
  <c r="BL68" i="4"/>
  <c r="AH68" i="4"/>
  <c r="BP68" i="4"/>
  <c r="T68" i="4"/>
  <c r="BA68" i="4"/>
  <c r="BW68" i="4"/>
  <c r="P68" i="4"/>
  <c r="BF68" i="4"/>
  <c r="AP68" i="4"/>
  <c r="BZ68" i="4"/>
  <c r="BJ68" i="4"/>
  <c r="AD68" i="4"/>
  <c r="L68" i="4"/>
  <c r="AN68" i="4"/>
  <c r="W68" i="4"/>
  <c r="AW68" i="4"/>
  <c r="BH68" i="4"/>
  <c r="F68" i="4"/>
  <c r="AK68" i="4"/>
  <c r="X68" i="4"/>
  <c r="E68" i="4"/>
  <c r="AB68" i="4"/>
  <c r="D68" i="4"/>
  <c r="I68" i="4"/>
  <c r="AO68" i="4"/>
  <c r="AT68" i="4"/>
  <c r="AY68" i="4"/>
  <c r="Z68" i="4"/>
  <c r="BX68" i="4"/>
  <c r="AQ68" i="4"/>
  <c r="BK68" i="4"/>
  <c r="BV68" i="4"/>
  <c r="AU68" i="4"/>
  <c r="BS68" i="4"/>
  <c r="AG68" i="4"/>
  <c r="AE68" i="4"/>
  <c r="AL68" i="4"/>
  <c r="R68" i="4"/>
  <c r="BO68" i="4"/>
  <c r="J68" i="4"/>
  <c r="BD68" i="4"/>
  <c r="AZ68" i="4"/>
  <c r="BB68" i="4"/>
  <c r="Q68" i="4"/>
  <c r="AX68" i="4"/>
  <c r="BI68" i="4"/>
  <c r="K68" i="4"/>
  <c r="BC68" i="4"/>
  <c r="BC69" i="4" s="1"/>
  <c r="C69" i="4"/>
  <c r="AA69" i="4" s="1"/>
  <c r="G63" i="15" l="1"/>
  <c r="CA62" i="15"/>
  <c r="D66" i="15"/>
  <c r="K38" i="12"/>
  <c r="CC63" i="4"/>
  <c r="D48" i="13"/>
  <c r="E48" i="13" s="1"/>
  <c r="G48" i="13" s="1"/>
  <c r="H48" i="13" s="1"/>
  <c r="D48" i="12"/>
  <c r="F47" i="12"/>
  <c r="I47" i="12" s="1"/>
  <c r="J47" i="12" s="1"/>
  <c r="I46" i="13"/>
  <c r="E47" i="13"/>
  <c r="G47" i="13" s="1"/>
  <c r="H47" i="13" s="1"/>
  <c r="M47" i="13" s="1"/>
  <c r="O39" i="12"/>
  <c r="P39" i="12" s="1"/>
  <c r="M40" i="12" s="1"/>
  <c r="N40" i="12" s="1"/>
  <c r="CJ62" i="8"/>
  <c r="CL62" i="8" s="1"/>
  <c r="CM62" i="8" s="1"/>
  <c r="CC63" i="8"/>
  <c r="CE63" i="8" s="1"/>
  <c r="CG63" i="8" s="1"/>
  <c r="CH63" i="8"/>
  <c r="G65" i="8"/>
  <c r="CA64" i="8"/>
  <c r="D68" i="8"/>
  <c r="CH63" i="4"/>
  <c r="CJ63" i="4" s="1"/>
  <c r="Q69" i="4"/>
  <c r="CA64" i="4"/>
  <c r="G65" i="4"/>
  <c r="AX69" i="4"/>
  <c r="BD69" i="4"/>
  <c r="AL69" i="4"/>
  <c r="BS69" i="4"/>
  <c r="BK69" i="4"/>
  <c r="AY69" i="4"/>
  <c r="D69" i="4"/>
  <c r="AK69" i="4"/>
  <c r="W69" i="4"/>
  <c r="AD69" i="4"/>
  <c r="BF69" i="4"/>
  <c r="T69" i="4"/>
  <c r="AJ69" i="4"/>
  <c r="AF69" i="4"/>
  <c r="AR69" i="4"/>
  <c r="BN69" i="4"/>
  <c r="AV69" i="4"/>
  <c r="BG69" i="4"/>
  <c r="J69" i="4"/>
  <c r="AE69" i="4"/>
  <c r="AU69" i="4"/>
  <c r="AQ69" i="4"/>
  <c r="AT69" i="4"/>
  <c r="AB69" i="4"/>
  <c r="F69" i="4"/>
  <c r="AN69" i="4"/>
  <c r="BJ69" i="4"/>
  <c r="P69" i="4"/>
  <c r="BP69" i="4"/>
  <c r="Y69" i="4"/>
  <c r="BT69" i="4"/>
  <c r="BR69" i="4"/>
  <c r="BM69" i="4"/>
  <c r="H69" i="4"/>
  <c r="AS69" i="4"/>
  <c r="K69" i="4"/>
  <c r="BB69" i="4"/>
  <c r="BO69" i="4"/>
  <c r="AG69" i="4"/>
  <c r="BV69" i="4"/>
  <c r="BX69" i="4"/>
  <c r="AO69" i="4"/>
  <c r="E69" i="4"/>
  <c r="BH69" i="4"/>
  <c r="O69" i="4"/>
  <c r="BZ69" i="4"/>
  <c r="BW69" i="4"/>
  <c r="AH69" i="4"/>
  <c r="S69" i="4"/>
  <c r="BQ69" i="4"/>
  <c r="M69" i="4"/>
  <c r="BY69" i="4"/>
  <c r="AM69" i="4"/>
  <c r="BU69" i="4"/>
  <c r="BI69" i="4"/>
  <c r="AZ69" i="4"/>
  <c r="R69" i="4"/>
  <c r="AI69" i="4"/>
  <c r="Z69" i="4"/>
  <c r="I69" i="4"/>
  <c r="X69" i="4"/>
  <c r="AW69" i="4"/>
  <c r="L69" i="4"/>
  <c r="AP69" i="4"/>
  <c r="BA69" i="4"/>
  <c r="BL69" i="4"/>
  <c r="BE69" i="4"/>
  <c r="U69" i="4"/>
  <c r="AC69" i="4"/>
  <c r="N69" i="4"/>
  <c r="V69" i="4"/>
  <c r="C70" i="4"/>
  <c r="AA70" i="4" s="1"/>
  <c r="G64" i="15" l="1"/>
  <c r="CA63" i="15"/>
  <c r="D67" i="15"/>
  <c r="K39" i="12"/>
  <c r="N47" i="13"/>
  <c r="K48" i="13" s="1"/>
  <c r="L48" i="13" s="1"/>
  <c r="I47" i="13"/>
  <c r="O40" i="12"/>
  <c r="P40" i="12" s="1"/>
  <c r="M41" i="12" s="1"/>
  <c r="N41" i="12" s="1"/>
  <c r="F48" i="12"/>
  <c r="I48" i="12" s="1"/>
  <c r="J48" i="12" s="1"/>
  <c r="M48" i="13"/>
  <c r="N48" i="13" s="1"/>
  <c r="K49" i="13" s="1"/>
  <c r="L49" i="13" s="1"/>
  <c r="CC64" i="4"/>
  <c r="D49" i="13"/>
  <c r="D49" i="12"/>
  <c r="CJ63" i="8"/>
  <c r="CL63" i="8" s="1"/>
  <c r="CM63" i="8" s="1"/>
  <c r="G66" i="8"/>
  <c r="CA65" i="8"/>
  <c r="CC64" i="8"/>
  <c r="CE64" i="8" s="1"/>
  <c r="CG64" i="8" s="1"/>
  <c r="CH64" i="8"/>
  <c r="D69" i="8"/>
  <c r="CH64" i="4"/>
  <c r="CJ64" i="4" s="1"/>
  <c r="V70" i="4"/>
  <c r="BE70" i="4"/>
  <c r="N70" i="4"/>
  <c r="CA65" i="4"/>
  <c r="G66" i="4"/>
  <c r="U70" i="4"/>
  <c r="AP70" i="4"/>
  <c r="I70" i="4"/>
  <c r="R70" i="4"/>
  <c r="BU70" i="4"/>
  <c r="BQ70" i="4"/>
  <c r="BZ70" i="4"/>
  <c r="AO70" i="4"/>
  <c r="BO70" i="4"/>
  <c r="H70" i="4"/>
  <c r="Y70" i="4"/>
  <c r="AN70" i="4"/>
  <c r="AQ70" i="4"/>
  <c r="Q70" i="4"/>
  <c r="AR70" i="4"/>
  <c r="BF70" i="4"/>
  <c r="D70" i="4"/>
  <c r="AL70" i="4"/>
  <c r="L70" i="4"/>
  <c r="Z70" i="4"/>
  <c r="AZ70" i="4"/>
  <c r="AM70" i="4"/>
  <c r="S70" i="4"/>
  <c r="O70" i="4"/>
  <c r="BX70" i="4"/>
  <c r="BB70" i="4"/>
  <c r="BM70" i="4"/>
  <c r="BP70" i="4"/>
  <c r="F70" i="4"/>
  <c r="AU70" i="4"/>
  <c r="BG70" i="4"/>
  <c r="AF70" i="4"/>
  <c r="AD70" i="4"/>
  <c r="AY70" i="4"/>
  <c r="BD70" i="4"/>
  <c r="BL70" i="4"/>
  <c r="AW70" i="4"/>
  <c r="AI70" i="4"/>
  <c r="BI70" i="4"/>
  <c r="BY70" i="4"/>
  <c r="AH70" i="4"/>
  <c r="BH70" i="4"/>
  <c r="BV70" i="4"/>
  <c r="K70" i="4"/>
  <c r="BR70" i="4"/>
  <c r="P70" i="4"/>
  <c r="AB70" i="4"/>
  <c r="AE70" i="4"/>
  <c r="AV70" i="4"/>
  <c r="AJ70" i="4"/>
  <c r="W70" i="4"/>
  <c r="BK70" i="4"/>
  <c r="AX70" i="4"/>
  <c r="AC70" i="4"/>
  <c r="BA70" i="4"/>
  <c r="X70" i="4"/>
  <c r="BC70" i="4"/>
  <c r="M70" i="4"/>
  <c r="BW70" i="4"/>
  <c r="E70" i="4"/>
  <c r="AG70" i="4"/>
  <c r="AS70" i="4"/>
  <c r="BT70" i="4"/>
  <c r="BJ70" i="4"/>
  <c r="AT70" i="4"/>
  <c r="J70" i="4"/>
  <c r="BN70" i="4"/>
  <c r="T70" i="4"/>
  <c r="AK70" i="4"/>
  <c r="BS70" i="4"/>
  <c r="C71" i="4"/>
  <c r="AA71" i="4" s="1"/>
  <c r="D68" i="15" l="1"/>
  <c r="G65" i="15"/>
  <c r="CA64" i="15"/>
  <c r="K40" i="12"/>
  <c r="F49" i="12"/>
  <c r="I49" i="12" s="1"/>
  <c r="J49" i="12" s="1"/>
  <c r="O41" i="12"/>
  <c r="P41" i="12" s="1"/>
  <c r="M42" i="12" s="1"/>
  <c r="N42" i="12" s="1"/>
  <c r="CC65" i="4"/>
  <c r="D50" i="13"/>
  <c r="D50" i="12"/>
  <c r="E49" i="13"/>
  <c r="G49" i="13" s="1"/>
  <c r="H49" i="13" s="1"/>
  <c r="M49" i="13" s="1"/>
  <c r="N49" i="13" s="1"/>
  <c r="K50" i="13" s="1"/>
  <c r="L50" i="13" s="1"/>
  <c r="I48" i="13"/>
  <c r="CJ64" i="8"/>
  <c r="CL64" i="8" s="1"/>
  <c r="CM64" i="8" s="1"/>
  <c r="CH65" i="8"/>
  <c r="CC65" i="8"/>
  <c r="CE65" i="8" s="1"/>
  <c r="CG65" i="8" s="1"/>
  <c r="D70" i="8"/>
  <c r="G67" i="8"/>
  <c r="CA66" i="8"/>
  <c r="CH65" i="4"/>
  <c r="CJ65" i="4" s="1"/>
  <c r="BS71" i="4"/>
  <c r="BN71" i="4"/>
  <c r="BT71" i="4"/>
  <c r="J71" i="4"/>
  <c r="AS71" i="4"/>
  <c r="AK71" i="4"/>
  <c r="CA66" i="4"/>
  <c r="G67" i="4"/>
  <c r="BW71" i="4"/>
  <c r="X71" i="4"/>
  <c r="AX71" i="4"/>
  <c r="AV71" i="4"/>
  <c r="BR71" i="4"/>
  <c r="AH71" i="4"/>
  <c r="AW71" i="4"/>
  <c r="AD71" i="4"/>
  <c r="F71" i="4"/>
  <c r="BX71" i="4"/>
  <c r="AZ71" i="4"/>
  <c r="AL71" i="4"/>
  <c r="Q71" i="4"/>
  <c r="H71" i="4"/>
  <c r="BQ71" i="4"/>
  <c r="AP71" i="4"/>
  <c r="M71" i="4"/>
  <c r="BA71" i="4"/>
  <c r="BK71" i="4"/>
  <c r="AE71" i="4"/>
  <c r="K71" i="4"/>
  <c r="BY71" i="4"/>
  <c r="BL71" i="4"/>
  <c r="AF71" i="4"/>
  <c r="BP71" i="4"/>
  <c r="O71" i="4"/>
  <c r="Z71" i="4"/>
  <c r="D71" i="4"/>
  <c r="AQ71" i="4"/>
  <c r="BO71" i="4"/>
  <c r="BU71" i="4"/>
  <c r="U71" i="4"/>
  <c r="AT71" i="4"/>
  <c r="AG71" i="4"/>
  <c r="BC71" i="4"/>
  <c r="AC71" i="4"/>
  <c r="W71" i="4"/>
  <c r="AB71" i="4"/>
  <c r="BV71" i="4"/>
  <c r="BI71" i="4"/>
  <c r="BD71" i="4"/>
  <c r="BG71" i="4"/>
  <c r="BM71" i="4"/>
  <c r="S71" i="4"/>
  <c r="L71" i="4"/>
  <c r="BF71" i="4"/>
  <c r="AN71" i="4"/>
  <c r="AO71" i="4"/>
  <c r="R71" i="4"/>
  <c r="V71" i="4"/>
  <c r="T71" i="4"/>
  <c r="BJ71" i="4"/>
  <c r="E71" i="4"/>
  <c r="N71" i="4"/>
  <c r="AJ71" i="4"/>
  <c r="P71" i="4"/>
  <c r="BH71" i="4"/>
  <c r="AI71" i="4"/>
  <c r="AY71" i="4"/>
  <c r="AU71" i="4"/>
  <c r="BB71" i="4"/>
  <c r="AM71" i="4"/>
  <c r="BE71" i="4"/>
  <c r="AR71" i="4"/>
  <c r="Y71" i="4"/>
  <c r="BZ71" i="4"/>
  <c r="I71" i="4"/>
  <c r="C72" i="4"/>
  <c r="AA72" i="4" s="1"/>
  <c r="D69" i="15" l="1"/>
  <c r="G66" i="15"/>
  <c r="CA65" i="15"/>
  <c r="F50" i="12"/>
  <c r="I50" i="12" s="1"/>
  <c r="J50" i="12" s="1"/>
  <c r="K41" i="12"/>
  <c r="E50" i="13"/>
  <c r="G50" i="13" s="1"/>
  <c r="H50" i="13" s="1"/>
  <c r="M50" i="13" s="1"/>
  <c r="I49" i="13"/>
  <c r="CC66" i="4"/>
  <c r="D51" i="13"/>
  <c r="D51" i="12"/>
  <c r="O42" i="12"/>
  <c r="P42" i="12" s="1"/>
  <c r="M43" i="12" s="1"/>
  <c r="N43" i="12" s="1"/>
  <c r="CJ65" i="8"/>
  <c r="CL65" i="8" s="1"/>
  <c r="CM65" i="8" s="1"/>
  <c r="D71" i="8"/>
  <c r="CC66" i="8"/>
  <c r="CE66" i="8" s="1"/>
  <c r="CG66" i="8" s="1"/>
  <c r="CH66" i="8"/>
  <c r="G68" i="8"/>
  <c r="CA67" i="8"/>
  <c r="CH66" i="4"/>
  <c r="CJ66" i="4" s="1"/>
  <c r="AR72" i="4"/>
  <c r="I72" i="4"/>
  <c r="BE72" i="4"/>
  <c r="CA67" i="4"/>
  <c r="G68" i="4"/>
  <c r="AU72" i="4"/>
  <c r="P72" i="4"/>
  <c r="E72" i="4"/>
  <c r="V72" i="4"/>
  <c r="BF72" i="4"/>
  <c r="BG72" i="4"/>
  <c r="AB72" i="4"/>
  <c r="AG72" i="4"/>
  <c r="U72" i="4"/>
  <c r="D72" i="4"/>
  <c r="AF72" i="4"/>
  <c r="AE72" i="4"/>
  <c r="AS72" i="4"/>
  <c r="Q72" i="4"/>
  <c r="F72" i="4"/>
  <c r="BR72" i="4"/>
  <c r="BW72" i="4"/>
  <c r="AY72" i="4"/>
  <c r="AJ72" i="4"/>
  <c r="BJ72" i="4"/>
  <c r="R72" i="4"/>
  <c r="L72" i="4"/>
  <c r="BD72" i="4"/>
  <c r="W72" i="4"/>
  <c r="AT72" i="4"/>
  <c r="BU72" i="4"/>
  <c r="Z72" i="4"/>
  <c r="BL72" i="4"/>
  <c r="BK72" i="4"/>
  <c r="AP72" i="4"/>
  <c r="AL72" i="4"/>
  <c r="AD72" i="4"/>
  <c r="AV72" i="4"/>
  <c r="BT72" i="4"/>
  <c r="BZ72" i="4"/>
  <c r="AM72" i="4"/>
  <c r="AI72" i="4"/>
  <c r="N72" i="4"/>
  <c r="T72" i="4"/>
  <c r="AO72" i="4"/>
  <c r="S72" i="4"/>
  <c r="BI72" i="4"/>
  <c r="AC72" i="4"/>
  <c r="AK72" i="4"/>
  <c r="BO72" i="4"/>
  <c r="O72" i="4"/>
  <c r="BY72" i="4"/>
  <c r="BA72" i="4"/>
  <c r="BQ72" i="4"/>
  <c r="AZ72" i="4"/>
  <c r="AW72" i="4"/>
  <c r="AX72" i="4"/>
  <c r="BN72" i="4"/>
  <c r="Y72" i="4"/>
  <c r="BB72" i="4"/>
  <c r="BH72" i="4"/>
  <c r="J72" i="4"/>
  <c r="AN72" i="4"/>
  <c r="BM72" i="4"/>
  <c r="BV72" i="4"/>
  <c r="BC72" i="4"/>
  <c r="BS72" i="4"/>
  <c r="AQ72" i="4"/>
  <c r="BP72" i="4"/>
  <c r="K72" i="4"/>
  <c r="M72" i="4"/>
  <c r="H72" i="4"/>
  <c r="BX72" i="4"/>
  <c r="AH72" i="4"/>
  <c r="X72" i="4"/>
  <c r="C73" i="4"/>
  <c r="AA73" i="4" s="1"/>
  <c r="G67" i="15" l="1"/>
  <c r="CA66" i="15"/>
  <c r="D70" i="15"/>
  <c r="N50" i="13"/>
  <c r="K51" i="13" s="1"/>
  <c r="L51" i="13" s="1"/>
  <c r="I50" i="13"/>
  <c r="K42" i="12"/>
  <c r="CC67" i="4"/>
  <c r="D52" i="13"/>
  <c r="E52" i="13" s="1"/>
  <c r="G52" i="13" s="1"/>
  <c r="H52" i="13" s="1"/>
  <c r="D52" i="12"/>
  <c r="F51" i="12"/>
  <c r="I51" i="12" s="1"/>
  <c r="J51" i="12" s="1"/>
  <c r="O43" i="12"/>
  <c r="P43" i="12" s="1"/>
  <c r="M44" i="12" s="1"/>
  <c r="N44" i="12" s="1"/>
  <c r="E51" i="13"/>
  <c r="G51" i="13" s="1"/>
  <c r="H51" i="13" s="1"/>
  <c r="CJ66" i="8"/>
  <c r="CL66" i="8" s="1"/>
  <c r="CM66" i="8" s="1"/>
  <c r="CH67" i="8"/>
  <c r="CC67" i="8"/>
  <c r="CE67" i="8" s="1"/>
  <c r="CG67" i="8" s="1"/>
  <c r="G69" i="8"/>
  <c r="CA68" i="8"/>
  <c r="D72" i="8"/>
  <c r="CH67" i="4"/>
  <c r="CJ67" i="4" s="1"/>
  <c r="X73" i="4"/>
  <c r="M73" i="4"/>
  <c r="CA68" i="4"/>
  <c r="G69" i="4"/>
  <c r="H73" i="4"/>
  <c r="AQ73" i="4"/>
  <c r="BM73" i="4"/>
  <c r="BH73" i="4"/>
  <c r="BN73" i="4"/>
  <c r="BQ73" i="4"/>
  <c r="BO73" i="4"/>
  <c r="S73" i="4"/>
  <c r="AI73" i="4"/>
  <c r="AV73" i="4"/>
  <c r="BK73" i="4"/>
  <c r="AT73" i="4"/>
  <c r="R73" i="4"/>
  <c r="BE73" i="4"/>
  <c r="Q73" i="4"/>
  <c r="D73" i="4"/>
  <c r="BG73" i="4"/>
  <c r="P73" i="4"/>
  <c r="BS73" i="4"/>
  <c r="AN73" i="4"/>
  <c r="BB73" i="4"/>
  <c r="AX73" i="4"/>
  <c r="BA73" i="4"/>
  <c r="AK73" i="4"/>
  <c r="AO73" i="4"/>
  <c r="AM73" i="4"/>
  <c r="AD73" i="4"/>
  <c r="BL73" i="4"/>
  <c r="W73" i="4"/>
  <c r="BJ73" i="4"/>
  <c r="BW73" i="4"/>
  <c r="AS73" i="4"/>
  <c r="U73" i="4"/>
  <c r="BF73" i="4"/>
  <c r="AU73" i="4"/>
  <c r="AH73" i="4"/>
  <c r="K73" i="4"/>
  <c r="BC73" i="4"/>
  <c r="J73" i="4"/>
  <c r="Y73" i="4"/>
  <c r="AW73" i="4"/>
  <c r="BY73" i="4"/>
  <c r="AC73" i="4"/>
  <c r="T73" i="4"/>
  <c r="BZ73" i="4"/>
  <c r="AL73" i="4"/>
  <c r="Z73" i="4"/>
  <c r="BD73" i="4"/>
  <c r="AJ73" i="4"/>
  <c r="BR73" i="4"/>
  <c r="AE73" i="4"/>
  <c r="AG73" i="4"/>
  <c r="V73" i="4"/>
  <c r="AR73" i="4"/>
  <c r="BX73" i="4"/>
  <c r="BP73" i="4"/>
  <c r="BV73" i="4"/>
  <c r="I73" i="4"/>
  <c r="AZ73" i="4"/>
  <c r="O73" i="4"/>
  <c r="BI73" i="4"/>
  <c r="N73" i="4"/>
  <c r="BT73" i="4"/>
  <c r="AP73" i="4"/>
  <c r="BU73" i="4"/>
  <c r="L73" i="4"/>
  <c r="AY73" i="4"/>
  <c r="F73" i="4"/>
  <c r="AF73" i="4"/>
  <c r="AB73" i="4"/>
  <c r="E73" i="4"/>
  <c r="C74" i="4"/>
  <c r="AA74" i="4" s="1"/>
  <c r="D71" i="15" l="1"/>
  <c r="M51" i="13"/>
  <c r="N51" i="13" s="1"/>
  <c r="K52" i="13" s="1"/>
  <c r="L52" i="13" s="1"/>
  <c r="M52" i="13" s="1"/>
  <c r="N52" i="13" s="1"/>
  <c r="K53" i="13" s="1"/>
  <c r="L53" i="13" s="1"/>
  <c r="G68" i="15"/>
  <c r="CA67" i="15"/>
  <c r="K43" i="12"/>
  <c r="F52" i="12"/>
  <c r="I52" i="12" s="1"/>
  <c r="J52" i="12" s="1"/>
  <c r="CC68" i="4"/>
  <c r="D53" i="12"/>
  <c r="D53" i="13"/>
  <c r="O44" i="12"/>
  <c r="P44" i="12" s="1"/>
  <c r="M45" i="12" s="1"/>
  <c r="N45" i="12" s="1"/>
  <c r="CJ67" i="8"/>
  <c r="CL67" i="8" s="1"/>
  <c r="CM67" i="8" s="1"/>
  <c r="G70" i="8"/>
  <c r="CA69" i="8"/>
  <c r="CC68" i="8"/>
  <c r="CE68" i="8" s="1"/>
  <c r="CG68" i="8" s="1"/>
  <c r="CH68" i="8"/>
  <c r="D73" i="8"/>
  <c r="CH68" i="4"/>
  <c r="CJ68" i="4" s="1"/>
  <c r="AB74" i="4"/>
  <c r="E74" i="4"/>
  <c r="CA69" i="4"/>
  <c r="G70" i="4"/>
  <c r="F74" i="4"/>
  <c r="AP74" i="4"/>
  <c r="O74" i="4"/>
  <c r="BV74" i="4"/>
  <c r="AR74" i="4"/>
  <c r="BR74" i="4"/>
  <c r="AL74" i="4"/>
  <c r="BY74" i="4"/>
  <c r="BC74" i="4"/>
  <c r="BF74" i="4"/>
  <c r="BJ74" i="4"/>
  <c r="AM74" i="4"/>
  <c r="AX74" i="4"/>
  <c r="M74" i="4"/>
  <c r="Q74" i="4"/>
  <c r="BK74" i="4"/>
  <c r="BO74" i="4"/>
  <c r="BM74" i="4"/>
  <c r="AY74" i="4"/>
  <c r="BT74" i="4"/>
  <c r="AZ74" i="4"/>
  <c r="BP74" i="4"/>
  <c r="V74" i="4"/>
  <c r="AJ74" i="4"/>
  <c r="BZ74" i="4"/>
  <c r="AW74" i="4"/>
  <c r="K74" i="4"/>
  <c r="U74" i="4"/>
  <c r="W74" i="4"/>
  <c r="AO74" i="4"/>
  <c r="BB74" i="4"/>
  <c r="P74" i="4"/>
  <c r="BE74" i="4"/>
  <c r="AV74" i="4"/>
  <c r="BQ74" i="4"/>
  <c r="AQ74" i="4"/>
  <c r="L74" i="4"/>
  <c r="N74" i="4"/>
  <c r="I74" i="4"/>
  <c r="BX74" i="4"/>
  <c r="AG74" i="4"/>
  <c r="BD74" i="4"/>
  <c r="T74" i="4"/>
  <c r="Y74" i="4"/>
  <c r="AH74" i="4"/>
  <c r="AS74" i="4"/>
  <c r="BL74" i="4"/>
  <c r="AK74" i="4"/>
  <c r="AN74" i="4"/>
  <c r="BG74" i="4"/>
  <c r="R74" i="4"/>
  <c r="AI74" i="4"/>
  <c r="BN74" i="4"/>
  <c r="H74" i="4"/>
  <c r="AF74" i="4"/>
  <c r="BU74" i="4"/>
  <c r="BI74" i="4"/>
  <c r="X74" i="4"/>
  <c r="AE74" i="4"/>
  <c r="Z74" i="4"/>
  <c r="AC74" i="4"/>
  <c r="J74" i="4"/>
  <c r="AU74" i="4"/>
  <c r="BW74" i="4"/>
  <c r="AD74" i="4"/>
  <c r="BA74" i="4"/>
  <c r="BS74" i="4"/>
  <c r="D74" i="4"/>
  <c r="AT74" i="4"/>
  <c r="S74" i="4"/>
  <c r="BH74" i="4"/>
  <c r="C75" i="4"/>
  <c r="AA75" i="4" s="1"/>
  <c r="I51" i="13" l="1"/>
  <c r="G69" i="15"/>
  <c r="CA68" i="15"/>
  <c r="D72" i="15"/>
  <c r="O45" i="12"/>
  <c r="P45" i="12" s="1"/>
  <c r="M46" i="12" s="1"/>
  <c r="N46" i="12" s="1"/>
  <c r="K44" i="12"/>
  <c r="E53" i="13"/>
  <c r="G53" i="13" s="1"/>
  <c r="H53" i="13" s="1"/>
  <c r="M53" i="13" s="1"/>
  <c r="CC69" i="4"/>
  <c r="D54" i="13"/>
  <c r="D54" i="12"/>
  <c r="F53" i="12"/>
  <c r="I53" i="12" s="1"/>
  <c r="J53" i="12" s="1"/>
  <c r="I52" i="13"/>
  <c r="CJ68" i="8"/>
  <c r="CL68" i="8" s="1"/>
  <c r="CM68" i="8" s="1"/>
  <c r="CH69" i="8"/>
  <c r="CC69" i="8"/>
  <c r="CE69" i="8" s="1"/>
  <c r="CG69" i="8" s="1"/>
  <c r="D74" i="8"/>
  <c r="G71" i="8"/>
  <c r="CA70" i="8"/>
  <c r="CH69" i="4"/>
  <c r="CJ69" i="4" s="1"/>
  <c r="BH75" i="4"/>
  <c r="CA70" i="4"/>
  <c r="G71" i="4"/>
  <c r="D75" i="4"/>
  <c r="BW75" i="4"/>
  <c r="Z75" i="4"/>
  <c r="BI75" i="4"/>
  <c r="BN75" i="4"/>
  <c r="AN75" i="4"/>
  <c r="AH75" i="4"/>
  <c r="AG75" i="4"/>
  <c r="L75" i="4"/>
  <c r="AV75" i="4"/>
  <c r="AO75" i="4"/>
  <c r="AW75" i="4"/>
  <c r="BP75" i="4"/>
  <c r="E75" i="4"/>
  <c r="Q75" i="4"/>
  <c r="BJ75" i="4"/>
  <c r="AL75" i="4"/>
  <c r="O75" i="4"/>
  <c r="BS75" i="4"/>
  <c r="AU75" i="4"/>
  <c r="AE75" i="4"/>
  <c r="BU75" i="4"/>
  <c r="AI75" i="4"/>
  <c r="AK75" i="4"/>
  <c r="Y75" i="4"/>
  <c r="BX75" i="4"/>
  <c r="AB75" i="4"/>
  <c r="BE75" i="4"/>
  <c r="W75" i="4"/>
  <c r="BZ75" i="4"/>
  <c r="AZ75" i="4"/>
  <c r="BM75" i="4"/>
  <c r="M75" i="4"/>
  <c r="BF75" i="4"/>
  <c r="BR75" i="4"/>
  <c r="AP75" i="4"/>
  <c r="S75" i="4"/>
  <c r="BA75" i="4"/>
  <c r="J75" i="4"/>
  <c r="X75" i="4"/>
  <c r="AF75" i="4"/>
  <c r="R75" i="4"/>
  <c r="BL75" i="4"/>
  <c r="T75" i="4"/>
  <c r="I75" i="4"/>
  <c r="AQ75" i="4"/>
  <c r="P75" i="4"/>
  <c r="U75" i="4"/>
  <c r="AJ75" i="4"/>
  <c r="BT75" i="4"/>
  <c r="BO75" i="4"/>
  <c r="AX75" i="4"/>
  <c r="BC75" i="4"/>
  <c r="AR75" i="4"/>
  <c r="F75" i="4"/>
  <c r="AT75" i="4"/>
  <c r="AD75" i="4"/>
  <c r="AC75" i="4"/>
  <c r="H75" i="4"/>
  <c r="BG75" i="4"/>
  <c r="AS75" i="4"/>
  <c r="BD75" i="4"/>
  <c r="N75" i="4"/>
  <c r="BQ75" i="4"/>
  <c r="BB75" i="4"/>
  <c r="K75" i="4"/>
  <c r="V75" i="4"/>
  <c r="AY75" i="4"/>
  <c r="BK75" i="4"/>
  <c r="AM75" i="4"/>
  <c r="BY75" i="4"/>
  <c r="BV75" i="4"/>
  <c r="C76" i="4"/>
  <c r="AA76" i="4" s="1"/>
  <c r="D73" i="15" l="1"/>
  <c r="G70" i="15"/>
  <c r="CA69" i="15"/>
  <c r="N53" i="13"/>
  <c r="K54" i="13" s="1"/>
  <c r="L54" i="13" s="1"/>
  <c r="I53" i="13"/>
  <c r="O46" i="12"/>
  <c r="P46" i="12" s="1"/>
  <c r="M47" i="12" s="1"/>
  <c r="N47" i="12" s="1"/>
  <c r="F54" i="12"/>
  <c r="I54" i="12" s="1"/>
  <c r="J54" i="12" s="1"/>
  <c r="K45" i="12"/>
  <c r="CC70" i="4"/>
  <c r="D55" i="13"/>
  <c r="D55" i="12"/>
  <c r="E54" i="13"/>
  <c r="G54" i="13" s="1"/>
  <c r="H54" i="13" s="1"/>
  <c r="CJ69" i="8"/>
  <c r="CL69" i="8" s="1"/>
  <c r="CM69" i="8" s="1"/>
  <c r="D75" i="8"/>
  <c r="CC70" i="8"/>
  <c r="CE70" i="8" s="1"/>
  <c r="CG70" i="8" s="1"/>
  <c r="CH70" i="8"/>
  <c r="G72" i="8"/>
  <c r="CA71" i="8"/>
  <c r="CH70" i="4"/>
  <c r="CJ70" i="4" s="1"/>
  <c r="BV76" i="4"/>
  <c r="CA71" i="4"/>
  <c r="G72" i="4"/>
  <c r="BK76" i="4"/>
  <c r="BB76" i="4"/>
  <c r="AS76" i="4"/>
  <c r="AC76" i="4"/>
  <c r="AR76" i="4"/>
  <c r="BT76" i="4"/>
  <c r="AQ76" i="4"/>
  <c r="R76" i="4"/>
  <c r="BA76" i="4"/>
  <c r="BF76" i="4"/>
  <c r="BZ76" i="4"/>
  <c r="BX76" i="4"/>
  <c r="BU76" i="4"/>
  <c r="BH76" i="4"/>
  <c r="Q76" i="4"/>
  <c r="AO76" i="4"/>
  <c r="AH76" i="4"/>
  <c r="Z76" i="4"/>
  <c r="AY76" i="4"/>
  <c r="BQ76" i="4"/>
  <c r="BG76" i="4"/>
  <c r="AD76" i="4"/>
  <c r="BC76" i="4"/>
  <c r="AJ76" i="4"/>
  <c r="I76" i="4"/>
  <c r="AF76" i="4"/>
  <c r="S76" i="4"/>
  <c r="M76" i="4"/>
  <c r="W76" i="4"/>
  <c r="Y76" i="4"/>
  <c r="AE76" i="4"/>
  <c r="O76" i="4"/>
  <c r="E76" i="4"/>
  <c r="AV76" i="4"/>
  <c r="AN76" i="4"/>
  <c r="BW76" i="4"/>
  <c r="BY76" i="4"/>
  <c r="V76" i="4"/>
  <c r="N76" i="4"/>
  <c r="H76" i="4"/>
  <c r="AT76" i="4"/>
  <c r="AX76" i="4"/>
  <c r="U76" i="4"/>
  <c r="T76" i="4"/>
  <c r="X76" i="4"/>
  <c r="AP76" i="4"/>
  <c r="BM76" i="4"/>
  <c r="BE76" i="4"/>
  <c r="AK76" i="4"/>
  <c r="AU76" i="4"/>
  <c r="AL76" i="4"/>
  <c r="BP76" i="4"/>
  <c r="L76" i="4"/>
  <c r="BN76" i="4"/>
  <c r="D76" i="4"/>
  <c r="AM76" i="4"/>
  <c r="K76" i="4"/>
  <c r="BD76" i="4"/>
  <c r="F76" i="4"/>
  <c r="BO76" i="4"/>
  <c r="P76" i="4"/>
  <c r="BL76" i="4"/>
  <c r="J76" i="4"/>
  <c r="BR76" i="4"/>
  <c r="AZ76" i="4"/>
  <c r="AB76" i="4"/>
  <c r="AI76" i="4"/>
  <c r="BS76" i="4"/>
  <c r="BJ76" i="4"/>
  <c r="AW76" i="4"/>
  <c r="AG76" i="4"/>
  <c r="BI76" i="4"/>
  <c r="C77" i="4"/>
  <c r="AA77" i="4" s="1"/>
  <c r="M54" i="13" l="1"/>
  <c r="N54" i="13" s="1"/>
  <c r="K55" i="13" s="1"/>
  <c r="L55" i="13" s="1"/>
  <c r="G71" i="15"/>
  <c r="CA70" i="15"/>
  <c r="D74" i="15"/>
  <c r="F55" i="12"/>
  <c r="I55" i="12" s="1"/>
  <c r="J55" i="12" s="1"/>
  <c r="K46" i="12"/>
  <c r="CC71" i="4"/>
  <c r="D56" i="13"/>
  <c r="E56" i="13" s="1"/>
  <c r="G56" i="13" s="1"/>
  <c r="H56" i="13" s="1"/>
  <c r="D56" i="12"/>
  <c r="I54" i="13"/>
  <c r="E55" i="13"/>
  <c r="G55" i="13" s="1"/>
  <c r="H55" i="13" s="1"/>
  <c r="M55" i="13" s="1"/>
  <c r="N55" i="13" s="1"/>
  <c r="K56" i="13" s="1"/>
  <c r="L56" i="13" s="1"/>
  <c r="O47" i="12"/>
  <c r="P47" i="12" s="1"/>
  <c r="M48" i="12" s="1"/>
  <c r="N48" i="12" s="1"/>
  <c r="CJ70" i="8"/>
  <c r="CL70" i="8" s="1"/>
  <c r="CM70" i="8" s="1"/>
  <c r="CH71" i="8"/>
  <c r="CC71" i="8"/>
  <c r="CE71" i="8" s="1"/>
  <c r="CG71" i="8" s="1"/>
  <c r="G73" i="8"/>
  <c r="CA72" i="8"/>
  <c r="D76" i="8"/>
  <c r="CH71" i="4"/>
  <c r="CJ71" i="4" s="1"/>
  <c r="BI77" i="4"/>
  <c r="AG77" i="4"/>
  <c r="G73" i="4"/>
  <c r="CA72" i="4"/>
  <c r="BJ77" i="4"/>
  <c r="AZ77" i="4"/>
  <c r="P77" i="4"/>
  <c r="BD77" i="4"/>
  <c r="BN77" i="4"/>
  <c r="AU77" i="4"/>
  <c r="AP77" i="4"/>
  <c r="AX77" i="4"/>
  <c r="V77" i="4"/>
  <c r="AV77" i="4"/>
  <c r="Y77" i="4"/>
  <c r="AF77" i="4"/>
  <c r="AD77" i="4"/>
  <c r="BV77" i="4"/>
  <c r="Q77" i="4"/>
  <c r="BZ77" i="4"/>
  <c r="AQ77" i="4"/>
  <c r="AS77" i="4"/>
  <c r="BS77" i="4"/>
  <c r="BR77" i="4"/>
  <c r="BO77" i="4"/>
  <c r="K77" i="4"/>
  <c r="L77" i="4"/>
  <c r="AK77" i="4"/>
  <c r="X77" i="4"/>
  <c r="AT77" i="4"/>
  <c r="BY77" i="4"/>
  <c r="E77" i="4"/>
  <c r="W77" i="4"/>
  <c r="I77" i="4"/>
  <c r="BG77" i="4"/>
  <c r="Z77" i="4"/>
  <c r="BH77" i="4"/>
  <c r="BF77" i="4"/>
  <c r="BT77" i="4"/>
  <c r="BB77" i="4"/>
  <c r="AI77" i="4"/>
  <c r="J77" i="4"/>
  <c r="F77" i="4"/>
  <c r="AM77" i="4"/>
  <c r="BP77" i="4"/>
  <c r="BE77" i="4"/>
  <c r="T77" i="4"/>
  <c r="H77" i="4"/>
  <c r="BW77" i="4"/>
  <c r="O77" i="4"/>
  <c r="M77" i="4"/>
  <c r="AJ77" i="4"/>
  <c r="BQ77" i="4"/>
  <c r="AH77" i="4"/>
  <c r="BU77" i="4"/>
  <c r="BA77" i="4"/>
  <c r="AR77" i="4"/>
  <c r="BK77" i="4"/>
  <c r="AW77" i="4"/>
  <c r="AB77" i="4"/>
  <c r="BL77" i="4"/>
  <c r="D77" i="4"/>
  <c r="AL77" i="4"/>
  <c r="BM77" i="4"/>
  <c r="U77" i="4"/>
  <c r="N77" i="4"/>
  <c r="AN77" i="4"/>
  <c r="AE77" i="4"/>
  <c r="S77" i="4"/>
  <c r="BC77" i="4"/>
  <c r="AY77" i="4"/>
  <c r="AO77" i="4"/>
  <c r="BX77" i="4"/>
  <c r="R77" i="4"/>
  <c r="AC77" i="4"/>
  <c r="C78" i="4"/>
  <c r="AA78" i="4" s="1"/>
  <c r="D75" i="15" l="1"/>
  <c r="G72" i="15"/>
  <c r="CA71" i="15"/>
  <c r="K47" i="12"/>
  <c r="CC72" i="4"/>
  <c r="D57" i="13"/>
  <c r="D57" i="12"/>
  <c r="I55" i="13"/>
  <c r="F56" i="12"/>
  <c r="I56" i="12" s="1"/>
  <c r="J56" i="12" s="1"/>
  <c r="M56" i="13"/>
  <c r="N56" i="13" s="1"/>
  <c r="K57" i="13" s="1"/>
  <c r="L57" i="13" s="1"/>
  <c r="O48" i="12"/>
  <c r="P48" i="12" s="1"/>
  <c r="M49" i="12" s="1"/>
  <c r="N49" i="12" s="1"/>
  <c r="CJ71" i="8"/>
  <c r="CL71" i="8" s="1"/>
  <c r="CM71" i="8" s="1"/>
  <c r="G74" i="8"/>
  <c r="CA73" i="8"/>
  <c r="CH72" i="8"/>
  <c r="CC72" i="8"/>
  <c r="CE72" i="8" s="1"/>
  <c r="CG72" i="8" s="1"/>
  <c r="D77" i="8"/>
  <c r="CH72" i="4"/>
  <c r="CJ72" i="4" s="1"/>
  <c r="CA73" i="4"/>
  <c r="G74" i="4"/>
  <c r="AO78" i="4"/>
  <c r="AE78" i="4"/>
  <c r="BM78" i="4"/>
  <c r="BL78" i="4"/>
  <c r="AR78" i="4"/>
  <c r="BQ78" i="4"/>
  <c r="BW78" i="4"/>
  <c r="BP78" i="4"/>
  <c r="AI78" i="4"/>
  <c r="BF78" i="4"/>
  <c r="I78" i="4"/>
  <c r="AT78" i="4"/>
  <c r="K78" i="4"/>
  <c r="BI78" i="4"/>
  <c r="Q78" i="4"/>
  <c r="Y78" i="4"/>
  <c r="AP78" i="4"/>
  <c r="P78" i="4"/>
  <c r="AC78" i="4"/>
  <c r="AY78" i="4"/>
  <c r="AN78" i="4"/>
  <c r="AL78" i="4"/>
  <c r="AB78" i="4"/>
  <c r="BA78" i="4"/>
  <c r="AJ78" i="4"/>
  <c r="H78" i="4"/>
  <c r="AM78" i="4"/>
  <c r="AG78" i="4"/>
  <c r="BH78" i="4"/>
  <c r="W78" i="4"/>
  <c r="X78" i="4"/>
  <c r="BO78" i="4"/>
  <c r="AS78" i="4"/>
  <c r="BV78" i="4"/>
  <c r="AV78" i="4"/>
  <c r="AU78" i="4"/>
  <c r="AZ78" i="4"/>
  <c r="R78" i="4"/>
  <c r="BC78" i="4"/>
  <c r="N78" i="4"/>
  <c r="D78" i="4"/>
  <c r="AW78" i="4"/>
  <c r="BU78" i="4"/>
  <c r="M78" i="4"/>
  <c r="T78" i="4"/>
  <c r="F78" i="4"/>
  <c r="BB78" i="4"/>
  <c r="Z78" i="4"/>
  <c r="E78" i="4"/>
  <c r="AK78" i="4"/>
  <c r="BR78" i="4"/>
  <c r="AQ78" i="4"/>
  <c r="AD78" i="4"/>
  <c r="V78" i="4"/>
  <c r="BN78" i="4"/>
  <c r="BJ78" i="4"/>
  <c r="BX78" i="4"/>
  <c r="S78" i="4"/>
  <c r="U78" i="4"/>
  <c r="BK78" i="4"/>
  <c r="AH78" i="4"/>
  <c r="O78" i="4"/>
  <c r="BE78" i="4"/>
  <c r="J78" i="4"/>
  <c r="BT78" i="4"/>
  <c r="BG78" i="4"/>
  <c r="BY78" i="4"/>
  <c r="L78" i="4"/>
  <c r="BS78" i="4"/>
  <c r="BZ78" i="4"/>
  <c r="AF78" i="4"/>
  <c r="AX78" i="4"/>
  <c r="BD78" i="4"/>
  <c r="C79" i="4"/>
  <c r="AA79" i="4" s="1"/>
  <c r="D76" i="15" l="1"/>
  <c r="G73" i="15"/>
  <c r="CA72" i="15"/>
  <c r="O49" i="12"/>
  <c r="P49" i="12" s="1"/>
  <c r="M50" i="12" s="1"/>
  <c r="N50" i="12" s="1"/>
  <c r="CC73" i="4"/>
  <c r="D58" i="13"/>
  <c r="D58" i="12"/>
  <c r="K48" i="12"/>
  <c r="F57" i="12"/>
  <c r="I57" i="12" s="1"/>
  <c r="J57" i="12" s="1"/>
  <c r="E57" i="13"/>
  <c r="G57" i="13" s="1"/>
  <c r="H57" i="13" s="1"/>
  <c r="M57" i="13" s="1"/>
  <c r="I56" i="13"/>
  <c r="CJ72" i="8"/>
  <c r="CL72" i="8" s="1"/>
  <c r="CM72" i="8" s="1"/>
  <c r="CH73" i="8"/>
  <c r="CC73" i="8"/>
  <c r="CE73" i="8" s="1"/>
  <c r="CG73" i="8" s="1"/>
  <c r="D78" i="8"/>
  <c r="G75" i="8"/>
  <c r="CA74" i="8"/>
  <c r="CH73" i="4"/>
  <c r="CJ73" i="4" s="1"/>
  <c r="BD79" i="4"/>
  <c r="BZ79" i="4"/>
  <c r="BS79" i="4"/>
  <c r="AX79" i="4"/>
  <c r="L79" i="4"/>
  <c r="CA74" i="4"/>
  <c r="G75" i="4"/>
  <c r="BG79" i="4"/>
  <c r="O79" i="4"/>
  <c r="U79" i="4"/>
  <c r="BN79" i="4"/>
  <c r="BR79" i="4"/>
  <c r="BB79" i="4"/>
  <c r="BU79" i="4"/>
  <c r="BC79" i="4"/>
  <c r="AV79" i="4"/>
  <c r="X79" i="4"/>
  <c r="AM79" i="4"/>
  <c r="AB79" i="4"/>
  <c r="AC79" i="4"/>
  <c r="Q79" i="4"/>
  <c r="I79" i="4"/>
  <c r="BW79" i="4"/>
  <c r="BM79" i="4"/>
  <c r="BT79" i="4"/>
  <c r="AH79" i="4"/>
  <c r="S79" i="4"/>
  <c r="V79" i="4"/>
  <c r="AK79" i="4"/>
  <c r="F79" i="4"/>
  <c r="AW79" i="4"/>
  <c r="R79" i="4"/>
  <c r="BV79" i="4"/>
  <c r="W79" i="4"/>
  <c r="H79" i="4"/>
  <c r="AL79" i="4"/>
  <c r="P79" i="4"/>
  <c r="BI79" i="4"/>
  <c r="BF79" i="4"/>
  <c r="BQ79" i="4"/>
  <c r="AE79" i="4"/>
  <c r="J79" i="4"/>
  <c r="BK79" i="4"/>
  <c r="BX79" i="4"/>
  <c r="AD79" i="4"/>
  <c r="E79" i="4"/>
  <c r="T79" i="4"/>
  <c r="D79" i="4"/>
  <c r="AZ79" i="4"/>
  <c r="AS79" i="4"/>
  <c r="BH79" i="4"/>
  <c r="AJ79" i="4"/>
  <c r="AN79" i="4"/>
  <c r="AP79" i="4"/>
  <c r="K79" i="4"/>
  <c r="AI79" i="4"/>
  <c r="AR79" i="4"/>
  <c r="AO79" i="4"/>
  <c r="AF79" i="4"/>
  <c r="BY79" i="4"/>
  <c r="BE79" i="4"/>
  <c r="BJ79" i="4"/>
  <c r="AQ79" i="4"/>
  <c r="Z79" i="4"/>
  <c r="M79" i="4"/>
  <c r="N79" i="4"/>
  <c r="AU79" i="4"/>
  <c r="BO79" i="4"/>
  <c r="AG79" i="4"/>
  <c r="BA79" i="4"/>
  <c r="AY79" i="4"/>
  <c r="Y79" i="4"/>
  <c r="AT79" i="4"/>
  <c r="BP79" i="4"/>
  <c r="BL79" i="4"/>
  <c r="C80" i="4"/>
  <c r="AA80" i="4" s="1"/>
  <c r="G74" i="15" l="1"/>
  <c r="CA73" i="15"/>
  <c r="D77" i="15"/>
  <c r="K49" i="12"/>
  <c r="N57" i="13"/>
  <c r="K58" i="13" s="1"/>
  <c r="L58" i="13" s="1"/>
  <c r="I57" i="13"/>
  <c r="E58" i="13"/>
  <c r="G58" i="13" s="1"/>
  <c r="H58" i="13" s="1"/>
  <c r="O50" i="12"/>
  <c r="P50" i="12" s="1"/>
  <c r="M51" i="12" s="1"/>
  <c r="N51" i="12" s="1"/>
  <c r="CC74" i="4"/>
  <c r="D59" i="13"/>
  <c r="D59" i="12"/>
  <c r="F58" i="12"/>
  <c r="I58" i="12" s="1"/>
  <c r="J58" i="12" s="1"/>
  <c r="CJ73" i="8"/>
  <c r="CL73" i="8" s="1"/>
  <c r="CM73" i="8" s="1"/>
  <c r="D79" i="8"/>
  <c r="CH74" i="8"/>
  <c r="CC74" i="8"/>
  <c r="CE74" i="8" s="1"/>
  <c r="CG74" i="8" s="1"/>
  <c r="G76" i="8"/>
  <c r="CA75" i="8"/>
  <c r="CH74" i="4"/>
  <c r="CJ74" i="4" s="1"/>
  <c r="BL80" i="4"/>
  <c r="BP80" i="4"/>
  <c r="CA75" i="4"/>
  <c r="G76" i="4"/>
  <c r="Y80" i="4"/>
  <c r="BO80" i="4"/>
  <c r="Z80" i="4"/>
  <c r="BE80" i="4"/>
  <c r="AO80" i="4"/>
  <c r="AP80" i="4"/>
  <c r="AS80" i="4"/>
  <c r="E80" i="4"/>
  <c r="J80" i="4"/>
  <c r="BF80" i="4"/>
  <c r="H80" i="4"/>
  <c r="AW80" i="4"/>
  <c r="S80" i="4"/>
  <c r="BD80" i="4"/>
  <c r="Q80" i="4"/>
  <c r="X80" i="4"/>
  <c r="BB80" i="4"/>
  <c r="O80" i="4"/>
  <c r="AY80" i="4"/>
  <c r="AU80" i="4"/>
  <c r="AQ80" i="4"/>
  <c r="BY80" i="4"/>
  <c r="AR80" i="4"/>
  <c r="AN80" i="4"/>
  <c r="AZ80" i="4"/>
  <c r="AD80" i="4"/>
  <c r="L80" i="4"/>
  <c r="BI80" i="4"/>
  <c r="W80" i="4"/>
  <c r="F80" i="4"/>
  <c r="AH80" i="4"/>
  <c r="BM80" i="4"/>
  <c r="AC80" i="4"/>
  <c r="AV80" i="4"/>
  <c r="BR80" i="4"/>
  <c r="BG80" i="4"/>
  <c r="BA80" i="4"/>
  <c r="N80" i="4"/>
  <c r="BJ80" i="4"/>
  <c r="AF80" i="4"/>
  <c r="AI80" i="4"/>
  <c r="AJ80" i="4"/>
  <c r="D80" i="4"/>
  <c r="BX80" i="4"/>
  <c r="AE80" i="4"/>
  <c r="P80" i="4"/>
  <c r="BV80" i="4"/>
  <c r="AK80" i="4"/>
  <c r="BT80" i="4"/>
  <c r="BW80" i="4"/>
  <c r="AB80" i="4"/>
  <c r="BC80" i="4"/>
  <c r="BN80" i="4"/>
  <c r="BZ80" i="4"/>
  <c r="AT80" i="4"/>
  <c r="AG80" i="4"/>
  <c r="M80" i="4"/>
  <c r="AX80" i="4"/>
  <c r="K80" i="4"/>
  <c r="BH80" i="4"/>
  <c r="T80" i="4"/>
  <c r="BK80" i="4"/>
  <c r="BQ80" i="4"/>
  <c r="AL80" i="4"/>
  <c r="R80" i="4"/>
  <c r="V80" i="4"/>
  <c r="BS80" i="4"/>
  <c r="I80" i="4"/>
  <c r="AM80" i="4"/>
  <c r="BU80" i="4"/>
  <c r="U80" i="4"/>
  <c r="C81" i="4"/>
  <c r="AA81" i="4" s="1"/>
  <c r="D78" i="15" l="1"/>
  <c r="G75" i="15"/>
  <c r="CA74" i="15"/>
  <c r="M58" i="13"/>
  <c r="N58" i="13" s="1"/>
  <c r="K59" i="13" s="1"/>
  <c r="L59" i="13" s="1"/>
  <c r="O51" i="12"/>
  <c r="P51" i="12" s="1"/>
  <c r="M52" i="12" s="1"/>
  <c r="N52" i="12" s="1"/>
  <c r="CC75" i="4"/>
  <c r="D60" i="13"/>
  <c r="E60" i="13" s="1"/>
  <c r="G60" i="13" s="1"/>
  <c r="H60" i="13" s="1"/>
  <c r="D60" i="12"/>
  <c r="F59" i="12"/>
  <c r="I59" i="12" s="1"/>
  <c r="J59" i="12" s="1"/>
  <c r="K50" i="12"/>
  <c r="E59" i="13"/>
  <c r="G59" i="13" s="1"/>
  <c r="H59" i="13" s="1"/>
  <c r="CJ74" i="8"/>
  <c r="CL74" i="8" s="1"/>
  <c r="CM74" i="8" s="1"/>
  <c r="CH75" i="8"/>
  <c r="CC75" i="8"/>
  <c r="CE75" i="8" s="1"/>
  <c r="CG75" i="8" s="1"/>
  <c r="G77" i="8"/>
  <c r="CA76" i="8"/>
  <c r="D80" i="8"/>
  <c r="CH75" i="4"/>
  <c r="CJ75" i="4" s="1"/>
  <c r="BU81" i="4"/>
  <c r="U81" i="4"/>
  <c r="BS81" i="4"/>
  <c r="V81" i="4"/>
  <c r="G77" i="4"/>
  <c r="CA76" i="4"/>
  <c r="I81" i="4"/>
  <c r="AL81" i="4"/>
  <c r="BH81" i="4"/>
  <c r="M81" i="4"/>
  <c r="BZ81" i="4"/>
  <c r="BW81" i="4"/>
  <c r="P81" i="4"/>
  <c r="AJ81" i="4"/>
  <c r="N81" i="4"/>
  <c r="AV81" i="4"/>
  <c r="F81" i="4"/>
  <c r="AD81" i="4"/>
  <c r="BY81" i="4"/>
  <c r="BL81" i="4"/>
  <c r="Q81" i="4"/>
  <c r="H81" i="4"/>
  <c r="AS81" i="4"/>
  <c r="Z81" i="4"/>
  <c r="BQ81" i="4"/>
  <c r="K81" i="4"/>
  <c r="AG81" i="4"/>
  <c r="BN81" i="4"/>
  <c r="BT81" i="4"/>
  <c r="AE81" i="4"/>
  <c r="AI81" i="4"/>
  <c r="BA81" i="4"/>
  <c r="AC81" i="4"/>
  <c r="W81" i="4"/>
  <c r="AZ81" i="4"/>
  <c r="AQ81" i="4"/>
  <c r="O81" i="4"/>
  <c r="BD81" i="4"/>
  <c r="BF81" i="4"/>
  <c r="AP81" i="4"/>
  <c r="BO81" i="4"/>
  <c r="BK81" i="4"/>
  <c r="AX81" i="4"/>
  <c r="AT81" i="4"/>
  <c r="BC81" i="4"/>
  <c r="AK81" i="4"/>
  <c r="BX81" i="4"/>
  <c r="AF81" i="4"/>
  <c r="BG81" i="4"/>
  <c r="BM81" i="4"/>
  <c r="BI81" i="4"/>
  <c r="AN81" i="4"/>
  <c r="AU81" i="4"/>
  <c r="BB81" i="4"/>
  <c r="S81" i="4"/>
  <c r="J81" i="4"/>
  <c r="AO81" i="4"/>
  <c r="Y81" i="4"/>
  <c r="AM81" i="4"/>
  <c r="R81" i="4"/>
  <c r="T81" i="4"/>
  <c r="BP81" i="4"/>
  <c r="AB81" i="4"/>
  <c r="BV81" i="4"/>
  <c r="D81" i="4"/>
  <c r="BJ81" i="4"/>
  <c r="BR81" i="4"/>
  <c r="AH81" i="4"/>
  <c r="L81" i="4"/>
  <c r="AR81" i="4"/>
  <c r="AY81" i="4"/>
  <c r="X81" i="4"/>
  <c r="AW81" i="4"/>
  <c r="E81" i="4"/>
  <c r="BE81" i="4"/>
  <c r="C82" i="4"/>
  <c r="AA82" i="4" s="1"/>
  <c r="M59" i="13" l="1"/>
  <c r="N59" i="13" s="1"/>
  <c r="K60" i="13" s="1"/>
  <c r="L60" i="13" s="1"/>
  <c r="I58" i="13"/>
  <c r="D79" i="15"/>
  <c r="G76" i="15"/>
  <c r="CA75" i="15"/>
  <c r="O52" i="12"/>
  <c r="P52" i="12" s="1"/>
  <c r="M53" i="12" s="1"/>
  <c r="N53" i="12" s="1"/>
  <c r="CC76" i="4"/>
  <c r="D61" i="13"/>
  <c r="D61" i="12"/>
  <c r="F60" i="12"/>
  <c r="I60" i="12" s="1"/>
  <c r="J60" i="12" s="1"/>
  <c r="K51" i="12"/>
  <c r="M60" i="13"/>
  <c r="N60" i="13" s="1"/>
  <c r="K61" i="13" s="1"/>
  <c r="L61" i="13" s="1"/>
  <c r="CJ75" i="8"/>
  <c r="CL75" i="8" s="1"/>
  <c r="CM75" i="8" s="1"/>
  <c r="CH76" i="8"/>
  <c r="CC76" i="8"/>
  <c r="CE76" i="8" s="1"/>
  <c r="CG76" i="8" s="1"/>
  <c r="G78" i="8"/>
  <c r="CA77" i="8"/>
  <c r="D81" i="8"/>
  <c r="CH76" i="4"/>
  <c r="CJ76" i="4" s="1"/>
  <c r="CA77" i="4"/>
  <c r="G78" i="4"/>
  <c r="X82" i="4"/>
  <c r="AH82" i="4"/>
  <c r="BV82" i="4"/>
  <c r="T82" i="4"/>
  <c r="Y82" i="4"/>
  <c r="BB82" i="4"/>
  <c r="BM82" i="4"/>
  <c r="AK82" i="4"/>
  <c r="BK82" i="4"/>
  <c r="AP82" i="4"/>
  <c r="AQ82" i="4"/>
  <c r="BA82" i="4"/>
  <c r="BN82" i="4"/>
  <c r="BS82" i="4"/>
  <c r="Q82" i="4"/>
  <c r="F82" i="4"/>
  <c r="P82" i="4"/>
  <c r="BH82" i="4"/>
  <c r="BE82" i="4"/>
  <c r="AY82" i="4"/>
  <c r="BR82" i="4"/>
  <c r="AB82" i="4"/>
  <c r="R82" i="4"/>
  <c r="AO82" i="4"/>
  <c r="AU82" i="4"/>
  <c r="BG82" i="4"/>
  <c r="BC82" i="4"/>
  <c r="V82" i="4"/>
  <c r="BF82" i="4"/>
  <c r="AZ82" i="4"/>
  <c r="AI82" i="4"/>
  <c r="AG82" i="4"/>
  <c r="Z82" i="4"/>
  <c r="BL82" i="4"/>
  <c r="AV82" i="4"/>
  <c r="BW82" i="4"/>
  <c r="AL82" i="4"/>
  <c r="E82" i="4"/>
  <c r="AR82" i="4"/>
  <c r="BJ82" i="4"/>
  <c r="BP82" i="4"/>
  <c r="AM82" i="4"/>
  <c r="J82" i="4"/>
  <c r="AN82" i="4"/>
  <c r="AF82" i="4"/>
  <c r="AT82" i="4"/>
  <c r="U82" i="4"/>
  <c r="BD82" i="4"/>
  <c r="W82" i="4"/>
  <c r="AE82" i="4"/>
  <c r="K82" i="4"/>
  <c r="AS82" i="4"/>
  <c r="BY82" i="4"/>
  <c r="N82" i="4"/>
  <c r="BZ82" i="4"/>
  <c r="I82" i="4"/>
  <c r="AW82" i="4"/>
  <c r="L82" i="4"/>
  <c r="D82" i="4"/>
  <c r="BU82" i="4"/>
  <c r="S82" i="4"/>
  <c r="BI82" i="4"/>
  <c r="BX82" i="4"/>
  <c r="AX82" i="4"/>
  <c r="BO82" i="4"/>
  <c r="O82" i="4"/>
  <c r="AC82" i="4"/>
  <c r="BT82" i="4"/>
  <c r="BQ82" i="4"/>
  <c r="H82" i="4"/>
  <c r="AD82" i="4"/>
  <c r="AJ82" i="4"/>
  <c r="M82" i="4"/>
  <c r="C83" i="4"/>
  <c r="AA83" i="4" s="1"/>
  <c r="I59" i="13" l="1"/>
  <c r="D80" i="15"/>
  <c r="G77" i="15"/>
  <c r="CA76" i="15"/>
  <c r="K52" i="12"/>
  <c r="CC77" i="4"/>
  <c r="D62" i="12"/>
  <c r="D62" i="13"/>
  <c r="F61" i="12"/>
  <c r="I61" i="12" s="1"/>
  <c r="J61" i="12" s="1"/>
  <c r="E61" i="13"/>
  <c r="G61" i="13" s="1"/>
  <c r="H61" i="13" s="1"/>
  <c r="M61" i="13" s="1"/>
  <c r="I60" i="13"/>
  <c r="O53" i="12"/>
  <c r="P53" i="12" s="1"/>
  <c r="M54" i="12" s="1"/>
  <c r="N54" i="12" s="1"/>
  <c r="CJ76" i="8"/>
  <c r="CL76" i="8" s="1"/>
  <c r="CM76" i="8" s="1"/>
  <c r="G79" i="8"/>
  <c r="CA78" i="8"/>
  <c r="CC77" i="8"/>
  <c r="CE77" i="8" s="1"/>
  <c r="CG77" i="8" s="1"/>
  <c r="CH77" i="8"/>
  <c r="D82" i="8"/>
  <c r="M83" i="4"/>
  <c r="CH77" i="4"/>
  <c r="CJ77" i="4" s="1"/>
  <c r="H83" i="4"/>
  <c r="BQ83" i="4"/>
  <c r="AJ83" i="4"/>
  <c r="CA78" i="4"/>
  <c r="G79" i="4"/>
  <c r="O83" i="4"/>
  <c r="BI83" i="4"/>
  <c r="D83" i="4"/>
  <c r="BZ83" i="4"/>
  <c r="K83" i="4"/>
  <c r="U83" i="4"/>
  <c r="J83" i="4"/>
  <c r="AR83" i="4"/>
  <c r="AV83" i="4"/>
  <c r="AI83" i="4"/>
  <c r="BC83" i="4"/>
  <c r="R83" i="4"/>
  <c r="BE83" i="4"/>
  <c r="Q83" i="4"/>
  <c r="AQ83" i="4"/>
  <c r="BM83" i="4"/>
  <c r="BV83" i="4"/>
  <c r="BO83" i="4"/>
  <c r="S83" i="4"/>
  <c r="L83" i="4"/>
  <c r="N83" i="4"/>
  <c r="AE83" i="4"/>
  <c r="AT83" i="4"/>
  <c r="AM83" i="4"/>
  <c r="E83" i="4"/>
  <c r="BL83" i="4"/>
  <c r="AZ83" i="4"/>
  <c r="BG83" i="4"/>
  <c r="AB83" i="4"/>
  <c r="BH83" i="4"/>
  <c r="BS83" i="4"/>
  <c r="AP83" i="4"/>
  <c r="BB83" i="4"/>
  <c r="AH83" i="4"/>
  <c r="BT83" i="4"/>
  <c r="AX83" i="4"/>
  <c r="BU83" i="4"/>
  <c r="AW83" i="4"/>
  <c r="BY83" i="4"/>
  <c r="W83" i="4"/>
  <c r="AF83" i="4"/>
  <c r="BP83" i="4"/>
  <c r="AL83" i="4"/>
  <c r="Z83" i="4"/>
  <c r="BF83" i="4"/>
  <c r="AU83" i="4"/>
  <c r="BR83" i="4"/>
  <c r="P83" i="4"/>
  <c r="BN83" i="4"/>
  <c r="BK83" i="4"/>
  <c r="Y83" i="4"/>
  <c r="X83" i="4"/>
  <c r="AD83" i="4"/>
  <c r="AC83" i="4"/>
  <c r="BX83" i="4"/>
  <c r="I83" i="4"/>
  <c r="AS83" i="4"/>
  <c r="BD83" i="4"/>
  <c r="AN83" i="4"/>
  <c r="BJ83" i="4"/>
  <c r="BW83" i="4"/>
  <c r="AG83" i="4"/>
  <c r="V83" i="4"/>
  <c r="AO83" i="4"/>
  <c r="AY83" i="4"/>
  <c r="F83" i="4"/>
  <c r="BA83" i="4"/>
  <c r="AK83" i="4"/>
  <c r="T83" i="4"/>
  <c r="C84" i="4"/>
  <c r="AA84" i="4" s="1"/>
  <c r="D81" i="15" l="1"/>
  <c r="G78" i="15"/>
  <c r="CA77" i="15"/>
  <c r="N61" i="13"/>
  <c r="K62" i="13" s="1"/>
  <c r="L62" i="13" s="1"/>
  <c r="I61" i="13"/>
  <c r="K53" i="12"/>
  <c r="CC78" i="4"/>
  <c r="D63" i="13"/>
  <c r="D63" i="12"/>
  <c r="O54" i="12"/>
  <c r="P54" i="12" s="1"/>
  <c r="M55" i="12" s="1"/>
  <c r="N55" i="12" s="1"/>
  <c r="E62" i="13"/>
  <c r="G62" i="13" s="1"/>
  <c r="H62" i="13" s="1"/>
  <c r="F62" i="12"/>
  <c r="I62" i="12" s="1"/>
  <c r="J62" i="12" s="1"/>
  <c r="CJ77" i="8"/>
  <c r="CL77" i="8" s="1"/>
  <c r="CM77" i="8" s="1"/>
  <c r="CH78" i="8"/>
  <c r="CC78" i="8"/>
  <c r="CE78" i="8" s="1"/>
  <c r="CG78" i="8" s="1"/>
  <c r="D83" i="8"/>
  <c r="G80" i="8"/>
  <c r="CA79" i="8"/>
  <c r="CH78" i="4"/>
  <c r="CJ78" i="4" s="1"/>
  <c r="T84" i="4"/>
  <c r="AY84" i="4"/>
  <c r="CA79" i="4"/>
  <c r="G80" i="4"/>
  <c r="F84" i="4"/>
  <c r="AG84" i="4"/>
  <c r="BD84" i="4"/>
  <c r="BX84" i="4"/>
  <c r="X84" i="4"/>
  <c r="P84" i="4"/>
  <c r="Z84" i="4"/>
  <c r="W84" i="4"/>
  <c r="AX84" i="4"/>
  <c r="BB84" i="4"/>
  <c r="AB84" i="4"/>
  <c r="E84" i="4"/>
  <c r="N84" i="4"/>
  <c r="BQ84" i="4"/>
  <c r="Q84" i="4"/>
  <c r="AI84" i="4"/>
  <c r="U84" i="4"/>
  <c r="BI84" i="4"/>
  <c r="BW84" i="4"/>
  <c r="AS84" i="4"/>
  <c r="AC84" i="4"/>
  <c r="Y84" i="4"/>
  <c r="BR84" i="4"/>
  <c r="AL84" i="4"/>
  <c r="BY84" i="4"/>
  <c r="BT84" i="4"/>
  <c r="AP84" i="4"/>
  <c r="BG84" i="4"/>
  <c r="AM84" i="4"/>
  <c r="L84" i="4"/>
  <c r="BV84" i="4"/>
  <c r="BE84" i="4"/>
  <c r="AV84" i="4"/>
  <c r="K84" i="4"/>
  <c r="O84" i="4"/>
  <c r="AK84" i="4"/>
  <c r="AO84" i="4"/>
  <c r="BJ84" i="4"/>
  <c r="I84" i="4"/>
  <c r="AD84" i="4"/>
  <c r="BK84" i="4"/>
  <c r="AU84" i="4"/>
  <c r="BP84" i="4"/>
  <c r="AW84" i="4"/>
  <c r="AJ84" i="4"/>
  <c r="BS84" i="4"/>
  <c r="AZ84" i="4"/>
  <c r="AT84" i="4"/>
  <c r="S84" i="4"/>
  <c r="BM84" i="4"/>
  <c r="R84" i="4"/>
  <c r="AR84" i="4"/>
  <c r="BZ84" i="4"/>
  <c r="H84" i="4"/>
  <c r="BA84" i="4"/>
  <c r="V84" i="4"/>
  <c r="AN84" i="4"/>
  <c r="M84" i="4"/>
  <c r="BN84" i="4"/>
  <c r="BF84" i="4"/>
  <c r="AF84" i="4"/>
  <c r="BU84" i="4"/>
  <c r="AH84" i="4"/>
  <c r="BH84" i="4"/>
  <c r="BL84" i="4"/>
  <c r="AE84" i="4"/>
  <c r="BO84" i="4"/>
  <c r="AQ84" i="4"/>
  <c r="BC84" i="4"/>
  <c r="J84" i="4"/>
  <c r="D84" i="4"/>
  <c r="C85" i="4"/>
  <c r="AA85" i="4" s="1"/>
  <c r="G79" i="15" l="1"/>
  <c r="CA78" i="15"/>
  <c r="D82" i="15"/>
  <c r="M62" i="13"/>
  <c r="N62" i="13" s="1"/>
  <c r="K63" i="13" s="1"/>
  <c r="L63" i="13" s="1"/>
  <c r="F63" i="12"/>
  <c r="I63" i="12" s="1"/>
  <c r="J63" i="12" s="1"/>
  <c r="E63" i="13"/>
  <c r="G63" i="13" s="1"/>
  <c r="H63" i="13" s="1"/>
  <c r="O55" i="12"/>
  <c r="P55" i="12" s="1"/>
  <c r="M56" i="12" s="1"/>
  <c r="N56" i="12" s="1"/>
  <c r="CC79" i="4"/>
  <c r="D64" i="13"/>
  <c r="D64" i="12"/>
  <c r="K54" i="12"/>
  <c r="CJ78" i="8"/>
  <c r="CL78" i="8" s="1"/>
  <c r="CM78" i="8" s="1"/>
  <c r="D84" i="8"/>
  <c r="CH79" i="8"/>
  <c r="CC79" i="8"/>
  <c r="CE79" i="8" s="1"/>
  <c r="CG79" i="8" s="1"/>
  <c r="G81" i="8"/>
  <c r="CA80" i="8"/>
  <c r="CH79" i="4"/>
  <c r="CJ79" i="4" s="1"/>
  <c r="J85" i="4"/>
  <c r="BO85" i="4"/>
  <c r="AE85" i="4"/>
  <c r="CA80" i="4"/>
  <c r="G81" i="4"/>
  <c r="D85" i="4"/>
  <c r="AQ85" i="4"/>
  <c r="BH85" i="4"/>
  <c r="BF85" i="4"/>
  <c r="AN85" i="4"/>
  <c r="H85" i="4"/>
  <c r="BM85" i="4"/>
  <c r="BS85" i="4"/>
  <c r="AU85" i="4"/>
  <c r="BJ85" i="4"/>
  <c r="K85" i="4"/>
  <c r="L85" i="4"/>
  <c r="BT85" i="4"/>
  <c r="Y85" i="4"/>
  <c r="AY85" i="4"/>
  <c r="Q85" i="4"/>
  <c r="AB85" i="4"/>
  <c r="Z85" i="4"/>
  <c r="BD85" i="4"/>
  <c r="AH85" i="4"/>
  <c r="BN85" i="4"/>
  <c r="V85" i="4"/>
  <c r="BZ85" i="4"/>
  <c r="S85" i="4"/>
  <c r="AJ85" i="4"/>
  <c r="BK85" i="4"/>
  <c r="AO85" i="4"/>
  <c r="AV85" i="4"/>
  <c r="AM85" i="4"/>
  <c r="BY85" i="4"/>
  <c r="AC85" i="4"/>
  <c r="BI85" i="4"/>
  <c r="BQ85" i="4"/>
  <c r="BB85" i="4"/>
  <c r="P85" i="4"/>
  <c r="AG85" i="4"/>
  <c r="BU85" i="4"/>
  <c r="M85" i="4"/>
  <c r="BA85" i="4"/>
  <c r="AR85" i="4"/>
  <c r="AT85" i="4"/>
  <c r="AW85" i="4"/>
  <c r="AD85" i="4"/>
  <c r="AK85" i="4"/>
  <c r="BE85" i="4"/>
  <c r="BG85" i="4"/>
  <c r="AL85" i="4"/>
  <c r="AS85" i="4"/>
  <c r="U85" i="4"/>
  <c r="N85" i="4"/>
  <c r="AX85" i="4"/>
  <c r="X85" i="4"/>
  <c r="F85" i="4"/>
  <c r="BC85" i="4"/>
  <c r="BL85" i="4"/>
  <c r="AF85" i="4"/>
  <c r="T85" i="4"/>
  <c r="R85" i="4"/>
  <c r="AZ85" i="4"/>
  <c r="BP85" i="4"/>
  <c r="I85" i="4"/>
  <c r="O85" i="4"/>
  <c r="BV85" i="4"/>
  <c r="AP85" i="4"/>
  <c r="BR85" i="4"/>
  <c r="BW85" i="4"/>
  <c r="AI85" i="4"/>
  <c r="E85" i="4"/>
  <c r="W85" i="4"/>
  <c r="BX85" i="4"/>
  <c r="C86" i="4"/>
  <c r="AA86" i="4" s="1"/>
  <c r="D83" i="15" l="1"/>
  <c r="G80" i="15"/>
  <c r="CA79" i="15"/>
  <c r="I62" i="13"/>
  <c r="K55" i="12"/>
  <c r="M63" i="13"/>
  <c r="N63" i="13" s="1"/>
  <c r="K64" i="13" s="1"/>
  <c r="L64" i="13" s="1"/>
  <c r="F64" i="12"/>
  <c r="I64" i="12" s="1"/>
  <c r="J64" i="12" s="1"/>
  <c r="CC80" i="4"/>
  <c r="D65" i="13"/>
  <c r="D65" i="12"/>
  <c r="E64" i="13"/>
  <c r="G64" i="13" s="1"/>
  <c r="H64" i="13" s="1"/>
  <c r="O56" i="12"/>
  <c r="P56" i="12" s="1"/>
  <c r="M57" i="12" s="1"/>
  <c r="N57" i="12" s="1"/>
  <c r="CJ79" i="8"/>
  <c r="CL79" i="8" s="1"/>
  <c r="CM79" i="8" s="1"/>
  <c r="CC80" i="8"/>
  <c r="CE80" i="8" s="1"/>
  <c r="CG80" i="8" s="1"/>
  <c r="CH80" i="8"/>
  <c r="G82" i="8"/>
  <c r="CA81" i="8"/>
  <c r="D85" i="8"/>
  <c r="CH80" i="4"/>
  <c r="CJ80" i="4" s="1"/>
  <c r="BX86" i="4"/>
  <c r="CA81" i="4"/>
  <c r="G82" i="4"/>
  <c r="AI86" i="4"/>
  <c r="BV86" i="4"/>
  <c r="AZ86" i="4"/>
  <c r="AF86" i="4"/>
  <c r="F86" i="4"/>
  <c r="U86" i="4"/>
  <c r="BE86" i="4"/>
  <c r="AT86" i="4"/>
  <c r="BU86" i="4"/>
  <c r="P86" i="4"/>
  <c r="AC86" i="4"/>
  <c r="AO86" i="4"/>
  <c r="BZ86" i="4"/>
  <c r="BO86" i="4"/>
  <c r="Q86" i="4"/>
  <c r="L86" i="4"/>
  <c r="BS86" i="4"/>
  <c r="BF86" i="4"/>
  <c r="BW86" i="4"/>
  <c r="O86" i="4"/>
  <c r="R86" i="4"/>
  <c r="BL86" i="4"/>
  <c r="X86" i="4"/>
  <c r="AS86" i="4"/>
  <c r="AK86" i="4"/>
  <c r="AR86" i="4"/>
  <c r="AE86" i="4"/>
  <c r="BB86" i="4"/>
  <c r="BY86" i="4"/>
  <c r="BK86" i="4"/>
  <c r="V86" i="4"/>
  <c r="BD86" i="4"/>
  <c r="AY86" i="4"/>
  <c r="K86" i="4"/>
  <c r="BM86" i="4"/>
  <c r="BH86" i="4"/>
  <c r="W86" i="4"/>
  <c r="BR86" i="4"/>
  <c r="I86" i="4"/>
  <c r="T86" i="4"/>
  <c r="BC86" i="4"/>
  <c r="AX86" i="4"/>
  <c r="AL86" i="4"/>
  <c r="AD86" i="4"/>
  <c r="BA86" i="4"/>
  <c r="D86" i="4"/>
  <c r="BQ86" i="4"/>
  <c r="AM86" i="4"/>
  <c r="AJ86" i="4"/>
  <c r="BN86" i="4"/>
  <c r="Z86" i="4"/>
  <c r="Y86" i="4"/>
  <c r="BJ86" i="4"/>
  <c r="H86" i="4"/>
  <c r="AQ86" i="4"/>
  <c r="E86" i="4"/>
  <c r="AP86" i="4"/>
  <c r="BP86" i="4"/>
  <c r="J86" i="4"/>
  <c r="N86" i="4"/>
  <c r="BG86" i="4"/>
  <c r="AW86" i="4"/>
  <c r="M86" i="4"/>
  <c r="AG86" i="4"/>
  <c r="BI86" i="4"/>
  <c r="AV86" i="4"/>
  <c r="S86" i="4"/>
  <c r="AH86" i="4"/>
  <c r="AB86" i="4"/>
  <c r="BT86" i="4"/>
  <c r="AU86" i="4"/>
  <c r="AN86" i="4"/>
  <c r="C87" i="4"/>
  <c r="AA87" i="4" s="1"/>
  <c r="M64" i="13" l="1"/>
  <c r="N64" i="13" s="1"/>
  <c r="K65" i="13" s="1"/>
  <c r="L65" i="13" s="1"/>
  <c r="D84" i="15"/>
  <c r="G81" i="15"/>
  <c r="CA80" i="15"/>
  <c r="I63" i="13"/>
  <c r="O57" i="12"/>
  <c r="P57" i="12" s="1"/>
  <c r="M58" i="12" s="1"/>
  <c r="N58" i="12" s="1"/>
  <c r="K56" i="12"/>
  <c r="F65" i="12"/>
  <c r="I65" i="12" s="1"/>
  <c r="J65" i="12" s="1"/>
  <c r="E65" i="13"/>
  <c r="G65" i="13" s="1"/>
  <c r="H65" i="13" s="1"/>
  <c r="M65" i="13" s="1"/>
  <c r="N65" i="13" s="1"/>
  <c r="K66" i="13" s="1"/>
  <c r="L66" i="13" s="1"/>
  <c r="CC81" i="4"/>
  <c r="D66" i="13"/>
  <c r="D66" i="12"/>
  <c r="I64" i="13"/>
  <c r="CJ80" i="8"/>
  <c r="CL80" i="8" s="1"/>
  <c r="CM80" i="8" s="1"/>
  <c r="G83" i="8"/>
  <c r="CA82" i="8"/>
  <c r="CH81" i="8"/>
  <c r="CC81" i="8"/>
  <c r="CE81" i="8" s="1"/>
  <c r="CG81" i="8" s="1"/>
  <c r="D86" i="8"/>
  <c r="CH81" i="4"/>
  <c r="CJ81" i="4" s="1"/>
  <c r="AN87" i="4"/>
  <c r="AU87" i="4"/>
  <c r="CA82" i="4"/>
  <c r="G83" i="4"/>
  <c r="AB87" i="4"/>
  <c r="BI87" i="4"/>
  <c r="BG87" i="4"/>
  <c r="BP87" i="4"/>
  <c r="H87" i="4"/>
  <c r="BN87" i="4"/>
  <c r="D87" i="4"/>
  <c r="AX87" i="4"/>
  <c r="BR87" i="4"/>
  <c r="K87" i="4"/>
  <c r="BK87" i="4"/>
  <c r="AR87" i="4"/>
  <c r="BL87" i="4"/>
  <c r="BX87" i="4"/>
  <c r="Q87" i="4"/>
  <c r="AC87" i="4"/>
  <c r="BE87" i="4"/>
  <c r="AZ87" i="4"/>
  <c r="AH87" i="4"/>
  <c r="AG87" i="4"/>
  <c r="N87" i="4"/>
  <c r="AP87" i="4"/>
  <c r="BJ87" i="4"/>
  <c r="AJ87" i="4"/>
  <c r="BA87" i="4"/>
  <c r="BC87" i="4"/>
  <c r="W87" i="4"/>
  <c r="AY87" i="4"/>
  <c r="BY87" i="4"/>
  <c r="AK87" i="4"/>
  <c r="R87" i="4"/>
  <c r="BF87" i="4"/>
  <c r="BO87" i="4"/>
  <c r="P87" i="4"/>
  <c r="U87" i="4"/>
  <c r="BV87" i="4"/>
  <c r="S87" i="4"/>
  <c r="M87" i="4"/>
  <c r="J87" i="4"/>
  <c r="E87" i="4"/>
  <c r="Y87" i="4"/>
  <c r="AM87" i="4"/>
  <c r="AD87" i="4"/>
  <c r="T87" i="4"/>
  <c r="BH87" i="4"/>
  <c r="BD87" i="4"/>
  <c r="BB87" i="4"/>
  <c r="AS87" i="4"/>
  <c r="O87" i="4"/>
  <c r="BS87" i="4"/>
  <c r="BZ87" i="4"/>
  <c r="BU87" i="4"/>
  <c r="F87" i="4"/>
  <c r="AI87" i="4"/>
  <c r="BT87" i="4"/>
  <c r="AV87" i="4"/>
  <c r="AW87" i="4"/>
  <c r="AQ87" i="4"/>
  <c r="Z87" i="4"/>
  <c r="BQ87" i="4"/>
  <c r="AL87" i="4"/>
  <c r="I87" i="4"/>
  <c r="BM87" i="4"/>
  <c r="V87" i="4"/>
  <c r="AE87" i="4"/>
  <c r="X87" i="4"/>
  <c r="BW87" i="4"/>
  <c r="L87" i="4"/>
  <c r="AO87" i="4"/>
  <c r="AT87" i="4"/>
  <c r="AF87" i="4"/>
  <c r="C88" i="4"/>
  <c r="AA88" i="4" s="1"/>
  <c r="G82" i="15" l="1"/>
  <c r="CA81" i="15"/>
  <c r="D85" i="15"/>
  <c r="F66" i="12"/>
  <c r="I66" i="12" s="1"/>
  <c r="J66" i="12" s="1"/>
  <c r="I65" i="13"/>
  <c r="E66" i="13"/>
  <c r="G66" i="13" s="1"/>
  <c r="H66" i="13" s="1"/>
  <c r="M66" i="13" s="1"/>
  <c r="N66" i="13" s="1"/>
  <c r="K67" i="13" s="1"/>
  <c r="L67" i="13" s="1"/>
  <c r="O58" i="12"/>
  <c r="P58" i="12" s="1"/>
  <c r="M59" i="12" s="1"/>
  <c r="N59" i="12" s="1"/>
  <c r="K57" i="12"/>
  <c r="CC82" i="4"/>
  <c r="D67" i="12"/>
  <c r="D67" i="13"/>
  <c r="CJ81" i="8"/>
  <c r="CL81" i="8" s="1"/>
  <c r="CM81" i="8" s="1"/>
  <c r="CH82" i="8"/>
  <c r="CC82" i="8"/>
  <c r="CE82" i="8" s="1"/>
  <c r="CG82" i="8" s="1"/>
  <c r="D87" i="8"/>
  <c r="G84" i="8"/>
  <c r="CA83" i="8"/>
  <c r="CH82" i="4"/>
  <c r="CJ82" i="4" s="1"/>
  <c r="CA83" i="4"/>
  <c r="G84" i="4"/>
  <c r="L88" i="4"/>
  <c r="V88" i="4"/>
  <c r="BQ88" i="4"/>
  <c r="AW88" i="4"/>
  <c r="F88" i="4"/>
  <c r="O88" i="4"/>
  <c r="BH88" i="4"/>
  <c r="Y88" i="4"/>
  <c r="S88" i="4"/>
  <c r="P88" i="4"/>
  <c r="AK88" i="4"/>
  <c r="BC88" i="4"/>
  <c r="AP88" i="4"/>
  <c r="AN88" i="4"/>
  <c r="Q88" i="4"/>
  <c r="BK88" i="4"/>
  <c r="D88" i="4"/>
  <c r="BG88" i="4"/>
  <c r="AF88" i="4"/>
  <c r="BW88" i="4"/>
  <c r="BM88" i="4"/>
  <c r="Z88" i="4"/>
  <c r="AV88" i="4"/>
  <c r="BU88" i="4"/>
  <c r="AS88" i="4"/>
  <c r="T88" i="4"/>
  <c r="E88" i="4"/>
  <c r="AU88" i="4"/>
  <c r="BO88" i="4"/>
  <c r="BY88" i="4"/>
  <c r="BA88" i="4"/>
  <c r="N88" i="4"/>
  <c r="AZ88" i="4"/>
  <c r="BX88" i="4"/>
  <c r="K88" i="4"/>
  <c r="BN88" i="4"/>
  <c r="BI88" i="4"/>
  <c r="AT88" i="4"/>
  <c r="X88" i="4"/>
  <c r="I88" i="4"/>
  <c r="AQ88" i="4"/>
  <c r="BT88" i="4"/>
  <c r="BZ88" i="4"/>
  <c r="BB88" i="4"/>
  <c r="AD88" i="4"/>
  <c r="J88" i="4"/>
  <c r="BV88" i="4"/>
  <c r="BF88" i="4"/>
  <c r="AY88" i="4"/>
  <c r="AJ88" i="4"/>
  <c r="AG88" i="4"/>
  <c r="BE88" i="4"/>
  <c r="BL88" i="4"/>
  <c r="BR88" i="4"/>
  <c r="H88" i="4"/>
  <c r="AB88" i="4"/>
  <c r="AO88" i="4"/>
  <c r="AE88" i="4"/>
  <c r="AL88" i="4"/>
  <c r="AI88" i="4"/>
  <c r="BS88" i="4"/>
  <c r="BD88" i="4"/>
  <c r="AM88" i="4"/>
  <c r="M88" i="4"/>
  <c r="U88" i="4"/>
  <c r="R88" i="4"/>
  <c r="W88" i="4"/>
  <c r="BJ88" i="4"/>
  <c r="AH88" i="4"/>
  <c r="AC88" i="4"/>
  <c r="AR88" i="4"/>
  <c r="AX88" i="4"/>
  <c r="BP88" i="4"/>
  <c r="C89" i="4"/>
  <c r="AA89" i="4" s="1"/>
  <c r="D86" i="15" l="1"/>
  <c r="G83" i="15"/>
  <c r="CA82" i="15"/>
  <c r="O59" i="12"/>
  <c r="P59" i="12" s="1"/>
  <c r="M60" i="12" s="1"/>
  <c r="N60" i="12" s="1"/>
  <c r="I66" i="13"/>
  <c r="E67" i="13"/>
  <c r="G67" i="13" s="1"/>
  <c r="H67" i="13" s="1"/>
  <c r="M67" i="13" s="1"/>
  <c r="CC83" i="4"/>
  <c r="D68" i="13"/>
  <c r="D68" i="12"/>
  <c r="F67" i="12"/>
  <c r="I67" i="12" s="1"/>
  <c r="J67" i="12" s="1"/>
  <c r="K58" i="12"/>
  <c r="CJ82" i="8"/>
  <c r="CL82" i="8" s="1"/>
  <c r="CM82" i="8" s="1"/>
  <c r="D88" i="8"/>
  <c r="CH83" i="8"/>
  <c r="CC83" i="8"/>
  <c r="CE83" i="8" s="1"/>
  <c r="CG83" i="8" s="1"/>
  <c r="G85" i="8"/>
  <c r="CA84" i="8"/>
  <c r="AX89" i="4"/>
  <c r="CH83" i="4"/>
  <c r="CJ83" i="4" s="1"/>
  <c r="BP89" i="4"/>
  <c r="AC89" i="4"/>
  <c r="AH89" i="4"/>
  <c r="CA84" i="4"/>
  <c r="G85" i="4"/>
  <c r="R89" i="4"/>
  <c r="BD89" i="4"/>
  <c r="AL89" i="4"/>
  <c r="H89" i="4"/>
  <c r="AG89" i="4"/>
  <c r="BV89" i="4"/>
  <c r="BZ89" i="4"/>
  <c r="X89" i="4"/>
  <c r="K89" i="4"/>
  <c r="BA89" i="4"/>
  <c r="E89" i="4"/>
  <c r="AV89" i="4"/>
  <c r="AF89" i="4"/>
  <c r="Q89" i="4"/>
  <c r="AK89" i="4"/>
  <c r="BH89" i="4"/>
  <c r="BQ89" i="4"/>
  <c r="U89" i="4"/>
  <c r="BS89" i="4"/>
  <c r="AE89" i="4"/>
  <c r="BR89" i="4"/>
  <c r="AJ89" i="4"/>
  <c r="J89" i="4"/>
  <c r="BT89" i="4"/>
  <c r="AT89" i="4"/>
  <c r="BX89" i="4"/>
  <c r="BY89" i="4"/>
  <c r="T89" i="4"/>
  <c r="Z89" i="4"/>
  <c r="BG89" i="4"/>
  <c r="AN89" i="4"/>
  <c r="P89" i="4"/>
  <c r="O89" i="4"/>
  <c r="V89" i="4"/>
  <c r="BJ89" i="4"/>
  <c r="M89" i="4"/>
  <c r="AI89" i="4"/>
  <c r="AO89" i="4"/>
  <c r="BL89" i="4"/>
  <c r="AY89" i="4"/>
  <c r="AD89" i="4"/>
  <c r="AQ89" i="4"/>
  <c r="BI89" i="4"/>
  <c r="AZ89" i="4"/>
  <c r="BO89" i="4"/>
  <c r="AS89" i="4"/>
  <c r="BM89" i="4"/>
  <c r="D89" i="4"/>
  <c r="AP89" i="4"/>
  <c r="S89" i="4"/>
  <c r="F89" i="4"/>
  <c r="L89" i="4"/>
  <c r="AR89" i="4"/>
  <c r="W89" i="4"/>
  <c r="AM89" i="4"/>
  <c r="AB89" i="4"/>
  <c r="BE89" i="4"/>
  <c r="BF89" i="4"/>
  <c r="BB89" i="4"/>
  <c r="I89" i="4"/>
  <c r="BN89" i="4"/>
  <c r="N89" i="4"/>
  <c r="AU89" i="4"/>
  <c r="BU89" i="4"/>
  <c r="BW89" i="4"/>
  <c r="BK89" i="4"/>
  <c r="BC89" i="4"/>
  <c r="Y89" i="4"/>
  <c r="AW89" i="4"/>
  <c r="C90" i="4"/>
  <c r="AA90" i="4" s="1"/>
  <c r="G84" i="15" l="1"/>
  <c r="CA83" i="15"/>
  <c r="D87" i="15"/>
  <c r="N67" i="13"/>
  <c r="K68" i="13" s="1"/>
  <c r="L68" i="13" s="1"/>
  <c r="I67" i="13"/>
  <c r="CC84" i="4"/>
  <c r="D69" i="13"/>
  <c r="D69" i="12"/>
  <c r="F68" i="12"/>
  <c r="I68" i="12" s="1"/>
  <c r="J68" i="12" s="1"/>
  <c r="O60" i="12"/>
  <c r="P60" i="12" s="1"/>
  <c r="M61" i="12" s="1"/>
  <c r="N61" i="12" s="1"/>
  <c r="E68" i="13"/>
  <c r="G68" i="13" s="1"/>
  <c r="H68" i="13" s="1"/>
  <c r="K59" i="12"/>
  <c r="CJ83" i="8"/>
  <c r="CL83" i="8" s="1"/>
  <c r="CM83" i="8" s="1"/>
  <c r="CH84" i="8"/>
  <c r="CC84" i="8"/>
  <c r="CE84" i="8" s="1"/>
  <c r="CG84" i="8" s="1"/>
  <c r="G86" i="8"/>
  <c r="CA85" i="8"/>
  <c r="D89" i="8"/>
  <c r="CH84" i="4"/>
  <c r="CJ84" i="4" s="1"/>
  <c r="AW90" i="4"/>
  <c r="BW90" i="4"/>
  <c r="CA85" i="4"/>
  <c r="G86" i="4"/>
  <c r="BK90" i="4"/>
  <c r="N90" i="4"/>
  <c r="BF90" i="4"/>
  <c r="AM90" i="4"/>
  <c r="L90" i="4"/>
  <c r="D90" i="4"/>
  <c r="AZ90" i="4"/>
  <c r="AY90" i="4"/>
  <c r="M90" i="4"/>
  <c r="O90" i="4"/>
  <c r="Z90" i="4"/>
  <c r="AT90" i="4"/>
  <c r="BR90" i="4"/>
  <c r="AH90" i="4"/>
  <c r="Q90" i="4"/>
  <c r="BA90" i="4"/>
  <c r="BV90" i="4"/>
  <c r="BD90" i="4"/>
  <c r="BN90" i="4"/>
  <c r="BE90" i="4"/>
  <c r="W90" i="4"/>
  <c r="F90" i="4"/>
  <c r="BM90" i="4"/>
  <c r="BI90" i="4"/>
  <c r="BL90" i="4"/>
  <c r="BJ90" i="4"/>
  <c r="P90" i="4"/>
  <c r="T90" i="4"/>
  <c r="BT90" i="4"/>
  <c r="AE90" i="4"/>
  <c r="BQ90" i="4"/>
  <c r="AF90" i="4"/>
  <c r="K90" i="4"/>
  <c r="AG90" i="4"/>
  <c r="R90" i="4"/>
  <c r="Y90" i="4"/>
  <c r="BU90" i="4"/>
  <c r="I90" i="4"/>
  <c r="AB90" i="4"/>
  <c r="AR90" i="4"/>
  <c r="S90" i="4"/>
  <c r="AS90" i="4"/>
  <c r="AQ90" i="4"/>
  <c r="AO90" i="4"/>
  <c r="AX90" i="4"/>
  <c r="AN90" i="4"/>
  <c r="BY90" i="4"/>
  <c r="J90" i="4"/>
  <c r="BS90" i="4"/>
  <c r="BH90" i="4"/>
  <c r="AV90" i="4"/>
  <c r="X90" i="4"/>
  <c r="H90" i="4"/>
  <c r="AC90" i="4"/>
  <c r="BC90" i="4"/>
  <c r="AU90" i="4"/>
  <c r="BB90" i="4"/>
  <c r="BP90" i="4"/>
  <c r="AP90" i="4"/>
  <c r="BO90" i="4"/>
  <c r="AD90" i="4"/>
  <c r="AI90" i="4"/>
  <c r="V90" i="4"/>
  <c r="BG90" i="4"/>
  <c r="BX90" i="4"/>
  <c r="AJ90" i="4"/>
  <c r="U90" i="4"/>
  <c r="AK90" i="4"/>
  <c r="E90" i="4"/>
  <c r="BZ90" i="4"/>
  <c r="AL90" i="4"/>
  <c r="C91" i="4"/>
  <c r="AA91" i="4" s="1"/>
  <c r="D88" i="15" l="1"/>
  <c r="G85" i="15"/>
  <c r="CA84" i="15"/>
  <c r="M68" i="13"/>
  <c r="N68" i="13" s="1"/>
  <c r="K69" i="13" s="1"/>
  <c r="L69" i="13" s="1"/>
  <c r="E69" i="13"/>
  <c r="G69" i="13" s="1"/>
  <c r="H69" i="13" s="1"/>
  <c r="O61" i="12"/>
  <c r="P61" i="12" s="1"/>
  <c r="M62" i="12" s="1"/>
  <c r="N62" i="12" s="1"/>
  <c r="K60" i="12"/>
  <c r="CC85" i="4"/>
  <c r="D70" i="13"/>
  <c r="E70" i="13" s="1"/>
  <c r="G70" i="13" s="1"/>
  <c r="H70" i="13" s="1"/>
  <c r="D70" i="12"/>
  <c r="F69" i="12"/>
  <c r="I69" i="12" s="1"/>
  <c r="J69" i="12" s="1"/>
  <c r="CJ84" i="8"/>
  <c r="CL84" i="8" s="1"/>
  <c r="CM84" i="8" s="1"/>
  <c r="CH85" i="8"/>
  <c r="CC85" i="8"/>
  <c r="CE85" i="8" s="1"/>
  <c r="CG85" i="8" s="1"/>
  <c r="G87" i="8"/>
  <c r="CA86" i="8"/>
  <c r="D90" i="8"/>
  <c r="CH85" i="4"/>
  <c r="CJ85" i="4" s="1"/>
  <c r="AL91" i="4"/>
  <c r="U91" i="4"/>
  <c r="BZ91" i="4"/>
  <c r="AJ91" i="4"/>
  <c r="G87" i="4"/>
  <c r="CA86" i="4"/>
  <c r="AK91" i="4"/>
  <c r="BG91" i="4"/>
  <c r="BO91" i="4"/>
  <c r="BB91" i="4"/>
  <c r="AC91" i="4"/>
  <c r="BH91" i="4"/>
  <c r="AN91" i="4"/>
  <c r="AS91" i="4"/>
  <c r="I91" i="4"/>
  <c r="AG91" i="4"/>
  <c r="AE91" i="4"/>
  <c r="BJ91" i="4"/>
  <c r="F91" i="4"/>
  <c r="BW91" i="4"/>
  <c r="Q91" i="4"/>
  <c r="Z91" i="4"/>
  <c r="AZ91" i="4"/>
  <c r="BF91" i="4"/>
  <c r="V91" i="4"/>
  <c r="AP91" i="4"/>
  <c r="AU91" i="4"/>
  <c r="H91" i="4"/>
  <c r="BS91" i="4"/>
  <c r="AX91" i="4"/>
  <c r="S91" i="4"/>
  <c r="BU91" i="4"/>
  <c r="K91" i="4"/>
  <c r="BT91" i="4"/>
  <c r="BL91" i="4"/>
  <c r="W91" i="4"/>
  <c r="BD91" i="4"/>
  <c r="AH91" i="4"/>
  <c r="O91" i="4"/>
  <c r="D91" i="4"/>
  <c r="N91" i="4"/>
  <c r="AI91" i="4"/>
  <c r="BP91" i="4"/>
  <c r="BC91" i="4"/>
  <c r="X91" i="4"/>
  <c r="J91" i="4"/>
  <c r="AO91" i="4"/>
  <c r="AR91" i="4"/>
  <c r="Y91" i="4"/>
  <c r="AF91" i="4"/>
  <c r="T91" i="4"/>
  <c r="BI91" i="4"/>
  <c r="BE91" i="4"/>
  <c r="BV91" i="4"/>
  <c r="BR91" i="4"/>
  <c r="M91" i="4"/>
  <c r="L91" i="4"/>
  <c r="BK91" i="4"/>
  <c r="E91" i="4"/>
  <c r="BX91" i="4"/>
  <c r="AD91" i="4"/>
  <c r="AW91" i="4"/>
  <c r="AV91" i="4"/>
  <c r="BY91" i="4"/>
  <c r="AQ91" i="4"/>
  <c r="AB91" i="4"/>
  <c r="R91" i="4"/>
  <c r="BQ91" i="4"/>
  <c r="P91" i="4"/>
  <c r="BM91" i="4"/>
  <c r="BN91" i="4"/>
  <c r="BA91" i="4"/>
  <c r="AT91" i="4"/>
  <c r="AY91" i="4"/>
  <c r="AM91" i="4"/>
  <c r="C92" i="4"/>
  <c r="AA92" i="4" s="1"/>
  <c r="I68" i="13" l="1"/>
  <c r="D89" i="15"/>
  <c r="G86" i="15"/>
  <c r="CA85" i="15"/>
  <c r="M69" i="13"/>
  <c r="N69" i="13" s="1"/>
  <c r="K70" i="13" s="1"/>
  <c r="L70" i="13" s="1"/>
  <c r="M70" i="13" s="1"/>
  <c r="N70" i="13" s="1"/>
  <c r="K71" i="13" s="1"/>
  <c r="L71" i="13" s="1"/>
  <c r="F70" i="12"/>
  <c r="I70" i="12" s="1"/>
  <c r="J70" i="12" s="1"/>
  <c r="O62" i="12"/>
  <c r="P62" i="12" s="1"/>
  <c r="M63" i="12" s="1"/>
  <c r="N63" i="12" s="1"/>
  <c r="CC86" i="4"/>
  <c r="D71" i="13"/>
  <c r="D71" i="12"/>
  <c r="K61" i="12"/>
  <c r="CJ85" i="8"/>
  <c r="CL85" i="8" s="1"/>
  <c r="CM85" i="8" s="1"/>
  <c r="CH86" i="8"/>
  <c r="CC86" i="8"/>
  <c r="CE86" i="8" s="1"/>
  <c r="CG86" i="8" s="1"/>
  <c r="G88" i="8"/>
  <c r="CA87" i="8"/>
  <c r="D91" i="8"/>
  <c r="CH86" i="4"/>
  <c r="CJ86" i="4" s="1"/>
  <c r="AM92" i="4"/>
  <c r="CA87" i="4"/>
  <c r="G88" i="4"/>
  <c r="BA92" i="4"/>
  <c r="BQ92" i="4"/>
  <c r="BY92" i="4"/>
  <c r="AD92" i="4"/>
  <c r="BK92" i="4"/>
  <c r="BV92" i="4"/>
  <c r="AF92" i="4"/>
  <c r="J92" i="4"/>
  <c r="AI92" i="4"/>
  <c r="O92" i="4"/>
  <c r="BL92" i="4"/>
  <c r="S92" i="4"/>
  <c r="AU92" i="4"/>
  <c r="AL92" i="4"/>
  <c r="Q92" i="4"/>
  <c r="AE92" i="4"/>
  <c r="AN92" i="4"/>
  <c r="BO92" i="4"/>
  <c r="BN92" i="4"/>
  <c r="R92" i="4"/>
  <c r="AV92" i="4"/>
  <c r="BX92" i="4"/>
  <c r="L92" i="4"/>
  <c r="BE92" i="4"/>
  <c r="Y92" i="4"/>
  <c r="X92" i="4"/>
  <c r="AJ92" i="4"/>
  <c r="AH92" i="4"/>
  <c r="BT92" i="4"/>
  <c r="AX92" i="4"/>
  <c r="AP92" i="4"/>
  <c r="BF92" i="4"/>
  <c r="BW92" i="4"/>
  <c r="AG92" i="4"/>
  <c r="BH92" i="4"/>
  <c r="BG92" i="4"/>
  <c r="BM92" i="4"/>
  <c r="AB92" i="4"/>
  <c r="AW92" i="4"/>
  <c r="E92" i="4"/>
  <c r="M92" i="4"/>
  <c r="BI92" i="4"/>
  <c r="AR92" i="4"/>
  <c r="BC92" i="4"/>
  <c r="N92" i="4"/>
  <c r="BD92" i="4"/>
  <c r="K92" i="4"/>
  <c r="BS92" i="4"/>
  <c r="V92" i="4"/>
  <c r="AZ92" i="4"/>
  <c r="F92" i="4"/>
  <c r="I92" i="4"/>
  <c r="AC92" i="4"/>
  <c r="AK92" i="4"/>
  <c r="AY92" i="4"/>
  <c r="AT92" i="4"/>
  <c r="P92" i="4"/>
  <c r="AQ92" i="4"/>
  <c r="BZ92" i="4"/>
  <c r="BR92" i="4"/>
  <c r="T92" i="4"/>
  <c r="AO92" i="4"/>
  <c r="BP92" i="4"/>
  <c r="D92" i="4"/>
  <c r="W92" i="4"/>
  <c r="BU92" i="4"/>
  <c r="H92" i="4"/>
  <c r="U92" i="4"/>
  <c r="Z92" i="4"/>
  <c r="BJ92" i="4"/>
  <c r="AS92" i="4"/>
  <c r="BB92" i="4"/>
  <c r="C93" i="4"/>
  <c r="AA93" i="4" s="1"/>
  <c r="I69" i="13" l="1"/>
  <c r="G87" i="15"/>
  <c r="CA86" i="15"/>
  <c r="D90" i="15"/>
  <c r="K62" i="12"/>
  <c r="CC87" i="4"/>
  <c r="D72" i="13"/>
  <c r="D72" i="12"/>
  <c r="O63" i="12"/>
  <c r="P63" i="12" s="1"/>
  <c r="M64" i="12" s="1"/>
  <c r="N64" i="12" s="1"/>
  <c r="F71" i="12"/>
  <c r="I71" i="12" s="1"/>
  <c r="J71" i="12" s="1"/>
  <c r="E71" i="13"/>
  <c r="G71" i="13" s="1"/>
  <c r="H71" i="13" s="1"/>
  <c r="M71" i="13" s="1"/>
  <c r="N71" i="13" s="1"/>
  <c r="K72" i="13" s="1"/>
  <c r="L72" i="13" s="1"/>
  <c r="I70" i="13"/>
  <c r="CJ86" i="8"/>
  <c r="CL86" i="8" s="1"/>
  <c r="CM86" i="8" s="1"/>
  <c r="CH87" i="8"/>
  <c r="CC87" i="8"/>
  <c r="CE87" i="8" s="1"/>
  <c r="CG87" i="8" s="1"/>
  <c r="G89" i="8"/>
  <c r="CA88" i="8"/>
  <c r="D92" i="8"/>
  <c r="CH87" i="4"/>
  <c r="CJ87" i="4" s="1"/>
  <c r="BB93" i="4"/>
  <c r="U93" i="4"/>
  <c r="AS93" i="4"/>
  <c r="CA88" i="4"/>
  <c r="G89" i="4"/>
  <c r="Z93" i="4"/>
  <c r="W93" i="4"/>
  <c r="T93" i="4"/>
  <c r="AQ93" i="4"/>
  <c r="AK93" i="4"/>
  <c r="AZ93" i="4"/>
  <c r="BD93" i="4"/>
  <c r="BI93" i="4"/>
  <c r="AB93" i="4"/>
  <c r="AG93" i="4"/>
  <c r="AX93" i="4"/>
  <c r="X93" i="4"/>
  <c r="BX93" i="4"/>
  <c r="AM93" i="4"/>
  <c r="Q93" i="4"/>
  <c r="BL93" i="4"/>
  <c r="AF93" i="4"/>
  <c r="BY93" i="4"/>
  <c r="D93" i="4"/>
  <c r="BR93" i="4"/>
  <c r="P93" i="4"/>
  <c r="AC93" i="4"/>
  <c r="V93" i="4"/>
  <c r="N93" i="4"/>
  <c r="M93" i="4"/>
  <c r="BM93" i="4"/>
  <c r="BW93" i="4"/>
  <c r="BT93" i="4"/>
  <c r="Y93" i="4"/>
  <c r="AV93" i="4"/>
  <c r="BO93" i="4"/>
  <c r="AL93" i="4"/>
  <c r="O93" i="4"/>
  <c r="BV93" i="4"/>
  <c r="BQ93" i="4"/>
  <c r="H93" i="4"/>
  <c r="BP93" i="4"/>
  <c r="BZ93" i="4"/>
  <c r="AT93" i="4"/>
  <c r="I93" i="4"/>
  <c r="BS93" i="4"/>
  <c r="BC93" i="4"/>
  <c r="E93" i="4"/>
  <c r="BG93" i="4"/>
  <c r="BF93" i="4"/>
  <c r="AH93" i="4"/>
  <c r="BE93" i="4"/>
  <c r="R93" i="4"/>
  <c r="AN93" i="4"/>
  <c r="AU93" i="4"/>
  <c r="AI93" i="4"/>
  <c r="BK93" i="4"/>
  <c r="BA93" i="4"/>
  <c r="BJ93" i="4"/>
  <c r="BU93" i="4"/>
  <c r="AO93" i="4"/>
  <c r="AY93" i="4"/>
  <c r="F93" i="4"/>
  <c r="K93" i="4"/>
  <c r="AR93" i="4"/>
  <c r="AW93" i="4"/>
  <c r="BH93" i="4"/>
  <c r="AP93" i="4"/>
  <c r="AJ93" i="4"/>
  <c r="L93" i="4"/>
  <c r="BN93" i="4"/>
  <c r="AE93" i="4"/>
  <c r="S93" i="4"/>
  <c r="J93" i="4"/>
  <c r="AD93" i="4"/>
  <c r="C94" i="4"/>
  <c r="AA94" i="4" s="1"/>
  <c r="G88" i="15" l="1"/>
  <c r="CA87" i="15"/>
  <c r="D91" i="15"/>
  <c r="I71" i="13"/>
  <c r="F72" i="12"/>
  <c r="I72" i="12" s="1"/>
  <c r="J72" i="12" s="1"/>
  <c r="CC88" i="4"/>
  <c r="D73" i="13"/>
  <c r="D73" i="12"/>
  <c r="O64" i="12"/>
  <c r="P64" i="12" s="1"/>
  <c r="M65" i="12" s="1"/>
  <c r="N65" i="12" s="1"/>
  <c r="E72" i="13"/>
  <c r="G72" i="13" s="1"/>
  <c r="H72" i="13" s="1"/>
  <c r="M72" i="13" s="1"/>
  <c r="N72" i="13" s="1"/>
  <c r="K73" i="13" s="1"/>
  <c r="L73" i="13" s="1"/>
  <c r="K63" i="12"/>
  <c r="CJ87" i="8"/>
  <c r="CL87" i="8" s="1"/>
  <c r="CM87" i="8" s="1"/>
  <c r="CH88" i="8"/>
  <c r="CC88" i="8"/>
  <c r="CE88" i="8" s="1"/>
  <c r="CG88" i="8" s="1"/>
  <c r="G90" i="8"/>
  <c r="CA89" i="8"/>
  <c r="D93" i="8"/>
  <c r="CH88" i="4"/>
  <c r="CJ88" i="4" s="1"/>
  <c r="AD94" i="4"/>
  <c r="CA89" i="4"/>
  <c r="G90" i="4"/>
  <c r="AE94" i="4"/>
  <c r="AP94" i="4"/>
  <c r="K94" i="4"/>
  <c r="AO94" i="4"/>
  <c r="BA94" i="4"/>
  <c r="AN94" i="4"/>
  <c r="BF94" i="4"/>
  <c r="BS94" i="4"/>
  <c r="BP94" i="4"/>
  <c r="BV94" i="4"/>
  <c r="AV94" i="4"/>
  <c r="BM94" i="4"/>
  <c r="AC94" i="4"/>
  <c r="U94" i="4"/>
  <c r="Q94" i="4"/>
  <c r="AX94" i="4"/>
  <c r="BD94" i="4"/>
  <c r="T94" i="4"/>
  <c r="BN94" i="4"/>
  <c r="BH94" i="4"/>
  <c r="F94" i="4"/>
  <c r="BU94" i="4"/>
  <c r="BK94" i="4"/>
  <c r="R94" i="4"/>
  <c r="BG94" i="4"/>
  <c r="I94" i="4"/>
  <c r="H94" i="4"/>
  <c r="O94" i="4"/>
  <c r="Y94" i="4"/>
  <c r="M94" i="4"/>
  <c r="P94" i="4"/>
  <c r="BY94" i="4"/>
  <c r="AM94" i="4"/>
  <c r="AG94" i="4"/>
  <c r="AZ94" i="4"/>
  <c r="W94" i="4"/>
  <c r="J94" i="4"/>
  <c r="L94" i="4"/>
  <c r="AW94" i="4"/>
  <c r="AY94" i="4"/>
  <c r="BJ94" i="4"/>
  <c r="AI94" i="4"/>
  <c r="BE94" i="4"/>
  <c r="E94" i="4"/>
  <c r="AT94" i="4"/>
  <c r="AS94" i="4"/>
  <c r="AL94" i="4"/>
  <c r="BT94" i="4"/>
  <c r="N94" i="4"/>
  <c r="BR94" i="4"/>
  <c r="AF94" i="4"/>
  <c r="BX94" i="4"/>
  <c r="AB94" i="4"/>
  <c r="AK94" i="4"/>
  <c r="Z94" i="4"/>
  <c r="S94" i="4"/>
  <c r="AJ94" i="4"/>
  <c r="AR94" i="4"/>
  <c r="BB94" i="4"/>
  <c r="AU94" i="4"/>
  <c r="AH94" i="4"/>
  <c r="BC94" i="4"/>
  <c r="BZ94" i="4"/>
  <c r="BQ94" i="4"/>
  <c r="BO94" i="4"/>
  <c r="BW94" i="4"/>
  <c r="V94" i="4"/>
  <c r="D94" i="4"/>
  <c r="BL94" i="4"/>
  <c r="X94" i="4"/>
  <c r="BI94" i="4"/>
  <c r="AQ94" i="4"/>
  <c r="C95" i="4"/>
  <c r="AA95" i="4" s="1"/>
  <c r="D92" i="15" l="1"/>
  <c r="G89" i="15"/>
  <c r="CA88" i="15"/>
  <c r="K64" i="12"/>
  <c r="F73" i="12"/>
  <c r="I73" i="12" s="1"/>
  <c r="J73" i="12" s="1"/>
  <c r="O65" i="12"/>
  <c r="P65" i="12" s="1"/>
  <c r="M66" i="12" s="1"/>
  <c r="N66" i="12" s="1"/>
  <c r="E73" i="13"/>
  <c r="G73" i="13" s="1"/>
  <c r="H73" i="13" s="1"/>
  <c r="M73" i="13" s="1"/>
  <c r="CC89" i="4"/>
  <c r="D74" i="13"/>
  <c r="E74" i="13" s="1"/>
  <c r="G74" i="13" s="1"/>
  <c r="H74" i="13" s="1"/>
  <c r="D74" i="12"/>
  <c r="I72" i="13"/>
  <c r="CJ88" i="8"/>
  <c r="CL88" i="8" s="1"/>
  <c r="CM88" i="8" s="1"/>
  <c r="G91" i="8"/>
  <c r="CA90" i="8"/>
  <c r="CC89" i="8"/>
  <c r="CE89" i="8" s="1"/>
  <c r="CG89" i="8" s="1"/>
  <c r="CH89" i="8"/>
  <c r="D94" i="8"/>
  <c r="CH89" i="4"/>
  <c r="CJ89" i="4" s="1"/>
  <c r="BL95" i="4"/>
  <c r="AQ95" i="4"/>
  <c r="BQ95" i="4"/>
  <c r="BI95" i="4"/>
  <c r="D95" i="4"/>
  <c r="CA90" i="4"/>
  <c r="G91" i="4"/>
  <c r="BO95" i="4"/>
  <c r="AH95" i="4"/>
  <c r="AR95" i="4"/>
  <c r="Z95" i="4"/>
  <c r="AF95" i="4"/>
  <c r="AL95" i="4"/>
  <c r="BE95" i="4"/>
  <c r="AW95" i="4"/>
  <c r="AZ95" i="4"/>
  <c r="P95" i="4"/>
  <c r="H95" i="4"/>
  <c r="BK95" i="4"/>
  <c r="BN95" i="4"/>
  <c r="Q95" i="4"/>
  <c r="AV95" i="4"/>
  <c r="BF95" i="4"/>
  <c r="K95" i="4"/>
  <c r="AU95" i="4"/>
  <c r="AJ95" i="4"/>
  <c r="AK95" i="4"/>
  <c r="BR95" i="4"/>
  <c r="AS95" i="4"/>
  <c r="AI95" i="4"/>
  <c r="L95" i="4"/>
  <c r="AG95" i="4"/>
  <c r="M95" i="4"/>
  <c r="I95" i="4"/>
  <c r="BU95" i="4"/>
  <c r="T95" i="4"/>
  <c r="U95" i="4"/>
  <c r="BV95" i="4"/>
  <c r="AN95" i="4"/>
  <c r="AP95" i="4"/>
  <c r="V95" i="4"/>
  <c r="BZ95" i="4"/>
  <c r="BB95" i="4"/>
  <c r="S95" i="4"/>
  <c r="AB95" i="4"/>
  <c r="N95" i="4"/>
  <c r="AT95" i="4"/>
  <c r="BJ95" i="4"/>
  <c r="J95" i="4"/>
  <c r="AM95" i="4"/>
  <c r="Y95" i="4"/>
  <c r="BG95" i="4"/>
  <c r="F95" i="4"/>
  <c r="BD95" i="4"/>
  <c r="AC95" i="4"/>
  <c r="BP95" i="4"/>
  <c r="BA95" i="4"/>
  <c r="AE95" i="4"/>
  <c r="X95" i="4"/>
  <c r="BW95" i="4"/>
  <c r="BC95" i="4"/>
  <c r="AD95" i="4"/>
  <c r="BX95" i="4"/>
  <c r="BT95" i="4"/>
  <c r="E95" i="4"/>
  <c r="AY95" i="4"/>
  <c r="W95" i="4"/>
  <c r="BY95" i="4"/>
  <c r="O95" i="4"/>
  <c r="R95" i="4"/>
  <c r="BH95" i="4"/>
  <c r="AX95" i="4"/>
  <c r="BM95" i="4"/>
  <c r="BS95" i="4"/>
  <c r="AO95" i="4"/>
  <c r="C96" i="4"/>
  <c r="AA96" i="4" s="1"/>
  <c r="G90" i="15" l="1"/>
  <c r="CA89" i="15"/>
  <c r="D93" i="15"/>
  <c r="K65" i="12"/>
  <c r="N73" i="13"/>
  <c r="K74" i="13" s="1"/>
  <c r="L74" i="13" s="1"/>
  <c r="M74" i="13" s="1"/>
  <c r="N74" i="13" s="1"/>
  <c r="K75" i="13" s="1"/>
  <c r="L75" i="13" s="1"/>
  <c r="I73" i="13"/>
  <c r="F74" i="12"/>
  <c r="I74" i="12" s="1"/>
  <c r="J74" i="12" s="1"/>
  <c r="CC90" i="4"/>
  <c r="D75" i="12"/>
  <c r="D75" i="13"/>
  <c r="E75" i="13" s="1"/>
  <c r="G75" i="13" s="1"/>
  <c r="H75" i="13" s="1"/>
  <c r="O66" i="12"/>
  <c r="P66" i="12" s="1"/>
  <c r="M67" i="12" s="1"/>
  <c r="N67" i="12" s="1"/>
  <c r="CJ89" i="8"/>
  <c r="CL89" i="8" s="1"/>
  <c r="CM89" i="8" s="1"/>
  <c r="CH90" i="8"/>
  <c r="CC90" i="8"/>
  <c r="CE90" i="8" s="1"/>
  <c r="CG90" i="8" s="1"/>
  <c r="D95" i="8"/>
  <c r="G92" i="8"/>
  <c r="CA91" i="8"/>
  <c r="CH90" i="4"/>
  <c r="CJ90" i="4" s="1"/>
  <c r="AO96" i="4"/>
  <c r="BH96" i="4"/>
  <c r="CA91" i="4"/>
  <c r="G92" i="4"/>
  <c r="AX96" i="4"/>
  <c r="BY96" i="4"/>
  <c r="BT96" i="4"/>
  <c r="BC96" i="4"/>
  <c r="AE96" i="4"/>
  <c r="BD96" i="4"/>
  <c r="AM96" i="4"/>
  <c r="N96" i="4"/>
  <c r="BZ96" i="4"/>
  <c r="AN96" i="4"/>
  <c r="BU96" i="4"/>
  <c r="L96" i="4"/>
  <c r="AK96" i="4"/>
  <c r="AQ96" i="4"/>
  <c r="Q96" i="4"/>
  <c r="P96" i="4"/>
  <c r="AL96" i="4"/>
  <c r="AH96" i="4"/>
  <c r="W96" i="4"/>
  <c r="BX96" i="4"/>
  <c r="BW96" i="4"/>
  <c r="BA96" i="4"/>
  <c r="F96" i="4"/>
  <c r="J96" i="4"/>
  <c r="AB96" i="4"/>
  <c r="V96" i="4"/>
  <c r="BV96" i="4"/>
  <c r="I96" i="4"/>
  <c r="AI96" i="4"/>
  <c r="AJ96" i="4"/>
  <c r="K96" i="4"/>
  <c r="BN96" i="4"/>
  <c r="AZ96" i="4"/>
  <c r="AF96" i="4"/>
  <c r="BO96" i="4"/>
  <c r="BS96" i="4"/>
  <c r="R96" i="4"/>
  <c r="AY96" i="4"/>
  <c r="AD96" i="4"/>
  <c r="X96" i="4"/>
  <c r="BP96" i="4"/>
  <c r="BG96" i="4"/>
  <c r="BJ96" i="4"/>
  <c r="S96" i="4"/>
  <c r="BI96" i="4"/>
  <c r="U96" i="4"/>
  <c r="M96" i="4"/>
  <c r="AS96" i="4"/>
  <c r="AU96" i="4"/>
  <c r="BF96" i="4"/>
  <c r="BK96" i="4"/>
  <c r="AW96" i="4"/>
  <c r="Z96" i="4"/>
  <c r="BL96" i="4"/>
  <c r="BM96" i="4"/>
  <c r="O96" i="4"/>
  <c r="E96" i="4"/>
  <c r="D96" i="4"/>
  <c r="AC96" i="4"/>
  <c r="Y96" i="4"/>
  <c r="AT96" i="4"/>
  <c r="BB96" i="4"/>
  <c r="AP96" i="4"/>
  <c r="T96" i="4"/>
  <c r="AG96" i="4"/>
  <c r="BR96" i="4"/>
  <c r="BQ96" i="4"/>
  <c r="AV96" i="4"/>
  <c r="H96" i="4"/>
  <c r="BE96" i="4"/>
  <c r="AR96" i="4"/>
  <c r="C97" i="4"/>
  <c r="AA97" i="4" s="1"/>
  <c r="D94" i="15" l="1"/>
  <c r="G91" i="15"/>
  <c r="CA90" i="15"/>
  <c r="K66" i="12"/>
  <c r="O67" i="12"/>
  <c r="P67" i="12" s="1"/>
  <c r="M68" i="12" s="1"/>
  <c r="N68" i="12" s="1"/>
  <c r="F75" i="12"/>
  <c r="I75" i="12" s="1"/>
  <c r="J75" i="12" s="1"/>
  <c r="CC91" i="4"/>
  <c r="D76" i="13"/>
  <c r="E76" i="13" s="1"/>
  <c r="G76" i="13" s="1"/>
  <c r="H76" i="13" s="1"/>
  <c r="D76" i="12"/>
  <c r="M75" i="13"/>
  <c r="N75" i="13" s="1"/>
  <c r="K76" i="13" s="1"/>
  <c r="L76" i="13" s="1"/>
  <c r="I74" i="13"/>
  <c r="CJ90" i="8"/>
  <c r="CL90" i="8" s="1"/>
  <c r="CM90" i="8" s="1"/>
  <c r="D96" i="8"/>
  <c r="CH91" i="8"/>
  <c r="CC91" i="8"/>
  <c r="CE91" i="8" s="1"/>
  <c r="CG91" i="8" s="1"/>
  <c r="G93" i="8"/>
  <c r="CA92" i="8"/>
  <c r="CH91" i="4"/>
  <c r="CJ91" i="4" s="1"/>
  <c r="BE97" i="4"/>
  <c r="AR97" i="4"/>
  <c r="CA92" i="4"/>
  <c r="G93" i="4"/>
  <c r="AV97" i="4"/>
  <c r="T97" i="4"/>
  <c r="Y97" i="4"/>
  <c r="E97" i="4"/>
  <c r="BL97" i="4"/>
  <c r="BF97" i="4"/>
  <c r="U97" i="4"/>
  <c r="BG97" i="4"/>
  <c r="AY97" i="4"/>
  <c r="AF97" i="4"/>
  <c r="AJ97" i="4"/>
  <c r="V97" i="4"/>
  <c r="BA97" i="4"/>
  <c r="BH97" i="4"/>
  <c r="Q97" i="4"/>
  <c r="BU97" i="4"/>
  <c r="AM97" i="4"/>
  <c r="BT97" i="4"/>
  <c r="BQ97" i="4"/>
  <c r="AP97" i="4"/>
  <c r="AC97" i="4"/>
  <c r="O97" i="4"/>
  <c r="Z97" i="4"/>
  <c r="AU97" i="4"/>
  <c r="BI97" i="4"/>
  <c r="BP97" i="4"/>
  <c r="R97" i="4"/>
  <c r="AZ97" i="4"/>
  <c r="AI97" i="4"/>
  <c r="AB97" i="4"/>
  <c r="BW97" i="4"/>
  <c r="AH97" i="4"/>
  <c r="AQ97" i="4"/>
  <c r="AN97" i="4"/>
  <c r="BD97" i="4"/>
  <c r="BY97" i="4"/>
  <c r="BR97" i="4"/>
  <c r="BB97" i="4"/>
  <c r="D97" i="4"/>
  <c r="BM97" i="4"/>
  <c r="AW97" i="4"/>
  <c r="AS97" i="4"/>
  <c r="S97" i="4"/>
  <c r="X97" i="4"/>
  <c r="BS97" i="4"/>
  <c r="BN97" i="4"/>
  <c r="I97" i="4"/>
  <c r="J97" i="4"/>
  <c r="BX97" i="4"/>
  <c r="AL97" i="4"/>
  <c r="AK97" i="4"/>
  <c r="BZ97" i="4"/>
  <c r="AE97" i="4"/>
  <c r="AX97" i="4"/>
  <c r="H97" i="4"/>
  <c r="AG97" i="4"/>
  <c r="AT97" i="4"/>
  <c r="AO97" i="4"/>
  <c r="BK97" i="4"/>
  <c r="M97" i="4"/>
  <c r="BJ97" i="4"/>
  <c r="AD97" i="4"/>
  <c r="BO97" i="4"/>
  <c r="K97" i="4"/>
  <c r="BV97" i="4"/>
  <c r="F97" i="4"/>
  <c r="W97" i="4"/>
  <c r="P97" i="4"/>
  <c r="L97" i="4"/>
  <c r="N97" i="4"/>
  <c r="BC97" i="4"/>
  <c r="C98" i="4"/>
  <c r="AA98" i="4" s="1"/>
  <c r="D95" i="15" l="1"/>
  <c r="G92" i="15"/>
  <c r="CA91" i="15"/>
  <c r="CC92" i="4"/>
  <c r="D77" i="13"/>
  <c r="E77" i="13" s="1"/>
  <c r="G77" i="13" s="1"/>
  <c r="H77" i="13" s="1"/>
  <c r="D77" i="12"/>
  <c r="M76" i="13"/>
  <c r="N76" i="13" s="1"/>
  <c r="K77" i="13" s="1"/>
  <c r="L77" i="13" s="1"/>
  <c r="O68" i="12"/>
  <c r="P68" i="12" s="1"/>
  <c r="M69" i="12" s="1"/>
  <c r="N69" i="12" s="1"/>
  <c r="K67" i="12"/>
  <c r="I75" i="13"/>
  <c r="F76" i="12"/>
  <c r="I76" i="12" s="1"/>
  <c r="J76" i="12" s="1"/>
  <c r="CJ91" i="8"/>
  <c r="CL91" i="8" s="1"/>
  <c r="CM91" i="8" s="1"/>
  <c r="CH92" i="8"/>
  <c r="CC92" i="8"/>
  <c r="CE92" i="8" s="1"/>
  <c r="CG92" i="8" s="1"/>
  <c r="G94" i="8"/>
  <c r="CA93" i="8"/>
  <c r="D97" i="8"/>
  <c r="CH92" i="4"/>
  <c r="CJ92" i="4" s="1"/>
  <c r="P98" i="4"/>
  <c r="BC98" i="4"/>
  <c r="G94" i="4"/>
  <c r="CA93" i="4"/>
  <c r="K98" i="4"/>
  <c r="M98" i="4"/>
  <c r="AT98" i="4"/>
  <c r="AX98" i="4"/>
  <c r="AL98" i="4"/>
  <c r="BN98" i="4"/>
  <c r="AS98" i="4"/>
  <c r="BB98" i="4"/>
  <c r="AN98" i="4"/>
  <c r="AB98" i="4"/>
  <c r="BP98" i="4"/>
  <c r="O98" i="4"/>
  <c r="BT98" i="4"/>
  <c r="BH98" i="4"/>
  <c r="AF98" i="4"/>
  <c r="BF98" i="4"/>
  <c r="T98" i="4"/>
  <c r="W98" i="4"/>
  <c r="BO98" i="4"/>
  <c r="BK98" i="4"/>
  <c r="AG98" i="4"/>
  <c r="AE98" i="4"/>
  <c r="BX98" i="4"/>
  <c r="BS98" i="4"/>
  <c r="AW98" i="4"/>
  <c r="BR98" i="4"/>
  <c r="AQ98" i="4"/>
  <c r="AI98" i="4"/>
  <c r="BI98" i="4"/>
  <c r="AC98" i="4"/>
  <c r="AM98" i="4"/>
  <c r="BA98" i="4"/>
  <c r="AY98" i="4"/>
  <c r="BL98" i="4"/>
  <c r="AV98" i="4"/>
  <c r="N98" i="4"/>
  <c r="F98" i="4"/>
  <c r="AD98" i="4"/>
  <c r="AO98" i="4"/>
  <c r="H98" i="4"/>
  <c r="BZ98" i="4"/>
  <c r="J98" i="4"/>
  <c r="X98" i="4"/>
  <c r="BM98" i="4"/>
  <c r="BY98" i="4"/>
  <c r="AH98" i="4"/>
  <c r="AZ98" i="4"/>
  <c r="AU98" i="4"/>
  <c r="AP98" i="4"/>
  <c r="BU98" i="4"/>
  <c r="V98" i="4"/>
  <c r="BG98" i="4"/>
  <c r="E98" i="4"/>
  <c r="AR98" i="4"/>
  <c r="L98" i="4"/>
  <c r="BV98" i="4"/>
  <c r="BJ98" i="4"/>
  <c r="BE98" i="4"/>
  <c r="AK98" i="4"/>
  <c r="I98" i="4"/>
  <c r="S98" i="4"/>
  <c r="D98" i="4"/>
  <c r="BD98" i="4"/>
  <c r="BW98" i="4"/>
  <c r="R98" i="4"/>
  <c r="Z98" i="4"/>
  <c r="BQ98" i="4"/>
  <c r="Q98" i="4"/>
  <c r="AJ98" i="4"/>
  <c r="U98" i="4"/>
  <c r="Y98" i="4"/>
  <c r="C99" i="4"/>
  <c r="AA99" i="4" s="1"/>
  <c r="D96" i="15" l="1"/>
  <c r="G93" i="15"/>
  <c r="CA92" i="15"/>
  <c r="I76" i="13"/>
  <c r="F77" i="12"/>
  <c r="I77" i="12" s="1"/>
  <c r="J77" i="12" s="1"/>
  <c r="CC93" i="4"/>
  <c r="D78" i="13"/>
  <c r="D78" i="12"/>
  <c r="O69" i="12"/>
  <c r="P69" i="12" s="1"/>
  <c r="M70" i="12" s="1"/>
  <c r="N70" i="12" s="1"/>
  <c r="M77" i="13"/>
  <c r="N77" i="13" s="1"/>
  <c r="K78" i="13" s="1"/>
  <c r="L78" i="13" s="1"/>
  <c r="K68" i="12"/>
  <c r="CJ92" i="8"/>
  <c r="CL92" i="8" s="1"/>
  <c r="CM92" i="8" s="1"/>
  <c r="CH93" i="8"/>
  <c r="CC93" i="8"/>
  <c r="CE93" i="8" s="1"/>
  <c r="CG93" i="8" s="1"/>
  <c r="G95" i="8"/>
  <c r="CA94" i="8"/>
  <c r="D98" i="8"/>
  <c r="CH93" i="4"/>
  <c r="CJ93" i="4" s="1"/>
  <c r="Q99" i="4"/>
  <c r="Y99" i="4"/>
  <c r="BQ99" i="4"/>
  <c r="CA94" i="4"/>
  <c r="G95" i="4"/>
  <c r="BW99" i="4"/>
  <c r="I99" i="4"/>
  <c r="BJ99" i="4"/>
  <c r="AR99" i="4"/>
  <c r="BU99" i="4"/>
  <c r="AH99" i="4"/>
  <c r="J99" i="4"/>
  <c r="AD99" i="4"/>
  <c r="BL99" i="4"/>
  <c r="AC99" i="4"/>
  <c r="BR99" i="4"/>
  <c r="AE99" i="4"/>
  <c r="W99" i="4"/>
  <c r="BH99" i="4"/>
  <c r="AB99" i="4"/>
  <c r="BN99" i="4"/>
  <c r="M99" i="4"/>
  <c r="BD99" i="4"/>
  <c r="AK99" i="4"/>
  <c r="BV99" i="4"/>
  <c r="E99" i="4"/>
  <c r="AP99" i="4"/>
  <c r="BY99" i="4"/>
  <c r="BZ99" i="4"/>
  <c r="F99" i="4"/>
  <c r="AY99" i="4"/>
  <c r="BI99" i="4"/>
  <c r="AW99" i="4"/>
  <c r="AG99" i="4"/>
  <c r="T99" i="4"/>
  <c r="BT99" i="4"/>
  <c r="AN99" i="4"/>
  <c r="AL99" i="4"/>
  <c r="K99" i="4"/>
  <c r="U99" i="4"/>
  <c r="Z99" i="4"/>
  <c r="D99" i="4"/>
  <c r="BE99" i="4"/>
  <c r="L99" i="4"/>
  <c r="BG99" i="4"/>
  <c r="AU99" i="4"/>
  <c r="BM99" i="4"/>
  <c r="H99" i="4"/>
  <c r="N99" i="4"/>
  <c r="BA99" i="4"/>
  <c r="AI99" i="4"/>
  <c r="BS99" i="4"/>
  <c r="BK99" i="4"/>
  <c r="BF99" i="4"/>
  <c r="O99" i="4"/>
  <c r="BB99" i="4"/>
  <c r="AX99" i="4"/>
  <c r="P99" i="4"/>
  <c r="AJ99" i="4"/>
  <c r="R99" i="4"/>
  <c r="S99" i="4"/>
  <c r="BC99" i="4"/>
  <c r="V99" i="4"/>
  <c r="AZ99" i="4"/>
  <c r="X99" i="4"/>
  <c r="AO99" i="4"/>
  <c r="AV99" i="4"/>
  <c r="AM99" i="4"/>
  <c r="AQ99" i="4"/>
  <c r="BX99" i="4"/>
  <c r="BO99" i="4"/>
  <c r="AF99" i="4"/>
  <c r="BP99" i="4"/>
  <c r="AS99" i="4"/>
  <c r="AT99" i="4"/>
  <c r="C100" i="4"/>
  <c r="AA100" i="4" s="1"/>
  <c r="D97" i="15" l="1"/>
  <c r="G94" i="15"/>
  <c r="CA93" i="15"/>
  <c r="K69" i="12"/>
  <c r="F78" i="12"/>
  <c r="I78" i="12" s="1"/>
  <c r="J78" i="12" s="1"/>
  <c r="E78" i="13"/>
  <c r="G78" i="13" s="1"/>
  <c r="H78" i="13" s="1"/>
  <c r="M78" i="13" s="1"/>
  <c r="I77" i="13"/>
  <c r="CC94" i="4"/>
  <c r="D79" i="13"/>
  <c r="D79" i="12"/>
  <c r="O70" i="12"/>
  <c r="P70" i="12" s="1"/>
  <c r="M71" i="12" s="1"/>
  <c r="N71" i="12" s="1"/>
  <c r="CJ93" i="8"/>
  <c r="CL93" i="8" s="1"/>
  <c r="CM93" i="8" s="1"/>
  <c r="G96" i="8"/>
  <c r="CA95" i="8"/>
  <c r="CH94" i="8"/>
  <c r="CC94" i="8"/>
  <c r="CE94" i="8" s="1"/>
  <c r="CG94" i="8" s="1"/>
  <c r="D99" i="8"/>
  <c r="CH94" i="4"/>
  <c r="CJ94" i="4" s="1"/>
  <c r="AT100" i="4"/>
  <c r="G96" i="4"/>
  <c r="CA95" i="4"/>
  <c r="AF100" i="4"/>
  <c r="AM100" i="4"/>
  <c r="AZ100" i="4"/>
  <c r="S100" i="4"/>
  <c r="P100" i="4"/>
  <c r="BF100" i="4"/>
  <c r="BA100" i="4"/>
  <c r="AU100" i="4"/>
  <c r="D100" i="4"/>
  <c r="AL100" i="4"/>
  <c r="AG100" i="4"/>
  <c r="F100" i="4"/>
  <c r="E100" i="4"/>
  <c r="BQ100" i="4"/>
  <c r="BH100" i="4"/>
  <c r="AC100" i="4"/>
  <c r="AH100" i="4"/>
  <c r="I100" i="4"/>
  <c r="BO100" i="4"/>
  <c r="AV100" i="4"/>
  <c r="V100" i="4"/>
  <c r="R100" i="4"/>
  <c r="AX100" i="4"/>
  <c r="BK100" i="4"/>
  <c r="N100" i="4"/>
  <c r="BG100" i="4"/>
  <c r="Z100" i="4"/>
  <c r="AN100" i="4"/>
  <c r="AW100" i="4"/>
  <c r="BZ100" i="4"/>
  <c r="BV100" i="4"/>
  <c r="M100" i="4"/>
  <c r="W100" i="4"/>
  <c r="BL100" i="4"/>
  <c r="BU100" i="4"/>
  <c r="BW100" i="4"/>
  <c r="AS100" i="4"/>
  <c r="BX100" i="4"/>
  <c r="AO100" i="4"/>
  <c r="BC100" i="4"/>
  <c r="AJ100" i="4"/>
  <c r="BB100" i="4"/>
  <c r="BS100" i="4"/>
  <c r="H100" i="4"/>
  <c r="L100" i="4"/>
  <c r="U100" i="4"/>
  <c r="BT100" i="4"/>
  <c r="BI100" i="4"/>
  <c r="BY100" i="4"/>
  <c r="AK100" i="4"/>
  <c r="BN100" i="4"/>
  <c r="AE100" i="4"/>
  <c r="AD100" i="4"/>
  <c r="AR100" i="4"/>
  <c r="Q100" i="4"/>
  <c r="BP100" i="4"/>
  <c r="AQ100" i="4"/>
  <c r="X100" i="4"/>
  <c r="Y100" i="4"/>
  <c r="O100" i="4"/>
  <c r="AI100" i="4"/>
  <c r="BM100" i="4"/>
  <c r="BE100" i="4"/>
  <c r="K100" i="4"/>
  <c r="T100" i="4"/>
  <c r="AY100" i="4"/>
  <c r="AP100" i="4"/>
  <c r="BD100" i="4"/>
  <c r="AB100" i="4"/>
  <c r="BR100" i="4"/>
  <c r="J100" i="4"/>
  <c r="BJ100" i="4"/>
  <c r="C101" i="4"/>
  <c r="AA101" i="4" s="1"/>
  <c r="G95" i="15" l="1"/>
  <c r="CA94" i="15"/>
  <c r="D98" i="15"/>
  <c r="N78" i="13"/>
  <c r="K79" i="13" s="1"/>
  <c r="L79" i="13" s="1"/>
  <c r="I78" i="13"/>
  <c r="F79" i="12"/>
  <c r="I79" i="12" s="1"/>
  <c r="J79" i="12" s="1"/>
  <c r="E79" i="13"/>
  <c r="G79" i="13" s="1"/>
  <c r="H79" i="13" s="1"/>
  <c r="O71" i="12"/>
  <c r="P71" i="12" s="1"/>
  <c r="M72" i="12" s="1"/>
  <c r="N72" i="12" s="1"/>
  <c r="CC95" i="4"/>
  <c r="D80" i="13"/>
  <c r="E80" i="13" s="1"/>
  <c r="G80" i="13" s="1"/>
  <c r="H80" i="13" s="1"/>
  <c r="D80" i="12"/>
  <c r="K70" i="12"/>
  <c r="CJ94" i="8"/>
  <c r="CL94" i="8" s="1"/>
  <c r="CM94" i="8" s="1"/>
  <c r="CH95" i="8"/>
  <c r="CC95" i="8"/>
  <c r="CE95" i="8" s="1"/>
  <c r="CG95" i="8" s="1"/>
  <c r="D100" i="8"/>
  <c r="G97" i="8"/>
  <c r="CA96" i="8"/>
  <c r="CH95" i="4"/>
  <c r="CJ95" i="4" s="1"/>
  <c r="AB101" i="4"/>
  <c r="BJ101" i="4"/>
  <c r="CA96" i="4"/>
  <c r="G97" i="4"/>
  <c r="T101" i="4"/>
  <c r="AI101" i="4"/>
  <c r="X101" i="4"/>
  <c r="AR101" i="4"/>
  <c r="AK101" i="4"/>
  <c r="U101" i="4"/>
  <c r="BB101" i="4"/>
  <c r="BX101" i="4"/>
  <c r="BU101" i="4"/>
  <c r="BV101" i="4"/>
  <c r="Z101" i="4"/>
  <c r="AX101" i="4"/>
  <c r="BO101" i="4"/>
  <c r="BH101" i="4"/>
  <c r="AG101" i="4"/>
  <c r="BA101" i="4"/>
  <c r="AZ101" i="4"/>
  <c r="BD101" i="4"/>
  <c r="K101" i="4"/>
  <c r="O101" i="4"/>
  <c r="AQ101" i="4"/>
  <c r="AD101" i="4"/>
  <c r="BY101" i="4"/>
  <c r="L101" i="4"/>
  <c r="AJ101" i="4"/>
  <c r="AS101" i="4"/>
  <c r="BL101" i="4"/>
  <c r="BZ101" i="4"/>
  <c r="BG101" i="4"/>
  <c r="R101" i="4"/>
  <c r="I101" i="4"/>
  <c r="BQ101" i="4"/>
  <c r="AL101" i="4"/>
  <c r="BF101" i="4"/>
  <c r="AM101" i="4"/>
  <c r="J101" i="4"/>
  <c r="AP101" i="4"/>
  <c r="BE101" i="4"/>
  <c r="Y101" i="4"/>
  <c r="BP101" i="4"/>
  <c r="AE101" i="4"/>
  <c r="BI101" i="4"/>
  <c r="H101" i="4"/>
  <c r="BC101" i="4"/>
  <c r="AT101" i="4"/>
  <c r="W101" i="4"/>
  <c r="AW101" i="4"/>
  <c r="N101" i="4"/>
  <c r="V101" i="4"/>
  <c r="AH101" i="4"/>
  <c r="E101" i="4"/>
  <c r="D101" i="4"/>
  <c r="P101" i="4"/>
  <c r="AF101" i="4"/>
  <c r="BR101" i="4"/>
  <c r="AY101" i="4"/>
  <c r="BM101" i="4"/>
  <c r="Q101" i="4"/>
  <c r="BN101" i="4"/>
  <c r="BT101" i="4"/>
  <c r="BS101" i="4"/>
  <c r="AO101" i="4"/>
  <c r="BW101" i="4"/>
  <c r="M101" i="4"/>
  <c r="AN101" i="4"/>
  <c r="BK101" i="4"/>
  <c r="AV101" i="4"/>
  <c r="AC101" i="4"/>
  <c r="F101" i="4"/>
  <c r="AU101" i="4"/>
  <c r="S101" i="4"/>
  <c r="C102" i="4"/>
  <c r="AA102" i="4" s="1"/>
  <c r="D99" i="15" l="1"/>
  <c r="G96" i="15"/>
  <c r="CA95" i="15"/>
  <c r="M79" i="13"/>
  <c r="N79" i="13" s="1"/>
  <c r="K80" i="13" s="1"/>
  <c r="L80" i="13" s="1"/>
  <c r="M80" i="13" s="1"/>
  <c r="N80" i="13" s="1"/>
  <c r="K81" i="13" s="1"/>
  <c r="L81" i="13" s="1"/>
  <c r="CC96" i="4"/>
  <c r="D81" i="13"/>
  <c r="E81" i="13" s="1"/>
  <c r="G81" i="13" s="1"/>
  <c r="H81" i="13" s="1"/>
  <c r="D81" i="12"/>
  <c r="O72" i="12"/>
  <c r="P72" i="12" s="1"/>
  <c r="M73" i="12" s="1"/>
  <c r="N73" i="12" s="1"/>
  <c r="F80" i="12"/>
  <c r="I80" i="12" s="1"/>
  <c r="J80" i="12" s="1"/>
  <c r="K71" i="12"/>
  <c r="CJ95" i="8"/>
  <c r="CL95" i="8" s="1"/>
  <c r="CM95" i="8" s="1"/>
  <c r="D101" i="8"/>
  <c r="CH96" i="8"/>
  <c r="CC96" i="8"/>
  <c r="CE96" i="8" s="1"/>
  <c r="CG96" i="8" s="1"/>
  <c r="G98" i="8"/>
  <c r="CA97" i="8"/>
  <c r="CH96" i="4"/>
  <c r="CJ96" i="4" s="1"/>
  <c r="AC102" i="4"/>
  <c r="S102" i="4"/>
  <c r="AV102" i="4"/>
  <c r="G98" i="4"/>
  <c r="CA97" i="4"/>
  <c r="M102" i="4"/>
  <c r="BT102" i="4"/>
  <c r="BM102" i="4"/>
  <c r="P102" i="4"/>
  <c r="V102" i="4"/>
  <c r="AT102" i="4"/>
  <c r="AE102" i="4"/>
  <c r="AP102" i="4"/>
  <c r="BF102" i="4"/>
  <c r="R102" i="4"/>
  <c r="AS102" i="4"/>
  <c r="AD102" i="4"/>
  <c r="BD102" i="4"/>
  <c r="BH102" i="4"/>
  <c r="BV102" i="4"/>
  <c r="U102" i="4"/>
  <c r="AI102" i="4"/>
  <c r="BW102" i="4"/>
  <c r="BN102" i="4"/>
  <c r="AY102" i="4"/>
  <c r="D102" i="4"/>
  <c r="N102" i="4"/>
  <c r="BC102" i="4"/>
  <c r="BP102" i="4"/>
  <c r="J102" i="4"/>
  <c r="AL102" i="4"/>
  <c r="BG102" i="4"/>
  <c r="AJ102" i="4"/>
  <c r="AQ102" i="4"/>
  <c r="AZ102" i="4"/>
  <c r="BO102" i="4"/>
  <c r="BU102" i="4"/>
  <c r="AK102" i="4"/>
  <c r="T102" i="4"/>
  <c r="AU102" i="4"/>
  <c r="BK102" i="4"/>
  <c r="AO102" i="4"/>
  <c r="Q102" i="4"/>
  <c r="BR102" i="4"/>
  <c r="E102" i="4"/>
  <c r="AW102" i="4"/>
  <c r="H102" i="4"/>
  <c r="Y102" i="4"/>
  <c r="BJ102" i="4"/>
  <c r="BQ102" i="4"/>
  <c r="BZ102" i="4"/>
  <c r="L102" i="4"/>
  <c r="O102" i="4"/>
  <c r="BA102" i="4"/>
  <c r="AX102" i="4"/>
  <c r="BX102" i="4"/>
  <c r="AR102" i="4"/>
  <c r="AB102" i="4"/>
  <c r="F102" i="4"/>
  <c r="AN102" i="4"/>
  <c r="BS102" i="4"/>
  <c r="AF102" i="4"/>
  <c r="AH102" i="4"/>
  <c r="W102" i="4"/>
  <c r="BI102" i="4"/>
  <c r="BE102" i="4"/>
  <c r="AM102" i="4"/>
  <c r="I102" i="4"/>
  <c r="BL102" i="4"/>
  <c r="BY102" i="4"/>
  <c r="K102" i="4"/>
  <c r="AG102" i="4"/>
  <c r="Z102" i="4"/>
  <c r="BB102" i="4"/>
  <c r="X102" i="4"/>
  <c r="C103" i="4"/>
  <c r="AA103" i="4" s="1"/>
  <c r="I79" i="13" l="1"/>
  <c r="D100" i="15"/>
  <c r="G97" i="15"/>
  <c r="CA96" i="15"/>
  <c r="M81" i="13"/>
  <c r="N81" i="13" s="1"/>
  <c r="K82" i="13" s="1"/>
  <c r="L82" i="13" s="1"/>
  <c r="CC97" i="4"/>
  <c r="D82" i="13"/>
  <c r="D82" i="12"/>
  <c r="F81" i="12"/>
  <c r="I81" i="12" s="1"/>
  <c r="J81" i="12" s="1"/>
  <c r="O73" i="12"/>
  <c r="P73" i="12" s="1"/>
  <c r="M74" i="12" s="1"/>
  <c r="N74" i="12" s="1"/>
  <c r="K72" i="12"/>
  <c r="I80" i="13"/>
  <c r="CJ96" i="8"/>
  <c r="CL96" i="8" s="1"/>
  <c r="CM96" i="8" s="1"/>
  <c r="CH97" i="8"/>
  <c r="CC97" i="8"/>
  <c r="CE97" i="8" s="1"/>
  <c r="CG97" i="8" s="1"/>
  <c r="G99" i="8"/>
  <c r="CA98" i="8"/>
  <c r="D102" i="8"/>
  <c r="CH97" i="4"/>
  <c r="CJ97" i="4" s="1"/>
  <c r="X103" i="4"/>
  <c r="Z103" i="4"/>
  <c r="K103" i="4"/>
  <c r="CA98" i="4"/>
  <c r="G99" i="4"/>
  <c r="AG103" i="4"/>
  <c r="I103" i="4"/>
  <c r="W103" i="4"/>
  <c r="BS103" i="4"/>
  <c r="AR103" i="4"/>
  <c r="O103" i="4"/>
  <c r="BJ103" i="4"/>
  <c r="E103" i="4"/>
  <c r="BK103" i="4"/>
  <c r="AK103" i="4"/>
  <c r="AQ103" i="4"/>
  <c r="J103" i="4"/>
  <c r="D103" i="4"/>
  <c r="AV103" i="4"/>
  <c r="BH103" i="4"/>
  <c r="R103" i="4"/>
  <c r="AT103" i="4"/>
  <c r="BT103" i="4"/>
  <c r="AM103" i="4"/>
  <c r="AH103" i="4"/>
  <c r="AN103" i="4"/>
  <c r="BX103" i="4"/>
  <c r="L103" i="4"/>
  <c r="Y103" i="4"/>
  <c r="BR103" i="4"/>
  <c r="AU103" i="4"/>
  <c r="BU103" i="4"/>
  <c r="AJ103" i="4"/>
  <c r="BP103" i="4"/>
  <c r="AY103" i="4"/>
  <c r="AI103" i="4"/>
  <c r="BD103" i="4"/>
  <c r="BF103" i="4"/>
  <c r="V103" i="4"/>
  <c r="M103" i="4"/>
  <c r="BB103" i="4"/>
  <c r="BY103" i="4"/>
  <c r="BE103" i="4"/>
  <c r="AF103" i="4"/>
  <c r="F103" i="4"/>
  <c r="AX103" i="4"/>
  <c r="BZ103" i="4"/>
  <c r="H103" i="4"/>
  <c r="Q103" i="4"/>
  <c r="S103" i="4"/>
  <c r="BO103" i="4"/>
  <c r="BG103" i="4"/>
  <c r="BC103" i="4"/>
  <c r="BN103" i="4"/>
  <c r="U103" i="4"/>
  <c r="AD103" i="4"/>
  <c r="AP103" i="4"/>
  <c r="P103" i="4"/>
  <c r="AC103" i="4"/>
  <c r="BL103" i="4"/>
  <c r="BI103" i="4"/>
  <c r="AB103" i="4"/>
  <c r="BA103" i="4"/>
  <c r="BQ103" i="4"/>
  <c r="AW103" i="4"/>
  <c r="AO103" i="4"/>
  <c r="T103" i="4"/>
  <c r="AZ103" i="4"/>
  <c r="AL103" i="4"/>
  <c r="N103" i="4"/>
  <c r="BW103" i="4"/>
  <c r="BV103" i="4"/>
  <c r="AS103" i="4"/>
  <c r="AE103" i="4"/>
  <c r="BM103" i="4"/>
  <c r="C104" i="4"/>
  <c r="AA104" i="4" s="1"/>
  <c r="I81" i="13" l="1"/>
  <c r="D101" i="15"/>
  <c r="G98" i="15"/>
  <c r="CA97" i="15"/>
  <c r="K73" i="12"/>
  <c r="F82" i="12"/>
  <c r="I82" i="12" s="1"/>
  <c r="J82" i="12" s="1"/>
  <c r="E82" i="13"/>
  <c r="G82" i="13" s="1"/>
  <c r="H82" i="13" s="1"/>
  <c r="M82" i="13" s="1"/>
  <c r="CC98" i="4"/>
  <c r="D83" i="13"/>
  <c r="E83" i="13" s="1"/>
  <c r="G83" i="13" s="1"/>
  <c r="H83" i="13" s="1"/>
  <c r="D83" i="12"/>
  <c r="O74" i="12"/>
  <c r="P74" i="12" s="1"/>
  <c r="M75" i="12" s="1"/>
  <c r="N75" i="12" s="1"/>
  <c r="CJ97" i="8"/>
  <c r="CL97" i="8" s="1"/>
  <c r="CM97" i="8" s="1"/>
  <c r="G100" i="8"/>
  <c r="CA99" i="8"/>
  <c r="CH98" i="8"/>
  <c r="CC98" i="8"/>
  <c r="CE98" i="8" s="1"/>
  <c r="CG98" i="8" s="1"/>
  <c r="D103" i="8"/>
  <c r="CH98" i="4"/>
  <c r="CJ98" i="4" s="1"/>
  <c r="AS104" i="4"/>
  <c r="BV104" i="4"/>
  <c r="BM104" i="4"/>
  <c r="BW104" i="4"/>
  <c r="CA99" i="4"/>
  <c r="G100" i="4"/>
  <c r="AZ104" i="4"/>
  <c r="BQ104" i="4"/>
  <c r="BI104" i="4"/>
  <c r="P104" i="4"/>
  <c r="BN104" i="4"/>
  <c r="S104" i="4"/>
  <c r="AX104" i="4"/>
  <c r="BY104" i="4"/>
  <c r="V104" i="4"/>
  <c r="AY104" i="4"/>
  <c r="AU104" i="4"/>
  <c r="BX104" i="4"/>
  <c r="K104" i="4"/>
  <c r="BH104" i="4"/>
  <c r="AQ104" i="4"/>
  <c r="BJ104" i="4"/>
  <c r="W104" i="4"/>
  <c r="T104" i="4"/>
  <c r="BA104" i="4"/>
  <c r="BL104" i="4"/>
  <c r="AP104" i="4"/>
  <c r="BC104" i="4"/>
  <c r="Q104" i="4"/>
  <c r="F104" i="4"/>
  <c r="BB104" i="4"/>
  <c r="BF104" i="4"/>
  <c r="BP104" i="4"/>
  <c r="BR104" i="4"/>
  <c r="AN104" i="4"/>
  <c r="BT104" i="4"/>
  <c r="AV104" i="4"/>
  <c r="AK104" i="4"/>
  <c r="O104" i="4"/>
  <c r="I104" i="4"/>
  <c r="AE104" i="4"/>
  <c r="N104" i="4"/>
  <c r="AO104" i="4"/>
  <c r="AB104" i="4"/>
  <c r="Z104" i="4"/>
  <c r="AD104" i="4"/>
  <c r="BG104" i="4"/>
  <c r="H104" i="4"/>
  <c r="AF104" i="4"/>
  <c r="X104" i="4"/>
  <c r="BD104" i="4"/>
  <c r="AJ104" i="4"/>
  <c r="Y104" i="4"/>
  <c r="AH104" i="4"/>
  <c r="AT104" i="4"/>
  <c r="D104" i="4"/>
  <c r="BK104" i="4"/>
  <c r="AR104" i="4"/>
  <c r="AG104" i="4"/>
  <c r="AL104" i="4"/>
  <c r="AW104" i="4"/>
  <c r="AC104" i="4"/>
  <c r="U104" i="4"/>
  <c r="BO104" i="4"/>
  <c r="BZ104" i="4"/>
  <c r="BE104" i="4"/>
  <c r="M104" i="4"/>
  <c r="AI104" i="4"/>
  <c r="BU104" i="4"/>
  <c r="L104" i="4"/>
  <c r="AM104" i="4"/>
  <c r="R104" i="4"/>
  <c r="J104" i="4"/>
  <c r="E104" i="4"/>
  <c r="BS104" i="4"/>
  <c r="C105" i="4"/>
  <c r="AA105" i="4" s="1"/>
  <c r="D102" i="15" l="1"/>
  <c r="G99" i="15"/>
  <c r="CA98" i="15"/>
  <c r="N82" i="13"/>
  <c r="K83" i="13" s="1"/>
  <c r="L83" i="13" s="1"/>
  <c r="M83" i="13" s="1"/>
  <c r="N83" i="13" s="1"/>
  <c r="K84" i="13" s="1"/>
  <c r="L84" i="13" s="1"/>
  <c r="I82" i="13"/>
  <c r="F83" i="12"/>
  <c r="I83" i="12" s="1"/>
  <c r="J83" i="12" s="1"/>
  <c r="O75" i="12"/>
  <c r="P75" i="12" s="1"/>
  <c r="M76" i="12" s="1"/>
  <c r="N76" i="12" s="1"/>
  <c r="CC99" i="4"/>
  <c r="D84" i="13"/>
  <c r="D84" i="12"/>
  <c r="K74" i="12"/>
  <c r="CJ98" i="8"/>
  <c r="CL98" i="8" s="1"/>
  <c r="CM98" i="8" s="1"/>
  <c r="CH99" i="8"/>
  <c r="CC99" i="8"/>
  <c r="CE99" i="8" s="1"/>
  <c r="CG99" i="8" s="1"/>
  <c r="D104" i="8"/>
  <c r="G101" i="8"/>
  <c r="CA100" i="8"/>
  <c r="CH99" i="4"/>
  <c r="CJ99" i="4" s="1"/>
  <c r="R105" i="4"/>
  <c r="BS105" i="4"/>
  <c r="AM105" i="4"/>
  <c r="M105" i="4"/>
  <c r="J105" i="4"/>
  <c r="CA100" i="4"/>
  <c r="G101" i="4"/>
  <c r="AI105" i="4"/>
  <c r="BO105" i="4"/>
  <c r="AW105" i="4"/>
  <c r="AR105" i="4"/>
  <c r="AH105" i="4"/>
  <c r="X105" i="4"/>
  <c r="AD105" i="4"/>
  <c r="N105" i="4"/>
  <c r="O105" i="4"/>
  <c r="AN105" i="4"/>
  <c r="BB105" i="4"/>
  <c r="AP105" i="4"/>
  <c r="BW105" i="4"/>
  <c r="BH105" i="4"/>
  <c r="AY105" i="4"/>
  <c r="S105" i="4"/>
  <c r="BQ105" i="4"/>
  <c r="U105" i="4"/>
  <c r="AL105" i="4"/>
  <c r="BK105" i="4"/>
  <c r="Y105" i="4"/>
  <c r="AF105" i="4"/>
  <c r="Z105" i="4"/>
  <c r="AE105" i="4"/>
  <c r="AK105" i="4"/>
  <c r="BR105" i="4"/>
  <c r="F105" i="4"/>
  <c r="BL105" i="4"/>
  <c r="W105" i="4"/>
  <c r="K105" i="4"/>
  <c r="V105" i="4"/>
  <c r="BN105" i="4"/>
  <c r="AZ105" i="4"/>
  <c r="E105" i="4"/>
  <c r="L105" i="4"/>
  <c r="BE105" i="4"/>
  <c r="AC105" i="4"/>
  <c r="AS105" i="4"/>
  <c r="D105" i="4"/>
  <c r="AJ105" i="4"/>
  <c r="H105" i="4"/>
  <c r="AB105" i="4"/>
  <c r="BM105" i="4"/>
  <c r="AV105" i="4"/>
  <c r="BP105" i="4"/>
  <c r="Q105" i="4"/>
  <c r="BA105" i="4"/>
  <c r="BJ105" i="4"/>
  <c r="BX105" i="4"/>
  <c r="BY105" i="4"/>
  <c r="P105" i="4"/>
  <c r="BV105" i="4"/>
  <c r="BU105" i="4"/>
  <c r="BZ105" i="4"/>
  <c r="AG105" i="4"/>
  <c r="AT105" i="4"/>
  <c r="BD105" i="4"/>
  <c r="BG105" i="4"/>
  <c r="AO105" i="4"/>
  <c r="I105" i="4"/>
  <c r="BT105" i="4"/>
  <c r="BF105" i="4"/>
  <c r="BC105" i="4"/>
  <c r="T105" i="4"/>
  <c r="AQ105" i="4"/>
  <c r="AU105" i="4"/>
  <c r="AX105" i="4"/>
  <c r="BI105" i="4"/>
  <c r="C106" i="4"/>
  <c r="AA106" i="4" s="1"/>
  <c r="G100" i="15" l="1"/>
  <c r="CA99" i="15"/>
  <c r="D103" i="15"/>
  <c r="F84" i="12"/>
  <c r="I84" i="12" s="1"/>
  <c r="J84" i="12" s="1"/>
  <c r="E84" i="13"/>
  <c r="G84" i="13" s="1"/>
  <c r="H84" i="13" s="1"/>
  <c r="M84" i="13" s="1"/>
  <c r="O76" i="12"/>
  <c r="P76" i="12" s="1"/>
  <c r="M77" i="12" s="1"/>
  <c r="N77" i="12" s="1"/>
  <c r="CC100" i="4"/>
  <c r="D85" i="13"/>
  <c r="E85" i="13" s="1"/>
  <c r="G85" i="13" s="1"/>
  <c r="H85" i="13" s="1"/>
  <c r="D85" i="12"/>
  <c r="K75" i="12"/>
  <c r="I83" i="13"/>
  <c r="CJ99" i="8"/>
  <c r="CL99" i="8" s="1"/>
  <c r="CM99" i="8" s="1"/>
  <c r="D105" i="8"/>
  <c r="CC100" i="8"/>
  <c r="CE100" i="8" s="1"/>
  <c r="CG100" i="8" s="1"/>
  <c r="CH100" i="8"/>
  <c r="G102" i="8"/>
  <c r="CA101" i="8"/>
  <c r="CH100" i="4"/>
  <c r="CJ100" i="4" s="1"/>
  <c r="AU106" i="4"/>
  <c r="AQ106" i="4"/>
  <c r="BI106" i="4"/>
  <c r="T106" i="4"/>
  <c r="I106" i="4"/>
  <c r="CA101" i="4"/>
  <c r="G102" i="4"/>
  <c r="BT106" i="4"/>
  <c r="BD106" i="4"/>
  <c r="BZ106" i="4"/>
  <c r="P106" i="4"/>
  <c r="BA106" i="4"/>
  <c r="BM106" i="4"/>
  <c r="D106" i="4"/>
  <c r="L106" i="4"/>
  <c r="BN106" i="4"/>
  <c r="BL106" i="4"/>
  <c r="AE106" i="4"/>
  <c r="BK106" i="4"/>
  <c r="BS106" i="4"/>
  <c r="BH106" i="4"/>
  <c r="AN106" i="4"/>
  <c r="X106" i="4"/>
  <c r="BO106" i="4"/>
  <c r="AT106" i="4"/>
  <c r="BU106" i="4"/>
  <c r="BY106" i="4"/>
  <c r="Q106" i="4"/>
  <c r="AB106" i="4"/>
  <c r="AS106" i="4"/>
  <c r="E106" i="4"/>
  <c r="V106" i="4"/>
  <c r="F106" i="4"/>
  <c r="Z106" i="4"/>
  <c r="AL106" i="4"/>
  <c r="BQ106" i="4"/>
  <c r="BW106" i="4"/>
  <c r="O106" i="4"/>
  <c r="AH106" i="4"/>
  <c r="AI106" i="4"/>
  <c r="AX106" i="4"/>
  <c r="BC106" i="4"/>
  <c r="AO106" i="4"/>
  <c r="AG106" i="4"/>
  <c r="J106" i="4"/>
  <c r="BX106" i="4"/>
  <c r="BP106" i="4"/>
  <c r="H106" i="4"/>
  <c r="AC106" i="4"/>
  <c r="AM106" i="4"/>
  <c r="K106" i="4"/>
  <c r="BR106" i="4"/>
  <c r="AF106" i="4"/>
  <c r="U106" i="4"/>
  <c r="S106" i="4"/>
  <c r="AP106" i="4"/>
  <c r="N106" i="4"/>
  <c r="AR106" i="4"/>
  <c r="R106" i="4"/>
  <c r="BF106" i="4"/>
  <c r="BG106" i="4"/>
  <c r="BV106" i="4"/>
  <c r="BJ106" i="4"/>
  <c r="AV106" i="4"/>
  <c r="AJ106" i="4"/>
  <c r="BE106" i="4"/>
  <c r="AZ106" i="4"/>
  <c r="W106" i="4"/>
  <c r="AK106" i="4"/>
  <c r="Y106" i="4"/>
  <c r="M106" i="4"/>
  <c r="AY106" i="4"/>
  <c r="BB106" i="4"/>
  <c r="AD106" i="4"/>
  <c r="AW106" i="4"/>
  <c r="C107" i="4"/>
  <c r="AA107" i="4" s="1"/>
  <c r="D104" i="15" l="1"/>
  <c r="G101" i="15"/>
  <c r="CA100" i="15"/>
  <c r="K76" i="12"/>
  <c r="N84" i="13"/>
  <c r="K85" i="13" s="1"/>
  <c r="L85" i="13" s="1"/>
  <c r="M85" i="13" s="1"/>
  <c r="N85" i="13" s="1"/>
  <c r="K86" i="13" s="1"/>
  <c r="L86" i="13" s="1"/>
  <c r="I84" i="13"/>
  <c r="O77" i="12"/>
  <c r="P77" i="12" s="1"/>
  <c r="M78" i="12" s="1"/>
  <c r="N78" i="12" s="1"/>
  <c r="F85" i="12"/>
  <c r="I85" i="12" s="1"/>
  <c r="J85" i="12" s="1"/>
  <c r="CC101" i="4"/>
  <c r="D86" i="13"/>
  <c r="D86" i="12"/>
  <c r="CJ100" i="8"/>
  <c r="CL100" i="8" s="1"/>
  <c r="CM100" i="8" s="1"/>
  <c r="CH101" i="8"/>
  <c r="CC101" i="8"/>
  <c r="CE101" i="8" s="1"/>
  <c r="CG101" i="8" s="1"/>
  <c r="G103" i="8"/>
  <c r="CA102" i="8"/>
  <c r="D106" i="8"/>
  <c r="CH101" i="4"/>
  <c r="CJ101" i="4" s="1"/>
  <c r="AY107" i="4"/>
  <c r="AW107" i="4"/>
  <c r="M107" i="4"/>
  <c r="CA102" i="4"/>
  <c r="G103" i="4"/>
  <c r="W107" i="4"/>
  <c r="AV107" i="4"/>
  <c r="BG107" i="4"/>
  <c r="AR107" i="4"/>
  <c r="U107" i="4"/>
  <c r="AM107" i="4"/>
  <c r="BX107" i="4"/>
  <c r="BC107" i="4"/>
  <c r="AH107" i="4"/>
  <c r="AL107" i="4"/>
  <c r="E107" i="4"/>
  <c r="BY107" i="4"/>
  <c r="BI107" i="4"/>
  <c r="BH107" i="4"/>
  <c r="BL107" i="4"/>
  <c r="BM107" i="4"/>
  <c r="BD107" i="4"/>
  <c r="AZ107" i="4"/>
  <c r="BJ107" i="4"/>
  <c r="BF107" i="4"/>
  <c r="N107" i="4"/>
  <c r="AF107" i="4"/>
  <c r="AC107" i="4"/>
  <c r="J107" i="4"/>
  <c r="AX107" i="4"/>
  <c r="O107" i="4"/>
  <c r="Z107" i="4"/>
  <c r="AS107" i="4"/>
  <c r="BU107" i="4"/>
  <c r="BO107" i="4"/>
  <c r="BS107" i="4"/>
  <c r="BN107" i="4"/>
  <c r="BA107" i="4"/>
  <c r="BT107" i="4"/>
  <c r="AD107" i="4"/>
  <c r="Y107" i="4"/>
  <c r="BE107" i="4"/>
  <c r="BV107" i="4"/>
  <c r="AU107" i="4"/>
  <c r="AP107" i="4"/>
  <c r="BR107" i="4"/>
  <c r="H107" i="4"/>
  <c r="AG107" i="4"/>
  <c r="T107" i="4"/>
  <c r="BW107" i="4"/>
  <c r="F107" i="4"/>
  <c r="AB107" i="4"/>
  <c r="AT107" i="4"/>
  <c r="X107" i="4"/>
  <c r="BK107" i="4"/>
  <c r="L107" i="4"/>
  <c r="P107" i="4"/>
  <c r="AQ107" i="4"/>
  <c r="BB107" i="4"/>
  <c r="AK107" i="4"/>
  <c r="AJ107" i="4"/>
  <c r="R107" i="4"/>
  <c r="S107" i="4"/>
  <c r="K107" i="4"/>
  <c r="BP107" i="4"/>
  <c r="AO107" i="4"/>
  <c r="AI107" i="4"/>
  <c r="BQ107" i="4"/>
  <c r="V107" i="4"/>
  <c r="Q107" i="4"/>
  <c r="I107" i="4"/>
  <c r="AN107" i="4"/>
  <c r="AE107" i="4"/>
  <c r="D107" i="4"/>
  <c r="BZ107" i="4"/>
  <c r="C108" i="4"/>
  <c r="AA108" i="4" s="1"/>
  <c r="G102" i="15" l="1"/>
  <c r="CA101" i="15"/>
  <c r="D105" i="15"/>
  <c r="K77" i="12"/>
  <c r="F86" i="12"/>
  <c r="I86" i="12" s="1"/>
  <c r="J86" i="12" s="1"/>
  <c r="O78" i="12"/>
  <c r="P78" i="12" s="1"/>
  <c r="M79" i="12" s="1"/>
  <c r="N79" i="12" s="1"/>
  <c r="CC102" i="4"/>
  <c r="D87" i="13"/>
  <c r="D87" i="12"/>
  <c r="E86" i="13"/>
  <c r="G86" i="13" s="1"/>
  <c r="H86" i="13" s="1"/>
  <c r="M86" i="13" s="1"/>
  <c r="N86" i="13" s="1"/>
  <c r="K87" i="13" s="1"/>
  <c r="L87" i="13" s="1"/>
  <c r="I85" i="13"/>
  <c r="CJ101" i="8"/>
  <c r="CL101" i="8" s="1"/>
  <c r="CM101" i="8" s="1"/>
  <c r="CH102" i="8"/>
  <c r="CC102" i="8"/>
  <c r="CE102" i="8" s="1"/>
  <c r="CG102" i="8" s="1"/>
  <c r="G104" i="8"/>
  <c r="CA103" i="8"/>
  <c r="D107" i="8"/>
  <c r="CH102" i="4"/>
  <c r="CJ102" i="4" s="1"/>
  <c r="BZ108" i="4"/>
  <c r="I108" i="4"/>
  <c r="AE108" i="4"/>
  <c r="CA103" i="4"/>
  <c r="G104" i="4"/>
  <c r="AN108" i="4"/>
  <c r="BQ108" i="4"/>
  <c r="K108" i="4"/>
  <c r="AJ108" i="4"/>
  <c r="P108" i="4"/>
  <c r="AT108" i="4"/>
  <c r="T108" i="4"/>
  <c r="AP108" i="4"/>
  <c r="Y108" i="4"/>
  <c r="BA108" i="4"/>
  <c r="BU108" i="4"/>
  <c r="AX108" i="4"/>
  <c r="N108" i="4"/>
  <c r="M108" i="4"/>
  <c r="BH108" i="4"/>
  <c r="AL108" i="4"/>
  <c r="AM108" i="4"/>
  <c r="AV108" i="4"/>
  <c r="AI108" i="4"/>
  <c r="S108" i="4"/>
  <c r="AK108" i="4"/>
  <c r="L108" i="4"/>
  <c r="AB108" i="4"/>
  <c r="AG108" i="4"/>
  <c r="AU108" i="4"/>
  <c r="AD108" i="4"/>
  <c r="BN108" i="4"/>
  <c r="AS108" i="4"/>
  <c r="J108" i="4"/>
  <c r="BF108" i="4"/>
  <c r="BD108" i="4"/>
  <c r="BI108" i="4"/>
  <c r="AH108" i="4"/>
  <c r="U108" i="4"/>
  <c r="W108" i="4"/>
  <c r="D108" i="4"/>
  <c r="Q108" i="4"/>
  <c r="AO108" i="4"/>
  <c r="R108" i="4"/>
  <c r="BB108" i="4"/>
  <c r="BK108" i="4"/>
  <c r="F108" i="4"/>
  <c r="H108" i="4"/>
  <c r="BV108" i="4"/>
  <c r="AW108" i="4"/>
  <c r="BS108" i="4"/>
  <c r="Z108" i="4"/>
  <c r="AC108" i="4"/>
  <c r="BJ108" i="4"/>
  <c r="BM108" i="4"/>
  <c r="BY108" i="4"/>
  <c r="BC108" i="4"/>
  <c r="AR108" i="4"/>
  <c r="AY108" i="4"/>
  <c r="V108" i="4"/>
  <c r="BP108" i="4"/>
  <c r="AQ108" i="4"/>
  <c r="X108" i="4"/>
  <c r="BW108" i="4"/>
  <c r="BR108" i="4"/>
  <c r="BE108" i="4"/>
  <c r="BT108" i="4"/>
  <c r="BO108" i="4"/>
  <c r="O108" i="4"/>
  <c r="AF108" i="4"/>
  <c r="AZ108" i="4"/>
  <c r="BL108" i="4"/>
  <c r="E108" i="4"/>
  <c r="BX108" i="4"/>
  <c r="BG108" i="4"/>
  <c r="C109" i="4"/>
  <c r="AA109" i="4" s="1"/>
  <c r="D106" i="15" l="1"/>
  <c r="G103" i="15"/>
  <c r="CA102" i="15"/>
  <c r="K78" i="12"/>
  <c r="CC103" i="4"/>
  <c r="D88" i="12"/>
  <c r="D88" i="13"/>
  <c r="E88" i="13" s="1"/>
  <c r="G88" i="13" s="1"/>
  <c r="H88" i="13" s="1"/>
  <c r="F87" i="12"/>
  <c r="I87" i="12" s="1"/>
  <c r="J87" i="12" s="1"/>
  <c r="E87" i="13"/>
  <c r="G87" i="13" s="1"/>
  <c r="H87" i="13" s="1"/>
  <c r="M87" i="13" s="1"/>
  <c r="N87" i="13" s="1"/>
  <c r="K88" i="13" s="1"/>
  <c r="L88" i="13" s="1"/>
  <c r="I86" i="13"/>
  <c r="O79" i="12"/>
  <c r="P79" i="12" s="1"/>
  <c r="M80" i="12" s="1"/>
  <c r="N80" i="12" s="1"/>
  <c r="CJ102" i="8"/>
  <c r="CL102" i="8" s="1"/>
  <c r="CM102" i="8" s="1"/>
  <c r="CH103" i="8"/>
  <c r="CC103" i="8"/>
  <c r="CE103" i="8" s="1"/>
  <c r="CG103" i="8" s="1"/>
  <c r="G105" i="8"/>
  <c r="CA104" i="8"/>
  <c r="D108" i="8"/>
  <c r="CH103" i="4"/>
  <c r="CJ103" i="4" s="1"/>
  <c r="E109" i="4"/>
  <c r="BL109" i="4"/>
  <c r="BG109" i="4"/>
  <c r="AZ109" i="4"/>
  <c r="BT109" i="4"/>
  <c r="G105" i="4"/>
  <c r="CA104" i="4"/>
  <c r="BO109" i="4"/>
  <c r="BW109" i="4"/>
  <c r="BP109" i="4"/>
  <c r="AR109" i="4"/>
  <c r="BJ109" i="4"/>
  <c r="AW109" i="4"/>
  <c r="BK109" i="4"/>
  <c r="Q109" i="4"/>
  <c r="U109" i="4"/>
  <c r="BF109" i="4"/>
  <c r="AD109" i="4"/>
  <c r="L109" i="4"/>
  <c r="I109" i="4"/>
  <c r="BH109" i="4"/>
  <c r="BU109" i="4"/>
  <c r="T109" i="4"/>
  <c r="K109" i="4"/>
  <c r="X109" i="4"/>
  <c r="V109" i="4"/>
  <c r="BC109" i="4"/>
  <c r="AC109" i="4"/>
  <c r="BV109" i="4"/>
  <c r="BB109" i="4"/>
  <c r="D109" i="4"/>
  <c r="AH109" i="4"/>
  <c r="J109" i="4"/>
  <c r="AU109" i="4"/>
  <c r="AK109" i="4"/>
  <c r="AV109" i="4"/>
  <c r="M109" i="4"/>
  <c r="BA109" i="4"/>
  <c r="AT109" i="4"/>
  <c r="BQ109" i="4"/>
  <c r="BX109" i="4"/>
  <c r="AF109" i="4"/>
  <c r="BE109" i="4"/>
  <c r="AQ109" i="4"/>
  <c r="AE109" i="4"/>
  <c r="BY109" i="4"/>
  <c r="Z109" i="4"/>
  <c r="H109" i="4"/>
  <c r="R109" i="4"/>
  <c r="BZ109" i="4"/>
  <c r="BI109" i="4"/>
  <c r="AS109" i="4"/>
  <c r="AG109" i="4"/>
  <c r="S109" i="4"/>
  <c r="AM109" i="4"/>
  <c r="N109" i="4"/>
  <c r="Y109" i="4"/>
  <c r="P109" i="4"/>
  <c r="AN109" i="4"/>
  <c r="O109" i="4"/>
  <c r="BR109" i="4"/>
  <c r="AY109" i="4"/>
  <c r="BM109" i="4"/>
  <c r="BS109" i="4"/>
  <c r="F109" i="4"/>
  <c r="AO109" i="4"/>
  <c r="W109" i="4"/>
  <c r="BD109" i="4"/>
  <c r="BN109" i="4"/>
  <c r="AB109" i="4"/>
  <c r="AI109" i="4"/>
  <c r="AL109" i="4"/>
  <c r="AX109" i="4"/>
  <c r="AP109" i="4"/>
  <c r="AJ109" i="4"/>
  <c r="C110" i="4"/>
  <c r="AA110" i="4" s="1"/>
  <c r="D107" i="15" l="1"/>
  <c r="G104" i="15"/>
  <c r="CA103" i="15"/>
  <c r="K79" i="12"/>
  <c r="I87" i="13"/>
  <c r="O80" i="12"/>
  <c r="P80" i="12" s="1"/>
  <c r="M81" i="12" s="1"/>
  <c r="N81" i="12" s="1"/>
  <c r="M88" i="13"/>
  <c r="N88" i="13" s="1"/>
  <c r="K89" i="13" s="1"/>
  <c r="L89" i="13" s="1"/>
  <c r="CC104" i="4"/>
  <c r="D89" i="13"/>
  <c r="E89" i="13" s="1"/>
  <c r="G89" i="13" s="1"/>
  <c r="H89" i="13" s="1"/>
  <c r="D89" i="12"/>
  <c r="F88" i="12"/>
  <c r="I88" i="12" s="1"/>
  <c r="J88" i="12" s="1"/>
  <c r="CJ103" i="8"/>
  <c r="CL103" i="8" s="1"/>
  <c r="CM103" i="8" s="1"/>
  <c r="G106" i="8"/>
  <c r="CA105" i="8"/>
  <c r="CH104" i="8"/>
  <c r="CC104" i="8"/>
  <c r="CE104" i="8" s="1"/>
  <c r="CG104" i="8" s="1"/>
  <c r="D109" i="8"/>
  <c r="CH104" i="4"/>
  <c r="CJ104" i="4" s="1"/>
  <c r="AL110" i="4"/>
  <c r="AJ110" i="4"/>
  <c r="AI110" i="4"/>
  <c r="W110" i="4"/>
  <c r="CA105" i="4"/>
  <c r="G106" i="4"/>
  <c r="BD110" i="4"/>
  <c r="BS110" i="4"/>
  <c r="BR110" i="4"/>
  <c r="P110" i="4"/>
  <c r="S110" i="4"/>
  <c r="BZ110" i="4"/>
  <c r="BY110" i="4"/>
  <c r="AF110" i="4"/>
  <c r="AT110" i="4"/>
  <c r="AK110" i="4"/>
  <c r="D110" i="4"/>
  <c r="BC110" i="4"/>
  <c r="BG110" i="4"/>
  <c r="BH110" i="4"/>
  <c r="BF110" i="4"/>
  <c r="AW110" i="4"/>
  <c r="BW110" i="4"/>
  <c r="BM110" i="4"/>
  <c r="O110" i="4"/>
  <c r="Y110" i="4"/>
  <c r="AG110" i="4"/>
  <c r="R110" i="4"/>
  <c r="AE110" i="4"/>
  <c r="BX110" i="4"/>
  <c r="BA110" i="4"/>
  <c r="AU110" i="4"/>
  <c r="BB110" i="4"/>
  <c r="V110" i="4"/>
  <c r="K110" i="4"/>
  <c r="I110" i="4"/>
  <c r="U110" i="4"/>
  <c r="BJ110" i="4"/>
  <c r="BO110" i="4"/>
  <c r="AP110" i="4"/>
  <c r="AB110" i="4"/>
  <c r="AO110" i="4"/>
  <c r="AY110" i="4"/>
  <c r="E110" i="4"/>
  <c r="N110" i="4"/>
  <c r="AS110" i="4"/>
  <c r="H110" i="4"/>
  <c r="AQ110" i="4"/>
  <c r="AZ110" i="4"/>
  <c r="M110" i="4"/>
  <c r="J110" i="4"/>
  <c r="BV110" i="4"/>
  <c r="X110" i="4"/>
  <c r="T110" i="4"/>
  <c r="L110" i="4"/>
  <c r="Q110" i="4"/>
  <c r="AR110" i="4"/>
  <c r="BL110" i="4"/>
  <c r="AX110" i="4"/>
  <c r="BN110" i="4"/>
  <c r="F110" i="4"/>
  <c r="AN110" i="4"/>
  <c r="AM110" i="4"/>
  <c r="BI110" i="4"/>
  <c r="Z110" i="4"/>
  <c r="BE110" i="4"/>
  <c r="BQ110" i="4"/>
  <c r="AV110" i="4"/>
  <c r="AH110" i="4"/>
  <c r="AC110" i="4"/>
  <c r="BT110" i="4"/>
  <c r="BU110" i="4"/>
  <c r="AD110" i="4"/>
  <c r="BK110" i="4"/>
  <c r="BP110" i="4"/>
  <c r="C111" i="4"/>
  <c r="AA111" i="4" s="1"/>
  <c r="G105" i="15" l="1"/>
  <c r="CA104" i="15"/>
  <c r="D108" i="15"/>
  <c r="I88" i="13"/>
  <c r="M89" i="13"/>
  <c r="N89" i="13" s="1"/>
  <c r="K90" i="13" s="1"/>
  <c r="L90" i="13" s="1"/>
  <c r="F89" i="12"/>
  <c r="I89" i="12" s="1"/>
  <c r="J89" i="12" s="1"/>
  <c r="CC105" i="4"/>
  <c r="D90" i="13"/>
  <c r="D90" i="12"/>
  <c r="O81" i="12"/>
  <c r="P81" i="12" s="1"/>
  <c r="M82" i="12" s="1"/>
  <c r="N82" i="12" s="1"/>
  <c r="K80" i="12"/>
  <c r="CJ104" i="8"/>
  <c r="CL104" i="8" s="1"/>
  <c r="CM104" i="8" s="1"/>
  <c r="CH105" i="8"/>
  <c r="CC105" i="8"/>
  <c r="CE105" i="8" s="1"/>
  <c r="CG105" i="8" s="1"/>
  <c r="D110" i="8"/>
  <c r="G107" i="8"/>
  <c r="CA106" i="8"/>
  <c r="CH105" i="4"/>
  <c r="CJ105" i="4" s="1"/>
  <c r="BP111" i="4"/>
  <c r="BT111" i="4"/>
  <c r="BK111" i="4"/>
  <c r="CA106" i="4"/>
  <c r="G107" i="4"/>
  <c r="BU111" i="4"/>
  <c r="AV111" i="4"/>
  <c r="BI111" i="4"/>
  <c r="F111" i="4"/>
  <c r="BL111" i="4"/>
  <c r="T111" i="4"/>
  <c r="M111" i="4"/>
  <c r="AS111" i="4"/>
  <c r="AO111" i="4"/>
  <c r="BO111" i="4"/>
  <c r="K111" i="4"/>
  <c r="BA111" i="4"/>
  <c r="AG111" i="4"/>
  <c r="W111" i="4"/>
  <c r="BH111" i="4"/>
  <c r="AK111" i="4"/>
  <c r="BZ111" i="4"/>
  <c r="BS111" i="4"/>
  <c r="BQ111" i="4"/>
  <c r="AM111" i="4"/>
  <c r="BN111" i="4"/>
  <c r="AR111" i="4"/>
  <c r="X111" i="4"/>
  <c r="AZ111" i="4"/>
  <c r="N111" i="4"/>
  <c r="AB111" i="4"/>
  <c r="BJ111" i="4"/>
  <c r="V111" i="4"/>
  <c r="BX111" i="4"/>
  <c r="Y111" i="4"/>
  <c r="BW111" i="4"/>
  <c r="BG111" i="4"/>
  <c r="AT111" i="4"/>
  <c r="S111" i="4"/>
  <c r="BD111" i="4"/>
  <c r="AC111" i="4"/>
  <c r="BE111" i="4"/>
  <c r="AN111" i="4"/>
  <c r="AX111" i="4"/>
  <c r="Q111" i="4"/>
  <c r="BV111" i="4"/>
  <c r="AQ111" i="4"/>
  <c r="E111" i="4"/>
  <c r="AP111" i="4"/>
  <c r="U111" i="4"/>
  <c r="BB111" i="4"/>
  <c r="AE111" i="4"/>
  <c r="O111" i="4"/>
  <c r="AW111" i="4"/>
  <c r="BC111" i="4"/>
  <c r="AF111" i="4"/>
  <c r="P111" i="4"/>
  <c r="AL111" i="4"/>
  <c r="AD111" i="4"/>
  <c r="AH111" i="4"/>
  <c r="Z111" i="4"/>
  <c r="AJ111" i="4"/>
  <c r="L111" i="4"/>
  <c r="J111" i="4"/>
  <c r="H111" i="4"/>
  <c r="AY111" i="4"/>
  <c r="AI111" i="4"/>
  <c r="I111" i="4"/>
  <c r="AU111" i="4"/>
  <c r="R111" i="4"/>
  <c r="BM111" i="4"/>
  <c r="BF111" i="4"/>
  <c r="D111" i="4"/>
  <c r="BY111" i="4"/>
  <c r="BR111" i="4"/>
  <c r="C112" i="4"/>
  <c r="AA112" i="4" s="1"/>
  <c r="D109" i="15" l="1"/>
  <c r="G106" i="15"/>
  <c r="CA105" i="15"/>
  <c r="K81" i="12"/>
  <c r="I89" i="13"/>
  <c r="F90" i="12"/>
  <c r="I90" i="12" s="1"/>
  <c r="J90" i="12" s="1"/>
  <c r="O82" i="12"/>
  <c r="P82" i="12" s="1"/>
  <c r="M83" i="12" s="1"/>
  <c r="N83" i="12" s="1"/>
  <c r="E90" i="13"/>
  <c r="G90" i="13" s="1"/>
  <c r="H90" i="13" s="1"/>
  <c r="M90" i="13" s="1"/>
  <c r="CC106" i="4"/>
  <c r="D91" i="13"/>
  <c r="E91" i="13" s="1"/>
  <c r="G91" i="13" s="1"/>
  <c r="H91" i="13" s="1"/>
  <c r="D91" i="12"/>
  <c r="CJ105" i="8"/>
  <c r="CL105" i="8" s="1"/>
  <c r="CM105" i="8" s="1"/>
  <c r="D111" i="8"/>
  <c r="CH106" i="8"/>
  <c r="CC106" i="8"/>
  <c r="CE106" i="8" s="1"/>
  <c r="CG106" i="8" s="1"/>
  <c r="G108" i="8"/>
  <c r="CA107" i="8"/>
  <c r="CH106" i="4"/>
  <c r="CJ106" i="4" s="1"/>
  <c r="BR112" i="4"/>
  <c r="BM112" i="4"/>
  <c r="CA107" i="4"/>
  <c r="G108" i="4"/>
  <c r="BF112" i="4"/>
  <c r="I112" i="4"/>
  <c r="J112" i="4"/>
  <c r="Z112" i="4"/>
  <c r="AL112" i="4"/>
  <c r="AW112" i="4"/>
  <c r="U112" i="4"/>
  <c r="BV112" i="4"/>
  <c r="BE112" i="4"/>
  <c r="S112" i="4"/>
  <c r="Y112" i="4"/>
  <c r="AB112" i="4"/>
  <c r="AR112" i="4"/>
  <c r="BT112" i="4"/>
  <c r="BH112" i="4"/>
  <c r="K112" i="4"/>
  <c r="M112" i="4"/>
  <c r="BI112" i="4"/>
  <c r="AI112" i="4"/>
  <c r="L112" i="4"/>
  <c r="AH112" i="4"/>
  <c r="P112" i="4"/>
  <c r="O112" i="4"/>
  <c r="AP112" i="4"/>
  <c r="Q112" i="4"/>
  <c r="AC112" i="4"/>
  <c r="AT112" i="4"/>
  <c r="BX112" i="4"/>
  <c r="N112" i="4"/>
  <c r="BN112" i="4"/>
  <c r="BS112" i="4"/>
  <c r="W112" i="4"/>
  <c r="BO112" i="4"/>
  <c r="T112" i="4"/>
  <c r="AV112" i="4"/>
  <c r="BY112" i="4"/>
  <c r="R112" i="4"/>
  <c r="AY112" i="4"/>
  <c r="AJ112" i="4"/>
  <c r="AD112" i="4"/>
  <c r="AF112" i="4"/>
  <c r="AE112" i="4"/>
  <c r="E112" i="4"/>
  <c r="AX112" i="4"/>
  <c r="BP112" i="4"/>
  <c r="BG112" i="4"/>
  <c r="V112" i="4"/>
  <c r="AZ112" i="4"/>
  <c r="AM112" i="4"/>
  <c r="BZ112" i="4"/>
  <c r="AG112" i="4"/>
  <c r="AO112" i="4"/>
  <c r="BL112" i="4"/>
  <c r="BU112" i="4"/>
  <c r="D112" i="4"/>
  <c r="AU112" i="4"/>
  <c r="H112" i="4"/>
  <c r="BK112" i="4"/>
  <c r="BC112" i="4"/>
  <c r="BB112" i="4"/>
  <c r="AQ112" i="4"/>
  <c r="AN112" i="4"/>
  <c r="BD112" i="4"/>
  <c r="BW112" i="4"/>
  <c r="BJ112" i="4"/>
  <c r="X112" i="4"/>
  <c r="BQ112" i="4"/>
  <c r="AK112" i="4"/>
  <c r="BA112" i="4"/>
  <c r="AS112" i="4"/>
  <c r="F112" i="4"/>
  <c r="C113" i="4"/>
  <c r="AA113" i="4" s="1"/>
  <c r="D110" i="15" l="1"/>
  <c r="G107" i="15"/>
  <c r="CA106" i="15"/>
  <c r="N90" i="13"/>
  <c r="K91" i="13" s="1"/>
  <c r="L91" i="13" s="1"/>
  <c r="M91" i="13" s="1"/>
  <c r="N91" i="13" s="1"/>
  <c r="K92" i="13" s="1"/>
  <c r="L92" i="13" s="1"/>
  <c r="I90" i="13"/>
  <c r="F91" i="12"/>
  <c r="I91" i="12" s="1"/>
  <c r="J91" i="12" s="1"/>
  <c r="O83" i="12"/>
  <c r="P83" i="12" s="1"/>
  <c r="M84" i="12" s="1"/>
  <c r="N84" i="12" s="1"/>
  <c r="CC107" i="4"/>
  <c r="D92" i="13"/>
  <c r="E92" i="13" s="1"/>
  <c r="G92" i="13" s="1"/>
  <c r="H92" i="13" s="1"/>
  <c r="D92" i="12"/>
  <c r="K82" i="12"/>
  <c r="CJ106" i="8"/>
  <c r="CL106" i="8" s="1"/>
  <c r="CM106" i="8" s="1"/>
  <c r="CH107" i="8"/>
  <c r="CC107" i="8"/>
  <c r="CE107" i="8" s="1"/>
  <c r="CG107" i="8" s="1"/>
  <c r="G109" i="8"/>
  <c r="CA108" i="8"/>
  <c r="D112" i="8"/>
  <c r="CH107" i="4"/>
  <c r="CJ107" i="4" s="1"/>
  <c r="F113" i="4"/>
  <c r="CA108" i="4"/>
  <c r="G109" i="4"/>
  <c r="AK113" i="4"/>
  <c r="BW113" i="4"/>
  <c r="BB113" i="4"/>
  <c r="H113" i="4"/>
  <c r="BL113" i="4"/>
  <c r="AM113" i="4"/>
  <c r="BP113" i="4"/>
  <c r="AF113" i="4"/>
  <c r="R113" i="4"/>
  <c r="T113" i="4"/>
  <c r="BN113" i="4"/>
  <c r="AC113" i="4"/>
  <c r="P113" i="4"/>
  <c r="BM113" i="4"/>
  <c r="BH113" i="4"/>
  <c r="Y113" i="4"/>
  <c r="U113" i="4"/>
  <c r="J113" i="4"/>
  <c r="BQ113" i="4"/>
  <c r="BD113" i="4"/>
  <c r="BC113" i="4"/>
  <c r="AU113" i="4"/>
  <c r="AO113" i="4"/>
  <c r="AZ113" i="4"/>
  <c r="AX113" i="4"/>
  <c r="AD113" i="4"/>
  <c r="BY113" i="4"/>
  <c r="BO113" i="4"/>
  <c r="N113" i="4"/>
  <c r="Q113" i="4"/>
  <c r="AH113" i="4"/>
  <c r="BI113" i="4"/>
  <c r="BT113" i="4"/>
  <c r="S113" i="4"/>
  <c r="AW113" i="4"/>
  <c r="I113" i="4"/>
  <c r="AS113" i="4"/>
  <c r="X113" i="4"/>
  <c r="AN113" i="4"/>
  <c r="BK113" i="4"/>
  <c r="D113" i="4"/>
  <c r="AG113" i="4"/>
  <c r="V113" i="4"/>
  <c r="E113" i="4"/>
  <c r="AJ113" i="4"/>
  <c r="BR113" i="4"/>
  <c r="W113" i="4"/>
  <c r="BX113" i="4"/>
  <c r="AP113" i="4"/>
  <c r="L113" i="4"/>
  <c r="M113" i="4"/>
  <c r="AR113" i="4"/>
  <c r="BE113" i="4"/>
  <c r="AL113" i="4"/>
  <c r="BF113" i="4"/>
  <c r="BA113" i="4"/>
  <c r="BJ113" i="4"/>
  <c r="AQ113" i="4"/>
  <c r="BU113" i="4"/>
  <c r="BZ113" i="4"/>
  <c r="BG113" i="4"/>
  <c r="AE113" i="4"/>
  <c r="AY113" i="4"/>
  <c r="AV113" i="4"/>
  <c r="BS113" i="4"/>
  <c r="AT113" i="4"/>
  <c r="O113" i="4"/>
  <c r="AI113" i="4"/>
  <c r="K113" i="4"/>
  <c r="AB113" i="4"/>
  <c r="BV113" i="4"/>
  <c r="Z113" i="4"/>
  <c r="C114" i="4"/>
  <c r="AA114" i="4" s="1"/>
  <c r="D111" i="15" l="1"/>
  <c r="G108" i="15"/>
  <c r="CA107" i="15"/>
  <c r="M92" i="13"/>
  <c r="N92" i="13" s="1"/>
  <c r="K93" i="13" s="1"/>
  <c r="L93" i="13" s="1"/>
  <c r="F92" i="12"/>
  <c r="I92" i="12" s="1"/>
  <c r="J92" i="12" s="1"/>
  <c r="K83" i="12"/>
  <c r="CC108" i="4"/>
  <c r="D93" i="13"/>
  <c r="E93" i="13" s="1"/>
  <c r="G93" i="13" s="1"/>
  <c r="H93" i="13" s="1"/>
  <c r="D93" i="12"/>
  <c r="O84" i="12"/>
  <c r="P84" i="12" s="1"/>
  <c r="M85" i="12" s="1"/>
  <c r="N85" i="12" s="1"/>
  <c r="I91" i="13"/>
  <c r="CJ107" i="8"/>
  <c r="CL107" i="8" s="1"/>
  <c r="CM107" i="8" s="1"/>
  <c r="CH108" i="8"/>
  <c r="CC108" i="8"/>
  <c r="CE108" i="8" s="1"/>
  <c r="CG108" i="8" s="1"/>
  <c r="G110" i="8"/>
  <c r="CA109" i="8"/>
  <c r="D113" i="8"/>
  <c r="Z114" i="4"/>
  <c r="CH108" i="4"/>
  <c r="CJ108" i="4" s="1"/>
  <c r="AI114" i="4"/>
  <c r="BV114" i="4"/>
  <c r="CA109" i="4"/>
  <c r="G110" i="4"/>
  <c r="K114" i="4"/>
  <c r="BS114" i="4"/>
  <c r="BG114" i="4"/>
  <c r="AQ114" i="4"/>
  <c r="AL114" i="4"/>
  <c r="L114" i="4"/>
  <c r="BR114" i="4"/>
  <c r="AG114" i="4"/>
  <c r="X114" i="4"/>
  <c r="S114" i="4"/>
  <c r="Q114" i="4"/>
  <c r="AD114" i="4"/>
  <c r="AU114" i="4"/>
  <c r="F114" i="4"/>
  <c r="BH114" i="4"/>
  <c r="BN114" i="4"/>
  <c r="BP114" i="4"/>
  <c r="BB114" i="4"/>
  <c r="AV114" i="4"/>
  <c r="BZ114" i="4"/>
  <c r="BJ114" i="4"/>
  <c r="BE114" i="4"/>
  <c r="AP114" i="4"/>
  <c r="AJ114" i="4"/>
  <c r="D114" i="4"/>
  <c r="AS114" i="4"/>
  <c r="BT114" i="4"/>
  <c r="N114" i="4"/>
  <c r="AX114" i="4"/>
  <c r="BC114" i="4"/>
  <c r="J114" i="4"/>
  <c r="BM114" i="4"/>
  <c r="T114" i="4"/>
  <c r="AM114" i="4"/>
  <c r="BW114" i="4"/>
  <c r="O114" i="4"/>
  <c r="AY114" i="4"/>
  <c r="BU114" i="4"/>
  <c r="BA114" i="4"/>
  <c r="AR114" i="4"/>
  <c r="BX114" i="4"/>
  <c r="E114" i="4"/>
  <c r="BK114" i="4"/>
  <c r="I114" i="4"/>
  <c r="BI114" i="4"/>
  <c r="BO114" i="4"/>
  <c r="AZ114" i="4"/>
  <c r="BD114" i="4"/>
  <c r="U114" i="4"/>
  <c r="P114" i="4"/>
  <c r="R114" i="4"/>
  <c r="BL114" i="4"/>
  <c r="AK114" i="4"/>
  <c r="AB114" i="4"/>
  <c r="AT114" i="4"/>
  <c r="AE114" i="4"/>
  <c r="BF114" i="4"/>
  <c r="M114" i="4"/>
  <c r="W114" i="4"/>
  <c r="V114" i="4"/>
  <c r="AN114" i="4"/>
  <c r="AW114" i="4"/>
  <c r="AH114" i="4"/>
  <c r="BY114" i="4"/>
  <c r="AO114" i="4"/>
  <c r="BQ114" i="4"/>
  <c r="Y114" i="4"/>
  <c r="AC114" i="4"/>
  <c r="AF114" i="4"/>
  <c r="H114" i="4"/>
  <c r="C115" i="4"/>
  <c r="AA115" i="4" s="1"/>
  <c r="M93" i="13" l="1"/>
  <c r="N93" i="13" s="1"/>
  <c r="K94" i="13" s="1"/>
  <c r="L94" i="13" s="1"/>
  <c r="D112" i="15"/>
  <c r="I92" i="13"/>
  <c r="G109" i="15"/>
  <c r="CA108" i="15"/>
  <c r="F93" i="12"/>
  <c r="I93" i="12" s="1"/>
  <c r="J93" i="12" s="1"/>
  <c r="CC109" i="4"/>
  <c r="D94" i="12"/>
  <c r="D94" i="13"/>
  <c r="O85" i="12"/>
  <c r="P85" i="12" s="1"/>
  <c r="M86" i="12" s="1"/>
  <c r="N86" i="12" s="1"/>
  <c r="K84" i="12"/>
  <c r="CJ108" i="8"/>
  <c r="CL108" i="8" s="1"/>
  <c r="CM108" i="8" s="1"/>
  <c r="G111" i="8"/>
  <c r="CA110" i="8"/>
  <c r="CH109" i="8"/>
  <c r="CC109" i="8"/>
  <c r="CE109" i="8" s="1"/>
  <c r="CG109" i="8" s="1"/>
  <c r="D114" i="8"/>
  <c r="CH109" i="4"/>
  <c r="CJ109" i="4" s="1"/>
  <c r="H115" i="4"/>
  <c r="Y115" i="4"/>
  <c r="BQ115" i="4"/>
  <c r="AW115" i="4"/>
  <c r="M115" i="4"/>
  <c r="CA110" i="4"/>
  <c r="G111" i="4"/>
  <c r="AH115" i="4"/>
  <c r="W115" i="4"/>
  <c r="AE115" i="4"/>
  <c r="BL115" i="4"/>
  <c r="BD115" i="4"/>
  <c r="I115" i="4"/>
  <c r="AR115" i="4"/>
  <c r="O115" i="4"/>
  <c r="T115" i="4"/>
  <c r="AX115" i="4"/>
  <c r="D115" i="4"/>
  <c r="BJ115" i="4"/>
  <c r="BB115" i="4"/>
  <c r="F115" i="4"/>
  <c r="S115" i="4"/>
  <c r="L115" i="4"/>
  <c r="BS115" i="4"/>
  <c r="AT115" i="4"/>
  <c r="R115" i="4"/>
  <c r="AZ115" i="4"/>
  <c r="BK115" i="4"/>
  <c r="BA115" i="4"/>
  <c r="BV115" i="4"/>
  <c r="BM115" i="4"/>
  <c r="N115" i="4"/>
  <c r="AJ115" i="4"/>
  <c r="BZ115" i="4"/>
  <c r="BP115" i="4"/>
  <c r="AU115" i="4"/>
  <c r="X115" i="4"/>
  <c r="AL115" i="4"/>
  <c r="K115" i="4"/>
  <c r="AF115" i="4"/>
  <c r="AO115" i="4"/>
  <c r="AN115" i="4"/>
  <c r="BF115" i="4"/>
  <c r="AB115" i="4"/>
  <c r="P115" i="4"/>
  <c r="BO115" i="4"/>
  <c r="E115" i="4"/>
  <c r="BU115" i="4"/>
  <c r="BW115" i="4"/>
  <c r="J115" i="4"/>
  <c r="BT115" i="4"/>
  <c r="AP115" i="4"/>
  <c r="AV115" i="4"/>
  <c r="BN115" i="4"/>
  <c r="AD115" i="4"/>
  <c r="AG115" i="4"/>
  <c r="AQ115" i="4"/>
  <c r="Z115" i="4"/>
  <c r="AC115" i="4"/>
  <c r="BY115" i="4"/>
  <c r="V115" i="4"/>
  <c r="AK115" i="4"/>
  <c r="U115" i="4"/>
  <c r="BI115" i="4"/>
  <c r="BX115" i="4"/>
  <c r="AY115" i="4"/>
  <c r="AM115" i="4"/>
  <c r="BC115" i="4"/>
  <c r="AS115" i="4"/>
  <c r="BE115" i="4"/>
  <c r="AI115" i="4"/>
  <c r="BH115" i="4"/>
  <c r="Q115" i="4"/>
  <c r="BR115" i="4"/>
  <c r="BG115" i="4"/>
  <c r="C116" i="4"/>
  <c r="AA116" i="4" s="1"/>
  <c r="I93" i="13" l="1"/>
  <c r="G110" i="15"/>
  <c r="CA109" i="15"/>
  <c r="D113" i="15"/>
  <c r="K85" i="12"/>
  <c r="E94" i="13"/>
  <c r="G94" i="13" s="1"/>
  <c r="H94" i="13" s="1"/>
  <c r="M94" i="13" s="1"/>
  <c r="F94" i="12"/>
  <c r="I94" i="12" s="1"/>
  <c r="J94" i="12" s="1"/>
  <c r="O86" i="12"/>
  <c r="P86" i="12" s="1"/>
  <c r="M87" i="12" s="1"/>
  <c r="N87" i="12" s="1"/>
  <c r="CC110" i="4"/>
  <c r="D95" i="13"/>
  <c r="D95" i="12"/>
  <c r="CJ109" i="8"/>
  <c r="CL109" i="8" s="1"/>
  <c r="CM109" i="8" s="1"/>
  <c r="CH110" i="8"/>
  <c r="CC110" i="8"/>
  <c r="CE110" i="8" s="1"/>
  <c r="CG110" i="8" s="1"/>
  <c r="D115" i="8"/>
  <c r="G112" i="8"/>
  <c r="CA111" i="8"/>
  <c r="CH110" i="4"/>
  <c r="CJ110" i="4" s="1"/>
  <c r="H116" i="4"/>
  <c r="AD116" i="4"/>
  <c r="BT116" i="4"/>
  <c r="E116" i="4"/>
  <c r="BF116" i="4"/>
  <c r="BQ116" i="4"/>
  <c r="AU116" i="4"/>
  <c r="N116" i="4"/>
  <c r="BK116" i="4"/>
  <c r="M116" i="4"/>
  <c r="F116" i="4"/>
  <c r="AX116" i="4"/>
  <c r="I116" i="4"/>
  <c r="W116" i="4"/>
  <c r="V116" i="4"/>
  <c r="Z116" i="4"/>
  <c r="BN116" i="4"/>
  <c r="J116" i="4"/>
  <c r="BO116" i="4"/>
  <c r="AN116" i="4"/>
  <c r="K116" i="4"/>
  <c r="BP116" i="4"/>
  <c r="BM116" i="4"/>
  <c r="AZ116" i="4"/>
  <c r="BS116" i="4"/>
  <c r="BB116" i="4"/>
  <c r="T116" i="4"/>
  <c r="BD116" i="4"/>
  <c r="AH116" i="4"/>
  <c r="BH116" i="4"/>
  <c r="BC116" i="4"/>
  <c r="BI116" i="4"/>
  <c r="BY116" i="4"/>
  <c r="BG116" i="4"/>
  <c r="AI116" i="4"/>
  <c r="AM116" i="4"/>
  <c r="U116" i="4"/>
  <c r="CA111" i="4"/>
  <c r="G112" i="4"/>
  <c r="BR116" i="4"/>
  <c r="BE116" i="4"/>
  <c r="AY116" i="4"/>
  <c r="AK116" i="4"/>
  <c r="AC116" i="4"/>
  <c r="AQ116" i="4"/>
  <c r="AV116" i="4"/>
  <c r="BW116" i="4"/>
  <c r="P116" i="4"/>
  <c r="AO116" i="4"/>
  <c r="AL116" i="4"/>
  <c r="BZ116" i="4"/>
  <c r="BV116" i="4"/>
  <c r="R116" i="4"/>
  <c r="L116" i="4"/>
  <c r="BJ116" i="4"/>
  <c r="O116" i="4"/>
  <c r="BL116" i="4"/>
  <c r="Y116" i="4"/>
  <c r="Q116" i="4"/>
  <c r="AS116" i="4"/>
  <c r="BX116" i="4"/>
  <c r="AW116" i="4"/>
  <c r="AG116" i="4"/>
  <c r="AP116" i="4"/>
  <c r="BU116" i="4"/>
  <c r="AB116" i="4"/>
  <c r="AF116" i="4"/>
  <c r="X116" i="4"/>
  <c r="AJ116" i="4"/>
  <c r="BA116" i="4"/>
  <c r="AT116" i="4"/>
  <c r="S116" i="4"/>
  <c r="D116" i="4"/>
  <c r="AR116" i="4"/>
  <c r="AE116" i="4"/>
  <c r="C117" i="4"/>
  <c r="AA117" i="4" s="1"/>
  <c r="D114" i="15" l="1"/>
  <c r="G111" i="15"/>
  <c r="CA110" i="15"/>
  <c r="N94" i="13"/>
  <c r="K95" i="13" s="1"/>
  <c r="L95" i="13" s="1"/>
  <c r="I94" i="13"/>
  <c r="CC111" i="4"/>
  <c r="D96" i="12"/>
  <c r="D96" i="13"/>
  <c r="F95" i="12"/>
  <c r="I95" i="12" s="1"/>
  <c r="J95" i="12" s="1"/>
  <c r="O87" i="12"/>
  <c r="P87" i="12" s="1"/>
  <c r="M88" i="12" s="1"/>
  <c r="N88" i="12" s="1"/>
  <c r="E95" i="13"/>
  <c r="G95" i="13" s="1"/>
  <c r="H95" i="13" s="1"/>
  <c r="K86" i="12"/>
  <c r="CJ110" i="8"/>
  <c r="CL110" i="8" s="1"/>
  <c r="CM110" i="8" s="1"/>
  <c r="D116" i="8"/>
  <c r="CH111" i="8"/>
  <c r="CC111" i="8"/>
  <c r="CE111" i="8" s="1"/>
  <c r="CG111" i="8" s="1"/>
  <c r="G113" i="8"/>
  <c r="CA112" i="8"/>
  <c r="CH111" i="4"/>
  <c r="CJ111" i="4" s="1"/>
  <c r="S117" i="4"/>
  <c r="AE117" i="4"/>
  <c r="E117" i="4"/>
  <c r="AI117" i="4"/>
  <c r="X117" i="4"/>
  <c r="AT117" i="4"/>
  <c r="AF117" i="4"/>
  <c r="AG117" i="4"/>
  <c r="BN117" i="4"/>
  <c r="T117" i="4"/>
  <c r="BG117" i="4"/>
  <c r="BC117" i="4"/>
  <c r="BJ117" i="4"/>
  <c r="BZ117" i="4"/>
  <c r="BW117" i="4"/>
  <c r="AK117" i="4"/>
  <c r="BD117" i="4"/>
  <c r="BK117" i="4"/>
  <c r="BX117" i="4"/>
  <c r="BS117" i="4"/>
  <c r="I117" i="4"/>
  <c r="Y117" i="4"/>
  <c r="L117" i="4"/>
  <c r="AL117" i="4"/>
  <c r="AV117" i="4"/>
  <c r="AY117" i="4"/>
  <c r="BB117" i="4"/>
  <c r="H117" i="4"/>
  <c r="AP117" i="4"/>
  <c r="AS117" i="4"/>
  <c r="BO117" i="4"/>
  <c r="BQ117" i="4"/>
  <c r="AN117" i="4"/>
  <c r="G113" i="4"/>
  <c r="CA112" i="4"/>
  <c r="J117" i="4"/>
  <c r="W117" i="4"/>
  <c r="AU117" i="4"/>
  <c r="BI117" i="4"/>
  <c r="AR117" i="4"/>
  <c r="BA117" i="4"/>
  <c r="AB117" i="4"/>
  <c r="AW117" i="4"/>
  <c r="Q117" i="4"/>
  <c r="BM117" i="4"/>
  <c r="BY117" i="4"/>
  <c r="F117" i="4"/>
  <c r="AD117" i="4"/>
  <c r="BL117" i="4"/>
  <c r="R117" i="4"/>
  <c r="AO117" i="4"/>
  <c r="AQ117" i="4"/>
  <c r="BE117" i="4"/>
  <c r="AZ117" i="4"/>
  <c r="Z117" i="4"/>
  <c r="AX117" i="4"/>
  <c r="BF117" i="4"/>
  <c r="BH117" i="4"/>
  <c r="D117" i="4"/>
  <c r="AJ117" i="4"/>
  <c r="BU117" i="4"/>
  <c r="AH117" i="4"/>
  <c r="K117" i="4"/>
  <c r="AM117" i="4"/>
  <c r="N117" i="4"/>
  <c r="V117" i="4"/>
  <c r="O117" i="4"/>
  <c r="BV117" i="4"/>
  <c r="P117" i="4"/>
  <c r="AC117" i="4"/>
  <c r="BR117" i="4"/>
  <c r="BP117" i="4"/>
  <c r="U117" i="4"/>
  <c r="M117" i="4"/>
  <c r="BT117" i="4"/>
  <c r="C118" i="4"/>
  <c r="AA118" i="4" s="1"/>
  <c r="M95" i="13" l="1"/>
  <c r="N95" i="13" s="1"/>
  <c r="K96" i="13" s="1"/>
  <c r="L96" i="13" s="1"/>
  <c r="D115" i="15"/>
  <c r="G112" i="15"/>
  <c r="CA111" i="15"/>
  <c r="K87" i="12"/>
  <c r="F96" i="12"/>
  <c r="I96" i="12" s="1"/>
  <c r="J96" i="12" s="1"/>
  <c r="CC112" i="4"/>
  <c r="D97" i="13"/>
  <c r="D97" i="12"/>
  <c r="O88" i="12"/>
  <c r="P88" i="12" s="1"/>
  <c r="M89" i="12" s="1"/>
  <c r="N89" i="12" s="1"/>
  <c r="E96" i="13"/>
  <c r="G96" i="13" s="1"/>
  <c r="H96" i="13" s="1"/>
  <c r="M96" i="13" s="1"/>
  <c r="I95" i="13"/>
  <c r="CJ111" i="8"/>
  <c r="CL111" i="8" s="1"/>
  <c r="CM111" i="8" s="1"/>
  <c r="CH112" i="8"/>
  <c r="CC112" i="8"/>
  <c r="CE112" i="8" s="1"/>
  <c r="CG112" i="8" s="1"/>
  <c r="G114" i="8"/>
  <c r="CA113" i="8"/>
  <c r="D117" i="8"/>
  <c r="CH112" i="4"/>
  <c r="CJ112" i="4" s="1"/>
  <c r="BP118" i="4"/>
  <c r="BV118" i="4"/>
  <c r="AM118" i="4"/>
  <c r="BZ118" i="4"/>
  <c r="AX118" i="4"/>
  <c r="AQ118" i="4"/>
  <c r="AD118" i="4"/>
  <c r="Q118" i="4"/>
  <c r="AR118" i="4"/>
  <c r="J118" i="4"/>
  <c r="BO118" i="4"/>
  <c r="BU118" i="4"/>
  <c r="AF118" i="4"/>
  <c r="BD118" i="4"/>
  <c r="AP118" i="4"/>
  <c r="E118" i="4"/>
  <c r="M118" i="4"/>
  <c r="AC118" i="4"/>
  <c r="AL118" i="4"/>
  <c r="AT118" i="4"/>
  <c r="CA113" i="4"/>
  <c r="G114" i="4"/>
  <c r="BT118" i="4"/>
  <c r="BR118" i="4"/>
  <c r="O118" i="4"/>
  <c r="K118" i="4"/>
  <c r="AJ118" i="4"/>
  <c r="Y118" i="4"/>
  <c r="AE118" i="4"/>
  <c r="BC118" i="4"/>
  <c r="S118" i="4"/>
  <c r="Z118" i="4"/>
  <c r="AO118" i="4"/>
  <c r="F118" i="4"/>
  <c r="AW118" i="4"/>
  <c r="BI118" i="4"/>
  <c r="BB118" i="4"/>
  <c r="I118" i="4"/>
  <c r="H118" i="4"/>
  <c r="BW118" i="4"/>
  <c r="BX118" i="4"/>
  <c r="V118" i="4"/>
  <c r="AH118" i="4"/>
  <c r="D118" i="4"/>
  <c r="BN118" i="4"/>
  <c r="AN118" i="4"/>
  <c r="BG118" i="4"/>
  <c r="BH118" i="4"/>
  <c r="AZ118" i="4"/>
  <c r="R118" i="4"/>
  <c r="BY118" i="4"/>
  <c r="AB118" i="4"/>
  <c r="AU118" i="4"/>
  <c r="AV118" i="4"/>
  <c r="BS118" i="4"/>
  <c r="BK118" i="4"/>
  <c r="BJ118" i="4"/>
  <c r="X118" i="4"/>
  <c r="U118" i="4"/>
  <c r="P118" i="4"/>
  <c r="N118" i="4"/>
  <c r="AY118" i="4"/>
  <c r="AS118" i="4"/>
  <c r="AK118" i="4"/>
  <c r="T118" i="4"/>
  <c r="BF118" i="4"/>
  <c r="BE118" i="4"/>
  <c r="BL118" i="4"/>
  <c r="BM118" i="4"/>
  <c r="BA118" i="4"/>
  <c r="W118" i="4"/>
  <c r="L118" i="4"/>
  <c r="AG118" i="4"/>
  <c r="AI118" i="4"/>
  <c r="BQ118" i="4"/>
  <c r="C119" i="4"/>
  <c r="AA119" i="4" s="1"/>
  <c r="G113" i="15" l="1"/>
  <c r="CA112" i="15"/>
  <c r="D116" i="15"/>
  <c r="N96" i="13"/>
  <c r="K97" i="13" s="1"/>
  <c r="L97" i="13" s="1"/>
  <c r="I96" i="13"/>
  <c r="F97" i="12"/>
  <c r="I97" i="12" s="1"/>
  <c r="J97" i="12" s="1"/>
  <c r="E97" i="13"/>
  <c r="G97" i="13" s="1"/>
  <c r="H97" i="13" s="1"/>
  <c r="O89" i="12"/>
  <c r="P89" i="12" s="1"/>
  <c r="M90" i="12" s="1"/>
  <c r="N90" i="12" s="1"/>
  <c r="CC113" i="4"/>
  <c r="D98" i="12"/>
  <c r="D98" i="13"/>
  <c r="K88" i="12"/>
  <c r="CJ112" i="8"/>
  <c r="CL112" i="8" s="1"/>
  <c r="CM112" i="8" s="1"/>
  <c r="G115" i="8"/>
  <c r="CA114" i="8"/>
  <c r="CH113" i="8"/>
  <c r="CC113" i="8"/>
  <c r="CE113" i="8" s="1"/>
  <c r="CG113" i="8" s="1"/>
  <c r="D118" i="8"/>
  <c r="CH113" i="4"/>
  <c r="CJ113" i="4" s="1"/>
  <c r="L119" i="4"/>
  <c r="BL119" i="4"/>
  <c r="AK119" i="4"/>
  <c r="E119" i="4"/>
  <c r="AT119" i="4"/>
  <c r="BK119" i="4"/>
  <c r="AB119" i="4"/>
  <c r="BH119" i="4"/>
  <c r="BV119" i="4"/>
  <c r="I119" i="4"/>
  <c r="F119" i="4"/>
  <c r="BC119" i="4"/>
  <c r="N119" i="4"/>
  <c r="BU119" i="4"/>
  <c r="D119" i="4"/>
  <c r="CA114" i="4"/>
  <c r="G115" i="4"/>
  <c r="K119" i="4"/>
  <c r="BO119" i="4"/>
  <c r="AP119" i="4"/>
  <c r="BQ119" i="4"/>
  <c r="W119" i="4"/>
  <c r="BE119" i="4"/>
  <c r="AS119" i="4"/>
  <c r="P119" i="4"/>
  <c r="AR119" i="4"/>
  <c r="BP119" i="4"/>
  <c r="BS119" i="4"/>
  <c r="BY119" i="4"/>
  <c r="BG119" i="4"/>
  <c r="AH119" i="4"/>
  <c r="Q119" i="4"/>
  <c r="BX119" i="4"/>
  <c r="BB119" i="4"/>
  <c r="AO119" i="4"/>
  <c r="AE119" i="4"/>
  <c r="O119" i="4"/>
  <c r="BD119" i="4"/>
  <c r="AF119" i="4"/>
  <c r="BA119" i="4"/>
  <c r="AY119" i="4"/>
  <c r="U119" i="4"/>
  <c r="AQ119" i="4"/>
  <c r="X119" i="4"/>
  <c r="AV119" i="4"/>
  <c r="R119" i="4"/>
  <c r="AN119" i="4"/>
  <c r="V119" i="4"/>
  <c r="AX119" i="4"/>
  <c r="BW119" i="4"/>
  <c r="BI119" i="4"/>
  <c r="Z119" i="4"/>
  <c r="Y119" i="4"/>
  <c r="BR119" i="4"/>
  <c r="J119" i="4"/>
  <c r="AM119" i="4"/>
  <c r="AI119" i="4"/>
  <c r="BF119" i="4"/>
  <c r="AG119" i="4"/>
  <c r="BM119" i="4"/>
  <c r="T119" i="4"/>
  <c r="M119" i="4"/>
  <c r="BZ119" i="4"/>
  <c r="BJ119" i="4"/>
  <c r="AU119" i="4"/>
  <c r="AZ119" i="4"/>
  <c r="BN119" i="4"/>
  <c r="AC119" i="4"/>
  <c r="AL119" i="4"/>
  <c r="H119" i="4"/>
  <c r="AW119" i="4"/>
  <c r="S119" i="4"/>
  <c r="AJ119" i="4"/>
  <c r="BT119" i="4"/>
  <c r="AD119" i="4"/>
  <c r="C120" i="4"/>
  <c r="AA120" i="4" s="1"/>
  <c r="M97" i="13" l="1"/>
  <c r="N97" i="13" s="1"/>
  <c r="K98" i="13" s="1"/>
  <c r="L98" i="13" s="1"/>
  <c r="G114" i="15"/>
  <c r="CA113" i="15"/>
  <c r="D117" i="15"/>
  <c r="CC114" i="4"/>
  <c r="D99" i="13"/>
  <c r="E99" i="13" s="1"/>
  <c r="G99" i="13" s="1"/>
  <c r="H99" i="13" s="1"/>
  <c r="D99" i="12"/>
  <c r="E98" i="13"/>
  <c r="G98" i="13" s="1"/>
  <c r="H98" i="13" s="1"/>
  <c r="M98" i="13" s="1"/>
  <c r="N98" i="13" s="1"/>
  <c r="K99" i="13" s="1"/>
  <c r="L99" i="13" s="1"/>
  <c r="K89" i="12"/>
  <c r="F98" i="12"/>
  <c r="I98" i="12" s="1"/>
  <c r="J98" i="12" s="1"/>
  <c r="O90" i="12"/>
  <c r="P90" i="12" s="1"/>
  <c r="M91" i="12" s="1"/>
  <c r="N91" i="12" s="1"/>
  <c r="I97" i="13"/>
  <c r="CJ113" i="8"/>
  <c r="CL113" i="8" s="1"/>
  <c r="CM113" i="8" s="1"/>
  <c r="CC114" i="8"/>
  <c r="CE114" i="8" s="1"/>
  <c r="CG114" i="8" s="1"/>
  <c r="CH114" i="8"/>
  <c r="D119" i="8"/>
  <c r="G116" i="8"/>
  <c r="CA115" i="8"/>
  <c r="CH114" i="4"/>
  <c r="CJ114" i="4" s="1"/>
  <c r="T120" i="4"/>
  <c r="BW120" i="4"/>
  <c r="S120" i="4"/>
  <c r="AC120" i="4"/>
  <c r="BJ120" i="4"/>
  <c r="AT120" i="4"/>
  <c r="BD120" i="4"/>
  <c r="BB120" i="4"/>
  <c r="BG120" i="4"/>
  <c r="AR120" i="4"/>
  <c r="W120" i="4"/>
  <c r="K120" i="4"/>
  <c r="AI120" i="4"/>
  <c r="U120" i="4"/>
  <c r="BR120" i="4"/>
  <c r="R120" i="4"/>
  <c r="D120" i="4"/>
  <c r="G116" i="4"/>
  <c r="CA115" i="4"/>
  <c r="BU120" i="4"/>
  <c r="AD120" i="4"/>
  <c r="AW120" i="4"/>
  <c r="BN120" i="4"/>
  <c r="BZ120" i="4"/>
  <c r="BM120" i="4"/>
  <c r="F120" i="4"/>
  <c r="AK120" i="4"/>
  <c r="Y120" i="4"/>
  <c r="AX120" i="4"/>
  <c r="AV120" i="4"/>
  <c r="AY120" i="4"/>
  <c r="BK120" i="4"/>
  <c r="O120" i="4"/>
  <c r="BX120" i="4"/>
  <c r="BY120" i="4"/>
  <c r="P120" i="4"/>
  <c r="BQ120" i="4"/>
  <c r="BC120" i="4"/>
  <c r="N120" i="4"/>
  <c r="BT120" i="4"/>
  <c r="H120" i="4"/>
  <c r="AZ120" i="4"/>
  <c r="M120" i="4"/>
  <c r="AG120" i="4"/>
  <c r="E120" i="4"/>
  <c r="AM120" i="4"/>
  <c r="Z120" i="4"/>
  <c r="V120" i="4"/>
  <c r="X120" i="4"/>
  <c r="BA120" i="4"/>
  <c r="BL120" i="4"/>
  <c r="AE120" i="4"/>
  <c r="Q120" i="4"/>
  <c r="BS120" i="4"/>
  <c r="AS120" i="4"/>
  <c r="AP120" i="4"/>
  <c r="BV120" i="4"/>
  <c r="L120" i="4"/>
  <c r="AJ120" i="4"/>
  <c r="AL120" i="4"/>
  <c r="AU120" i="4"/>
  <c r="BF120" i="4"/>
  <c r="AB120" i="4"/>
  <c r="J120" i="4"/>
  <c r="BI120" i="4"/>
  <c r="AN120" i="4"/>
  <c r="AQ120" i="4"/>
  <c r="I120" i="4"/>
  <c r="AF120" i="4"/>
  <c r="AO120" i="4"/>
  <c r="AH120" i="4"/>
  <c r="BP120" i="4"/>
  <c r="BE120" i="4"/>
  <c r="BO120" i="4"/>
  <c r="BH120" i="4"/>
  <c r="C121" i="4"/>
  <c r="AA121" i="4" s="1"/>
  <c r="G115" i="15" l="1"/>
  <c r="CA114" i="15"/>
  <c r="D118" i="15"/>
  <c r="CC115" i="4"/>
  <c r="D100" i="13"/>
  <c r="D100" i="12"/>
  <c r="O91" i="12"/>
  <c r="P91" i="12" s="1"/>
  <c r="M92" i="12" s="1"/>
  <c r="N92" i="12" s="1"/>
  <c r="F99" i="12"/>
  <c r="I99" i="12" s="1"/>
  <c r="J99" i="12" s="1"/>
  <c r="K90" i="12"/>
  <c r="M99" i="13"/>
  <c r="N99" i="13" s="1"/>
  <c r="K100" i="13" s="1"/>
  <c r="L100" i="13" s="1"/>
  <c r="I98" i="13"/>
  <c r="CJ114" i="8"/>
  <c r="CL114" i="8" s="1"/>
  <c r="CM114" i="8" s="1"/>
  <c r="D120" i="8"/>
  <c r="CC115" i="8"/>
  <c r="CE115" i="8" s="1"/>
  <c r="CG115" i="8" s="1"/>
  <c r="CH115" i="8"/>
  <c r="G117" i="8"/>
  <c r="CA116" i="8"/>
  <c r="CH115" i="4"/>
  <c r="CJ115" i="4" s="1"/>
  <c r="BP121" i="4"/>
  <c r="BT121" i="4"/>
  <c r="BB121" i="4"/>
  <c r="AU121" i="4"/>
  <c r="L121" i="4"/>
  <c r="BS121" i="4"/>
  <c r="BA121" i="4"/>
  <c r="AM121" i="4"/>
  <c r="I121" i="4"/>
  <c r="J121" i="4"/>
  <c r="G117" i="4"/>
  <c r="CA116" i="4"/>
  <c r="AZ121" i="4"/>
  <c r="BD121" i="4"/>
  <c r="N121" i="4"/>
  <c r="BY121" i="4"/>
  <c r="AY121" i="4"/>
  <c r="AK121" i="4"/>
  <c r="BN121" i="4"/>
  <c r="K121" i="4"/>
  <c r="BR121" i="4"/>
  <c r="BH121" i="4"/>
  <c r="AH121" i="4"/>
  <c r="AQ121" i="4"/>
  <c r="AB121" i="4"/>
  <c r="AL121" i="4"/>
  <c r="R121" i="4"/>
  <c r="BV121" i="4"/>
  <c r="Q121" i="4"/>
  <c r="X121" i="4"/>
  <c r="E121" i="4"/>
  <c r="H121" i="4"/>
  <c r="BW121" i="4"/>
  <c r="BC121" i="4"/>
  <c r="BX121" i="4"/>
  <c r="AV121" i="4"/>
  <c r="F121" i="4"/>
  <c r="AW121" i="4"/>
  <c r="BG121" i="4"/>
  <c r="T121" i="4"/>
  <c r="AI121" i="4"/>
  <c r="BQ121" i="4"/>
  <c r="O121" i="4"/>
  <c r="AX121" i="4"/>
  <c r="BM121" i="4"/>
  <c r="AD121" i="4"/>
  <c r="D121" i="4"/>
  <c r="AC121" i="4"/>
  <c r="BO121" i="4"/>
  <c r="AO121" i="4"/>
  <c r="AN121" i="4"/>
  <c r="BF121" i="4"/>
  <c r="AJ121" i="4"/>
  <c r="AT121" i="4"/>
  <c r="AP121" i="4"/>
  <c r="AE121" i="4"/>
  <c r="V121" i="4"/>
  <c r="AG121" i="4"/>
  <c r="BE121" i="4"/>
  <c r="AF121" i="4"/>
  <c r="BI121" i="4"/>
  <c r="W121" i="4"/>
  <c r="BJ121" i="4"/>
  <c r="AS121" i="4"/>
  <c r="BL121" i="4"/>
  <c r="Z121" i="4"/>
  <c r="M121" i="4"/>
  <c r="AR121" i="4"/>
  <c r="S121" i="4"/>
  <c r="P121" i="4"/>
  <c r="BK121" i="4"/>
  <c r="Y121" i="4"/>
  <c r="BZ121" i="4"/>
  <c r="BU121" i="4"/>
  <c r="U121" i="4"/>
  <c r="C122" i="4"/>
  <c r="AA122" i="4" s="1"/>
  <c r="G116" i="15" l="1"/>
  <c r="CA115" i="15"/>
  <c r="D119" i="15"/>
  <c r="E100" i="13"/>
  <c r="G100" i="13" s="1"/>
  <c r="H100" i="13" s="1"/>
  <c r="M100" i="13" s="1"/>
  <c r="O92" i="12"/>
  <c r="P92" i="12" s="1"/>
  <c r="M93" i="12" s="1"/>
  <c r="N93" i="12" s="1"/>
  <c r="CC116" i="4"/>
  <c r="D101" i="13"/>
  <c r="D101" i="12"/>
  <c r="K91" i="12"/>
  <c r="I99" i="13"/>
  <c r="F100" i="12"/>
  <c r="I100" i="12" s="1"/>
  <c r="J100" i="12" s="1"/>
  <c r="CJ115" i="8"/>
  <c r="CL115" i="8" s="1"/>
  <c r="CM115" i="8" s="1"/>
  <c r="CC116" i="8"/>
  <c r="CE116" i="8" s="1"/>
  <c r="CG116" i="8" s="1"/>
  <c r="CH116" i="8"/>
  <c r="G118" i="8"/>
  <c r="CA117" i="8"/>
  <c r="D121" i="8"/>
  <c r="CH116" i="4"/>
  <c r="CJ116" i="4" s="1"/>
  <c r="BI122" i="4"/>
  <c r="BO122" i="4"/>
  <c r="AW122" i="4"/>
  <c r="AL122" i="4"/>
  <c r="AK122" i="4"/>
  <c r="Y122" i="4"/>
  <c r="AR122" i="4"/>
  <c r="AS122" i="4"/>
  <c r="I122" i="4"/>
  <c r="BM122" i="4"/>
  <c r="AI122" i="4"/>
  <c r="AJ122" i="4"/>
  <c r="X122" i="4"/>
  <c r="BD122" i="4"/>
  <c r="V122" i="4"/>
  <c r="BC122" i="4"/>
  <c r="BH122" i="4"/>
  <c r="CA117" i="4"/>
  <c r="G118" i="4"/>
  <c r="BB122" i="4"/>
  <c r="U122" i="4"/>
  <c r="BK122" i="4"/>
  <c r="M122" i="4"/>
  <c r="BJ122" i="4"/>
  <c r="AF122" i="4"/>
  <c r="AE122" i="4"/>
  <c r="BF122" i="4"/>
  <c r="BA122" i="4"/>
  <c r="AC122" i="4"/>
  <c r="AX122" i="4"/>
  <c r="BT122" i="4"/>
  <c r="F122" i="4"/>
  <c r="BW122" i="4"/>
  <c r="Q122" i="4"/>
  <c r="AB122" i="4"/>
  <c r="BR122" i="4"/>
  <c r="AY122" i="4"/>
  <c r="AZ122" i="4"/>
  <c r="J122" i="4"/>
  <c r="BU122" i="4"/>
  <c r="P122" i="4"/>
  <c r="Z122" i="4"/>
  <c r="W122" i="4"/>
  <c r="BE122" i="4"/>
  <c r="AP122" i="4"/>
  <c r="AN122" i="4"/>
  <c r="L122" i="4"/>
  <c r="D122" i="4"/>
  <c r="O122" i="4"/>
  <c r="T122" i="4"/>
  <c r="AV122" i="4"/>
  <c r="H122" i="4"/>
  <c r="BV122" i="4"/>
  <c r="AQ122" i="4"/>
  <c r="K122" i="4"/>
  <c r="BY122" i="4"/>
  <c r="AM122" i="4"/>
  <c r="BP122" i="4"/>
  <c r="BZ122" i="4"/>
  <c r="S122" i="4"/>
  <c r="BL122" i="4"/>
  <c r="AG122" i="4"/>
  <c r="AT122" i="4"/>
  <c r="AO122" i="4"/>
  <c r="AU122" i="4"/>
  <c r="AD122" i="4"/>
  <c r="BQ122" i="4"/>
  <c r="BG122" i="4"/>
  <c r="BX122" i="4"/>
  <c r="E122" i="4"/>
  <c r="R122" i="4"/>
  <c r="AH122" i="4"/>
  <c r="BN122" i="4"/>
  <c r="N122" i="4"/>
  <c r="BS122" i="4"/>
  <c r="C123" i="4"/>
  <c r="AA123" i="4" s="1"/>
  <c r="D120" i="15" l="1"/>
  <c r="G117" i="15"/>
  <c r="CA116" i="15"/>
  <c r="N100" i="13"/>
  <c r="K101" i="13" s="1"/>
  <c r="L101" i="13" s="1"/>
  <c r="I100" i="13"/>
  <c r="E101" i="13"/>
  <c r="G101" i="13" s="1"/>
  <c r="H101" i="13" s="1"/>
  <c r="O93" i="12"/>
  <c r="P93" i="12" s="1"/>
  <c r="M94" i="12" s="1"/>
  <c r="N94" i="12" s="1"/>
  <c r="CC117" i="4"/>
  <c r="D102" i="13"/>
  <c r="D102" i="12"/>
  <c r="F101" i="12"/>
  <c r="I101" i="12" s="1"/>
  <c r="J101" i="12" s="1"/>
  <c r="K92" i="12"/>
  <c r="CJ116" i="8"/>
  <c r="CL116" i="8" s="1"/>
  <c r="CM116" i="8" s="1"/>
  <c r="CH117" i="8"/>
  <c r="CC117" i="8"/>
  <c r="CE117" i="8" s="1"/>
  <c r="CG117" i="8" s="1"/>
  <c r="G119" i="8"/>
  <c r="CA118" i="8"/>
  <c r="D122" i="8"/>
  <c r="CH117" i="4"/>
  <c r="CJ117" i="4" s="1"/>
  <c r="X123" i="4"/>
  <c r="BL123" i="4"/>
  <c r="BP123" i="4"/>
  <c r="AQ123" i="4"/>
  <c r="T123" i="4"/>
  <c r="AN123" i="4"/>
  <c r="Z123" i="4"/>
  <c r="J123" i="4"/>
  <c r="AB123" i="4"/>
  <c r="BT123" i="4"/>
  <c r="BF123" i="4"/>
  <c r="AH123" i="4"/>
  <c r="BG123" i="4"/>
  <c r="AO123" i="4"/>
  <c r="BC123" i="4"/>
  <c r="CA118" i="4"/>
  <c r="G119" i="4"/>
  <c r="M123" i="4"/>
  <c r="BD123" i="4"/>
  <c r="BO123" i="4"/>
  <c r="BS123" i="4"/>
  <c r="R123" i="4"/>
  <c r="BQ123" i="4"/>
  <c r="AT123" i="4"/>
  <c r="S123" i="4"/>
  <c r="AI123" i="4"/>
  <c r="AM123" i="4"/>
  <c r="BV123" i="4"/>
  <c r="O123" i="4"/>
  <c r="AP123" i="4"/>
  <c r="P123" i="4"/>
  <c r="BM123" i="4"/>
  <c r="AZ123" i="4"/>
  <c r="Q123" i="4"/>
  <c r="AX123" i="4"/>
  <c r="AE123" i="4"/>
  <c r="BK123" i="4"/>
  <c r="AL123" i="4"/>
  <c r="BI123" i="4"/>
  <c r="E123" i="4"/>
  <c r="AD123" i="4"/>
  <c r="AG123" i="4"/>
  <c r="BZ123" i="4"/>
  <c r="V123" i="4"/>
  <c r="BY123" i="4"/>
  <c r="H123" i="4"/>
  <c r="D123" i="4"/>
  <c r="BE123" i="4"/>
  <c r="BU123" i="4"/>
  <c r="AJ123" i="4"/>
  <c r="AY123" i="4"/>
  <c r="BW123" i="4"/>
  <c r="AC123" i="4"/>
  <c r="AF123" i="4"/>
  <c r="U123" i="4"/>
  <c r="AW123" i="4"/>
  <c r="Y123" i="4"/>
  <c r="N123" i="4"/>
  <c r="BN123" i="4"/>
  <c r="BX123" i="4"/>
  <c r="AU123" i="4"/>
  <c r="AK123" i="4"/>
  <c r="AS123" i="4"/>
  <c r="K123" i="4"/>
  <c r="AV123" i="4"/>
  <c r="L123" i="4"/>
  <c r="W123" i="4"/>
  <c r="BH123" i="4"/>
  <c r="AR123" i="4"/>
  <c r="BR123" i="4"/>
  <c r="F123" i="4"/>
  <c r="BA123" i="4"/>
  <c r="BJ123" i="4"/>
  <c r="BB123" i="4"/>
  <c r="I123" i="4"/>
  <c r="C124" i="4"/>
  <c r="AA124" i="4" s="1"/>
  <c r="M101" i="13" l="1"/>
  <c r="N101" i="13" s="1"/>
  <c r="K102" i="13" s="1"/>
  <c r="L102" i="13" s="1"/>
  <c r="G118" i="15"/>
  <c r="CA117" i="15"/>
  <c r="D121" i="15"/>
  <c r="O94" i="12"/>
  <c r="P94" i="12" s="1"/>
  <c r="M95" i="12" s="1"/>
  <c r="N95" i="12" s="1"/>
  <c r="CC118" i="4"/>
  <c r="D103" i="13"/>
  <c r="D103" i="12"/>
  <c r="F102" i="12"/>
  <c r="I102" i="12" s="1"/>
  <c r="J102" i="12" s="1"/>
  <c r="K93" i="12"/>
  <c r="I101" i="13"/>
  <c r="E102" i="13"/>
  <c r="G102" i="13" s="1"/>
  <c r="H102" i="13" s="1"/>
  <c r="M102" i="13" s="1"/>
  <c r="CJ117" i="8"/>
  <c r="CL117" i="8" s="1"/>
  <c r="CM117" i="8" s="1"/>
  <c r="CC118" i="8"/>
  <c r="CE118" i="8" s="1"/>
  <c r="CG118" i="8" s="1"/>
  <c r="CH118" i="8"/>
  <c r="G120" i="8"/>
  <c r="CA119" i="8"/>
  <c r="D123" i="8"/>
  <c r="CH118" i="4"/>
  <c r="CJ118" i="4" s="1"/>
  <c r="BA124" i="4"/>
  <c r="I124" i="4"/>
  <c r="BI124" i="4"/>
  <c r="AX124" i="4"/>
  <c r="P124" i="4"/>
  <c r="AM124" i="4"/>
  <c r="BQ124" i="4"/>
  <c r="BD124" i="4"/>
  <c r="AH124" i="4"/>
  <c r="AF124" i="4"/>
  <c r="AJ124" i="4"/>
  <c r="H124" i="4"/>
  <c r="AG124" i="4"/>
  <c r="BH124" i="4"/>
  <c r="K124" i="4"/>
  <c r="F124" i="4"/>
  <c r="BB124" i="4"/>
  <c r="AN124" i="4"/>
  <c r="AU124" i="4"/>
  <c r="BF124" i="4"/>
  <c r="X124" i="4"/>
  <c r="CA119" i="4"/>
  <c r="G120" i="4"/>
  <c r="W124" i="4"/>
  <c r="AS124" i="4"/>
  <c r="BX124" i="4"/>
  <c r="Z124" i="4"/>
  <c r="Y124" i="4"/>
  <c r="AC124" i="4"/>
  <c r="BU124" i="4"/>
  <c r="BY124" i="4"/>
  <c r="AD124" i="4"/>
  <c r="T124" i="4"/>
  <c r="AL124" i="4"/>
  <c r="Q124" i="4"/>
  <c r="AP124" i="4"/>
  <c r="AI124" i="4"/>
  <c r="R124" i="4"/>
  <c r="M124" i="4"/>
  <c r="BP124" i="4"/>
  <c r="BR124" i="4"/>
  <c r="L124" i="4"/>
  <c r="AK124" i="4"/>
  <c r="BN124" i="4"/>
  <c r="AQ124" i="4"/>
  <c r="AW124" i="4"/>
  <c r="BW124" i="4"/>
  <c r="BE124" i="4"/>
  <c r="V124" i="4"/>
  <c r="E124" i="4"/>
  <c r="BC124" i="4"/>
  <c r="BK124" i="4"/>
  <c r="AZ124" i="4"/>
  <c r="O124" i="4"/>
  <c r="S124" i="4"/>
  <c r="BS124" i="4"/>
  <c r="AB124" i="4"/>
  <c r="BG124" i="4"/>
  <c r="BJ124" i="4"/>
  <c r="AR124" i="4"/>
  <c r="AV124" i="4"/>
  <c r="N124" i="4"/>
  <c r="BL124" i="4"/>
  <c r="U124" i="4"/>
  <c r="AY124" i="4"/>
  <c r="D124" i="4"/>
  <c r="BZ124" i="4"/>
  <c r="BT124" i="4"/>
  <c r="AO124" i="4"/>
  <c r="AE124" i="4"/>
  <c r="BM124" i="4"/>
  <c r="BV124" i="4"/>
  <c r="AT124" i="4"/>
  <c r="BO124" i="4"/>
  <c r="J124" i="4"/>
  <c r="C125" i="4"/>
  <c r="AA125" i="4" s="1"/>
  <c r="D122" i="15" l="1"/>
  <c r="G119" i="15"/>
  <c r="CA118" i="15"/>
  <c r="K94" i="12"/>
  <c r="N102" i="13"/>
  <c r="K103" i="13" s="1"/>
  <c r="L103" i="13" s="1"/>
  <c r="I102" i="13"/>
  <c r="O95" i="12"/>
  <c r="P95" i="12" s="1"/>
  <c r="M96" i="12" s="1"/>
  <c r="N96" i="12" s="1"/>
  <c r="F103" i="12"/>
  <c r="I103" i="12" s="1"/>
  <c r="J103" i="12" s="1"/>
  <c r="CC119" i="4"/>
  <c r="D104" i="13"/>
  <c r="D104" i="12"/>
  <c r="E103" i="13"/>
  <c r="G103" i="13" s="1"/>
  <c r="H103" i="13" s="1"/>
  <c r="CJ118" i="8"/>
  <c r="CL118" i="8" s="1"/>
  <c r="CM118" i="8" s="1"/>
  <c r="CH119" i="8"/>
  <c r="CC119" i="8"/>
  <c r="CE119" i="8" s="1"/>
  <c r="CG119" i="8" s="1"/>
  <c r="G121" i="8"/>
  <c r="CA120" i="8"/>
  <c r="D124" i="8"/>
  <c r="CH119" i="4"/>
  <c r="CJ119" i="4" s="1"/>
  <c r="AV125" i="4"/>
  <c r="AU125" i="4"/>
  <c r="BV125" i="4"/>
  <c r="BT125" i="4"/>
  <c r="U125" i="4"/>
  <c r="AJ125" i="4"/>
  <c r="M125" i="4"/>
  <c r="Q125" i="4"/>
  <c r="BY125" i="4"/>
  <c r="Z125" i="4"/>
  <c r="F125" i="4"/>
  <c r="BO125" i="4"/>
  <c r="AE125" i="4"/>
  <c r="BQ125" i="4"/>
  <c r="BS125" i="4"/>
  <c r="BK125" i="4"/>
  <c r="BE125" i="4"/>
  <c r="BN125" i="4"/>
  <c r="BB125" i="4"/>
  <c r="AG125" i="4"/>
  <c r="CA120" i="4"/>
  <c r="G121" i="4"/>
  <c r="J125" i="4"/>
  <c r="BM125" i="4"/>
  <c r="BZ125" i="4"/>
  <c r="BL125" i="4"/>
  <c r="AR125" i="4"/>
  <c r="BI125" i="4"/>
  <c r="BA125" i="4"/>
  <c r="S125" i="4"/>
  <c r="BC125" i="4"/>
  <c r="BW125" i="4"/>
  <c r="AK125" i="4"/>
  <c r="BD125" i="4"/>
  <c r="BF125" i="4"/>
  <c r="R125" i="4"/>
  <c r="AL125" i="4"/>
  <c r="BU125" i="4"/>
  <c r="BX125" i="4"/>
  <c r="AN125" i="4"/>
  <c r="AF125" i="4"/>
  <c r="D125" i="4"/>
  <c r="N125" i="4"/>
  <c r="BJ125" i="4"/>
  <c r="H125" i="4"/>
  <c r="BG125" i="4"/>
  <c r="O125" i="4"/>
  <c r="E125" i="4"/>
  <c r="AW125" i="4"/>
  <c r="L125" i="4"/>
  <c r="P125" i="4"/>
  <c r="BH125" i="4"/>
  <c r="AI125" i="4"/>
  <c r="T125" i="4"/>
  <c r="AC125" i="4"/>
  <c r="AS125" i="4"/>
  <c r="AM125" i="4"/>
  <c r="K125" i="4"/>
  <c r="AT125" i="4"/>
  <c r="AO125" i="4"/>
  <c r="AY125" i="4"/>
  <c r="I125" i="4"/>
  <c r="AH125" i="4"/>
  <c r="AB125" i="4"/>
  <c r="AZ125" i="4"/>
  <c r="V125" i="4"/>
  <c r="AQ125" i="4"/>
  <c r="BR125" i="4"/>
  <c r="X125" i="4"/>
  <c r="BP125" i="4"/>
  <c r="AP125" i="4"/>
  <c r="AD125" i="4"/>
  <c r="Y125" i="4"/>
  <c r="W125" i="4"/>
  <c r="AX125" i="4"/>
  <c r="C126" i="4"/>
  <c r="AA126" i="4" s="1"/>
  <c r="G120" i="15" l="1"/>
  <c r="CA119" i="15"/>
  <c r="D123" i="15"/>
  <c r="M103" i="13"/>
  <c r="N103" i="13" s="1"/>
  <c r="K104" i="13" s="1"/>
  <c r="L104" i="13" s="1"/>
  <c r="K95" i="12"/>
  <c r="E104" i="13"/>
  <c r="G104" i="13" s="1"/>
  <c r="H104" i="13" s="1"/>
  <c r="O96" i="12"/>
  <c r="P96" i="12" s="1"/>
  <c r="M97" i="12" s="1"/>
  <c r="N97" i="12" s="1"/>
  <c r="CC120" i="4"/>
  <c r="D105" i="13"/>
  <c r="D105" i="12"/>
  <c r="F104" i="12"/>
  <c r="I104" i="12" s="1"/>
  <c r="J104" i="12" s="1"/>
  <c r="CJ119" i="8"/>
  <c r="CL119" i="8" s="1"/>
  <c r="CM119" i="8" s="1"/>
  <c r="CC120" i="8"/>
  <c r="CE120" i="8" s="1"/>
  <c r="CG120" i="8" s="1"/>
  <c r="CH120" i="8"/>
  <c r="G122" i="8"/>
  <c r="CA121" i="8"/>
  <c r="D125" i="8"/>
  <c r="CH120" i="4"/>
  <c r="CJ120" i="4" s="1"/>
  <c r="BU126" i="4"/>
  <c r="BL126" i="4"/>
  <c r="AY126" i="4"/>
  <c r="BT126" i="4"/>
  <c r="AC126" i="4"/>
  <c r="P126" i="4"/>
  <c r="O126" i="4"/>
  <c r="N126" i="4"/>
  <c r="BN126" i="4"/>
  <c r="BV126" i="4"/>
  <c r="S126" i="4"/>
  <c r="AG126" i="4"/>
  <c r="AD126" i="4"/>
  <c r="BR126" i="4"/>
  <c r="AB126" i="4"/>
  <c r="Z126" i="4"/>
  <c r="BD126" i="4"/>
  <c r="AX126" i="4"/>
  <c r="AP126" i="4"/>
  <c r="BB126" i="4"/>
  <c r="CA121" i="4"/>
  <c r="G122" i="4"/>
  <c r="AQ126" i="4"/>
  <c r="AH126" i="4"/>
  <c r="AO126" i="4"/>
  <c r="M126" i="4"/>
  <c r="K126" i="4"/>
  <c r="T126" i="4"/>
  <c r="L126" i="4"/>
  <c r="BG126" i="4"/>
  <c r="D126" i="4"/>
  <c r="BE126" i="4"/>
  <c r="AF126" i="4"/>
  <c r="AL126" i="4"/>
  <c r="AK126" i="4"/>
  <c r="BA126" i="4"/>
  <c r="BZ126" i="4"/>
  <c r="F126" i="4"/>
  <c r="BS126" i="4"/>
  <c r="W126" i="4"/>
  <c r="BP126" i="4"/>
  <c r="V126" i="4"/>
  <c r="I126" i="4"/>
  <c r="AT126" i="4"/>
  <c r="BK126" i="4"/>
  <c r="AM126" i="4"/>
  <c r="AI126" i="4"/>
  <c r="AW126" i="4"/>
  <c r="H126" i="4"/>
  <c r="AE126" i="4"/>
  <c r="AU126" i="4"/>
  <c r="AN126" i="4"/>
  <c r="R126" i="4"/>
  <c r="BW126" i="4"/>
  <c r="BI126" i="4"/>
  <c r="BM126" i="4"/>
  <c r="BY126" i="4"/>
  <c r="U126" i="4"/>
  <c r="Y126" i="4"/>
  <c r="X126" i="4"/>
  <c r="AZ126" i="4"/>
  <c r="BO126" i="4"/>
  <c r="BQ126" i="4"/>
  <c r="AS126" i="4"/>
  <c r="BH126" i="4"/>
  <c r="E126" i="4"/>
  <c r="BJ126" i="4"/>
  <c r="Q126" i="4"/>
  <c r="AV126" i="4"/>
  <c r="BX126" i="4"/>
  <c r="BF126" i="4"/>
  <c r="BC126" i="4"/>
  <c r="AR126" i="4"/>
  <c r="J126" i="4"/>
  <c r="AJ126" i="4"/>
  <c r="C127" i="4"/>
  <c r="AA127" i="4" s="1"/>
  <c r="I103" i="13" l="1"/>
  <c r="D124" i="15"/>
  <c r="M104" i="13"/>
  <c r="N104" i="13" s="1"/>
  <c r="K105" i="13" s="1"/>
  <c r="L105" i="13" s="1"/>
  <c r="G121" i="15"/>
  <c r="CA120" i="15"/>
  <c r="E105" i="13"/>
  <c r="G105" i="13" s="1"/>
  <c r="H105" i="13" s="1"/>
  <c r="O97" i="12"/>
  <c r="P97" i="12" s="1"/>
  <c r="M98" i="12" s="1"/>
  <c r="N98" i="12" s="1"/>
  <c r="CC121" i="4"/>
  <c r="D106" i="13"/>
  <c r="E106" i="13" s="1"/>
  <c r="G106" i="13" s="1"/>
  <c r="H106" i="13" s="1"/>
  <c r="D106" i="12"/>
  <c r="F105" i="12"/>
  <c r="I105" i="12" s="1"/>
  <c r="J105" i="12" s="1"/>
  <c r="K96" i="12"/>
  <c r="CJ120" i="8"/>
  <c r="CL120" i="8" s="1"/>
  <c r="CM120" i="8" s="1"/>
  <c r="G123" i="8"/>
  <c r="CA122" i="8"/>
  <c r="CH121" i="8"/>
  <c r="CC121" i="8"/>
  <c r="CE121" i="8" s="1"/>
  <c r="CG121" i="8" s="1"/>
  <c r="D126" i="8"/>
  <c r="CH121" i="4"/>
  <c r="CJ121" i="4" s="1"/>
  <c r="AZ127" i="4"/>
  <c r="BC127" i="4"/>
  <c r="Q127" i="4"/>
  <c r="AS127" i="4"/>
  <c r="N127" i="4"/>
  <c r="F127" i="4"/>
  <c r="AL127" i="4"/>
  <c r="BG127" i="4"/>
  <c r="Z127" i="4"/>
  <c r="BL127" i="4"/>
  <c r="BM127" i="4"/>
  <c r="AN127" i="4"/>
  <c r="AW127" i="4"/>
  <c r="AT127" i="4"/>
  <c r="W127" i="4"/>
  <c r="CA122" i="4"/>
  <c r="G123" i="4"/>
  <c r="M127" i="4"/>
  <c r="BT127" i="4"/>
  <c r="AJ127" i="4"/>
  <c r="BF127" i="4"/>
  <c r="BJ127" i="4"/>
  <c r="BQ127" i="4"/>
  <c r="X127" i="4"/>
  <c r="BV127" i="4"/>
  <c r="BR127" i="4"/>
  <c r="BI127" i="4"/>
  <c r="AU127" i="4"/>
  <c r="AI127" i="4"/>
  <c r="I127" i="4"/>
  <c r="BN127" i="4"/>
  <c r="AC127" i="4"/>
  <c r="BZ127" i="4"/>
  <c r="AF127" i="4"/>
  <c r="L127" i="4"/>
  <c r="AO127" i="4"/>
  <c r="AG127" i="4"/>
  <c r="AY127" i="4"/>
  <c r="AP127" i="4"/>
  <c r="J127" i="4"/>
  <c r="BX127" i="4"/>
  <c r="E127" i="4"/>
  <c r="BO127" i="4"/>
  <c r="Y127" i="4"/>
  <c r="BB127" i="4"/>
  <c r="U127" i="4"/>
  <c r="BW127" i="4"/>
  <c r="AE127" i="4"/>
  <c r="AM127" i="4"/>
  <c r="V127" i="4"/>
  <c r="S127" i="4"/>
  <c r="AB127" i="4"/>
  <c r="BA127" i="4"/>
  <c r="BE127" i="4"/>
  <c r="T127" i="4"/>
  <c r="AH127" i="4"/>
  <c r="BD127" i="4"/>
  <c r="AD127" i="4"/>
  <c r="AR127" i="4"/>
  <c r="AV127" i="4"/>
  <c r="BH127" i="4"/>
  <c r="AX127" i="4"/>
  <c r="P127" i="4"/>
  <c r="BY127" i="4"/>
  <c r="R127" i="4"/>
  <c r="H127" i="4"/>
  <c r="BK127" i="4"/>
  <c r="BP127" i="4"/>
  <c r="BU127" i="4"/>
  <c r="BS127" i="4"/>
  <c r="AK127" i="4"/>
  <c r="D127" i="4"/>
  <c r="K127" i="4"/>
  <c r="AQ127" i="4"/>
  <c r="O127" i="4"/>
  <c r="C128" i="4"/>
  <c r="AA128" i="4" s="1"/>
  <c r="I104" i="13" l="1"/>
  <c r="G122" i="15"/>
  <c r="CA121" i="15"/>
  <c r="D125" i="15"/>
  <c r="M105" i="13"/>
  <c r="N105" i="13" s="1"/>
  <c r="K106" i="13" s="1"/>
  <c r="L106" i="13" s="1"/>
  <c r="M106" i="13" s="1"/>
  <c r="N106" i="13" s="1"/>
  <c r="K107" i="13" s="1"/>
  <c r="L107" i="13" s="1"/>
  <c r="CC122" i="4"/>
  <c r="D107" i="13"/>
  <c r="E107" i="13" s="1"/>
  <c r="G107" i="13" s="1"/>
  <c r="H107" i="13" s="1"/>
  <c r="D107" i="12"/>
  <c r="O98" i="12"/>
  <c r="P98" i="12" s="1"/>
  <c r="M99" i="12" s="1"/>
  <c r="N99" i="12" s="1"/>
  <c r="F106" i="12"/>
  <c r="I106" i="12" s="1"/>
  <c r="J106" i="12" s="1"/>
  <c r="K97" i="12"/>
  <c r="CJ121" i="8"/>
  <c r="CL121" i="8" s="1"/>
  <c r="CM121" i="8" s="1"/>
  <c r="CC122" i="8"/>
  <c r="CE122" i="8" s="1"/>
  <c r="CG122" i="8" s="1"/>
  <c r="CH122" i="8"/>
  <c r="D127" i="8"/>
  <c r="G124" i="8"/>
  <c r="CA123" i="8"/>
  <c r="CH122" i="4"/>
  <c r="CJ122" i="4" s="1"/>
  <c r="AO128" i="4"/>
  <c r="AC128" i="4"/>
  <c r="AU128" i="4"/>
  <c r="AD128" i="4"/>
  <c r="BE128" i="4"/>
  <c r="V128" i="4"/>
  <c r="U128" i="4"/>
  <c r="E128" i="4"/>
  <c r="BG128" i="4"/>
  <c r="BH128" i="4"/>
  <c r="BP128" i="4"/>
  <c r="BY128" i="4"/>
  <c r="AZ128" i="4"/>
  <c r="AQ128" i="4"/>
  <c r="AT128" i="4"/>
  <c r="D128" i="4"/>
  <c r="CA123" i="4"/>
  <c r="G124" i="4"/>
  <c r="X128" i="4"/>
  <c r="AJ128" i="4"/>
  <c r="W128" i="4"/>
  <c r="O128" i="4"/>
  <c r="AK128" i="4"/>
  <c r="BK128" i="4"/>
  <c r="P128" i="4"/>
  <c r="AV128" i="4"/>
  <c r="Z128" i="4"/>
  <c r="BD128" i="4"/>
  <c r="BA128" i="4"/>
  <c r="AM128" i="4"/>
  <c r="BB128" i="4"/>
  <c r="BX128" i="4"/>
  <c r="N128" i="4"/>
  <c r="BC128" i="4"/>
  <c r="L128" i="4"/>
  <c r="BN128" i="4"/>
  <c r="BI128" i="4"/>
  <c r="BQ128" i="4"/>
  <c r="BT128" i="4"/>
  <c r="AN128" i="4"/>
  <c r="BS128" i="4"/>
  <c r="H128" i="4"/>
  <c r="AX128" i="4"/>
  <c r="AR128" i="4"/>
  <c r="BL128" i="4"/>
  <c r="AH128" i="4"/>
  <c r="AB128" i="4"/>
  <c r="AE128" i="4"/>
  <c r="Y128" i="4"/>
  <c r="J128" i="4"/>
  <c r="AW128" i="4"/>
  <c r="AY128" i="4"/>
  <c r="AF128" i="4"/>
  <c r="I128" i="4"/>
  <c r="BR128" i="4"/>
  <c r="BJ128" i="4"/>
  <c r="M128" i="4"/>
  <c r="AS128" i="4"/>
  <c r="K128" i="4"/>
  <c r="BU128" i="4"/>
  <c r="R128" i="4"/>
  <c r="AL128" i="4"/>
  <c r="Q128" i="4"/>
  <c r="T128" i="4"/>
  <c r="S128" i="4"/>
  <c r="BW128" i="4"/>
  <c r="BO128" i="4"/>
  <c r="AP128" i="4"/>
  <c r="BM128" i="4"/>
  <c r="AG128" i="4"/>
  <c r="BZ128" i="4"/>
  <c r="AI128" i="4"/>
  <c r="BV128" i="4"/>
  <c r="BF128" i="4"/>
  <c r="F128" i="4"/>
  <c r="C129" i="4"/>
  <c r="AA129" i="4" s="1"/>
  <c r="I105" i="13" l="1"/>
  <c r="G123" i="15"/>
  <c r="CA122" i="15"/>
  <c r="D126" i="15"/>
  <c r="M107" i="13"/>
  <c r="N107" i="13" s="1"/>
  <c r="K108" i="13" s="1"/>
  <c r="L108" i="13" s="1"/>
  <c r="CC123" i="4"/>
  <c r="D108" i="13"/>
  <c r="D108" i="12"/>
  <c r="O99" i="12"/>
  <c r="P99" i="12" s="1"/>
  <c r="M100" i="12" s="1"/>
  <c r="N100" i="12" s="1"/>
  <c r="K98" i="12"/>
  <c r="I106" i="13"/>
  <c r="F107" i="12"/>
  <c r="I107" i="12" s="1"/>
  <c r="J107" i="12" s="1"/>
  <c r="CJ122" i="8"/>
  <c r="CL122" i="8" s="1"/>
  <c r="CM122" i="8" s="1"/>
  <c r="D128" i="8"/>
  <c r="CH123" i="8"/>
  <c r="CC123" i="8"/>
  <c r="CE123" i="8" s="1"/>
  <c r="CG123" i="8" s="1"/>
  <c r="G125" i="8"/>
  <c r="CA124" i="8"/>
  <c r="CH123" i="4"/>
  <c r="CJ123" i="4" s="1"/>
  <c r="AI129" i="4"/>
  <c r="AP129" i="4"/>
  <c r="T129" i="4"/>
  <c r="V129" i="4"/>
  <c r="BG129" i="4"/>
  <c r="R129" i="4"/>
  <c r="AS129" i="4"/>
  <c r="I129" i="4"/>
  <c r="J129" i="4"/>
  <c r="AH129" i="4"/>
  <c r="H129" i="4"/>
  <c r="BT129" i="4"/>
  <c r="L129" i="4"/>
  <c r="BB129" i="4"/>
  <c r="Z129" i="4"/>
  <c r="AK129" i="4"/>
  <c r="X129" i="4"/>
  <c r="G125" i="4"/>
  <c r="CA124" i="4"/>
  <c r="BE129" i="4"/>
  <c r="F129" i="4"/>
  <c r="BZ129" i="4"/>
  <c r="BO129" i="4"/>
  <c r="Q129" i="4"/>
  <c r="BU129" i="4"/>
  <c r="U129" i="4"/>
  <c r="M129" i="4"/>
  <c r="AF129" i="4"/>
  <c r="Y129" i="4"/>
  <c r="BL129" i="4"/>
  <c r="BS129" i="4"/>
  <c r="AD129" i="4"/>
  <c r="BQ129" i="4"/>
  <c r="BC129" i="4"/>
  <c r="AM129" i="4"/>
  <c r="AV129" i="4"/>
  <c r="O129" i="4"/>
  <c r="AU129" i="4"/>
  <c r="BH129" i="4"/>
  <c r="BF129" i="4"/>
  <c r="AG129" i="4"/>
  <c r="BW129" i="4"/>
  <c r="AL129" i="4"/>
  <c r="K129" i="4"/>
  <c r="AT129" i="4"/>
  <c r="BJ129" i="4"/>
  <c r="AY129" i="4"/>
  <c r="AE129" i="4"/>
  <c r="AR129" i="4"/>
  <c r="AQ129" i="4"/>
  <c r="BP129" i="4"/>
  <c r="BI129" i="4"/>
  <c r="N129" i="4"/>
  <c r="BA129" i="4"/>
  <c r="P129" i="4"/>
  <c r="W129" i="4"/>
  <c r="AZ129" i="4"/>
  <c r="D129" i="4"/>
  <c r="BV129" i="4"/>
  <c r="BM129" i="4"/>
  <c r="S129" i="4"/>
  <c r="AC129" i="4"/>
  <c r="BY129" i="4"/>
  <c r="BR129" i="4"/>
  <c r="AW129" i="4"/>
  <c r="AB129" i="4"/>
  <c r="AX129" i="4"/>
  <c r="AO129" i="4"/>
  <c r="AN129" i="4"/>
  <c r="BN129" i="4"/>
  <c r="BX129" i="4"/>
  <c r="BD129" i="4"/>
  <c r="BK129" i="4"/>
  <c r="AJ129" i="4"/>
  <c r="E129" i="4"/>
  <c r="C130" i="4"/>
  <c r="AA130" i="4" s="1"/>
  <c r="D127" i="15" l="1"/>
  <c r="G124" i="15"/>
  <c r="CA123" i="15"/>
  <c r="K99" i="12"/>
  <c r="O100" i="12"/>
  <c r="P100" i="12" s="1"/>
  <c r="M101" i="12" s="1"/>
  <c r="N101" i="12" s="1"/>
  <c r="F108" i="12"/>
  <c r="I108" i="12" s="1"/>
  <c r="J108" i="12" s="1"/>
  <c r="I107" i="13"/>
  <c r="CC124" i="4"/>
  <c r="D109" i="13"/>
  <c r="D109" i="12"/>
  <c r="E108" i="13"/>
  <c r="G108" i="13" s="1"/>
  <c r="H108" i="13" s="1"/>
  <c r="M108" i="13" s="1"/>
  <c r="N108" i="13" s="1"/>
  <c r="K109" i="13" s="1"/>
  <c r="L109" i="13" s="1"/>
  <c r="CJ123" i="8"/>
  <c r="CL123" i="8" s="1"/>
  <c r="CM123" i="8" s="1"/>
  <c r="CC124" i="8"/>
  <c r="CE124" i="8" s="1"/>
  <c r="CG124" i="8" s="1"/>
  <c r="CH124" i="8"/>
  <c r="G126" i="8"/>
  <c r="CA125" i="8"/>
  <c r="D129" i="8"/>
  <c r="CH124" i="4"/>
  <c r="CJ124" i="4" s="1"/>
  <c r="BT130" i="4"/>
  <c r="S130" i="4"/>
  <c r="AI130" i="4"/>
  <c r="P130" i="4"/>
  <c r="BP130" i="4"/>
  <c r="AY130" i="4"/>
  <c r="AL130" i="4"/>
  <c r="X130" i="4"/>
  <c r="BD130" i="4"/>
  <c r="AO130" i="4"/>
  <c r="BR130" i="4"/>
  <c r="AP130" i="4"/>
  <c r="AV130" i="4"/>
  <c r="AD130" i="4"/>
  <c r="AF130" i="4"/>
  <c r="Q130" i="4"/>
  <c r="CA125" i="4"/>
  <c r="G126" i="4"/>
  <c r="BE130" i="4"/>
  <c r="J130" i="4"/>
  <c r="E130" i="4"/>
  <c r="BX130" i="4"/>
  <c r="AX130" i="4"/>
  <c r="BY130" i="4"/>
  <c r="BM130" i="4"/>
  <c r="AH130" i="4"/>
  <c r="D130" i="4"/>
  <c r="BA130" i="4"/>
  <c r="AQ130" i="4"/>
  <c r="BJ130" i="4"/>
  <c r="BW130" i="4"/>
  <c r="L130" i="4"/>
  <c r="BH130" i="4"/>
  <c r="AM130" i="4"/>
  <c r="BS130" i="4"/>
  <c r="M130" i="4"/>
  <c r="BO130" i="4"/>
  <c r="AK130" i="4"/>
  <c r="AS130" i="4"/>
  <c r="AJ130" i="4"/>
  <c r="BN130" i="4"/>
  <c r="AB130" i="4"/>
  <c r="AC130" i="4"/>
  <c r="BV130" i="4"/>
  <c r="BG130" i="4"/>
  <c r="AZ130" i="4"/>
  <c r="N130" i="4"/>
  <c r="AR130" i="4"/>
  <c r="AT130" i="4"/>
  <c r="AG130" i="4"/>
  <c r="H130" i="4"/>
  <c r="AU130" i="4"/>
  <c r="BC130" i="4"/>
  <c r="BL130" i="4"/>
  <c r="U130" i="4"/>
  <c r="BZ130" i="4"/>
  <c r="BB130" i="4"/>
  <c r="T130" i="4"/>
  <c r="BK130" i="4"/>
  <c r="AN130" i="4"/>
  <c r="AW130" i="4"/>
  <c r="Z130" i="4"/>
  <c r="R130" i="4"/>
  <c r="W130" i="4"/>
  <c r="BI130" i="4"/>
  <c r="AE130" i="4"/>
  <c r="K130" i="4"/>
  <c r="BF130" i="4"/>
  <c r="I130" i="4"/>
  <c r="O130" i="4"/>
  <c r="BQ130" i="4"/>
  <c r="Y130" i="4"/>
  <c r="BU130" i="4"/>
  <c r="F130" i="4"/>
  <c r="V130" i="4"/>
  <c r="C131" i="4"/>
  <c r="AA131" i="4" s="1"/>
  <c r="G125" i="15" l="1"/>
  <c r="CA124" i="15"/>
  <c r="D128" i="15"/>
  <c r="K100" i="12"/>
  <c r="F109" i="12"/>
  <c r="I109" i="12" s="1"/>
  <c r="J109" i="12" s="1"/>
  <c r="I108" i="13"/>
  <c r="O101" i="12"/>
  <c r="P101" i="12" s="1"/>
  <c r="M102" i="12" s="1"/>
  <c r="N102" i="12" s="1"/>
  <c r="E109" i="13"/>
  <c r="G109" i="13" s="1"/>
  <c r="H109" i="13" s="1"/>
  <c r="M109" i="13" s="1"/>
  <c r="CC125" i="4"/>
  <c r="D110" i="12"/>
  <c r="D110" i="13"/>
  <c r="CJ124" i="8"/>
  <c r="CL124" i="8" s="1"/>
  <c r="CM124" i="8" s="1"/>
  <c r="CH125" i="8"/>
  <c r="CC125" i="8"/>
  <c r="CE125" i="8" s="1"/>
  <c r="CG125" i="8" s="1"/>
  <c r="G127" i="8"/>
  <c r="CA126" i="8"/>
  <c r="D130" i="8"/>
  <c r="CH125" i="4"/>
  <c r="CJ125" i="4" s="1"/>
  <c r="AP131" i="4"/>
  <c r="AW131" i="4"/>
  <c r="T131" i="4"/>
  <c r="BL131" i="4"/>
  <c r="AG131" i="4"/>
  <c r="AZ131" i="4"/>
  <c r="AB131" i="4"/>
  <c r="AS131" i="4"/>
  <c r="BS131" i="4"/>
  <c r="BW131" i="4"/>
  <c r="AX131" i="4"/>
  <c r="BE131" i="4"/>
  <c r="Y131" i="4"/>
  <c r="BF131" i="4"/>
  <c r="W131" i="4"/>
  <c r="X131" i="4"/>
  <c r="V131" i="4"/>
  <c r="D131" i="4"/>
  <c r="CA126" i="4"/>
  <c r="G127" i="4"/>
  <c r="P131" i="4"/>
  <c r="BQ131" i="4"/>
  <c r="K131" i="4"/>
  <c r="R131" i="4"/>
  <c r="AN131" i="4"/>
  <c r="BP131" i="4"/>
  <c r="BB131" i="4"/>
  <c r="BC131" i="4"/>
  <c r="AT131" i="4"/>
  <c r="BG131" i="4"/>
  <c r="BN131" i="4"/>
  <c r="AL131" i="4"/>
  <c r="AK131" i="4"/>
  <c r="AM131" i="4"/>
  <c r="BJ131" i="4"/>
  <c r="AH131" i="4"/>
  <c r="BX131" i="4"/>
  <c r="AF131" i="4"/>
  <c r="BR131" i="4"/>
  <c r="F131" i="4"/>
  <c r="O131" i="4"/>
  <c r="AE131" i="4"/>
  <c r="Z131" i="4"/>
  <c r="BK131" i="4"/>
  <c r="BT131" i="4"/>
  <c r="BZ131" i="4"/>
  <c r="AU131" i="4"/>
  <c r="AR131" i="4"/>
  <c r="BV131" i="4"/>
  <c r="AJ131" i="4"/>
  <c r="AI131" i="4"/>
  <c r="BO131" i="4"/>
  <c r="BH131" i="4"/>
  <c r="AQ131" i="4"/>
  <c r="BM131" i="4"/>
  <c r="E131" i="4"/>
  <c r="AV131" i="4"/>
  <c r="BD131" i="4"/>
  <c r="BU131" i="4"/>
  <c r="I131" i="4"/>
  <c r="BI131" i="4"/>
  <c r="AD131" i="4"/>
  <c r="AO131" i="4"/>
  <c r="U131" i="4"/>
  <c r="H131" i="4"/>
  <c r="N131" i="4"/>
  <c r="AC131" i="4"/>
  <c r="Q131" i="4"/>
  <c r="S131" i="4"/>
  <c r="M131" i="4"/>
  <c r="L131" i="4"/>
  <c r="BA131" i="4"/>
  <c r="BY131" i="4"/>
  <c r="J131" i="4"/>
  <c r="AY131" i="4"/>
  <c r="C132" i="4"/>
  <c r="AA132" i="4" s="1"/>
  <c r="G126" i="15" l="1"/>
  <c r="CA125" i="15"/>
  <c r="D129" i="15"/>
  <c r="N109" i="13"/>
  <c r="K110" i="13" s="1"/>
  <c r="L110" i="13" s="1"/>
  <c r="I109" i="13"/>
  <c r="CC126" i="4"/>
  <c r="D111" i="13"/>
  <c r="D111" i="12"/>
  <c r="F110" i="12"/>
  <c r="I110" i="12" s="1"/>
  <c r="J110" i="12" s="1"/>
  <c r="E110" i="13"/>
  <c r="G110" i="13" s="1"/>
  <c r="H110" i="13" s="1"/>
  <c r="O102" i="12"/>
  <c r="P102" i="12" s="1"/>
  <c r="M103" i="12" s="1"/>
  <c r="N103" i="12" s="1"/>
  <c r="K101" i="12"/>
  <c r="CJ125" i="8"/>
  <c r="CL125" i="8" s="1"/>
  <c r="CM125" i="8" s="1"/>
  <c r="CC126" i="8"/>
  <c r="CE126" i="8" s="1"/>
  <c r="CG126" i="8" s="1"/>
  <c r="CH126" i="8"/>
  <c r="G128" i="8"/>
  <c r="CA127" i="8"/>
  <c r="D131" i="8"/>
  <c r="CH126" i="4"/>
  <c r="CJ126" i="4" s="1"/>
  <c r="BA132" i="4"/>
  <c r="AW132" i="4"/>
  <c r="Q132" i="4"/>
  <c r="U132" i="4"/>
  <c r="D132" i="4"/>
  <c r="BI132" i="4"/>
  <c r="W132" i="4"/>
  <c r="BM132" i="4"/>
  <c r="AI132" i="4"/>
  <c r="AU132" i="4"/>
  <c r="Z132" i="4"/>
  <c r="AX132" i="4"/>
  <c r="BX132" i="4"/>
  <c r="AK132" i="4"/>
  <c r="AT132" i="4"/>
  <c r="AN132" i="4"/>
  <c r="P132" i="4"/>
  <c r="CA127" i="4"/>
  <c r="G128" i="4"/>
  <c r="AZ132" i="4"/>
  <c r="AY132" i="4"/>
  <c r="L132" i="4"/>
  <c r="AC132" i="4"/>
  <c r="AO132" i="4"/>
  <c r="I132" i="4"/>
  <c r="AS132" i="4"/>
  <c r="BD132" i="4"/>
  <c r="AQ132" i="4"/>
  <c r="AJ132" i="4"/>
  <c r="BZ132" i="4"/>
  <c r="AE132" i="4"/>
  <c r="BS132" i="4"/>
  <c r="Y132" i="4"/>
  <c r="AH132" i="4"/>
  <c r="AL132" i="4"/>
  <c r="BC132" i="4"/>
  <c r="R132" i="4"/>
  <c r="BE132" i="4"/>
  <c r="T132" i="4"/>
  <c r="J132" i="4"/>
  <c r="M132" i="4"/>
  <c r="N132" i="4"/>
  <c r="AD132" i="4"/>
  <c r="BU132" i="4"/>
  <c r="AG132" i="4"/>
  <c r="AV132" i="4"/>
  <c r="BH132" i="4"/>
  <c r="BV132" i="4"/>
  <c r="BT132" i="4"/>
  <c r="O132" i="4"/>
  <c r="AB132" i="4"/>
  <c r="BR132" i="4"/>
  <c r="BJ132" i="4"/>
  <c r="BN132" i="4"/>
  <c r="BB132" i="4"/>
  <c r="K132" i="4"/>
  <c r="BW132" i="4"/>
  <c r="BF132" i="4"/>
  <c r="BY132" i="4"/>
  <c r="S132" i="4"/>
  <c r="H132" i="4"/>
  <c r="V132" i="4"/>
  <c r="X132" i="4"/>
  <c r="E132" i="4"/>
  <c r="BO132" i="4"/>
  <c r="AR132" i="4"/>
  <c r="BK132" i="4"/>
  <c r="F132" i="4"/>
  <c r="BL132" i="4"/>
  <c r="AF132" i="4"/>
  <c r="AM132" i="4"/>
  <c r="BG132" i="4"/>
  <c r="BP132" i="4"/>
  <c r="BQ132" i="4"/>
  <c r="AP132" i="4"/>
  <c r="C133" i="4"/>
  <c r="AA133" i="4" s="1"/>
  <c r="D130" i="15" l="1"/>
  <c r="G127" i="15"/>
  <c r="CA126" i="15"/>
  <c r="M110" i="13"/>
  <c r="N110" i="13" s="1"/>
  <c r="K111" i="13" s="1"/>
  <c r="L111" i="13" s="1"/>
  <c r="CC127" i="4"/>
  <c r="D112" i="13"/>
  <c r="D112" i="12"/>
  <c r="E111" i="13"/>
  <c r="G111" i="13" s="1"/>
  <c r="H111" i="13" s="1"/>
  <c r="O103" i="12"/>
  <c r="P103" i="12" s="1"/>
  <c r="M104" i="12" s="1"/>
  <c r="N104" i="12" s="1"/>
  <c r="K102" i="12"/>
  <c r="F111" i="12"/>
  <c r="I111" i="12" s="1"/>
  <c r="J111" i="12" s="1"/>
  <c r="CJ126" i="8"/>
  <c r="CL126" i="8" s="1"/>
  <c r="CM126" i="8" s="1"/>
  <c r="G129" i="8"/>
  <c r="CA128" i="8"/>
  <c r="CH127" i="8"/>
  <c r="CC127" i="8"/>
  <c r="CE127" i="8" s="1"/>
  <c r="CG127" i="8" s="1"/>
  <c r="D132" i="8"/>
  <c r="CH127" i="4"/>
  <c r="CJ127" i="4" s="1"/>
  <c r="BG133" i="4"/>
  <c r="F133" i="4"/>
  <c r="E133" i="4"/>
  <c r="U133" i="4"/>
  <c r="BC133" i="4"/>
  <c r="BS133" i="4"/>
  <c r="AQ133" i="4"/>
  <c r="AO133" i="4"/>
  <c r="BX133" i="4"/>
  <c r="H133" i="4"/>
  <c r="BA133" i="4"/>
  <c r="BB133" i="4"/>
  <c r="AB133" i="4"/>
  <c r="BH133" i="4"/>
  <c r="AD133" i="4"/>
  <c r="AT133" i="4"/>
  <c r="G129" i="4"/>
  <c r="CA128" i="4"/>
  <c r="AZ133" i="4"/>
  <c r="AI133" i="4"/>
  <c r="AP133" i="4"/>
  <c r="AM133" i="4"/>
  <c r="BK133" i="4"/>
  <c r="X133" i="4"/>
  <c r="S133" i="4"/>
  <c r="AU133" i="4"/>
  <c r="BF133" i="4"/>
  <c r="BN133" i="4"/>
  <c r="O133" i="4"/>
  <c r="AV133" i="4"/>
  <c r="N133" i="4"/>
  <c r="AW133" i="4"/>
  <c r="T133" i="4"/>
  <c r="AL133" i="4"/>
  <c r="AE133" i="4"/>
  <c r="BD133" i="4"/>
  <c r="AC133" i="4"/>
  <c r="P133" i="4"/>
  <c r="D133" i="4"/>
  <c r="BQ133" i="4"/>
  <c r="AF133" i="4"/>
  <c r="AR133" i="4"/>
  <c r="V133" i="4"/>
  <c r="BY133" i="4"/>
  <c r="W133" i="4"/>
  <c r="BW133" i="4"/>
  <c r="BJ133" i="4"/>
  <c r="BT133" i="4"/>
  <c r="AG133" i="4"/>
  <c r="M133" i="4"/>
  <c r="Z133" i="4"/>
  <c r="BE133" i="4"/>
  <c r="AH133" i="4"/>
  <c r="BZ133" i="4"/>
  <c r="AS133" i="4"/>
  <c r="L133" i="4"/>
  <c r="AK133" i="4"/>
  <c r="Q133" i="4"/>
  <c r="BP133" i="4"/>
  <c r="BL133" i="4"/>
  <c r="BO133" i="4"/>
  <c r="AN133" i="4"/>
  <c r="BI133" i="4"/>
  <c r="K133" i="4"/>
  <c r="BR133" i="4"/>
  <c r="BV133" i="4"/>
  <c r="BU133" i="4"/>
  <c r="J133" i="4"/>
  <c r="BM133" i="4"/>
  <c r="R133" i="4"/>
  <c r="Y133" i="4"/>
  <c r="AJ133" i="4"/>
  <c r="I133" i="4"/>
  <c r="AY133" i="4"/>
  <c r="AX133" i="4"/>
  <c r="C134" i="4"/>
  <c r="AA134" i="4" s="1"/>
  <c r="M111" i="13" l="1"/>
  <c r="D131" i="15"/>
  <c r="G128" i="15"/>
  <c r="CA127" i="15"/>
  <c r="I110" i="13"/>
  <c r="K103" i="12"/>
  <c r="N111" i="13"/>
  <c r="K112" i="13" s="1"/>
  <c r="L112" i="13" s="1"/>
  <c r="I111" i="13"/>
  <c r="CC128" i="4"/>
  <c r="D113" i="13"/>
  <c r="D113" i="12"/>
  <c r="O104" i="12"/>
  <c r="P104" i="12" s="1"/>
  <c r="M105" i="12" s="1"/>
  <c r="N105" i="12" s="1"/>
  <c r="F112" i="12"/>
  <c r="I112" i="12" s="1"/>
  <c r="J112" i="12" s="1"/>
  <c r="E112" i="13"/>
  <c r="G112" i="13" s="1"/>
  <c r="H112" i="13" s="1"/>
  <c r="CJ127" i="8"/>
  <c r="CL127" i="8" s="1"/>
  <c r="CM127" i="8" s="1"/>
  <c r="CC128" i="8"/>
  <c r="CE128" i="8" s="1"/>
  <c r="CG128" i="8" s="1"/>
  <c r="CH128" i="8"/>
  <c r="D133" i="8"/>
  <c r="G130" i="8"/>
  <c r="CA129" i="8"/>
  <c r="CH128" i="4"/>
  <c r="CJ128" i="4" s="1"/>
  <c r="AJ134" i="4"/>
  <c r="J134" i="4"/>
  <c r="K134" i="4"/>
  <c r="AX134" i="4"/>
  <c r="Y134" i="4"/>
  <c r="BU134" i="4"/>
  <c r="AB134" i="4"/>
  <c r="AY134" i="4"/>
  <c r="U134" i="4"/>
  <c r="AT134" i="4"/>
  <c r="BO134" i="4"/>
  <c r="Q134" i="4"/>
  <c r="BZ134" i="4"/>
  <c r="M134" i="4"/>
  <c r="BW134" i="4"/>
  <c r="AR134" i="4"/>
  <c r="BG134" i="4"/>
  <c r="BD134" i="4"/>
  <c r="AW134" i="4"/>
  <c r="BN134" i="4"/>
  <c r="X134" i="4"/>
  <c r="AI134" i="4"/>
  <c r="CA129" i="4"/>
  <c r="G130" i="4"/>
  <c r="BI134" i="4"/>
  <c r="BL134" i="4"/>
  <c r="AD134" i="4"/>
  <c r="AK134" i="4"/>
  <c r="AH134" i="4"/>
  <c r="AG134" i="4"/>
  <c r="W134" i="4"/>
  <c r="AF134" i="4"/>
  <c r="BH134" i="4"/>
  <c r="D134" i="4"/>
  <c r="AE134" i="4"/>
  <c r="N134" i="4"/>
  <c r="BF134" i="4"/>
  <c r="BK134" i="4"/>
  <c r="AZ134" i="4"/>
  <c r="BX134" i="4"/>
  <c r="R134" i="4"/>
  <c r="BV134" i="4"/>
  <c r="AN134" i="4"/>
  <c r="BP134" i="4"/>
  <c r="BB134" i="4"/>
  <c r="L134" i="4"/>
  <c r="BE134" i="4"/>
  <c r="BT134" i="4"/>
  <c r="BY134" i="4"/>
  <c r="BQ134" i="4"/>
  <c r="BA134" i="4"/>
  <c r="P134" i="4"/>
  <c r="AL134" i="4"/>
  <c r="AV134" i="4"/>
  <c r="AU134" i="4"/>
  <c r="AM134" i="4"/>
  <c r="AQ134" i="4"/>
  <c r="E134" i="4"/>
  <c r="I134" i="4"/>
  <c r="BM134" i="4"/>
  <c r="BR134" i="4"/>
  <c r="AO134" i="4"/>
  <c r="F134" i="4"/>
  <c r="AS134" i="4"/>
  <c r="Z134" i="4"/>
  <c r="BJ134" i="4"/>
  <c r="V134" i="4"/>
  <c r="BS134" i="4"/>
  <c r="H134" i="4"/>
  <c r="AC134" i="4"/>
  <c r="T134" i="4"/>
  <c r="O134" i="4"/>
  <c r="S134" i="4"/>
  <c r="AP134" i="4"/>
  <c r="BC134" i="4"/>
  <c r="C135" i="4"/>
  <c r="AA135" i="4" s="1"/>
  <c r="G129" i="15" l="1"/>
  <c r="CA128" i="15"/>
  <c r="D132" i="15"/>
  <c r="M112" i="13"/>
  <c r="N112" i="13" s="1"/>
  <c r="K113" i="13" s="1"/>
  <c r="L113" i="13" s="1"/>
  <c r="O105" i="12"/>
  <c r="P105" i="12" s="1"/>
  <c r="M106" i="12" s="1"/>
  <c r="N106" i="12" s="1"/>
  <c r="K104" i="12"/>
  <c r="F113" i="12"/>
  <c r="I113" i="12" s="1"/>
  <c r="J113" i="12" s="1"/>
  <c r="CC129" i="4"/>
  <c r="D114" i="13"/>
  <c r="D114" i="12"/>
  <c r="E113" i="13"/>
  <c r="G113" i="13" s="1"/>
  <c r="H113" i="13" s="1"/>
  <c r="CJ128" i="8"/>
  <c r="CL128" i="8" s="1"/>
  <c r="CM128" i="8" s="1"/>
  <c r="D134" i="8"/>
  <c r="CH129" i="8"/>
  <c r="CC129" i="8"/>
  <c r="CE129" i="8" s="1"/>
  <c r="CG129" i="8" s="1"/>
  <c r="G131" i="8"/>
  <c r="CA130" i="8"/>
  <c r="CH129" i="4"/>
  <c r="CJ129" i="4" s="1"/>
  <c r="AU135" i="4"/>
  <c r="AN135" i="4"/>
  <c r="O135" i="4"/>
  <c r="BS135" i="4"/>
  <c r="AS135" i="4"/>
  <c r="BX135" i="4"/>
  <c r="N135" i="4"/>
  <c r="AF135" i="4"/>
  <c r="AK135" i="4"/>
  <c r="BU135" i="4"/>
  <c r="K135" i="4"/>
  <c r="BE135" i="4"/>
  <c r="M135" i="4"/>
  <c r="BC135" i="4"/>
  <c r="BW135" i="4"/>
  <c r="BR135" i="4"/>
  <c r="BA135" i="4"/>
  <c r="AI135" i="4"/>
  <c r="AX135" i="4"/>
  <c r="CA130" i="4"/>
  <c r="G131" i="4"/>
  <c r="T135" i="4"/>
  <c r="V135" i="4"/>
  <c r="F135" i="4"/>
  <c r="BM135" i="4"/>
  <c r="AW135" i="4"/>
  <c r="E135" i="4"/>
  <c r="AV135" i="4"/>
  <c r="BQ135" i="4"/>
  <c r="L135" i="4"/>
  <c r="BV135" i="4"/>
  <c r="BN135" i="4"/>
  <c r="U135" i="4"/>
  <c r="AZ135" i="4"/>
  <c r="AE135" i="4"/>
  <c r="W135" i="4"/>
  <c r="AD135" i="4"/>
  <c r="AB135" i="4"/>
  <c r="Q135" i="4"/>
  <c r="AP135" i="4"/>
  <c r="AC135" i="4"/>
  <c r="BJ135" i="4"/>
  <c r="AO135" i="4"/>
  <c r="I135" i="4"/>
  <c r="AR135" i="4"/>
  <c r="AQ135" i="4"/>
  <c r="AL135" i="4"/>
  <c r="BY135" i="4"/>
  <c r="BB135" i="4"/>
  <c r="R135" i="4"/>
  <c r="BG135" i="4"/>
  <c r="BO135" i="4"/>
  <c r="BK135" i="4"/>
  <c r="D135" i="4"/>
  <c r="AG135" i="4"/>
  <c r="BL135" i="4"/>
  <c r="X135" i="4"/>
  <c r="J135" i="4"/>
  <c r="S135" i="4"/>
  <c r="H135" i="4"/>
  <c r="Z135" i="4"/>
  <c r="Y135" i="4"/>
  <c r="BZ135" i="4"/>
  <c r="AM135" i="4"/>
  <c r="P135" i="4"/>
  <c r="BT135" i="4"/>
  <c r="BP135" i="4"/>
  <c r="AY135" i="4"/>
  <c r="AT135" i="4"/>
  <c r="AJ135" i="4"/>
  <c r="BF135" i="4"/>
  <c r="BH135" i="4"/>
  <c r="AH135" i="4"/>
  <c r="BI135" i="4"/>
  <c r="BD135" i="4"/>
  <c r="C136" i="4"/>
  <c r="AA136" i="4" s="1"/>
  <c r="I112" i="13" l="1"/>
  <c r="D133" i="15"/>
  <c r="G130" i="15"/>
  <c r="CA129" i="15"/>
  <c r="M113" i="13"/>
  <c r="I113" i="13" s="1"/>
  <c r="CC130" i="4"/>
  <c r="D115" i="13"/>
  <c r="E115" i="13" s="1"/>
  <c r="G115" i="13" s="1"/>
  <c r="H115" i="13" s="1"/>
  <c r="D115" i="12"/>
  <c r="O106" i="12"/>
  <c r="P106" i="12" s="1"/>
  <c r="M107" i="12" s="1"/>
  <c r="N107" i="12" s="1"/>
  <c r="F114" i="12"/>
  <c r="I114" i="12" s="1"/>
  <c r="J114" i="12" s="1"/>
  <c r="K105" i="12"/>
  <c r="E114" i="13"/>
  <c r="G114" i="13" s="1"/>
  <c r="H114" i="13" s="1"/>
  <c r="CJ129" i="8"/>
  <c r="CL129" i="8" s="1"/>
  <c r="CM129" i="8" s="1"/>
  <c r="CH130" i="8"/>
  <c r="CC130" i="8"/>
  <c r="CE130" i="8" s="1"/>
  <c r="CG130" i="8" s="1"/>
  <c r="G132" i="8"/>
  <c r="CA131" i="8"/>
  <c r="D135" i="8"/>
  <c r="CH130" i="4"/>
  <c r="CJ130" i="4" s="1"/>
  <c r="BH136" i="4"/>
  <c r="AY136" i="4"/>
  <c r="AM136" i="4"/>
  <c r="AB136" i="4"/>
  <c r="AZ136" i="4"/>
  <c r="L136" i="4"/>
  <c r="AW136" i="4"/>
  <c r="T136" i="4"/>
  <c r="BI136" i="4"/>
  <c r="N136" i="4"/>
  <c r="BL136" i="4"/>
  <c r="BO136" i="4"/>
  <c r="BY136" i="4"/>
  <c r="I136" i="4"/>
  <c r="AP136" i="4"/>
  <c r="AN136" i="4"/>
  <c r="Z136" i="4"/>
  <c r="BR136" i="4"/>
  <c r="BA136" i="4"/>
  <c r="G132" i="4"/>
  <c r="CA131" i="4"/>
  <c r="BD136" i="4"/>
  <c r="BF136" i="4"/>
  <c r="BP136" i="4"/>
  <c r="BZ136" i="4"/>
  <c r="H136" i="4"/>
  <c r="AX136" i="4"/>
  <c r="O136" i="4"/>
  <c r="AG136" i="4"/>
  <c r="BG136" i="4"/>
  <c r="AL136" i="4"/>
  <c r="AO136" i="4"/>
  <c r="BW136" i="4"/>
  <c r="AI136" i="4"/>
  <c r="AD136" i="4"/>
  <c r="U136" i="4"/>
  <c r="BQ136" i="4"/>
  <c r="BM136" i="4"/>
  <c r="BC136" i="4"/>
  <c r="AU136" i="4"/>
  <c r="AJ136" i="4"/>
  <c r="BT136" i="4"/>
  <c r="Y136" i="4"/>
  <c r="S136" i="4"/>
  <c r="BE136" i="4"/>
  <c r="J136" i="4"/>
  <c r="D136" i="4"/>
  <c r="R136" i="4"/>
  <c r="AQ136" i="4"/>
  <c r="BJ136" i="4"/>
  <c r="AK136" i="4"/>
  <c r="AS136" i="4"/>
  <c r="W136" i="4"/>
  <c r="BN136" i="4"/>
  <c r="AV136" i="4"/>
  <c r="F136" i="4"/>
  <c r="AF136" i="4"/>
  <c r="BS136" i="4"/>
  <c r="AH136" i="4"/>
  <c r="AT136" i="4"/>
  <c r="P136" i="4"/>
  <c r="BU136" i="4"/>
  <c r="K136" i="4"/>
  <c r="X136" i="4"/>
  <c r="BK136" i="4"/>
  <c r="BB136" i="4"/>
  <c r="AR136" i="4"/>
  <c r="AC136" i="4"/>
  <c r="BX136" i="4"/>
  <c r="Q136" i="4"/>
  <c r="AE136" i="4"/>
  <c r="BV136" i="4"/>
  <c r="E136" i="4"/>
  <c r="V136" i="4"/>
  <c r="M136" i="4"/>
  <c r="C137" i="4"/>
  <c r="AA137" i="4" s="1"/>
  <c r="N113" i="13" l="1"/>
  <c r="K114" i="13" s="1"/>
  <c r="L114" i="13" s="1"/>
  <c r="M114" i="13" s="1"/>
  <c r="N114" i="13" s="1"/>
  <c r="K115" i="13" s="1"/>
  <c r="L115" i="13" s="1"/>
  <c r="M115" i="13" s="1"/>
  <c r="N115" i="13" s="1"/>
  <c r="K116" i="13" s="1"/>
  <c r="L116" i="13" s="1"/>
  <c r="G131" i="15"/>
  <c r="CA130" i="15"/>
  <c r="D134" i="15"/>
  <c r="K106" i="12"/>
  <c r="O107" i="12"/>
  <c r="P107" i="12" s="1"/>
  <c r="M108" i="12" s="1"/>
  <c r="N108" i="12" s="1"/>
  <c r="CC131" i="4"/>
  <c r="D116" i="13"/>
  <c r="E116" i="13" s="1"/>
  <c r="G116" i="13" s="1"/>
  <c r="H116" i="13" s="1"/>
  <c r="D116" i="12"/>
  <c r="F115" i="12"/>
  <c r="I115" i="12" s="1"/>
  <c r="J115" i="12" s="1"/>
  <c r="CJ130" i="8"/>
  <c r="CL130" i="8" s="1"/>
  <c r="CM130" i="8" s="1"/>
  <c r="CH131" i="8"/>
  <c r="CC131" i="8"/>
  <c r="CE131" i="8" s="1"/>
  <c r="CG131" i="8" s="1"/>
  <c r="G133" i="8"/>
  <c r="CA132" i="8"/>
  <c r="D136" i="8"/>
  <c r="CH131" i="4"/>
  <c r="CJ131" i="4" s="1"/>
  <c r="AB137" i="4"/>
  <c r="T137" i="4"/>
  <c r="BM137" i="4"/>
  <c r="AI137" i="4"/>
  <c r="BG137" i="4"/>
  <c r="P137" i="4"/>
  <c r="AY137" i="4"/>
  <c r="AV137" i="4"/>
  <c r="AK137" i="4"/>
  <c r="Y137" i="4"/>
  <c r="Z137" i="4"/>
  <c r="BV137" i="4"/>
  <c r="AC137" i="4"/>
  <c r="X137" i="4"/>
  <c r="D137" i="4"/>
  <c r="CA132" i="4"/>
  <c r="G133" i="4"/>
  <c r="H137" i="4"/>
  <c r="BD137" i="4"/>
  <c r="I137" i="4"/>
  <c r="M137" i="4"/>
  <c r="AE137" i="4"/>
  <c r="AR137" i="4"/>
  <c r="K137" i="4"/>
  <c r="AT137" i="4"/>
  <c r="BY137" i="4"/>
  <c r="BS137" i="4"/>
  <c r="BN137" i="4"/>
  <c r="BJ137" i="4"/>
  <c r="J137" i="4"/>
  <c r="BT137" i="4"/>
  <c r="BA137" i="4"/>
  <c r="BH137" i="4"/>
  <c r="BQ137" i="4"/>
  <c r="BW137" i="4"/>
  <c r="AG137" i="4"/>
  <c r="BZ137" i="4"/>
  <c r="AN137" i="4"/>
  <c r="BL137" i="4"/>
  <c r="V137" i="4"/>
  <c r="Q137" i="4"/>
  <c r="BB137" i="4"/>
  <c r="BU137" i="4"/>
  <c r="AH137" i="4"/>
  <c r="BR137" i="4"/>
  <c r="AF137" i="4"/>
  <c r="W137" i="4"/>
  <c r="AQ137" i="4"/>
  <c r="BE137" i="4"/>
  <c r="AJ137" i="4"/>
  <c r="AP137" i="4"/>
  <c r="AU137" i="4"/>
  <c r="U137" i="4"/>
  <c r="AO137" i="4"/>
  <c r="O137" i="4"/>
  <c r="BP137" i="4"/>
  <c r="AW137" i="4"/>
  <c r="AM137" i="4"/>
  <c r="E137" i="4"/>
  <c r="BX137" i="4"/>
  <c r="BK137" i="4"/>
  <c r="L137" i="4"/>
  <c r="N137" i="4"/>
  <c r="F137" i="4"/>
  <c r="AS137" i="4"/>
  <c r="R137" i="4"/>
  <c r="S137" i="4"/>
  <c r="BI137" i="4"/>
  <c r="BO137" i="4"/>
  <c r="BC137" i="4"/>
  <c r="AD137" i="4"/>
  <c r="AL137" i="4"/>
  <c r="AX137" i="4"/>
  <c r="BF137" i="4"/>
  <c r="AZ137" i="4"/>
  <c r="C138" i="4"/>
  <c r="AA138" i="4" s="1"/>
  <c r="D135" i="15" l="1"/>
  <c r="G132" i="15"/>
  <c r="CA131" i="15"/>
  <c r="I114" i="13"/>
  <c r="I115" i="13"/>
  <c r="CC132" i="4"/>
  <c r="D117" i="13"/>
  <c r="D117" i="12"/>
  <c r="F116" i="12"/>
  <c r="I116" i="12" s="1"/>
  <c r="J116" i="12" s="1"/>
  <c r="O108" i="12"/>
  <c r="P108" i="12" s="1"/>
  <c r="M109" i="12" s="1"/>
  <c r="N109" i="12" s="1"/>
  <c r="M116" i="13"/>
  <c r="N116" i="13" s="1"/>
  <c r="K117" i="13" s="1"/>
  <c r="L117" i="13" s="1"/>
  <c r="K107" i="12"/>
  <c r="CJ131" i="8"/>
  <c r="CL131" i="8" s="1"/>
  <c r="CM131" i="8" s="1"/>
  <c r="CH132" i="8"/>
  <c r="CC132" i="8"/>
  <c r="CE132" i="8" s="1"/>
  <c r="CG132" i="8" s="1"/>
  <c r="G134" i="8"/>
  <c r="CA133" i="8"/>
  <c r="D137" i="8"/>
  <c r="CH132" i="4"/>
  <c r="CJ132" i="4" s="1"/>
  <c r="AL138" i="4"/>
  <c r="BI138" i="4"/>
  <c r="F138" i="4"/>
  <c r="Y138" i="4"/>
  <c r="BM138" i="4"/>
  <c r="BV138" i="4"/>
  <c r="AG138" i="4"/>
  <c r="BA138" i="4"/>
  <c r="BN138" i="4"/>
  <c r="K138" i="4"/>
  <c r="I138" i="4"/>
  <c r="AY138" i="4"/>
  <c r="BK138" i="4"/>
  <c r="AW138" i="4"/>
  <c r="U138" i="4"/>
  <c r="BE138" i="4"/>
  <c r="BR138" i="4"/>
  <c r="Q138" i="4"/>
  <c r="CA133" i="4"/>
  <c r="G134" i="4"/>
  <c r="AZ138" i="4"/>
  <c r="AD138" i="4"/>
  <c r="S138" i="4"/>
  <c r="N138" i="4"/>
  <c r="BX138" i="4"/>
  <c r="BP138" i="4"/>
  <c r="AU138" i="4"/>
  <c r="AQ138" i="4"/>
  <c r="AH138" i="4"/>
  <c r="V138" i="4"/>
  <c r="AV138" i="4"/>
  <c r="BL138" i="4"/>
  <c r="BW138" i="4"/>
  <c r="BT138" i="4"/>
  <c r="BS138" i="4"/>
  <c r="AR138" i="4"/>
  <c r="BD138" i="4"/>
  <c r="T138" i="4"/>
  <c r="P138" i="4"/>
  <c r="BF138" i="4"/>
  <c r="BC138" i="4"/>
  <c r="R138" i="4"/>
  <c r="L138" i="4"/>
  <c r="E138" i="4"/>
  <c r="O138" i="4"/>
  <c r="AP138" i="4"/>
  <c r="W138" i="4"/>
  <c r="BU138" i="4"/>
  <c r="AI138" i="4"/>
  <c r="AB138" i="4"/>
  <c r="AN138" i="4"/>
  <c r="BQ138" i="4"/>
  <c r="J138" i="4"/>
  <c r="BY138" i="4"/>
  <c r="AE138" i="4"/>
  <c r="H138" i="4"/>
  <c r="D138" i="4"/>
  <c r="AC138" i="4"/>
  <c r="AX138" i="4"/>
  <c r="BO138" i="4"/>
  <c r="AS138" i="4"/>
  <c r="AM138" i="4"/>
  <c r="AO138" i="4"/>
  <c r="AJ138" i="4"/>
  <c r="AF138" i="4"/>
  <c r="BB138" i="4"/>
  <c r="Z138" i="4"/>
  <c r="X138" i="4"/>
  <c r="BZ138" i="4"/>
  <c r="BH138" i="4"/>
  <c r="BJ138" i="4"/>
  <c r="AT138" i="4"/>
  <c r="M138" i="4"/>
  <c r="BG138" i="4"/>
  <c r="AK138" i="4"/>
  <c r="C139" i="4"/>
  <c r="AA139" i="4" s="1"/>
  <c r="D136" i="15" l="1"/>
  <c r="G133" i="15"/>
  <c r="CA132" i="15"/>
  <c r="I116" i="13"/>
  <c r="CC133" i="4"/>
  <c r="D118" i="13"/>
  <c r="D118" i="12"/>
  <c r="O109" i="12"/>
  <c r="P109" i="12" s="1"/>
  <c r="M110" i="12" s="1"/>
  <c r="N110" i="12" s="1"/>
  <c r="K108" i="12"/>
  <c r="F117" i="12"/>
  <c r="I117" i="12" s="1"/>
  <c r="J117" i="12" s="1"/>
  <c r="E117" i="13"/>
  <c r="G117" i="13" s="1"/>
  <c r="H117" i="13" s="1"/>
  <c r="M117" i="13" s="1"/>
  <c r="N117" i="13" s="1"/>
  <c r="K118" i="13" s="1"/>
  <c r="L118" i="13" s="1"/>
  <c r="CJ132" i="8"/>
  <c r="CL132" i="8" s="1"/>
  <c r="CM132" i="8" s="1"/>
  <c r="G135" i="8"/>
  <c r="CA134" i="8"/>
  <c r="CH133" i="8"/>
  <c r="CC133" i="8"/>
  <c r="CE133" i="8" s="1"/>
  <c r="CG133" i="8" s="1"/>
  <c r="D138" i="8"/>
  <c r="CH133" i="4"/>
  <c r="CJ133" i="4" s="1"/>
  <c r="BN139" i="4"/>
  <c r="AS139" i="4"/>
  <c r="AL139" i="4"/>
  <c r="AE139" i="4"/>
  <c r="AN139" i="4"/>
  <c r="W139" i="4"/>
  <c r="L139" i="4"/>
  <c r="BM139" i="4"/>
  <c r="BD139" i="4"/>
  <c r="BW139" i="4"/>
  <c r="AH139" i="4"/>
  <c r="BX139" i="4"/>
  <c r="AT139" i="4"/>
  <c r="X139" i="4"/>
  <c r="AJ139" i="4"/>
  <c r="U139" i="4"/>
  <c r="CA134" i="4"/>
  <c r="G135" i="4"/>
  <c r="AZ139" i="4"/>
  <c r="BE139" i="4"/>
  <c r="AK139" i="4"/>
  <c r="BJ139" i="4"/>
  <c r="Z139" i="4"/>
  <c r="AO139" i="4"/>
  <c r="BO139" i="4"/>
  <c r="AG139" i="4"/>
  <c r="AC139" i="4"/>
  <c r="BY139" i="4"/>
  <c r="AB139" i="4"/>
  <c r="AP139" i="4"/>
  <c r="R139" i="4"/>
  <c r="K139" i="4"/>
  <c r="F139" i="4"/>
  <c r="AR139" i="4"/>
  <c r="BL139" i="4"/>
  <c r="AQ139" i="4"/>
  <c r="N139" i="4"/>
  <c r="I139" i="4"/>
  <c r="AW139" i="4"/>
  <c r="BG139" i="4"/>
  <c r="BH139" i="4"/>
  <c r="BB139" i="4"/>
  <c r="AM139" i="4"/>
  <c r="AX139" i="4"/>
  <c r="BR139" i="4"/>
  <c r="D139" i="4"/>
  <c r="J139" i="4"/>
  <c r="AI139" i="4"/>
  <c r="O139" i="4"/>
  <c r="BC139" i="4"/>
  <c r="BV139" i="4"/>
  <c r="P139" i="4"/>
  <c r="BS139" i="4"/>
  <c r="AV139" i="4"/>
  <c r="AU139" i="4"/>
  <c r="S139" i="4"/>
  <c r="BA139" i="4"/>
  <c r="BI139" i="4"/>
  <c r="M139" i="4"/>
  <c r="BZ139" i="4"/>
  <c r="AF139" i="4"/>
  <c r="AY139" i="4"/>
  <c r="BK139" i="4"/>
  <c r="H139" i="4"/>
  <c r="BQ139" i="4"/>
  <c r="BU139" i="4"/>
  <c r="E139" i="4"/>
  <c r="BF139" i="4"/>
  <c r="Q139" i="4"/>
  <c r="T139" i="4"/>
  <c r="BT139" i="4"/>
  <c r="V139" i="4"/>
  <c r="BP139" i="4"/>
  <c r="AD139" i="4"/>
  <c r="Y139" i="4"/>
  <c r="C140" i="4"/>
  <c r="AA140" i="4" s="1"/>
  <c r="G134" i="15" l="1"/>
  <c r="CA133" i="15"/>
  <c r="D137" i="15"/>
  <c r="E118" i="13"/>
  <c r="G118" i="13" s="1"/>
  <c r="H118" i="13" s="1"/>
  <c r="M118" i="13" s="1"/>
  <c r="N118" i="13" s="1"/>
  <c r="K119" i="13" s="1"/>
  <c r="L119" i="13" s="1"/>
  <c r="O110" i="12"/>
  <c r="P110" i="12" s="1"/>
  <c r="M111" i="12" s="1"/>
  <c r="N111" i="12" s="1"/>
  <c r="CC134" i="4"/>
  <c r="D119" i="13"/>
  <c r="D119" i="12"/>
  <c r="K109" i="12"/>
  <c r="I117" i="13"/>
  <c r="F118" i="12"/>
  <c r="I118" i="12" s="1"/>
  <c r="J118" i="12" s="1"/>
  <c r="CJ133" i="8"/>
  <c r="CL133" i="8" s="1"/>
  <c r="CM133" i="8" s="1"/>
  <c r="CH134" i="8"/>
  <c r="CC134" i="8"/>
  <c r="CE134" i="8" s="1"/>
  <c r="CG134" i="8" s="1"/>
  <c r="D139" i="8"/>
  <c r="G136" i="8"/>
  <c r="CA135" i="8"/>
  <c r="CH134" i="4"/>
  <c r="CJ134" i="4" s="1"/>
  <c r="Y140" i="4"/>
  <c r="BT140" i="4"/>
  <c r="AD140" i="4"/>
  <c r="U140" i="4"/>
  <c r="W140" i="4"/>
  <c r="AF140" i="4"/>
  <c r="AT140" i="4"/>
  <c r="AU140" i="4"/>
  <c r="BV140" i="4"/>
  <c r="J140" i="4"/>
  <c r="AM140" i="4"/>
  <c r="BX140" i="4"/>
  <c r="V140" i="4"/>
  <c r="BF140" i="4"/>
  <c r="H140" i="4"/>
  <c r="AJ140" i="4"/>
  <c r="AQ140" i="4"/>
  <c r="K140" i="4"/>
  <c r="BY140" i="4"/>
  <c r="AO140" i="4"/>
  <c r="BE140" i="4"/>
  <c r="CA135" i="4"/>
  <c r="G136" i="4"/>
  <c r="E140" i="4"/>
  <c r="BK140" i="4"/>
  <c r="BZ140" i="4"/>
  <c r="L140" i="4"/>
  <c r="BI140" i="4"/>
  <c r="AV140" i="4"/>
  <c r="BC140" i="4"/>
  <c r="D140" i="4"/>
  <c r="BB140" i="4"/>
  <c r="BD140" i="4"/>
  <c r="AW140" i="4"/>
  <c r="BL140" i="4"/>
  <c r="R140" i="4"/>
  <c r="AC140" i="4"/>
  <c r="Z140" i="4"/>
  <c r="AZ140" i="4"/>
  <c r="AE140" i="4"/>
  <c r="T140" i="4"/>
  <c r="BU140" i="4"/>
  <c r="AY140" i="4"/>
  <c r="M140" i="4"/>
  <c r="AL140" i="4"/>
  <c r="BA140" i="4"/>
  <c r="BS140" i="4"/>
  <c r="O140" i="4"/>
  <c r="BR140" i="4"/>
  <c r="BH140" i="4"/>
  <c r="AN140" i="4"/>
  <c r="I140" i="4"/>
  <c r="AR140" i="4"/>
  <c r="AP140" i="4"/>
  <c r="AG140" i="4"/>
  <c r="BJ140" i="4"/>
  <c r="AH140" i="4"/>
  <c r="X140" i="4"/>
  <c r="BP140" i="4"/>
  <c r="Q140" i="4"/>
  <c r="BQ140" i="4"/>
  <c r="BW140" i="4"/>
  <c r="AS140" i="4"/>
  <c r="S140" i="4"/>
  <c r="P140" i="4"/>
  <c r="AI140" i="4"/>
  <c r="AX140" i="4"/>
  <c r="BG140" i="4"/>
  <c r="BN140" i="4"/>
  <c r="N140" i="4"/>
  <c r="F140" i="4"/>
  <c r="AB140" i="4"/>
  <c r="BO140" i="4"/>
  <c r="AK140" i="4"/>
  <c r="BM140" i="4"/>
  <c r="C141" i="4"/>
  <c r="AA141" i="4" s="1"/>
  <c r="G135" i="15" l="1"/>
  <c r="CA134" i="15"/>
  <c r="D138" i="15"/>
  <c r="F119" i="12"/>
  <c r="I119" i="12" s="1"/>
  <c r="J119" i="12" s="1"/>
  <c r="K110" i="12"/>
  <c r="E119" i="13"/>
  <c r="G119" i="13" s="1"/>
  <c r="H119" i="13" s="1"/>
  <c r="M119" i="13" s="1"/>
  <c r="I118" i="13"/>
  <c r="CC135" i="4"/>
  <c r="D120" i="13"/>
  <c r="D120" i="12"/>
  <c r="O111" i="12"/>
  <c r="P111" i="12" s="1"/>
  <c r="M112" i="12" s="1"/>
  <c r="N112" i="12" s="1"/>
  <c r="CJ134" i="8"/>
  <c r="CL134" i="8" s="1"/>
  <c r="CM134" i="8" s="1"/>
  <c r="D140" i="8"/>
  <c r="CH135" i="8"/>
  <c r="CC135" i="8"/>
  <c r="CE135" i="8" s="1"/>
  <c r="CG135" i="8" s="1"/>
  <c r="G137" i="8"/>
  <c r="CA136" i="8"/>
  <c r="CH135" i="4"/>
  <c r="CJ135" i="4" s="1"/>
  <c r="AB141" i="4"/>
  <c r="BV141" i="4"/>
  <c r="AF141" i="4"/>
  <c r="BQ141" i="4"/>
  <c r="BG141" i="4"/>
  <c r="S141" i="4"/>
  <c r="AZ141" i="4"/>
  <c r="BL141" i="4"/>
  <c r="L141" i="4"/>
  <c r="BT141" i="4"/>
  <c r="AO141" i="4"/>
  <c r="BJ141" i="4"/>
  <c r="I141" i="4"/>
  <c r="O141" i="4"/>
  <c r="M141" i="4"/>
  <c r="AD141" i="4"/>
  <c r="D141" i="4"/>
  <c r="G137" i="4"/>
  <c r="CA136" i="4"/>
  <c r="J141" i="4"/>
  <c r="BM141" i="4"/>
  <c r="F141" i="4"/>
  <c r="AX141" i="4"/>
  <c r="AS141" i="4"/>
  <c r="Q141" i="4"/>
  <c r="AJ141" i="4"/>
  <c r="V141" i="4"/>
  <c r="AG141" i="4"/>
  <c r="AN141" i="4"/>
  <c r="BS141" i="4"/>
  <c r="AY141" i="4"/>
  <c r="W141" i="4"/>
  <c r="U141" i="4"/>
  <c r="Z141" i="4"/>
  <c r="AW141" i="4"/>
  <c r="BC141" i="4"/>
  <c r="BZ141" i="4"/>
  <c r="BE141" i="4"/>
  <c r="AU141" i="4"/>
  <c r="AK141" i="4"/>
  <c r="N141" i="4"/>
  <c r="AI141" i="4"/>
  <c r="BW141" i="4"/>
  <c r="BP141" i="4"/>
  <c r="AM141" i="4"/>
  <c r="X141" i="4"/>
  <c r="AP141" i="4"/>
  <c r="BH141" i="4"/>
  <c r="BA141" i="4"/>
  <c r="BU141" i="4"/>
  <c r="BY141" i="4"/>
  <c r="H141" i="4"/>
  <c r="AC141" i="4"/>
  <c r="BD141" i="4"/>
  <c r="AV141" i="4"/>
  <c r="BK141" i="4"/>
  <c r="K141" i="4"/>
  <c r="BF141" i="4"/>
  <c r="BO141" i="4"/>
  <c r="BN141" i="4"/>
  <c r="P141" i="4"/>
  <c r="Y141" i="4"/>
  <c r="AT141" i="4"/>
  <c r="AH141" i="4"/>
  <c r="AR141" i="4"/>
  <c r="BR141" i="4"/>
  <c r="AL141" i="4"/>
  <c r="T141" i="4"/>
  <c r="AQ141" i="4"/>
  <c r="AE141" i="4"/>
  <c r="R141" i="4"/>
  <c r="BB141" i="4"/>
  <c r="BI141" i="4"/>
  <c r="E141" i="4"/>
  <c r="BX141" i="4"/>
  <c r="C142" i="4"/>
  <c r="AA142" i="4" s="1"/>
  <c r="G136" i="15" l="1"/>
  <c r="CA135" i="15"/>
  <c r="D139" i="15"/>
  <c r="K111" i="12"/>
  <c r="N119" i="13"/>
  <c r="K120" i="13" s="1"/>
  <c r="L120" i="13" s="1"/>
  <c r="I119" i="13"/>
  <c r="CC136" i="4"/>
  <c r="D121" i="13"/>
  <c r="D121" i="12"/>
  <c r="F120" i="12"/>
  <c r="I120" i="12" s="1"/>
  <c r="J120" i="12" s="1"/>
  <c r="O112" i="12"/>
  <c r="P112" i="12" s="1"/>
  <c r="M113" i="12" s="1"/>
  <c r="N113" i="12" s="1"/>
  <c r="E120" i="13"/>
  <c r="G120" i="13" s="1"/>
  <c r="H120" i="13" s="1"/>
  <c r="CJ135" i="8"/>
  <c r="CL135" i="8" s="1"/>
  <c r="CM135" i="8" s="1"/>
  <c r="CH136" i="8"/>
  <c r="CC136" i="8"/>
  <c r="CE136" i="8" s="1"/>
  <c r="CG136" i="8" s="1"/>
  <c r="G138" i="8"/>
  <c r="CA137" i="8"/>
  <c r="D141" i="8"/>
  <c r="CH136" i="4"/>
  <c r="CJ136" i="4" s="1"/>
  <c r="AF142" i="4"/>
  <c r="BB142" i="4"/>
  <c r="T142" i="4"/>
  <c r="AH142" i="4"/>
  <c r="E142" i="4"/>
  <c r="AE142" i="4"/>
  <c r="AZ142" i="4"/>
  <c r="BV142" i="4"/>
  <c r="P142" i="4"/>
  <c r="BF142" i="4"/>
  <c r="BD142" i="4"/>
  <c r="BU142" i="4"/>
  <c r="X142" i="4"/>
  <c r="AI142" i="4"/>
  <c r="AU142" i="4"/>
  <c r="AW142" i="4"/>
  <c r="AY142" i="4"/>
  <c r="V142" i="4"/>
  <c r="AX142" i="4"/>
  <c r="BT142" i="4"/>
  <c r="G138" i="4"/>
  <c r="CA137" i="4"/>
  <c r="BX142" i="4"/>
  <c r="R142" i="4"/>
  <c r="AL142" i="4"/>
  <c r="AT142" i="4"/>
  <c r="BN142" i="4"/>
  <c r="I142" i="4"/>
  <c r="K142" i="4"/>
  <c r="AC142" i="4"/>
  <c r="BA142" i="4"/>
  <c r="AM142" i="4"/>
  <c r="N142" i="4"/>
  <c r="M142" i="4"/>
  <c r="BE142" i="4"/>
  <c r="Z142" i="4"/>
  <c r="BS142" i="4"/>
  <c r="AJ142" i="4"/>
  <c r="F142" i="4"/>
  <c r="BL142" i="4"/>
  <c r="BQ142" i="4"/>
  <c r="BR142" i="4"/>
  <c r="Y142" i="4"/>
  <c r="BO142" i="4"/>
  <c r="AO142" i="4"/>
  <c r="BK142" i="4"/>
  <c r="H142" i="4"/>
  <c r="BH142" i="4"/>
  <c r="BP142" i="4"/>
  <c r="AK142" i="4"/>
  <c r="BJ142" i="4"/>
  <c r="BZ142" i="4"/>
  <c r="U142" i="4"/>
  <c r="AN142" i="4"/>
  <c r="Q142" i="4"/>
  <c r="BM142" i="4"/>
  <c r="AD142" i="4"/>
  <c r="AB142" i="4"/>
  <c r="BI142" i="4"/>
  <c r="AQ142" i="4"/>
  <c r="AR142" i="4"/>
  <c r="L142" i="4"/>
  <c r="BG142" i="4"/>
  <c r="AV142" i="4"/>
  <c r="BY142" i="4"/>
  <c r="AP142" i="4"/>
  <c r="BW142" i="4"/>
  <c r="D142" i="4"/>
  <c r="S142" i="4"/>
  <c r="BC142" i="4"/>
  <c r="W142" i="4"/>
  <c r="AG142" i="4"/>
  <c r="AS142" i="4"/>
  <c r="J142" i="4"/>
  <c r="O142" i="4"/>
  <c r="C143" i="4"/>
  <c r="AA143" i="4" s="1"/>
  <c r="D140" i="15" l="1"/>
  <c r="M120" i="13"/>
  <c r="N120" i="13" s="1"/>
  <c r="K121" i="13" s="1"/>
  <c r="L121" i="13" s="1"/>
  <c r="G137" i="15"/>
  <c r="CA136" i="15"/>
  <c r="E121" i="13"/>
  <c r="G121" i="13" s="1"/>
  <c r="H121" i="13" s="1"/>
  <c r="O113" i="12"/>
  <c r="P113" i="12" s="1"/>
  <c r="M114" i="12" s="1"/>
  <c r="N114" i="12" s="1"/>
  <c r="K112" i="12"/>
  <c r="CC137" i="4"/>
  <c r="D122" i="12"/>
  <c r="D122" i="13"/>
  <c r="F121" i="12"/>
  <c r="I121" i="12" s="1"/>
  <c r="J121" i="12" s="1"/>
  <c r="CJ136" i="8"/>
  <c r="CL136" i="8" s="1"/>
  <c r="CM136" i="8" s="1"/>
  <c r="CC137" i="8"/>
  <c r="CE137" i="8" s="1"/>
  <c r="CG137" i="8" s="1"/>
  <c r="CH137" i="8"/>
  <c r="G139" i="8"/>
  <c r="CA138" i="8"/>
  <c r="D142" i="8"/>
  <c r="CH137" i="4"/>
  <c r="CJ137" i="4" s="1"/>
  <c r="O143" i="4"/>
  <c r="BT143" i="4"/>
  <c r="AW143" i="4"/>
  <c r="AX143" i="4"/>
  <c r="BQ143" i="4"/>
  <c r="BS143" i="4"/>
  <c r="N143" i="4"/>
  <c r="K143" i="4"/>
  <c r="AL143" i="4"/>
  <c r="AZ143" i="4"/>
  <c r="AR143" i="4"/>
  <c r="P143" i="4"/>
  <c r="Q143" i="4"/>
  <c r="BJ143" i="4"/>
  <c r="H143" i="4"/>
  <c r="Y143" i="4"/>
  <c r="J143" i="4"/>
  <c r="AG143" i="4"/>
  <c r="AV143" i="4"/>
  <c r="D143" i="4"/>
  <c r="CA138" i="4"/>
  <c r="G139" i="4"/>
  <c r="W143" i="4"/>
  <c r="BW143" i="4"/>
  <c r="BG143" i="4"/>
  <c r="AQ143" i="4"/>
  <c r="BV143" i="4"/>
  <c r="AB143" i="4"/>
  <c r="AN143" i="4"/>
  <c r="AK143" i="4"/>
  <c r="BK143" i="4"/>
  <c r="BR143" i="4"/>
  <c r="X143" i="4"/>
  <c r="BL143" i="4"/>
  <c r="Z143" i="4"/>
  <c r="AM143" i="4"/>
  <c r="I143" i="4"/>
  <c r="R143" i="4"/>
  <c r="AY143" i="4"/>
  <c r="AH143" i="4"/>
  <c r="BC143" i="4"/>
  <c r="AP143" i="4"/>
  <c r="L143" i="4"/>
  <c r="BI143" i="4"/>
  <c r="AI143" i="4"/>
  <c r="AD143" i="4"/>
  <c r="U143" i="4"/>
  <c r="BP143" i="4"/>
  <c r="AO143" i="4"/>
  <c r="AE143" i="4"/>
  <c r="BF143" i="4"/>
  <c r="F143" i="4"/>
  <c r="BE143" i="4"/>
  <c r="BA143" i="4"/>
  <c r="BN143" i="4"/>
  <c r="BX143" i="4"/>
  <c r="AU143" i="4"/>
  <c r="BB143" i="4"/>
  <c r="AS143" i="4"/>
  <c r="S143" i="4"/>
  <c r="BY143" i="4"/>
  <c r="E143" i="4"/>
  <c r="BD143" i="4"/>
  <c r="BM143" i="4"/>
  <c r="BZ143" i="4"/>
  <c r="BH143" i="4"/>
  <c r="BO143" i="4"/>
  <c r="V143" i="4"/>
  <c r="T143" i="4"/>
  <c r="AJ143" i="4"/>
  <c r="M143" i="4"/>
  <c r="AC143" i="4"/>
  <c r="AT143" i="4"/>
  <c r="AF143" i="4"/>
  <c r="BU143" i="4"/>
  <c r="C144" i="4"/>
  <c r="AA144" i="4" s="1"/>
  <c r="M121" i="13" l="1"/>
  <c r="N121" i="13" s="1"/>
  <c r="K122" i="13" s="1"/>
  <c r="L122" i="13" s="1"/>
  <c r="I120" i="13"/>
  <c r="D141" i="15"/>
  <c r="G138" i="15"/>
  <c r="CA137" i="15"/>
  <c r="K113" i="12"/>
  <c r="CC138" i="4"/>
  <c r="D123" i="13"/>
  <c r="D123" i="12"/>
  <c r="E122" i="13"/>
  <c r="G122" i="13" s="1"/>
  <c r="H122" i="13" s="1"/>
  <c r="F122" i="12"/>
  <c r="I122" i="12" s="1"/>
  <c r="J122" i="12" s="1"/>
  <c r="O114" i="12"/>
  <c r="P114" i="12" s="1"/>
  <c r="M115" i="12" s="1"/>
  <c r="N115" i="12" s="1"/>
  <c r="CJ137" i="8"/>
  <c r="CL137" i="8" s="1"/>
  <c r="CM137" i="8" s="1"/>
  <c r="G140" i="8"/>
  <c r="CA139" i="8"/>
  <c r="CH138" i="8"/>
  <c r="CC138" i="8"/>
  <c r="CE138" i="8" s="1"/>
  <c r="CG138" i="8" s="1"/>
  <c r="D143" i="8"/>
  <c r="CH138" i="4"/>
  <c r="CJ138" i="4" s="1"/>
  <c r="AC144" i="4"/>
  <c r="V144" i="4"/>
  <c r="BJ144" i="4"/>
  <c r="BU144" i="4"/>
  <c r="BT144" i="4"/>
  <c r="AF144" i="4"/>
  <c r="AL144" i="4"/>
  <c r="BY144" i="4"/>
  <c r="AV144" i="4"/>
  <c r="BN144" i="4"/>
  <c r="BF144" i="4"/>
  <c r="U144" i="4"/>
  <c r="L144" i="4"/>
  <c r="P144" i="4"/>
  <c r="BM144" i="4"/>
  <c r="M144" i="4"/>
  <c r="AY144" i="4"/>
  <c r="Z144" i="4"/>
  <c r="BK144" i="4"/>
  <c r="BV144" i="4"/>
  <c r="W144" i="4"/>
  <c r="CA139" i="4"/>
  <c r="G140" i="4"/>
  <c r="BO144" i="4"/>
  <c r="BD144" i="4"/>
  <c r="S144" i="4"/>
  <c r="BS144" i="4"/>
  <c r="BB144" i="4"/>
  <c r="BA144" i="4"/>
  <c r="AE144" i="4"/>
  <c r="AD144" i="4"/>
  <c r="AP144" i="4"/>
  <c r="N144" i="4"/>
  <c r="AR144" i="4"/>
  <c r="R144" i="4"/>
  <c r="BL144" i="4"/>
  <c r="AK144" i="4"/>
  <c r="AQ144" i="4"/>
  <c r="O144" i="4"/>
  <c r="Q144" i="4"/>
  <c r="AJ144" i="4"/>
  <c r="BH144" i="4"/>
  <c r="E144" i="4"/>
  <c r="AS144" i="4"/>
  <c r="Y144" i="4"/>
  <c r="AU144" i="4"/>
  <c r="BE144" i="4"/>
  <c r="AO144" i="4"/>
  <c r="AI144" i="4"/>
  <c r="BC144" i="4"/>
  <c r="AW144" i="4"/>
  <c r="AG144" i="4"/>
  <c r="I144" i="4"/>
  <c r="X144" i="4"/>
  <c r="AN144" i="4"/>
  <c r="BG144" i="4"/>
  <c r="K144" i="4"/>
  <c r="D144" i="4"/>
  <c r="AT144" i="4"/>
  <c r="T144" i="4"/>
  <c r="BZ144" i="4"/>
  <c r="AZ144" i="4"/>
  <c r="AX144" i="4"/>
  <c r="BX144" i="4"/>
  <c r="F144" i="4"/>
  <c r="BP144" i="4"/>
  <c r="BI144" i="4"/>
  <c r="J144" i="4"/>
  <c r="H144" i="4"/>
  <c r="AH144" i="4"/>
  <c r="AM144" i="4"/>
  <c r="BR144" i="4"/>
  <c r="AB144" i="4"/>
  <c r="BW144" i="4"/>
  <c r="BQ144" i="4"/>
  <c r="C145" i="4"/>
  <c r="AA145" i="4" s="1"/>
  <c r="I121" i="13" l="1"/>
  <c r="D142" i="15"/>
  <c r="G139" i="15"/>
  <c r="CA138" i="15"/>
  <c r="M122" i="13"/>
  <c r="N122" i="13" s="1"/>
  <c r="K123" i="13" s="1"/>
  <c r="L123" i="13" s="1"/>
  <c r="K114" i="12"/>
  <c r="CC139" i="4"/>
  <c r="D124" i="13"/>
  <c r="D124" i="12"/>
  <c r="F123" i="12"/>
  <c r="I123" i="12" s="1"/>
  <c r="J123" i="12" s="1"/>
  <c r="O115" i="12"/>
  <c r="P115" i="12" s="1"/>
  <c r="M116" i="12" s="1"/>
  <c r="N116" i="12" s="1"/>
  <c r="E123" i="13"/>
  <c r="G123" i="13" s="1"/>
  <c r="H123" i="13" s="1"/>
  <c r="CJ138" i="8"/>
  <c r="CL138" i="8" s="1"/>
  <c r="CM138" i="8" s="1"/>
  <c r="CH139" i="8"/>
  <c r="CC139" i="8"/>
  <c r="CE139" i="8" s="1"/>
  <c r="CG139" i="8" s="1"/>
  <c r="D144" i="8"/>
  <c r="G141" i="8"/>
  <c r="CA140" i="8"/>
  <c r="CH139" i="4"/>
  <c r="CJ139" i="4" s="1"/>
  <c r="BW145" i="4"/>
  <c r="BK145" i="4"/>
  <c r="BR145" i="4"/>
  <c r="BG145" i="4"/>
  <c r="AG145" i="4"/>
  <c r="AO145" i="4"/>
  <c r="AS145" i="4"/>
  <c r="AF145" i="4"/>
  <c r="BZ145" i="4"/>
  <c r="AL145" i="4"/>
  <c r="U145" i="4"/>
  <c r="J145" i="4"/>
  <c r="BX145" i="4"/>
  <c r="Q145" i="4"/>
  <c r="BL145" i="4"/>
  <c r="AP145" i="4"/>
  <c r="BB145" i="4"/>
  <c r="BO145" i="4"/>
  <c r="L145" i="4"/>
  <c r="CA140" i="4"/>
  <c r="G141" i="4"/>
  <c r="BQ145" i="4"/>
  <c r="AM145" i="4"/>
  <c r="BI145" i="4"/>
  <c r="AX145" i="4"/>
  <c r="T145" i="4"/>
  <c r="P145" i="4"/>
  <c r="BM145" i="4"/>
  <c r="AN145" i="4"/>
  <c r="AW145" i="4"/>
  <c r="BE145" i="4"/>
  <c r="E145" i="4"/>
  <c r="BJ145" i="4"/>
  <c r="AV145" i="4"/>
  <c r="O145" i="4"/>
  <c r="R145" i="4"/>
  <c r="AD145" i="4"/>
  <c r="BS145" i="4"/>
  <c r="M145" i="4"/>
  <c r="BN145" i="4"/>
  <c r="AH145" i="4"/>
  <c r="BP145" i="4"/>
  <c r="AZ145" i="4"/>
  <c r="AT145" i="4"/>
  <c r="BT145" i="4"/>
  <c r="D145" i="4"/>
  <c r="X145" i="4"/>
  <c r="BC145" i="4"/>
  <c r="AU145" i="4"/>
  <c r="BH145" i="4"/>
  <c r="BV145" i="4"/>
  <c r="BY145" i="4"/>
  <c r="AQ145" i="4"/>
  <c r="AR145" i="4"/>
  <c r="AE145" i="4"/>
  <c r="S145" i="4"/>
  <c r="W145" i="4"/>
  <c r="V145" i="4"/>
  <c r="AB145" i="4"/>
  <c r="H145" i="4"/>
  <c r="F145" i="4"/>
  <c r="BU145" i="4"/>
  <c r="BF145" i="4"/>
  <c r="K145" i="4"/>
  <c r="I145" i="4"/>
  <c r="AI145" i="4"/>
  <c r="Y145" i="4"/>
  <c r="AJ145" i="4"/>
  <c r="AY145" i="4"/>
  <c r="AC145" i="4"/>
  <c r="AK145" i="4"/>
  <c r="N145" i="4"/>
  <c r="BA145" i="4"/>
  <c r="BD145" i="4"/>
  <c r="Z145" i="4"/>
  <c r="C146" i="4"/>
  <c r="AA146" i="4" s="1"/>
  <c r="G140" i="15" l="1"/>
  <c r="CA139" i="15"/>
  <c r="D143" i="15"/>
  <c r="M123" i="13"/>
  <c r="N123" i="13" s="1"/>
  <c r="K124" i="13" s="1"/>
  <c r="L124" i="13" s="1"/>
  <c r="I122" i="13"/>
  <c r="CC140" i="4"/>
  <c r="D125" i="13"/>
  <c r="D125" i="12"/>
  <c r="F124" i="12"/>
  <c r="I124" i="12" s="1"/>
  <c r="J124" i="12" s="1"/>
  <c r="E124" i="13"/>
  <c r="G124" i="13" s="1"/>
  <c r="H124" i="13" s="1"/>
  <c r="O116" i="12"/>
  <c r="P116" i="12" s="1"/>
  <c r="M117" i="12" s="1"/>
  <c r="N117" i="12" s="1"/>
  <c r="K115" i="12"/>
  <c r="CJ139" i="8"/>
  <c r="CL139" i="8" s="1"/>
  <c r="CM139" i="8" s="1"/>
  <c r="D145" i="8"/>
  <c r="CH140" i="8"/>
  <c r="CC140" i="8"/>
  <c r="CE140" i="8" s="1"/>
  <c r="CG140" i="8" s="1"/>
  <c r="G142" i="8"/>
  <c r="CA141" i="8"/>
  <c r="CH140" i="4"/>
  <c r="CJ140" i="4" s="1"/>
  <c r="Z146" i="4"/>
  <c r="Q146" i="4"/>
  <c r="BL146" i="4"/>
  <c r="J146" i="4"/>
  <c r="AD146" i="4"/>
  <c r="BJ146" i="4"/>
  <c r="AN146" i="4"/>
  <c r="AX146" i="4"/>
  <c r="L146" i="4"/>
  <c r="F146" i="4"/>
  <c r="V146" i="4"/>
  <c r="AR146" i="4"/>
  <c r="BH146" i="4"/>
  <c r="BP146" i="4"/>
  <c r="AG146" i="4"/>
  <c r="N146" i="4"/>
  <c r="AJ146" i="4"/>
  <c r="K146" i="4"/>
  <c r="D146" i="4"/>
  <c r="CA141" i="4"/>
  <c r="G142" i="4"/>
  <c r="AK146" i="4"/>
  <c r="Y146" i="4"/>
  <c r="BF146" i="4"/>
  <c r="H146" i="4"/>
  <c r="AO146" i="4"/>
  <c r="W146" i="4"/>
  <c r="AQ146" i="4"/>
  <c r="AU146" i="4"/>
  <c r="BT146" i="4"/>
  <c r="AH146" i="4"/>
  <c r="AS146" i="4"/>
  <c r="BN146" i="4"/>
  <c r="R146" i="4"/>
  <c r="E146" i="4"/>
  <c r="BM146" i="4"/>
  <c r="BI146" i="4"/>
  <c r="AP146" i="4"/>
  <c r="BZ146" i="4"/>
  <c r="BD146" i="4"/>
  <c r="AC146" i="4"/>
  <c r="AI146" i="4"/>
  <c r="BU146" i="4"/>
  <c r="AB146" i="4"/>
  <c r="BG146" i="4"/>
  <c r="S146" i="4"/>
  <c r="BY146" i="4"/>
  <c r="BC146" i="4"/>
  <c r="AT146" i="4"/>
  <c r="BW146" i="4"/>
  <c r="AL146" i="4"/>
  <c r="M146" i="4"/>
  <c r="O146" i="4"/>
  <c r="BE146" i="4"/>
  <c r="P146" i="4"/>
  <c r="AM146" i="4"/>
  <c r="U146" i="4"/>
  <c r="BR146" i="4"/>
  <c r="BA146" i="4"/>
  <c r="AY146" i="4"/>
  <c r="I146" i="4"/>
  <c r="BO146" i="4"/>
  <c r="BX146" i="4"/>
  <c r="AE146" i="4"/>
  <c r="BV146" i="4"/>
  <c r="X146" i="4"/>
  <c r="AZ146" i="4"/>
  <c r="BB146" i="4"/>
  <c r="BK146" i="4"/>
  <c r="BS146" i="4"/>
  <c r="AV146" i="4"/>
  <c r="AW146" i="4"/>
  <c r="T146" i="4"/>
  <c r="BQ146" i="4"/>
  <c r="AF146" i="4"/>
  <c r="C147" i="4"/>
  <c r="AA147" i="4" s="1"/>
  <c r="I123" i="13" l="1"/>
  <c r="G141" i="15"/>
  <c r="CA140" i="15"/>
  <c r="D144" i="15"/>
  <c r="K116" i="12"/>
  <c r="M124" i="13"/>
  <c r="N124" i="13" s="1"/>
  <c r="K125" i="13" s="1"/>
  <c r="L125" i="13" s="1"/>
  <c r="O117" i="12"/>
  <c r="P117" i="12" s="1"/>
  <c r="M118" i="12" s="1"/>
  <c r="N118" i="12" s="1"/>
  <c r="E125" i="13"/>
  <c r="G125" i="13" s="1"/>
  <c r="H125" i="13" s="1"/>
  <c r="CC141" i="4"/>
  <c r="D126" i="13"/>
  <c r="D126" i="12"/>
  <c r="F125" i="12"/>
  <c r="I125" i="12" s="1"/>
  <c r="J125" i="12" s="1"/>
  <c r="CJ140" i="8"/>
  <c r="CL140" i="8" s="1"/>
  <c r="CM140" i="8" s="1"/>
  <c r="CC141" i="8"/>
  <c r="CE141" i="8" s="1"/>
  <c r="CG141" i="8" s="1"/>
  <c r="CH141" i="8"/>
  <c r="G143" i="8"/>
  <c r="CA142" i="8"/>
  <c r="D146" i="8"/>
  <c r="CH141" i="4"/>
  <c r="CJ141" i="4" s="1"/>
  <c r="AX147" i="4"/>
  <c r="AP147" i="4"/>
  <c r="R147" i="4"/>
  <c r="BT147" i="4"/>
  <c r="AO147" i="4"/>
  <c r="AK147" i="4"/>
  <c r="AW147" i="4"/>
  <c r="I147" i="4"/>
  <c r="AJ147" i="4"/>
  <c r="P147" i="4"/>
  <c r="AL147" i="4"/>
  <c r="BY147" i="4"/>
  <c r="BU147" i="4"/>
  <c r="AG147" i="4"/>
  <c r="BB147" i="4"/>
  <c r="AE147" i="4"/>
  <c r="BL147" i="4"/>
  <c r="G143" i="4"/>
  <c r="CA142" i="4"/>
  <c r="D147" i="4"/>
  <c r="AF147" i="4"/>
  <c r="AV147" i="4"/>
  <c r="AZ147" i="4"/>
  <c r="BX147" i="4"/>
  <c r="AY147" i="4"/>
  <c r="J147" i="4"/>
  <c r="BR147" i="4"/>
  <c r="BE147" i="4"/>
  <c r="BW147" i="4"/>
  <c r="S147" i="4"/>
  <c r="AI147" i="4"/>
  <c r="AN147" i="4"/>
  <c r="F147" i="4"/>
  <c r="BI147" i="4"/>
  <c r="BN147" i="4"/>
  <c r="AU147" i="4"/>
  <c r="H147" i="4"/>
  <c r="Z147" i="4"/>
  <c r="AR147" i="4"/>
  <c r="BQ147" i="4"/>
  <c r="BS147" i="4"/>
  <c r="X147" i="4"/>
  <c r="BO147" i="4"/>
  <c r="BA147" i="4"/>
  <c r="BP147" i="4"/>
  <c r="U147" i="4"/>
  <c r="O147" i="4"/>
  <c r="AT147" i="4"/>
  <c r="BG147" i="4"/>
  <c r="AC147" i="4"/>
  <c r="AD147" i="4"/>
  <c r="N147" i="4"/>
  <c r="BM147" i="4"/>
  <c r="AS147" i="4"/>
  <c r="AQ147" i="4"/>
  <c r="BF147" i="4"/>
  <c r="BJ147" i="4"/>
  <c r="K147" i="4"/>
  <c r="T147" i="4"/>
  <c r="BK147" i="4"/>
  <c r="BV147" i="4"/>
  <c r="L147" i="4"/>
  <c r="V147" i="4"/>
  <c r="AM147" i="4"/>
  <c r="M147" i="4"/>
  <c r="BC147" i="4"/>
  <c r="AB147" i="4"/>
  <c r="BD147" i="4"/>
  <c r="BH147" i="4"/>
  <c r="BZ147" i="4"/>
  <c r="E147" i="4"/>
  <c r="AH147" i="4"/>
  <c r="W147" i="4"/>
  <c r="Y147" i="4"/>
  <c r="Q147" i="4"/>
  <c r="C148" i="4"/>
  <c r="AA148" i="4" s="1"/>
  <c r="D145" i="15" l="1"/>
  <c r="G142" i="15"/>
  <c r="CA141" i="15"/>
  <c r="I124" i="13"/>
  <c r="M125" i="13"/>
  <c r="I125" i="13" s="1"/>
  <c r="E126" i="13"/>
  <c r="G126" i="13" s="1"/>
  <c r="H126" i="13" s="1"/>
  <c r="O118" i="12"/>
  <c r="P118" i="12" s="1"/>
  <c r="M119" i="12" s="1"/>
  <c r="N119" i="12" s="1"/>
  <c r="K117" i="12"/>
  <c r="CC142" i="4"/>
  <c r="D127" i="13"/>
  <c r="D127" i="12"/>
  <c r="F126" i="12"/>
  <c r="I126" i="12" s="1"/>
  <c r="J126" i="12" s="1"/>
  <c r="CJ141" i="8"/>
  <c r="CL141" i="8" s="1"/>
  <c r="CM141" i="8" s="1"/>
  <c r="CH142" i="8"/>
  <c r="CC142" i="8"/>
  <c r="CE142" i="8" s="1"/>
  <c r="CG142" i="8" s="1"/>
  <c r="G144" i="8"/>
  <c r="CA143" i="8"/>
  <c r="D147" i="8"/>
  <c r="CH142" i="4"/>
  <c r="CJ142" i="4" s="1"/>
  <c r="AH148" i="4"/>
  <c r="BV148" i="4"/>
  <c r="AP148" i="4"/>
  <c r="BL148" i="4"/>
  <c r="K148" i="4"/>
  <c r="AS148" i="4"/>
  <c r="AC148" i="4"/>
  <c r="U148" i="4"/>
  <c r="X148" i="4"/>
  <c r="AW148" i="4"/>
  <c r="AU148" i="4"/>
  <c r="AN148" i="4"/>
  <c r="BE148" i="4"/>
  <c r="BX148" i="4"/>
  <c r="BD148" i="4"/>
  <c r="AM148" i="4"/>
  <c r="AL148" i="4"/>
  <c r="D148" i="4"/>
  <c r="CA143" i="4"/>
  <c r="G144" i="4"/>
  <c r="Q148" i="4"/>
  <c r="E148" i="4"/>
  <c r="AB148" i="4"/>
  <c r="V148" i="4"/>
  <c r="BK148" i="4"/>
  <c r="BU148" i="4"/>
  <c r="BJ148" i="4"/>
  <c r="BM148" i="4"/>
  <c r="BG148" i="4"/>
  <c r="BP148" i="4"/>
  <c r="BS148" i="4"/>
  <c r="BY148" i="4"/>
  <c r="AR148" i="4"/>
  <c r="BN148" i="4"/>
  <c r="AI148" i="4"/>
  <c r="BR148" i="4"/>
  <c r="AZ148" i="4"/>
  <c r="AK148" i="4"/>
  <c r="AX148" i="4"/>
  <c r="Y148" i="4"/>
  <c r="BC148" i="4"/>
  <c r="L148" i="4"/>
  <c r="T148" i="4"/>
  <c r="P148" i="4"/>
  <c r="BF148" i="4"/>
  <c r="N148" i="4"/>
  <c r="AT148" i="4"/>
  <c r="BA148" i="4"/>
  <c r="BQ148" i="4"/>
  <c r="AJ148" i="4"/>
  <c r="Z148" i="4"/>
  <c r="BI148" i="4"/>
  <c r="S148" i="4"/>
  <c r="J148" i="4"/>
  <c r="AV148" i="4"/>
  <c r="R148" i="4"/>
  <c r="AE148" i="4"/>
  <c r="BZ148" i="4"/>
  <c r="W148" i="4"/>
  <c r="BH148" i="4"/>
  <c r="M148" i="4"/>
  <c r="AO148" i="4"/>
  <c r="BB148" i="4"/>
  <c r="AQ148" i="4"/>
  <c r="AD148" i="4"/>
  <c r="O148" i="4"/>
  <c r="BO148" i="4"/>
  <c r="BT148" i="4"/>
  <c r="I148" i="4"/>
  <c r="H148" i="4"/>
  <c r="F148" i="4"/>
  <c r="BW148" i="4"/>
  <c r="AY148" i="4"/>
  <c r="AF148" i="4"/>
  <c r="AG148" i="4"/>
  <c r="C149" i="4"/>
  <c r="AA149" i="4" s="1"/>
  <c r="G143" i="15" l="1"/>
  <c r="CA142" i="15"/>
  <c r="D146" i="15"/>
  <c r="N125" i="13"/>
  <c r="K126" i="13" s="1"/>
  <c r="L126" i="13" s="1"/>
  <c r="M126" i="13" s="1"/>
  <c r="N126" i="13" s="1"/>
  <c r="K127" i="13" s="1"/>
  <c r="L127" i="13" s="1"/>
  <c r="CC143" i="4"/>
  <c r="D128" i="13"/>
  <c r="D128" i="12"/>
  <c r="F127" i="12"/>
  <c r="I127" i="12" s="1"/>
  <c r="J127" i="12" s="1"/>
  <c r="O119" i="12"/>
  <c r="P119" i="12" s="1"/>
  <c r="M120" i="12" s="1"/>
  <c r="N120" i="12" s="1"/>
  <c r="E127" i="13"/>
  <c r="G127" i="13" s="1"/>
  <c r="H127" i="13" s="1"/>
  <c r="K118" i="12"/>
  <c r="CJ142" i="8"/>
  <c r="CL142" i="8" s="1"/>
  <c r="CM142" i="8" s="1"/>
  <c r="CH143" i="8"/>
  <c r="CC143" i="8"/>
  <c r="CE143" i="8" s="1"/>
  <c r="CG143" i="8" s="1"/>
  <c r="G145" i="8"/>
  <c r="CA144" i="8"/>
  <c r="D148" i="8"/>
  <c r="CH143" i="4"/>
  <c r="CJ143" i="4" s="1"/>
  <c r="AZ149" i="4"/>
  <c r="BK149" i="4"/>
  <c r="BW149" i="4"/>
  <c r="BT149" i="4"/>
  <c r="AQ149" i="4"/>
  <c r="BV149" i="4"/>
  <c r="J149" i="4"/>
  <c r="AJ149" i="4"/>
  <c r="N149" i="4"/>
  <c r="L149" i="4"/>
  <c r="AM149" i="4"/>
  <c r="U149" i="4"/>
  <c r="M149" i="4"/>
  <c r="BX149" i="4"/>
  <c r="AU149" i="4"/>
  <c r="BG149" i="4"/>
  <c r="AR149" i="4"/>
  <c r="Q149" i="4"/>
  <c r="AF149" i="4"/>
  <c r="G145" i="4"/>
  <c r="CA144" i="4"/>
  <c r="AG149" i="4"/>
  <c r="F149" i="4"/>
  <c r="BO149" i="4"/>
  <c r="BB149" i="4"/>
  <c r="BH149" i="4"/>
  <c r="AN149" i="4"/>
  <c r="AE149" i="4"/>
  <c r="S149" i="4"/>
  <c r="BQ149" i="4"/>
  <c r="BF149" i="4"/>
  <c r="BC149" i="4"/>
  <c r="BL149" i="4"/>
  <c r="AH149" i="4"/>
  <c r="BR149" i="4"/>
  <c r="BY149" i="4"/>
  <c r="BM149" i="4"/>
  <c r="V149" i="4"/>
  <c r="AL149" i="4"/>
  <c r="K149" i="4"/>
  <c r="H149" i="4"/>
  <c r="O149" i="4"/>
  <c r="AO149" i="4"/>
  <c r="W149" i="4"/>
  <c r="X149" i="4"/>
  <c r="R149" i="4"/>
  <c r="BI149" i="4"/>
  <c r="BA149" i="4"/>
  <c r="P149" i="4"/>
  <c r="Y149" i="4"/>
  <c r="AC149" i="4"/>
  <c r="AX149" i="4"/>
  <c r="AI149" i="4"/>
  <c r="BS149" i="4"/>
  <c r="BJ149" i="4"/>
  <c r="AB149" i="4"/>
  <c r="BE149" i="4"/>
  <c r="BD149" i="4"/>
  <c r="AY149" i="4"/>
  <c r="I149" i="4"/>
  <c r="AD149" i="4"/>
  <c r="BZ149" i="4"/>
  <c r="AS149" i="4"/>
  <c r="AV149" i="4"/>
  <c r="Z149" i="4"/>
  <c r="AT149" i="4"/>
  <c r="T149" i="4"/>
  <c r="D149" i="4"/>
  <c r="AP149" i="4"/>
  <c r="AK149" i="4"/>
  <c r="BN149" i="4"/>
  <c r="BP149" i="4"/>
  <c r="BU149" i="4"/>
  <c r="E149" i="4"/>
  <c r="AW149" i="4"/>
  <c r="C150" i="4"/>
  <c r="AA150" i="4" s="1"/>
  <c r="D147" i="15" l="1"/>
  <c r="G144" i="15"/>
  <c r="CA143" i="15"/>
  <c r="K119" i="12"/>
  <c r="M127" i="13"/>
  <c r="N127" i="13" s="1"/>
  <c r="K128" i="13" s="1"/>
  <c r="L128" i="13" s="1"/>
  <c r="I126" i="13"/>
  <c r="E128" i="13"/>
  <c r="G128" i="13" s="1"/>
  <c r="H128" i="13" s="1"/>
  <c r="CC144" i="4"/>
  <c r="D129" i="13"/>
  <c r="D129" i="12"/>
  <c r="O120" i="12"/>
  <c r="P120" i="12" s="1"/>
  <c r="M121" i="12" s="1"/>
  <c r="N121" i="12" s="1"/>
  <c r="F128" i="12"/>
  <c r="I128" i="12" s="1"/>
  <c r="J128" i="12" s="1"/>
  <c r="CJ143" i="8"/>
  <c r="CL143" i="8" s="1"/>
  <c r="CM143" i="8" s="1"/>
  <c r="G146" i="8"/>
  <c r="CA145" i="8"/>
  <c r="CC144" i="8"/>
  <c r="CE144" i="8" s="1"/>
  <c r="CG144" i="8" s="1"/>
  <c r="CH144" i="8"/>
  <c r="D149" i="8"/>
  <c r="CH144" i="4"/>
  <c r="CJ144" i="4" s="1"/>
  <c r="BP150" i="4"/>
  <c r="AV150" i="4"/>
  <c r="AB150" i="4"/>
  <c r="AX150" i="4"/>
  <c r="BA150" i="4"/>
  <c r="W150" i="4"/>
  <c r="AF150" i="4"/>
  <c r="V150" i="4"/>
  <c r="AH150" i="4"/>
  <c r="BQ150" i="4"/>
  <c r="BH150" i="4"/>
  <c r="AG150" i="4"/>
  <c r="AR150" i="4"/>
  <c r="AD150" i="4"/>
  <c r="AQ150" i="4"/>
  <c r="J150" i="4"/>
  <c r="D150" i="4"/>
  <c r="G146" i="4"/>
  <c r="CA145" i="4"/>
  <c r="N150" i="4"/>
  <c r="AW150" i="4"/>
  <c r="BN150" i="4"/>
  <c r="T150" i="4"/>
  <c r="AS150" i="4"/>
  <c r="I150" i="4"/>
  <c r="AU150" i="4"/>
  <c r="BW150" i="4"/>
  <c r="BJ150" i="4"/>
  <c r="AC150" i="4"/>
  <c r="BI150" i="4"/>
  <c r="AO150" i="4"/>
  <c r="BG150" i="4"/>
  <c r="BT150" i="4"/>
  <c r="BM150" i="4"/>
  <c r="BL150" i="4"/>
  <c r="S150" i="4"/>
  <c r="BB150" i="4"/>
  <c r="U150" i="4"/>
  <c r="BV150" i="4"/>
  <c r="E150" i="4"/>
  <c r="AK150" i="4"/>
  <c r="AT150" i="4"/>
  <c r="BZ150" i="4"/>
  <c r="AY150" i="4"/>
  <c r="AJ150" i="4"/>
  <c r="BD150" i="4"/>
  <c r="BS150" i="4"/>
  <c r="Y150" i="4"/>
  <c r="R150" i="4"/>
  <c r="O150" i="4"/>
  <c r="AM150" i="4"/>
  <c r="K150" i="4"/>
  <c r="BY150" i="4"/>
  <c r="BC150" i="4"/>
  <c r="AE150" i="4"/>
  <c r="BO150" i="4"/>
  <c r="BK150" i="4"/>
  <c r="M150" i="4"/>
  <c r="BU150" i="4"/>
  <c r="AP150" i="4"/>
  <c r="Z150" i="4"/>
  <c r="Q150" i="4"/>
  <c r="BX150" i="4"/>
  <c r="BE150" i="4"/>
  <c r="AI150" i="4"/>
  <c r="P150" i="4"/>
  <c r="X150" i="4"/>
  <c r="H150" i="4"/>
  <c r="L150" i="4"/>
  <c r="AL150" i="4"/>
  <c r="BR150" i="4"/>
  <c r="BF150" i="4"/>
  <c r="AN150" i="4"/>
  <c r="F150" i="4"/>
  <c r="AZ150" i="4"/>
  <c r="C151" i="4"/>
  <c r="AA151" i="4" s="1"/>
  <c r="I127" i="13" l="1"/>
  <c r="G145" i="15"/>
  <c r="CA144" i="15"/>
  <c r="D148" i="15"/>
  <c r="M128" i="13"/>
  <c r="N128" i="13" s="1"/>
  <c r="K129" i="13" s="1"/>
  <c r="L129" i="13" s="1"/>
  <c r="K120" i="12"/>
  <c r="F129" i="12"/>
  <c r="I129" i="12" s="1"/>
  <c r="J129" i="12" s="1"/>
  <c r="CC145" i="4"/>
  <c r="D130" i="13"/>
  <c r="D130" i="12"/>
  <c r="E129" i="13"/>
  <c r="G129" i="13" s="1"/>
  <c r="H129" i="13" s="1"/>
  <c r="O121" i="12"/>
  <c r="P121" i="12" s="1"/>
  <c r="M122" i="12" s="1"/>
  <c r="N122" i="12" s="1"/>
  <c r="CJ144" i="8"/>
  <c r="CL144" i="8" s="1"/>
  <c r="CM144" i="8" s="1"/>
  <c r="CH145" i="8"/>
  <c r="CC145" i="8"/>
  <c r="CE145" i="8" s="1"/>
  <c r="CG145" i="8" s="1"/>
  <c r="D150" i="8"/>
  <c r="G147" i="8"/>
  <c r="CA146" i="8"/>
  <c r="CH145" i="4"/>
  <c r="CJ145" i="4" s="1"/>
  <c r="J151" i="4"/>
  <c r="Z151" i="4"/>
  <c r="AD151" i="4"/>
  <c r="AE151" i="4"/>
  <c r="AM151" i="4"/>
  <c r="BS151" i="4"/>
  <c r="BZ151" i="4"/>
  <c r="AG151" i="4"/>
  <c r="BF151" i="4"/>
  <c r="H151" i="4"/>
  <c r="BE151" i="4"/>
  <c r="AV151" i="4"/>
  <c r="S151" i="4"/>
  <c r="BG151" i="4"/>
  <c r="BJ151" i="4"/>
  <c r="AS151" i="4"/>
  <c r="G147" i="4"/>
  <c r="CA146" i="4"/>
  <c r="N151" i="4"/>
  <c r="AB151" i="4"/>
  <c r="AZ151" i="4"/>
  <c r="BR151" i="4"/>
  <c r="X151" i="4"/>
  <c r="BX151" i="4"/>
  <c r="AP151" i="4"/>
  <c r="AF151" i="4"/>
  <c r="M151" i="4"/>
  <c r="BC151" i="4"/>
  <c r="O151" i="4"/>
  <c r="BD151" i="4"/>
  <c r="AT151" i="4"/>
  <c r="V151" i="4"/>
  <c r="BV151" i="4"/>
  <c r="BL151" i="4"/>
  <c r="AO151" i="4"/>
  <c r="BW151" i="4"/>
  <c r="T151" i="4"/>
  <c r="BH151" i="4"/>
  <c r="D151" i="4"/>
  <c r="AL151" i="4"/>
  <c r="P151" i="4"/>
  <c r="Q151" i="4"/>
  <c r="BU151" i="4"/>
  <c r="AX151" i="4"/>
  <c r="BK151" i="4"/>
  <c r="BY151" i="4"/>
  <c r="R151" i="4"/>
  <c r="AJ151" i="4"/>
  <c r="AK151" i="4"/>
  <c r="BA151" i="4"/>
  <c r="U151" i="4"/>
  <c r="BM151" i="4"/>
  <c r="BI151" i="4"/>
  <c r="AU151" i="4"/>
  <c r="BN151" i="4"/>
  <c r="AH151" i="4"/>
  <c r="BP151" i="4"/>
  <c r="F151" i="4"/>
  <c r="AN151" i="4"/>
  <c r="L151" i="4"/>
  <c r="AI151" i="4"/>
  <c r="BQ151" i="4"/>
  <c r="AR151" i="4"/>
  <c r="BO151" i="4"/>
  <c r="K151" i="4"/>
  <c r="Y151" i="4"/>
  <c r="AY151" i="4"/>
  <c r="E151" i="4"/>
  <c r="AQ151" i="4"/>
  <c r="BB151" i="4"/>
  <c r="BT151" i="4"/>
  <c r="AC151" i="4"/>
  <c r="I151" i="4"/>
  <c r="AW151" i="4"/>
  <c r="W151" i="4"/>
  <c r="C152" i="4"/>
  <c r="AA152" i="4" s="1"/>
  <c r="G146" i="15" l="1"/>
  <c r="CA145" i="15"/>
  <c r="M129" i="13"/>
  <c r="N129" i="13" s="1"/>
  <c r="K130" i="13" s="1"/>
  <c r="L130" i="13" s="1"/>
  <c r="I128" i="13"/>
  <c r="D149" i="15"/>
  <c r="CC146" i="4"/>
  <c r="D131" i="13"/>
  <c r="E131" i="13" s="1"/>
  <c r="G131" i="13" s="1"/>
  <c r="H131" i="13" s="1"/>
  <c r="D131" i="12"/>
  <c r="O122" i="12"/>
  <c r="P122" i="12" s="1"/>
  <c r="M123" i="12" s="1"/>
  <c r="N123" i="12" s="1"/>
  <c r="K121" i="12"/>
  <c r="F130" i="12"/>
  <c r="I130" i="12" s="1"/>
  <c r="J130" i="12" s="1"/>
  <c r="E130" i="13"/>
  <c r="G130" i="13" s="1"/>
  <c r="H130" i="13" s="1"/>
  <c r="CJ145" i="8"/>
  <c r="CL145" i="8" s="1"/>
  <c r="CM145" i="8" s="1"/>
  <c r="CC146" i="8"/>
  <c r="CE146" i="8" s="1"/>
  <c r="CG146" i="8" s="1"/>
  <c r="CH146" i="8"/>
  <c r="D151" i="8"/>
  <c r="G148" i="8"/>
  <c r="CA147" i="8"/>
  <c r="CH146" i="4"/>
  <c r="CJ146" i="4" s="1"/>
  <c r="W152" i="4"/>
  <c r="AC152" i="4"/>
  <c r="BT152" i="4"/>
  <c r="AY152" i="4"/>
  <c r="AR152" i="4"/>
  <c r="BZ152" i="4"/>
  <c r="AI152" i="4"/>
  <c r="AS152" i="4"/>
  <c r="AG152" i="4"/>
  <c r="E152" i="4"/>
  <c r="BO152" i="4"/>
  <c r="L152" i="4"/>
  <c r="BE152" i="4"/>
  <c r="AU152" i="4"/>
  <c r="BA152" i="4"/>
  <c r="BY152" i="4"/>
  <c r="Q152" i="4"/>
  <c r="BF152" i="4"/>
  <c r="BW152" i="4"/>
  <c r="V152" i="4"/>
  <c r="BC152" i="4"/>
  <c r="BX152" i="4"/>
  <c r="AB152" i="4"/>
  <c r="CA147" i="4"/>
  <c r="G148" i="4"/>
  <c r="S152" i="4"/>
  <c r="BP152" i="4"/>
  <c r="BI152" i="4"/>
  <c r="AK152" i="4"/>
  <c r="BK152" i="4"/>
  <c r="P152" i="4"/>
  <c r="BS152" i="4"/>
  <c r="D152" i="4"/>
  <c r="AO152" i="4"/>
  <c r="AT152" i="4"/>
  <c r="M152" i="4"/>
  <c r="X152" i="4"/>
  <c r="N152" i="4"/>
  <c r="AE152" i="4"/>
  <c r="BB152" i="4"/>
  <c r="Y152" i="4"/>
  <c r="BQ152" i="4"/>
  <c r="AN152" i="4"/>
  <c r="AM152" i="4"/>
  <c r="AH152" i="4"/>
  <c r="BM152" i="4"/>
  <c r="AJ152" i="4"/>
  <c r="AX152" i="4"/>
  <c r="AL152" i="4"/>
  <c r="AD152" i="4"/>
  <c r="BH152" i="4"/>
  <c r="BL152" i="4"/>
  <c r="BD152" i="4"/>
  <c r="AF152" i="4"/>
  <c r="BR152" i="4"/>
  <c r="BG152" i="4"/>
  <c r="H152" i="4"/>
  <c r="AW152" i="4"/>
  <c r="I152" i="4"/>
  <c r="AQ152" i="4"/>
  <c r="K152" i="4"/>
  <c r="F152" i="4"/>
  <c r="J152" i="4"/>
  <c r="BN152" i="4"/>
  <c r="U152" i="4"/>
  <c r="R152" i="4"/>
  <c r="BU152" i="4"/>
  <c r="BJ152" i="4"/>
  <c r="Z152" i="4"/>
  <c r="T152" i="4"/>
  <c r="BV152" i="4"/>
  <c r="O152" i="4"/>
  <c r="AP152" i="4"/>
  <c r="AZ152" i="4"/>
  <c r="AV152" i="4"/>
  <c r="C153" i="4"/>
  <c r="AA153" i="4" s="1"/>
  <c r="M130" i="13" l="1"/>
  <c r="N130" i="13" s="1"/>
  <c r="K131" i="13" s="1"/>
  <c r="L131" i="13" s="1"/>
  <c r="M131" i="13" s="1"/>
  <c r="N131" i="13" s="1"/>
  <c r="K132" i="13" s="1"/>
  <c r="L132" i="13" s="1"/>
  <c r="I129" i="13"/>
  <c r="D150" i="15"/>
  <c r="G147" i="15"/>
  <c r="CA146" i="15"/>
  <c r="I130" i="13"/>
  <c r="CC147" i="4"/>
  <c r="D132" i="13"/>
  <c r="E132" i="13" s="1"/>
  <c r="G132" i="13" s="1"/>
  <c r="H132" i="13" s="1"/>
  <c r="D132" i="12"/>
  <c r="F131" i="12"/>
  <c r="I131" i="12" s="1"/>
  <c r="J131" i="12" s="1"/>
  <c r="O123" i="12"/>
  <c r="P123" i="12" s="1"/>
  <c r="M124" i="12" s="1"/>
  <c r="N124" i="12" s="1"/>
  <c r="K122" i="12"/>
  <c r="CJ146" i="8"/>
  <c r="CL146" i="8" s="1"/>
  <c r="CM146" i="8" s="1"/>
  <c r="D152" i="8"/>
  <c r="CH147" i="8"/>
  <c r="CC147" i="8"/>
  <c r="CE147" i="8" s="1"/>
  <c r="CG147" i="8" s="1"/>
  <c r="G149" i="8"/>
  <c r="CA148" i="8"/>
  <c r="CH147" i="4"/>
  <c r="CJ147" i="4" s="1"/>
  <c r="AU153" i="4"/>
  <c r="AC153" i="4"/>
  <c r="AF153" i="4"/>
  <c r="AD153" i="4"/>
  <c r="BM153" i="4"/>
  <c r="BQ153" i="4"/>
  <c r="AZ153" i="4"/>
  <c r="K153" i="4"/>
  <c r="AR153" i="4"/>
  <c r="N153" i="4"/>
  <c r="AO153" i="4"/>
  <c r="BK153" i="4"/>
  <c r="S153" i="4"/>
  <c r="O153" i="4"/>
  <c r="BJ153" i="4"/>
  <c r="BN153" i="4"/>
  <c r="AG153" i="4"/>
  <c r="W153" i="4"/>
  <c r="BF153" i="4"/>
  <c r="G149" i="4"/>
  <c r="CA148" i="4"/>
  <c r="AV153" i="4"/>
  <c r="BV153" i="4"/>
  <c r="BU153" i="4"/>
  <c r="J153" i="4"/>
  <c r="AQ153" i="4"/>
  <c r="BT153" i="4"/>
  <c r="BA153" i="4"/>
  <c r="H153" i="4"/>
  <c r="BD153" i="4"/>
  <c r="AL153" i="4"/>
  <c r="AH153" i="4"/>
  <c r="Y153" i="4"/>
  <c r="AB153" i="4"/>
  <c r="BE153" i="4"/>
  <c r="X153" i="4"/>
  <c r="D153" i="4"/>
  <c r="AK153" i="4"/>
  <c r="L153" i="4"/>
  <c r="BY153" i="4"/>
  <c r="T153" i="4"/>
  <c r="R153" i="4"/>
  <c r="F153" i="4"/>
  <c r="I153" i="4"/>
  <c r="BX153" i="4"/>
  <c r="AS153" i="4"/>
  <c r="BG153" i="4"/>
  <c r="BL153" i="4"/>
  <c r="AX153" i="4"/>
  <c r="AM153" i="4"/>
  <c r="BB153" i="4"/>
  <c r="BW153" i="4"/>
  <c r="AI153" i="4"/>
  <c r="M153" i="4"/>
  <c r="BS153" i="4"/>
  <c r="BI153" i="4"/>
  <c r="BZ153" i="4"/>
  <c r="E153" i="4"/>
  <c r="AP153" i="4"/>
  <c r="Z153" i="4"/>
  <c r="U153" i="4"/>
  <c r="AW153" i="4"/>
  <c r="V153" i="4"/>
  <c r="BO153" i="4"/>
  <c r="BR153" i="4"/>
  <c r="BH153" i="4"/>
  <c r="AJ153" i="4"/>
  <c r="AN153" i="4"/>
  <c r="AY153" i="4"/>
  <c r="Q153" i="4"/>
  <c r="AE153" i="4"/>
  <c r="AT153" i="4"/>
  <c r="P153" i="4"/>
  <c r="BP153" i="4"/>
  <c r="BC153" i="4"/>
  <c r="C154" i="4"/>
  <c r="AA154" i="4" s="1"/>
  <c r="G148" i="15" l="1"/>
  <c r="CA147" i="15"/>
  <c r="D151" i="15"/>
  <c r="CC148" i="4"/>
  <c r="D133" i="13"/>
  <c r="D133" i="12"/>
  <c r="O124" i="12"/>
  <c r="P124" i="12" s="1"/>
  <c r="M125" i="12" s="1"/>
  <c r="N125" i="12" s="1"/>
  <c r="K123" i="12"/>
  <c r="F132" i="12"/>
  <c r="I132" i="12" s="1"/>
  <c r="J132" i="12" s="1"/>
  <c r="M132" i="13"/>
  <c r="N132" i="13" s="1"/>
  <c r="K133" i="13" s="1"/>
  <c r="L133" i="13" s="1"/>
  <c r="I131" i="13"/>
  <c r="CJ147" i="8"/>
  <c r="CL147" i="8" s="1"/>
  <c r="CM147" i="8" s="1"/>
  <c r="CH148" i="8"/>
  <c r="CC148" i="8"/>
  <c r="CE148" i="8" s="1"/>
  <c r="CG148" i="8" s="1"/>
  <c r="G150" i="8"/>
  <c r="CA149" i="8"/>
  <c r="D153" i="8"/>
  <c r="CH148" i="4"/>
  <c r="CJ148" i="4" s="1"/>
  <c r="BC154" i="4"/>
  <c r="AF154" i="4"/>
  <c r="AT154" i="4"/>
  <c r="AN154" i="4"/>
  <c r="BO154" i="4"/>
  <c r="BP154" i="4"/>
  <c r="N154" i="4"/>
  <c r="AO154" i="4"/>
  <c r="U154" i="4"/>
  <c r="BJ154" i="4"/>
  <c r="BS154" i="4"/>
  <c r="BB154" i="4"/>
  <c r="BG154" i="4"/>
  <c r="F154" i="4"/>
  <c r="K154" i="4"/>
  <c r="Y154" i="4"/>
  <c r="H154" i="4"/>
  <c r="J154" i="4"/>
  <c r="BF154" i="4"/>
  <c r="CA149" i="4"/>
  <c r="G150" i="4"/>
  <c r="D154" i="4"/>
  <c r="AE154" i="4"/>
  <c r="AJ154" i="4"/>
  <c r="V154" i="4"/>
  <c r="Z154" i="4"/>
  <c r="BM154" i="4"/>
  <c r="E154" i="4"/>
  <c r="M154" i="4"/>
  <c r="AM154" i="4"/>
  <c r="AS154" i="4"/>
  <c r="R154" i="4"/>
  <c r="W154" i="4"/>
  <c r="BY154" i="4"/>
  <c r="X154" i="4"/>
  <c r="AH154" i="4"/>
  <c r="BA154" i="4"/>
  <c r="BU154" i="4"/>
  <c r="BK154" i="4"/>
  <c r="BN154" i="4"/>
  <c r="Q154" i="4"/>
  <c r="BH154" i="4"/>
  <c r="AW154" i="4"/>
  <c r="AP154" i="4"/>
  <c r="AC154" i="4"/>
  <c r="BZ154" i="4"/>
  <c r="AI154" i="4"/>
  <c r="AX154" i="4"/>
  <c r="BX154" i="4"/>
  <c r="T154" i="4"/>
  <c r="AD154" i="4"/>
  <c r="L154" i="4"/>
  <c r="BE154" i="4"/>
  <c r="AL154" i="4"/>
  <c r="BT154" i="4"/>
  <c r="BV154" i="4"/>
  <c r="AU154" i="4"/>
  <c r="O154" i="4"/>
  <c r="P154" i="4"/>
  <c r="AY154" i="4"/>
  <c r="BR154" i="4"/>
  <c r="S154" i="4"/>
  <c r="AR154" i="4"/>
  <c r="BI154" i="4"/>
  <c r="BW154" i="4"/>
  <c r="BL154" i="4"/>
  <c r="I154" i="4"/>
  <c r="AZ154" i="4"/>
  <c r="AG154" i="4"/>
  <c r="AK154" i="4"/>
  <c r="AB154" i="4"/>
  <c r="BD154" i="4"/>
  <c r="AQ154" i="4"/>
  <c r="AV154" i="4"/>
  <c r="BQ154" i="4"/>
  <c r="C155" i="4"/>
  <c r="AA155" i="4" s="1"/>
  <c r="G149" i="15" l="1"/>
  <c r="CA148" i="15"/>
  <c r="D152" i="15"/>
  <c r="I132" i="13"/>
  <c r="F133" i="12"/>
  <c r="I133" i="12" s="1"/>
  <c r="J133" i="12" s="1"/>
  <c r="CC149" i="4"/>
  <c r="D134" i="13"/>
  <c r="D134" i="12"/>
  <c r="E133" i="13"/>
  <c r="G133" i="13" s="1"/>
  <c r="H133" i="13" s="1"/>
  <c r="M133" i="13" s="1"/>
  <c r="N133" i="13" s="1"/>
  <c r="K134" i="13" s="1"/>
  <c r="L134" i="13" s="1"/>
  <c r="O125" i="12"/>
  <c r="P125" i="12" s="1"/>
  <c r="M126" i="12" s="1"/>
  <c r="N126" i="12" s="1"/>
  <c r="K124" i="12"/>
  <c r="CJ148" i="8"/>
  <c r="CL148" i="8" s="1"/>
  <c r="CM148" i="8" s="1"/>
  <c r="CC149" i="8"/>
  <c r="CE149" i="8" s="1"/>
  <c r="CG149" i="8" s="1"/>
  <c r="CH149" i="8"/>
  <c r="G151" i="8"/>
  <c r="CA150" i="8"/>
  <c r="D154" i="8"/>
  <c r="CH149" i="4"/>
  <c r="CJ149" i="4" s="1"/>
  <c r="BD155" i="4"/>
  <c r="AZ155" i="4"/>
  <c r="AV155" i="4"/>
  <c r="J155" i="4"/>
  <c r="H155" i="4"/>
  <c r="BU155" i="4"/>
  <c r="BY155" i="4"/>
  <c r="AM155" i="4"/>
  <c r="Z155" i="4"/>
  <c r="BC155" i="4"/>
  <c r="BR155" i="4"/>
  <c r="AN155" i="4"/>
  <c r="BT155" i="4"/>
  <c r="AD155" i="4"/>
  <c r="AI155" i="4"/>
  <c r="AW155" i="4"/>
  <c r="U155" i="4"/>
  <c r="BB155" i="4"/>
  <c r="BI155" i="4"/>
  <c r="CA150" i="4"/>
  <c r="G151" i="4"/>
  <c r="BQ155" i="4"/>
  <c r="AB155" i="4"/>
  <c r="I155" i="4"/>
  <c r="AR155" i="4"/>
  <c r="AY155" i="4"/>
  <c r="D155" i="4"/>
  <c r="O155" i="4"/>
  <c r="AL155" i="4"/>
  <c r="T155" i="4"/>
  <c r="BZ155" i="4"/>
  <c r="BH155" i="4"/>
  <c r="K155" i="4"/>
  <c r="AT155" i="4"/>
  <c r="BA155" i="4"/>
  <c r="W155" i="4"/>
  <c r="M155" i="4"/>
  <c r="V155" i="4"/>
  <c r="BF155" i="4"/>
  <c r="N155" i="4"/>
  <c r="AK155" i="4"/>
  <c r="BL155" i="4"/>
  <c r="S155" i="4"/>
  <c r="P155" i="4"/>
  <c r="BG155" i="4"/>
  <c r="AU155" i="4"/>
  <c r="BE155" i="4"/>
  <c r="BX155" i="4"/>
  <c r="AC155" i="4"/>
  <c r="Q155" i="4"/>
  <c r="F155" i="4"/>
  <c r="BN155" i="4"/>
  <c r="AH155" i="4"/>
  <c r="R155" i="4"/>
  <c r="E155" i="4"/>
  <c r="AJ155" i="4"/>
  <c r="Y155" i="4"/>
  <c r="BO155" i="4"/>
  <c r="AQ155" i="4"/>
  <c r="AG155" i="4"/>
  <c r="BW155" i="4"/>
  <c r="AF155" i="4"/>
  <c r="BJ155" i="4"/>
  <c r="BV155" i="4"/>
  <c r="L155" i="4"/>
  <c r="AX155" i="4"/>
  <c r="AP155" i="4"/>
  <c r="BP155" i="4"/>
  <c r="BS155" i="4"/>
  <c r="BK155" i="4"/>
  <c r="X155" i="4"/>
  <c r="AS155" i="4"/>
  <c r="BM155" i="4"/>
  <c r="AE155" i="4"/>
  <c r="AO155" i="4"/>
  <c r="C156" i="4"/>
  <c r="AA156" i="4" s="1"/>
  <c r="G150" i="15" l="1"/>
  <c r="CA149" i="15"/>
  <c r="D153" i="15"/>
  <c r="K125" i="12"/>
  <c r="O126" i="12"/>
  <c r="P126" i="12" s="1"/>
  <c r="M127" i="12" s="1"/>
  <c r="N127" i="12" s="1"/>
  <c r="F134" i="12"/>
  <c r="I134" i="12" s="1"/>
  <c r="J134" i="12" s="1"/>
  <c r="E134" i="13"/>
  <c r="G134" i="13" s="1"/>
  <c r="H134" i="13" s="1"/>
  <c r="M134" i="13" s="1"/>
  <c r="I133" i="13"/>
  <c r="CC150" i="4"/>
  <c r="D135" i="12"/>
  <c r="D135" i="13"/>
  <c r="CJ149" i="8"/>
  <c r="CL149" i="8" s="1"/>
  <c r="CM149" i="8" s="1"/>
  <c r="G152" i="8"/>
  <c r="CA151" i="8"/>
  <c r="CH150" i="8"/>
  <c r="CC150" i="8"/>
  <c r="CE150" i="8" s="1"/>
  <c r="CG150" i="8" s="1"/>
  <c r="D155" i="8"/>
  <c r="CH150" i="4"/>
  <c r="CJ150" i="4" s="1"/>
  <c r="Z156" i="4"/>
  <c r="BW156" i="4"/>
  <c r="AZ156" i="4"/>
  <c r="E156" i="4"/>
  <c r="F156" i="4"/>
  <c r="BE156" i="4"/>
  <c r="S156" i="4"/>
  <c r="BI156" i="4"/>
  <c r="M156" i="4"/>
  <c r="K156" i="4"/>
  <c r="AL156" i="4"/>
  <c r="AR156" i="4"/>
  <c r="AS156" i="4"/>
  <c r="BP156" i="4"/>
  <c r="BV156" i="4"/>
  <c r="BY156" i="4"/>
  <c r="CA151" i="4"/>
  <c r="G152" i="4"/>
  <c r="AN156" i="4"/>
  <c r="AO156" i="4"/>
  <c r="X156" i="4"/>
  <c r="AP156" i="4"/>
  <c r="BJ156" i="4"/>
  <c r="AG156" i="4"/>
  <c r="U156" i="4"/>
  <c r="BO156" i="4"/>
  <c r="R156" i="4"/>
  <c r="Q156" i="4"/>
  <c r="AU156" i="4"/>
  <c r="BL156" i="4"/>
  <c r="BU156" i="4"/>
  <c r="N156" i="4"/>
  <c r="W156" i="4"/>
  <c r="BH156" i="4"/>
  <c r="O156" i="4"/>
  <c r="I156" i="4"/>
  <c r="AM156" i="4"/>
  <c r="BR156" i="4"/>
  <c r="BK156" i="4"/>
  <c r="AX156" i="4"/>
  <c r="AF156" i="4"/>
  <c r="AQ156" i="4"/>
  <c r="AW156" i="4"/>
  <c r="Y156" i="4"/>
  <c r="AH156" i="4"/>
  <c r="AC156" i="4"/>
  <c r="BG156" i="4"/>
  <c r="AK156" i="4"/>
  <c r="AD156" i="4"/>
  <c r="BF156" i="4"/>
  <c r="BA156" i="4"/>
  <c r="BZ156" i="4"/>
  <c r="D156" i="4"/>
  <c r="AB156" i="4"/>
  <c r="H156" i="4"/>
  <c r="BD156" i="4"/>
  <c r="BB156" i="4"/>
  <c r="AE156" i="4"/>
  <c r="BM156" i="4"/>
  <c r="BS156" i="4"/>
  <c r="L156" i="4"/>
  <c r="BC156" i="4"/>
  <c r="BT156" i="4"/>
  <c r="AJ156" i="4"/>
  <c r="BN156" i="4"/>
  <c r="BX156" i="4"/>
  <c r="P156" i="4"/>
  <c r="AV156" i="4"/>
  <c r="J156" i="4"/>
  <c r="V156" i="4"/>
  <c r="AT156" i="4"/>
  <c r="T156" i="4"/>
  <c r="AY156" i="4"/>
  <c r="BQ156" i="4"/>
  <c r="AI156" i="4"/>
  <c r="C157" i="4"/>
  <c r="AA157" i="4" s="1"/>
  <c r="D154" i="15" l="1"/>
  <c r="G151" i="15"/>
  <c r="CA150" i="15"/>
  <c r="K126" i="12"/>
  <c r="N134" i="13"/>
  <c r="K135" i="13" s="1"/>
  <c r="L135" i="13" s="1"/>
  <c r="I134" i="13"/>
  <c r="F135" i="12"/>
  <c r="I135" i="12" s="1"/>
  <c r="J135" i="12" s="1"/>
  <c r="O127" i="12"/>
  <c r="P127" i="12" s="1"/>
  <c r="M128" i="12" s="1"/>
  <c r="N128" i="12" s="1"/>
  <c r="CC151" i="4"/>
  <c r="D136" i="13"/>
  <c r="D136" i="12"/>
  <c r="E135" i="13"/>
  <c r="G135" i="13" s="1"/>
  <c r="H135" i="13" s="1"/>
  <c r="CJ150" i="8"/>
  <c r="CL150" i="8" s="1"/>
  <c r="CM150" i="8" s="1"/>
  <c r="CH151" i="8"/>
  <c r="CC151" i="8"/>
  <c r="CE151" i="8" s="1"/>
  <c r="CG151" i="8" s="1"/>
  <c r="D156" i="8"/>
  <c r="G153" i="8"/>
  <c r="CA152" i="8"/>
  <c r="CH151" i="4"/>
  <c r="CJ151" i="4" s="1"/>
  <c r="I157" i="4"/>
  <c r="N157" i="4"/>
  <c r="Q157" i="4"/>
  <c r="AG157" i="4"/>
  <c r="AB157" i="4"/>
  <c r="BF157" i="4"/>
  <c r="AC157" i="4"/>
  <c r="AQ157" i="4"/>
  <c r="K157" i="4"/>
  <c r="L157" i="4"/>
  <c r="BB157" i="4"/>
  <c r="T157" i="4"/>
  <c r="AV157" i="4"/>
  <c r="AJ157" i="4"/>
  <c r="E157" i="4"/>
  <c r="BW157" i="4"/>
  <c r="CA152" i="4"/>
  <c r="G153" i="4"/>
  <c r="AO157" i="4"/>
  <c r="F157" i="4"/>
  <c r="AI157" i="4"/>
  <c r="AT157" i="4"/>
  <c r="P157" i="4"/>
  <c r="BT157" i="4"/>
  <c r="BS157" i="4"/>
  <c r="AR157" i="4"/>
  <c r="BV157" i="4"/>
  <c r="D157" i="4"/>
  <c r="AD157" i="4"/>
  <c r="AH157" i="4"/>
  <c r="AF157" i="4"/>
  <c r="Z157" i="4"/>
  <c r="AS157" i="4"/>
  <c r="O157" i="4"/>
  <c r="BU157" i="4"/>
  <c r="R157" i="4"/>
  <c r="BJ157" i="4"/>
  <c r="AN157" i="4"/>
  <c r="BY157" i="4"/>
  <c r="BQ157" i="4"/>
  <c r="V157" i="4"/>
  <c r="BX157" i="4"/>
  <c r="BC157" i="4"/>
  <c r="BM157" i="4"/>
  <c r="BI157" i="4"/>
  <c r="BD157" i="4"/>
  <c r="BZ157" i="4"/>
  <c r="AK157" i="4"/>
  <c r="Y157" i="4"/>
  <c r="AX157" i="4"/>
  <c r="BE157" i="4"/>
  <c r="BR157" i="4"/>
  <c r="BH157" i="4"/>
  <c r="BL157" i="4"/>
  <c r="BO157" i="4"/>
  <c r="AP157" i="4"/>
  <c r="AL157" i="4"/>
  <c r="BP157" i="4"/>
  <c r="AY157" i="4"/>
  <c r="J157" i="4"/>
  <c r="BN157" i="4"/>
  <c r="AE157" i="4"/>
  <c r="S157" i="4"/>
  <c r="H157" i="4"/>
  <c r="BA157" i="4"/>
  <c r="BG157" i="4"/>
  <c r="AW157" i="4"/>
  <c r="BK157" i="4"/>
  <c r="AZ157" i="4"/>
  <c r="AM157" i="4"/>
  <c r="W157" i="4"/>
  <c r="AU157" i="4"/>
  <c r="U157" i="4"/>
  <c r="X157" i="4"/>
  <c r="M157" i="4"/>
  <c r="C158" i="4"/>
  <c r="AA158" i="4" s="1"/>
  <c r="D155" i="15" l="1"/>
  <c r="G152" i="15"/>
  <c r="CA151" i="15"/>
  <c r="M135" i="13"/>
  <c r="N135" i="13" s="1"/>
  <c r="K136" i="13" s="1"/>
  <c r="L136" i="13" s="1"/>
  <c r="O128" i="12"/>
  <c r="P128" i="12" s="1"/>
  <c r="M129" i="12" s="1"/>
  <c r="N129" i="12" s="1"/>
  <c r="F136" i="12"/>
  <c r="I136" i="12" s="1"/>
  <c r="J136" i="12" s="1"/>
  <c r="K127" i="12"/>
  <c r="CC152" i="4"/>
  <c r="D137" i="13"/>
  <c r="D137" i="12"/>
  <c r="E136" i="13"/>
  <c r="G136" i="13" s="1"/>
  <c r="H136" i="13" s="1"/>
  <c r="CJ151" i="8"/>
  <c r="CL151" i="8" s="1"/>
  <c r="CM151" i="8" s="1"/>
  <c r="D157" i="8"/>
  <c r="CH152" i="8"/>
  <c r="CC152" i="8"/>
  <c r="CE152" i="8" s="1"/>
  <c r="CG152" i="8" s="1"/>
  <c r="G154" i="8"/>
  <c r="CA153" i="8"/>
  <c r="CH152" i="4"/>
  <c r="CJ152" i="4" s="1"/>
  <c r="M158" i="4"/>
  <c r="W158" i="4"/>
  <c r="AQ158" i="4"/>
  <c r="AU158" i="4"/>
  <c r="BK158" i="4"/>
  <c r="H158" i="4"/>
  <c r="X158" i="4"/>
  <c r="I158" i="4"/>
  <c r="K158" i="4"/>
  <c r="BN158" i="4"/>
  <c r="BP158" i="4"/>
  <c r="BL158" i="4"/>
  <c r="AX158" i="4"/>
  <c r="BD158" i="4"/>
  <c r="BX158" i="4"/>
  <c r="T158" i="4"/>
  <c r="R158" i="4"/>
  <c r="Z158" i="4"/>
  <c r="BT158" i="4"/>
  <c r="F158" i="4"/>
  <c r="G154" i="4"/>
  <c r="CA153" i="4"/>
  <c r="D158" i="4"/>
  <c r="AW158" i="4"/>
  <c r="S158" i="4"/>
  <c r="J158" i="4"/>
  <c r="BF158" i="4"/>
  <c r="AL158" i="4"/>
  <c r="BH158" i="4"/>
  <c r="Y158" i="4"/>
  <c r="BI158" i="4"/>
  <c r="V158" i="4"/>
  <c r="AC158" i="4"/>
  <c r="BY158" i="4"/>
  <c r="BU158" i="4"/>
  <c r="AF158" i="4"/>
  <c r="BV158" i="4"/>
  <c r="P158" i="4"/>
  <c r="AO158" i="4"/>
  <c r="AB158" i="4"/>
  <c r="AM158" i="4"/>
  <c r="BG158" i="4"/>
  <c r="AE158" i="4"/>
  <c r="AY158" i="4"/>
  <c r="BB158" i="4"/>
  <c r="AP158" i="4"/>
  <c r="BR158" i="4"/>
  <c r="AK158" i="4"/>
  <c r="BM158" i="4"/>
  <c r="BQ158" i="4"/>
  <c r="E158" i="4"/>
  <c r="AN158" i="4"/>
  <c r="O158" i="4"/>
  <c r="AH158" i="4"/>
  <c r="AR158" i="4"/>
  <c r="AT158" i="4"/>
  <c r="Q158" i="4"/>
  <c r="AJ158" i="4"/>
  <c r="U158" i="4"/>
  <c r="AZ158" i="4"/>
  <c r="BA158" i="4"/>
  <c r="AG158" i="4"/>
  <c r="AV158" i="4"/>
  <c r="BO158" i="4"/>
  <c r="BE158" i="4"/>
  <c r="BZ158" i="4"/>
  <c r="BC158" i="4"/>
  <c r="N158" i="4"/>
  <c r="L158" i="4"/>
  <c r="BJ158" i="4"/>
  <c r="AS158" i="4"/>
  <c r="AD158" i="4"/>
  <c r="BS158" i="4"/>
  <c r="AI158" i="4"/>
  <c r="BW158" i="4"/>
  <c r="C159" i="4"/>
  <c r="AA159" i="4" s="1"/>
  <c r="I135" i="13" l="1"/>
  <c r="G153" i="15"/>
  <c r="CA152" i="15"/>
  <c r="D156" i="15"/>
  <c r="M136" i="13"/>
  <c r="N136" i="13" s="1"/>
  <c r="K137" i="13" s="1"/>
  <c r="L137" i="13" s="1"/>
  <c r="E137" i="13"/>
  <c r="G137" i="13" s="1"/>
  <c r="H137" i="13" s="1"/>
  <c r="O129" i="12"/>
  <c r="P129" i="12" s="1"/>
  <c r="M130" i="12" s="1"/>
  <c r="N130" i="12" s="1"/>
  <c r="CC153" i="4"/>
  <c r="D138" i="13"/>
  <c r="D138" i="12"/>
  <c r="K128" i="12"/>
  <c r="F137" i="12"/>
  <c r="I137" i="12" s="1"/>
  <c r="J137" i="12" s="1"/>
  <c r="CJ152" i="8"/>
  <c r="CL152" i="8" s="1"/>
  <c r="CM152" i="8" s="1"/>
  <c r="CC153" i="8"/>
  <c r="CE153" i="8" s="1"/>
  <c r="CG153" i="8" s="1"/>
  <c r="CH153" i="8"/>
  <c r="G155" i="8"/>
  <c r="CA154" i="8"/>
  <c r="D158" i="8"/>
  <c r="CH153" i="4"/>
  <c r="CJ153" i="4" s="1"/>
  <c r="AD159" i="4"/>
  <c r="N159" i="4"/>
  <c r="BO159" i="4"/>
  <c r="AI159" i="4"/>
  <c r="F159" i="4"/>
  <c r="BJ159" i="4"/>
  <c r="AQ159" i="4"/>
  <c r="AT159" i="4"/>
  <c r="AN159" i="4"/>
  <c r="AK159" i="4"/>
  <c r="AY159" i="4"/>
  <c r="M159" i="4"/>
  <c r="P159" i="4"/>
  <c r="BY159" i="4"/>
  <c r="Y159" i="4"/>
  <c r="J159" i="4"/>
  <c r="I159" i="4"/>
  <c r="BA159" i="4"/>
  <c r="BL159" i="4"/>
  <c r="BP159" i="4"/>
  <c r="CA154" i="4"/>
  <c r="G155" i="4"/>
  <c r="BW159" i="4"/>
  <c r="AS159" i="4"/>
  <c r="BC159" i="4"/>
  <c r="AV159" i="4"/>
  <c r="AZ159" i="4"/>
  <c r="D159" i="4"/>
  <c r="H159" i="4"/>
  <c r="AR159" i="4"/>
  <c r="E159" i="4"/>
  <c r="BR159" i="4"/>
  <c r="AE159" i="4"/>
  <c r="BT159" i="4"/>
  <c r="BK159" i="4"/>
  <c r="BV159" i="4"/>
  <c r="AC159" i="4"/>
  <c r="BH159" i="4"/>
  <c r="S159" i="4"/>
  <c r="Z159" i="4"/>
  <c r="BN159" i="4"/>
  <c r="BZ159" i="4"/>
  <c r="AG159" i="4"/>
  <c r="U159" i="4"/>
  <c r="T159" i="4"/>
  <c r="AJ159" i="4"/>
  <c r="AH159" i="4"/>
  <c r="BQ159" i="4"/>
  <c r="AP159" i="4"/>
  <c r="BG159" i="4"/>
  <c r="R159" i="4"/>
  <c r="AB159" i="4"/>
  <c r="AF159" i="4"/>
  <c r="V159" i="4"/>
  <c r="AL159" i="4"/>
  <c r="AW159" i="4"/>
  <c r="K159" i="4"/>
  <c r="AU159" i="4"/>
  <c r="BS159" i="4"/>
  <c r="L159" i="4"/>
  <c r="BE159" i="4"/>
  <c r="X159" i="4"/>
  <c r="BX159" i="4"/>
  <c r="Q159" i="4"/>
  <c r="O159" i="4"/>
  <c r="BM159" i="4"/>
  <c r="BB159" i="4"/>
  <c r="AM159" i="4"/>
  <c r="BD159" i="4"/>
  <c r="AO159" i="4"/>
  <c r="BU159" i="4"/>
  <c r="BI159" i="4"/>
  <c r="BF159" i="4"/>
  <c r="W159" i="4"/>
  <c r="AX159" i="4"/>
  <c r="C160" i="4"/>
  <c r="AA160" i="4" s="1"/>
  <c r="I136" i="13" l="1"/>
  <c r="G154" i="15"/>
  <c r="CA153" i="15"/>
  <c r="D157" i="15"/>
  <c r="M137" i="13"/>
  <c r="I137" i="13" s="1"/>
  <c r="CC154" i="4"/>
  <c r="D139" i="13"/>
  <c r="E139" i="13" s="1"/>
  <c r="G139" i="13" s="1"/>
  <c r="H139" i="13" s="1"/>
  <c r="D139" i="12"/>
  <c r="E138" i="13"/>
  <c r="G138" i="13" s="1"/>
  <c r="H138" i="13" s="1"/>
  <c r="O130" i="12"/>
  <c r="P130" i="12" s="1"/>
  <c r="M131" i="12" s="1"/>
  <c r="N131" i="12" s="1"/>
  <c r="F138" i="12"/>
  <c r="I138" i="12" s="1"/>
  <c r="J138" i="12" s="1"/>
  <c r="K129" i="12"/>
  <c r="CJ153" i="8"/>
  <c r="CL153" i="8" s="1"/>
  <c r="CM153" i="8" s="1"/>
  <c r="G156" i="8"/>
  <c r="CA155" i="8"/>
  <c r="CH154" i="8"/>
  <c r="CC154" i="8"/>
  <c r="CE154" i="8" s="1"/>
  <c r="CG154" i="8" s="1"/>
  <c r="D159" i="8"/>
  <c r="CH154" i="4"/>
  <c r="CJ154" i="4" s="1"/>
  <c r="Y160" i="4"/>
  <c r="F160" i="4"/>
  <c r="J160" i="4"/>
  <c r="AW160" i="4"/>
  <c r="AB160" i="4"/>
  <c r="BQ160" i="4"/>
  <c r="U160" i="4"/>
  <c r="BN160" i="4"/>
  <c r="AC160" i="4"/>
  <c r="AE160" i="4"/>
  <c r="H160" i="4"/>
  <c r="BC160" i="4"/>
  <c r="BL160" i="4"/>
  <c r="BE160" i="4"/>
  <c r="AQ160" i="4"/>
  <c r="BI160" i="4"/>
  <c r="AM160" i="4"/>
  <c r="Q160" i="4"/>
  <c r="G156" i="4"/>
  <c r="CA155" i="4"/>
  <c r="AX160" i="4"/>
  <c r="BU160" i="4"/>
  <c r="BB160" i="4"/>
  <c r="BX160" i="4"/>
  <c r="L160" i="4"/>
  <c r="BP160" i="4"/>
  <c r="BO160" i="4"/>
  <c r="AL160" i="4"/>
  <c r="R160" i="4"/>
  <c r="AH160" i="4"/>
  <c r="AG160" i="4"/>
  <c r="AK160" i="4"/>
  <c r="Z160" i="4"/>
  <c r="BV160" i="4"/>
  <c r="BR160" i="4"/>
  <c r="D160" i="4"/>
  <c r="AS160" i="4"/>
  <c r="BY160" i="4"/>
  <c r="BA160" i="4"/>
  <c r="AO160" i="4"/>
  <c r="BM160" i="4"/>
  <c r="X160" i="4"/>
  <c r="BS160" i="4"/>
  <c r="M160" i="4"/>
  <c r="AU160" i="4"/>
  <c r="V160" i="4"/>
  <c r="BG160" i="4"/>
  <c r="AJ160" i="4"/>
  <c r="BZ160" i="4"/>
  <c r="AT160" i="4"/>
  <c r="S160" i="4"/>
  <c r="BK160" i="4"/>
  <c r="E160" i="4"/>
  <c r="AZ160" i="4"/>
  <c r="BW160" i="4"/>
  <c r="P160" i="4"/>
  <c r="AD160" i="4"/>
  <c r="W160" i="4"/>
  <c r="BF160" i="4"/>
  <c r="BD160" i="4"/>
  <c r="O160" i="4"/>
  <c r="AI160" i="4"/>
  <c r="AN160" i="4"/>
  <c r="K160" i="4"/>
  <c r="AF160" i="4"/>
  <c r="AP160" i="4"/>
  <c r="T160" i="4"/>
  <c r="BJ160" i="4"/>
  <c r="N160" i="4"/>
  <c r="BH160" i="4"/>
  <c r="BT160" i="4"/>
  <c r="AR160" i="4"/>
  <c r="AV160" i="4"/>
  <c r="I160" i="4"/>
  <c r="AY160" i="4"/>
  <c r="C161" i="4"/>
  <c r="AA161" i="4" s="1"/>
  <c r="D158" i="15" l="1"/>
  <c r="G155" i="15"/>
  <c r="CA154" i="15"/>
  <c r="N137" i="13"/>
  <c r="K138" i="13" s="1"/>
  <c r="L138" i="13" s="1"/>
  <c r="M138" i="13" s="1"/>
  <c r="N138" i="13" s="1"/>
  <c r="K139" i="13" s="1"/>
  <c r="L139" i="13" s="1"/>
  <c r="M139" i="13" s="1"/>
  <c r="N139" i="13" s="1"/>
  <c r="K140" i="13" s="1"/>
  <c r="L140" i="13" s="1"/>
  <c r="CC155" i="4"/>
  <c r="D140" i="12"/>
  <c r="D140" i="13"/>
  <c r="O131" i="12"/>
  <c r="P131" i="12" s="1"/>
  <c r="M132" i="12" s="1"/>
  <c r="N132" i="12" s="1"/>
  <c r="F139" i="12"/>
  <c r="I139" i="12" s="1"/>
  <c r="J139" i="12" s="1"/>
  <c r="K130" i="12"/>
  <c r="CJ154" i="8"/>
  <c r="CL154" i="8" s="1"/>
  <c r="CM154" i="8" s="1"/>
  <c r="CC155" i="8"/>
  <c r="CE155" i="8" s="1"/>
  <c r="CG155" i="8" s="1"/>
  <c r="CH155" i="8"/>
  <c r="D160" i="8"/>
  <c r="G157" i="8"/>
  <c r="CA156" i="8"/>
  <c r="CH155" i="4"/>
  <c r="CJ155" i="4" s="1"/>
  <c r="O161" i="4"/>
  <c r="F161" i="4"/>
  <c r="BW161" i="4"/>
  <c r="S161" i="4"/>
  <c r="BG161" i="4"/>
  <c r="BS161" i="4"/>
  <c r="BC161" i="4"/>
  <c r="AR161" i="4"/>
  <c r="BJ161" i="4"/>
  <c r="K161" i="4"/>
  <c r="J161" i="4"/>
  <c r="Q161" i="4"/>
  <c r="AK161" i="4"/>
  <c r="AL161" i="4"/>
  <c r="BX161" i="4"/>
  <c r="D161" i="4"/>
  <c r="CA156" i="4"/>
  <c r="G157" i="4"/>
  <c r="BL161" i="4"/>
  <c r="AQ161" i="4"/>
  <c r="AY161" i="4"/>
  <c r="BT161" i="4"/>
  <c r="T161" i="4"/>
  <c r="AN161" i="4"/>
  <c r="BD161" i="4"/>
  <c r="H161" i="4"/>
  <c r="AM161" i="4"/>
  <c r="AZ161" i="4"/>
  <c r="AT161" i="4"/>
  <c r="V161" i="4"/>
  <c r="X161" i="4"/>
  <c r="AC161" i="4"/>
  <c r="BA161" i="4"/>
  <c r="BR161" i="4"/>
  <c r="AG161" i="4"/>
  <c r="BO161" i="4"/>
  <c r="BB161" i="4"/>
  <c r="AE161" i="4"/>
  <c r="BE161" i="4"/>
  <c r="I161" i="4"/>
  <c r="BH161" i="4"/>
  <c r="AP161" i="4"/>
  <c r="AI161" i="4"/>
  <c r="BF161" i="4"/>
  <c r="BN161" i="4"/>
  <c r="AD161" i="4"/>
  <c r="E161" i="4"/>
  <c r="BZ161" i="4"/>
  <c r="AU161" i="4"/>
  <c r="BM161" i="4"/>
  <c r="U161" i="4"/>
  <c r="BY161" i="4"/>
  <c r="BV161" i="4"/>
  <c r="AH161" i="4"/>
  <c r="BP161" i="4"/>
  <c r="BU161" i="4"/>
  <c r="Y161" i="4"/>
  <c r="BI161" i="4"/>
  <c r="AV161" i="4"/>
  <c r="N161" i="4"/>
  <c r="AF161" i="4"/>
  <c r="W161" i="4"/>
  <c r="AB161" i="4"/>
  <c r="P161" i="4"/>
  <c r="BK161" i="4"/>
  <c r="AJ161" i="4"/>
  <c r="M161" i="4"/>
  <c r="AO161" i="4"/>
  <c r="AW161" i="4"/>
  <c r="AS161" i="4"/>
  <c r="Z161" i="4"/>
  <c r="R161" i="4"/>
  <c r="L161" i="4"/>
  <c r="AX161" i="4"/>
  <c r="BQ161" i="4"/>
  <c r="C162" i="4"/>
  <c r="AA162" i="4" s="1"/>
  <c r="D159" i="15" l="1"/>
  <c r="G156" i="15"/>
  <c r="CA155" i="15"/>
  <c r="I138" i="13"/>
  <c r="K131" i="12"/>
  <c r="E140" i="13"/>
  <c r="G140" i="13" s="1"/>
  <c r="H140" i="13" s="1"/>
  <c r="M140" i="13" s="1"/>
  <c r="N140" i="13" s="1"/>
  <c r="K141" i="13" s="1"/>
  <c r="L141" i="13" s="1"/>
  <c r="O132" i="12"/>
  <c r="P132" i="12" s="1"/>
  <c r="M133" i="12" s="1"/>
  <c r="N133" i="12" s="1"/>
  <c r="F140" i="12"/>
  <c r="I140" i="12" s="1"/>
  <c r="J140" i="12" s="1"/>
  <c r="CC156" i="4"/>
  <c r="D141" i="13"/>
  <c r="D141" i="12"/>
  <c r="I139" i="13"/>
  <c r="CJ155" i="8"/>
  <c r="CL155" i="8" s="1"/>
  <c r="CM155" i="8" s="1"/>
  <c r="D161" i="8"/>
  <c r="CH156" i="8"/>
  <c r="CC156" i="8"/>
  <c r="CE156" i="8" s="1"/>
  <c r="CG156" i="8" s="1"/>
  <c r="G158" i="8"/>
  <c r="CA157" i="8"/>
  <c r="CH156" i="4"/>
  <c r="CJ156" i="4" s="1"/>
  <c r="R162" i="4"/>
  <c r="AO162" i="4"/>
  <c r="P162" i="4"/>
  <c r="BQ162" i="4"/>
  <c r="BS162" i="4"/>
  <c r="BC162" i="4"/>
  <c r="Q162" i="4"/>
  <c r="AF162" i="4"/>
  <c r="BI162" i="4"/>
  <c r="AH162" i="4"/>
  <c r="BM162" i="4"/>
  <c r="AD162" i="4"/>
  <c r="AP162" i="4"/>
  <c r="AR162" i="4"/>
  <c r="BO162" i="4"/>
  <c r="AC162" i="4"/>
  <c r="AZ162" i="4"/>
  <c r="AN162" i="4"/>
  <c r="AQ162" i="4"/>
  <c r="G158" i="4"/>
  <c r="CA157" i="4"/>
  <c r="Z162" i="4"/>
  <c r="M162" i="4"/>
  <c r="AB162" i="4"/>
  <c r="N162" i="4"/>
  <c r="BG162" i="4"/>
  <c r="Y162" i="4"/>
  <c r="BV162" i="4"/>
  <c r="AU162" i="4"/>
  <c r="BN162" i="4"/>
  <c r="BH162" i="4"/>
  <c r="S162" i="4"/>
  <c r="BE162" i="4"/>
  <c r="AG162" i="4"/>
  <c r="X162" i="4"/>
  <c r="AM162" i="4"/>
  <c r="T162" i="4"/>
  <c r="BL162" i="4"/>
  <c r="BW162" i="4"/>
  <c r="AS162" i="4"/>
  <c r="AJ162" i="4"/>
  <c r="W162" i="4"/>
  <c r="AV162" i="4"/>
  <c r="F162" i="4"/>
  <c r="BU162" i="4"/>
  <c r="BY162" i="4"/>
  <c r="BZ162" i="4"/>
  <c r="BF162" i="4"/>
  <c r="I162" i="4"/>
  <c r="J162" i="4"/>
  <c r="AE162" i="4"/>
  <c r="BR162" i="4"/>
  <c r="V162" i="4"/>
  <c r="H162" i="4"/>
  <c r="BT162" i="4"/>
  <c r="BX162" i="4"/>
  <c r="BJ162" i="4"/>
  <c r="AX162" i="4"/>
  <c r="L162" i="4"/>
  <c r="AW162" i="4"/>
  <c r="BK162" i="4"/>
  <c r="AL162" i="4"/>
  <c r="O162" i="4"/>
  <c r="BP162" i="4"/>
  <c r="U162" i="4"/>
  <c r="E162" i="4"/>
  <c r="AI162" i="4"/>
  <c r="AK162" i="4"/>
  <c r="K162" i="4"/>
  <c r="BB162" i="4"/>
  <c r="BA162" i="4"/>
  <c r="AT162" i="4"/>
  <c r="BD162" i="4"/>
  <c r="AY162" i="4"/>
  <c r="D162" i="4"/>
  <c r="C163" i="4"/>
  <c r="AA163" i="4" s="1"/>
  <c r="D160" i="15" l="1"/>
  <c r="G157" i="15"/>
  <c r="CA156" i="15"/>
  <c r="CC157" i="4"/>
  <c r="D142" i="13"/>
  <c r="D142" i="12"/>
  <c r="F141" i="12"/>
  <c r="I141" i="12" s="1"/>
  <c r="J141" i="12" s="1"/>
  <c r="E141" i="13"/>
  <c r="G141" i="13" s="1"/>
  <c r="H141" i="13" s="1"/>
  <c r="M141" i="13" s="1"/>
  <c r="O133" i="12"/>
  <c r="P133" i="12" s="1"/>
  <c r="M134" i="12" s="1"/>
  <c r="N134" i="12" s="1"/>
  <c r="I140" i="13"/>
  <c r="K132" i="12"/>
  <c r="CJ156" i="8"/>
  <c r="CL156" i="8" s="1"/>
  <c r="CM156" i="8" s="1"/>
  <c r="CC157" i="8"/>
  <c r="CE157" i="8" s="1"/>
  <c r="CG157" i="8" s="1"/>
  <c r="CH157" i="8"/>
  <c r="G159" i="8"/>
  <c r="CA158" i="8"/>
  <c r="D162" i="8"/>
  <c r="CH157" i="4"/>
  <c r="CJ157" i="4" s="1"/>
  <c r="BK163" i="4"/>
  <c r="BS163" i="4"/>
  <c r="BT163" i="4"/>
  <c r="AE163" i="4"/>
  <c r="BZ163" i="4"/>
  <c r="AV163" i="4"/>
  <c r="AQ163" i="4"/>
  <c r="T163" i="4"/>
  <c r="BE163" i="4"/>
  <c r="AU163" i="4"/>
  <c r="AT163" i="4"/>
  <c r="AK163" i="4"/>
  <c r="BP163" i="4"/>
  <c r="BI163" i="4"/>
  <c r="BC163" i="4"/>
  <c r="CA158" i="4"/>
  <c r="G159" i="4"/>
  <c r="N163" i="4"/>
  <c r="BQ163" i="4"/>
  <c r="AH163" i="4"/>
  <c r="D163" i="4"/>
  <c r="BA163" i="4"/>
  <c r="AI163" i="4"/>
  <c r="O163" i="4"/>
  <c r="AW163" i="4"/>
  <c r="AN163" i="4"/>
  <c r="AO163" i="4"/>
  <c r="H163" i="4"/>
  <c r="J163" i="4"/>
  <c r="BY163" i="4"/>
  <c r="W163" i="4"/>
  <c r="AC163" i="4"/>
  <c r="P163" i="4"/>
  <c r="AM163" i="4"/>
  <c r="S163" i="4"/>
  <c r="BV163" i="4"/>
  <c r="AB163" i="4"/>
  <c r="AZ163" i="4"/>
  <c r="AF163" i="4"/>
  <c r="AY163" i="4"/>
  <c r="BB163" i="4"/>
  <c r="E163" i="4"/>
  <c r="AL163" i="4"/>
  <c r="L163" i="4"/>
  <c r="BO163" i="4"/>
  <c r="BJ163" i="4"/>
  <c r="V163" i="4"/>
  <c r="I163" i="4"/>
  <c r="BU163" i="4"/>
  <c r="AJ163" i="4"/>
  <c r="Q163" i="4"/>
  <c r="BW163" i="4"/>
  <c r="X163" i="4"/>
  <c r="BH163" i="4"/>
  <c r="Y163" i="4"/>
  <c r="M163" i="4"/>
  <c r="AR163" i="4"/>
  <c r="R163" i="4"/>
  <c r="BD163" i="4"/>
  <c r="K163" i="4"/>
  <c r="U163" i="4"/>
  <c r="AX163" i="4"/>
  <c r="AD163" i="4"/>
  <c r="BX163" i="4"/>
  <c r="BR163" i="4"/>
  <c r="BF163" i="4"/>
  <c r="F163" i="4"/>
  <c r="AS163" i="4"/>
  <c r="BM163" i="4"/>
  <c r="BL163" i="4"/>
  <c r="AG163" i="4"/>
  <c r="BN163" i="4"/>
  <c r="BG163" i="4"/>
  <c r="Z163" i="4"/>
  <c r="AP163" i="4"/>
  <c r="C164" i="4"/>
  <c r="AA164" i="4" s="1"/>
  <c r="AA204" i="4" s="1"/>
  <c r="D161" i="15" l="1"/>
  <c r="G158" i="15"/>
  <c r="CA157" i="15"/>
  <c r="N141" i="13"/>
  <c r="K142" i="13" s="1"/>
  <c r="L142" i="13" s="1"/>
  <c r="I141" i="13"/>
  <c r="F142" i="12"/>
  <c r="I142" i="12" s="1"/>
  <c r="J142" i="12" s="1"/>
  <c r="O134" i="12"/>
  <c r="P134" i="12" s="1"/>
  <c r="M135" i="12" s="1"/>
  <c r="N135" i="12" s="1"/>
  <c r="E142" i="13"/>
  <c r="G142" i="13" s="1"/>
  <c r="H142" i="13" s="1"/>
  <c r="CC158" i="4"/>
  <c r="D143" i="13"/>
  <c r="D143" i="12"/>
  <c r="K133" i="12"/>
  <c r="CJ157" i="8"/>
  <c r="CL157" i="8" s="1"/>
  <c r="CM157" i="8" s="1"/>
  <c r="G160" i="8"/>
  <c r="CA159" i="8"/>
  <c r="CH158" i="8"/>
  <c r="CC158" i="8"/>
  <c r="CE158" i="8" s="1"/>
  <c r="CG158" i="8" s="1"/>
  <c r="D163" i="8"/>
  <c r="CH158" i="4"/>
  <c r="CJ158" i="4" s="1"/>
  <c r="R164" i="4"/>
  <c r="R204" i="4" s="1"/>
  <c r="BJ164" i="4"/>
  <c r="BJ204" i="4" s="1"/>
  <c r="AS164" i="4"/>
  <c r="AS204" i="4" s="1"/>
  <c r="BX164" i="4"/>
  <c r="BX204" i="4" s="1"/>
  <c r="AZ164" i="4"/>
  <c r="AZ204" i="4" s="1"/>
  <c r="AM164" i="4"/>
  <c r="AM204" i="4" s="1"/>
  <c r="BY164" i="4"/>
  <c r="BY204" i="4" s="1"/>
  <c r="AN164" i="4"/>
  <c r="AN204" i="4" s="1"/>
  <c r="BA164" i="4"/>
  <c r="BA204" i="4" s="1"/>
  <c r="N164" i="4"/>
  <c r="N204" i="4" s="1"/>
  <c r="U164" i="4"/>
  <c r="U204" i="4" s="1"/>
  <c r="AJ164" i="4"/>
  <c r="AJ204" i="4" s="1"/>
  <c r="AP164" i="4"/>
  <c r="AP204" i="4" s="1"/>
  <c r="AG164" i="4"/>
  <c r="AG204" i="4" s="1"/>
  <c r="BI164" i="4"/>
  <c r="BI204" i="4" s="1"/>
  <c r="BH164" i="4"/>
  <c r="BH204" i="4" s="1"/>
  <c r="E164" i="4"/>
  <c r="E204" i="4" s="1"/>
  <c r="BN164" i="4"/>
  <c r="BN204" i="4" s="1"/>
  <c r="AQ164" i="4"/>
  <c r="AQ204" i="4" s="1"/>
  <c r="BZ164" i="4"/>
  <c r="BZ204" i="4" s="1"/>
  <c r="CA159" i="4"/>
  <c r="G160" i="4"/>
  <c r="F164" i="4"/>
  <c r="F204" i="4" s="1"/>
  <c r="AD164" i="4"/>
  <c r="AD204" i="4" s="1"/>
  <c r="K164" i="4"/>
  <c r="K204" i="4" s="1"/>
  <c r="AE164" i="4"/>
  <c r="AE204" i="4" s="1"/>
  <c r="AR164" i="4"/>
  <c r="AR204" i="4" s="1"/>
  <c r="X164" i="4"/>
  <c r="X204" i="4" s="1"/>
  <c r="BU164" i="4"/>
  <c r="BU204" i="4" s="1"/>
  <c r="BO164" i="4"/>
  <c r="BO204" i="4" s="1"/>
  <c r="BB164" i="4"/>
  <c r="BB204" i="4" s="1"/>
  <c r="BT164" i="4"/>
  <c r="BT204" i="4" s="1"/>
  <c r="AB164" i="4"/>
  <c r="AB204" i="4" s="1"/>
  <c r="P164" i="4"/>
  <c r="P204" i="4" s="1"/>
  <c r="J164" i="4"/>
  <c r="J204" i="4" s="1"/>
  <c r="AW164" i="4"/>
  <c r="AW204" i="4" s="1"/>
  <c r="D164" i="4"/>
  <c r="D204" i="4" s="1"/>
  <c r="AU164" i="4"/>
  <c r="AU204" i="4" s="1"/>
  <c r="BK164" i="4"/>
  <c r="BK204" i="4" s="1"/>
  <c r="Z164" i="4"/>
  <c r="Z204" i="4" s="1"/>
  <c r="BL164" i="4"/>
  <c r="BL204" i="4" s="1"/>
  <c r="BF164" i="4"/>
  <c r="BF204" i="4" s="1"/>
  <c r="AX164" i="4"/>
  <c r="AX204" i="4" s="1"/>
  <c r="BD164" i="4"/>
  <c r="BD204" i="4" s="1"/>
  <c r="BS164" i="4"/>
  <c r="BS204" i="4" s="1"/>
  <c r="M164" i="4"/>
  <c r="M204" i="4" s="1"/>
  <c r="BW164" i="4"/>
  <c r="BW204" i="4" s="1"/>
  <c r="I164" i="4"/>
  <c r="I204" i="4" s="1"/>
  <c r="L164" i="4"/>
  <c r="L204" i="4" s="1"/>
  <c r="AY164" i="4"/>
  <c r="AY204" i="4" s="1"/>
  <c r="AK164" i="4"/>
  <c r="AK204" i="4" s="1"/>
  <c r="BV164" i="4"/>
  <c r="BV204" i="4" s="1"/>
  <c r="AC164" i="4"/>
  <c r="AC204" i="4" s="1"/>
  <c r="H164" i="4"/>
  <c r="H204" i="4" s="1"/>
  <c r="O164" i="4"/>
  <c r="O204" i="4" s="1"/>
  <c r="AH164" i="4"/>
  <c r="AH204" i="4" s="1"/>
  <c r="BC164" i="4"/>
  <c r="BC204" i="4" s="1"/>
  <c r="AT164" i="4"/>
  <c r="AT204" i="4" s="1"/>
  <c r="BG164" i="4"/>
  <c r="BG204" i="4" s="1"/>
  <c r="BM164" i="4"/>
  <c r="BM204" i="4" s="1"/>
  <c r="BR164" i="4"/>
  <c r="BR204" i="4" s="1"/>
  <c r="BE164" i="4"/>
  <c r="BE204" i="4" s="1"/>
  <c r="BP164" i="4"/>
  <c r="BP204" i="4" s="1"/>
  <c r="Y164" i="4"/>
  <c r="Y204" i="4" s="1"/>
  <c r="Q164" i="4"/>
  <c r="Q204" i="4" s="1"/>
  <c r="V164" i="4"/>
  <c r="V204" i="4" s="1"/>
  <c r="AL164" i="4"/>
  <c r="AL204" i="4" s="1"/>
  <c r="T164" i="4"/>
  <c r="T204" i="4" s="1"/>
  <c r="AF164" i="4"/>
  <c r="AF204" i="4" s="1"/>
  <c r="S164" i="4"/>
  <c r="S204" i="4" s="1"/>
  <c r="W164" i="4"/>
  <c r="W204" i="4" s="1"/>
  <c r="AO164" i="4"/>
  <c r="AO204" i="4" s="1"/>
  <c r="AI164" i="4"/>
  <c r="AI204" i="4" s="1"/>
  <c r="BQ164" i="4"/>
  <c r="BQ204" i="4" s="1"/>
  <c r="AV164" i="4"/>
  <c r="AV204" i="4" s="1"/>
  <c r="C165" i="4"/>
  <c r="AA165" i="4" s="1"/>
  <c r="M142" i="13" l="1"/>
  <c r="N142" i="13" s="1"/>
  <c r="K143" i="13" s="1"/>
  <c r="L143" i="13" s="1"/>
  <c r="D162" i="15"/>
  <c r="G159" i="15"/>
  <c r="CA158" i="15"/>
  <c r="K134" i="12"/>
  <c r="F143" i="12"/>
  <c r="I143" i="12" s="1"/>
  <c r="J143" i="12" s="1"/>
  <c r="CC159" i="4"/>
  <c r="D144" i="13"/>
  <c r="D144" i="12"/>
  <c r="E143" i="13"/>
  <c r="G143" i="13" s="1"/>
  <c r="H143" i="13" s="1"/>
  <c r="O135" i="12"/>
  <c r="P135" i="12" s="1"/>
  <c r="M136" i="12" s="1"/>
  <c r="N136" i="12" s="1"/>
  <c r="CJ158" i="8"/>
  <c r="CL158" i="8" s="1"/>
  <c r="CM158" i="8" s="1"/>
  <c r="CH159" i="8"/>
  <c r="CC159" i="8"/>
  <c r="CE159" i="8" s="1"/>
  <c r="CG159" i="8" s="1"/>
  <c r="D164" i="8"/>
  <c r="G161" i="8"/>
  <c r="CA160" i="8"/>
  <c r="CH159" i="4"/>
  <c r="CJ159" i="4" s="1"/>
  <c r="AO165" i="4"/>
  <c r="U165" i="4"/>
  <c r="BJ165" i="4"/>
  <c r="BR165" i="4"/>
  <c r="T165" i="4"/>
  <c r="Y165" i="4"/>
  <c r="AU165" i="4"/>
  <c r="P165" i="4"/>
  <c r="BO165" i="4"/>
  <c r="BA165" i="4"/>
  <c r="AH165" i="4"/>
  <c r="BV165" i="4"/>
  <c r="I165" i="4"/>
  <c r="BD165" i="4"/>
  <c r="Z165" i="4"/>
  <c r="CA160" i="4"/>
  <c r="G161" i="4"/>
  <c r="AE165" i="4"/>
  <c r="AG165" i="4"/>
  <c r="AJ165" i="4"/>
  <c r="AV165" i="4"/>
  <c r="W165" i="4"/>
  <c r="AL165" i="4"/>
  <c r="BP165" i="4"/>
  <c r="BM165" i="4"/>
  <c r="AZ165" i="4"/>
  <c r="BN165" i="4"/>
  <c r="O165" i="4"/>
  <c r="AK165" i="4"/>
  <c r="BW165" i="4"/>
  <c r="AX165" i="4"/>
  <c r="BI165" i="4"/>
  <c r="R165" i="4"/>
  <c r="D165" i="4"/>
  <c r="AB165" i="4"/>
  <c r="BU165" i="4"/>
  <c r="K165" i="4"/>
  <c r="N165" i="4"/>
  <c r="BH165" i="4"/>
  <c r="BQ165" i="4"/>
  <c r="S165" i="4"/>
  <c r="V165" i="4"/>
  <c r="BE165" i="4"/>
  <c r="BG165" i="4"/>
  <c r="E165" i="4"/>
  <c r="AT165" i="4"/>
  <c r="H165" i="4"/>
  <c r="AY165" i="4"/>
  <c r="M165" i="4"/>
  <c r="BF165" i="4"/>
  <c r="AN165" i="4"/>
  <c r="AS165" i="4"/>
  <c r="AW165" i="4"/>
  <c r="BT165" i="4"/>
  <c r="X165" i="4"/>
  <c r="AD165" i="4"/>
  <c r="BY165" i="4"/>
  <c r="BX165" i="4"/>
  <c r="AI165" i="4"/>
  <c r="AF165" i="4"/>
  <c r="Q165" i="4"/>
  <c r="AP165" i="4"/>
  <c r="AQ165" i="4"/>
  <c r="BC165" i="4"/>
  <c r="AC165" i="4"/>
  <c r="L165" i="4"/>
  <c r="BS165" i="4"/>
  <c r="BL165" i="4"/>
  <c r="AM165" i="4"/>
  <c r="BK165" i="4"/>
  <c r="J165" i="4"/>
  <c r="BB165" i="4"/>
  <c r="AR165" i="4"/>
  <c r="F165" i="4"/>
  <c r="BZ165" i="4"/>
  <c r="C166" i="4"/>
  <c r="AA166" i="4" s="1"/>
  <c r="I142" i="13" l="1"/>
  <c r="D163" i="15"/>
  <c r="G160" i="15"/>
  <c r="CA159" i="15"/>
  <c r="M143" i="13"/>
  <c r="N143" i="13" s="1"/>
  <c r="K144" i="13" s="1"/>
  <c r="L144" i="13" s="1"/>
  <c r="CC160" i="4"/>
  <c r="D145" i="13"/>
  <c r="E145" i="13" s="1"/>
  <c r="G145" i="13" s="1"/>
  <c r="H145" i="13" s="1"/>
  <c r="D145" i="12"/>
  <c r="O136" i="12"/>
  <c r="P136" i="12" s="1"/>
  <c r="M137" i="12" s="1"/>
  <c r="N137" i="12" s="1"/>
  <c r="K135" i="12"/>
  <c r="F144" i="12"/>
  <c r="I144" i="12" s="1"/>
  <c r="J144" i="12" s="1"/>
  <c r="E144" i="13"/>
  <c r="G144" i="13" s="1"/>
  <c r="H144" i="13" s="1"/>
  <c r="I143" i="13"/>
  <c r="CJ159" i="8"/>
  <c r="CL159" i="8" s="1"/>
  <c r="CM159" i="8" s="1"/>
  <c r="D165" i="8"/>
  <c r="CH160" i="8"/>
  <c r="CC160" i="8"/>
  <c r="CE160" i="8" s="1"/>
  <c r="CG160" i="8" s="1"/>
  <c r="G162" i="8"/>
  <c r="CA161" i="8"/>
  <c r="CH160" i="4"/>
  <c r="CJ160" i="4" s="1"/>
  <c r="BT166" i="4"/>
  <c r="V166" i="4"/>
  <c r="BL166" i="4"/>
  <c r="BC166" i="4"/>
  <c r="N166" i="4"/>
  <c r="BW166" i="4"/>
  <c r="AZ166" i="4"/>
  <c r="W166" i="4"/>
  <c r="AE166" i="4"/>
  <c r="BX166" i="4"/>
  <c r="AT166" i="4"/>
  <c r="BZ166" i="4"/>
  <c r="U166" i="4"/>
  <c r="Q166" i="4"/>
  <c r="BF166" i="4"/>
  <c r="BB166" i="4"/>
  <c r="F166" i="4"/>
  <c r="BK166" i="4"/>
  <c r="BD166" i="4"/>
  <c r="Z166" i="4"/>
  <c r="CA161" i="4"/>
  <c r="G162" i="4"/>
  <c r="D166" i="4"/>
  <c r="J166" i="4"/>
  <c r="BS166" i="4"/>
  <c r="AQ166" i="4"/>
  <c r="AF166" i="4"/>
  <c r="AH166" i="4"/>
  <c r="BY166" i="4"/>
  <c r="AW166" i="4"/>
  <c r="M166" i="4"/>
  <c r="E166" i="4"/>
  <c r="S166" i="4"/>
  <c r="BV166" i="4"/>
  <c r="K166" i="4"/>
  <c r="R166" i="4"/>
  <c r="AK166" i="4"/>
  <c r="BM166" i="4"/>
  <c r="AV166" i="4"/>
  <c r="P166" i="4"/>
  <c r="BA166" i="4"/>
  <c r="L166" i="4"/>
  <c r="AP166" i="4"/>
  <c r="AI166" i="4"/>
  <c r="BR166" i="4"/>
  <c r="AD166" i="4"/>
  <c r="AS166" i="4"/>
  <c r="AY166" i="4"/>
  <c r="BG166" i="4"/>
  <c r="BQ166" i="4"/>
  <c r="Y166" i="4"/>
  <c r="BU166" i="4"/>
  <c r="BI166" i="4"/>
  <c r="O166" i="4"/>
  <c r="BP166" i="4"/>
  <c r="AJ166" i="4"/>
  <c r="BJ166" i="4"/>
  <c r="T166" i="4"/>
  <c r="AR166" i="4"/>
  <c r="AM166" i="4"/>
  <c r="AC166" i="4"/>
  <c r="AU166" i="4"/>
  <c r="AO166" i="4"/>
  <c r="X166" i="4"/>
  <c r="AN166" i="4"/>
  <c r="H166" i="4"/>
  <c r="BE166" i="4"/>
  <c r="BO166" i="4"/>
  <c r="BH166" i="4"/>
  <c r="AB166" i="4"/>
  <c r="AX166" i="4"/>
  <c r="BN166" i="4"/>
  <c r="AL166" i="4"/>
  <c r="AG166" i="4"/>
  <c r="I166" i="4"/>
  <c r="C167" i="4"/>
  <c r="AA167" i="4" s="1"/>
  <c r="D164" i="15" l="1"/>
  <c r="G161" i="15"/>
  <c r="CA160" i="15"/>
  <c r="M144" i="13"/>
  <c r="N144" i="13" s="1"/>
  <c r="K145" i="13" s="1"/>
  <c r="L145" i="13" s="1"/>
  <c r="M145" i="13" s="1"/>
  <c r="N145" i="13" s="1"/>
  <c r="K146" i="13" s="1"/>
  <c r="L146" i="13" s="1"/>
  <c r="F145" i="12"/>
  <c r="I145" i="12" s="1"/>
  <c r="J145" i="12" s="1"/>
  <c r="O137" i="12"/>
  <c r="P137" i="12" s="1"/>
  <c r="M138" i="12" s="1"/>
  <c r="N138" i="12" s="1"/>
  <c r="K136" i="12"/>
  <c r="CC161" i="4"/>
  <c r="D146" i="13"/>
  <c r="D146" i="12"/>
  <c r="CJ160" i="8"/>
  <c r="CL160" i="8" s="1"/>
  <c r="CM160" i="8" s="1"/>
  <c r="CC161" i="8"/>
  <c r="CE161" i="8" s="1"/>
  <c r="CG161" i="8" s="1"/>
  <c r="CH161" i="8"/>
  <c r="G163" i="8"/>
  <c r="CA162" i="8"/>
  <c r="D166" i="8"/>
  <c r="D205" i="8"/>
  <c r="CH161" i="4"/>
  <c r="CJ161" i="4" s="1"/>
  <c r="AT167" i="4"/>
  <c r="AC167" i="4"/>
  <c r="Q167" i="4"/>
  <c r="BP167" i="4"/>
  <c r="Y167" i="4"/>
  <c r="AS167" i="4"/>
  <c r="AP167" i="4"/>
  <c r="BN167" i="4"/>
  <c r="BO167" i="4"/>
  <c r="X167" i="4"/>
  <c r="AE167" i="4"/>
  <c r="BC167" i="4"/>
  <c r="D167" i="4"/>
  <c r="AV167" i="4"/>
  <c r="K167" i="4"/>
  <c r="M167" i="4"/>
  <c r="AF167" i="4"/>
  <c r="BZ167" i="4"/>
  <c r="CA162" i="4"/>
  <c r="G163" i="4"/>
  <c r="I167" i="4"/>
  <c r="AX167" i="4"/>
  <c r="BE167" i="4"/>
  <c r="AO167" i="4"/>
  <c r="AM167" i="4"/>
  <c r="BW167" i="4"/>
  <c r="T167" i="4"/>
  <c r="O167" i="4"/>
  <c r="BQ167" i="4"/>
  <c r="AD167" i="4"/>
  <c r="L167" i="4"/>
  <c r="Z167" i="4"/>
  <c r="BB167" i="4"/>
  <c r="BM167" i="4"/>
  <c r="BV167" i="4"/>
  <c r="AW167" i="4"/>
  <c r="AQ167" i="4"/>
  <c r="U167" i="4"/>
  <c r="BX167" i="4"/>
  <c r="AG167" i="4"/>
  <c r="AB167" i="4"/>
  <c r="H167" i="4"/>
  <c r="AU167" i="4"/>
  <c r="AR167" i="4"/>
  <c r="V167" i="4"/>
  <c r="BJ167" i="4"/>
  <c r="BI167" i="4"/>
  <c r="BG167" i="4"/>
  <c r="BR167" i="4"/>
  <c r="BK167" i="4"/>
  <c r="BF167" i="4"/>
  <c r="BA167" i="4"/>
  <c r="AK167" i="4"/>
  <c r="S167" i="4"/>
  <c r="BY167" i="4"/>
  <c r="BS167" i="4"/>
  <c r="AZ167" i="4"/>
  <c r="BL167" i="4"/>
  <c r="AL167" i="4"/>
  <c r="BH167" i="4"/>
  <c r="AN167" i="4"/>
  <c r="F167" i="4"/>
  <c r="BT167" i="4"/>
  <c r="AJ167" i="4"/>
  <c r="BU167" i="4"/>
  <c r="AY167" i="4"/>
  <c r="AI167" i="4"/>
  <c r="W167" i="4"/>
  <c r="BD167" i="4"/>
  <c r="P167" i="4"/>
  <c r="R167" i="4"/>
  <c r="E167" i="4"/>
  <c r="AH167" i="4"/>
  <c r="J167" i="4"/>
  <c r="N167" i="4"/>
  <c r="C168" i="4"/>
  <c r="AA168" i="4" s="1"/>
  <c r="I144" i="13" l="1"/>
  <c r="G162" i="15"/>
  <c r="CA161" i="15"/>
  <c r="D165" i="15"/>
  <c r="D204" i="15"/>
  <c r="K137" i="12"/>
  <c r="I145" i="13"/>
  <c r="O138" i="12"/>
  <c r="P138" i="12" s="1"/>
  <c r="M139" i="12" s="1"/>
  <c r="N139" i="12" s="1"/>
  <c r="CC162" i="4"/>
  <c r="D147" i="13"/>
  <c r="D147" i="12"/>
  <c r="F146" i="12"/>
  <c r="I146" i="12" s="1"/>
  <c r="J146" i="12" s="1"/>
  <c r="E146" i="13"/>
  <c r="G146" i="13" s="1"/>
  <c r="H146" i="13" s="1"/>
  <c r="M146" i="13" s="1"/>
  <c r="N146" i="13" s="1"/>
  <c r="K147" i="13" s="1"/>
  <c r="L147" i="13" s="1"/>
  <c r="CJ161" i="8"/>
  <c r="CL161" i="8" s="1"/>
  <c r="CM161" i="8" s="1"/>
  <c r="G164" i="8"/>
  <c r="CA163" i="8"/>
  <c r="CH162" i="8"/>
  <c r="CC162" i="8"/>
  <c r="CE162" i="8" s="1"/>
  <c r="CG162" i="8" s="1"/>
  <c r="D167" i="8"/>
  <c r="CH162" i="4"/>
  <c r="CJ162" i="4" s="1"/>
  <c r="N168" i="4"/>
  <c r="R168" i="4"/>
  <c r="J168" i="4"/>
  <c r="K168" i="4"/>
  <c r="E168" i="4"/>
  <c r="AN168" i="4"/>
  <c r="X168" i="4"/>
  <c r="BY168" i="4"/>
  <c r="BF168" i="4"/>
  <c r="BI168" i="4"/>
  <c r="AU168" i="4"/>
  <c r="AF168" i="4"/>
  <c r="W168" i="4"/>
  <c r="AJ168" i="4"/>
  <c r="BO168" i="4"/>
  <c r="AW168" i="4"/>
  <c r="Z168" i="4"/>
  <c r="O168" i="4"/>
  <c r="AO168" i="4"/>
  <c r="AT168" i="4"/>
  <c r="Q168" i="4"/>
  <c r="CA163" i="4"/>
  <c r="G164" i="4"/>
  <c r="G204" i="4" s="1"/>
  <c r="AI168" i="4"/>
  <c r="BT168" i="4"/>
  <c r="BH168" i="4"/>
  <c r="D168" i="4"/>
  <c r="BL168" i="4"/>
  <c r="S168" i="4"/>
  <c r="BK168" i="4"/>
  <c r="BJ168" i="4"/>
  <c r="H168" i="4"/>
  <c r="AV168" i="4"/>
  <c r="BX168" i="4"/>
  <c r="BV168" i="4"/>
  <c r="L168" i="4"/>
  <c r="T168" i="4"/>
  <c r="BE168" i="4"/>
  <c r="M168" i="4"/>
  <c r="AC168" i="4"/>
  <c r="P168" i="4"/>
  <c r="AY168" i="4"/>
  <c r="F168" i="4"/>
  <c r="AL168" i="4"/>
  <c r="Y168" i="4"/>
  <c r="AZ168" i="4"/>
  <c r="AK168" i="4"/>
  <c r="BR168" i="4"/>
  <c r="V168" i="4"/>
  <c r="AB168" i="4"/>
  <c r="AP168" i="4"/>
  <c r="U168" i="4"/>
  <c r="BM168" i="4"/>
  <c r="AD168" i="4"/>
  <c r="BW168" i="4"/>
  <c r="AX168" i="4"/>
  <c r="BC168" i="4"/>
  <c r="BN168" i="4"/>
  <c r="AH168" i="4"/>
  <c r="BD168" i="4"/>
  <c r="BU168" i="4"/>
  <c r="BZ168" i="4"/>
  <c r="AE168" i="4"/>
  <c r="BS168" i="4"/>
  <c r="BA168" i="4"/>
  <c r="BG168" i="4"/>
  <c r="AR168" i="4"/>
  <c r="AG168" i="4"/>
  <c r="BP168" i="4"/>
  <c r="AQ168" i="4"/>
  <c r="BB168" i="4"/>
  <c r="BQ168" i="4"/>
  <c r="AM168" i="4"/>
  <c r="I168" i="4"/>
  <c r="AS168" i="4"/>
  <c r="C169" i="4"/>
  <c r="AA169" i="4" s="1"/>
  <c r="D166" i="15" l="1"/>
  <c r="G163" i="15"/>
  <c r="CA162" i="15"/>
  <c r="CC163" i="4"/>
  <c r="D148" i="13"/>
  <c r="E148" i="13" s="1"/>
  <c r="G148" i="13" s="1"/>
  <c r="H148" i="13" s="1"/>
  <c r="D148" i="12"/>
  <c r="I146" i="13"/>
  <c r="O139" i="12"/>
  <c r="P139" i="12" s="1"/>
  <c r="M140" i="12" s="1"/>
  <c r="N140" i="12" s="1"/>
  <c r="F147" i="12"/>
  <c r="I147" i="12" s="1"/>
  <c r="J147" i="12" s="1"/>
  <c r="K138" i="12"/>
  <c r="E147" i="13"/>
  <c r="G147" i="13" s="1"/>
  <c r="H147" i="13" s="1"/>
  <c r="M147" i="13" s="1"/>
  <c r="CJ162" i="8"/>
  <c r="CL162" i="8" s="1"/>
  <c r="CM162" i="8" s="1"/>
  <c r="CH163" i="8"/>
  <c r="CC163" i="8"/>
  <c r="CE163" i="8" s="1"/>
  <c r="CG163" i="8" s="1"/>
  <c r="D168" i="8"/>
  <c r="G165" i="8"/>
  <c r="CA164" i="8"/>
  <c r="CH163" i="4"/>
  <c r="CJ163" i="4" s="1"/>
  <c r="AN169" i="4"/>
  <c r="BU169" i="4"/>
  <c r="AU169" i="4"/>
  <c r="BQ169" i="4"/>
  <c r="AG169" i="4"/>
  <c r="BS169" i="4"/>
  <c r="M169" i="4"/>
  <c r="BV169" i="4"/>
  <c r="BJ169" i="4"/>
  <c r="O169" i="4"/>
  <c r="AX169" i="4"/>
  <c r="U169" i="4"/>
  <c r="BR169" i="4"/>
  <c r="AL169" i="4"/>
  <c r="J169" i="4"/>
  <c r="D169" i="4"/>
  <c r="CA164" i="4"/>
  <c r="G165" i="4"/>
  <c r="R169" i="4"/>
  <c r="BF169" i="4"/>
  <c r="AS169" i="4"/>
  <c r="BB169" i="4"/>
  <c r="AR169" i="4"/>
  <c r="AE169" i="4"/>
  <c r="BD169" i="4"/>
  <c r="BO169" i="4"/>
  <c r="E169" i="4"/>
  <c r="BW169" i="4"/>
  <c r="AP169" i="4"/>
  <c r="AK169" i="4"/>
  <c r="F169" i="4"/>
  <c r="AT169" i="4"/>
  <c r="BY169" i="4"/>
  <c r="BE169" i="4"/>
  <c r="BX169" i="4"/>
  <c r="BK169" i="4"/>
  <c r="BH169" i="4"/>
  <c r="Q169" i="4"/>
  <c r="K169" i="4"/>
  <c r="I169" i="4"/>
  <c r="AQ169" i="4"/>
  <c r="BG169" i="4"/>
  <c r="BZ169" i="4"/>
  <c r="AH169" i="4"/>
  <c r="BI169" i="4"/>
  <c r="BN169" i="4"/>
  <c r="AD169" i="4"/>
  <c r="AB169" i="4"/>
  <c r="AZ169" i="4"/>
  <c r="AY169" i="4"/>
  <c r="Z169" i="4"/>
  <c r="W169" i="4"/>
  <c r="T169" i="4"/>
  <c r="AV169" i="4"/>
  <c r="S169" i="4"/>
  <c r="BT169" i="4"/>
  <c r="AO169" i="4"/>
  <c r="AJ169" i="4"/>
  <c r="AM169" i="4"/>
  <c r="BP169" i="4"/>
  <c r="BA169" i="4"/>
  <c r="N169" i="4"/>
  <c r="X169" i="4"/>
  <c r="BC169" i="4"/>
  <c r="BM169" i="4"/>
  <c r="V169" i="4"/>
  <c r="Y169" i="4"/>
  <c r="P169" i="4"/>
  <c r="AF169" i="4"/>
  <c r="AC169" i="4"/>
  <c r="L169" i="4"/>
  <c r="H169" i="4"/>
  <c r="BL169" i="4"/>
  <c r="AI169" i="4"/>
  <c r="AW169" i="4"/>
  <c r="C170" i="4"/>
  <c r="AA170" i="4" s="1"/>
  <c r="G164" i="15" l="1"/>
  <c r="CA163" i="15"/>
  <c r="D167" i="15"/>
  <c r="N147" i="13"/>
  <c r="K148" i="13" s="1"/>
  <c r="L148" i="13" s="1"/>
  <c r="M148" i="13" s="1"/>
  <c r="N148" i="13" s="1"/>
  <c r="K149" i="13" s="1"/>
  <c r="L149" i="13" s="1"/>
  <c r="I147" i="13"/>
  <c r="CC164" i="4"/>
  <c r="D149" i="13"/>
  <c r="D149" i="12"/>
  <c r="F148" i="12"/>
  <c r="I148" i="12" s="1"/>
  <c r="J148" i="12" s="1"/>
  <c r="O140" i="12"/>
  <c r="P140" i="12" s="1"/>
  <c r="M141" i="12" s="1"/>
  <c r="N141" i="12" s="1"/>
  <c r="K139" i="12"/>
  <c r="CA204" i="4"/>
  <c r="I6" i="6" s="1"/>
  <c r="I7" i="6" s="1"/>
  <c r="CJ163" i="8"/>
  <c r="CL163" i="8" s="1"/>
  <c r="CM163" i="8" s="1"/>
  <c r="D169" i="8"/>
  <c r="CC164" i="8"/>
  <c r="CE164" i="8" s="1"/>
  <c r="CG164" i="8" s="1"/>
  <c r="CH164" i="8"/>
  <c r="G166" i="8"/>
  <c r="G205" i="8"/>
  <c r="CA165" i="8"/>
  <c r="CH164" i="4"/>
  <c r="CJ164" i="4" s="1"/>
  <c r="AW170" i="4"/>
  <c r="AI170" i="4"/>
  <c r="AC170" i="4"/>
  <c r="J170" i="4"/>
  <c r="U170" i="4"/>
  <c r="BA170" i="4"/>
  <c r="BQ170" i="4"/>
  <c r="S170" i="4"/>
  <c r="Z170" i="4"/>
  <c r="AD170" i="4"/>
  <c r="BZ170" i="4"/>
  <c r="BJ170" i="4"/>
  <c r="H170" i="4"/>
  <c r="P170" i="4"/>
  <c r="BC170" i="4"/>
  <c r="AG170" i="4"/>
  <c r="BK170" i="4"/>
  <c r="AT170" i="4"/>
  <c r="BW170" i="4"/>
  <c r="AE170" i="4"/>
  <c r="BF170" i="4"/>
  <c r="G166" i="4"/>
  <c r="CA165" i="4"/>
  <c r="L170" i="4"/>
  <c r="Y170" i="4"/>
  <c r="X170" i="4"/>
  <c r="BP170" i="4"/>
  <c r="BR170" i="4"/>
  <c r="AJ170" i="4"/>
  <c r="AV170" i="4"/>
  <c r="AY170" i="4"/>
  <c r="BN170" i="4"/>
  <c r="BG170" i="4"/>
  <c r="AU170" i="4"/>
  <c r="K170" i="4"/>
  <c r="BX170" i="4"/>
  <c r="F170" i="4"/>
  <c r="E170" i="4"/>
  <c r="AR170" i="4"/>
  <c r="R170" i="4"/>
  <c r="O170" i="4"/>
  <c r="V170" i="4"/>
  <c r="N170" i="4"/>
  <c r="AM170" i="4"/>
  <c r="AN170" i="4"/>
  <c r="AO170" i="4"/>
  <c r="T170" i="4"/>
  <c r="AZ170" i="4"/>
  <c r="BI170" i="4"/>
  <c r="AQ170" i="4"/>
  <c r="AL170" i="4"/>
  <c r="Q170" i="4"/>
  <c r="BE170" i="4"/>
  <c r="AK170" i="4"/>
  <c r="BO170" i="4"/>
  <c r="BB170" i="4"/>
  <c r="D170" i="4"/>
  <c r="BS170" i="4"/>
  <c r="BL170" i="4"/>
  <c r="AF170" i="4"/>
  <c r="BM170" i="4"/>
  <c r="BV170" i="4"/>
  <c r="BU170" i="4"/>
  <c r="BT170" i="4"/>
  <c r="W170" i="4"/>
  <c r="AB170" i="4"/>
  <c r="AH170" i="4"/>
  <c r="I170" i="4"/>
  <c r="AX170" i="4"/>
  <c r="BH170" i="4"/>
  <c r="BY170" i="4"/>
  <c r="AP170" i="4"/>
  <c r="BD170" i="4"/>
  <c r="AS170" i="4"/>
  <c r="M170" i="4"/>
  <c r="C171" i="4"/>
  <c r="AA171" i="4" s="1"/>
  <c r="G6" i="6" l="1"/>
  <c r="G7" i="6" s="1"/>
  <c r="D168" i="15"/>
  <c r="G204" i="15"/>
  <c r="G165" i="15"/>
  <c r="CA164" i="15"/>
  <c r="K140" i="12"/>
  <c r="E149" i="13"/>
  <c r="G149" i="13" s="1"/>
  <c r="H149" i="13" s="1"/>
  <c r="M149" i="13" s="1"/>
  <c r="CC165" i="4"/>
  <c r="D150" i="13"/>
  <c r="D150" i="12"/>
  <c r="O141" i="12"/>
  <c r="P141" i="12" s="1"/>
  <c r="M142" i="12" s="1"/>
  <c r="N142" i="12" s="1"/>
  <c r="F149" i="12"/>
  <c r="I149" i="12" s="1"/>
  <c r="J149" i="12" s="1"/>
  <c r="I148" i="13"/>
  <c r="CH204" i="4"/>
  <c r="J6" i="6" s="1"/>
  <c r="J7" i="6" s="1"/>
  <c r="CJ164" i="8"/>
  <c r="CL164" i="8" s="1"/>
  <c r="CM164" i="8" s="1"/>
  <c r="CC165" i="8"/>
  <c r="CC205" i="8" s="1"/>
  <c r="CH165" i="8"/>
  <c r="CA205" i="8"/>
  <c r="G22" i="6" s="1"/>
  <c r="G24" i="6" s="1"/>
  <c r="G167" i="8"/>
  <c r="CA166" i="8"/>
  <c r="D170" i="8"/>
  <c r="CH165" i="4"/>
  <c r="CJ165" i="4" s="1"/>
  <c r="AP171" i="4"/>
  <c r="I171" i="4"/>
  <c r="BT171" i="4"/>
  <c r="BW171" i="4"/>
  <c r="BK171" i="4"/>
  <c r="J171" i="4"/>
  <c r="AE171" i="4"/>
  <c r="O171" i="4"/>
  <c r="F171" i="4"/>
  <c r="BG171" i="4"/>
  <c r="AJ171" i="4"/>
  <c r="Y171" i="4"/>
  <c r="BM171" i="4"/>
  <c r="P171" i="4"/>
  <c r="BO171" i="4"/>
  <c r="AL171" i="4"/>
  <c r="T171" i="4"/>
  <c r="N171" i="4"/>
  <c r="CA166" i="4"/>
  <c r="G167" i="4"/>
  <c r="M171" i="4"/>
  <c r="BY171" i="4"/>
  <c r="AH171" i="4"/>
  <c r="BU171" i="4"/>
  <c r="AF171" i="4"/>
  <c r="AT171" i="4"/>
  <c r="BS171" i="4"/>
  <c r="AK171" i="4"/>
  <c r="AQ171" i="4"/>
  <c r="AO171" i="4"/>
  <c r="V171" i="4"/>
  <c r="AD171" i="4"/>
  <c r="R171" i="4"/>
  <c r="BX171" i="4"/>
  <c r="BN171" i="4"/>
  <c r="BR171" i="4"/>
  <c r="L171" i="4"/>
  <c r="AG171" i="4"/>
  <c r="BC171" i="4"/>
  <c r="AS171" i="4"/>
  <c r="AB171" i="4"/>
  <c r="BV171" i="4"/>
  <c r="BL171" i="4"/>
  <c r="BZ171" i="4"/>
  <c r="D171" i="4"/>
  <c r="BE171" i="4"/>
  <c r="BI171" i="4"/>
  <c r="AN171" i="4"/>
  <c r="AC171" i="4"/>
  <c r="BQ171" i="4"/>
  <c r="AR171" i="4"/>
  <c r="K171" i="4"/>
  <c r="AY171" i="4"/>
  <c r="BP171" i="4"/>
  <c r="AW171" i="4"/>
  <c r="BJ171" i="4"/>
  <c r="H171" i="4"/>
  <c r="BH171" i="4"/>
  <c r="BD171" i="4"/>
  <c r="AX171" i="4"/>
  <c r="W171" i="4"/>
  <c r="AI171" i="4"/>
  <c r="S171" i="4"/>
  <c r="BB171" i="4"/>
  <c r="Q171" i="4"/>
  <c r="AZ171" i="4"/>
  <c r="AM171" i="4"/>
  <c r="BF171" i="4"/>
  <c r="BA171" i="4"/>
  <c r="E171" i="4"/>
  <c r="AU171" i="4"/>
  <c r="AV171" i="4"/>
  <c r="X171" i="4"/>
  <c r="U171" i="4"/>
  <c r="Z171" i="4"/>
  <c r="C172" i="4"/>
  <c r="AA172" i="4" s="1"/>
  <c r="G166" i="15" l="1"/>
  <c r="CA165" i="15"/>
  <c r="CC204" i="15"/>
  <c r="CA204" i="15"/>
  <c r="D169" i="15"/>
  <c r="N149" i="13"/>
  <c r="K150" i="13" s="1"/>
  <c r="L150" i="13" s="1"/>
  <c r="I149" i="13"/>
  <c r="CC166" i="4"/>
  <c r="D151" i="13"/>
  <c r="E151" i="13" s="1"/>
  <c r="G151" i="13" s="1"/>
  <c r="H151" i="13" s="1"/>
  <c r="D151" i="12"/>
  <c r="H6" i="6"/>
  <c r="H7" i="6" s="1"/>
  <c r="F150" i="12"/>
  <c r="I150" i="12" s="1"/>
  <c r="J150" i="12" s="1"/>
  <c r="E150" i="13"/>
  <c r="G150" i="13" s="1"/>
  <c r="H150" i="13" s="1"/>
  <c r="O142" i="12"/>
  <c r="P142" i="12" s="1"/>
  <c r="M143" i="12" s="1"/>
  <c r="N143" i="12" s="1"/>
  <c r="K141" i="12"/>
  <c r="CE165" i="8"/>
  <c r="CG165" i="8" s="1"/>
  <c r="I22" i="6"/>
  <c r="G27" i="6"/>
  <c r="D171" i="8"/>
  <c r="CH166" i="8"/>
  <c r="CC166" i="8"/>
  <c r="CE166" i="8" s="1"/>
  <c r="CG166" i="8" s="1"/>
  <c r="CJ165" i="8"/>
  <c r="CJ205" i="8" s="1"/>
  <c r="CH205" i="8"/>
  <c r="H22" i="6" s="1"/>
  <c r="H24" i="6" s="1"/>
  <c r="G168" i="8"/>
  <c r="CA167" i="8"/>
  <c r="CH166" i="4"/>
  <c r="CJ166" i="4" s="1"/>
  <c r="W172" i="4"/>
  <c r="Y172" i="4"/>
  <c r="AJ172" i="4"/>
  <c r="AV172" i="4"/>
  <c r="BF172" i="4"/>
  <c r="BB172" i="4"/>
  <c r="I172" i="4"/>
  <c r="BP172" i="4"/>
  <c r="BQ172" i="4"/>
  <c r="BE172" i="4"/>
  <c r="BV172" i="4"/>
  <c r="BT172" i="4"/>
  <c r="BR172" i="4"/>
  <c r="AD172" i="4"/>
  <c r="AK172" i="4"/>
  <c r="BU172" i="4"/>
  <c r="BW172" i="4"/>
  <c r="P172" i="4"/>
  <c r="G168" i="4"/>
  <c r="CA167" i="4"/>
  <c r="Z172" i="4"/>
  <c r="AU172" i="4"/>
  <c r="AM172" i="4"/>
  <c r="S172" i="4"/>
  <c r="AX172" i="4"/>
  <c r="F172" i="4"/>
  <c r="H172" i="4"/>
  <c r="AY172" i="4"/>
  <c r="AC172" i="4"/>
  <c r="D172" i="4"/>
  <c r="AB172" i="4"/>
  <c r="O172" i="4"/>
  <c r="BC172" i="4"/>
  <c r="BN172" i="4"/>
  <c r="V172" i="4"/>
  <c r="BS172" i="4"/>
  <c r="AH172" i="4"/>
  <c r="BG172" i="4"/>
  <c r="BM172" i="4"/>
  <c r="E172" i="4"/>
  <c r="AZ172" i="4"/>
  <c r="AI172" i="4"/>
  <c r="BD172" i="4"/>
  <c r="N172" i="4"/>
  <c r="BJ172" i="4"/>
  <c r="K172" i="4"/>
  <c r="AN172" i="4"/>
  <c r="BZ172" i="4"/>
  <c r="AS172" i="4"/>
  <c r="AL172" i="4"/>
  <c r="AG172" i="4"/>
  <c r="BX172" i="4"/>
  <c r="AO172" i="4"/>
  <c r="AT172" i="4"/>
  <c r="BY172" i="4"/>
  <c r="BK172" i="4"/>
  <c r="AP172" i="4"/>
  <c r="U172" i="4"/>
  <c r="X172" i="4"/>
  <c r="BA172" i="4"/>
  <c r="Q172" i="4"/>
  <c r="BH172" i="4"/>
  <c r="BO172" i="4"/>
  <c r="AW172" i="4"/>
  <c r="AR172" i="4"/>
  <c r="BI172" i="4"/>
  <c r="BL172" i="4"/>
  <c r="J172" i="4"/>
  <c r="AE172" i="4"/>
  <c r="L172" i="4"/>
  <c r="R172" i="4"/>
  <c r="AQ172" i="4"/>
  <c r="AF172" i="4"/>
  <c r="M172" i="4"/>
  <c r="T172" i="4"/>
  <c r="C173" i="4"/>
  <c r="AA173" i="4" s="1"/>
  <c r="CJ204" i="15" l="1"/>
  <c r="CH204" i="15"/>
  <c r="G167" i="15"/>
  <c r="CA166" i="15"/>
  <c r="D170" i="15"/>
  <c r="M150" i="13"/>
  <c r="N150" i="13" s="1"/>
  <c r="K151" i="13" s="1"/>
  <c r="L151" i="13" s="1"/>
  <c r="M151" i="13" s="1"/>
  <c r="N151" i="13" s="1"/>
  <c r="K152" i="13" s="1"/>
  <c r="L152" i="13" s="1"/>
  <c r="K142" i="12"/>
  <c r="CC167" i="4"/>
  <c r="D152" i="13"/>
  <c r="E152" i="13" s="1"/>
  <c r="G152" i="13" s="1"/>
  <c r="H152" i="13" s="1"/>
  <c r="D152" i="12"/>
  <c r="O143" i="12"/>
  <c r="P143" i="12" s="1"/>
  <c r="M144" i="12" s="1"/>
  <c r="N144" i="12" s="1"/>
  <c r="F151" i="12"/>
  <c r="I151" i="12" s="1"/>
  <c r="J151" i="12" s="1"/>
  <c r="I24" i="6"/>
  <c r="I27" i="6" s="1"/>
  <c r="I28" i="6" s="1"/>
  <c r="I30" i="6" s="1"/>
  <c r="CJ166" i="8"/>
  <c r="CL166" i="8" s="1"/>
  <c r="CM166" i="8" s="1"/>
  <c r="CL165" i="8"/>
  <c r="CM165" i="8" s="1"/>
  <c r="J22" i="6"/>
  <c r="H27" i="6"/>
  <c r="G28" i="6"/>
  <c r="G30" i="6" s="1"/>
  <c r="CE206" i="8"/>
  <c r="I31" i="6" s="1"/>
  <c r="I32" i="6" s="1"/>
  <c r="I33" i="6" s="1"/>
  <c r="CE205" i="8"/>
  <c r="CH167" i="8"/>
  <c r="CC167" i="8"/>
  <c r="CE167" i="8" s="1"/>
  <c r="CG167" i="8" s="1"/>
  <c r="G169" i="8"/>
  <c r="CA168" i="8"/>
  <c r="D172" i="8"/>
  <c r="CH167" i="4"/>
  <c r="CJ167" i="4" s="1"/>
  <c r="Q173" i="4"/>
  <c r="BW173" i="4"/>
  <c r="BY173" i="4"/>
  <c r="AG173" i="4"/>
  <c r="AN173" i="4"/>
  <c r="BD173" i="4"/>
  <c r="BU173" i="4"/>
  <c r="AQ173" i="4"/>
  <c r="J173" i="4"/>
  <c r="AW173" i="4"/>
  <c r="BP173" i="4"/>
  <c r="BB173" i="4"/>
  <c r="BS173" i="4"/>
  <c r="O173" i="4"/>
  <c r="AY173" i="4"/>
  <c r="S173" i="4"/>
  <c r="P173" i="4"/>
  <c r="T173" i="4"/>
  <c r="I173" i="4"/>
  <c r="G169" i="4"/>
  <c r="CA168" i="4"/>
  <c r="R173" i="4"/>
  <c r="BL173" i="4"/>
  <c r="BO173" i="4"/>
  <c r="BA173" i="4"/>
  <c r="AK173" i="4"/>
  <c r="BF173" i="4"/>
  <c r="AT173" i="4"/>
  <c r="AL173" i="4"/>
  <c r="K173" i="4"/>
  <c r="AI173" i="4"/>
  <c r="BR173" i="4"/>
  <c r="BM173" i="4"/>
  <c r="V173" i="4"/>
  <c r="AB173" i="4"/>
  <c r="H173" i="4"/>
  <c r="AM173" i="4"/>
  <c r="AD173" i="4"/>
  <c r="W173" i="4"/>
  <c r="M173" i="4"/>
  <c r="L173" i="4"/>
  <c r="BI173" i="4"/>
  <c r="BH173" i="4"/>
  <c r="X173" i="4"/>
  <c r="BT173" i="4"/>
  <c r="AP173" i="4"/>
  <c r="AO173" i="4"/>
  <c r="AS173" i="4"/>
  <c r="BJ173" i="4"/>
  <c r="AZ173" i="4"/>
  <c r="BQ173" i="4"/>
  <c r="BG173" i="4"/>
  <c r="BN173" i="4"/>
  <c r="D173" i="4"/>
  <c r="F173" i="4"/>
  <c r="AU173" i="4"/>
  <c r="AJ173" i="4"/>
  <c r="AV173" i="4"/>
  <c r="AF173" i="4"/>
  <c r="AE173" i="4"/>
  <c r="AR173" i="4"/>
  <c r="U173" i="4"/>
  <c r="BV173" i="4"/>
  <c r="BK173" i="4"/>
  <c r="BX173" i="4"/>
  <c r="BZ173" i="4"/>
  <c r="N173" i="4"/>
  <c r="E173" i="4"/>
  <c r="Y173" i="4"/>
  <c r="AH173" i="4"/>
  <c r="BC173" i="4"/>
  <c r="AC173" i="4"/>
  <c r="AX173" i="4"/>
  <c r="Z173" i="4"/>
  <c r="BE173" i="4"/>
  <c r="C174" i="4"/>
  <c r="AA174" i="4" s="1"/>
  <c r="I150" i="13" l="1"/>
  <c r="G168" i="15"/>
  <c r="CA167" i="15"/>
  <c r="D171" i="15"/>
  <c r="CE204" i="15"/>
  <c r="CE205" i="15"/>
  <c r="F152" i="12"/>
  <c r="I152" i="12" s="1"/>
  <c r="J152" i="12" s="1"/>
  <c r="O144" i="12"/>
  <c r="P144" i="12" s="1"/>
  <c r="M145" i="12" s="1"/>
  <c r="N145" i="12" s="1"/>
  <c r="M152" i="13"/>
  <c r="N152" i="13" s="1"/>
  <c r="K153" i="13" s="1"/>
  <c r="L153" i="13" s="1"/>
  <c r="K143" i="12"/>
  <c r="CC168" i="4"/>
  <c r="D153" i="13"/>
  <c r="D153" i="12"/>
  <c r="I151" i="13"/>
  <c r="CJ167" i="8"/>
  <c r="CL167" i="8" s="1"/>
  <c r="CM167" i="8" s="1"/>
  <c r="J24" i="6"/>
  <c r="J27" i="6" s="1"/>
  <c r="J28" i="6" s="1"/>
  <c r="J30" i="6" s="1"/>
  <c r="I34" i="6"/>
  <c r="H28" i="6"/>
  <c r="H30" i="6" s="1"/>
  <c r="CH168" i="8"/>
  <c r="CC168" i="8"/>
  <c r="CE168" i="8" s="1"/>
  <c r="CG168" i="8" s="1"/>
  <c r="G170" i="8"/>
  <c r="CA169" i="8"/>
  <c r="CG206" i="8"/>
  <c r="G31" i="6" s="1"/>
  <c r="CG205" i="8"/>
  <c r="D173" i="8"/>
  <c r="CL205" i="8"/>
  <c r="CL206" i="8"/>
  <c r="J31" i="6" s="1"/>
  <c r="CH168" i="4"/>
  <c r="CJ168" i="4" s="1"/>
  <c r="G170" i="4"/>
  <c r="CA169" i="4"/>
  <c r="AC174" i="4"/>
  <c r="AR174" i="4"/>
  <c r="S174" i="4"/>
  <c r="J174" i="4"/>
  <c r="AO174" i="4"/>
  <c r="P174" i="4"/>
  <c r="BY174" i="4"/>
  <c r="K174" i="4"/>
  <c r="R174" i="4"/>
  <c r="AN174" i="4"/>
  <c r="BE174" i="4"/>
  <c r="BC174" i="4"/>
  <c r="N174" i="4"/>
  <c r="BV174" i="4"/>
  <c r="AE174" i="4"/>
  <c r="BS174" i="4"/>
  <c r="AV174" i="4"/>
  <c r="D174" i="4"/>
  <c r="AZ174" i="4"/>
  <c r="AP174" i="4"/>
  <c r="BI174" i="4"/>
  <c r="AY174" i="4"/>
  <c r="AW174" i="4"/>
  <c r="AM174" i="4"/>
  <c r="BM174" i="4"/>
  <c r="AL174" i="4"/>
  <c r="BA174" i="4"/>
  <c r="T174" i="4"/>
  <c r="BP174" i="4"/>
  <c r="BK174" i="4"/>
  <c r="BQ174" i="4"/>
  <c r="AD174" i="4"/>
  <c r="AK174" i="4"/>
  <c r="AH174" i="4"/>
  <c r="BZ174" i="4"/>
  <c r="U174" i="4"/>
  <c r="AF174" i="4"/>
  <c r="AG174" i="4"/>
  <c r="AJ174" i="4"/>
  <c r="BN174" i="4"/>
  <c r="BJ174" i="4"/>
  <c r="BT174" i="4"/>
  <c r="L174" i="4"/>
  <c r="BB174" i="4"/>
  <c r="AQ174" i="4"/>
  <c r="H174" i="4"/>
  <c r="BR174" i="4"/>
  <c r="AT174" i="4"/>
  <c r="BO174" i="4"/>
  <c r="O174" i="4"/>
  <c r="Q174" i="4"/>
  <c r="E174" i="4"/>
  <c r="F174" i="4"/>
  <c r="BH174" i="4"/>
  <c r="V174" i="4"/>
  <c r="Z174" i="4"/>
  <c r="AX174" i="4"/>
  <c r="Y174" i="4"/>
  <c r="BX174" i="4"/>
  <c r="I174" i="4"/>
  <c r="BW174" i="4"/>
  <c r="AU174" i="4"/>
  <c r="BG174" i="4"/>
  <c r="AS174" i="4"/>
  <c r="X174" i="4"/>
  <c r="M174" i="4"/>
  <c r="BD174" i="4"/>
  <c r="W174" i="4"/>
  <c r="AB174" i="4"/>
  <c r="AI174" i="4"/>
  <c r="BF174" i="4"/>
  <c r="BL174" i="4"/>
  <c r="BU174" i="4"/>
  <c r="C175" i="4"/>
  <c r="AA175" i="4" s="1"/>
  <c r="G169" i="15" l="1"/>
  <c r="CA168" i="15"/>
  <c r="CL204" i="15"/>
  <c r="CL205" i="15"/>
  <c r="D172" i="15"/>
  <c r="CG205" i="15"/>
  <c r="CG204" i="15"/>
  <c r="K144" i="12"/>
  <c r="F153" i="12"/>
  <c r="I153" i="12" s="1"/>
  <c r="J153" i="12" s="1"/>
  <c r="E153" i="13"/>
  <c r="G153" i="13" s="1"/>
  <c r="H153" i="13" s="1"/>
  <c r="M153" i="13" s="1"/>
  <c r="N153" i="13" s="1"/>
  <c r="K154" i="13" s="1"/>
  <c r="L154" i="13" s="1"/>
  <c r="O145" i="12"/>
  <c r="P145" i="12" s="1"/>
  <c r="M146" i="12" s="1"/>
  <c r="N146" i="12" s="1"/>
  <c r="CC169" i="4"/>
  <c r="D154" i="13"/>
  <c r="D154" i="12"/>
  <c r="I152" i="13"/>
  <c r="CJ168" i="8"/>
  <c r="CL168" i="8" s="1"/>
  <c r="CM168" i="8" s="1"/>
  <c r="J32" i="6"/>
  <c r="J33" i="6" s="1"/>
  <c r="J34" i="6" s="1"/>
  <c r="G32" i="6"/>
  <c r="G33" i="6" s="1"/>
  <c r="G34" i="6" s="1"/>
  <c r="D174" i="8"/>
  <c r="G171" i="8"/>
  <c r="CA170" i="8"/>
  <c r="CC169" i="8"/>
  <c r="CE169" i="8" s="1"/>
  <c r="CG169" i="8" s="1"/>
  <c r="CH169" i="8"/>
  <c r="CM206" i="8"/>
  <c r="H31" i="6" s="1"/>
  <c r="H32" i="6" s="1"/>
  <c r="H33" i="6" s="1"/>
  <c r="H34" i="6" s="1"/>
  <c r="CM205" i="8"/>
  <c r="CH169" i="4"/>
  <c r="CJ169" i="4" s="1"/>
  <c r="AI175" i="4"/>
  <c r="M175" i="4"/>
  <c r="AU175" i="4"/>
  <c r="BX175" i="4"/>
  <c r="V175" i="4"/>
  <c r="Q175" i="4"/>
  <c r="BR175" i="4"/>
  <c r="L175" i="4"/>
  <c r="AJ175" i="4"/>
  <c r="BZ175" i="4"/>
  <c r="BQ175" i="4"/>
  <c r="BA175" i="4"/>
  <c r="AW175" i="4"/>
  <c r="AZ175" i="4"/>
  <c r="AE175" i="4"/>
  <c r="BE175" i="4"/>
  <c r="BY175" i="4"/>
  <c r="CA170" i="4"/>
  <c r="G171" i="4"/>
  <c r="S175" i="4"/>
  <c r="BU175" i="4"/>
  <c r="AB175" i="4"/>
  <c r="X175" i="4"/>
  <c r="BW175" i="4"/>
  <c r="Y175" i="4"/>
  <c r="BH175" i="4"/>
  <c r="O175" i="4"/>
  <c r="H175" i="4"/>
  <c r="BT175" i="4"/>
  <c r="AG175" i="4"/>
  <c r="AH175" i="4"/>
  <c r="BK175" i="4"/>
  <c r="AL175" i="4"/>
  <c r="AY175" i="4"/>
  <c r="D175" i="4"/>
  <c r="BV175" i="4"/>
  <c r="AN175" i="4"/>
  <c r="P175" i="4"/>
  <c r="AR175" i="4"/>
  <c r="BL175" i="4"/>
  <c r="AS175" i="4"/>
  <c r="I175" i="4"/>
  <c r="AX175" i="4"/>
  <c r="F175" i="4"/>
  <c r="BO175" i="4"/>
  <c r="AQ175" i="4"/>
  <c r="BJ175" i="4"/>
  <c r="AF175" i="4"/>
  <c r="AK175" i="4"/>
  <c r="BP175" i="4"/>
  <c r="BM175" i="4"/>
  <c r="BI175" i="4"/>
  <c r="AV175" i="4"/>
  <c r="N175" i="4"/>
  <c r="R175" i="4"/>
  <c r="AO175" i="4"/>
  <c r="AC175" i="4"/>
  <c r="W175" i="4"/>
  <c r="BF175" i="4"/>
  <c r="BD175" i="4"/>
  <c r="BG175" i="4"/>
  <c r="Z175" i="4"/>
  <c r="E175" i="4"/>
  <c r="AT175" i="4"/>
  <c r="BB175" i="4"/>
  <c r="BN175" i="4"/>
  <c r="U175" i="4"/>
  <c r="AD175" i="4"/>
  <c r="T175" i="4"/>
  <c r="AM175" i="4"/>
  <c r="AP175" i="4"/>
  <c r="BS175" i="4"/>
  <c r="BC175" i="4"/>
  <c r="K175" i="4"/>
  <c r="J175" i="4"/>
  <c r="C176" i="4"/>
  <c r="AA176" i="4" s="1"/>
  <c r="D173" i="15" l="1"/>
  <c r="CM205" i="15"/>
  <c r="CM204" i="15"/>
  <c r="G170" i="15"/>
  <c r="CA169" i="15"/>
  <c r="I153" i="13"/>
  <c r="K145" i="12"/>
  <c r="F154" i="12"/>
  <c r="I154" i="12" s="1"/>
  <c r="J154" i="12" s="1"/>
  <c r="E154" i="13"/>
  <c r="G154" i="13" s="1"/>
  <c r="H154" i="13" s="1"/>
  <c r="M154" i="13" s="1"/>
  <c r="CC170" i="4"/>
  <c r="D155" i="13"/>
  <c r="D155" i="12"/>
  <c r="O146" i="12"/>
  <c r="P146" i="12" s="1"/>
  <c r="M147" i="12" s="1"/>
  <c r="N147" i="12" s="1"/>
  <c r="CJ169" i="8"/>
  <c r="CL169" i="8" s="1"/>
  <c r="CM169" i="8" s="1"/>
  <c r="CH170" i="8"/>
  <c r="CC170" i="8"/>
  <c r="CE170" i="8" s="1"/>
  <c r="CG170" i="8" s="1"/>
  <c r="G172" i="8"/>
  <c r="CA171" i="8"/>
  <c r="D175" i="8"/>
  <c r="CH170" i="4"/>
  <c r="CJ170" i="4" s="1"/>
  <c r="BG176" i="4"/>
  <c r="AE176" i="4"/>
  <c r="R176" i="4"/>
  <c r="BM176" i="4"/>
  <c r="BJ176" i="4"/>
  <c r="AX176" i="4"/>
  <c r="BY176" i="4"/>
  <c r="BS176" i="4"/>
  <c r="AD176" i="4"/>
  <c r="AT176" i="4"/>
  <c r="BX176" i="4"/>
  <c r="AU176" i="4"/>
  <c r="BV176" i="4"/>
  <c r="BK176" i="4"/>
  <c r="H176" i="4"/>
  <c r="BW176" i="4"/>
  <c r="CA171" i="4"/>
  <c r="G172" i="4"/>
  <c r="S176" i="4"/>
  <c r="L176" i="4"/>
  <c r="J176" i="4"/>
  <c r="AP176" i="4"/>
  <c r="U176" i="4"/>
  <c r="E176" i="4"/>
  <c r="BD176" i="4"/>
  <c r="AZ176" i="4"/>
  <c r="AI176" i="4"/>
  <c r="N176" i="4"/>
  <c r="BP176" i="4"/>
  <c r="AQ176" i="4"/>
  <c r="I176" i="4"/>
  <c r="BA176" i="4"/>
  <c r="AR176" i="4"/>
  <c r="D176" i="4"/>
  <c r="AH176" i="4"/>
  <c r="O176" i="4"/>
  <c r="X176" i="4"/>
  <c r="BE176" i="4"/>
  <c r="V176" i="4"/>
  <c r="AM176" i="4"/>
  <c r="BN176" i="4"/>
  <c r="Z176" i="4"/>
  <c r="BF176" i="4"/>
  <c r="BQ176" i="4"/>
  <c r="AC176" i="4"/>
  <c r="AV176" i="4"/>
  <c r="AK176" i="4"/>
  <c r="BO176" i="4"/>
  <c r="AS176" i="4"/>
  <c r="AJ176" i="4"/>
  <c r="P176" i="4"/>
  <c r="AY176" i="4"/>
  <c r="AG176" i="4"/>
  <c r="BH176" i="4"/>
  <c r="AB176" i="4"/>
  <c r="AW176" i="4"/>
  <c r="M176" i="4"/>
  <c r="K176" i="4"/>
  <c r="BC176" i="4"/>
  <c r="T176" i="4"/>
  <c r="BB176" i="4"/>
  <c r="W176" i="4"/>
  <c r="BR176" i="4"/>
  <c r="AO176" i="4"/>
  <c r="BI176" i="4"/>
  <c r="AF176" i="4"/>
  <c r="F176" i="4"/>
  <c r="BL176" i="4"/>
  <c r="Q176" i="4"/>
  <c r="AN176" i="4"/>
  <c r="AL176" i="4"/>
  <c r="BT176" i="4"/>
  <c r="Y176" i="4"/>
  <c r="BU176" i="4"/>
  <c r="BZ176" i="4"/>
  <c r="C177" i="4"/>
  <c r="AA177" i="4" s="1"/>
  <c r="G171" i="15" l="1"/>
  <c r="CA170" i="15"/>
  <c r="D174" i="15"/>
  <c r="N154" i="13"/>
  <c r="K155" i="13" s="1"/>
  <c r="L155" i="13" s="1"/>
  <c r="I154" i="13"/>
  <c r="F155" i="12"/>
  <c r="I155" i="12" s="1"/>
  <c r="J155" i="12" s="1"/>
  <c r="O147" i="12"/>
  <c r="P147" i="12" s="1"/>
  <c r="M148" i="12" s="1"/>
  <c r="N148" i="12" s="1"/>
  <c r="E155" i="13"/>
  <c r="G155" i="13" s="1"/>
  <c r="H155" i="13" s="1"/>
  <c r="K146" i="12"/>
  <c r="CC171" i="4"/>
  <c r="D156" i="13"/>
  <c r="E156" i="13" s="1"/>
  <c r="G156" i="13" s="1"/>
  <c r="H156" i="13" s="1"/>
  <c r="D156" i="12"/>
  <c r="CJ170" i="8"/>
  <c r="CL170" i="8" s="1"/>
  <c r="CM170" i="8" s="1"/>
  <c r="G173" i="8"/>
  <c r="CA172" i="8"/>
  <c r="CC171" i="8"/>
  <c r="CE171" i="8" s="1"/>
  <c r="CG171" i="8" s="1"/>
  <c r="CH171" i="8"/>
  <c r="D176" i="8"/>
  <c r="CH171" i="4"/>
  <c r="CJ171" i="4" s="1"/>
  <c r="BS177" i="4"/>
  <c r="O177" i="4"/>
  <c r="BA177" i="4"/>
  <c r="N177" i="4"/>
  <c r="E177" i="4"/>
  <c r="AD177" i="4"/>
  <c r="BH177" i="4"/>
  <c r="AJ177" i="4"/>
  <c r="AV177" i="4"/>
  <c r="Z177" i="4"/>
  <c r="BT177" i="4"/>
  <c r="BL177" i="4"/>
  <c r="AO177" i="4"/>
  <c r="BB177" i="4"/>
  <c r="H177" i="4"/>
  <c r="BY177" i="4"/>
  <c r="CA172" i="4"/>
  <c r="G173" i="4"/>
  <c r="L177" i="4"/>
  <c r="AX177" i="4"/>
  <c r="BZ177" i="4"/>
  <c r="AL177" i="4"/>
  <c r="F177" i="4"/>
  <c r="BR177" i="4"/>
  <c r="T177" i="4"/>
  <c r="BV177" i="4"/>
  <c r="M177" i="4"/>
  <c r="AG177" i="4"/>
  <c r="AS177" i="4"/>
  <c r="AC177" i="4"/>
  <c r="BN177" i="4"/>
  <c r="BJ177" i="4"/>
  <c r="V177" i="4"/>
  <c r="AH177" i="4"/>
  <c r="I177" i="4"/>
  <c r="AI177" i="4"/>
  <c r="U177" i="4"/>
  <c r="S177" i="4"/>
  <c r="R177" i="4"/>
  <c r="AN177" i="4"/>
  <c r="W177" i="4"/>
  <c r="BC177" i="4"/>
  <c r="BM177" i="4"/>
  <c r="AW177" i="4"/>
  <c r="AY177" i="4"/>
  <c r="BO177" i="4"/>
  <c r="BQ177" i="4"/>
  <c r="AM177" i="4"/>
  <c r="BX177" i="4"/>
  <c r="BE177" i="4"/>
  <c r="D177" i="4"/>
  <c r="AQ177" i="4"/>
  <c r="AZ177" i="4"/>
  <c r="AP177" i="4"/>
  <c r="BW177" i="4"/>
  <c r="AT177" i="4"/>
  <c r="BU177" i="4"/>
  <c r="AF177" i="4"/>
  <c r="Y177" i="4"/>
  <c r="Q177" i="4"/>
  <c r="BI177" i="4"/>
  <c r="K177" i="4"/>
  <c r="AE177" i="4"/>
  <c r="AB177" i="4"/>
  <c r="P177" i="4"/>
  <c r="AK177" i="4"/>
  <c r="BF177" i="4"/>
  <c r="BK177" i="4"/>
  <c r="BG177" i="4"/>
  <c r="X177" i="4"/>
  <c r="AR177" i="4"/>
  <c r="BP177" i="4"/>
  <c r="BD177" i="4"/>
  <c r="J177" i="4"/>
  <c r="AU177" i="4"/>
  <c r="C178" i="4"/>
  <c r="AA178" i="4" s="1"/>
  <c r="D175" i="15" l="1"/>
  <c r="G172" i="15"/>
  <c r="CA171" i="15"/>
  <c r="K147" i="12"/>
  <c r="M155" i="13"/>
  <c r="N155" i="13" s="1"/>
  <c r="K156" i="13" s="1"/>
  <c r="L156" i="13" s="1"/>
  <c r="M156" i="13" s="1"/>
  <c r="N156" i="13" s="1"/>
  <c r="K157" i="13" s="1"/>
  <c r="L157" i="13" s="1"/>
  <c r="O148" i="12"/>
  <c r="P148" i="12" s="1"/>
  <c r="M149" i="12" s="1"/>
  <c r="N149" i="12" s="1"/>
  <c r="CC172" i="4"/>
  <c r="D157" i="13"/>
  <c r="D157" i="12"/>
  <c r="F156" i="12"/>
  <c r="I156" i="12" s="1"/>
  <c r="J156" i="12" s="1"/>
  <c r="CJ171" i="8"/>
  <c r="CL171" i="8" s="1"/>
  <c r="CM171" i="8" s="1"/>
  <c r="CH172" i="8"/>
  <c r="CC172" i="8"/>
  <c r="CE172" i="8" s="1"/>
  <c r="CG172" i="8" s="1"/>
  <c r="D177" i="8"/>
  <c r="G174" i="8"/>
  <c r="CA173" i="8"/>
  <c r="CH172" i="4"/>
  <c r="CJ172" i="4" s="1"/>
  <c r="J178" i="4"/>
  <c r="BY178" i="4"/>
  <c r="BI178" i="4"/>
  <c r="BU178" i="4"/>
  <c r="AP178" i="4"/>
  <c r="BE178" i="4"/>
  <c r="BO178" i="4"/>
  <c r="BC178" i="4"/>
  <c r="R178" i="4"/>
  <c r="I178" i="4"/>
  <c r="BN178" i="4"/>
  <c r="M178" i="4"/>
  <c r="F178" i="4"/>
  <c r="L178" i="4"/>
  <c r="BP178" i="4"/>
  <c r="BK178" i="4"/>
  <c r="AB178" i="4"/>
  <c r="BH178" i="4"/>
  <c r="AD178" i="4"/>
  <c r="CA173" i="4"/>
  <c r="G174" i="4"/>
  <c r="AU178" i="4"/>
  <c r="AR178" i="4"/>
  <c r="BF178" i="4"/>
  <c r="AE178" i="4"/>
  <c r="Q178" i="4"/>
  <c r="N178" i="4"/>
  <c r="AO178" i="4"/>
  <c r="AZ178" i="4"/>
  <c r="BX178" i="4"/>
  <c r="AY178" i="4"/>
  <c r="W178" i="4"/>
  <c r="AJ178" i="4"/>
  <c r="S178" i="4"/>
  <c r="AH178" i="4"/>
  <c r="AC178" i="4"/>
  <c r="BV178" i="4"/>
  <c r="AL178" i="4"/>
  <c r="E178" i="4"/>
  <c r="BB178" i="4"/>
  <c r="X178" i="4"/>
  <c r="AK178" i="4"/>
  <c r="K178" i="4"/>
  <c r="Y178" i="4"/>
  <c r="BS178" i="4"/>
  <c r="AT178" i="4"/>
  <c r="AQ178" i="4"/>
  <c r="AM178" i="4"/>
  <c r="AW178" i="4"/>
  <c r="AN178" i="4"/>
  <c r="H178" i="4"/>
  <c r="U178" i="4"/>
  <c r="V178" i="4"/>
  <c r="AS178" i="4"/>
  <c r="T178" i="4"/>
  <c r="BZ178" i="4"/>
  <c r="O178" i="4"/>
  <c r="BT178" i="4"/>
  <c r="BD178" i="4"/>
  <c r="BG178" i="4"/>
  <c r="P178" i="4"/>
  <c r="AF178" i="4"/>
  <c r="Z178" i="4"/>
  <c r="BW178" i="4"/>
  <c r="D178" i="4"/>
  <c r="BQ178" i="4"/>
  <c r="BM178" i="4"/>
  <c r="BA178" i="4"/>
  <c r="BL178" i="4"/>
  <c r="AI178" i="4"/>
  <c r="BJ178" i="4"/>
  <c r="AG178" i="4"/>
  <c r="BR178" i="4"/>
  <c r="AX178" i="4"/>
  <c r="AV178" i="4"/>
  <c r="C179" i="4"/>
  <c r="AA179" i="4" s="1"/>
  <c r="I155" i="13" l="1"/>
  <c r="G173" i="15"/>
  <c r="CA172" i="15"/>
  <c r="D176" i="15"/>
  <c r="K148" i="12"/>
  <c r="E157" i="13"/>
  <c r="G157" i="13" s="1"/>
  <c r="H157" i="13" s="1"/>
  <c r="M157" i="13" s="1"/>
  <c r="F157" i="12"/>
  <c r="I157" i="12" s="1"/>
  <c r="J157" i="12" s="1"/>
  <c r="CC173" i="4"/>
  <c r="D158" i="12"/>
  <c r="D158" i="13"/>
  <c r="O149" i="12"/>
  <c r="P149" i="12" s="1"/>
  <c r="M150" i="12" s="1"/>
  <c r="N150" i="12" s="1"/>
  <c r="I156" i="13"/>
  <c r="CJ172" i="8"/>
  <c r="CL172" i="8" s="1"/>
  <c r="CM172" i="8" s="1"/>
  <c r="D178" i="8"/>
  <c r="CC173" i="8"/>
  <c r="CE173" i="8" s="1"/>
  <c r="CG173" i="8" s="1"/>
  <c r="CH173" i="8"/>
  <c r="G175" i="8"/>
  <c r="CA174" i="8"/>
  <c r="CH173" i="4"/>
  <c r="CJ173" i="4" s="1"/>
  <c r="BN179" i="4"/>
  <c r="F179" i="4"/>
  <c r="P179" i="4"/>
  <c r="BK179" i="4"/>
  <c r="T179" i="4"/>
  <c r="H179" i="4"/>
  <c r="AQ179" i="4"/>
  <c r="K179" i="4"/>
  <c r="AB179" i="4"/>
  <c r="BV179" i="4"/>
  <c r="AJ179" i="4"/>
  <c r="AZ179" i="4"/>
  <c r="AE179" i="4"/>
  <c r="AG179" i="4"/>
  <c r="BA179" i="4"/>
  <c r="BW179" i="4"/>
  <c r="G175" i="4"/>
  <c r="CA174" i="4"/>
  <c r="BH179" i="4"/>
  <c r="AV179" i="4"/>
  <c r="BJ179" i="4"/>
  <c r="BM179" i="4"/>
  <c r="Z179" i="4"/>
  <c r="BG179" i="4"/>
  <c r="BY179" i="4"/>
  <c r="BT179" i="4"/>
  <c r="AS179" i="4"/>
  <c r="AN179" i="4"/>
  <c r="AT179" i="4"/>
  <c r="AK179" i="4"/>
  <c r="I179" i="4"/>
  <c r="BB179" i="4"/>
  <c r="AC179" i="4"/>
  <c r="W179" i="4"/>
  <c r="AO179" i="4"/>
  <c r="BF179" i="4"/>
  <c r="M179" i="4"/>
  <c r="BI179" i="4"/>
  <c r="AD179" i="4"/>
  <c r="AX179" i="4"/>
  <c r="BQ179" i="4"/>
  <c r="AF179" i="4"/>
  <c r="BD179" i="4"/>
  <c r="BE179" i="4"/>
  <c r="O179" i="4"/>
  <c r="V179" i="4"/>
  <c r="AW179" i="4"/>
  <c r="BS179" i="4"/>
  <c r="X179" i="4"/>
  <c r="BC179" i="4"/>
  <c r="E179" i="4"/>
  <c r="AH179" i="4"/>
  <c r="AY179" i="4"/>
  <c r="N179" i="4"/>
  <c r="AR179" i="4"/>
  <c r="R179" i="4"/>
  <c r="BP179" i="4"/>
  <c r="AI179" i="4"/>
  <c r="BR179" i="4"/>
  <c r="BL179" i="4"/>
  <c r="D179" i="4"/>
  <c r="L179" i="4"/>
  <c r="BU179" i="4"/>
  <c r="BZ179" i="4"/>
  <c r="U179" i="4"/>
  <c r="AM179" i="4"/>
  <c r="Y179" i="4"/>
  <c r="J179" i="4"/>
  <c r="AP179" i="4"/>
  <c r="AL179" i="4"/>
  <c r="S179" i="4"/>
  <c r="BX179" i="4"/>
  <c r="Q179" i="4"/>
  <c r="AU179" i="4"/>
  <c r="BO179" i="4"/>
  <c r="C180" i="4"/>
  <c r="AA180" i="4" s="1"/>
  <c r="D177" i="15" l="1"/>
  <c r="G174" i="15"/>
  <c r="CA173" i="15"/>
  <c r="N157" i="13"/>
  <c r="K158" i="13" s="1"/>
  <c r="L158" i="13" s="1"/>
  <c r="I157" i="13"/>
  <c r="O150" i="12"/>
  <c r="P150" i="12" s="1"/>
  <c r="M151" i="12" s="1"/>
  <c r="N151" i="12" s="1"/>
  <c r="CC174" i="4"/>
  <c r="D159" i="13"/>
  <c r="D159" i="12"/>
  <c r="F158" i="12"/>
  <c r="I158" i="12" s="1"/>
  <c r="J158" i="12" s="1"/>
  <c r="K149" i="12"/>
  <c r="E158" i="13"/>
  <c r="G158" i="13" s="1"/>
  <c r="H158" i="13" s="1"/>
  <c r="CJ173" i="8"/>
  <c r="CL173" i="8" s="1"/>
  <c r="CM173" i="8" s="1"/>
  <c r="CH174" i="8"/>
  <c r="CC174" i="8"/>
  <c r="CE174" i="8" s="1"/>
  <c r="CG174" i="8" s="1"/>
  <c r="G176" i="8"/>
  <c r="CA175" i="8"/>
  <c r="D179" i="8"/>
  <c r="CH174" i="4"/>
  <c r="CJ174" i="4" s="1"/>
  <c r="BF180" i="4"/>
  <c r="BB180" i="4"/>
  <c r="AN180" i="4"/>
  <c r="AR180" i="4"/>
  <c r="E180" i="4"/>
  <c r="AW180" i="4"/>
  <c r="BD180" i="4"/>
  <c r="AD180" i="4"/>
  <c r="AZ180" i="4"/>
  <c r="BX180" i="4"/>
  <c r="J180" i="4"/>
  <c r="BZ180" i="4"/>
  <c r="P180" i="4"/>
  <c r="T180" i="4"/>
  <c r="D180" i="4"/>
  <c r="CA175" i="4"/>
  <c r="G176" i="4"/>
  <c r="BG180" i="4"/>
  <c r="AV180" i="4"/>
  <c r="H180" i="4"/>
  <c r="BO180" i="4"/>
  <c r="S180" i="4"/>
  <c r="Y180" i="4"/>
  <c r="BU180" i="4"/>
  <c r="BL180" i="4"/>
  <c r="F180" i="4"/>
  <c r="AG180" i="4"/>
  <c r="N180" i="4"/>
  <c r="BC180" i="4"/>
  <c r="V180" i="4"/>
  <c r="AF180" i="4"/>
  <c r="AJ180" i="4"/>
  <c r="BW180" i="4"/>
  <c r="AO180" i="4"/>
  <c r="I180" i="4"/>
  <c r="AS180" i="4"/>
  <c r="Z180" i="4"/>
  <c r="BH180" i="4"/>
  <c r="BN180" i="4"/>
  <c r="AL180" i="4"/>
  <c r="AM180" i="4"/>
  <c r="L180" i="4"/>
  <c r="BR180" i="4"/>
  <c r="AQ180" i="4"/>
  <c r="BP180" i="4"/>
  <c r="AY180" i="4"/>
  <c r="X180" i="4"/>
  <c r="O180" i="4"/>
  <c r="BQ180" i="4"/>
  <c r="AB180" i="4"/>
  <c r="BI180" i="4"/>
  <c r="W180" i="4"/>
  <c r="AK180" i="4"/>
  <c r="BT180" i="4"/>
  <c r="BM180" i="4"/>
  <c r="AE180" i="4"/>
  <c r="BA180" i="4"/>
  <c r="AU180" i="4"/>
  <c r="Q180" i="4"/>
  <c r="AP180" i="4"/>
  <c r="U180" i="4"/>
  <c r="AI180" i="4"/>
  <c r="BK180" i="4"/>
  <c r="R180" i="4"/>
  <c r="AH180" i="4"/>
  <c r="BS180" i="4"/>
  <c r="BE180" i="4"/>
  <c r="AX180" i="4"/>
  <c r="K180" i="4"/>
  <c r="M180" i="4"/>
  <c r="AC180" i="4"/>
  <c r="AT180" i="4"/>
  <c r="BY180" i="4"/>
  <c r="BJ180" i="4"/>
  <c r="BV180" i="4"/>
  <c r="C181" i="4"/>
  <c r="AA181" i="4" s="1"/>
  <c r="M158" i="13" l="1"/>
  <c r="N158" i="13" s="1"/>
  <c r="K159" i="13" s="1"/>
  <c r="L159" i="13" s="1"/>
  <c r="D178" i="15"/>
  <c r="G175" i="15"/>
  <c r="CA174" i="15"/>
  <c r="K150" i="12"/>
  <c r="E159" i="13"/>
  <c r="G159" i="13" s="1"/>
  <c r="H159" i="13" s="1"/>
  <c r="F159" i="12"/>
  <c r="I159" i="12" s="1"/>
  <c r="J159" i="12" s="1"/>
  <c r="CC175" i="4"/>
  <c r="D160" i="13"/>
  <c r="D160" i="12"/>
  <c r="O151" i="12"/>
  <c r="P151" i="12" s="1"/>
  <c r="M152" i="12" s="1"/>
  <c r="N152" i="12" s="1"/>
  <c r="CJ174" i="8"/>
  <c r="CL174" i="8" s="1"/>
  <c r="CM174" i="8" s="1"/>
  <c r="G177" i="8"/>
  <c r="CA176" i="8"/>
  <c r="CH175" i="8"/>
  <c r="CC175" i="8"/>
  <c r="CE175" i="8" s="1"/>
  <c r="CG175" i="8" s="1"/>
  <c r="D180" i="8"/>
  <c r="CH175" i="4"/>
  <c r="CJ175" i="4" s="1"/>
  <c r="U181" i="4"/>
  <c r="AN181" i="4"/>
  <c r="BM181" i="4"/>
  <c r="BI181" i="4"/>
  <c r="X181" i="4"/>
  <c r="BR181" i="4"/>
  <c r="BF181" i="4"/>
  <c r="AT181" i="4"/>
  <c r="AX181" i="4"/>
  <c r="R181" i="4"/>
  <c r="D181" i="4"/>
  <c r="BN181" i="4"/>
  <c r="I181" i="4"/>
  <c r="AF181" i="4"/>
  <c r="AG181" i="4"/>
  <c r="Y181" i="4"/>
  <c r="CA176" i="4"/>
  <c r="G177" i="4"/>
  <c r="AV181" i="4"/>
  <c r="E181" i="4"/>
  <c r="BV181" i="4"/>
  <c r="AC181" i="4"/>
  <c r="BE181" i="4"/>
  <c r="BK181" i="4"/>
  <c r="AP181" i="4"/>
  <c r="T181" i="4"/>
  <c r="BX181" i="4"/>
  <c r="BT181" i="4"/>
  <c r="AB181" i="4"/>
  <c r="AY181" i="4"/>
  <c r="L181" i="4"/>
  <c r="BD181" i="4"/>
  <c r="BH181" i="4"/>
  <c r="AO181" i="4"/>
  <c r="V181" i="4"/>
  <c r="F181" i="4"/>
  <c r="S181" i="4"/>
  <c r="BG181" i="4"/>
  <c r="AZ181" i="4"/>
  <c r="M181" i="4"/>
  <c r="BS181" i="4"/>
  <c r="AI181" i="4"/>
  <c r="Q181" i="4"/>
  <c r="AW181" i="4"/>
  <c r="BA181" i="4"/>
  <c r="AK181" i="4"/>
  <c r="BQ181" i="4"/>
  <c r="BP181" i="4"/>
  <c r="AM181" i="4"/>
  <c r="AR181" i="4"/>
  <c r="Z181" i="4"/>
  <c r="BW181" i="4"/>
  <c r="BC181" i="4"/>
  <c r="BL181" i="4"/>
  <c r="BO181" i="4"/>
  <c r="BB181" i="4"/>
  <c r="J181" i="4"/>
  <c r="BJ181" i="4"/>
  <c r="BY181" i="4"/>
  <c r="K181" i="4"/>
  <c r="AH181" i="4"/>
  <c r="AU181" i="4"/>
  <c r="P181" i="4"/>
  <c r="AE181" i="4"/>
  <c r="W181" i="4"/>
  <c r="O181" i="4"/>
  <c r="AQ181" i="4"/>
  <c r="AL181" i="4"/>
  <c r="BZ181" i="4"/>
  <c r="AS181" i="4"/>
  <c r="AJ181" i="4"/>
  <c r="N181" i="4"/>
  <c r="BU181" i="4"/>
  <c r="H181" i="4"/>
  <c r="AD181" i="4"/>
  <c r="C182" i="4"/>
  <c r="AA182" i="4" s="1"/>
  <c r="M159" i="13" l="1"/>
  <c r="N159" i="13" s="1"/>
  <c r="K160" i="13" s="1"/>
  <c r="L160" i="13" s="1"/>
  <c r="I158" i="13"/>
  <c r="D179" i="15"/>
  <c r="G176" i="15"/>
  <c r="CA175" i="15"/>
  <c r="O152" i="12"/>
  <c r="P152" i="12" s="1"/>
  <c r="M153" i="12" s="1"/>
  <c r="N153" i="12" s="1"/>
  <c r="K151" i="12"/>
  <c r="CC176" i="4"/>
  <c r="D161" i="13"/>
  <c r="D161" i="12"/>
  <c r="F160" i="12"/>
  <c r="I160" i="12" s="1"/>
  <c r="J160" i="12" s="1"/>
  <c r="E160" i="13"/>
  <c r="G160" i="13" s="1"/>
  <c r="H160" i="13" s="1"/>
  <c r="M160" i="13" s="1"/>
  <c r="N160" i="13" s="1"/>
  <c r="K161" i="13" s="1"/>
  <c r="L161" i="13" s="1"/>
  <c r="I159" i="13"/>
  <c r="CJ175" i="8"/>
  <c r="CL175" i="8" s="1"/>
  <c r="CM175" i="8" s="1"/>
  <c r="CH176" i="8"/>
  <c r="CC176" i="8"/>
  <c r="CE176" i="8" s="1"/>
  <c r="CG176" i="8" s="1"/>
  <c r="D181" i="8"/>
  <c r="G178" i="8"/>
  <c r="CA177" i="8"/>
  <c r="CH176" i="4"/>
  <c r="CJ176" i="4" s="1"/>
  <c r="X182" i="4"/>
  <c r="AH182" i="4"/>
  <c r="Y182" i="4"/>
  <c r="BF182" i="4"/>
  <c r="N182" i="4"/>
  <c r="AL182" i="4"/>
  <c r="AE182" i="4"/>
  <c r="U182" i="4"/>
  <c r="BL182" i="4"/>
  <c r="AR182" i="4"/>
  <c r="AK182" i="4"/>
  <c r="AI182" i="4"/>
  <c r="AT182" i="4"/>
  <c r="F182" i="4"/>
  <c r="BD182" i="4"/>
  <c r="BT182" i="4"/>
  <c r="BK182" i="4"/>
  <c r="E182" i="4"/>
  <c r="G178" i="4"/>
  <c r="CA177" i="4"/>
  <c r="AD182" i="4"/>
  <c r="AJ182" i="4"/>
  <c r="AQ182" i="4"/>
  <c r="P182" i="4"/>
  <c r="K182" i="4"/>
  <c r="BN182" i="4"/>
  <c r="J182" i="4"/>
  <c r="BC182" i="4"/>
  <c r="AM182" i="4"/>
  <c r="BA182" i="4"/>
  <c r="BS182" i="4"/>
  <c r="BR182" i="4"/>
  <c r="AZ182" i="4"/>
  <c r="V182" i="4"/>
  <c r="L182" i="4"/>
  <c r="BX182" i="4"/>
  <c r="BE182" i="4"/>
  <c r="AV182" i="4"/>
  <c r="AN182" i="4"/>
  <c r="AS182" i="4"/>
  <c r="O182" i="4"/>
  <c r="AU182" i="4"/>
  <c r="BY182" i="4"/>
  <c r="BI182" i="4"/>
  <c r="BB182" i="4"/>
  <c r="BW182" i="4"/>
  <c r="BP182" i="4"/>
  <c r="AW182" i="4"/>
  <c r="M182" i="4"/>
  <c r="BM182" i="4"/>
  <c r="BG182" i="4"/>
  <c r="AO182" i="4"/>
  <c r="AY182" i="4"/>
  <c r="T182" i="4"/>
  <c r="AC182" i="4"/>
  <c r="AG182" i="4"/>
  <c r="AX182" i="4"/>
  <c r="H182" i="4"/>
  <c r="BU182" i="4"/>
  <c r="BZ182" i="4"/>
  <c r="W182" i="4"/>
  <c r="BJ182" i="4"/>
  <c r="D182" i="4"/>
  <c r="BO182" i="4"/>
  <c r="Z182" i="4"/>
  <c r="BQ182" i="4"/>
  <c r="Q182" i="4"/>
  <c r="AF182" i="4"/>
  <c r="R182" i="4"/>
  <c r="S182" i="4"/>
  <c r="BH182" i="4"/>
  <c r="AB182" i="4"/>
  <c r="AP182" i="4"/>
  <c r="BV182" i="4"/>
  <c r="I182" i="4"/>
  <c r="C183" i="4"/>
  <c r="AA183" i="4" s="1"/>
  <c r="D180" i="15" l="1"/>
  <c r="G177" i="15"/>
  <c r="CA176" i="15"/>
  <c r="K152" i="12"/>
  <c r="CC177" i="4"/>
  <c r="D162" i="13"/>
  <c r="D162" i="12"/>
  <c r="F161" i="12"/>
  <c r="I161" i="12" s="1"/>
  <c r="J161" i="12" s="1"/>
  <c r="O153" i="12"/>
  <c r="P153" i="12" s="1"/>
  <c r="M154" i="12" s="1"/>
  <c r="N154" i="12" s="1"/>
  <c r="I160" i="13"/>
  <c r="E161" i="13"/>
  <c r="G161" i="13" s="1"/>
  <c r="H161" i="13" s="1"/>
  <c r="M161" i="13" s="1"/>
  <c r="N161" i="13" s="1"/>
  <c r="K162" i="13" s="1"/>
  <c r="L162" i="13" s="1"/>
  <c r="CJ176" i="8"/>
  <c r="CL176" i="8" s="1"/>
  <c r="CM176" i="8" s="1"/>
  <c r="D182" i="8"/>
  <c r="CC177" i="8"/>
  <c r="CE177" i="8" s="1"/>
  <c r="CG177" i="8" s="1"/>
  <c r="CH177" i="8"/>
  <c r="G179" i="8"/>
  <c r="CA178" i="8"/>
  <c r="CH177" i="4"/>
  <c r="CJ177" i="4" s="1"/>
  <c r="AB183" i="4"/>
  <c r="BL183" i="4"/>
  <c r="W183" i="4"/>
  <c r="X183" i="4"/>
  <c r="BO183" i="4"/>
  <c r="U183" i="4"/>
  <c r="AF183" i="4"/>
  <c r="AG183" i="4"/>
  <c r="AO183" i="4"/>
  <c r="AW183" i="4"/>
  <c r="BI183" i="4"/>
  <c r="AS183" i="4"/>
  <c r="BE183" i="4"/>
  <c r="AZ183" i="4"/>
  <c r="AM183" i="4"/>
  <c r="CA178" i="4"/>
  <c r="G179" i="4"/>
  <c r="K183" i="4"/>
  <c r="AD183" i="4"/>
  <c r="AR183" i="4"/>
  <c r="I183" i="4"/>
  <c r="BH183" i="4"/>
  <c r="Q183" i="4"/>
  <c r="D183" i="4"/>
  <c r="BZ183" i="4"/>
  <c r="BT183" i="4"/>
  <c r="AH183" i="4"/>
  <c r="AC183" i="4"/>
  <c r="BG183" i="4"/>
  <c r="BP183" i="4"/>
  <c r="BY183" i="4"/>
  <c r="BK183" i="4"/>
  <c r="AL183" i="4"/>
  <c r="BX183" i="4"/>
  <c r="BR183" i="4"/>
  <c r="BC183" i="4"/>
  <c r="P183" i="4"/>
  <c r="E183" i="4"/>
  <c r="Y183" i="4"/>
  <c r="BV183" i="4"/>
  <c r="S183" i="4"/>
  <c r="BQ183" i="4"/>
  <c r="BJ183" i="4"/>
  <c r="BU183" i="4"/>
  <c r="AT183" i="4"/>
  <c r="N183" i="4"/>
  <c r="T183" i="4"/>
  <c r="BM183" i="4"/>
  <c r="BW183" i="4"/>
  <c r="AU183" i="4"/>
  <c r="F183" i="4"/>
  <c r="AN183" i="4"/>
  <c r="L183" i="4"/>
  <c r="BS183" i="4"/>
  <c r="J183" i="4"/>
  <c r="AQ183" i="4"/>
  <c r="BD183" i="4"/>
  <c r="AE183" i="4"/>
  <c r="AP183" i="4"/>
  <c r="R183" i="4"/>
  <c r="Z183" i="4"/>
  <c r="H183" i="4"/>
  <c r="AK183" i="4"/>
  <c r="AX183" i="4"/>
  <c r="AY183" i="4"/>
  <c r="M183" i="4"/>
  <c r="BB183" i="4"/>
  <c r="O183" i="4"/>
  <c r="AI183" i="4"/>
  <c r="AV183" i="4"/>
  <c r="V183" i="4"/>
  <c r="BA183" i="4"/>
  <c r="BN183" i="4"/>
  <c r="AJ183" i="4"/>
  <c r="BF183" i="4"/>
  <c r="C184" i="4"/>
  <c r="AA184" i="4" s="1"/>
  <c r="G178" i="15" l="1"/>
  <c r="CA177" i="15"/>
  <c r="D181" i="15"/>
  <c r="I161" i="13"/>
  <c r="O154" i="12"/>
  <c r="P154" i="12" s="1"/>
  <c r="M155" i="12" s="1"/>
  <c r="N155" i="12" s="1"/>
  <c r="F162" i="12"/>
  <c r="I162" i="12" s="1"/>
  <c r="J162" i="12" s="1"/>
  <c r="K153" i="12"/>
  <c r="E162" i="13"/>
  <c r="G162" i="13" s="1"/>
  <c r="H162" i="13" s="1"/>
  <c r="M162" i="13" s="1"/>
  <c r="CC178" i="4"/>
  <c r="D163" i="13"/>
  <c r="D163" i="12"/>
  <c r="CJ177" i="8"/>
  <c r="CL177" i="8" s="1"/>
  <c r="CM177" i="8" s="1"/>
  <c r="CH178" i="8"/>
  <c r="CC178" i="8"/>
  <c r="CE178" i="8" s="1"/>
  <c r="CG178" i="8" s="1"/>
  <c r="G180" i="8"/>
  <c r="CA179" i="8"/>
  <c r="D183" i="8"/>
  <c r="CH178" i="4"/>
  <c r="CJ178" i="4" s="1"/>
  <c r="Z184" i="4"/>
  <c r="AU184" i="4"/>
  <c r="Y184" i="4"/>
  <c r="AH184" i="4"/>
  <c r="O184" i="4"/>
  <c r="AE184" i="4"/>
  <c r="N184" i="4"/>
  <c r="BR184" i="4"/>
  <c r="Q184" i="4"/>
  <c r="AX184" i="4"/>
  <c r="BF184" i="4"/>
  <c r="V184" i="4"/>
  <c r="BB184" i="4"/>
  <c r="AK184" i="4"/>
  <c r="AW184" i="4"/>
  <c r="BS184" i="4"/>
  <c r="BQ184" i="4"/>
  <c r="BY184" i="4"/>
  <c r="AD184" i="4"/>
  <c r="BA184" i="4"/>
  <c r="R184" i="4"/>
  <c r="AJ184" i="4"/>
  <c r="BI184" i="4"/>
  <c r="AS184" i="4"/>
  <c r="CA179" i="4"/>
  <c r="G180" i="4"/>
  <c r="AO184" i="4"/>
  <c r="BD184" i="4"/>
  <c r="L184" i="4"/>
  <c r="BW184" i="4"/>
  <c r="AT184" i="4"/>
  <c r="S184" i="4"/>
  <c r="AG184" i="4"/>
  <c r="E184" i="4"/>
  <c r="BX184" i="4"/>
  <c r="BP184" i="4"/>
  <c r="BT184" i="4"/>
  <c r="BH184" i="4"/>
  <c r="K184" i="4"/>
  <c r="U184" i="4"/>
  <c r="AV184" i="4"/>
  <c r="M184" i="4"/>
  <c r="H184" i="4"/>
  <c r="AP184" i="4"/>
  <c r="X184" i="4"/>
  <c r="AQ184" i="4"/>
  <c r="AN184" i="4"/>
  <c r="BM184" i="4"/>
  <c r="BU184" i="4"/>
  <c r="BV184" i="4"/>
  <c r="W184" i="4"/>
  <c r="P184" i="4"/>
  <c r="AL184" i="4"/>
  <c r="BG184" i="4"/>
  <c r="BZ184" i="4"/>
  <c r="I184" i="4"/>
  <c r="AZ184" i="4"/>
  <c r="BO184" i="4"/>
  <c r="BN184" i="4"/>
  <c r="AI184" i="4"/>
  <c r="AY184" i="4"/>
  <c r="BE184" i="4"/>
  <c r="AF184" i="4"/>
  <c r="J184" i="4"/>
  <c r="F184" i="4"/>
  <c r="T184" i="4"/>
  <c r="BJ184" i="4"/>
  <c r="AM184" i="4"/>
  <c r="AB184" i="4"/>
  <c r="BC184" i="4"/>
  <c r="BK184" i="4"/>
  <c r="AC184" i="4"/>
  <c r="D184" i="4"/>
  <c r="AR184" i="4"/>
  <c r="BL184" i="4"/>
  <c r="C185" i="4"/>
  <c r="AA185" i="4" s="1"/>
  <c r="D182" i="15" l="1"/>
  <c r="G179" i="15"/>
  <c r="CA178" i="15"/>
  <c r="N162" i="13"/>
  <c r="K163" i="13" s="1"/>
  <c r="L163" i="13" s="1"/>
  <c r="I162" i="13"/>
  <c r="F163" i="12"/>
  <c r="I163" i="12" s="1"/>
  <c r="J163" i="12" s="1"/>
  <c r="CC179" i="4"/>
  <c r="D164" i="13"/>
  <c r="E164" i="13" s="1"/>
  <c r="G164" i="13" s="1"/>
  <c r="H164" i="13" s="1"/>
  <c r="D164" i="12"/>
  <c r="E163" i="13"/>
  <c r="G163" i="13" s="1"/>
  <c r="H163" i="13" s="1"/>
  <c r="O155" i="12"/>
  <c r="P155" i="12" s="1"/>
  <c r="M156" i="12" s="1"/>
  <c r="N156" i="12" s="1"/>
  <c r="K154" i="12"/>
  <c r="CJ178" i="8"/>
  <c r="CL178" i="8" s="1"/>
  <c r="CM178" i="8" s="1"/>
  <c r="CC179" i="8"/>
  <c r="CE179" i="8" s="1"/>
  <c r="CG179" i="8" s="1"/>
  <c r="CH179" i="8"/>
  <c r="G181" i="8"/>
  <c r="CA180" i="8"/>
  <c r="D184" i="8"/>
  <c r="CH179" i="4"/>
  <c r="CJ179" i="4" s="1"/>
  <c r="BB185" i="4"/>
  <c r="BL185" i="4"/>
  <c r="BY185" i="4"/>
  <c r="AR185" i="4"/>
  <c r="BF185" i="4"/>
  <c r="AY185" i="4"/>
  <c r="BS185" i="4"/>
  <c r="AX185" i="4"/>
  <c r="BT185" i="4"/>
  <c r="AG185" i="4"/>
  <c r="L185" i="4"/>
  <c r="N185" i="4"/>
  <c r="AC185" i="4"/>
  <c r="AM185" i="4"/>
  <c r="J185" i="4"/>
  <c r="BK185" i="4"/>
  <c r="BJ185" i="4"/>
  <c r="AZ185" i="4"/>
  <c r="AL185" i="4"/>
  <c r="BU185" i="4"/>
  <c r="X185" i="4"/>
  <c r="AV185" i="4"/>
  <c r="G181" i="4"/>
  <c r="CA180" i="4"/>
  <c r="AF185" i="4"/>
  <c r="AI185" i="4"/>
  <c r="Q185" i="4"/>
  <c r="Z185" i="4"/>
  <c r="I185" i="4"/>
  <c r="P185" i="4"/>
  <c r="BM185" i="4"/>
  <c r="AP185" i="4"/>
  <c r="AJ185" i="4"/>
  <c r="AS185" i="4"/>
  <c r="U185" i="4"/>
  <c r="BP185" i="4"/>
  <c r="S185" i="4"/>
  <c r="BD185" i="4"/>
  <c r="AW185" i="4"/>
  <c r="AE185" i="4"/>
  <c r="BC185" i="4"/>
  <c r="T185" i="4"/>
  <c r="BE185" i="4"/>
  <c r="BN185" i="4"/>
  <c r="BR185" i="4"/>
  <c r="BA185" i="4"/>
  <c r="BZ185" i="4"/>
  <c r="W185" i="4"/>
  <c r="AN185" i="4"/>
  <c r="H185" i="4"/>
  <c r="V185" i="4"/>
  <c r="AU185" i="4"/>
  <c r="K185" i="4"/>
  <c r="BX185" i="4"/>
  <c r="AT185" i="4"/>
  <c r="AO185" i="4"/>
  <c r="AH185" i="4"/>
  <c r="O185" i="4"/>
  <c r="D185" i="4"/>
  <c r="AB185" i="4"/>
  <c r="F185" i="4"/>
  <c r="AK185" i="4"/>
  <c r="BQ185" i="4"/>
  <c r="BO185" i="4"/>
  <c r="BG185" i="4"/>
  <c r="BV185" i="4"/>
  <c r="AQ185" i="4"/>
  <c r="M185" i="4"/>
  <c r="AD185" i="4"/>
  <c r="BI185" i="4"/>
  <c r="BH185" i="4"/>
  <c r="E185" i="4"/>
  <c r="BW185" i="4"/>
  <c r="R185" i="4"/>
  <c r="Y185" i="4"/>
  <c r="C186" i="4"/>
  <c r="AA186" i="4" s="1"/>
  <c r="M163" i="13" l="1"/>
  <c r="I163" i="13" s="1"/>
  <c r="G180" i="15"/>
  <c r="CA179" i="15"/>
  <c r="D183" i="15"/>
  <c r="N163" i="13"/>
  <c r="K164" i="13" s="1"/>
  <c r="L164" i="13" s="1"/>
  <c r="O156" i="12"/>
  <c r="P156" i="12" s="1"/>
  <c r="M157" i="12" s="1"/>
  <c r="N157" i="12" s="1"/>
  <c r="K155" i="12"/>
  <c r="F164" i="12"/>
  <c r="I164" i="12" s="1"/>
  <c r="J164" i="12" s="1"/>
  <c r="CC180" i="4"/>
  <c r="D165" i="13"/>
  <c r="D165" i="12"/>
  <c r="M164" i="13"/>
  <c r="N164" i="13" s="1"/>
  <c r="K165" i="13" s="1"/>
  <c r="L165" i="13" s="1"/>
  <c r="CJ179" i="8"/>
  <c r="CL179" i="8" s="1"/>
  <c r="CM179" i="8" s="1"/>
  <c r="D185" i="8"/>
  <c r="G182" i="8"/>
  <c r="CA181" i="8"/>
  <c r="CH180" i="8"/>
  <c r="CC180" i="8"/>
  <c r="CE180" i="8" s="1"/>
  <c r="CG180" i="8" s="1"/>
  <c r="CH180" i="4"/>
  <c r="CJ180" i="4" s="1"/>
  <c r="BF186" i="4"/>
  <c r="F186" i="4"/>
  <c r="X186" i="4"/>
  <c r="E186" i="4"/>
  <c r="M186" i="4"/>
  <c r="BO186" i="4"/>
  <c r="AW186" i="4"/>
  <c r="U186" i="4"/>
  <c r="BM186" i="4"/>
  <c r="BB186" i="4"/>
  <c r="AO186" i="4"/>
  <c r="AU186" i="4"/>
  <c r="W186" i="4"/>
  <c r="BN186" i="4"/>
  <c r="AR186" i="4"/>
  <c r="G182" i="4"/>
  <c r="CA181" i="4"/>
  <c r="Q186" i="4"/>
  <c r="BL186" i="4"/>
  <c r="BS186" i="4"/>
  <c r="Y186" i="4"/>
  <c r="BH186" i="4"/>
  <c r="AQ186" i="4"/>
  <c r="BQ186" i="4"/>
  <c r="AB186" i="4"/>
  <c r="BT186" i="4"/>
  <c r="AM186" i="4"/>
  <c r="AT186" i="4"/>
  <c r="V186" i="4"/>
  <c r="BZ186" i="4"/>
  <c r="BE186" i="4"/>
  <c r="N186" i="4"/>
  <c r="AZ186" i="4"/>
  <c r="BD186" i="4"/>
  <c r="AS186" i="4"/>
  <c r="P186" i="4"/>
  <c r="AI186" i="4"/>
  <c r="AG186" i="4"/>
  <c r="AY186" i="4"/>
  <c r="BI186" i="4"/>
  <c r="BV186" i="4"/>
  <c r="AK186" i="4"/>
  <c r="D186" i="4"/>
  <c r="AV186" i="4"/>
  <c r="O186" i="4"/>
  <c r="BX186" i="4"/>
  <c r="H186" i="4"/>
  <c r="BA186" i="4"/>
  <c r="T186" i="4"/>
  <c r="L186" i="4"/>
  <c r="J186" i="4"/>
  <c r="S186" i="4"/>
  <c r="AJ186" i="4"/>
  <c r="I186" i="4"/>
  <c r="AF186" i="4"/>
  <c r="BY186" i="4"/>
  <c r="AC186" i="4"/>
  <c r="R186" i="4"/>
  <c r="BW186" i="4"/>
  <c r="AD186" i="4"/>
  <c r="BG186" i="4"/>
  <c r="BK186" i="4"/>
  <c r="AL186" i="4"/>
  <c r="AH186" i="4"/>
  <c r="K186" i="4"/>
  <c r="AN186" i="4"/>
  <c r="BR186" i="4"/>
  <c r="BC186" i="4"/>
  <c r="AX186" i="4"/>
  <c r="AE186" i="4"/>
  <c r="BP186" i="4"/>
  <c r="AP186" i="4"/>
  <c r="Z186" i="4"/>
  <c r="BJ186" i="4"/>
  <c r="BU186" i="4"/>
  <c r="C187" i="4"/>
  <c r="AA187" i="4" s="1"/>
  <c r="D184" i="15" l="1"/>
  <c r="G181" i="15"/>
  <c r="CA180" i="15"/>
  <c r="K156" i="12"/>
  <c r="CC181" i="4"/>
  <c r="D166" i="12"/>
  <c r="D166" i="13"/>
  <c r="F165" i="12"/>
  <c r="I165" i="12" s="1"/>
  <c r="J165" i="12" s="1"/>
  <c r="E165" i="13"/>
  <c r="G165" i="13" s="1"/>
  <c r="H165" i="13" s="1"/>
  <c r="M165" i="13" s="1"/>
  <c r="O157" i="12"/>
  <c r="P157" i="12" s="1"/>
  <c r="M158" i="12" s="1"/>
  <c r="N158" i="12" s="1"/>
  <c r="I164" i="13"/>
  <c r="CJ180" i="8"/>
  <c r="CL180" i="8" s="1"/>
  <c r="CM180" i="8" s="1"/>
  <c r="G183" i="8"/>
  <c r="CA182" i="8"/>
  <c r="CC181" i="8"/>
  <c r="CE181" i="8" s="1"/>
  <c r="CG181" i="8" s="1"/>
  <c r="CH181" i="8"/>
  <c r="D186" i="8"/>
  <c r="BU187" i="4"/>
  <c r="CH181" i="4"/>
  <c r="CJ181" i="4" s="1"/>
  <c r="AP187" i="4"/>
  <c r="AG187" i="4"/>
  <c r="BD187" i="4"/>
  <c r="BZ187" i="4"/>
  <c r="BT187" i="4"/>
  <c r="BH187" i="4"/>
  <c r="Q187" i="4"/>
  <c r="BF187" i="4"/>
  <c r="BG187" i="4"/>
  <c r="BM187" i="4"/>
  <c r="BN187" i="4"/>
  <c r="BC187" i="4"/>
  <c r="AH187" i="4"/>
  <c r="BO187" i="4"/>
  <c r="I187" i="4"/>
  <c r="L187" i="4"/>
  <c r="BX187" i="4"/>
  <c r="AK187" i="4"/>
  <c r="CA182" i="4"/>
  <c r="G183" i="4"/>
  <c r="BP187" i="4"/>
  <c r="BR187" i="4"/>
  <c r="AL187" i="4"/>
  <c r="AD187" i="4"/>
  <c r="AR187" i="4"/>
  <c r="AC187" i="4"/>
  <c r="AJ187" i="4"/>
  <c r="T187" i="4"/>
  <c r="O187" i="4"/>
  <c r="BV187" i="4"/>
  <c r="AO187" i="4"/>
  <c r="AI187" i="4"/>
  <c r="AZ187" i="4"/>
  <c r="V187" i="4"/>
  <c r="AB187" i="4"/>
  <c r="Y187" i="4"/>
  <c r="U187" i="4"/>
  <c r="F187" i="4"/>
  <c r="BJ187" i="4"/>
  <c r="AE187" i="4"/>
  <c r="AN187" i="4"/>
  <c r="BK187" i="4"/>
  <c r="BW187" i="4"/>
  <c r="AU187" i="4"/>
  <c r="BY187" i="4"/>
  <c r="S187" i="4"/>
  <c r="BA187" i="4"/>
  <c r="AV187" i="4"/>
  <c r="BI187" i="4"/>
  <c r="M187" i="4"/>
  <c r="P187" i="4"/>
  <c r="N187" i="4"/>
  <c r="AT187" i="4"/>
  <c r="BQ187" i="4"/>
  <c r="BS187" i="4"/>
  <c r="X187" i="4"/>
  <c r="E187" i="4"/>
  <c r="Z187" i="4"/>
  <c r="AX187" i="4"/>
  <c r="K187" i="4"/>
  <c r="R187" i="4"/>
  <c r="BB187" i="4"/>
  <c r="AF187" i="4"/>
  <c r="J187" i="4"/>
  <c r="H187" i="4"/>
  <c r="D187" i="4"/>
  <c r="AW187" i="4"/>
  <c r="AY187" i="4"/>
  <c r="AS187" i="4"/>
  <c r="BE187" i="4"/>
  <c r="AM187" i="4"/>
  <c r="AQ187" i="4"/>
  <c r="BL187" i="4"/>
  <c r="W187" i="4"/>
  <c r="C188" i="4"/>
  <c r="AA188" i="4" s="1"/>
  <c r="G182" i="15" l="1"/>
  <c r="CA181" i="15"/>
  <c r="D185" i="15"/>
  <c r="N165" i="13"/>
  <c r="K166" i="13" s="1"/>
  <c r="L166" i="13" s="1"/>
  <c r="I165" i="13"/>
  <c r="O158" i="12"/>
  <c r="P158" i="12" s="1"/>
  <c r="M159" i="12" s="1"/>
  <c r="N159" i="12" s="1"/>
  <c r="E166" i="13"/>
  <c r="G166" i="13" s="1"/>
  <c r="H166" i="13" s="1"/>
  <c r="CC182" i="4"/>
  <c r="D167" i="13"/>
  <c r="D167" i="12"/>
  <c r="K157" i="12"/>
  <c r="F166" i="12"/>
  <c r="I166" i="12" s="1"/>
  <c r="J166" i="12" s="1"/>
  <c r="CJ181" i="8"/>
  <c r="CL181" i="8" s="1"/>
  <c r="CM181" i="8" s="1"/>
  <c r="CC182" i="8"/>
  <c r="CE182" i="8" s="1"/>
  <c r="CG182" i="8" s="1"/>
  <c r="CH182" i="8"/>
  <c r="D187" i="8"/>
  <c r="G184" i="8"/>
  <c r="CA183" i="8"/>
  <c r="CH182" i="4"/>
  <c r="CJ182" i="4" s="1"/>
  <c r="AW188" i="4"/>
  <c r="AF188" i="4"/>
  <c r="AM188" i="4"/>
  <c r="BO188" i="4"/>
  <c r="BH188" i="4"/>
  <c r="U188" i="4"/>
  <c r="AZ188" i="4"/>
  <c r="O188" i="4"/>
  <c r="AR188" i="4"/>
  <c r="BP188" i="4"/>
  <c r="K188" i="4"/>
  <c r="BC188" i="4"/>
  <c r="BQ188" i="4"/>
  <c r="M188" i="4"/>
  <c r="S188" i="4"/>
  <c r="BK188" i="4"/>
  <c r="Q188" i="4"/>
  <c r="CA183" i="4"/>
  <c r="G184" i="4"/>
  <c r="L188" i="4"/>
  <c r="W188" i="4"/>
  <c r="BE188" i="4"/>
  <c r="D188" i="4"/>
  <c r="BB188" i="4"/>
  <c r="AX188" i="4"/>
  <c r="BD188" i="4"/>
  <c r="E188" i="4"/>
  <c r="AT188" i="4"/>
  <c r="BI188" i="4"/>
  <c r="BY188" i="4"/>
  <c r="AN188" i="4"/>
  <c r="BZ188" i="4"/>
  <c r="BG188" i="4"/>
  <c r="Y188" i="4"/>
  <c r="AI188" i="4"/>
  <c r="T188" i="4"/>
  <c r="AD188" i="4"/>
  <c r="BU188" i="4"/>
  <c r="BM188" i="4"/>
  <c r="AS188" i="4"/>
  <c r="H188" i="4"/>
  <c r="R188" i="4"/>
  <c r="Z188" i="4"/>
  <c r="AK188" i="4"/>
  <c r="X188" i="4"/>
  <c r="N188" i="4"/>
  <c r="AV188" i="4"/>
  <c r="AU188" i="4"/>
  <c r="AE188" i="4"/>
  <c r="BN188" i="4"/>
  <c r="AP188" i="4"/>
  <c r="AB188" i="4"/>
  <c r="AO188" i="4"/>
  <c r="AJ188" i="4"/>
  <c r="AL188" i="4"/>
  <c r="BT188" i="4"/>
  <c r="AH188" i="4"/>
  <c r="BL188" i="4"/>
  <c r="AQ188" i="4"/>
  <c r="AY188" i="4"/>
  <c r="J188" i="4"/>
  <c r="BF188" i="4"/>
  <c r="I188" i="4"/>
  <c r="BS188" i="4"/>
  <c r="P188" i="4"/>
  <c r="BA188" i="4"/>
  <c r="BW188" i="4"/>
  <c r="BJ188" i="4"/>
  <c r="BX188" i="4"/>
  <c r="F188" i="4"/>
  <c r="V188" i="4"/>
  <c r="BV188" i="4"/>
  <c r="AC188" i="4"/>
  <c r="BR188" i="4"/>
  <c r="AG188" i="4"/>
  <c r="C189" i="4"/>
  <c r="AA189" i="4" s="1"/>
  <c r="M166" i="13" l="1"/>
  <c r="N166" i="13" s="1"/>
  <c r="K167" i="13" s="1"/>
  <c r="L167" i="13" s="1"/>
  <c r="D186" i="15"/>
  <c r="G183" i="15"/>
  <c r="CA182" i="15"/>
  <c r="K158" i="12"/>
  <c r="F167" i="12"/>
  <c r="I167" i="12" s="1"/>
  <c r="J167" i="12" s="1"/>
  <c r="CC183" i="4"/>
  <c r="D168" i="12"/>
  <c r="D168" i="13"/>
  <c r="E168" i="13" s="1"/>
  <c r="G168" i="13" s="1"/>
  <c r="H168" i="13" s="1"/>
  <c r="E167" i="13"/>
  <c r="G167" i="13" s="1"/>
  <c r="H167" i="13" s="1"/>
  <c r="O159" i="12"/>
  <c r="P159" i="12" s="1"/>
  <c r="M160" i="12" s="1"/>
  <c r="N160" i="12" s="1"/>
  <c r="CJ182" i="8"/>
  <c r="CL182" i="8" s="1"/>
  <c r="CM182" i="8" s="1"/>
  <c r="D188" i="8"/>
  <c r="CC183" i="8"/>
  <c r="CE183" i="8" s="1"/>
  <c r="CG183" i="8" s="1"/>
  <c r="CH183" i="8"/>
  <c r="G185" i="8"/>
  <c r="CA184" i="8"/>
  <c r="CH183" i="4"/>
  <c r="CJ183" i="4" s="1"/>
  <c r="BV189" i="4"/>
  <c r="K189" i="4"/>
  <c r="BH189" i="4"/>
  <c r="BJ189" i="4"/>
  <c r="BS189" i="4"/>
  <c r="BR189" i="4"/>
  <c r="J189" i="4"/>
  <c r="O189" i="4"/>
  <c r="AL189" i="4"/>
  <c r="AP189" i="4"/>
  <c r="AV189" i="4"/>
  <c r="Z189" i="4"/>
  <c r="AR189" i="4"/>
  <c r="AD189" i="4"/>
  <c r="BG189" i="4"/>
  <c r="BI189" i="4"/>
  <c r="AX189" i="4"/>
  <c r="W189" i="4"/>
  <c r="G185" i="4"/>
  <c r="CA184" i="4"/>
  <c r="BK189" i="4"/>
  <c r="AG189" i="4"/>
  <c r="V189" i="4"/>
  <c r="BW189" i="4"/>
  <c r="I189" i="4"/>
  <c r="AY189" i="4"/>
  <c r="BO189" i="4"/>
  <c r="AW189" i="4"/>
  <c r="AJ189" i="4"/>
  <c r="BN189" i="4"/>
  <c r="N189" i="4"/>
  <c r="R189" i="4"/>
  <c r="U189" i="4"/>
  <c r="AM189" i="4"/>
  <c r="T189" i="4"/>
  <c r="BZ189" i="4"/>
  <c r="AT189" i="4"/>
  <c r="BB189" i="4"/>
  <c r="L189" i="4"/>
  <c r="BQ189" i="4"/>
  <c r="F189" i="4"/>
  <c r="BA189" i="4"/>
  <c r="BF189" i="4"/>
  <c r="AQ189" i="4"/>
  <c r="Q189" i="4"/>
  <c r="AH189" i="4"/>
  <c r="AO189" i="4"/>
  <c r="AE189" i="4"/>
  <c r="X189" i="4"/>
  <c r="H189" i="4"/>
  <c r="S189" i="4"/>
  <c r="BM189" i="4"/>
  <c r="AI189" i="4"/>
  <c r="AN189" i="4"/>
  <c r="E189" i="4"/>
  <c r="D189" i="4"/>
  <c r="BP189" i="4"/>
  <c r="AF189" i="4"/>
  <c r="AC189" i="4"/>
  <c r="BX189" i="4"/>
  <c r="P189" i="4"/>
  <c r="BL189" i="4"/>
  <c r="M189" i="4"/>
  <c r="BT189" i="4"/>
  <c r="AB189" i="4"/>
  <c r="AU189" i="4"/>
  <c r="AK189" i="4"/>
  <c r="AS189" i="4"/>
  <c r="BC189" i="4"/>
  <c r="BU189" i="4"/>
  <c r="Y189" i="4"/>
  <c r="BY189" i="4"/>
  <c r="BD189" i="4"/>
  <c r="BE189" i="4"/>
  <c r="AZ189" i="4"/>
  <c r="C190" i="4"/>
  <c r="AA190" i="4" s="1"/>
  <c r="M167" i="13" l="1"/>
  <c r="N167" i="13" s="1"/>
  <c r="K168" i="13" s="1"/>
  <c r="L168" i="13" s="1"/>
  <c r="M168" i="13" s="1"/>
  <c r="N168" i="13" s="1"/>
  <c r="K169" i="13" s="1"/>
  <c r="L169" i="13" s="1"/>
  <c r="I166" i="13"/>
  <c r="D187" i="15"/>
  <c r="G184" i="15"/>
  <c r="CA183" i="15"/>
  <c r="K159" i="12"/>
  <c r="F168" i="12"/>
  <c r="I168" i="12" s="1"/>
  <c r="J168" i="12" s="1"/>
  <c r="I167" i="13"/>
  <c r="CC184" i="4"/>
  <c r="D169" i="13"/>
  <c r="D169" i="12"/>
  <c r="O160" i="12"/>
  <c r="P160" i="12" s="1"/>
  <c r="M161" i="12" s="1"/>
  <c r="N161" i="12" s="1"/>
  <c r="CJ183" i="8"/>
  <c r="CL183" i="8" s="1"/>
  <c r="CM183" i="8" s="1"/>
  <c r="CH184" i="8"/>
  <c r="CC184" i="8"/>
  <c r="CE184" i="8" s="1"/>
  <c r="CG184" i="8" s="1"/>
  <c r="G186" i="8"/>
  <c r="CA185" i="8"/>
  <c r="D189" i="8"/>
  <c r="CH184" i="4"/>
  <c r="CJ184" i="4" s="1"/>
  <c r="BY190" i="4"/>
  <c r="AS190" i="4"/>
  <c r="BT190" i="4"/>
  <c r="Z190" i="4"/>
  <c r="BE190" i="4"/>
  <c r="AD190" i="4"/>
  <c r="BG190" i="4"/>
  <c r="P190" i="4"/>
  <c r="BV190" i="4"/>
  <c r="E190" i="4"/>
  <c r="S190" i="4"/>
  <c r="AO190" i="4"/>
  <c r="BF190" i="4"/>
  <c r="BS190" i="4"/>
  <c r="AT190" i="4"/>
  <c r="U190" i="4"/>
  <c r="AJ190" i="4"/>
  <c r="I190" i="4"/>
  <c r="BK190" i="4"/>
  <c r="CA185" i="4"/>
  <c r="G186" i="4"/>
  <c r="AZ190" i="4"/>
  <c r="Y190" i="4"/>
  <c r="AK190" i="4"/>
  <c r="M190" i="4"/>
  <c r="BX190" i="4"/>
  <c r="AV190" i="4"/>
  <c r="AF190" i="4"/>
  <c r="AN190" i="4"/>
  <c r="H190" i="4"/>
  <c r="AH190" i="4"/>
  <c r="BA190" i="4"/>
  <c r="AR190" i="4"/>
  <c r="BQ190" i="4"/>
  <c r="BZ190" i="4"/>
  <c r="R190" i="4"/>
  <c r="AW190" i="4"/>
  <c r="BW190" i="4"/>
  <c r="W190" i="4"/>
  <c r="AL190" i="4"/>
  <c r="AU190" i="4"/>
  <c r="BL190" i="4"/>
  <c r="AC190" i="4"/>
  <c r="BH190" i="4"/>
  <c r="BP190" i="4"/>
  <c r="AI190" i="4"/>
  <c r="X190" i="4"/>
  <c r="Q190" i="4"/>
  <c r="F190" i="4"/>
  <c r="AP190" i="4"/>
  <c r="L190" i="4"/>
  <c r="T190" i="4"/>
  <c r="N190" i="4"/>
  <c r="BO190" i="4"/>
  <c r="V190" i="4"/>
  <c r="BI190" i="4"/>
  <c r="BJ190" i="4"/>
  <c r="BU190" i="4"/>
  <c r="BD190" i="4"/>
  <c r="BC190" i="4"/>
  <c r="AB190" i="4"/>
  <c r="AX190" i="4"/>
  <c r="J190" i="4"/>
  <c r="D190" i="4"/>
  <c r="BM190" i="4"/>
  <c r="AE190" i="4"/>
  <c r="AQ190" i="4"/>
  <c r="BR190" i="4"/>
  <c r="O190" i="4"/>
  <c r="BB190" i="4"/>
  <c r="AM190" i="4"/>
  <c r="BN190" i="4"/>
  <c r="AY190" i="4"/>
  <c r="AG190" i="4"/>
  <c r="K190" i="4"/>
  <c r="C191" i="4"/>
  <c r="AA191" i="4" s="1"/>
  <c r="D188" i="15" l="1"/>
  <c r="G185" i="15"/>
  <c r="CA184" i="15"/>
  <c r="I168" i="13"/>
  <c r="CC185" i="4"/>
  <c r="D170" i="13"/>
  <c r="D170" i="12"/>
  <c r="K160" i="12"/>
  <c r="O161" i="12"/>
  <c r="P161" i="12" s="1"/>
  <c r="M162" i="12" s="1"/>
  <c r="N162" i="12" s="1"/>
  <c r="F169" i="12"/>
  <c r="I169" i="12" s="1"/>
  <c r="J169" i="12" s="1"/>
  <c r="E169" i="13"/>
  <c r="G169" i="13" s="1"/>
  <c r="H169" i="13" s="1"/>
  <c r="M169" i="13" s="1"/>
  <c r="CJ184" i="8"/>
  <c r="CL184" i="8" s="1"/>
  <c r="CM184" i="8" s="1"/>
  <c r="CC185" i="8"/>
  <c r="CE185" i="8" s="1"/>
  <c r="CG185" i="8" s="1"/>
  <c r="CH185" i="8"/>
  <c r="G187" i="8"/>
  <c r="CA186" i="8"/>
  <c r="D190" i="8"/>
  <c r="CH185" i="4"/>
  <c r="CJ185" i="4" s="1"/>
  <c r="AG191" i="4"/>
  <c r="AD191" i="4"/>
  <c r="BN191" i="4"/>
  <c r="BR191" i="4"/>
  <c r="I191" i="4"/>
  <c r="BW191" i="4"/>
  <c r="BQ191" i="4"/>
  <c r="H191" i="4"/>
  <c r="BX191" i="4"/>
  <c r="AZ191" i="4"/>
  <c r="AB191" i="4"/>
  <c r="BK191" i="4"/>
  <c r="V191" i="4"/>
  <c r="L191" i="4"/>
  <c r="X191" i="4"/>
  <c r="AC191" i="4"/>
  <c r="P191" i="4"/>
  <c r="CA186" i="4"/>
  <c r="G187" i="4"/>
  <c r="D191" i="4"/>
  <c r="AO191" i="4"/>
  <c r="K191" i="4"/>
  <c r="AM191" i="4"/>
  <c r="AQ191" i="4"/>
  <c r="J191" i="4"/>
  <c r="BC191" i="4"/>
  <c r="U191" i="4"/>
  <c r="AS191" i="4"/>
  <c r="BO191" i="4"/>
  <c r="AP191" i="4"/>
  <c r="AI191" i="4"/>
  <c r="BL191" i="4"/>
  <c r="BS191" i="4"/>
  <c r="BY191" i="4"/>
  <c r="AW191" i="4"/>
  <c r="AR191" i="4"/>
  <c r="AN191" i="4"/>
  <c r="M191" i="4"/>
  <c r="Z191" i="4"/>
  <c r="BV191" i="4"/>
  <c r="BB191" i="4"/>
  <c r="AE191" i="4"/>
  <c r="AX191" i="4"/>
  <c r="BD191" i="4"/>
  <c r="BG191" i="4"/>
  <c r="BJ191" i="4"/>
  <c r="N191" i="4"/>
  <c r="F191" i="4"/>
  <c r="BP191" i="4"/>
  <c r="AU191" i="4"/>
  <c r="BF191" i="4"/>
  <c r="AL191" i="4"/>
  <c r="R191" i="4"/>
  <c r="BA191" i="4"/>
  <c r="AF191" i="4"/>
  <c r="AK191" i="4"/>
  <c r="AJ191" i="4"/>
  <c r="BT191" i="4"/>
  <c r="AY191" i="4"/>
  <c r="O191" i="4"/>
  <c r="BM191" i="4"/>
  <c r="BU191" i="4"/>
  <c r="S191" i="4"/>
  <c r="BI191" i="4"/>
  <c r="T191" i="4"/>
  <c r="Q191" i="4"/>
  <c r="BH191" i="4"/>
  <c r="BE191" i="4"/>
  <c r="E191" i="4"/>
  <c r="W191" i="4"/>
  <c r="BZ191" i="4"/>
  <c r="AH191" i="4"/>
  <c r="AV191" i="4"/>
  <c r="Y191" i="4"/>
  <c r="AT191" i="4"/>
  <c r="C192" i="4"/>
  <c r="AA192" i="4" s="1"/>
  <c r="G186" i="15" l="1"/>
  <c r="CA185" i="15"/>
  <c r="D189" i="15"/>
  <c r="K161" i="12"/>
  <c r="N169" i="13"/>
  <c r="K170" i="13" s="1"/>
  <c r="L170" i="13" s="1"/>
  <c r="I169" i="13"/>
  <c r="CC186" i="4"/>
  <c r="D171" i="13"/>
  <c r="D171" i="12"/>
  <c r="O162" i="12"/>
  <c r="P162" i="12" s="1"/>
  <c r="M163" i="12" s="1"/>
  <c r="N163" i="12" s="1"/>
  <c r="E170" i="13"/>
  <c r="G170" i="13" s="1"/>
  <c r="H170" i="13" s="1"/>
  <c r="F170" i="12"/>
  <c r="I170" i="12" s="1"/>
  <c r="J170" i="12" s="1"/>
  <c r="CJ185" i="8"/>
  <c r="CL185" i="8" s="1"/>
  <c r="CM185" i="8" s="1"/>
  <c r="G188" i="8"/>
  <c r="CA187" i="8"/>
  <c r="CH186" i="8"/>
  <c r="CC186" i="8"/>
  <c r="CE186" i="8" s="1"/>
  <c r="CG186" i="8" s="1"/>
  <c r="D191" i="8"/>
  <c r="CH186" i="4"/>
  <c r="CJ186" i="4" s="1"/>
  <c r="AH192" i="4"/>
  <c r="BE192" i="4"/>
  <c r="BI192" i="4"/>
  <c r="AT192" i="4"/>
  <c r="BZ192" i="4"/>
  <c r="P192" i="4"/>
  <c r="Y192" i="4"/>
  <c r="W192" i="4"/>
  <c r="BW192" i="4"/>
  <c r="BN192" i="4"/>
  <c r="AN192" i="4"/>
  <c r="BS192" i="4"/>
  <c r="BO192" i="4"/>
  <c r="J192" i="4"/>
  <c r="AO192" i="4"/>
  <c r="BM192" i="4"/>
  <c r="BT192" i="4"/>
  <c r="BA192" i="4"/>
  <c r="AU192" i="4"/>
  <c r="BJ192" i="4"/>
  <c r="AE192" i="4"/>
  <c r="L192" i="4"/>
  <c r="G188" i="4"/>
  <c r="CA187" i="4"/>
  <c r="BH192" i="4"/>
  <c r="S192" i="4"/>
  <c r="O192" i="4"/>
  <c r="X192" i="4"/>
  <c r="AJ192" i="4"/>
  <c r="R192" i="4"/>
  <c r="BP192" i="4"/>
  <c r="BG192" i="4"/>
  <c r="BB192" i="4"/>
  <c r="AC192" i="4"/>
  <c r="BV192" i="4"/>
  <c r="AR192" i="4"/>
  <c r="BL192" i="4"/>
  <c r="AS192" i="4"/>
  <c r="AQ192" i="4"/>
  <c r="AZ192" i="4"/>
  <c r="BK192" i="4"/>
  <c r="Q192" i="4"/>
  <c r="BU192" i="4"/>
  <c r="AY192" i="4"/>
  <c r="AD192" i="4"/>
  <c r="AK192" i="4"/>
  <c r="AL192" i="4"/>
  <c r="F192" i="4"/>
  <c r="BD192" i="4"/>
  <c r="AG192" i="4"/>
  <c r="V192" i="4"/>
  <c r="Z192" i="4"/>
  <c r="AW192" i="4"/>
  <c r="AI192" i="4"/>
  <c r="U192" i="4"/>
  <c r="AM192" i="4"/>
  <c r="BQ192" i="4"/>
  <c r="BR192" i="4"/>
  <c r="AV192" i="4"/>
  <c r="E192" i="4"/>
  <c r="T192" i="4"/>
  <c r="BX192" i="4"/>
  <c r="D192" i="4"/>
  <c r="AF192" i="4"/>
  <c r="BF192" i="4"/>
  <c r="N192" i="4"/>
  <c r="AX192" i="4"/>
  <c r="H192" i="4"/>
  <c r="AB192" i="4"/>
  <c r="M192" i="4"/>
  <c r="BY192" i="4"/>
  <c r="AP192" i="4"/>
  <c r="BC192" i="4"/>
  <c r="K192" i="4"/>
  <c r="I192" i="4"/>
  <c r="C193" i="4"/>
  <c r="AA193" i="4" s="1"/>
  <c r="M170" i="13" l="1"/>
  <c r="N170" i="13" s="1"/>
  <c r="K171" i="13" s="1"/>
  <c r="L171" i="13" s="1"/>
  <c r="G187" i="15"/>
  <c r="CA186" i="15"/>
  <c r="D190" i="15"/>
  <c r="O163" i="12"/>
  <c r="P163" i="12" s="1"/>
  <c r="M164" i="12" s="1"/>
  <c r="N164" i="12" s="1"/>
  <c r="CC187" i="4"/>
  <c r="D172" i="13"/>
  <c r="E172" i="13" s="1"/>
  <c r="G172" i="13" s="1"/>
  <c r="H172" i="13" s="1"/>
  <c r="D172" i="12"/>
  <c r="K162" i="12"/>
  <c r="F171" i="12"/>
  <c r="I171" i="12" s="1"/>
  <c r="J171" i="12" s="1"/>
  <c r="E171" i="13"/>
  <c r="G171" i="13" s="1"/>
  <c r="H171" i="13" s="1"/>
  <c r="M171" i="13" s="1"/>
  <c r="CJ186" i="8"/>
  <c r="CL186" i="8" s="1"/>
  <c r="CM186" i="8" s="1"/>
  <c r="CC187" i="8"/>
  <c r="CE187" i="8" s="1"/>
  <c r="CG187" i="8" s="1"/>
  <c r="CH187" i="8"/>
  <c r="D192" i="8"/>
  <c r="G189" i="8"/>
  <c r="CA188" i="8"/>
  <c r="CH187" i="4"/>
  <c r="CJ187" i="4" s="1"/>
  <c r="AQ193" i="4"/>
  <c r="BV193" i="4"/>
  <c r="BP193" i="4"/>
  <c r="AO193" i="4"/>
  <c r="L193" i="4"/>
  <c r="AM193" i="4"/>
  <c r="Z193" i="4"/>
  <c r="F193" i="4"/>
  <c r="AY193" i="4"/>
  <c r="BT193" i="4"/>
  <c r="T193" i="4"/>
  <c r="BA193" i="4"/>
  <c r="AP193" i="4"/>
  <c r="H193" i="4"/>
  <c r="AF193" i="4"/>
  <c r="CA188" i="4"/>
  <c r="G189" i="4"/>
  <c r="O193" i="4"/>
  <c r="AT193" i="4"/>
  <c r="BW193" i="4"/>
  <c r="I193" i="4"/>
  <c r="BY193" i="4"/>
  <c r="AX193" i="4"/>
  <c r="D193" i="4"/>
  <c r="E193" i="4"/>
  <c r="BO193" i="4"/>
  <c r="BI193" i="4"/>
  <c r="U193" i="4"/>
  <c r="V193" i="4"/>
  <c r="AL193" i="4"/>
  <c r="BU193" i="4"/>
  <c r="BS193" i="4"/>
  <c r="BE193" i="4"/>
  <c r="AS193" i="4"/>
  <c r="AC193" i="4"/>
  <c r="R193" i="4"/>
  <c r="S193" i="4"/>
  <c r="J193" i="4"/>
  <c r="BM193" i="4"/>
  <c r="N193" i="4"/>
  <c r="BX193" i="4"/>
  <c r="AV193" i="4"/>
  <c r="BN193" i="4"/>
  <c r="BR193" i="4"/>
  <c r="AI193" i="4"/>
  <c r="AG193" i="4"/>
  <c r="AK193" i="4"/>
  <c r="Q193" i="4"/>
  <c r="P193" i="4"/>
  <c r="BK193" i="4"/>
  <c r="BL193" i="4"/>
  <c r="BB193" i="4"/>
  <c r="AJ193" i="4"/>
  <c r="BH193" i="4"/>
  <c r="AN193" i="4"/>
  <c r="AH193" i="4"/>
  <c r="K193" i="4"/>
  <c r="M193" i="4"/>
  <c r="BC193" i="4"/>
  <c r="AB193" i="4"/>
  <c r="BF193" i="4"/>
  <c r="Y193" i="4"/>
  <c r="AE193" i="4"/>
  <c r="BQ193" i="4"/>
  <c r="AW193" i="4"/>
  <c r="BD193" i="4"/>
  <c r="AD193" i="4"/>
  <c r="W193" i="4"/>
  <c r="AU193" i="4"/>
  <c r="AZ193" i="4"/>
  <c r="AR193" i="4"/>
  <c r="BG193" i="4"/>
  <c r="X193" i="4"/>
  <c r="BZ193" i="4"/>
  <c r="BJ193" i="4"/>
  <c r="C194" i="4"/>
  <c r="AA194" i="4" s="1"/>
  <c r="I170" i="13" l="1"/>
  <c r="D191" i="15"/>
  <c r="G188" i="15"/>
  <c r="CA187" i="15"/>
  <c r="N171" i="13"/>
  <c r="K172" i="13" s="1"/>
  <c r="L172" i="13" s="1"/>
  <c r="M172" i="13" s="1"/>
  <c r="N172" i="13" s="1"/>
  <c r="K173" i="13" s="1"/>
  <c r="L173" i="13" s="1"/>
  <c r="I171" i="13"/>
  <c r="CC188" i="4"/>
  <c r="D173" i="13"/>
  <c r="D173" i="12"/>
  <c r="O164" i="12"/>
  <c r="P164" i="12" s="1"/>
  <c r="M165" i="12" s="1"/>
  <c r="N165" i="12" s="1"/>
  <c r="F172" i="12"/>
  <c r="I172" i="12" s="1"/>
  <c r="J172" i="12" s="1"/>
  <c r="K163" i="12"/>
  <c r="CJ187" i="8"/>
  <c r="CL187" i="8" s="1"/>
  <c r="CM187" i="8" s="1"/>
  <c r="D193" i="8"/>
  <c r="CC188" i="8"/>
  <c r="CE188" i="8" s="1"/>
  <c r="CG188" i="8" s="1"/>
  <c r="CH188" i="8"/>
  <c r="G190" i="8"/>
  <c r="CA189" i="8"/>
  <c r="CH188" i="4"/>
  <c r="CJ188" i="4" s="1"/>
  <c r="K194" i="4"/>
  <c r="AG194" i="4"/>
  <c r="AC194" i="4"/>
  <c r="AX194" i="4"/>
  <c r="BG194" i="4"/>
  <c r="W194" i="4"/>
  <c r="BQ194" i="4"/>
  <c r="L194" i="4"/>
  <c r="BH194" i="4"/>
  <c r="AV194" i="4"/>
  <c r="BU194" i="4"/>
  <c r="AT194" i="4"/>
  <c r="BJ194" i="4"/>
  <c r="F194" i="4"/>
  <c r="BF194" i="4"/>
  <c r="BK194" i="4"/>
  <c r="BM194" i="4"/>
  <c r="BI194" i="4"/>
  <c r="BZ194" i="4"/>
  <c r="AY194" i="4"/>
  <c r="CA189" i="4"/>
  <c r="G190" i="4"/>
  <c r="AR194" i="4"/>
  <c r="AD194" i="4"/>
  <c r="AE194" i="4"/>
  <c r="AB194" i="4"/>
  <c r="BP194" i="4"/>
  <c r="H194" i="4"/>
  <c r="AJ194" i="4"/>
  <c r="P194" i="4"/>
  <c r="AI194" i="4"/>
  <c r="BX194" i="4"/>
  <c r="AM194" i="4"/>
  <c r="J194" i="4"/>
  <c r="AS194" i="4"/>
  <c r="AL194" i="4"/>
  <c r="BO194" i="4"/>
  <c r="BY194" i="4"/>
  <c r="O194" i="4"/>
  <c r="BA194" i="4"/>
  <c r="AZ194" i="4"/>
  <c r="BD194" i="4"/>
  <c r="Y194" i="4"/>
  <c r="BC194" i="4"/>
  <c r="AO194" i="4"/>
  <c r="AH194" i="4"/>
  <c r="BB194" i="4"/>
  <c r="Q194" i="4"/>
  <c r="BR194" i="4"/>
  <c r="N194" i="4"/>
  <c r="T194" i="4"/>
  <c r="S194" i="4"/>
  <c r="BE194" i="4"/>
  <c r="V194" i="4"/>
  <c r="E194" i="4"/>
  <c r="I194" i="4"/>
  <c r="BV194" i="4"/>
  <c r="AF194" i="4"/>
  <c r="X194" i="4"/>
  <c r="AU194" i="4"/>
  <c r="AW194" i="4"/>
  <c r="M194" i="4"/>
  <c r="Z194" i="4"/>
  <c r="AN194" i="4"/>
  <c r="BL194" i="4"/>
  <c r="AK194" i="4"/>
  <c r="BN194" i="4"/>
  <c r="AQ194" i="4"/>
  <c r="AP194" i="4"/>
  <c r="R194" i="4"/>
  <c r="BS194" i="4"/>
  <c r="U194" i="4"/>
  <c r="D194" i="4"/>
  <c r="BW194" i="4"/>
  <c r="BT194" i="4"/>
  <c r="C195" i="4"/>
  <c r="AA195" i="4" s="1"/>
  <c r="D192" i="15" l="1"/>
  <c r="G189" i="15"/>
  <c r="CA188" i="15"/>
  <c r="K164" i="12"/>
  <c r="CC189" i="4"/>
  <c r="D174" i="13"/>
  <c r="D174" i="12"/>
  <c r="F173" i="12"/>
  <c r="I173" i="12" s="1"/>
  <c r="J173" i="12" s="1"/>
  <c r="O165" i="12"/>
  <c r="P165" i="12" s="1"/>
  <c r="M166" i="12" s="1"/>
  <c r="N166" i="12" s="1"/>
  <c r="E173" i="13"/>
  <c r="G173" i="13" s="1"/>
  <c r="H173" i="13" s="1"/>
  <c r="M173" i="13" s="1"/>
  <c r="I172" i="13"/>
  <c r="CJ188" i="8"/>
  <c r="CL188" i="8" s="1"/>
  <c r="CM188" i="8" s="1"/>
  <c r="CH189" i="8"/>
  <c r="CC189" i="8"/>
  <c r="CE189" i="8" s="1"/>
  <c r="CG189" i="8" s="1"/>
  <c r="G191" i="8"/>
  <c r="CA190" i="8"/>
  <c r="D194" i="8"/>
  <c r="CH189" i="4"/>
  <c r="CJ189" i="4" s="1"/>
  <c r="BI195" i="4"/>
  <c r="Q195" i="4"/>
  <c r="BZ195" i="4"/>
  <c r="P195" i="4"/>
  <c r="AW195" i="4"/>
  <c r="BF195" i="4"/>
  <c r="E195" i="4"/>
  <c r="BH195" i="4"/>
  <c r="BK195" i="4"/>
  <c r="I195" i="4"/>
  <c r="BC195" i="4"/>
  <c r="J195" i="4"/>
  <c r="U195" i="4"/>
  <c r="AQ195" i="4"/>
  <c r="AN195" i="4"/>
  <c r="AU195" i="4"/>
  <c r="S195" i="4"/>
  <c r="BY195" i="4"/>
  <c r="AB195" i="4"/>
  <c r="BJ195" i="4"/>
  <c r="BT195" i="4"/>
  <c r="BS195" i="4"/>
  <c r="BN195" i="4"/>
  <c r="Z195" i="4"/>
  <c r="G191" i="4"/>
  <c r="CA190" i="4"/>
  <c r="BM195" i="4"/>
  <c r="BG195" i="4"/>
  <c r="T195" i="4"/>
  <c r="BB195" i="4"/>
  <c r="Y195" i="4"/>
  <c r="AX195" i="4"/>
  <c r="BQ195" i="4"/>
  <c r="BO195" i="4"/>
  <c r="AM195" i="4"/>
  <c r="AJ195" i="4"/>
  <c r="AE195" i="4"/>
  <c r="AT195" i="4"/>
  <c r="K195" i="4"/>
  <c r="R195" i="4"/>
  <c r="AK195" i="4"/>
  <c r="M195" i="4"/>
  <c r="X195" i="4"/>
  <c r="AG195" i="4"/>
  <c r="AF195" i="4"/>
  <c r="V195" i="4"/>
  <c r="N195" i="4"/>
  <c r="AH195" i="4"/>
  <c r="BD195" i="4"/>
  <c r="AC195" i="4"/>
  <c r="BA195" i="4"/>
  <c r="AL195" i="4"/>
  <c r="BX195" i="4"/>
  <c r="H195" i="4"/>
  <c r="AD195" i="4"/>
  <c r="BU195" i="4"/>
  <c r="W195" i="4"/>
  <c r="BW195" i="4"/>
  <c r="D195" i="4"/>
  <c r="AP195" i="4"/>
  <c r="BL195" i="4"/>
  <c r="F195" i="4"/>
  <c r="L195" i="4"/>
  <c r="BV195" i="4"/>
  <c r="BE195" i="4"/>
  <c r="BR195" i="4"/>
  <c r="AO195" i="4"/>
  <c r="AZ195" i="4"/>
  <c r="AV195" i="4"/>
  <c r="O195" i="4"/>
  <c r="AS195" i="4"/>
  <c r="AI195" i="4"/>
  <c r="BP195" i="4"/>
  <c r="AR195" i="4"/>
  <c r="AY195" i="4"/>
  <c r="AY196" i="4" s="1"/>
  <c r="C196" i="4"/>
  <c r="AA196" i="4" s="1"/>
  <c r="G190" i="15" l="1"/>
  <c r="CA189" i="15"/>
  <c r="D193" i="15"/>
  <c r="K165" i="12"/>
  <c r="N173" i="13"/>
  <c r="K174" i="13" s="1"/>
  <c r="L174" i="13" s="1"/>
  <c r="I173" i="13"/>
  <c r="E174" i="13"/>
  <c r="G174" i="13" s="1"/>
  <c r="H174" i="13" s="1"/>
  <c r="CC190" i="4"/>
  <c r="D175" i="12"/>
  <c r="D175" i="13"/>
  <c r="F174" i="12"/>
  <c r="I174" i="12" s="1"/>
  <c r="J174" i="12" s="1"/>
  <c r="O166" i="12"/>
  <c r="P166" i="12" s="1"/>
  <c r="M167" i="12" s="1"/>
  <c r="N167" i="12" s="1"/>
  <c r="CJ189" i="8"/>
  <c r="CL189" i="8" s="1"/>
  <c r="CM189" i="8" s="1"/>
  <c r="CH190" i="8"/>
  <c r="CC190" i="8"/>
  <c r="CE190" i="8" s="1"/>
  <c r="CG190" i="8" s="1"/>
  <c r="G192" i="8"/>
  <c r="CA191" i="8"/>
  <c r="D195" i="8"/>
  <c r="CH190" i="4"/>
  <c r="CJ190" i="4" s="1"/>
  <c r="AS196" i="4"/>
  <c r="AO196" i="4"/>
  <c r="AR196" i="4"/>
  <c r="O196" i="4"/>
  <c r="BJ196" i="4"/>
  <c r="AI196" i="4"/>
  <c r="BL196" i="4"/>
  <c r="E196" i="4"/>
  <c r="AB196" i="4"/>
  <c r="BF196" i="4"/>
  <c r="AZ196" i="4"/>
  <c r="BV196" i="4"/>
  <c r="BH196" i="4"/>
  <c r="AN196" i="4"/>
  <c r="AJ196" i="4"/>
  <c r="AX196" i="4"/>
  <c r="BG196" i="4"/>
  <c r="W196" i="4"/>
  <c r="BX196" i="4"/>
  <c r="BD196" i="4"/>
  <c r="AF196" i="4"/>
  <c r="AK196" i="4"/>
  <c r="CA191" i="4"/>
  <c r="G192" i="4"/>
  <c r="L196" i="4"/>
  <c r="AP196" i="4"/>
  <c r="BN196" i="4"/>
  <c r="BC196" i="4"/>
  <c r="BU196" i="4"/>
  <c r="AL196" i="4"/>
  <c r="AH196" i="4"/>
  <c r="AG196" i="4"/>
  <c r="R196" i="4"/>
  <c r="BY196" i="4"/>
  <c r="K196" i="4"/>
  <c r="AM196" i="4"/>
  <c r="Y196" i="4"/>
  <c r="BM196" i="4"/>
  <c r="P196" i="4"/>
  <c r="AW196" i="4"/>
  <c r="BR196" i="4"/>
  <c r="F196" i="4"/>
  <c r="D196" i="4"/>
  <c r="BK196" i="4"/>
  <c r="I196" i="4"/>
  <c r="AD196" i="4"/>
  <c r="BA196" i="4"/>
  <c r="N196" i="4"/>
  <c r="X196" i="4"/>
  <c r="Z196" i="4"/>
  <c r="S196" i="4"/>
  <c r="AT196" i="4"/>
  <c r="BO196" i="4"/>
  <c r="BB196" i="4"/>
  <c r="AU196" i="4"/>
  <c r="BZ196" i="4"/>
  <c r="U196" i="4"/>
  <c r="BP196" i="4"/>
  <c r="AV196" i="4"/>
  <c r="BE196" i="4"/>
  <c r="BW196" i="4"/>
  <c r="J196" i="4"/>
  <c r="AQ196" i="4"/>
  <c r="H196" i="4"/>
  <c r="AC196" i="4"/>
  <c r="V196" i="4"/>
  <c r="M196" i="4"/>
  <c r="BT196" i="4"/>
  <c r="BI196" i="4"/>
  <c r="AE196" i="4"/>
  <c r="BQ196" i="4"/>
  <c r="T196" i="4"/>
  <c r="BS196" i="4"/>
  <c r="Q196" i="4"/>
  <c r="C197" i="4"/>
  <c r="AA197" i="4" s="1"/>
  <c r="M174" i="13" l="1"/>
  <c r="N174" i="13" s="1"/>
  <c r="K175" i="13" s="1"/>
  <c r="L175" i="13" s="1"/>
  <c r="D194" i="15"/>
  <c r="G191" i="15"/>
  <c r="CA190" i="15"/>
  <c r="K166" i="12"/>
  <c r="E175" i="13"/>
  <c r="G175" i="13" s="1"/>
  <c r="H175" i="13" s="1"/>
  <c r="F175" i="12"/>
  <c r="I175" i="12" s="1"/>
  <c r="J175" i="12" s="1"/>
  <c r="CC191" i="4"/>
  <c r="D176" i="13"/>
  <c r="D176" i="12"/>
  <c r="O167" i="12"/>
  <c r="P167" i="12" s="1"/>
  <c r="M168" i="12" s="1"/>
  <c r="N168" i="12" s="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CJ190" i="8"/>
  <c r="CL190" i="8" s="1"/>
  <c r="CM190" i="8" s="1"/>
  <c r="CH191" i="8"/>
  <c r="CC191" i="8"/>
  <c r="CE191" i="8" s="1"/>
  <c r="CG191" i="8" s="1"/>
  <c r="G193" i="8"/>
  <c r="CA192" i="8"/>
  <c r="D196" i="8"/>
  <c r="CH191" i="4"/>
  <c r="CJ191" i="4" s="1"/>
  <c r="BQ197" i="4"/>
  <c r="BS197" i="4"/>
  <c r="BI197" i="4"/>
  <c r="AK197" i="4"/>
  <c r="M197" i="4"/>
  <c r="AQ197" i="4"/>
  <c r="AV197" i="4"/>
  <c r="BV197" i="4"/>
  <c r="Y197" i="4"/>
  <c r="R197" i="4"/>
  <c r="BU197" i="4"/>
  <c r="L197" i="4"/>
  <c r="Q197" i="4"/>
  <c r="AE197" i="4"/>
  <c r="V197" i="4"/>
  <c r="J197" i="4"/>
  <c r="BX197" i="4"/>
  <c r="BH197" i="4"/>
  <c r="AC197" i="4"/>
  <c r="AS197" i="4"/>
  <c r="U197" i="4"/>
  <c r="BO197" i="4"/>
  <c r="X197" i="4"/>
  <c r="I197" i="4"/>
  <c r="BR197" i="4"/>
  <c r="BE197" i="4"/>
  <c r="BF197" i="4"/>
  <c r="BZ197" i="4"/>
  <c r="AT197" i="4"/>
  <c r="N197" i="4"/>
  <c r="BK197" i="4"/>
  <c r="BG197" i="4"/>
  <c r="CA192" i="4"/>
  <c r="G193" i="4"/>
  <c r="O197" i="4"/>
  <c r="AJ197" i="4"/>
  <c r="AW197" i="4"/>
  <c r="AM197" i="4"/>
  <c r="AG197" i="4"/>
  <c r="BC197" i="4"/>
  <c r="AO197" i="4"/>
  <c r="BL197" i="4"/>
  <c r="BW197" i="4"/>
  <c r="BP197" i="4"/>
  <c r="AX197" i="4"/>
  <c r="E197" i="4"/>
  <c r="AU197" i="4"/>
  <c r="S197" i="4"/>
  <c r="BA197" i="4"/>
  <c r="D197" i="4"/>
  <c r="AY197" i="4"/>
  <c r="AF197" i="4"/>
  <c r="P197" i="4"/>
  <c r="K197" i="4"/>
  <c r="AH197" i="4"/>
  <c r="BN197" i="4"/>
  <c r="AB197" i="4"/>
  <c r="AI197" i="4"/>
  <c r="T197" i="4"/>
  <c r="BT197" i="4"/>
  <c r="H197" i="4"/>
  <c r="AR197" i="4"/>
  <c r="AN197" i="4"/>
  <c r="AZ197" i="4"/>
  <c r="BB197" i="4"/>
  <c r="Z197" i="4"/>
  <c r="AD197" i="4"/>
  <c r="F197" i="4"/>
  <c r="BJ197" i="4"/>
  <c r="W197" i="4"/>
  <c r="BM197" i="4"/>
  <c r="BY197" i="4"/>
  <c r="AL197" i="4"/>
  <c r="AP197" i="4"/>
  <c r="BD197" i="4"/>
  <c r="C198" i="4"/>
  <c r="AA198" i="4" s="1"/>
  <c r="I174" i="13" l="1"/>
  <c r="M175" i="13"/>
  <c r="I175" i="13" s="1"/>
  <c r="D195" i="15"/>
  <c r="G192" i="15"/>
  <c r="CA191" i="15"/>
  <c r="N175" i="13"/>
  <c r="K176" i="13" s="1"/>
  <c r="L176" i="13" s="1"/>
  <c r="CC192" i="4"/>
  <c r="D177" i="12"/>
  <c r="D177" i="13"/>
  <c r="O168" i="12"/>
  <c r="P168" i="12" s="1"/>
  <c r="M169" i="12" s="1"/>
  <c r="N169" i="12" s="1"/>
  <c r="K167" i="12"/>
  <c r="E176" i="13"/>
  <c r="G176" i="13" s="1"/>
  <c r="H176" i="13" s="1"/>
  <c r="F176" i="12"/>
  <c r="I176" i="12" s="1"/>
  <c r="J176" i="12" s="1"/>
  <c r="CJ191" i="8"/>
  <c r="CL191" i="8" s="1"/>
  <c r="CM191" i="8" s="1"/>
  <c r="CH192" i="8"/>
  <c r="CC192" i="8"/>
  <c r="CE192" i="8" s="1"/>
  <c r="CG192" i="8" s="1"/>
  <c r="G194" i="8"/>
  <c r="CA193" i="8"/>
  <c r="D197" i="8"/>
  <c r="CH192" i="4"/>
  <c r="CJ192" i="4" s="1"/>
  <c r="BD198" i="4"/>
  <c r="AK198" i="4"/>
  <c r="Q198" i="4"/>
  <c r="BY198" i="4"/>
  <c r="F198" i="4"/>
  <c r="AZ198" i="4"/>
  <c r="AT198" i="4"/>
  <c r="BO198" i="4"/>
  <c r="AP198" i="4"/>
  <c r="W198" i="4"/>
  <c r="Z198" i="4"/>
  <c r="AR198" i="4"/>
  <c r="BS198" i="4"/>
  <c r="AB198" i="4"/>
  <c r="P198" i="4"/>
  <c r="BA198" i="4"/>
  <c r="AX198" i="4"/>
  <c r="BV198" i="4"/>
  <c r="H198" i="4"/>
  <c r="BH198" i="4"/>
  <c r="BL198" i="4"/>
  <c r="AM198" i="4"/>
  <c r="BK198" i="4"/>
  <c r="CA193" i="4"/>
  <c r="G194" i="4"/>
  <c r="BM198" i="4"/>
  <c r="AD198" i="4"/>
  <c r="AN198" i="4"/>
  <c r="BT198" i="4"/>
  <c r="BX198" i="4"/>
  <c r="BU198" i="4"/>
  <c r="AS198" i="4"/>
  <c r="BN198" i="4"/>
  <c r="AF198" i="4"/>
  <c r="S198" i="4"/>
  <c r="BP198" i="4"/>
  <c r="AV198" i="4"/>
  <c r="I198" i="4"/>
  <c r="AO198" i="4"/>
  <c r="AW198" i="4"/>
  <c r="N198" i="4"/>
  <c r="R198" i="4"/>
  <c r="BE198" i="4"/>
  <c r="T198" i="4"/>
  <c r="BF198" i="4"/>
  <c r="Y198" i="4"/>
  <c r="M198" i="4"/>
  <c r="AH198" i="4"/>
  <c r="AY198" i="4"/>
  <c r="AU198" i="4"/>
  <c r="BW198" i="4"/>
  <c r="AE198" i="4"/>
  <c r="U198" i="4"/>
  <c r="BC198" i="4"/>
  <c r="AJ198" i="4"/>
  <c r="BZ198" i="4"/>
  <c r="BG198" i="4"/>
  <c r="BQ198" i="4"/>
  <c r="AL198" i="4"/>
  <c r="BJ198" i="4"/>
  <c r="BB198" i="4"/>
  <c r="BI198" i="4"/>
  <c r="V198" i="4"/>
  <c r="X198" i="4"/>
  <c r="AI198" i="4"/>
  <c r="K198" i="4"/>
  <c r="D198" i="4"/>
  <c r="E198" i="4"/>
  <c r="AC198" i="4"/>
  <c r="L198" i="4"/>
  <c r="AQ198" i="4"/>
  <c r="AG198" i="4"/>
  <c r="O198" i="4"/>
  <c r="J198" i="4"/>
  <c r="BR198" i="4"/>
  <c r="C199" i="4"/>
  <c r="AA199" i="4" s="1"/>
  <c r="M176" i="13" l="1"/>
  <c r="N176" i="13" s="1"/>
  <c r="K177" i="13" s="1"/>
  <c r="L177" i="13" s="1"/>
  <c r="D196" i="15"/>
  <c r="G193" i="15"/>
  <c r="CA192" i="15"/>
  <c r="K168" i="12"/>
  <c r="O169" i="12"/>
  <c r="P169" i="12" s="1"/>
  <c r="M170" i="12" s="1"/>
  <c r="N170" i="12" s="1"/>
  <c r="E177" i="13"/>
  <c r="G177" i="13" s="1"/>
  <c r="H177" i="13" s="1"/>
  <c r="M177" i="13" s="1"/>
  <c r="CC193" i="4"/>
  <c r="D178" i="12"/>
  <c r="D178" i="13"/>
  <c r="F177" i="12"/>
  <c r="I177" i="12" s="1"/>
  <c r="J177" i="12" s="1"/>
  <c r="I176" i="13"/>
  <c r="CJ192" i="8"/>
  <c r="CL192" i="8" s="1"/>
  <c r="CM192" i="8" s="1"/>
  <c r="CH193" i="8"/>
  <c r="CC193" i="8"/>
  <c r="CE193" i="8" s="1"/>
  <c r="CG193" i="8" s="1"/>
  <c r="G195" i="8"/>
  <c r="CA194" i="8"/>
  <c r="D198" i="8"/>
  <c r="CH193" i="4"/>
  <c r="CJ193" i="4" s="1"/>
  <c r="E199" i="4"/>
  <c r="X199" i="4"/>
  <c r="R199" i="4"/>
  <c r="I199" i="4"/>
  <c r="AF199" i="4"/>
  <c r="BX199" i="4"/>
  <c r="BM199" i="4"/>
  <c r="BB199" i="4"/>
  <c r="H199" i="4"/>
  <c r="BA199" i="4"/>
  <c r="BH199" i="4"/>
  <c r="AG199" i="4"/>
  <c r="AP199" i="4"/>
  <c r="BZ199" i="4"/>
  <c r="AE199" i="4"/>
  <c r="AH199" i="4"/>
  <c r="T199" i="4"/>
  <c r="BK199" i="4"/>
  <c r="CA194" i="4"/>
  <c r="G195" i="4"/>
  <c r="BR199" i="4"/>
  <c r="AQ199" i="4"/>
  <c r="D199" i="4"/>
  <c r="V199" i="4"/>
  <c r="BJ199" i="4"/>
  <c r="AM199" i="4"/>
  <c r="BY199" i="4"/>
  <c r="AJ199" i="4"/>
  <c r="BW199" i="4"/>
  <c r="M199" i="4"/>
  <c r="AR199" i="4"/>
  <c r="AK199" i="4"/>
  <c r="N199" i="4"/>
  <c r="AV199" i="4"/>
  <c r="BN199" i="4"/>
  <c r="BT199" i="4"/>
  <c r="BD199" i="4"/>
  <c r="BV199" i="4"/>
  <c r="BS199" i="4"/>
  <c r="J199" i="4"/>
  <c r="L199" i="4"/>
  <c r="K199" i="4"/>
  <c r="BI199" i="4"/>
  <c r="AL199" i="4"/>
  <c r="AX199" i="4"/>
  <c r="BQ199" i="4"/>
  <c r="BC199" i="4"/>
  <c r="AU199" i="4"/>
  <c r="Y199" i="4"/>
  <c r="W199" i="4"/>
  <c r="AZ199" i="4"/>
  <c r="AW199" i="4"/>
  <c r="BP199" i="4"/>
  <c r="AS199" i="4"/>
  <c r="AN199" i="4"/>
  <c r="BO199" i="4"/>
  <c r="AT199" i="4"/>
  <c r="F199" i="4"/>
  <c r="O199" i="4"/>
  <c r="AC199" i="4"/>
  <c r="AI199" i="4"/>
  <c r="Z199" i="4"/>
  <c r="AB199" i="4"/>
  <c r="BG199" i="4"/>
  <c r="U199" i="4"/>
  <c r="AY199" i="4"/>
  <c r="BF199" i="4"/>
  <c r="BL199" i="4"/>
  <c r="BE199" i="4"/>
  <c r="AO199" i="4"/>
  <c r="S199" i="4"/>
  <c r="BU199" i="4"/>
  <c r="AD199" i="4"/>
  <c r="Q199" i="4"/>
  <c r="P199" i="4"/>
  <c r="C200" i="4"/>
  <c r="AA200" i="4" s="1"/>
  <c r="AA201" i="4" s="1"/>
  <c r="G194" i="15" l="1"/>
  <c r="CA193" i="15"/>
  <c r="D197" i="15"/>
  <c r="N177" i="13"/>
  <c r="K178" i="13" s="1"/>
  <c r="L178" i="13" s="1"/>
  <c r="I177" i="13"/>
  <c r="F178" i="12"/>
  <c r="I178" i="12" s="1"/>
  <c r="J178" i="12" s="1"/>
  <c r="O170" i="12"/>
  <c r="P170" i="12" s="1"/>
  <c r="M171" i="12" s="1"/>
  <c r="N171" i="12" s="1"/>
  <c r="CC194" i="4"/>
  <c r="D179" i="12"/>
  <c r="D179" i="13"/>
  <c r="E178" i="13"/>
  <c r="G178" i="13" s="1"/>
  <c r="H178" i="13" s="1"/>
  <c r="K169" i="12"/>
  <c r="CJ193" i="8"/>
  <c r="CL193" i="8" s="1"/>
  <c r="CM193" i="8" s="1"/>
  <c r="G196" i="8"/>
  <c r="CA195" i="8"/>
  <c r="CH194" i="8"/>
  <c r="CC194" i="8"/>
  <c r="CE194" i="8" s="1"/>
  <c r="CG194" i="8" s="1"/>
  <c r="D199" i="8"/>
  <c r="CH194" i="4"/>
  <c r="CJ194" i="4" s="1"/>
  <c r="BB200" i="4"/>
  <c r="BB201" i="4" s="1"/>
  <c r="BZ200" i="4"/>
  <c r="BZ201" i="4" s="1"/>
  <c r="AI200" i="4"/>
  <c r="AI201" i="4" s="1"/>
  <c r="BU200" i="4"/>
  <c r="BU201" i="4" s="1"/>
  <c r="BL200" i="4"/>
  <c r="BL201" i="4" s="1"/>
  <c r="BG200" i="4"/>
  <c r="BG201" i="4" s="1"/>
  <c r="AF200" i="4"/>
  <c r="AF201" i="4" s="1"/>
  <c r="BO200" i="4"/>
  <c r="BO201" i="4" s="1"/>
  <c r="AW200" i="4"/>
  <c r="AW201" i="4" s="1"/>
  <c r="AU200" i="4"/>
  <c r="AU201" i="4" s="1"/>
  <c r="AL200" i="4"/>
  <c r="AL201" i="4" s="1"/>
  <c r="J200" i="4"/>
  <c r="J201" i="4" s="1"/>
  <c r="BD200" i="4"/>
  <c r="BD201" i="4" s="1"/>
  <c r="N200" i="4"/>
  <c r="N201" i="4" s="1"/>
  <c r="BW200" i="4"/>
  <c r="BW201" i="4" s="1"/>
  <c r="CA195" i="4"/>
  <c r="G196" i="4"/>
  <c r="BJ200" i="4"/>
  <c r="BJ201" i="4" s="1"/>
  <c r="BR200" i="4"/>
  <c r="BR201" i="4" s="1"/>
  <c r="AE200" i="4"/>
  <c r="AE201" i="4" s="1"/>
  <c r="P200" i="4"/>
  <c r="P201" i="4" s="1"/>
  <c r="S200" i="4"/>
  <c r="S201" i="4" s="1"/>
  <c r="BF200" i="4"/>
  <c r="BF201" i="4" s="1"/>
  <c r="AB200" i="4"/>
  <c r="AB201" i="4" s="1"/>
  <c r="AC200" i="4"/>
  <c r="AC201" i="4" s="1"/>
  <c r="BA200" i="4"/>
  <c r="BA201" i="4" s="1"/>
  <c r="AG200" i="4"/>
  <c r="AG201" i="4" s="1"/>
  <c r="AN200" i="4"/>
  <c r="AN201" i="4" s="1"/>
  <c r="AZ200" i="4"/>
  <c r="AZ201" i="4" s="1"/>
  <c r="BC200" i="4"/>
  <c r="BC201" i="4" s="1"/>
  <c r="BI200" i="4"/>
  <c r="BI201" i="4" s="1"/>
  <c r="BM200" i="4"/>
  <c r="BM201" i="4" s="1"/>
  <c r="X200" i="4"/>
  <c r="X201" i="4" s="1"/>
  <c r="BT200" i="4"/>
  <c r="BT201" i="4" s="1"/>
  <c r="AK200" i="4"/>
  <c r="AK201" i="4" s="1"/>
  <c r="AJ200" i="4"/>
  <c r="AJ201" i="4" s="1"/>
  <c r="V200" i="4"/>
  <c r="V201" i="4" s="1"/>
  <c r="BK200" i="4"/>
  <c r="BK201" i="4" s="1"/>
  <c r="AP200" i="4"/>
  <c r="AP201" i="4" s="1"/>
  <c r="Q200" i="4"/>
  <c r="Q201" i="4" s="1"/>
  <c r="AO200" i="4"/>
  <c r="AO201" i="4" s="1"/>
  <c r="AY200" i="4"/>
  <c r="AY201" i="4" s="1"/>
  <c r="Z200" i="4"/>
  <c r="Z201" i="4" s="1"/>
  <c r="O200" i="4"/>
  <c r="O201" i="4" s="1"/>
  <c r="AH200" i="4"/>
  <c r="AH201" i="4" s="1"/>
  <c r="F200" i="4"/>
  <c r="F201" i="4" s="1"/>
  <c r="AS200" i="4"/>
  <c r="AS201" i="4" s="1"/>
  <c r="W200" i="4"/>
  <c r="W201" i="4" s="1"/>
  <c r="BQ200" i="4"/>
  <c r="BQ201" i="4" s="1"/>
  <c r="K200" i="4"/>
  <c r="K201" i="4" s="1"/>
  <c r="I200" i="4"/>
  <c r="I201" i="4" s="1"/>
  <c r="BS200" i="4"/>
  <c r="BS201" i="4" s="1"/>
  <c r="BN200" i="4"/>
  <c r="BN201" i="4" s="1"/>
  <c r="AR200" i="4"/>
  <c r="AR201" i="4" s="1"/>
  <c r="BY200" i="4"/>
  <c r="BY201" i="4" s="1"/>
  <c r="D200" i="4"/>
  <c r="D201" i="4" s="1"/>
  <c r="BX200" i="4"/>
  <c r="BX201" i="4" s="1"/>
  <c r="E200" i="4"/>
  <c r="E201" i="4" s="1"/>
  <c r="AD200" i="4"/>
  <c r="AD201" i="4" s="1"/>
  <c r="BE200" i="4"/>
  <c r="BE201" i="4" s="1"/>
  <c r="U200" i="4"/>
  <c r="U201" i="4" s="1"/>
  <c r="BH200" i="4"/>
  <c r="BH201" i="4" s="1"/>
  <c r="H200" i="4"/>
  <c r="H201" i="4" s="1"/>
  <c r="AT200" i="4"/>
  <c r="AT201" i="4" s="1"/>
  <c r="BP200" i="4"/>
  <c r="BP201" i="4" s="1"/>
  <c r="Y200" i="4"/>
  <c r="Y201" i="4" s="1"/>
  <c r="AX200" i="4"/>
  <c r="AX201" i="4" s="1"/>
  <c r="L200" i="4"/>
  <c r="L201" i="4" s="1"/>
  <c r="T200" i="4"/>
  <c r="T201" i="4" s="1"/>
  <c r="BV200" i="4"/>
  <c r="BV201" i="4" s="1"/>
  <c r="AV200" i="4"/>
  <c r="AV201" i="4" s="1"/>
  <c r="M200" i="4"/>
  <c r="M201" i="4" s="1"/>
  <c r="AM200" i="4"/>
  <c r="AM201" i="4" s="1"/>
  <c r="AQ200" i="4"/>
  <c r="AQ201" i="4" s="1"/>
  <c r="R200" i="4"/>
  <c r="R201" i="4" s="1"/>
  <c r="M178" i="13" l="1"/>
  <c r="N178" i="13" s="1"/>
  <c r="K179" i="13" s="1"/>
  <c r="L179" i="13" s="1"/>
  <c r="G195" i="15"/>
  <c r="CA194" i="15"/>
  <c r="D198" i="15"/>
  <c r="O171" i="12"/>
  <c r="P171" i="12" s="1"/>
  <c r="M172" i="12" s="1"/>
  <c r="N172" i="12" s="1"/>
  <c r="E179" i="13"/>
  <c r="G179" i="13" s="1"/>
  <c r="H179" i="13" s="1"/>
  <c r="M179" i="13" s="1"/>
  <c r="K170" i="12"/>
  <c r="F179" i="12"/>
  <c r="I179" i="12" s="1"/>
  <c r="J179" i="12" s="1"/>
  <c r="CC195" i="4"/>
  <c r="D180" i="13"/>
  <c r="D180" i="12"/>
  <c r="CJ194" i="8"/>
  <c r="CL194" i="8" s="1"/>
  <c r="CM194" i="8" s="1"/>
  <c r="CH195" i="8"/>
  <c r="CC195" i="8"/>
  <c r="CE195" i="8" s="1"/>
  <c r="CG195" i="8" s="1"/>
  <c r="D200" i="8"/>
  <c r="G197" i="8"/>
  <c r="CA196" i="8"/>
  <c r="CH195" i="4"/>
  <c r="CJ195" i="4" s="1"/>
  <c r="CA196" i="4"/>
  <c r="G197" i="4"/>
  <c r="I178" i="13" l="1"/>
  <c r="G196" i="15"/>
  <c r="CA195" i="15"/>
  <c r="D199" i="15"/>
  <c r="N179" i="13"/>
  <c r="K180" i="13" s="1"/>
  <c r="L180" i="13" s="1"/>
  <c r="I179" i="13"/>
  <c r="CC196" i="4"/>
  <c r="D181" i="12"/>
  <c r="D181" i="13"/>
  <c r="K171" i="12"/>
  <c r="O172" i="12"/>
  <c r="P172" i="12" s="1"/>
  <c r="M173" i="12" s="1"/>
  <c r="N173" i="12" s="1"/>
  <c r="E180" i="13"/>
  <c r="G180" i="13" s="1"/>
  <c r="H180" i="13" s="1"/>
  <c r="F180" i="12"/>
  <c r="I180" i="12" s="1"/>
  <c r="J180" i="12" s="1"/>
  <c r="CJ195" i="8"/>
  <c r="CL195" i="8" s="1"/>
  <c r="CM195" i="8" s="1"/>
  <c r="D201" i="8"/>
  <c r="CH196" i="8"/>
  <c r="CC196" i="8"/>
  <c r="CE196" i="8" s="1"/>
  <c r="CG196" i="8" s="1"/>
  <c r="G198" i="8"/>
  <c r="CA197" i="8"/>
  <c r="CH196" i="4"/>
  <c r="CJ196" i="4" s="1"/>
  <c r="G198" i="4"/>
  <c r="CA197" i="4"/>
  <c r="G197" i="15" l="1"/>
  <c r="CA196" i="15"/>
  <c r="D200" i="15"/>
  <c r="M180" i="13"/>
  <c r="N180" i="13" s="1"/>
  <c r="K181" i="13" s="1"/>
  <c r="L181" i="13" s="1"/>
  <c r="CC197" i="4"/>
  <c r="D182" i="13"/>
  <c r="D182" i="12"/>
  <c r="O173" i="12"/>
  <c r="P173" i="12" s="1"/>
  <c r="M174" i="12" s="1"/>
  <c r="N174" i="12" s="1"/>
  <c r="F181" i="12"/>
  <c r="I181" i="12" s="1"/>
  <c r="J181" i="12" s="1"/>
  <c r="K172" i="12"/>
  <c r="E181" i="13"/>
  <c r="G181" i="13" s="1"/>
  <c r="H181" i="13" s="1"/>
  <c r="CJ196" i="8"/>
  <c r="CL196" i="8" s="1"/>
  <c r="CM196" i="8" s="1"/>
  <c r="CH197" i="8"/>
  <c r="CC197" i="8"/>
  <c r="CE197" i="8" s="1"/>
  <c r="CG197" i="8" s="1"/>
  <c r="G199" i="8"/>
  <c r="CA198" i="8"/>
  <c r="D202" i="8"/>
  <c r="CH197" i="4"/>
  <c r="CJ197" i="4" s="1"/>
  <c r="CA198" i="4"/>
  <c r="G199" i="4"/>
  <c r="I180" i="13" l="1"/>
  <c r="M181" i="13"/>
  <c r="N181" i="13" s="1"/>
  <c r="K182" i="13" s="1"/>
  <c r="L182" i="13" s="1"/>
  <c r="D201" i="15"/>
  <c r="G198" i="15"/>
  <c r="CA197" i="15"/>
  <c r="E182" i="13"/>
  <c r="G182" i="13" s="1"/>
  <c r="H182" i="13" s="1"/>
  <c r="F182" i="12"/>
  <c r="I182" i="12" s="1"/>
  <c r="J182" i="12" s="1"/>
  <c r="O174" i="12"/>
  <c r="P174" i="12" s="1"/>
  <c r="M175" i="12" s="1"/>
  <c r="N175" i="12" s="1"/>
  <c r="CC198" i="4"/>
  <c r="D183" i="12"/>
  <c r="D183" i="13"/>
  <c r="I181" i="13"/>
  <c r="K173" i="12"/>
  <c r="CJ197" i="8"/>
  <c r="CL197" i="8" s="1"/>
  <c r="CM197" i="8" s="1"/>
  <c r="CC198" i="8"/>
  <c r="CE198" i="8" s="1"/>
  <c r="CG198" i="8" s="1"/>
  <c r="CH198" i="8"/>
  <c r="G200" i="8"/>
  <c r="CA199" i="8"/>
  <c r="CH198" i="4"/>
  <c r="CJ198" i="4" s="1"/>
  <c r="CA199" i="4"/>
  <c r="G200" i="4"/>
  <c r="G201" i="4" s="1"/>
  <c r="M182" i="13" l="1"/>
  <c r="N182" i="13" s="1"/>
  <c r="K183" i="13" s="1"/>
  <c r="L183" i="13" s="1"/>
  <c r="G199" i="15"/>
  <c r="CA198" i="15"/>
  <c r="E183" i="13"/>
  <c r="G183" i="13" s="1"/>
  <c r="H183" i="13" s="1"/>
  <c r="M183" i="13" s="1"/>
  <c r="N183" i="13" s="1"/>
  <c r="K184" i="13" s="1"/>
  <c r="L184" i="13" s="1"/>
  <c r="O175" i="12"/>
  <c r="P175" i="12" s="1"/>
  <c r="M176" i="12" s="1"/>
  <c r="N176" i="12" s="1"/>
  <c r="F183" i="12"/>
  <c r="I183" i="12" s="1"/>
  <c r="J183" i="12" s="1"/>
  <c r="K174" i="12"/>
  <c r="CC199" i="4"/>
  <c r="D184" i="13"/>
  <c r="D184" i="12"/>
  <c r="I182" i="13"/>
  <c r="CJ198" i="8"/>
  <c r="CL198" i="8" s="1"/>
  <c r="CM198" i="8" s="1"/>
  <c r="CH199" i="8"/>
  <c r="CC199" i="8"/>
  <c r="CE199" i="8" s="1"/>
  <c r="CG199" i="8" s="1"/>
  <c r="G201" i="8"/>
  <c r="CA200" i="8"/>
  <c r="CH199" i="4"/>
  <c r="CJ199" i="4" s="1"/>
  <c r="CA200" i="4"/>
  <c r="G200" i="15" l="1"/>
  <c r="CA199" i="15"/>
  <c r="K175" i="12"/>
  <c r="CC200" i="4"/>
  <c r="D185" i="13"/>
  <c r="D185" i="12"/>
  <c r="F184" i="12"/>
  <c r="I184" i="12" s="1"/>
  <c r="J184" i="12" s="1"/>
  <c r="E184" i="13"/>
  <c r="G184" i="13" s="1"/>
  <c r="H184" i="13" s="1"/>
  <c r="M184" i="13" s="1"/>
  <c r="I183" i="13"/>
  <c r="O176" i="12"/>
  <c r="P176" i="12" s="1"/>
  <c r="M177" i="12" s="1"/>
  <c r="N177" i="12" s="1"/>
  <c r="CJ199" i="8"/>
  <c r="CL199" i="8" s="1"/>
  <c r="CM199" i="8" s="1"/>
  <c r="CH200" i="8"/>
  <c r="CC200" i="8"/>
  <c r="CE200" i="8" s="1"/>
  <c r="CG200" i="8" s="1"/>
  <c r="G202" i="8"/>
  <c r="CA201" i="8"/>
  <c r="CH200" i="4"/>
  <c r="CJ200" i="4" s="1"/>
  <c r="CA201" i="4"/>
  <c r="CB22" i="4"/>
  <c r="G201" i="15" l="1"/>
  <c r="CA200" i="15"/>
  <c r="CA202" i="15" s="1"/>
  <c r="N184" i="13"/>
  <c r="K185" i="13" s="1"/>
  <c r="L185" i="13" s="1"/>
  <c r="I184" i="13"/>
  <c r="O177" i="12"/>
  <c r="P177" i="12" s="1"/>
  <c r="M178" i="12" s="1"/>
  <c r="N178" i="12" s="1"/>
  <c r="E185" i="13"/>
  <c r="G185" i="13" s="1"/>
  <c r="F185" i="12"/>
  <c r="F186" i="12" s="1"/>
  <c r="D186" i="12"/>
  <c r="C5" i="14" s="1"/>
  <c r="D4" i="11"/>
  <c r="D5" i="11"/>
  <c r="D6" i="11"/>
  <c r="F6" i="11" s="1"/>
  <c r="D7" i="11"/>
  <c r="F7" i="11" s="1"/>
  <c r="D8" i="11"/>
  <c r="F8" i="11" s="1"/>
  <c r="D9" i="11"/>
  <c r="F9" i="11" s="1"/>
  <c r="D10" i="11"/>
  <c r="F10" i="11" s="1"/>
  <c r="D11" i="11"/>
  <c r="F11" i="11" s="1"/>
  <c r="D12" i="11"/>
  <c r="F12" i="11" s="1"/>
  <c r="D13" i="11"/>
  <c r="F13" i="11" s="1"/>
  <c r="D14" i="11"/>
  <c r="F14" i="11" s="1"/>
  <c r="D15" i="11"/>
  <c r="F15" i="11" s="1"/>
  <c r="D16" i="11"/>
  <c r="F16" i="11" s="1"/>
  <c r="D17" i="11"/>
  <c r="F17" i="11" s="1"/>
  <c r="D18" i="11"/>
  <c r="F18" i="11" s="1"/>
  <c r="K176" i="12"/>
  <c r="CJ200" i="8"/>
  <c r="CL200" i="8" s="1"/>
  <c r="CM200" i="8" s="1"/>
  <c r="CH201" i="8"/>
  <c r="CC201" i="8"/>
  <c r="CC202" i="8" s="1"/>
  <c r="CA202" i="8"/>
  <c r="C22" i="6" s="1"/>
  <c r="C24" i="6" s="1"/>
  <c r="C6" i="6"/>
  <c r="D6" i="6"/>
  <c r="CH201" i="4"/>
  <c r="CI22" i="4"/>
  <c r="CE22" i="4"/>
  <c r="CB23" i="4"/>
  <c r="CA201" i="15" l="1"/>
  <c r="K177" i="12"/>
  <c r="CE201" i="8"/>
  <c r="CG201" i="8" s="1"/>
  <c r="H185" i="13"/>
  <c r="M185" i="13" s="1"/>
  <c r="N185" i="13" s="1"/>
  <c r="G187" i="13"/>
  <c r="G13" i="11"/>
  <c r="J13" i="11" s="1"/>
  <c r="L13" i="11" s="1"/>
  <c r="F5" i="11"/>
  <c r="G16" i="11"/>
  <c r="J16" i="11" s="1"/>
  <c r="L16" i="11" s="1"/>
  <c r="G12" i="11"/>
  <c r="J12" i="11" s="1"/>
  <c r="L12" i="11" s="1"/>
  <c r="G8" i="11"/>
  <c r="J8" i="11" s="1"/>
  <c r="L8" i="11" s="1"/>
  <c r="D19" i="11"/>
  <c r="F4" i="11"/>
  <c r="G17" i="11"/>
  <c r="J17" i="11" s="1"/>
  <c r="G15" i="11"/>
  <c r="J15" i="11" s="1"/>
  <c r="L15" i="11" s="1"/>
  <c r="G11" i="11"/>
  <c r="J11" i="11" s="1"/>
  <c r="L11" i="11" s="1"/>
  <c r="G7" i="11"/>
  <c r="J7" i="11" s="1"/>
  <c r="L7" i="11" s="1"/>
  <c r="C7" i="14"/>
  <c r="C10" i="14" s="1"/>
  <c r="C11" i="14" s="1"/>
  <c r="C13" i="14" s="1"/>
  <c r="G9" i="11"/>
  <c r="J9" i="11" s="1"/>
  <c r="L9" i="11" s="1"/>
  <c r="G18" i="11"/>
  <c r="J18" i="11" s="1"/>
  <c r="G14" i="11"/>
  <c r="J14" i="11" s="1"/>
  <c r="L14" i="11" s="1"/>
  <c r="G10" i="11"/>
  <c r="J10" i="11" s="1"/>
  <c r="L10" i="11" s="1"/>
  <c r="G6" i="11"/>
  <c r="J6" i="11" s="1"/>
  <c r="L6" i="11" s="1"/>
  <c r="I185" i="12"/>
  <c r="O178" i="12"/>
  <c r="P178" i="12" s="1"/>
  <c r="M179" i="12" s="1"/>
  <c r="N179" i="12" s="1"/>
  <c r="CG22" i="4"/>
  <c r="C7" i="6"/>
  <c r="C10" i="6" s="1"/>
  <c r="D7" i="6"/>
  <c r="D10" i="6" s="1"/>
  <c r="E22" i="6"/>
  <c r="C27" i="6"/>
  <c r="CJ201" i="8"/>
  <c r="CJ202" i="8" s="1"/>
  <c r="CH202" i="8"/>
  <c r="D22" i="6" s="1"/>
  <c r="D24" i="6" s="1"/>
  <c r="CB24" i="4"/>
  <c r="CI23" i="4"/>
  <c r="CL22" i="4"/>
  <c r="CM22" i="4" s="1"/>
  <c r="F6" i="6"/>
  <c r="E6" i="6"/>
  <c r="K178" i="12" l="1"/>
  <c r="I185" i="13"/>
  <c r="O179" i="12"/>
  <c r="P179" i="12" s="1"/>
  <c r="M180" i="12" s="1"/>
  <c r="N180" i="12" s="1"/>
  <c r="F19" i="11"/>
  <c r="G4" i="11"/>
  <c r="J4" i="11" s="1"/>
  <c r="J185" i="12"/>
  <c r="I186" i="12"/>
  <c r="I187" i="12"/>
  <c r="C14" i="14" s="1"/>
  <c r="C15" i="14" s="1"/>
  <c r="G5" i="11"/>
  <c r="J5" i="11" s="1"/>
  <c r="L5" i="11" s="1"/>
  <c r="F7" i="6"/>
  <c r="F10" i="6" s="1"/>
  <c r="F44" i="9"/>
  <c r="F45" i="9" s="1"/>
  <c r="F47" i="9" s="1"/>
  <c r="E7" i="6"/>
  <c r="E10" i="6" s="1"/>
  <c r="CE23" i="4"/>
  <c r="E24" i="6"/>
  <c r="E27" i="6" s="1"/>
  <c r="E28" i="6" s="1"/>
  <c r="E30" i="6" s="1"/>
  <c r="CL201" i="8"/>
  <c r="CM201" i="8" s="1"/>
  <c r="D27" i="6"/>
  <c r="F22" i="6"/>
  <c r="C28" i="6"/>
  <c r="C30" i="6" s="1"/>
  <c r="CL202" i="8"/>
  <c r="CE203" i="8"/>
  <c r="E31" i="6" s="1"/>
  <c r="CE202" i="8"/>
  <c r="CL23" i="4"/>
  <c r="CM23" i="4" s="1"/>
  <c r="CI24" i="4"/>
  <c r="CB25" i="4"/>
  <c r="J19" i="11" l="1"/>
  <c r="L4" i="11"/>
  <c r="J186" i="12"/>
  <c r="G19" i="11"/>
  <c r="O180" i="12"/>
  <c r="P180" i="12" s="1"/>
  <c r="M181" i="12" s="1"/>
  <c r="N181" i="12" s="1"/>
  <c r="K179" i="12"/>
  <c r="CG23" i="4"/>
  <c r="CL203" i="8"/>
  <c r="F31" i="6" s="1"/>
  <c r="F32" i="6" s="1"/>
  <c r="F33" i="6" s="1"/>
  <c r="F48" i="9"/>
  <c r="F50" i="9" s="1"/>
  <c r="F24" i="6"/>
  <c r="F27" i="6" s="1"/>
  <c r="F28" i="6" s="1"/>
  <c r="F30" i="6" s="1"/>
  <c r="CE24" i="4"/>
  <c r="CG24" i="4" s="1"/>
  <c r="D28" i="6"/>
  <c r="D30" i="6" s="1"/>
  <c r="E32" i="6"/>
  <c r="E33" i="6" s="1"/>
  <c r="E34" i="6" s="1"/>
  <c r="CM203" i="8"/>
  <c r="D31" i="6" s="1"/>
  <c r="CM202" i="8"/>
  <c r="CG202" i="8"/>
  <c r="CG203" i="8"/>
  <c r="C31" i="6" s="1"/>
  <c r="CI25" i="4"/>
  <c r="CB26" i="4"/>
  <c r="CL24" i="4"/>
  <c r="CM24" i="4" s="1"/>
  <c r="O181" i="12" l="1"/>
  <c r="P181" i="12" s="1"/>
  <c r="M182" i="12" s="1"/>
  <c r="N182" i="12" s="1"/>
  <c r="K180" i="12"/>
  <c r="F34" i="6"/>
  <c r="CE25" i="4"/>
  <c r="CG25" i="4" s="1"/>
  <c r="D32" i="6"/>
  <c r="D33" i="6" s="1"/>
  <c r="D34" i="6" s="1"/>
  <c r="C32" i="6"/>
  <c r="C33" i="6" s="1"/>
  <c r="C34" i="6" s="1"/>
  <c r="CI26" i="4"/>
  <c r="CE26" i="4"/>
  <c r="CG26" i="4" s="1"/>
  <c r="CB27" i="4"/>
  <c r="O182" i="12" l="1"/>
  <c r="P182" i="12" s="1"/>
  <c r="M183" i="12" s="1"/>
  <c r="N183" i="12" s="1"/>
  <c r="K181" i="12"/>
  <c r="CL26" i="4"/>
  <c r="CM26" i="4" s="1"/>
  <c r="CL25" i="4"/>
  <c r="CM25" i="4" s="1"/>
  <c r="CI27" i="4"/>
  <c r="CE27" i="4"/>
  <c r="CG27" i="4" s="1"/>
  <c r="CB28" i="4"/>
  <c r="O183" i="12" l="1"/>
  <c r="P183" i="12" s="1"/>
  <c r="M184" i="12" s="1"/>
  <c r="N184" i="12" s="1"/>
  <c r="K182" i="12"/>
  <c r="CL27" i="4"/>
  <c r="CM27" i="4" s="1"/>
  <c r="CI28" i="4"/>
  <c r="CB29" i="4"/>
  <c r="O184" i="12" l="1"/>
  <c r="P184" i="12" s="1"/>
  <c r="M185" i="12" s="1"/>
  <c r="N185" i="12" s="1"/>
  <c r="K183" i="12"/>
  <c r="CE28" i="4"/>
  <c r="CG28" i="4" s="1"/>
  <c r="CI29" i="4"/>
  <c r="CB30" i="4"/>
  <c r="N186" i="12" l="1"/>
  <c r="O185" i="12"/>
  <c r="K185" i="12" s="1"/>
  <c r="K184" i="12"/>
  <c r="CL28" i="4"/>
  <c r="CM28" i="4" s="1"/>
  <c r="CE29" i="4"/>
  <c r="CG29" i="4" s="1"/>
  <c r="CI30" i="4"/>
  <c r="CB31" i="4"/>
  <c r="P185" i="12" l="1"/>
  <c r="O186" i="12"/>
  <c r="K186" i="12"/>
  <c r="K17" i="11"/>
  <c r="K18" i="11"/>
  <c r="L18" i="11" s="1"/>
  <c r="CE30" i="4"/>
  <c r="CG30" i="4" s="1"/>
  <c r="CL29" i="4"/>
  <c r="CM29" i="4" s="1"/>
  <c r="CI31" i="4"/>
  <c r="CB32" i="4"/>
  <c r="L17" i="11" l="1"/>
  <c r="M4" i="11" s="1"/>
  <c r="K19" i="11"/>
  <c r="N4" i="11"/>
  <c r="CL30" i="4"/>
  <c r="CM30" i="4" s="1"/>
  <c r="CE31" i="4"/>
  <c r="CG31" i="4" s="1"/>
  <c r="CI32" i="4"/>
  <c r="CB33" i="4"/>
  <c r="CE32" i="4" l="1"/>
  <c r="CG32" i="4" s="1"/>
  <c r="CL31" i="4"/>
  <c r="CM31" i="4" s="1"/>
  <c r="CI33" i="4"/>
  <c r="CB34" i="4"/>
  <c r="CE33" i="4" l="1"/>
  <c r="CG33" i="4" s="1"/>
  <c r="CL32" i="4"/>
  <c r="CM32" i="4" s="1"/>
  <c r="CI34" i="4"/>
  <c r="CB35" i="4"/>
  <c r="CE34" i="4" l="1"/>
  <c r="CG34" i="4" s="1"/>
  <c r="CL34" i="4"/>
  <c r="CM34" i="4" s="1"/>
  <c r="CL33" i="4"/>
  <c r="CM33" i="4" s="1"/>
  <c r="CI35" i="4"/>
  <c r="CB36" i="4"/>
  <c r="CE35" i="4" l="1"/>
  <c r="CG35" i="4" s="1"/>
  <c r="CI36" i="4"/>
  <c r="CB37" i="4"/>
  <c r="CE36" i="4" l="1"/>
  <c r="CG36" i="4" s="1"/>
  <c r="CL35" i="4"/>
  <c r="CM35" i="4" s="1"/>
  <c r="CI37" i="4"/>
  <c r="CB38" i="4"/>
  <c r="CL36" i="4" l="1"/>
  <c r="CM36" i="4" s="1"/>
  <c r="CE37" i="4"/>
  <c r="CG37" i="4" s="1"/>
  <c r="CI38" i="4"/>
  <c r="CB39" i="4"/>
  <c r="CL37" i="4" l="1"/>
  <c r="CM37" i="4" s="1"/>
  <c r="CE38" i="4"/>
  <c r="CG38" i="4" s="1"/>
  <c r="CI39" i="4"/>
  <c r="CB40" i="4"/>
  <c r="CL38" i="4" l="1"/>
  <c r="CM38" i="4" s="1"/>
  <c r="CE39" i="4"/>
  <c r="CG39" i="4" s="1"/>
  <c r="CI40" i="4"/>
  <c r="CB41" i="4"/>
  <c r="CL39" i="4" l="1"/>
  <c r="CM39" i="4" s="1"/>
  <c r="CE40" i="4"/>
  <c r="CG40" i="4" s="1"/>
  <c r="CI41" i="4"/>
  <c r="CB42" i="4"/>
  <c r="CL40" i="4" l="1"/>
  <c r="CM40" i="4" s="1"/>
  <c r="CE41" i="4"/>
  <c r="CG41" i="4" s="1"/>
  <c r="CI42" i="4"/>
  <c r="CB43" i="4"/>
  <c r="CL41" i="4" l="1"/>
  <c r="CM41" i="4" s="1"/>
  <c r="CE42" i="4"/>
  <c r="CG42" i="4" s="1"/>
  <c r="CL42" i="4"/>
  <c r="CM42" i="4" s="1"/>
  <c r="CI43" i="4"/>
  <c r="CB44" i="4"/>
  <c r="CE43" i="4" l="1"/>
  <c r="CG43" i="4" s="1"/>
  <c r="CI44" i="4"/>
  <c r="CB45" i="4"/>
  <c r="CE44" i="4" l="1"/>
  <c r="CG44" i="4" s="1"/>
  <c r="CL43" i="4"/>
  <c r="CM43" i="4" s="1"/>
  <c r="CI45" i="4"/>
  <c r="CB46" i="4"/>
  <c r="CL44" i="4" l="1"/>
  <c r="CM44" i="4" s="1"/>
  <c r="CE45" i="4"/>
  <c r="CG45" i="4" s="1"/>
  <c r="CI46" i="4"/>
  <c r="CB47" i="4"/>
  <c r="CL45" i="4" l="1"/>
  <c r="CM45" i="4" s="1"/>
  <c r="CE46" i="4"/>
  <c r="CG46" i="4" s="1"/>
  <c r="CI47" i="4"/>
  <c r="CB48" i="4"/>
  <c r="CL46" i="4" l="1"/>
  <c r="CM46" i="4" s="1"/>
  <c r="CE47" i="4"/>
  <c r="CG47" i="4" s="1"/>
  <c r="CI48" i="4"/>
  <c r="CB49" i="4"/>
  <c r="CL47" i="4" l="1"/>
  <c r="CM47" i="4" s="1"/>
  <c r="CE48" i="4"/>
  <c r="CG48" i="4" s="1"/>
  <c r="CI49" i="4"/>
  <c r="CB50" i="4"/>
  <c r="CL48" i="4" l="1"/>
  <c r="CM48" i="4" s="1"/>
  <c r="CE49" i="4"/>
  <c r="CG49" i="4" s="1"/>
  <c r="CI50" i="4"/>
  <c r="CB51" i="4"/>
  <c r="CL49" i="4" l="1"/>
  <c r="CM49" i="4" s="1"/>
  <c r="CE50" i="4"/>
  <c r="CG50" i="4" s="1"/>
  <c r="CL50" i="4"/>
  <c r="CM50" i="4" s="1"/>
  <c r="CI51" i="4"/>
  <c r="CB52" i="4"/>
  <c r="CE51" i="4" l="1"/>
  <c r="CG51" i="4" s="1"/>
  <c r="CI52" i="4"/>
  <c r="CB53" i="4"/>
  <c r="CE52" i="4" l="1"/>
  <c r="CG52" i="4" s="1"/>
  <c r="CL51" i="4"/>
  <c r="CM51" i="4" s="1"/>
  <c r="CI53" i="4"/>
  <c r="CB54" i="4"/>
  <c r="CL52" i="4" l="1"/>
  <c r="CM52" i="4" s="1"/>
  <c r="CE53" i="4"/>
  <c r="CG53" i="4" s="1"/>
  <c r="CI54" i="4"/>
  <c r="CB55" i="4"/>
  <c r="CL53" i="4" l="1"/>
  <c r="CM53" i="4" s="1"/>
  <c r="CE54" i="4"/>
  <c r="CG54" i="4" s="1"/>
  <c r="CI55" i="4"/>
  <c r="CB56" i="4"/>
  <c r="CL54" i="4" l="1"/>
  <c r="CM54" i="4" s="1"/>
  <c r="CE55" i="4"/>
  <c r="CG55" i="4" s="1"/>
  <c r="CI56" i="4"/>
  <c r="CL55" i="4" l="1"/>
  <c r="CM55" i="4" s="1"/>
  <c r="CE56" i="4"/>
  <c r="CG56" i="4" s="1"/>
  <c r="CI57" i="4"/>
  <c r="CB58" i="4"/>
  <c r="CL56" i="4" l="1"/>
  <c r="CM56" i="4" s="1"/>
  <c r="CE57" i="4"/>
  <c r="CG57" i="4" s="1"/>
  <c r="CI58" i="4"/>
  <c r="CB59" i="4"/>
  <c r="CL57" i="4" l="1"/>
  <c r="CM57" i="4" s="1"/>
  <c r="CE58" i="4"/>
  <c r="CG58" i="4" s="1"/>
  <c r="CL58" i="4"/>
  <c r="CM58" i="4" s="1"/>
  <c r="CI59" i="4"/>
  <c r="CB60" i="4"/>
  <c r="CE59" i="4" l="1"/>
  <c r="CG59" i="4" s="1"/>
  <c r="CI60" i="4"/>
  <c r="CB61" i="4"/>
  <c r="CE60" i="4" l="1"/>
  <c r="CG60" i="4" s="1"/>
  <c r="CL59" i="4"/>
  <c r="CM59" i="4" s="1"/>
  <c r="CI61" i="4"/>
  <c r="CB62" i="4"/>
  <c r="CE61" i="4" l="1"/>
  <c r="CG61" i="4" s="1"/>
  <c r="CL60" i="4"/>
  <c r="CM60" i="4" s="1"/>
  <c r="CI62" i="4"/>
  <c r="CB63" i="4"/>
  <c r="CL61" i="4" l="1"/>
  <c r="CM61" i="4" s="1"/>
  <c r="CE62" i="4"/>
  <c r="CG62" i="4" s="1"/>
  <c r="CI63" i="4"/>
  <c r="CB64" i="4"/>
  <c r="CL62" i="4" l="1"/>
  <c r="CM62" i="4" s="1"/>
  <c r="CE63" i="4"/>
  <c r="CG63" i="4" s="1"/>
  <c r="CI64" i="4"/>
  <c r="CB65" i="4"/>
  <c r="CL63" i="4" l="1"/>
  <c r="CM63" i="4" s="1"/>
  <c r="CE64" i="4"/>
  <c r="CG64" i="4" s="1"/>
  <c r="CI65" i="4"/>
  <c r="CB66" i="4"/>
  <c r="CL64" i="4" l="1"/>
  <c r="CM64" i="4" s="1"/>
  <c r="CE65" i="4"/>
  <c r="CG65" i="4" s="1"/>
  <c r="CI66" i="4"/>
  <c r="CB67" i="4"/>
  <c r="CL65" i="4" l="1"/>
  <c r="CM65" i="4" s="1"/>
  <c r="CE66" i="4"/>
  <c r="CG66" i="4" s="1"/>
  <c r="CL66" i="4"/>
  <c r="CM66" i="4" s="1"/>
  <c r="CI67" i="4"/>
  <c r="CB68" i="4"/>
  <c r="CE67" i="4" l="1"/>
  <c r="CG67" i="4" s="1"/>
  <c r="CI68" i="4"/>
  <c r="CB69" i="4"/>
  <c r="CE68" i="4" l="1"/>
  <c r="CG68" i="4" s="1"/>
  <c r="CL67" i="4"/>
  <c r="CM67" i="4" s="1"/>
  <c r="CI69" i="4"/>
  <c r="CB70" i="4"/>
  <c r="CL68" i="4" l="1"/>
  <c r="CM68" i="4" s="1"/>
  <c r="CE69" i="4"/>
  <c r="CG69" i="4" s="1"/>
  <c r="CI70" i="4"/>
  <c r="CB71" i="4"/>
  <c r="CL69" i="4" l="1"/>
  <c r="CM69" i="4" s="1"/>
  <c r="CE70" i="4"/>
  <c r="CG70" i="4" s="1"/>
  <c r="CI71" i="4"/>
  <c r="CB72" i="4"/>
  <c r="CL70" i="4" l="1"/>
  <c r="CM70" i="4" s="1"/>
  <c r="CE71" i="4"/>
  <c r="CG71" i="4" s="1"/>
  <c r="CI72" i="4"/>
  <c r="CB73" i="4"/>
  <c r="CE72" i="4" l="1"/>
  <c r="CG72" i="4" s="1"/>
  <c r="CL71" i="4"/>
  <c r="CM71" i="4" s="1"/>
  <c r="CI73" i="4"/>
  <c r="CB74" i="4"/>
  <c r="CE73" i="4" l="1"/>
  <c r="CG73" i="4" s="1"/>
  <c r="CL72" i="4"/>
  <c r="CM72" i="4" s="1"/>
  <c r="CI74" i="4"/>
  <c r="CB75" i="4"/>
  <c r="CE74" i="4" l="1"/>
  <c r="CG74" i="4" s="1"/>
  <c r="CL74" i="4"/>
  <c r="CM74" i="4" s="1"/>
  <c r="CL73" i="4"/>
  <c r="CM73" i="4" s="1"/>
  <c r="CI75" i="4"/>
  <c r="CB76" i="4"/>
  <c r="CE75" i="4" l="1"/>
  <c r="CG75" i="4" s="1"/>
  <c r="CI76" i="4"/>
  <c r="CB77" i="4"/>
  <c r="CE76" i="4" l="1"/>
  <c r="CG76" i="4" s="1"/>
  <c r="CL75" i="4"/>
  <c r="CM75" i="4" s="1"/>
  <c r="CI77" i="4"/>
  <c r="CB78" i="4"/>
  <c r="CL76" i="4" l="1"/>
  <c r="CM76" i="4" s="1"/>
  <c r="CE77" i="4"/>
  <c r="CG77" i="4" s="1"/>
  <c r="CI78" i="4"/>
  <c r="CB79" i="4"/>
  <c r="CL77" i="4" l="1"/>
  <c r="CM77" i="4" s="1"/>
  <c r="CE78" i="4"/>
  <c r="CG78" i="4" s="1"/>
  <c r="CI79" i="4"/>
  <c r="CB80" i="4"/>
  <c r="CL78" i="4" l="1"/>
  <c r="CM78" i="4" s="1"/>
  <c r="CE79" i="4"/>
  <c r="CG79" i="4" s="1"/>
  <c r="CI80" i="4"/>
  <c r="CB81" i="4"/>
  <c r="CL79" i="4" l="1"/>
  <c r="CM79" i="4" s="1"/>
  <c r="CE80" i="4"/>
  <c r="CG80" i="4" s="1"/>
  <c r="CI81" i="4"/>
  <c r="CB82" i="4"/>
  <c r="CL80" i="4" l="1"/>
  <c r="CM80" i="4" s="1"/>
  <c r="CE81" i="4"/>
  <c r="CG81" i="4" s="1"/>
  <c r="CI82" i="4"/>
  <c r="CB83" i="4"/>
  <c r="CL81" i="4" l="1"/>
  <c r="CM81" i="4" s="1"/>
  <c r="CE82" i="4"/>
  <c r="CG82" i="4" s="1"/>
  <c r="CI83" i="4"/>
  <c r="CB84" i="4"/>
  <c r="CL82" i="4" l="1"/>
  <c r="CM82" i="4" s="1"/>
  <c r="CE83" i="4"/>
  <c r="CG83" i="4" s="1"/>
  <c r="CI84" i="4"/>
  <c r="CB85" i="4"/>
  <c r="CL83" i="4" l="1"/>
  <c r="CM83" i="4" s="1"/>
  <c r="CE84" i="4"/>
  <c r="CG84" i="4" s="1"/>
  <c r="CL84" i="4"/>
  <c r="CM84" i="4" s="1"/>
  <c r="CI85" i="4"/>
  <c r="CB86" i="4"/>
  <c r="CE85" i="4" l="1"/>
  <c r="CG85" i="4" s="1"/>
  <c r="CL85" i="4"/>
  <c r="CM85" i="4" s="1"/>
  <c r="CI86" i="4"/>
  <c r="CB87" i="4"/>
  <c r="CE86" i="4" l="1"/>
  <c r="CG86" i="4" s="1"/>
  <c r="CI87" i="4"/>
  <c r="CB88" i="4"/>
  <c r="CL86" i="4" l="1"/>
  <c r="CM86" i="4" s="1"/>
  <c r="CE87" i="4"/>
  <c r="CG87" i="4" s="1"/>
  <c r="CI88" i="4"/>
  <c r="CB89" i="4"/>
  <c r="CL87" i="4" l="1"/>
  <c r="CM87" i="4" s="1"/>
  <c r="CE88" i="4"/>
  <c r="CG88" i="4" s="1"/>
  <c r="CI89" i="4"/>
  <c r="CB90" i="4"/>
  <c r="CE89" i="4" l="1"/>
  <c r="CG89" i="4" s="1"/>
  <c r="CL88" i="4"/>
  <c r="CM88" i="4" s="1"/>
  <c r="CL89" i="4"/>
  <c r="CM89" i="4" s="1"/>
  <c r="CI90" i="4"/>
  <c r="CB91" i="4"/>
  <c r="CE90" i="4" l="1"/>
  <c r="CG90" i="4" s="1"/>
  <c r="CL90" i="4"/>
  <c r="CM90" i="4" s="1"/>
  <c r="CI91" i="4"/>
  <c r="CB92" i="4"/>
  <c r="CE91" i="4" l="1"/>
  <c r="CG91" i="4" s="1"/>
  <c r="CI92" i="4"/>
  <c r="CB93" i="4"/>
  <c r="CE92" i="4" l="1"/>
  <c r="CG92" i="4" s="1"/>
  <c r="CL91" i="4"/>
  <c r="CM91" i="4" s="1"/>
  <c r="CI93" i="4"/>
  <c r="CB94" i="4"/>
  <c r="CL92" i="4" l="1"/>
  <c r="CM92" i="4" s="1"/>
  <c r="CE93" i="4"/>
  <c r="CG93" i="4" s="1"/>
  <c r="CI94" i="4"/>
  <c r="CB95" i="4"/>
  <c r="CL93" i="4" l="1"/>
  <c r="CM93" i="4" s="1"/>
  <c r="CE94" i="4"/>
  <c r="CG94" i="4" s="1"/>
  <c r="CI95" i="4"/>
  <c r="CB96" i="4"/>
  <c r="CL94" i="4" l="1"/>
  <c r="CM94" i="4" s="1"/>
  <c r="CE95" i="4"/>
  <c r="CG95" i="4" s="1"/>
  <c r="CI96" i="4"/>
  <c r="CB97" i="4"/>
  <c r="CL95" i="4" l="1"/>
  <c r="CM95" i="4" s="1"/>
  <c r="CE96" i="4"/>
  <c r="CG96" i="4" s="1"/>
  <c r="CL96" i="4"/>
  <c r="CM96" i="4" s="1"/>
  <c r="CI97" i="4"/>
  <c r="CB98" i="4"/>
  <c r="CE97" i="4" l="1"/>
  <c r="CG97" i="4" s="1"/>
  <c r="CI98" i="4"/>
  <c r="CB99" i="4"/>
  <c r="CE98" i="4" l="1"/>
  <c r="CG98" i="4" s="1"/>
  <c r="CL98" i="4"/>
  <c r="CM98" i="4" s="1"/>
  <c r="CL97" i="4"/>
  <c r="CM97" i="4" s="1"/>
  <c r="CI99" i="4"/>
  <c r="CB100" i="4"/>
  <c r="CE99" i="4" l="1"/>
  <c r="CG99" i="4" s="1"/>
  <c r="CL99" i="4"/>
  <c r="CM99" i="4" s="1"/>
  <c r="CI100" i="4"/>
  <c r="CB101" i="4"/>
  <c r="CE100" i="4" l="1"/>
  <c r="CG100" i="4" s="1"/>
  <c r="CI101" i="4"/>
  <c r="CB102" i="4"/>
  <c r="CE101" i="4" l="1"/>
  <c r="CG101" i="4" s="1"/>
  <c r="CL100" i="4"/>
  <c r="CM100" i="4" s="1"/>
  <c r="CL101" i="4"/>
  <c r="CM101" i="4" s="1"/>
  <c r="CI102" i="4"/>
  <c r="CB103" i="4"/>
  <c r="CE102" i="4" l="1"/>
  <c r="CG102" i="4" s="1"/>
  <c r="CI103" i="4"/>
  <c r="CB104" i="4"/>
  <c r="CL103" i="4" l="1"/>
  <c r="CM103" i="4" s="1"/>
  <c r="CE103" i="4"/>
  <c r="CG103" i="4" s="1"/>
  <c r="CL102" i="4"/>
  <c r="CM102" i="4" s="1"/>
  <c r="CI104" i="4"/>
  <c r="CB105" i="4"/>
  <c r="CL104" i="4" l="1"/>
  <c r="CM104" i="4" s="1"/>
  <c r="CE104" i="4"/>
  <c r="CG104" i="4" s="1"/>
  <c r="CI105" i="4"/>
  <c r="CB106" i="4"/>
  <c r="CE105" i="4" l="1"/>
  <c r="CG105" i="4" s="1"/>
  <c r="CL105" i="4"/>
  <c r="CM105" i="4" s="1"/>
  <c r="CI106" i="4"/>
  <c r="CB107" i="4"/>
  <c r="CE106" i="4" l="1"/>
  <c r="CG106" i="4" s="1"/>
  <c r="CL106" i="4"/>
  <c r="CM106" i="4" s="1"/>
  <c r="CI107" i="4"/>
  <c r="CB108" i="4"/>
  <c r="CE107" i="4" l="1"/>
  <c r="CG107" i="4" s="1"/>
  <c r="CI108" i="4"/>
  <c r="CB109" i="4"/>
  <c r="CE108" i="4" l="1"/>
  <c r="CG108" i="4" s="1"/>
  <c r="CL107" i="4"/>
  <c r="CM107" i="4" s="1"/>
  <c r="CI109" i="4"/>
  <c r="CB110" i="4"/>
  <c r="CL108" i="4" l="1"/>
  <c r="CM108" i="4" s="1"/>
  <c r="CE109" i="4"/>
  <c r="CG109" i="4" s="1"/>
  <c r="CL109" i="4"/>
  <c r="CM109" i="4" s="1"/>
  <c r="CI110" i="4"/>
  <c r="CB111" i="4"/>
  <c r="CE110" i="4" l="1"/>
  <c r="CG110" i="4" s="1"/>
  <c r="CI111" i="4"/>
  <c r="CB112" i="4"/>
  <c r="CE111" i="4" l="1"/>
  <c r="CG111" i="4" s="1"/>
  <c r="CL110" i="4"/>
  <c r="CM110" i="4" s="1"/>
  <c r="CI112" i="4"/>
  <c r="CB113" i="4"/>
  <c r="CL111" i="4" l="1"/>
  <c r="CM111" i="4" s="1"/>
  <c r="CE112" i="4"/>
  <c r="CG112" i="4" s="1"/>
  <c r="CL112" i="4"/>
  <c r="CM112" i="4" s="1"/>
  <c r="CI113" i="4"/>
  <c r="CB114" i="4"/>
  <c r="CE113" i="4" l="1"/>
  <c r="CG113" i="4" s="1"/>
  <c r="CL113" i="4"/>
  <c r="CM113" i="4" s="1"/>
  <c r="CI114" i="4"/>
  <c r="CB115" i="4"/>
  <c r="CE114" i="4" l="1"/>
  <c r="CG114" i="4" s="1"/>
  <c r="CL114" i="4"/>
  <c r="CM114" i="4" s="1"/>
  <c r="CI115" i="4"/>
  <c r="CB116" i="4"/>
  <c r="CE115" i="4" l="1"/>
  <c r="CG115" i="4" s="1"/>
  <c r="CL115" i="4"/>
  <c r="CM115" i="4" s="1"/>
  <c r="CI116" i="4"/>
  <c r="CB117" i="4"/>
  <c r="CE116" i="4" l="1"/>
  <c r="CG116" i="4" s="1"/>
  <c r="CI117" i="4"/>
  <c r="CB118" i="4"/>
  <c r="CE117" i="4" l="1"/>
  <c r="CG117" i="4" s="1"/>
  <c r="CL117" i="4"/>
  <c r="CM117" i="4" s="1"/>
  <c r="CL116" i="4"/>
  <c r="CM116" i="4" s="1"/>
  <c r="CI118" i="4"/>
  <c r="CB119" i="4"/>
  <c r="CE118" i="4" l="1"/>
  <c r="CG118" i="4" s="1"/>
  <c r="CI119" i="4"/>
  <c r="CB120" i="4"/>
  <c r="CE119" i="4" l="1"/>
  <c r="CG119" i="4" s="1"/>
  <c r="CL118" i="4"/>
  <c r="CM118" i="4" s="1"/>
  <c r="CI120" i="4"/>
  <c r="CB121" i="4"/>
  <c r="CL119" i="4" l="1"/>
  <c r="CM119" i="4" s="1"/>
  <c r="CE120" i="4"/>
  <c r="CG120" i="4" s="1"/>
  <c r="CL120" i="4"/>
  <c r="CM120" i="4" s="1"/>
  <c r="CI121" i="4"/>
  <c r="CB122" i="4"/>
  <c r="CE121" i="4" l="1"/>
  <c r="CG121" i="4" s="1"/>
  <c r="CI122" i="4"/>
  <c r="CB123" i="4"/>
  <c r="CE122" i="4" l="1"/>
  <c r="CG122" i="4" s="1"/>
  <c r="CL122" i="4"/>
  <c r="CM122" i="4" s="1"/>
  <c r="CL121" i="4"/>
  <c r="CM121" i="4" s="1"/>
  <c r="CI123" i="4"/>
  <c r="CB124" i="4"/>
  <c r="CE123" i="4" l="1"/>
  <c r="CG123" i="4" s="1"/>
  <c r="CI124" i="4"/>
  <c r="CB125" i="4"/>
  <c r="CE124" i="4" l="1"/>
  <c r="CG124" i="4" s="1"/>
  <c r="CL123" i="4"/>
  <c r="CM123" i="4" s="1"/>
  <c r="CI125" i="4"/>
  <c r="CB126" i="4"/>
  <c r="CL124" i="4" l="1"/>
  <c r="CM124" i="4" s="1"/>
  <c r="CE125" i="4"/>
  <c r="CG125" i="4" s="1"/>
  <c r="CL125" i="4"/>
  <c r="CM125" i="4" s="1"/>
  <c r="CI126" i="4"/>
  <c r="CB127" i="4"/>
  <c r="CE126" i="4" l="1"/>
  <c r="CG126" i="4" s="1"/>
  <c r="CI127" i="4"/>
  <c r="CB128" i="4"/>
  <c r="CE127" i="4" l="1"/>
  <c r="CG127" i="4" s="1"/>
  <c r="CL126" i="4"/>
  <c r="CM126" i="4" s="1"/>
  <c r="CI128" i="4"/>
  <c r="CB129" i="4"/>
  <c r="CL127" i="4" l="1"/>
  <c r="CM127" i="4" s="1"/>
  <c r="CE128" i="4"/>
  <c r="CG128" i="4" s="1"/>
  <c r="CL128" i="4"/>
  <c r="CM128" i="4" s="1"/>
  <c r="CI129" i="4"/>
  <c r="CB130" i="4"/>
  <c r="CE129" i="4" l="1"/>
  <c r="CG129" i="4" s="1"/>
  <c r="CL129" i="4"/>
  <c r="CM129" i="4" s="1"/>
  <c r="CI130" i="4"/>
  <c r="CB131" i="4"/>
  <c r="CE130" i="4" l="1"/>
  <c r="CG130" i="4" s="1"/>
  <c r="CL130" i="4"/>
  <c r="CM130" i="4" s="1"/>
  <c r="CI131" i="4"/>
  <c r="CB132" i="4"/>
  <c r="CE131" i="4" l="1"/>
  <c r="CG131" i="4" s="1"/>
  <c r="CL131" i="4"/>
  <c r="CM131" i="4" s="1"/>
  <c r="CI132" i="4"/>
  <c r="CB133" i="4"/>
  <c r="CE132" i="4" l="1"/>
  <c r="CG132" i="4" s="1"/>
  <c r="CI133" i="4"/>
  <c r="CB134" i="4"/>
  <c r="CE133" i="4" l="1"/>
  <c r="CG133" i="4" s="1"/>
  <c r="CL133" i="4"/>
  <c r="CM133" i="4" s="1"/>
  <c r="CL132" i="4"/>
  <c r="CM132" i="4" s="1"/>
  <c r="CI134" i="4"/>
  <c r="CB135" i="4"/>
  <c r="CE134" i="4" l="1"/>
  <c r="CG134" i="4" s="1"/>
  <c r="CI135" i="4"/>
  <c r="CB136" i="4"/>
  <c r="CE135" i="4" l="1"/>
  <c r="CG135" i="4" s="1"/>
  <c r="CL135" i="4"/>
  <c r="CM135" i="4" s="1"/>
  <c r="CL134" i="4"/>
  <c r="CM134" i="4" s="1"/>
  <c r="CI136" i="4"/>
  <c r="CB137" i="4"/>
  <c r="CE136" i="4" l="1"/>
  <c r="CG136" i="4" s="1"/>
  <c r="CL136" i="4"/>
  <c r="CM136" i="4" s="1"/>
  <c r="CI137" i="4"/>
  <c r="CB138" i="4"/>
  <c r="CE137" i="4" l="1"/>
  <c r="CG137" i="4" s="1"/>
  <c r="CL137" i="4"/>
  <c r="CM137" i="4" s="1"/>
  <c r="CI138" i="4"/>
  <c r="CB139" i="4"/>
  <c r="CE138" i="4" l="1"/>
  <c r="CG138" i="4" s="1"/>
  <c r="CL138" i="4"/>
  <c r="CM138" i="4" s="1"/>
  <c r="CI139" i="4"/>
  <c r="CB140" i="4"/>
  <c r="CE139" i="4" l="1"/>
  <c r="CG139" i="4" s="1"/>
  <c r="CI140" i="4"/>
  <c r="CB141" i="4"/>
  <c r="CE140" i="4" l="1"/>
  <c r="CG140" i="4" s="1"/>
  <c r="CL139" i="4"/>
  <c r="CM139" i="4" s="1"/>
  <c r="CI141" i="4"/>
  <c r="CB142" i="4"/>
  <c r="CL140" i="4" l="1"/>
  <c r="CM140" i="4" s="1"/>
  <c r="CE141" i="4"/>
  <c r="CG141" i="4" s="1"/>
  <c r="CL141" i="4"/>
  <c r="CM141" i="4" s="1"/>
  <c r="CI142" i="4"/>
  <c r="CB143" i="4"/>
  <c r="CE142" i="4" l="1"/>
  <c r="CG142" i="4" s="1"/>
  <c r="CI143" i="4"/>
  <c r="CB144" i="4"/>
  <c r="CE143" i="4" l="1"/>
  <c r="CG143" i="4" s="1"/>
  <c r="CL142" i="4"/>
  <c r="CM142" i="4" s="1"/>
  <c r="CI144" i="4"/>
  <c r="CB145" i="4"/>
  <c r="CL143" i="4" l="1"/>
  <c r="CM143" i="4" s="1"/>
  <c r="CE144" i="4"/>
  <c r="CG144" i="4" s="1"/>
  <c r="CL144" i="4"/>
  <c r="CM144" i="4" s="1"/>
  <c r="CI145" i="4"/>
  <c r="CB146" i="4"/>
  <c r="CE145" i="4" l="1"/>
  <c r="CG145" i="4" s="1"/>
  <c r="CL145" i="4"/>
  <c r="CM145" i="4" s="1"/>
  <c r="CI146" i="4"/>
  <c r="CB147" i="4"/>
  <c r="CE146" i="4" l="1"/>
  <c r="CG146" i="4" s="1"/>
  <c r="CL146" i="4"/>
  <c r="CM146" i="4" s="1"/>
  <c r="CI147" i="4"/>
  <c r="CB148" i="4"/>
  <c r="CE147" i="4" l="1"/>
  <c r="CG147" i="4" s="1"/>
  <c r="CL147" i="4"/>
  <c r="CM147" i="4" s="1"/>
  <c r="CI148" i="4"/>
  <c r="CB149" i="4"/>
  <c r="CE148" i="4" l="1"/>
  <c r="CG148" i="4" s="1"/>
  <c r="CI149" i="4"/>
  <c r="CB150" i="4"/>
  <c r="CE149" i="4" l="1"/>
  <c r="CG149" i="4" s="1"/>
  <c r="CL149" i="4"/>
  <c r="CM149" i="4" s="1"/>
  <c r="CL148" i="4"/>
  <c r="CM148" i="4" s="1"/>
  <c r="CI150" i="4"/>
  <c r="CB151" i="4"/>
  <c r="CE150" i="4" l="1"/>
  <c r="CG150" i="4" s="1"/>
  <c r="CI151" i="4"/>
  <c r="CB152" i="4"/>
  <c r="CE151" i="4" l="1"/>
  <c r="CG151" i="4" s="1"/>
  <c r="CL150" i="4"/>
  <c r="CM150" i="4" s="1"/>
  <c r="CI152" i="4"/>
  <c r="CB153" i="4"/>
  <c r="CL151" i="4" l="1"/>
  <c r="CM151" i="4" s="1"/>
  <c r="CE152" i="4"/>
  <c r="CG152" i="4" s="1"/>
  <c r="CL152" i="4"/>
  <c r="CM152" i="4" s="1"/>
  <c r="CI153" i="4"/>
  <c r="CB154" i="4"/>
  <c r="CE153" i="4" l="1"/>
  <c r="CG153" i="4" s="1"/>
  <c r="CL153" i="4"/>
  <c r="CM153" i="4" s="1"/>
  <c r="CI154" i="4"/>
  <c r="CB155" i="4"/>
  <c r="CE154" i="4" l="1"/>
  <c r="CG154" i="4" s="1"/>
  <c r="CL154" i="4"/>
  <c r="CM154" i="4" s="1"/>
  <c r="CI155" i="4"/>
  <c r="CB156" i="4"/>
  <c r="CE155" i="4" l="1"/>
  <c r="CG155" i="4" s="1"/>
  <c r="CI156" i="4"/>
  <c r="CB157" i="4"/>
  <c r="CE156" i="4" l="1"/>
  <c r="CG156" i="4" s="1"/>
  <c r="CL155" i="4"/>
  <c r="CM155" i="4" s="1"/>
  <c r="CI157" i="4"/>
  <c r="CB158" i="4"/>
  <c r="CL156" i="4" l="1"/>
  <c r="CM156" i="4" s="1"/>
  <c r="CE157" i="4"/>
  <c r="CG157" i="4" s="1"/>
  <c r="CL157" i="4"/>
  <c r="CM157" i="4" s="1"/>
  <c r="CI158" i="4"/>
  <c r="CB159" i="4"/>
  <c r="CE158" i="4" l="1"/>
  <c r="CG158" i="4" s="1"/>
  <c r="CI159" i="4"/>
  <c r="CB160" i="4"/>
  <c r="CE159" i="4" l="1"/>
  <c r="CG159" i="4" s="1"/>
  <c r="CL159" i="4"/>
  <c r="CM159" i="4" s="1"/>
  <c r="CL158" i="4"/>
  <c r="CM158" i="4" s="1"/>
  <c r="CI160" i="4"/>
  <c r="CB161" i="4"/>
  <c r="CE160" i="4" l="1"/>
  <c r="CG160" i="4" s="1"/>
  <c r="CL160" i="4"/>
  <c r="CM160" i="4" s="1"/>
  <c r="CI161" i="4"/>
  <c r="CB162" i="4"/>
  <c r="CE161" i="4" l="1"/>
  <c r="CG161" i="4" s="1"/>
  <c r="CI162" i="4"/>
  <c r="CB163" i="4"/>
  <c r="CE162" i="4" l="1"/>
  <c r="CG162" i="4" s="1"/>
  <c r="CL162" i="4"/>
  <c r="CM162" i="4" s="1"/>
  <c r="CL161" i="4"/>
  <c r="CM161" i="4" s="1"/>
  <c r="CI163" i="4"/>
  <c r="CB164" i="4"/>
  <c r="CB204" i="4" s="1"/>
  <c r="CE163" i="4" l="1"/>
  <c r="CG163" i="4" s="1"/>
  <c r="CL163" i="4"/>
  <c r="CM163" i="4" s="1"/>
  <c r="CI164" i="4"/>
  <c r="CI204" i="4" s="1"/>
  <c r="CE164" i="4"/>
  <c r="CG164" i="4" s="1"/>
  <c r="CB165" i="4"/>
  <c r="CC204" i="4" l="1"/>
  <c r="CI165" i="4"/>
  <c r="CB166" i="4"/>
  <c r="CL164" i="4"/>
  <c r="CM164" i="4" s="1"/>
  <c r="CE165" i="4" l="1"/>
  <c r="CG165" i="4" s="1"/>
  <c r="CL165" i="4"/>
  <c r="CM165" i="4" s="1"/>
  <c r="G10" i="6"/>
  <c r="G11" i="6" s="1"/>
  <c r="G13" i="6" s="1"/>
  <c r="I10" i="6"/>
  <c r="I11" i="6" s="1"/>
  <c r="I13" i="6" s="1"/>
  <c r="CJ204" i="4"/>
  <c r="CE205" i="4"/>
  <c r="I14" i="6" s="1"/>
  <c r="I15" i="6" s="1"/>
  <c r="CE204" i="4"/>
  <c r="CI166" i="4"/>
  <c r="CB167" i="4"/>
  <c r="CE166" i="4" l="1"/>
  <c r="CG166" i="4" s="1"/>
  <c r="I16" i="6"/>
  <c r="CG204" i="4"/>
  <c r="CG205" i="4"/>
  <c r="G14" i="6" s="1"/>
  <c r="G15" i="6" s="1"/>
  <c r="G16" i="6" s="1"/>
  <c r="J10" i="6"/>
  <c r="J11" i="6" s="1"/>
  <c r="J13" i="6" s="1"/>
  <c r="H10" i="6"/>
  <c r="H11" i="6" s="1"/>
  <c r="H13" i="6" s="1"/>
  <c r="CL205" i="4"/>
  <c r="J14" i="6" s="1"/>
  <c r="J15" i="6" s="1"/>
  <c r="CL204" i="4"/>
  <c r="CI167" i="4"/>
  <c r="CB168" i="4"/>
  <c r="CE167" i="4" l="1"/>
  <c r="CG167" i="4" s="1"/>
  <c r="CL166" i="4"/>
  <c r="CM166" i="4" s="1"/>
  <c r="J16" i="6"/>
  <c r="CM205" i="4"/>
  <c r="H14" i="6" s="1"/>
  <c r="H15" i="6" s="1"/>
  <c r="H16" i="6" s="1"/>
  <c r="CM204" i="4"/>
  <c r="CI168" i="4"/>
  <c r="CB169" i="4"/>
  <c r="CL168" i="4" l="1"/>
  <c r="CM168" i="4" s="1"/>
  <c r="CL167" i="4"/>
  <c r="CM167" i="4" s="1"/>
  <c r="CE168" i="4"/>
  <c r="CG168" i="4" s="1"/>
  <c r="CI169" i="4"/>
  <c r="CB170" i="4"/>
  <c r="CL169" i="4" l="1"/>
  <c r="CM169" i="4" s="1"/>
  <c r="CE169" i="4"/>
  <c r="CG169" i="4" s="1"/>
  <c r="CI170" i="4"/>
  <c r="CB171" i="4"/>
  <c r="CE170" i="4" l="1"/>
  <c r="CG170" i="4" s="1"/>
  <c r="CL170" i="4"/>
  <c r="CM170" i="4" s="1"/>
  <c r="CI171" i="4"/>
  <c r="CB172" i="4"/>
  <c r="CE171" i="4" l="1"/>
  <c r="CG171" i="4" s="1"/>
  <c r="CI172" i="4"/>
  <c r="CB173" i="4"/>
  <c r="CE172" i="4" l="1"/>
  <c r="CG172" i="4" s="1"/>
  <c r="CL171" i="4"/>
  <c r="CM171" i="4" s="1"/>
  <c r="CI173" i="4"/>
  <c r="CB174" i="4"/>
  <c r="CL172" i="4" l="1"/>
  <c r="CM172" i="4" s="1"/>
  <c r="CE173" i="4"/>
  <c r="CG173" i="4" s="1"/>
  <c r="CL173" i="4"/>
  <c r="CM173" i="4" s="1"/>
  <c r="CI174" i="4"/>
  <c r="CB175" i="4"/>
  <c r="CE174" i="4" l="1"/>
  <c r="CG174" i="4" s="1"/>
  <c r="CI175" i="4"/>
  <c r="CB176" i="4"/>
  <c r="CL175" i="4" l="1"/>
  <c r="CM175" i="4" s="1"/>
  <c r="CE175" i="4"/>
  <c r="CG175" i="4" s="1"/>
  <c r="CL174" i="4"/>
  <c r="CM174" i="4" s="1"/>
  <c r="CI176" i="4"/>
  <c r="CB177" i="4"/>
  <c r="CE176" i="4" l="1"/>
  <c r="CG176" i="4" s="1"/>
  <c r="CL176" i="4"/>
  <c r="CM176" i="4" s="1"/>
  <c r="CI177" i="4"/>
  <c r="CB178" i="4"/>
  <c r="CE177" i="4" l="1"/>
  <c r="CG177" i="4" s="1"/>
  <c r="CL177" i="4"/>
  <c r="CM177" i="4" s="1"/>
  <c r="CI178" i="4"/>
  <c r="CB179" i="4"/>
  <c r="CE178" i="4" l="1"/>
  <c r="CG178" i="4" s="1"/>
  <c r="CL178" i="4"/>
  <c r="CM178" i="4" s="1"/>
  <c r="CI179" i="4"/>
  <c r="CB180" i="4"/>
  <c r="CE179" i="4" l="1"/>
  <c r="CG179" i="4" s="1"/>
  <c r="CL179" i="4"/>
  <c r="CM179" i="4" s="1"/>
  <c r="CI180" i="4"/>
  <c r="CB181" i="4"/>
  <c r="CE180" i="4" l="1"/>
  <c r="CG180" i="4" s="1"/>
  <c r="CI181" i="4"/>
  <c r="CB182" i="4"/>
  <c r="CE181" i="4" l="1"/>
  <c r="CG181" i="4" s="1"/>
  <c r="CL181" i="4"/>
  <c r="CM181" i="4" s="1"/>
  <c r="CL180" i="4"/>
  <c r="CM180" i="4" s="1"/>
  <c r="CI182" i="4"/>
  <c r="CB183" i="4"/>
  <c r="CE182" i="4" l="1"/>
  <c r="CG182" i="4" s="1"/>
  <c r="CI183" i="4"/>
  <c r="CB184" i="4"/>
  <c r="CE183" i="4" l="1"/>
  <c r="CG183" i="4" s="1"/>
  <c r="CL183" i="4"/>
  <c r="CM183" i="4" s="1"/>
  <c r="CL182" i="4"/>
  <c r="CM182" i="4" s="1"/>
  <c r="CI184" i="4"/>
  <c r="CB185" i="4"/>
  <c r="CE184" i="4" l="1"/>
  <c r="CG184" i="4" s="1"/>
  <c r="CL184" i="4"/>
  <c r="CM184" i="4" s="1"/>
  <c r="CI185" i="4"/>
  <c r="CB186" i="4"/>
  <c r="CE185" i="4" l="1"/>
  <c r="CG185" i="4" s="1"/>
  <c r="CI186" i="4"/>
  <c r="CB187" i="4"/>
  <c r="CE186" i="4" l="1"/>
  <c r="CG186" i="4" s="1"/>
  <c r="CL186" i="4"/>
  <c r="CM186" i="4" s="1"/>
  <c r="CL185" i="4"/>
  <c r="CM185" i="4" s="1"/>
  <c r="CI187" i="4"/>
  <c r="CB188" i="4"/>
  <c r="CE187" i="4" l="1"/>
  <c r="CG187" i="4" s="1"/>
  <c r="CI188" i="4"/>
  <c r="CB189" i="4"/>
  <c r="CE188" i="4" l="1"/>
  <c r="CG188" i="4" s="1"/>
  <c r="CL187" i="4"/>
  <c r="CM187" i="4" s="1"/>
  <c r="CI189" i="4"/>
  <c r="CB190" i="4"/>
  <c r="CL188" i="4" l="1"/>
  <c r="CM188" i="4" s="1"/>
  <c r="CE189" i="4"/>
  <c r="CG189" i="4" s="1"/>
  <c r="CL189" i="4"/>
  <c r="CM189" i="4" s="1"/>
  <c r="CI190" i="4"/>
  <c r="CB191" i="4"/>
  <c r="CE190" i="4" l="1"/>
  <c r="CG190" i="4" s="1"/>
  <c r="CI191" i="4"/>
  <c r="CB192" i="4"/>
  <c r="CE191" i="4" l="1"/>
  <c r="CG191" i="4" s="1"/>
  <c r="CL190" i="4"/>
  <c r="CM190" i="4" s="1"/>
  <c r="CI192" i="4"/>
  <c r="CB193" i="4"/>
  <c r="CL191" i="4" l="1"/>
  <c r="CM191" i="4" s="1"/>
  <c r="CE192" i="4"/>
  <c r="CG192" i="4" s="1"/>
  <c r="CL192" i="4"/>
  <c r="CM192" i="4" s="1"/>
  <c r="CI193" i="4"/>
  <c r="CB194" i="4"/>
  <c r="CE193" i="4" l="1"/>
  <c r="CG193" i="4" s="1"/>
  <c r="CL193" i="4"/>
  <c r="CM193" i="4" s="1"/>
  <c r="CI194" i="4"/>
  <c r="CB195" i="4"/>
  <c r="CE194" i="4" l="1"/>
  <c r="CG194" i="4" s="1"/>
  <c r="CL194" i="4"/>
  <c r="CM194" i="4" s="1"/>
  <c r="CI195" i="4"/>
  <c r="CB196" i="4"/>
  <c r="CE195" i="4" l="1"/>
  <c r="CG195" i="4" s="1"/>
  <c r="CL195" i="4"/>
  <c r="CM195" i="4" s="1"/>
  <c r="CI196" i="4"/>
  <c r="CB197" i="4"/>
  <c r="CE196" i="4" l="1"/>
  <c r="CG196" i="4" s="1"/>
  <c r="CI197" i="4"/>
  <c r="CB198" i="4"/>
  <c r="CE197" i="4" l="1"/>
  <c r="CG197" i="4" s="1"/>
  <c r="CL197" i="4"/>
  <c r="CM197" i="4" s="1"/>
  <c r="CL196" i="4"/>
  <c r="CM196" i="4" s="1"/>
  <c r="CI198" i="4"/>
  <c r="CB199" i="4"/>
  <c r="CE198" i="4" l="1"/>
  <c r="CG198" i="4" s="1"/>
  <c r="CI199" i="4"/>
  <c r="CB200" i="4"/>
  <c r="CE199" i="4" l="1"/>
  <c r="CG199" i="4" s="1"/>
  <c r="CL199" i="4"/>
  <c r="CM199" i="4" s="1"/>
  <c r="CL198" i="4"/>
  <c r="CM198" i="4" s="1"/>
  <c r="CI200" i="4"/>
  <c r="CC201" i="4" l="1"/>
  <c r="CE200" i="4"/>
  <c r="CL200" i="4"/>
  <c r="CI201" i="4"/>
  <c r="CL202" i="4" l="1"/>
  <c r="CM200" i="4"/>
  <c r="CG200" i="4"/>
  <c r="CG202" i="4" s="1"/>
  <c r="CE202" i="4"/>
  <c r="E14" i="6" s="1"/>
  <c r="E15" i="6" s="1"/>
  <c r="CE201" i="4"/>
  <c r="CJ201" i="4"/>
  <c r="D11" i="6" s="1"/>
  <c r="D13" i="6" s="1"/>
  <c r="C11" i="6"/>
  <c r="C13" i="6" s="1"/>
  <c r="F11" i="6"/>
  <c r="F13" i="6" s="1"/>
  <c r="E11" i="6"/>
  <c r="E13" i="6" s="1"/>
  <c r="F51" i="9" l="1"/>
  <c r="F52" i="9" s="1"/>
  <c r="F53" i="9" s="1"/>
  <c r="CM202" i="4"/>
  <c r="F14" i="6"/>
  <c r="CL201" i="4"/>
  <c r="E16" i="6"/>
  <c r="C14" i="6"/>
  <c r="CG201" i="4"/>
  <c r="F15" i="6" l="1"/>
  <c r="F16" i="6" s="1"/>
  <c r="C15" i="6"/>
  <c r="C16" i="6" s="1"/>
  <c r="CM201" i="4"/>
  <c r="D14" i="6"/>
  <c r="D15" i="6" l="1"/>
  <c r="D16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Sandy</author>
    <author>Sandeep Bhatt</author>
    <author>logix group</author>
    <author>Author</author>
    <author>Nitin Bhatt</author>
    <author>Admin</author>
    <author>Ankita Mehta</author>
  </authors>
  <commentList>
    <comment ref="O5" authorId="0" shapeId="0" xr:uid="{AE6B085B-40DC-4D5D-8401-3E7DF8F78D96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Assumption</t>
        </r>
      </text>
    </comment>
    <comment ref="S6" authorId="1" shapeId="0" xr:uid="{EDCC11CC-E85C-4256-B4CA-435DE16FCA16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First Three Year 8%</t>
        </r>
      </text>
    </comment>
    <comment ref="G9" authorId="2" shapeId="0" xr:uid="{D23076B6-4B48-4D24-AD1F-6BAFAA4A9434}">
      <text>
        <r>
          <rPr>
            <b/>
            <sz val="9"/>
            <color indexed="81"/>
            <rFont val="Tahoma"/>
            <family val="2"/>
          </rPr>
          <t>logix group:</t>
        </r>
        <r>
          <rPr>
            <sz val="9"/>
            <color indexed="81"/>
            <rFont val="Tahoma"/>
            <family val="2"/>
          </rPr>
          <t xml:space="preserve">
75000
</t>
        </r>
      </text>
    </comment>
    <comment ref="G11" authorId="3" shapeId="0" xr:uid="{310497CF-1196-4B8C-8BA4-07B96D5A534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First 8 months pure rev share of 11% and next 8 months onwards MG of 150 or rev share 10%, whichever is higher</t>
        </r>
      </text>
    </comment>
    <comment ref="J12" authorId="4" shapeId="0" xr:uid="{AFF10A3C-88E9-4DF6-8D82-983E00A45686}">
      <text>
        <r>
          <rPr>
            <b/>
            <sz val="9"/>
            <color indexed="81"/>
            <rFont val="Tahoma"/>
            <family val="2"/>
          </rPr>
          <t>Nitin Bhatt:</t>
        </r>
        <r>
          <rPr>
            <sz val="9"/>
            <color indexed="81"/>
            <rFont val="Tahoma"/>
            <family val="2"/>
          </rPr>
          <t xml:space="preserve">
Esclation waived for 1 year
</t>
        </r>
      </text>
    </comment>
    <comment ref="AH13" authorId="4" shapeId="0" xr:uid="{E829BFFA-E802-40B1-BC1D-11B81F8146B2}">
      <text>
        <r>
          <rPr>
            <b/>
            <sz val="9"/>
            <color indexed="81"/>
            <rFont val="Tahoma"/>
            <family val="2"/>
          </rPr>
          <t>Nitin Bhatt:</t>
        </r>
        <r>
          <rPr>
            <sz val="9"/>
            <color indexed="81"/>
            <rFont val="Tahoma"/>
            <family val="2"/>
          </rPr>
          <t xml:space="preserve">
Esclation 5th year onward on last paid Rent i.e. 200 PSFT</t>
        </r>
      </text>
    </comment>
    <comment ref="G15" authorId="0" shapeId="0" xr:uid="{13D4A975-0B24-48D9-A06E-F2B05B55D188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intial 6 months pure rev Share of 11% of Net sales</t>
        </r>
      </text>
    </comment>
    <comment ref="N15" authorId="0" shapeId="0" xr:uid="{C7E0DD2C-B894-4E58-A8B0-8175C3722486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Pure rev Share of 11% for first 6 months</t>
        </r>
      </text>
    </comment>
    <comment ref="S15" authorId="0" shapeId="0" xr:uid="{4EB5CDE6-C6F2-4FDE-BC9A-937848128819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Revenue Share is applicable for initial 6 months</t>
        </r>
      </text>
    </comment>
    <comment ref="S21" authorId="0" shapeId="0" xr:uid="{A9D48A57-7BFA-43E8-99EB-9054F9C38942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12% during EOSS</t>
        </r>
      </text>
    </comment>
    <comment ref="G26" authorId="1" shapeId="0" xr:uid="{530E13ED-85D5-4265-B27D-051130349E8B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First 6 Months - Pure Revenue Share</t>
        </r>
      </text>
    </comment>
    <comment ref="S26" authorId="1" shapeId="0" xr:uid="{84EF43AB-300E-461F-BED8-0AA33435CFF7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Applicable for first year only</t>
        </r>
      </text>
    </comment>
    <comment ref="B31" authorId="5" shapeId="0" xr:uid="{7A3536A7-DC83-4718-99A9-FFF5F1A3AA23}">
      <text>
        <r>
          <rPr>
            <b/>
            <sz val="9"/>
            <color indexed="81"/>
            <rFont val="Tahoma"/>
            <family val="2"/>
          </rPr>
          <t>New tenant</t>
        </r>
      </text>
    </comment>
    <comment ref="G32" authorId="0" shapeId="0" xr:uid="{E01DB2B8-63A6-45C2-8B26-0C9B8AE18993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12% Pure rev Share  for first 3 months</t>
        </r>
      </text>
    </comment>
    <comment ref="S32" authorId="0" shapeId="0" xr:uid="{E7DF4FAE-DD0F-4B65-AB49-3C51F1FA33AF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4th year onwards 13%</t>
        </r>
      </text>
    </comment>
    <comment ref="I35" authorId="4" shapeId="0" xr:uid="{6C112F17-FC07-4093-978E-28BA4CB57AF4}">
      <text>
        <r>
          <rPr>
            <b/>
            <sz val="9"/>
            <color indexed="81"/>
            <rFont val="Tahoma"/>
            <family val="2"/>
          </rPr>
          <t>Nitin Bhatt:</t>
        </r>
        <r>
          <rPr>
            <sz val="9"/>
            <color indexed="81"/>
            <rFont val="Tahoma"/>
            <family val="2"/>
          </rPr>
          <t xml:space="preserve">
MG Rs.50 PSFT for FY 19-20</t>
        </r>
      </text>
    </comment>
    <comment ref="G37" authorId="3" shapeId="0" xr:uid="{D54FA874-3ADA-40B6-BD12-830045B7BED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 month operational rent free for setting of delay penalty</t>
        </r>
      </text>
    </comment>
    <comment ref="E41" authorId="0" shapeId="0" xr:uid="{D7060B1B-7F2E-45E0-BB07-0E1BE18981DF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Carpet Area</t>
        </r>
      </text>
    </comment>
    <comment ref="S41" authorId="0" shapeId="0" xr:uid="{8A93D893-385C-409C-B6AF-EAF82595F4D6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8% for fist three months</t>
        </r>
      </text>
    </comment>
    <comment ref="E42" authorId="1" shapeId="0" xr:uid="{43CBFCFC-8D91-4A01-8DF4-177C42DB3AFA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200 Sq Ft Fresco Area</t>
        </r>
      </text>
    </comment>
    <comment ref="F42" authorId="1" shapeId="0" xr:uid="{C198CFEC-6180-45B8-B15E-3D8D67B626D4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200 Sft Fresco Area</t>
        </r>
      </text>
    </comment>
    <comment ref="G42" authorId="1" shapeId="0" xr:uid="{EB16B8FC-28CF-4D42-9CC6-4376D128651F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80 Rs/sft on Fresco Area</t>
        </r>
      </text>
    </comment>
    <comment ref="H42" authorId="1" shapeId="0" xr:uid="{9885A310-5FE9-4B74-B81A-0B129BE14C1E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80 Rs/sft on Fresco Area</t>
        </r>
      </text>
    </comment>
    <comment ref="I42" authorId="1" shapeId="0" xr:uid="{104466A9-FF66-4BE4-B108-1A1B94D611FD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80 Rs/sft on Fresco Area</t>
        </r>
      </text>
    </comment>
    <comment ref="S45" authorId="1" shapeId="0" xr:uid="{BA7EF05E-CF3B-4659-AABB-C0A947C51999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9% during EOSS</t>
        </r>
      </text>
    </comment>
    <comment ref="G48" authorId="2" shapeId="0" xr:uid="{DD268B67-F9E2-42F1-A48F-C2E95F2151DF}">
      <text>
        <r>
          <rPr>
            <sz val="9"/>
            <color indexed="81"/>
            <rFont val="Tahoma"/>
            <family val="2"/>
          </rPr>
          <t>Author:
The MG is Rs.70 per sq ft. the same shall be applicable on 11056 sft for first 3 years.</t>
        </r>
      </text>
    </comment>
    <comment ref="S51" authorId="1" shapeId="0" xr:uid="{9580E1A5-C6C4-4D65-9310-98E9E984098C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9% during EOSS</t>
        </r>
      </text>
    </comment>
    <comment ref="J53" authorId="4" shapeId="0" xr:uid="{D9EC5158-FAAC-488B-A934-C93F95732B8E}">
      <text>
        <r>
          <rPr>
            <b/>
            <sz val="9"/>
            <color indexed="81"/>
            <rFont val="Tahoma"/>
            <family val="2"/>
          </rPr>
          <t>Nitin Bhatt:</t>
        </r>
        <r>
          <rPr>
            <sz val="9"/>
            <color indexed="81"/>
            <rFont val="Tahoma"/>
            <family val="2"/>
          </rPr>
          <t xml:space="preserve">
Esclation waived for one Year.</t>
        </r>
      </text>
    </comment>
    <comment ref="S53" authorId="3" shapeId="0" xr:uid="{27F30111-98EC-42BB-8856-3EE4D39422D3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8% during EOSS</t>
        </r>
      </text>
    </comment>
    <comment ref="S55" authorId="3" shapeId="0" xr:uid="{5F6EADD5-FA93-420F-8DE5-8DA2650B9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8% during EOSS</t>
        </r>
      </text>
    </comment>
    <comment ref="G57" authorId="3" shapeId="0" xr:uid="{A338CB70-C647-4D69-A32C-E0FC54050332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Pure Revenue share of 15% for first year</t>
        </r>
      </text>
    </comment>
    <comment ref="S59" authorId="1" shapeId="0" xr:uid="{F3276A17-8649-41F6-A6A1-148B22BF0586}">
      <text>
        <r>
          <rPr>
            <b/>
            <sz val="9"/>
            <color indexed="81"/>
            <rFont val="Tahoma"/>
            <family val="2"/>
          </rPr>
          <t>Sandeep Bhatt:</t>
        </r>
        <r>
          <rPr>
            <sz val="9"/>
            <color indexed="81"/>
            <rFont val="Tahoma"/>
            <family val="2"/>
          </rPr>
          <t xml:space="preserve">
3&amp;$th Year -8.5%,
5th year onwards 8.%</t>
        </r>
      </text>
    </comment>
    <comment ref="E62" authorId="3" shapeId="0" xr:uid="{7E79D666-04EE-4467-9BE7-A15EBE968938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64308 for CAM calculations</t>
        </r>
      </text>
    </comment>
    <comment ref="G66" authorId="3" shapeId="0" xr:uid="{9E387B34-BBE9-41BE-94D6-10496595ADA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First 6 month pure Rev Share, Next 6 month MG of Rs. 90 from 2nd year onwards Rs.95</t>
        </r>
      </text>
    </comment>
    <comment ref="S66" authorId="3" shapeId="0" xr:uid="{1C44F384-121D-4C41-A2F6-23DA7C476EB4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7% ON PRODUCTS</t>
        </r>
      </text>
    </comment>
    <comment ref="G72" authorId="0" shapeId="0" xr:uid="{EE501E0C-A84D-4EDF-B8A0-51D8CA22B955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Pure Revenue Share till procurement of liquor license</t>
        </r>
      </text>
    </comment>
    <comment ref="G74" authorId="3" shapeId="0" xr:uid="{FCEDB8D0-8C31-42E7-B9EC-ADB0073B5B72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first 6 months MG is Rs.7 lacs/month, 7th month onwards Rs.8.5 lacs/ month</t>
        </r>
      </text>
    </comment>
    <comment ref="G75" authorId="3" shapeId="0" xr:uid="{A9BDC03E-C479-4EA3-8555-D9C5B47B266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for 1st year MG is Rs.15 lacs/ month, 2nd year onwards MG is Rs.18 lacs/ month</t>
        </r>
      </text>
    </comment>
    <comment ref="S75" authorId="3" shapeId="0" xr:uid="{9C1BEC7B-3B5E-40E5-A8B0-A4706D2D6F85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% of rev share is different for each of the signed counters. 9% is an average representation</t>
        </r>
      </text>
    </comment>
    <comment ref="G77" authorId="0" shapeId="0" xr:uid="{A6CD4273-898E-4750-ADDF-BF0BC151FEA6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Pure revenue Share for firtst 4 months</t>
        </r>
      </text>
    </comment>
    <comment ref="S77" authorId="0" shapeId="0" xr:uid="{A79D86E7-E627-4FAD-8FD0-7CF87F884578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15% for first 4 months</t>
        </r>
      </text>
    </comment>
    <comment ref="G78" authorId="6" shapeId="0" xr:uid="{D65EC8F0-E5EE-4C49-A22F-DE1827952B8F}">
      <text>
        <r>
          <rPr>
            <b/>
            <sz val="9"/>
            <color indexed="81"/>
            <rFont val="Tahoma"/>
            <family val="2"/>
          </rPr>
          <t>Ankita Mehta:</t>
        </r>
        <r>
          <rPr>
            <sz val="9"/>
            <color indexed="81"/>
            <rFont val="Tahoma"/>
            <family val="2"/>
          </rPr>
          <t xml:space="preserve">
For Unit No. 7 MG is 75 psft for first year</t>
        </r>
      </text>
    </comment>
    <comment ref="S81" authorId="0" shapeId="0" xr:uid="{87898FCA-0F7C-49A3-BE09-75CB0189DE36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15% for initial four months</t>
        </r>
      </text>
    </comment>
    <comment ref="AA81" authorId="0" shapeId="0" xr:uid="{22377176-9527-45CD-A3F0-B71F5BE29AF9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capped for intial 2 years, thenafter actuals + 20%</t>
        </r>
      </text>
    </comment>
    <comment ref="AA82" authorId="0" shapeId="0" xr:uid="{0C8D24C6-9D3A-4A0D-8B02-EA93AE285FC7}">
      <text>
        <r>
          <rPr>
            <b/>
            <sz val="8"/>
            <color indexed="81"/>
            <rFont val="Tahoma"/>
            <family val="2"/>
          </rPr>
          <t>Sandy:</t>
        </r>
        <r>
          <rPr>
            <sz val="8"/>
            <color indexed="81"/>
            <rFont val="Tahoma"/>
            <family val="2"/>
          </rPr>
          <t xml:space="preserve">
capped for intial 2 years, thenafter actuals + 20%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Sanyamm Sodhi</author>
  </authors>
  <commentList>
    <comment ref="B3" authorId="0" shapeId="0" xr:uid="{A14D1DF5-93BC-4768-AAE9-814A495F4386}">
      <text>
        <r>
          <rPr>
            <b/>
            <sz val="9"/>
            <color indexed="81"/>
            <rFont val="Tahoma"/>
            <family val="2"/>
          </rPr>
          <t>Sanyamm Sodhi:</t>
        </r>
        <r>
          <rPr>
            <sz val="9"/>
            <color indexed="81"/>
            <rFont val="Tahoma"/>
            <family val="2"/>
          </rPr>
          <t xml:space="preserve">
Hand fed because of duplicate values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Sanyamm Sodhi</author>
  </authors>
  <commentList>
    <comment ref="B3" authorId="0" shapeId="0" xr:uid="{C23D6D61-8921-4966-8085-130DB8763D96}">
      <text>
        <r>
          <rPr>
            <b/>
            <sz val="9"/>
            <color indexed="81"/>
            <rFont val="Tahoma"/>
            <family val="2"/>
          </rPr>
          <t>Sanyamm Sodhi:</t>
        </r>
        <r>
          <rPr>
            <sz val="9"/>
            <color indexed="81"/>
            <rFont val="Tahoma"/>
            <family val="2"/>
          </rPr>
          <t xml:space="preserve">
Hand fed because of duplicate values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Sanyamm Sodhi</author>
  </authors>
  <commentList>
    <comment ref="B3" authorId="0" shapeId="0" xr:uid="{D720A380-23EA-48A2-803F-C4333596109B}">
      <text>
        <r>
          <rPr>
            <b/>
            <sz val="9"/>
            <color indexed="81"/>
            <rFont val="Tahoma"/>
            <family val="2"/>
          </rPr>
          <t>Sanyamm Sodhi:</t>
        </r>
        <r>
          <rPr>
            <sz val="9"/>
            <color indexed="81"/>
            <rFont val="Tahoma"/>
            <family val="2"/>
          </rPr>
          <t xml:space="preserve">
Hand fed because of duplicate values
</t>
        </r>
      </text>
    </comment>
  </commentList>
</comments>
</file>

<file path=xl/sharedStrings.xml><?xml version="1.0" encoding="utf-8"?>
<sst xmlns="http://schemas.openxmlformats.org/spreadsheetml/2006/main" count="1200" uniqueCount="393">
  <si>
    <t>x</t>
  </si>
  <si>
    <t xml:space="preserve">  </t>
  </si>
  <si>
    <t xml:space="preserve"> </t>
  </si>
  <si>
    <t>S.No.</t>
  </si>
  <si>
    <t>Tenant Name</t>
  </si>
  <si>
    <t>Shop No</t>
  </si>
  <si>
    <t>Floor</t>
  </si>
  <si>
    <t>Covered Area</t>
  </si>
  <si>
    <t xml:space="preserve">Super Area </t>
  </si>
  <si>
    <t>MG - Monthly Rate per Sqft</t>
  </si>
  <si>
    <t xml:space="preserve">MG - Monthly Rent </t>
  </si>
  <si>
    <t>Revenue sharing % of net sales</t>
  </si>
  <si>
    <t>Interest Free Security Deposit</t>
  </si>
  <si>
    <t>Lease period (in years)</t>
  </si>
  <si>
    <t>Lock in period ( in months)</t>
  </si>
  <si>
    <t>Rent Commencement Date</t>
  </si>
  <si>
    <t>Date of Registration/ Signing of ATSL/MOU</t>
  </si>
  <si>
    <t>CAM charges</t>
  </si>
  <si>
    <t>HVAC</t>
  </si>
  <si>
    <t xml:space="preserve">Escalation in CAM </t>
  </si>
  <si>
    <t>1st Escalated  CAM Amount</t>
  </si>
  <si>
    <t>2nd Escalated  CAM Amount (C.Y)</t>
  </si>
  <si>
    <t>Term of Escalation (months)</t>
  </si>
  <si>
    <t>Status at Site</t>
  </si>
  <si>
    <t>Status</t>
  </si>
  <si>
    <t>Remarks</t>
  </si>
  <si>
    <t>Year 1</t>
  </si>
  <si>
    <t>Year 2</t>
  </si>
  <si>
    <t>Year 3</t>
  </si>
  <si>
    <t>Year 4</t>
  </si>
  <si>
    <t>Year 5</t>
  </si>
  <si>
    <t>Year 6</t>
  </si>
  <si>
    <t>Year 7</t>
  </si>
  <si>
    <t>Year 7 (C.Y)</t>
  </si>
  <si>
    <t>Total</t>
  </si>
  <si>
    <t>Received</t>
  </si>
  <si>
    <t>To Be Received</t>
  </si>
  <si>
    <t>Reliance Hypermart</t>
  </si>
  <si>
    <t>Anchor Store 1</t>
  </si>
  <si>
    <t>Lower ground</t>
  </si>
  <si>
    <t>-</t>
  </si>
  <si>
    <t>Partially Operational</t>
  </si>
  <si>
    <t>Leased Area - Registered</t>
  </si>
  <si>
    <t>Max Lifestyle</t>
  </si>
  <si>
    <t>Anchor Store 3</t>
  </si>
  <si>
    <t>On Actuals</t>
  </si>
  <si>
    <t>Operational</t>
  </si>
  <si>
    <t>Reliance Trends</t>
  </si>
  <si>
    <t>Anchor Store 2</t>
  </si>
  <si>
    <t>Vacant</t>
  </si>
  <si>
    <t>Café</t>
  </si>
  <si>
    <t>Subway</t>
  </si>
  <si>
    <t>F&amp;B</t>
  </si>
  <si>
    <t>N/A</t>
  </si>
  <si>
    <t>Leased Area - ATSL Signed</t>
  </si>
  <si>
    <t>Store - 4</t>
  </si>
  <si>
    <t>Forest Essentials</t>
  </si>
  <si>
    <t>G -1</t>
  </si>
  <si>
    <t>Ground</t>
  </si>
  <si>
    <t>AND</t>
  </si>
  <si>
    <t>G -2</t>
  </si>
  <si>
    <t>Aptronics</t>
  </si>
  <si>
    <t>G -3</t>
  </si>
  <si>
    <t>G -4</t>
  </si>
  <si>
    <t>Nykaa</t>
  </si>
  <si>
    <t>G -6</t>
  </si>
  <si>
    <t>Chumbak</t>
  </si>
  <si>
    <t>G -7</t>
  </si>
  <si>
    <t>PC Jeweller</t>
  </si>
  <si>
    <t>G -8</t>
  </si>
  <si>
    <t>NA</t>
  </si>
  <si>
    <t>VH Women</t>
  </si>
  <si>
    <t>G -9</t>
  </si>
  <si>
    <t>Lenskart</t>
  </si>
  <si>
    <t>G -10</t>
  </si>
  <si>
    <t>Haldiram</t>
  </si>
  <si>
    <t>G -11</t>
  </si>
  <si>
    <t>Levi's</t>
  </si>
  <si>
    <t>G -12</t>
  </si>
  <si>
    <t>Kin's</t>
  </si>
  <si>
    <t>G -13</t>
  </si>
  <si>
    <t xml:space="preserve">Van Heusen </t>
  </si>
  <si>
    <t>G -14</t>
  </si>
  <si>
    <t>Louis Phillipe</t>
  </si>
  <si>
    <t>G -15</t>
  </si>
  <si>
    <t>Hidesign</t>
  </si>
  <si>
    <t>G-16</t>
  </si>
  <si>
    <t>Samsung</t>
  </si>
  <si>
    <t>G-16A</t>
  </si>
  <si>
    <t>Hush Puppies</t>
  </si>
  <si>
    <t>G-16B</t>
  </si>
  <si>
    <t>G-16C</t>
  </si>
  <si>
    <t>Dell</t>
  </si>
  <si>
    <t>G-16D</t>
  </si>
  <si>
    <t>Chaayos</t>
  </si>
  <si>
    <t>G -17 + 18 D</t>
  </si>
  <si>
    <t>Color Plus</t>
  </si>
  <si>
    <t>G -18</t>
  </si>
  <si>
    <t>Jockey</t>
  </si>
  <si>
    <t>G-18A</t>
  </si>
  <si>
    <t>VIP Lounge</t>
  </si>
  <si>
    <t>G-18B</t>
  </si>
  <si>
    <t>Bagline</t>
  </si>
  <si>
    <t>G-18C</t>
  </si>
  <si>
    <t xml:space="preserve">Iconic </t>
  </si>
  <si>
    <t>Anchor store 3</t>
  </si>
  <si>
    <t>G -5</t>
  </si>
  <si>
    <t>Shopper's Stop</t>
  </si>
  <si>
    <t>Anchor store 1</t>
  </si>
  <si>
    <t>Pantaloons</t>
  </si>
  <si>
    <t>Anchor store 2</t>
  </si>
  <si>
    <t>Display Shop</t>
  </si>
  <si>
    <t>Cinnabon/Auntie Anne's</t>
  </si>
  <si>
    <t>Atrium Café</t>
  </si>
  <si>
    <t>Theobroma</t>
  </si>
  <si>
    <t>Atrium Café 2</t>
  </si>
  <si>
    <t>Costa Coffee</t>
  </si>
  <si>
    <t>Atrium Café 3</t>
  </si>
  <si>
    <t>Storage</t>
  </si>
  <si>
    <t>Go Colors</t>
  </si>
  <si>
    <t>F -1</t>
  </si>
  <si>
    <t>First</t>
  </si>
  <si>
    <t>Aurelia</t>
  </si>
  <si>
    <t>F -2</t>
  </si>
  <si>
    <t>Metro</t>
  </si>
  <si>
    <t>F -3</t>
  </si>
  <si>
    <t>Skechers</t>
  </si>
  <si>
    <t>F -4</t>
  </si>
  <si>
    <t>Reliance Digital</t>
  </si>
  <si>
    <t>F -5</t>
  </si>
  <si>
    <t>Crossword</t>
  </si>
  <si>
    <t>F-6</t>
  </si>
  <si>
    <t>Manyavar</t>
  </si>
  <si>
    <t>F -7</t>
  </si>
  <si>
    <t>Elleven</t>
  </si>
  <si>
    <t>F -8</t>
  </si>
  <si>
    <t>Meena Bazaar</t>
  </si>
  <si>
    <t>F-8A</t>
  </si>
  <si>
    <t>Global Desi</t>
  </si>
  <si>
    <t>F -9</t>
  </si>
  <si>
    <t>W</t>
  </si>
  <si>
    <t>F -10A</t>
  </si>
  <si>
    <t>Adidas</t>
  </si>
  <si>
    <t>F-10B</t>
  </si>
  <si>
    <t>Croma</t>
  </si>
  <si>
    <t>F -11</t>
  </si>
  <si>
    <t>Bata</t>
  </si>
  <si>
    <t>F -12</t>
  </si>
  <si>
    <t>Miniso</t>
  </si>
  <si>
    <t>F-13</t>
  </si>
  <si>
    <t>Home Center</t>
  </si>
  <si>
    <t>F-14</t>
  </si>
  <si>
    <t>PVR</t>
  </si>
  <si>
    <t>Multiplex</t>
  </si>
  <si>
    <t>Second &amp; Third</t>
  </si>
  <si>
    <t>NEW U</t>
  </si>
  <si>
    <t>SF-01</t>
  </si>
  <si>
    <t>Second</t>
  </si>
  <si>
    <t>SF-02</t>
  </si>
  <si>
    <t>Fabindia Home</t>
  </si>
  <si>
    <t>SF-03</t>
  </si>
  <si>
    <t>LOOKS Salon</t>
  </si>
  <si>
    <t>SF-04</t>
  </si>
  <si>
    <t>Fabindia</t>
  </si>
  <si>
    <t xml:space="preserve">SF - 05 to 10 </t>
  </si>
  <si>
    <t>Hamleys</t>
  </si>
  <si>
    <t>SF -11 to 12A</t>
  </si>
  <si>
    <t>FD-03</t>
  </si>
  <si>
    <t>Pind Balluchi</t>
  </si>
  <si>
    <t>FD-04</t>
  </si>
  <si>
    <t>FD-02</t>
  </si>
  <si>
    <t>The Beer Café</t>
  </si>
  <si>
    <t>FD-05</t>
  </si>
  <si>
    <t>Ching Singh</t>
  </si>
  <si>
    <t>FD-01</t>
  </si>
  <si>
    <t>Timezone</t>
  </si>
  <si>
    <t>TF - Retail 1</t>
  </si>
  <si>
    <t>Third</t>
  </si>
  <si>
    <t>Food Quest</t>
  </si>
  <si>
    <t>Food Court</t>
  </si>
  <si>
    <t>Ruin Pub by imperfecto</t>
  </si>
  <si>
    <t>Fine Dine - 1,2,3</t>
  </si>
  <si>
    <t>Fifth, Phase 1</t>
  </si>
  <si>
    <t>I Sack Newton</t>
  </si>
  <si>
    <t>Fine Dine - 4,5,6</t>
  </si>
  <si>
    <t>Flying Dutchman</t>
  </si>
  <si>
    <t>Fine Dine - 7,8</t>
  </si>
  <si>
    <t>Fine Dine - 9</t>
  </si>
  <si>
    <t xml:space="preserve">Fifth floor </t>
  </si>
  <si>
    <t>Store - 1</t>
  </si>
  <si>
    <t>Sixth floor</t>
  </si>
  <si>
    <t>SKY House</t>
  </si>
  <si>
    <t>Fine Dine - 16,17,18,19</t>
  </si>
  <si>
    <t>Open Area for all the F&amp;B formats</t>
  </si>
  <si>
    <t>Fresco seating</t>
  </si>
  <si>
    <t>Vacant - Additional</t>
  </si>
  <si>
    <t>Fresco Sitting to SKY House</t>
  </si>
  <si>
    <t>Fresco Sitting to I Sack Newton</t>
  </si>
  <si>
    <t>Fresco Sitting to Flying Dutchman</t>
  </si>
  <si>
    <t>Summary :</t>
  </si>
  <si>
    <t>Particulars</t>
  </si>
  <si>
    <t>Covered Area Sft</t>
  </si>
  <si>
    <t>Super Area Sft</t>
  </si>
  <si>
    <t>% Occupancy</t>
  </si>
  <si>
    <t>Leased Area - MOU Signed</t>
  </si>
  <si>
    <t>Area Under Finalisation</t>
  </si>
  <si>
    <t>Area Under Discussion</t>
  </si>
  <si>
    <t>Sr. No.</t>
  </si>
  <si>
    <t>Parking Income</t>
  </si>
  <si>
    <t>Lease charge to Noida Authority</t>
  </si>
  <si>
    <t>TDS</t>
  </si>
  <si>
    <t>Net Receivable</t>
  </si>
  <si>
    <t>As per final sheet</t>
  </si>
  <si>
    <t>Leased Area</t>
  </si>
  <si>
    <t>Lease Start Date</t>
  </si>
  <si>
    <t>Lease End Date</t>
  </si>
  <si>
    <t>Unexpired Lease Term( in Years)</t>
  </si>
  <si>
    <t>1st Escalation</t>
  </si>
  <si>
    <t>2nd Escalation</t>
  </si>
  <si>
    <t>3rd Escalation</t>
  </si>
  <si>
    <t>4th Escalation</t>
  </si>
  <si>
    <t>5th Escalation</t>
  </si>
  <si>
    <t>15 years</t>
  </si>
  <si>
    <t>12 years</t>
  </si>
  <si>
    <t>Gross Rent</t>
  </si>
  <si>
    <t>Escalation</t>
  </si>
  <si>
    <t>Lease Rental pm as on Jan24 ( in INR)</t>
  </si>
  <si>
    <t>Aptronics 1</t>
  </si>
  <si>
    <t>Lease Period</t>
  </si>
  <si>
    <t>Escalation Freq. (in months)</t>
  </si>
  <si>
    <t>Logix Buildtech Pvt Ltd</t>
  </si>
  <si>
    <t>Particulars ( Rs. In Cr.)</t>
  </si>
  <si>
    <t>April 2023</t>
  </si>
  <si>
    <t>May 2023</t>
  </si>
  <si>
    <t>June 2023</t>
  </si>
  <si>
    <t>July 2023</t>
  </si>
  <si>
    <t>Aug 2023</t>
  </si>
  <si>
    <t>Sept 2023</t>
  </si>
  <si>
    <t>Oct 2023</t>
  </si>
  <si>
    <t>Nov 2023</t>
  </si>
  <si>
    <t>Dec 2023</t>
  </si>
  <si>
    <t xml:space="preserve">      Mall - Collection</t>
  </si>
  <si>
    <t>Business Receipt - Rent Collection</t>
  </si>
  <si>
    <t>Business Receipt - Rent Revenue Share</t>
  </si>
  <si>
    <t>Business Receipt - CAM/HVAC</t>
  </si>
  <si>
    <t>Business Receipt - D.G/Electricity</t>
  </si>
  <si>
    <t>Business Receipt - PNG/Water Charges</t>
  </si>
  <si>
    <t>Business Receipt - Signage/Promotional/Storage Rent</t>
  </si>
  <si>
    <t>Business Receipt - Rent Kiosk</t>
  </si>
  <si>
    <t>Business Receipt - Parking Collection</t>
  </si>
  <si>
    <t>Revenue share, Promotional /Signage, Rent Kiosk, PNG/Water Charges</t>
  </si>
  <si>
    <t>Average</t>
  </si>
  <si>
    <t>With escalation</t>
  </si>
  <si>
    <t>Without escalation</t>
  </si>
  <si>
    <t>Less: 10% TDS</t>
  </si>
  <si>
    <t>Net Receivables</t>
  </si>
  <si>
    <t>Less: Margin 45%</t>
  </si>
  <si>
    <t>Less: Security Deposit</t>
  </si>
  <si>
    <t>Loan eligibility (A)</t>
  </si>
  <si>
    <t>NPV of all cash flows</t>
  </si>
  <si>
    <t>Less: Margin 10%</t>
  </si>
  <si>
    <t>Loan eligibility (B)</t>
  </si>
  <si>
    <t>Proposed Limit (Lower of A and B)</t>
  </si>
  <si>
    <t>With LOI</t>
  </si>
  <si>
    <t>Without LOI</t>
  </si>
  <si>
    <t>Add: Other Income</t>
  </si>
  <si>
    <t>Total Gross Rental</t>
  </si>
  <si>
    <t>Less: NOIDA Lease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</si>
  <si>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</si>
  <si>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</si>
  <si>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</si>
  <si>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</si>
  <si>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</si>
  <si>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</si>
  <si>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</si>
  <si>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</si>
  <si>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Total 15 years - with escalation</t>
  </si>
  <si>
    <t>Total 12 years - with escalation</t>
  </si>
  <si>
    <t>NPV - 15 years @ 9.50%</t>
  </si>
  <si>
    <t>NPV - 12 years @ 9.50%</t>
  </si>
  <si>
    <t>Escalation frequency (years)</t>
  </si>
  <si>
    <t>Other Income</t>
  </si>
  <si>
    <t>Net Receivable w/o other income</t>
  </si>
  <si>
    <t>Net Receivable with other income</t>
  </si>
  <si>
    <t>Total Gross Rental with LOI</t>
  </si>
  <si>
    <t>Total Gross Rental w/o LOI</t>
  </si>
  <si>
    <t>Total Receivables - 15 years</t>
  </si>
  <si>
    <t>Total Receivables - 12 years</t>
  </si>
  <si>
    <t>Lease End Month</t>
  </si>
  <si>
    <t>Lease Start Month</t>
  </si>
  <si>
    <t>Without other income and parking</t>
  </si>
  <si>
    <t>With other income and parking</t>
  </si>
  <si>
    <t>Name of the Project</t>
  </si>
  <si>
    <t>Area (sq ft)</t>
  </si>
  <si>
    <t>Location</t>
  </si>
  <si>
    <t>Cyberpark</t>
  </si>
  <si>
    <t>Sector-62, Noida</t>
  </si>
  <si>
    <t>Completed</t>
  </si>
  <si>
    <t>World Square Mall</t>
  </si>
  <si>
    <t>Ghaziabad</t>
  </si>
  <si>
    <t>Parmesh Complex,</t>
  </si>
  <si>
    <t>Nirman Vihar, Delhi</t>
  </si>
  <si>
    <t>Parmesh Corporate Tower,</t>
  </si>
  <si>
    <t>Karkardooma, Delhi</t>
  </si>
  <si>
    <t>Parmesh Complex I,</t>
  </si>
  <si>
    <t>Parmesh Complex II,</t>
  </si>
  <si>
    <t>Parmesh Business Centre I:</t>
  </si>
  <si>
    <t>Parmesh Business Centre II,</t>
  </si>
  <si>
    <t>IIT Engineers Co-Operative Group Housing Society</t>
  </si>
  <si>
    <t>Dwarka, Delhi.</t>
  </si>
  <si>
    <t>World Square Mall,</t>
  </si>
  <si>
    <t>Avenue 133</t>
  </si>
  <si>
    <t>Noida</t>
  </si>
  <si>
    <t>Bhutani 18</t>
  </si>
  <si>
    <t>Name of the Directors</t>
  </si>
  <si>
    <t>Designation</t>
  </si>
  <si>
    <t>Age (Years)</t>
  </si>
  <si>
    <t>DIN</t>
  </si>
  <si>
    <t>Mr. Prem Bhutani</t>
  </si>
  <si>
    <t>Chairman and MD</t>
  </si>
  <si>
    <t>Mr. Ashish Bhutani</t>
  </si>
  <si>
    <t>CEO</t>
  </si>
  <si>
    <t>Mrs. Inayat Bhutani</t>
  </si>
  <si>
    <t>Director</t>
  </si>
  <si>
    <t>Lease Tenure (Years)</t>
  </si>
  <si>
    <t>Leasable area (Sq. ft)</t>
  </si>
  <si>
    <t>Iconic</t>
  </si>
  <si>
    <t>LOIs</t>
  </si>
  <si>
    <t xml:space="preserve">Others </t>
  </si>
  <si>
    <t>Lessee</t>
  </si>
  <si>
    <t>Particulars (INR Cr)</t>
  </si>
  <si>
    <t>Amount (INR Cr)</t>
  </si>
  <si>
    <t>Signed Lease Agreements</t>
  </si>
  <si>
    <t>LOIs signed</t>
  </si>
  <si>
    <t>Leasable area (sq ft)</t>
  </si>
  <si>
    <t>% of total area</t>
  </si>
  <si>
    <t>Facility Amount</t>
  </si>
  <si>
    <t>INR 415 Cr</t>
  </si>
  <si>
    <t>End Use of the Loan</t>
  </si>
  <si>
    <t xml:space="preserve">For acquisition of the Target Asset from Logix </t>
  </si>
  <si>
    <t>Rate of Interest</t>
  </si>
  <si>
    <t>Loan Tenor</t>
  </si>
  <si>
    <t>9.50% pa</t>
  </si>
  <si>
    <t>Security</t>
  </si>
  <si>
    <t>Personal Guarantee</t>
  </si>
  <si>
    <t>Net Receivable with other income and parking</t>
  </si>
  <si>
    <t>Net Receivable w/o other income and parking</t>
  </si>
  <si>
    <t>Add: Other Income and parking income</t>
  </si>
  <si>
    <t>NPV - 15 years @ 9.00%</t>
  </si>
  <si>
    <t>NPV - 12 years @ 9.00%</t>
  </si>
  <si>
    <t>Month</t>
  </si>
  <si>
    <t>Lease Rental (A)</t>
  </si>
  <si>
    <t>Other Income (B)</t>
  </si>
  <si>
    <t>C=A+B</t>
  </si>
  <si>
    <t>TDS @ 10% (D)</t>
  </si>
  <si>
    <t>Net Parking Income (E)</t>
  </si>
  <si>
    <t>As per agreements</t>
  </si>
  <si>
    <t>5% pa</t>
  </si>
  <si>
    <t>Nil</t>
  </si>
  <si>
    <t>Net Cash Flows (G=C-D+E-F)</t>
  </si>
  <si>
    <t>Op Balance</t>
  </si>
  <si>
    <t>Interest</t>
  </si>
  <si>
    <t>Principal repayment</t>
  </si>
  <si>
    <t>Available for debt service after DSCR</t>
  </si>
  <si>
    <t>Closing balance</t>
  </si>
  <si>
    <t>NPV</t>
  </si>
  <si>
    <t>Total Debt Obligations</t>
  </si>
  <si>
    <t>Noida Lease payment (F)</t>
  </si>
  <si>
    <t>Year</t>
  </si>
  <si>
    <t>TDS @ 10% (B)</t>
  </si>
  <si>
    <t>Noida Lease payment (C)</t>
  </si>
  <si>
    <t>Net Cash Flows (D=A-B-C)</t>
  </si>
  <si>
    <t>Other Income (E)</t>
  </si>
  <si>
    <t>Total Debt Obligations (H)</t>
  </si>
  <si>
    <t>DSCR (I=G/H)</t>
  </si>
  <si>
    <t>Min DSCR</t>
  </si>
  <si>
    <t>Avg DSCR</t>
  </si>
  <si>
    <t xml:space="preserve">Add: Other Income </t>
  </si>
  <si>
    <t>Add: Parking income</t>
  </si>
  <si>
    <t xml:space="preserve">Proposed Limit </t>
  </si>
  <si>
    <t>TDS @ 10% (C)</t>
  </si>
  <si>
    <t>Noida Lease payment (D)</t>
  </si>
  <si>
    <t>Net Cash Flows (F=A+B-C-D+E)</t>
  </si>
  <si>
    <t>Total Gross CAM with LOI</t>
  </si>
  <si>
    <t>CAM pm as on Jan24 ( in INR)</t>
  </si>
  <si>
    <t>CRIF - Due diligence</t>
  </si>
  <si>
    <t>Knight Frank - valuation</t>
  </si>
  <si>
    <t>RK Associates - valuation</t>
  </si>
  <si>
    <t>Prashant - Title Search</t>
  </si>
  <si>
    <t>MDP Partners - Title Search</t>
  </si>
  <si>
    <t>Name</t>
  </si>
  <si>
    <t>INR Lacs</t>
  </si>
  <si>
    <t>Crux Risk - escrow rent verification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</si>
</sst>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₹&quot;\ #,##0.00;[Red]&quot;₹&quot;\ \-#,##0.00"/>
    <numFmt numFmtId="43" formatCode="_ * #,##0.00_ ;_ * \-#,##0.00_ ;_ * &quot;-&quot;??_ ;_ @_ "/>
    <numFmt numFmtId="164" formatCode="_ * #,##0_ ;_ * \-#,##0_ ;_ * &quot;-&quot;??_ ;_ @_ "/>
    <numFmt numFmtId="165" formatCode="0.0"/>
    <numFmt numFmtId="166" formatCode="0.0%"/>
    <numFmt numFmtId="167" formatCode="[$-409]dd\-mmm\-yy;@"/>
    <numFmt numFmtId="168" formatCode="[$-409]d\-mmm\-yy;@"/>
    <numFmt numFmtId="169" formatCode="_(* #,##0.00_);_(* \(#,##0.00\);_(* &quot;-&quot;??_);_(@_)"/>
    <numFmt numFmtId="170" formatCode="_(* #,##0_);_(* \(#,##0\);_(* &quot;-&quot;??_);_(@_)"/>
    <numFmt numFmtId="171" formatCode="_ * #,##0.0000_ ;_ * \-#,##0.0000_ ;_ * &quot;-&quot;??_ ;_ @_ "/>
    <numFmt numFmtId="172" formatCode="_ * #,##0.00000_ ;_ * \-#,##0.0000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7030A0"/>
      <name val="Times New Roman"/>
      <family val="1"/>
    </font>
    <font>
      <sz val="9"/>
      <name val="Times New Roman"/>
      <family val="1"/>
    </font>
    <font>
      <b/>
      <sz val="9"/>
      <color rgb="FF7030A0"/>
      <name val="Times New Roman"/>
      <family val="1"/>
    </font>
    <font>
      <b/>
      <sz val="9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9"/>
      <color theme="1"/>
      <name val="Cambria"/>
      <family val="1"/>
    </font>
    <font>
      <b/>
      <sz val="11"/>
      <color theme="0"/>
      <name val="Calibri"/>
      <family val="2"/>
      <scheme val="minor"/>
    </font>
    <font>
      <sz val="9"/>
      <color theme="1"/>
      <name val="Book Antiqua"/>
      <family val="1"/>
    </font>
    <font>
      <b/>
      <u/>
      <sz val="9"/>
      <color theme="1"/>
      <name val="Book Antiqua"/>
      <family val="1"/>
    </font>
    <font>
      <b/>
      <sz val="9"/>
      <color theme="1"/>
      <name val="Book Antiqua"/>
      <family val="1"/>
    </font>
    <font>
      <b/>
      <i/>
      <sz val="9"/>
      <color theme="1"/>
      <name val="Book Antiqua"/>
      <family val="1"/>
    </font>
    <font>
      <b/>
      <sz val="9"/>
      <color theme="0"/>
      <name val="Times New Roman"/>
      <family val="1"/>
    </font>
    <font>
      <b/>
      <sz val="10"/>
      <color rgb="FF221F1F"/>
      <name val="Book Antiqua"/>
      <family val="1"/>
    </font>
    <font>
      <b/>
      <sz val="10"/>
      <color rgb="FF000000"/>
      <name val="Book Antiqua"/>
      <family val="1"/>
    </font>
    <font>
      <sz val="10"/>
      <color theme="1"/>
      <name val="Book Antiqua"/>
      <family val="1"/>
    </font>
    <font>
      <sz val="10"/>
      <color rgb="FF221F1F"/>
      <name val="Book Antiqua"/>
      <family val="1"/>
    </font>
    <font>
      <sz val="11"/>
      <color rgb="FF00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458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" fontId="3" fillId="2" borderId="2" xfId="0" applyNumberFormat="1" applyFont="1" applyFill="1" applyBorder="1" applyAlignment="1">
      <alignment vertical="center" wrapText="1"/>
    </xf>
    <xf numFmtId="1" fontId="2" fillId="3" borderId="3" xfId="0" applyNumberFormat="1" applyFont="1" applyFill="1" applyBorder="1" applyAlignment="1">
      <alignment vertical="center"/>
    </xf>
    <xf numFmtId="1" fontId="2" fillId="3" borderId="4" xfId="0" applyNumberFormat="1" applyFont="1" applyFill="1" applyBorder="1" applyAlignment="1">
      <alignment vertical="center"/>
    </xf>
    <xf numFmtId="1" fontId="2" fillId="3" borderId="5" xfId="0" applyNumberFormat="1" applyFont="1" applyFill="1" applyBorder="1" applyAlignment="1">
      <alignment vertical="center"/>
    </xf>
    <xf numFmtId="1" fontId="3" fillId="4" borderId="6" xfId="0" applyNumberFormat="1" applyFont="1" applyFill="1" applyBorder="1" applyAlignment="1">
      <alignment vertical="center" wrapText="1"/>
    </xf>
    <xf numFmtId="1" fontId="3" fillId="4" borderId="7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1" fontId="3" fillId="3" borderId="12" xfId="0" applyNumberFormat="1" applyFont="1" applyFill="1" applyBorder="1" applyAlignment="1">
      <alignment horizontal="center" vertical="center" wrapText="1"/>
    </xf>
    <xf numFmtId="1" fontId="3" fillId="3" borderId="13" xfId="0" applyNumberFormat="1" applyFont="1" applyFill="1" applyBorder="1" applyAlignment="1">
      <alignment horizontal="center" vertical="center" wrapText="1"/>
    </xf>
    <xf numFmtId="1" fontId="3" fillId="3" borderId="14" xfId="0" applyNumberFormat="1" applyFont="1" applyFill="1" applyBorder="1" applyAlignment="1">
      <alignment horizontal="center" vertical="center" wrapText="1"/>
    </xf>
    <xf numFmtId="1" fontId="3" fillId="4" borderId="12" xfId="0" applyNumberFormat="1" applyFont="1" applyFill="1" applyBorder="1" applyAlignment="1">
      <alignment horizontal="center" vertical="center" wrapText="1"/>
    </xf>
    <xf numFmtId="1" fontId="3" fillId="4" borderId="13" xfId="0" applyNumberFormat="1" applyFont="1" applyFill="1" applyBorder="1" applyAlignment="1">
      <alignment horizontal="center" vertical="center" wrapText="1"/>
    </xf>
    <xf numFmtId="1" fontId="3" fillId="4" borderId="14" xfId="0" applyNumberFormat="1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left" vertical="top"/>
    </xf>
    <xf numFmtId="0" fontId="0" fillId="0" borderId="22" xfId="0" applyBorder="1" applyAlignment="1">
      <alignment horizontal="center" vertical="top"/>
    </xf>
    <xf numFmtId="0" fontId="0" fillId="0" borderId="22" xfId="0" applyBorder="1" applyAlignment="1">
      <alignment horizontal="center"/>
    </xf>
    <xf numFmtId="1" fontId="0" fillId="0" borderId="22" xfId="0" applyNumberFormat="1" applyBorder="1" applyAlignment="1">
      <alignment horizontal="center" vertical="top" wrapText="1"/>
    </xf>
    <xf numFmtId="1" fontId="0" fillId="0" borderId="22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10" fontId="0" fillId="0" borderId="22" xfId="0" applyNumberFormat="1" applyBorder="1" applyAlignment="1">
      <alignment horizontal="center" vertical="top"/>
    </xf>
    <xf numFmtId="15" fontId="0" fillId="0" borderId="22" xfId="0" applyNumberFormat="1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/>
    <xf numFmtId="165" fontId="0" fillId="0" borderId="22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 vertical="top"/>
    </xf>
    <xf numFmtId="1" fontId="0" fillId="0" borderId="22" xfId="0" applyNumberFormat="1" applyBorder="1" applyAlignment="1">
      <alignment horizontal="center" vertical="top"/>
    </xf>
    <xf numFmtId="164" fontId="0" fillId="0" borderId="22" xfId="1" applyNumberFormat="1" applyFont="1" applyBorder="1" applyAlignment="1">
      <alignment horizontal="center"/>
    </xf>
    <xf numFmtId="0" fontId="0" fillId="0" borderId="25" xfId="0" applyBorder="1"/>
    <xf numFmtId="9" fontId="0" fillId="0" borderId="22" xfId="0" applyNumberFormat="1" applyBorder="1" applyAlignment="1">
      <alignment horizontal="center" vertical="top"/>
    </xf>
    <xf numFmtId="0" fontId="4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left" vertical="top"/>
    </xf>
    <xf numFmtId="0" fontId="4" fillId="0" borderId="22" xfId="0" applyFont="1" applyBorder="1" applyAlignment="1">
      <alignment horizontal="center"/>
    </xf>
    <xf numFmtId="1" fontId="4" fillId="0" borderId="22" xfId="0" applyNumberFormat="1" applyFont="1" applyBorder="1" applyAlignment="1">
      <alignment horizontal="center" vertical="top" wrapText="1"/>
    </xf>
    <xf numFmtId="1" fontId="4" fillId="0" borderId="22" xfId="0" applyNumberFormat="1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43" fontId="4" fillId="0" borderId="22" xfId="1" applyFont="1" applyBorder="1" applyAlignment="1">
      <alignment horizontal="center"/>
    </xf>
    <xf numFmtId="9" fontId="4" fillId="0" borderId="22" xfId="0" applyNumberFormat="1" applyFont="1" applyBorder="1" applyAlignment="1">
      <alignment horizontal="center" vertical="top"/>
    </xf>
    <xf numFmtId="0" fontId="4" fillId="0" borderId="22" xfId="0" applyFont="1" applyBorder="1" applyAlignment="1">
      <alignment horizontal="center" vertical="top"/>
    </xf>
    <xf numFmtId="15" fontId="4" fillId="0" borderId="22" xfId="0" applyNumberFormat="1" applyFont="1" applyBorder="1" applyAlignment="1">
      <alignment horizontal="center"/>
    </xf>
    <xf numFmtId="164" fontId="4" fillId="0" borderId="22" xfId="1" applyNumberFormat="1" applyFont="1" applyBorder="1" applyAlignment="1">
      <alignment horizontal="center"/>
    </xf>
    <xf numFmtId="9" fontId="4" fillId="0" borderId="22" xfId="0" applyNumberFormat="1" applyFont="1" applyBorder="1" applyAlignment="1">
      <alignment horizontal="center"/>
    </xf>
    <xf numFmtId="164" fontId="4" fillId="0" borderId="22" xfId="1" applyNumberFormat="1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" fillId="0" borderId="25" xfId="0" applyFont="1" applyBorder="1"/>
    <xf numFmtId="0" fontId="4" fillId="0" borderId="0" xfId="0" applyFont="1"/>
    <xf numFmtId="0" fontId="4" fillId="0" borderId="22" xfId="0" applyFont="1" applyBorder="1" applyAlignment="1">
      <alignment horizontal="left" vertical="top"/>
    </xf>
    <xf numFmtId="1" fontId="4" fillId="0" borderId="22" xfId="0" applyNumberFormat="1" applyFont="1" applyBorder="1" applyAlignment="1">
      <alignment horizontal="center" vertical="top"/>
    </xf>
    <xf numFmtId="0" fontId="4" fillId="0" borderId="22" xfId="0" applyFont="1" applyBorder="1" applyAlignment="1">
      <alignment horizontal="left"/>
    </xf>
    <xf numFmtId="165" fontId="4" fillId="0" borderId="22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" fontId="4" fillId="0" borderId="27" xfId="0" applyNumberFormat="1" applyFont="1" applyBorder="1" applyAlignment="1">
      <alignment horizontal="center"/>
    </xf>
    <xf numFmtId="1" fontId="4" fillId="0" borderId="27" xfId="0" applyNumberFormat="1" applyFont="1" applyBorder="1" applyAlignment="1">
      <alignment horizontal="center" vertical="top"/>
    </xf>
    <xf numFmtId="1" fontId="4" fillId="0" borderId="26" xfId="0" applyNumberFormat="1" applyFont="1" applyBorder="1" applyAlignment="1">
      <alignment horizontal="center" vertical="top"/>
    </xf>
    <xf numFmtId="0" fontId="0" fillId="0" borderId="22" xfId="0" applyBorder="1" applyAlignment="1">
      <alignment horizontal="left"/>
    </xf>
    <xf numFmtId="43" fontId="0" fillId="0" borderId="22" xfId="1" applyFont="1" applyBorder="1" applyAlignment="1">
      <alignment horizontal="center"/>
    </xf>
    <xf numFmtId="0" fontId="0" fillId="13" borderId="22" xfId="0" applyFill="1" applyBorder="1" applyAlignment="1">
      <alignment horizontal="left"/>
    </xf>
    <xf numFmtId="0" fontId="0" fillId="13" borderId="22" xfId="0" applyFill="1" applyBorder="1" applyAlignment="1">
      <alignment horizontal="center"/>
    </xf>
    <xf numFmtId="0" fontId="0" fillId="14" borderId="21" xfId="0" applyFill="1" applyBorder="1" applyAlignment="1">
      <alignment horizontal="center"/>
    </xf>
    <xf numFmtId="0" fontId="0" fillId="14" borderId="22" xfId="0" applyFill="1" applyBorder="1" applyAlignment="1">
      <alignment horizontal="left"/>
    </xf>
    <xf numFmtId="0" fontId="0" fillId="14" borderId="22" xfId="0" applyFill="1" applyBorder="1" applyAlignment="1">
      <alignment horizontal="center"/>
    </xf>
    <xf numFmtId="1" fontId="0" fillId="14" borderId="22" xfId="0" applyNumberFormat="1" applyFill="1" applyBorder="1" applyAlignment="1">
      <alignment horizontal="center"/>
    </xf>
    <xf numFmtId="43" fontId="0" fillId="14" borderId="22" xfId="1" applyFont="1" applyFill="1" applyBorder="1" applyAlignment="1">
      <alignment horizontal="center"/>
    </xf>
    <xf numFmtId="9" fontId="0" fillId="14" borderId="22" xfId="0" applyNumberFormat="1" applyFill="1" applyBorder="1" applyAlignment="1">
      <alignment horizontal="center"/>
    </xf>
    <xf numFmtId="1" fontId="0" fillId="14" borderId="22" xfId="0" applyNumberFormat="1" applyFill="1" applyBorder="1" applyAlignment="1">
      <alignment horizontal="center" vertical="top"/>
    </xf>
    <xf numFmtId="15" fontId="0" fillId="14" borderId="22" xfId="0" applyNumberFormat="1" applyFill="1" applyBorder="1" applyAlignment="1">
      <alignment horizontal="center"/>
    </xf>
    <xf numFmtId="164" fontId="0" fillId="14" borderId="22" xfId="1" applyNumberFormat="1" applyFont="1" applyFill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14" borderId="22" xfId="0" applyNumberFormat="1" applyFill="1" applyBorder="1" applyAlignment="1">
      <alignment horizontal="center"/>
    </xf>
    <xf numFmtId="0" fontId="0" fillId="10" borderId="0" xfId="0" applyFill="1"/>
    <xf numFmtId="0" fontId="2" fillId="0" borderId="22" xfId="0" applyFont="1" applyBorder="1" applyAlignment="1">
      <alignment horizontal="left" vertical="top"/>
    </xf>
    <xf numFmtId="0" fontId="2" fillId="0" borderId="22" xfId="0" applyFont="1" applyBorder="1" applyAlignment="1">
      <alignment horizontal="center"/>
    </xf>
    <xf numFmtId="0" fontId="0" fillId="0" borderId="22" xfId="0" applyBorder="1"/>
    <xf numFmtId="1" fontId="0" fillId="14" borderId="28" xfId="0" applyNumberFormat="1" applyFill="1" applyBorder="1" applyAlignment="1">
      <alignment horizontal="center"/>
    </xf>
    <xf numFmtId="43" fontId="0" fillId="14" borderId="28" xfId="1" applyFont="1" applyFill="1" applyBorder="1" applyAlignment="1">
      <alignment horizontal="center"/>
    </xf>
    <xf numFmtId="43" fontId="0" fillId="14" borderId="0" xfId="1" applyFont="1" applyFill="1" applyAlignment="1">
      <alignment horizontal="center"/>
    </xf>
    <xf numFmtId="0" fontId="0" fillId="14" borderId="22" xfId="0" applyFill="1" applyBorder="1" applyAlignment="1">
      <alignment horizontal="center" vertical="top"/>
    </xf>
    <xf numFmtId="0" fontId="2" fillId="0" borderId="21" xfId="0" applyFont="1" applyBorder="1" applyAlignment="1">
      <alignment horizontal="center"/>
    </xf>
    <xf numFmtId="15" fontId="2" fillId="0" borderId="22" xfId="0" applyNumberFormat="1" applyFont="1" applyBorder="1" applyAlignment="1">
      <alignment horizontal="center"/>
    </xf>
    <xf numFmtId="164" fontId="1" fillId="0" borderId="22" xfId="1" applyNumberFormat="1" applyFont="1" applyBorder="1" applyAlignment="1">
      <alignment horizontal="center"/>
    </xf>
    <xf numFmtId="164" fontId="1" fillId="0" borderId="22" xfId="1" applyNumberFormat="1" applyFont="1" applyFill="1" applyBorder="1" applyAlignment="1">
      <alignment horizontal="center"/>
    </xf>
    <xf numFmtId="9" fontId="2" fillId="0" borderId="22" xfId="0" applyNumberFormat="1" applyFont="1" applyBorder="1" applyAlignment="1">
      <alignment horizontal="center"/>
    </xf>
    <xf numFmtId="0" fontId="2" fillId="0" borderId="25" xfId="0" applyFont="1" applyBorder="1"/>
    <xf numFmtId="0" fontId="2" fillId="0" borderId="0" xfId="0" applyFont="1"/>
    <xf numFmtId="164" fontId="1" fillId="14" borderId="22" xfId="1" applyNumberFormat="1" applyFont="1" applyFill="1" applyBorder="1" applyAlignment="1">
      <alignment horizontal="center"/>
    </xf>
    <xf numFmtId="9" fontId="0" fillId="15" borderId="22" xfId="0" applyNumberFormat="1" applyFill="1" applyBorder="1" applyAlignment="1">
      <alignment horizontal="center"/>
    </xf>
    <xf numFmtId="1" fontId="0" fillId="13" borderId="22" xfId="0" applyNumberFormat="1" applyFill="1" applyBorder="1" applyAlignment="1">
      <alignment horizontal="center"/>
    </xf>
    <xf numFmtId="167" fontId="0" fillId="0" borderId="22" xfId="0" applyNumberFormat="1" applyBorder="1" applyAlignment="1">
      <alignment horizontal="center"/>
    </xf>
    <xf numFmtId="10" fontId="0" fillId="0" borderId="22" xfId="0" applyNumberFormat="1" applyBorder="1" applyAlignment="1">
      <alignment horizontal="center"/>
    </xf>
    <xf numFmtId="168" fontId="0" fillId="14" borderId="22" xfId="0" applyNumberFormat="1" applyFill="1" applyBorder="1" applyAlignment="1">
      <alignment horizontal="center"/>
    </xf>
    <xf numFmtId="9" fontId="0" fillId="13" borderId="22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168" fontId="0" fillId="0" borderId="22" xfId="0" applyNumberFormat="1" applyBorder="1" applyAlignment="1">
      <alignment horizontal="center"/>
    </xf>
    <xf numFmtId="0" fontId="2" fillId="0" borderId="22" xfId="0" applyFont="1" applyBorder="1" applyAlignment="1">
      <alignment horizontal="left"/>
    </xf>
    <xf numFmtId="0" fontId="0" fillId="0" borderId="22" xfId="0" applyBorder="1" applyAlignment="1">
      <alignment horizontal="left" vertical="center"/>
    </xf>
    <xf numFmtId="0" fontId="0" fillId="13" borderId="25" xfId="0" applyFill="1" applyBorder="1"/>
    <xf numFmtId="0" fontId="0" fillId="13" borderId="0" xfId="0" applyFill="1"/>
    <xf numFmtId="43" fontId="5" fillId="0" borderId="22" xfId="1" applyFont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center"/>
    </xf>
    <xf numFmtId="1" fontId="0" fillId="0" borderId="17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" fontId="0" fillId="0" borderId="17" xfId="0" applyNumberFormat="1" applyBorder="1" applyAlignment="1">
      <alignment horizontal="center" vertical="top"/>
    </xf>
    <xf numFmtId="15" fontId="0" fillId="0" borderId="17" xfId="0" applyNumberFormat="1" applyBorder="1" applyAlignment="1">
      <alignment horizontal="center"/>
    </xf>
    <xf numFmtId="164" fontId="0" fillId="0" borderId="17" xfId="1" applyNumberFormat="1" applyFont="1" applyFill="1" applyBorder="1" applyAlignment="1">
      <alignment horizontal="center"/>
    </xf>
    <xf numFmtId="164" fontId="1" fillId="0" borderId="17" xfId="1" applyNumberFormat="1" applyFont="1" applyFill="1" applyBorder="1" applyAlignment="1">
      <alignment horizontal="center"/>
    </xf>
    <xf numFmtId="9" fontId="0" fillId="0" borderId="17" xfId="0" applyNumberFormat="1" applyBorder="1" applyAlignment="1">
      <alignment horizontal="center"/>
    </xf>
    <xf numFmtId="0" fontId="0" fillId="0" borderId="18" xfId="0" applyBorder="1"/>
    <xf numFmtId="1" fontId="6" fillId="0" borderId="0" xfId="0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6" fillId="0" borderId="0" xfId="1" applyNumberFormat="1" applyFont="1" applyFill="1" applyAlignment="1">
      <alignment horizontal="center"/>
    </xf>
    <xf numFmtId="43" fontId="0" fillId="0" borderId="0" xfId="1" applyFont="1" applyBorder="1" applyAlignment="1">
      <alignment horizontal="center"/>
    </xf>
    <xf numFmtId="0" fontId="7" fillId="0" borderId="0" xfId="0" applyFont="1"/>
    <xf numFmtId="1" fontId="0" fillId="0" borderId="0" xfId="1" applyNumberFormat="1" applyFont="1" applyBorder="1" applyAlignment="1">
      <alignment horizontal="center"/>
    </xf>
    <xf numFmtId="0" fontId="6" fillId="3" borderId="22" xfId="0" applyFont="1" applyFill="1" applyBorder="1" applyAlignment="1">
      <alignment vertical="center"/>
    </xf>
    <xf numFmtId="0" fontId="6" fillId="3" borderId="22" xfId="0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164" fontId="8" fillId="0" borderId="0" xfId="1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left"/>
    </xf>
    <xf numFmtId="170" fontId="9" fillId="0" borderId="22" xfId="3" applyNumberFormat="1" applyFont="1" applyBorder="1" applyAlignment="1">
      <alignment horizontal="right"/>
    </xf>
    <xf numFmtId="9" fontId="9" fillId="0" borderId="22" xfId="2" applyFont="1" applyBorder="1" applyAlignment="1">
      <alignment horizontal="center"/>
    </xf>
    <xf numFmtId="1" fontId="0" fillId="0" borderId="0" xfId="3" applyNumberFormat="1" applyFont="1" applyBorder="1"/>
    <xf numFmtId="170" fontId="0" fillId="0" borderId="0" xfId="3" applyNumberFormat="1" applyFont="1" applyBorder="1"/>
    <xf numFmtId="0" fontId="10" fillId="0" borderId="0" xfId="0" applyFont="1" applyAlignment="1">
      <alignment vertical="center" wrapText="1"/>
    </xf>
    <xf numFmtId="164" fontId="2" fillId="0" borderId="0" xfId="1" applyNumberFormat="1" applyFont="1" applyBorder="1"/>
    <xf numFmtId="170" fontId="0" fillId="0" borderId="0" xfId="3" applyNumberFormat="1" applyFont="1" applyBorder="1" applyAlignment="1">
      <alignment horizontal="center"/>
    </xf>
    <xf numFmtId="1" fontId="0" fillId="0" borderId="0" xfId="3" applyNumberFormat="1" applyFont="1" applyBorder="1" applyAlignment="1">
      <alignment horizontal="center"/>
    </xf>
    <xf numFmtId="0" fontId="0" fillId="0" borderId="0" xfId="0" applyAlignment="1">
      <alignment horizontal="center" vertical="top"/>
    </xf>
    <xf numFmtId="0" fontId="9" fillId="0" borderId="22" xfId="0" applyFont="1" applyBorder="1" applyAlignment="1">
      <alignment horizontal="left" vertical="top"/>
    </xf>
    <xf numFmtId="170" fontId="9" fillId="0" borderId="22" xfId="3" applyNumberFormat="1" applyFont="1" applyBorder="1" applyAlignment="1">
      <alignment horizontal="right" vertical="top"/>
    </xf>
    <xf numFmtId="9" fontId="9" fillId="0" borderId="22" xfId="2" applyFont="1" applyBorder="1" applyAlignment="1">
      <alignment horizontal="center" vertical="top"/>
    </xf>
    <xf numFmtId="170" fontId="0" fillId="0" borderId="0" xfId="3" applyNumberFormat="1" applyFont="1" applyBorder="1" applyAlignment="1">
      <alignment horizontal="center" vertical="top"/>
    </xf>
    <xf numFmtId="1" fontId="0" fillId="0" borderId="0" xfId="3" applyNumberFormat="1" applyFont="1" applyBorder="1" applyAlignment="1">
      <alignment horizontal="center" vertical="top"/>
    </xf>
    <xf numFmtId="0" fontId="0" fillId="0" borderId="0" xfId="0" applyAlignment="1">
      <alignment vertical="top"/>
    </xf>
    <xf numFmtId="164" fontId="2" fillId="0" borderId="0" xfId="1" applyNumberFormat="1" applyFont="1" applyBorder="1" applyAlignment="1">
      <alignment vertical="top"/>
    </xf>
    <xf numFmtId="0" fontId="10" fillId="0" borderId="0" xfId="0" applyFont="1" applyAlignment="1">
      <alignment vertical="center"/>
    </xf>
    <xf numFmtId="0" fontId="6" fillId="0" borderId="22" xfId="0" applyFont="1" applyBorder="1" applyAlignment="1">
      <alignment horizontal="left"/>
    </xf>
    <xf numFmtId="170" fontId="6" fillId="0" borderId="22" xfId="0" applyNumberFormat="1" applyFont="1" applyBorder="1" applyAlignment="1">
      <alignment horizontal="right"/>
    </xf>
    <xf numFmtId="9" fontId="6" fillId="0" borderId="22" xfId="2" applyFont="1" applyBorder="1" applyAlignment="1">
      <alignment horizontal="center"/>
    </xf>
    <xf numFmtId="17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3" fontId="2" fillId="0" borderId="0" xfId="0" applyNumberFormat="1" applyFont="1" applyAlignment="1">
      <alignment horizontal="center"/>
    </xf>
    <xf numFmtId="9" fontId="0" fillId="0" borderId="0" xfId="2" applyFont="1" applyAlignment="1">
      <alignment horizontal="center"/>
    </xf>
    <xf numFmtId="9" fontId="0" fillId="0" borderId="0" xfId="0" applyNumberFormat="1" applyAlignment="1">
      <alignment horizontal="center"/>
    </xf>
    <xf numFmtId="0" fontId="15" fillId="0" borderId="0" xfId="0" applyFont="1"/>
    <xf numFmtId="0" fontId="17" fillId="0" borderId="0" xfId="0" applyFont="1" applyAlignment="1">
      <alignment horizontal="center"/>
    </xf>
    <xf numFmtId="0" fontId="16" fillId="0" borderId="0" xfId="0" applyFont="1"/>
    <xf numFmtId="9" fontId="16" fillId="0" borderId="0" xfId="0" applyNumberFormat="1" applyFont="1"/>
    <xf numFmtId="43" fontId="16" fillId="0" borderId="0" xfId="0" applyNumberFormat="1" applyFont="1"/>
    <xf numFmtId="43" fontId="18" fillId="0" borderId="0" xfId="1" applyFont="1" applyFill="1" applyBorder="1"/>
    <xf numFmtId="43" fontId="18" fillId="0" borderId="0" xfId="0" applyNumberFormat="1" applyFont="1"/>
    <xf numFmtId="0" fontId="19" fillId="0" borderId="0" xfId="0" applyFont="1"/>
    <xf numFmtId="43" fontId="20" fillId="0" borderId="0" xfId="0" applyNumberFormat="1" applyFont="1"/>
    <xf numFmtId="2" fontId="0" fillId="12" borderId="22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3" fillId="2" borderId="2" xfId="0" applyNumberFormat="1" applyFont="1" applyFill="1" applyBorder="1" applyAlignment="1">
      <alignment vertical="center" wrapText="1"/>
    </xf>
    <xf numFmtId="2" fontId="4" fillId="0" borderId="22" xfId="0" applyNumberFormat="1" applyFont="1" applyBorder="1" applyAlignment="1">
      <alignment horizontal="center"/>
    </xf>
    <xf numFmtId="2" fontId="4" fillId="12" borderId="22" xfId="0" applyNumberFormat="1" applyFont="1" applyFill="1" applyBorder="1" applyAlignment="1">
      <alignment horizontal="center"/>
    </xf>
    <xf numFmtId="2" fontId="0" fillId="12" borderId="17" xfId="0" applyNumberForma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0" fillId="0" borderId="0" xfId="0" applyNumberFormat="1"/>
    <xf numFmtId="2" fontId="0" fillId="0" borderId="0" xfId="1" applyNumberFormat="1" applyFont="1" applyFill="1" applyAlignment="1">
      <alignment horizont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0" fontId="3" fillId="2" borderId="33" xfId="0" applyFont="1" applyFill="1" applyBorder="1" applyAlignment="1">
      <alignment vertical="center" wrapText="1"/>
    </xf>
    <xf numFmtId="0" fontId="3" fillId="2" borderId="23" xfId="0" applyFont="1" applyFill="1" applyBorder="1" applyAlignment="1">
      <alignment vertical="center" wrapText="1"/>
    </xf>
    <xf numFmtId="1" fontId="3" fillId="2" borderId="23" xfId="0" applyNumberFormat="1" applyFont="1" applyFill="1" applyBorder="1" applyAlignment="1">
      <alignment vertical="center" wrapText="1"/>
    </xf>
    <xf numFmtId="2" fontId="3" fillId="2" borderId="23" xfId="0" applyNumberFormat="1" applyFont="1" applyFill="1" applyBorder="1" applyAlignment="1">
      <alignment vertical="center" wrapText="1"/>
    </xf>
    <xf numFmtId="1" fontId="3" fillId="3" borderId="34" xfId="0" applyNumberFormat="1" applyFont="1" applyFill="1" applyBorder="1" applyAlignment="1">
      <alignment horizontal="center" vertical="center" wrapText="1"/>
    </xf>
    <xf numFmtId="1" fontId="3" fillId="3" borderId="35" xfId="0" applyNumberFormat="1" applyFont="1" applyFill="1" applyBorder="1" applyAlignment="1">
      <alignment horizontal="center" vertical="center" wrapText="1"/>
    </xf>
    <xf numFmtId="1" fontId="3" fillId="3" borderId="36" xfId="0" applyNumberFormat="1" applyFont="1" applyFill="1" applyBorder="1" applyAlignment="1">
      <alignment horizontal="center" vertical="center" wrapText="1"/>
    </xf>
    <xf numFmtId="1" fontId="3" fillId="4" borderId="34" xfId="0" applyNumberFormat="1" applyFont="1" applyFill="1" applyBorder="1" applyAlignment="1">
      <alignment horizontal="center" vertical="center" wrapText="1"/>
    </xf>
    <xf numFmtId="1" fontId="3" fillId="4" borderId="35" xfId="0" applyNumberFormat="1" applyFont="1" applyFill="1" applyBorder="1" applyAlignment="1">
      <alignment horizontal="center" vertical="center" wrapText="1"/>
    </xf>
    <xf numFmtId="1" fontId="3" fillId="4" borderId="36" xfId="0" applyNumberFormat="1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3" fillId="7" borderId="28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7" borderId="39" xfId="0" applyFont="1" applyFill="1" applyBorder="1" applyAlignment="1">
      <alignment horizontal="center" vertical="center" wrapText="1"/>
    </xf>
    <xf numFmtId="0" fontId="3" fillId="8" borderId="34" xfId="0" applyFont="1" applyFill="1" applyBorder="1" applyAlignment="1">
      <alignment horizontal="center" vertical="center" wrapText="1"/>
    </xf>
    <xf numFmtId="0" fontId="3" fillId="8" borderId="28" xfId="0" applyFont="1" applyFill="1" applyBorder="1" applyAlignment="1">
      <alignment horizontal="center" vertical="center" wrapText="1"/>
    </xf>
    <xf numFmtId="0" fontId="3" fillId="9" borderId="38" xfId="0" applyFont="1" applyFill="1" applyBorder="1" applyAlignment="1">
      <alignment horizontal="center" vertical="center" wrapText="1"/>
    </xf>
    <xf numFmtId="0" fontId="3" fillId="10" borderId="38" xfId="0" applyFont="1" applyFill="1" applyBorder="1" applyAlignment="1">
      <alignment horizontal="center" vertical="center" wrapText="1"/>
    </xf>
    <xf numFmtId="0" fontId="3" fillId="9" borderId="34" xfId="0" applyFont="1" applyFill="1" applyBorder="1" applyAlignment="1">
      <alignment horizontal="center" vertical="center" wrapText="1"/>
    </xf>
    <xf numFmtId="0" fontId="3" fillId="11" borderId="36" xfId="0" applyFont="1" applyFill="1" applyBorder="1" applyAlignment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3" fillId="8" borderId="40" xfId="0" applyFont="1" applyFill="1" applyBorder="1" applyAlignment="1">
      <alignment horizontal="center" vertical="center" wrapText="1"/>
    </xf>
    <xf numFmtId="14" fontId="16" fillId="0" borderId="0" xfId="2" applyNumberFormat="1" applyFont="1"/>
    <xf numFmtId="15" fontId="19" fillId="0" borderId="22" xfId="0" applyNumberFormat="1" applyFont="1" applyBorder="1" applyAlignment="1">
      <alignment horizontal="center"/>
    </xf>
    <xf numFmtId="164" fontId="19" fillId="0" borderId="22" xfId="1" applyNumberFormat="1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18" fillId="0" borderId="0" xfId="0" applyFont="1"/>
    <xf numFmtId="164" fontId="16" fillId="0" borderId="22" xfId="1" applyNumberFormat="1" applyFont="1" applyFill="1" applyBorder="1" applyAlignment="1">
      <alignment horizontal="center" vertical="center" wrapText="1"/>
    </xf>
    <xf numFmtId="43" fontId="16" fillId="0" borderId="22" xfId="1" applyFont="1" applyBorder="1" applyAlignment="1">
      <alignment horizontal="center" vertical="center"/>
    </xf>
    <xf numFmtId="17" fontId="16" fillId="0" borderId="34" xfId="0" applyNumberFormat="1" applyFont="1" applyBorder="1" applyAlignment="1">
      <alignment horizontal="left"/>
    </xf>
    <xf numFmtId="43" fontId="19" fillId="0" borderId="0" xfId="1" applyFont="1" applyFill="1" applyBorder="1"/>
    <xf numFmtId="164" fontId="18" fillId="0" borderId="22" xfId="1" applyNumberFormat="1" applyFont="1" applyFill="1" applyBorder="1"/>
    <xf numFmtId="0" fontId="17" fillId="0" borderId="0" xfId="0" applyFont="1"/>
    <xf numFmtId="0" fontId="20" fillId="0" borderId="0" xfId="0" applyFont="1"/>
    <xf numFmtId="164" fontId="19" fillId="0" borderId="22" xfId="1" applyNumberFormat="1" applyFont="1" applyFill="1" applyBorder="1" applyAlignment="1">
      <alignment horizontal="center" vertical="center"/>
    </xf>
    <xf numFmtId="1" fontId="20" fillId="0" borderId="22" xfId="0" applyNumberFormat="1" applyFont="1" applyBorder="1" applyAlignment="1">
      <alignment horizontal="center" vertical="center"/>
    </xf>
    <xf numFmtId="0" fontId="18" fillId="17" borderId="22" xfId="0" applyFont="1" applyFill="1" applyBorder="1" applyAlignment="1">
      <alignment horizontal="left" vertical="center"/>
    </xf>
    <xf numFmtId="0" fontId="21" fillId="17" borderId="22" xfId="0" applyFont="1" applyFill="1" applyBorder="1" applyAlignment="1">
      <alignment vertical="top" wrapText="1"/>
    </xf>
    <xf numFmtId="0" fontId="18" fillId="17" borderId="22" xfId="0" applyFont="1" applyFill="1" applyBorder="1" applyAlignment="1">
      <alignment vertical="center"/>
    </xf>
    <xf numFmtId="0" fontId="18" fillId="17" borderId="22" xfId="0" applyFont="1" applyFill="1" applyBorder="1" applyAlignment="1">
      <alignment vertical="center" wrapText="1"/>
    </xf>
    <xf numFmtId="0" fontId="18" fillId="17" borderId="22" xfId="0" applyFont="1" applyFill="1" applyBorder="1" applyAlignment="1">
      <alignment horizontal="center" vertical="center"/>
    </xf>
    <xf numFmtId="1" fontId="18" fillId="0" borderId="22" xfId="0" applyNumberFormat="1" applyFont="1" applyBorder="1"/>
    <xf numFmtId="0" fontId="18" fillId="0" borderId="22" xfId="0" applyFont="1" applyBorder="1"/>
    <xf numFmtId="10" fontId="18" fillId="0" borderId="22" xfId="2" applyNumberFormat="1" applyFont="1" applyFill="1" applyBorder="1" applyAlignment="1">
      <alignment horizontal="center" vertical="center"/>
    </xf>
    <xf numFmtId="164" fontId="20" fillId="17" borderId="22" xfId="1" applyNumberFormat="1" applyFont="1" applyFill="1" applyBorder="1" applyAlignment="1">
      <alignment horizontal="center"/>
    </xf>
    <xf numFmtId="164" fontId="18" fillId="17" borderId="22" xfId="1" applyNumberFormat="1" applyFont="1" applyFill="1" applyBorder="1"/>
    <xf numFmtId="9" fontId="17" fillId="18" borderId="0" xfId="0" applyNumberFormat="1" applyFont="1" applyFill="1"/>
    <xf numFmtId="9" fontId="16" fillId="0" borderId="22" xfId="2" applyFont="1" applyFill="1" applyBorder="1" applyAlignment="1">
      <alignment horizontal="center" vertical="center"/>
    </xf>
    <xf numFmtId="9" fontId="16" fillId="14" borderId="22" xfId="2" applyFont="1" applyFill="1" applyBorder="1" applyAlignment="1">
      <alignment horizontal="center" vertical="center"/>
    </xf>
    <xf numFmtId="0" fontId="16" fillId="0" borderId="22" xfId="0" applyFont="1" applyBorder="1"/>
    <xf numFmtId="43" fontId="16" fillId="0" borderId="22" xfId="0" applyNumberFormat="1" applyFont="1" applyBorder="1"/>
    <xf numFmtId="8" fontId="17" fillId="0" borderId="0" xfId="0" applyNumberFormat="1" applyFont="1"/>
    <xf numFmtId="0" fontId="23" fillId="0" borderId="0" xfId="0" applyFont="1"/>
    <xf numFmtId="0" fontId="23" fillId="0" borderId="0" xfId="0" applyFont="1" applyAlignment="1">
      <alignment vertical="top"/>
    </xf>
    <xf numFmtId="49" fontId="24" fillId="0" borderId="0" xfId="0" applyNumberFormat="1" applyFont="1" applyAlignment="1">
      <alignment vertical="top"/>
    </xf>
    <xf numFmtId="49" fontId="25" fillId="0" borderId="22" xfId="0" applyNumberFormat="1" applyFont="1" applyBorder="1" applyAlignment="1">
      <alignment vertical="top"/>
    </xf>
    <xf numFmtId="164" fontId="25" fillId="0" borderId="22" xfId="1" applyNumberFormat="1" applyFont="1" applyFill="1" applyBorder="1" applyAlignment="1">
      <alignment horizontal="right" vertical="top"/>
    </xf>
    <xf numFmtId="164" fontId="26" fillId="0" borderId="22" xfId="1" applyNumberFormat="1" applyFont="1" applyFill="1" applyBorder="1" applyAlignment="1">
      <alignment horizontal="right" vertical="top"/>
    </xf>
    <xf numFmtId="49" fontId="23" fillId="0" borderId="22" xfId="0" applyNumberFormat="1" applyFont="1" applyBorder="1" applyAlignment="1">
      <alignment horizontal="left" vertical="top" indent="2"/>
    </xf>
    <xf numFmtId="43" fontId="23" fillId="0" borderId="22" xfId="1" applyFont="1" applyBorder="1" applyAlignment="1">
      <alignment vertical="top"/>
    </xf>
    <xf numFmtId="43" fontId="23" fillId="0" borderId="0" xfId="0" applyNumberFormat="1" applyFont="1"/>
    <xf numFmtId="43" fontId="23" fillId="0" borderId="22" xfId="1" applyFont="1" applyFill="1" applyBorder="1" applyAlignment="1">
      <alignment vertical="top"/>
    </xf>
    <xf numFmtId="164" fontId="23" fillId="0" borderId="0" xfId="1" applyNumberFormat="1" applyFont="1"/>
    <xf numFmtId="43" fontId="23" fillId="0" borderId="0" xfId="1" applyFont="1"/>
    <xf numFmtId="49" fontId="26" fillId="17" borderId="22" xfId="0" applyNumberFormat="1" applyFont="1" applyFill="1" applyBorder="1" applyAlignment="1">
      <alignment horizontal="center" vertical="center" wrapText="1"/>
    </xf>
    <xf numFmtId="49" fontId="25" fillId="17" borderId="22" xfId="0" applyNumberFormat="1" applyFont="1" applyFill="1" applyBorder="1" applyAlignment="1">
      <alignment horizontal="left" vertical="center"/>
    </xf>
    <xf numFmtId="43" fontId="25" fillId="17" borderId="22" xfId="1" applyFont="1" applyFill="1" applyBorder="1"/>
    <xf numFmtId="0" fontId="25" fillId="17" borderId="22" xfId="0" applyFont="1" applyFill="1" applyBorder="1" applyAlignment="1">
      <alignment horizontal="left"/>
    </xf>
    <xf numFmtId="0" fontId="25" fillId="0" borderId="0" xfId="0" applyFont="1"/>
    <xf numFmtId="43" fontId="25" fillId="0" borderId="0" xfId="0" applyNumberFormat="1" applyFont="1"/>
    <xf numFmtId="17" fontId="18" fillId="0" borderId="38" xfId="0" applyNumberFormat="1" applyFont="1" applyBorder="1" applyAlignment="1">
      <alignment horizontal="left"/>
    </xf>
    <xf numFmtId="17" fontId="18" fillId="0" borderId="34" xfId="0" applyNumberFormat="1" applyFont="1" applyBorder="1" applyAlignment="1">
      <alignment horizontal="left"/>
    </xf>
    <xf numFmtId="0" fontId="18" fillId="0" borderId="28" xfId="0" applyFont="1" applyBorder="1"/>
    <xf numFmtId="0" fontId="18" fillId="0" borderId="35" xfId="0" applyFont="1" applyBorder="1"/>
    <xf numFmtId="0" fontId="18" fillId="16" borderId="35" xfId="0" applyFont="1" applyFill="1" applyBorder="1"/>
    <xf numFmtId="0" fontId="0" fillId="0" borderId="41" xfId="0" applyBorder="1"/>
    <xf numFmtId="0" fontId="0" fillId="0" borderId="42" xfId="0" applyBorder="1"/>
    <xf numFmtId="0" fontId="0" fillId="0" borderId="44" xfId="0" applyBorder="1"/>
    <xf numFmtId="0" fontId="2" fillId="0" borderId="42" xfId="0" applyFont="1" applyBorder="1"/>
    <xf numFmtId="0" fontId="2" fillId="0" borderId="44" xfId="0" applyFont="1" applyBorder="1"/>
    <xf numFmtId="0" fontId="2" fillId="4" borderId="47" xfId="0" applyFont="1" applyFill="1" applyBorder="1"/>
    <xf numFmtId="0" fontId="2" fillId="17" borderId="22" xfId="0" applyFont="1" applyFill="1" applyBorder="1" applyAlignment="1">
      <alignment horizontal="center"/>
    </xf>
    <xf numFmtId="0" fontId="2" fillId="17" borderId="25" xfId="0" applyFont="1" applyFill="1" applyBorder="1" applyAlignment="1">
      <alignment horizontal="center"/>
    </xf>
    <xf numFmtId="9" fontId="25" fillId="18" borderId="0" xfId="0" applyNumberFormat="1" applyFont="1" applyFill="1"/>
    <xf numFmtId="164" fontId="25" fillId="0" borderId="0" xfId="1" applyNumberFormat="1" applyFont="1"/>
    <xf numFmtId="0" fontId="23" fillId="0" borderId="22" xfId="0" applyFont="1" applyBorder="1"/>
    <xf numFmtId="43" fontId="23" fillId="0" borderId="22" xfId="1" applyFont="1" applyBorder="1"/>
    <xf numFmtId="0" fontId="25" fillId="17" borderId="22" xfId="0" applyFont="1" applyFill="1" applyBorder="1"/>
    <xf numFmtId="43" fontId="25" fillId="18" borderId="0" xfId="1" applyFont="1" applyFill="1"/>
    <xf numFmtId="43" fontId="0" fillId="0" borderId="28" xfId="1" applyFont="1" applyBorder="1"/>
    <xf numFmtId="43" fontId="0" fillId="0" borderId="37" xfId="1" applyFont="1" applyBorder="1"/>
    <xf numFmtId="43" fontId="0" fillId="0" borderId="35" xfId="1" applyFont="1" applyBorder="1"/>
    <xf numFmtId="43" fontId="0" fillId="0" borderId="0" xfId="1" applyFont="1" applyBorder="1"/>
    <xf numFmtId="43" fontId="0" fillId="0" borderId="23" xfId="1" applyFont="1" applyBorder="1"/>
    <xf numFmtId="43" fontId="0" fillId="0" borderId="45" xfId="1" applyFont="1" applyBorder="1"/>
    <xf numFmtId="43" fontId="2" fillId="0" borderId="35" xfId="1" applyFont="1" applyBorder="1"/>
    <xf numFmtId="43" fontId="2" fillId="0" borderId="23" xfId="1" applyFont="1" applyBorder="1"/>
    <xf numFmtId="43" fontId="2" fillId="0" borderId="45" xfId="1" applyFont="1" applyBorder="1"/>
    <xf numFmtId="43" fontId="2" fillId="4" borderId="48" xfId="1" applyFont="1" applyFill="1" applyBorder="1"/>
    <xf numFmtId="43" fontId="2" fillId="4" borderId="49" xfId="1" applyFont="1" applyFill="1" applyBorder="1"/>
    <xf numFmtId="43" fontId="2" fillId="0" borderId="0" xfId="1" applyFont="1" applyBorder="1"/>
    <xf numFmtId="43" fontId="2" fillId="0" borderId="36" xfId="1" applyFont="1" applyBorder="1"/>
    <xf numFmtId="43" fontId="0" fillId="0" borderId="36" xfId="1" applyFont="1" applyBorder="1"/>
    <xf numFmtId="43" fontId="0" fillId="0" borderId="43" xfId="1" applyFont="1" applyBorder="1"/>
    <xf numFmtId="43" fontId="0" fillId="0" borderId="46" xfId="1" applyFont="1" applyBorder="1"/>
    <xf numFmtId="43" fontId="2" fillId="0" borderId="43" xfId="1" applyFont="1" applyBorder="1"/>
    <xf numFmtId="43" fontId="2" fillId="0" borderId="46" xfId="1" applyFont="1" applyBorder="1"/>
    <xf numFmtId="43" fontId="2" fillId="4" borderId="50" xfId="1" applyFont="1" applyFill="1" applyBorder="1"/>
    <xf numFmtId="0" fontId="22" fillId="19" borderId="1" xfId="0" applyFont="1" applyFill="1" applyBorder="1"/>
    <xf numFmtId="0" fontId="18" fillId="17" borderId="21" xfId="0" applyFont="1" applyFill="1" applyBorder="1" applyAlignment="1">
      <alignment vertical="center" wrapText="1"/>
    </xf>
    <xf numFmtId="9" fontId="18" fillId="17" borderId="25" xfId="2" applyFont="1" applyFill="1" applyBorder="1" applyAlignment="1">
      <alignment vertical="center" wrapText="1"/>
    </xf>
    <xf numFmtId="43" fontId="18" fillId="0" borderId="42" xfId="0" applyNumberFormat="1" applyFont="1" applyBorder="1"/>
    <xf numFmtId="43" fontId="16" fillId="0" borderId="43" xfId="0" applyNumberFormat="1" applyFont="1" applyBorder="1"/>
    <xf numFmtId="43" fontId="15" fillId="0" borderId="47" xfId="0" applyNumberFormat="1" applyFont="1" applyBorder="1"/>
    <xf numFmtId="43" fontId="15" fillId="0" borderId="49" xfId="0" applyNumberFormat="1" applyFont="1" applyBorder="1"/>
    <xf numFmtId="0" fontId="19" fillId="0" borderId="49" xfId="0" applyFont="1" applyBorder="1"/>
    <xf numFmtId="8" fontId="20" fillId="0" borderId="49" xfId="0" applyNumberFormat="1" applyFont="1" applyBorder="1"/>
    <xf numFmtId="8" fontId="20" fillId="0" borderId="50" xfId="0" applyNumberFormat="1" applyFont="1" applyBorder="1"/>
    <xf numFmtId="43" fontId="18" fillId="0" borderId="43" xfId="0" applyNumberFormat="1" applyFont="1" applyBorder="1"/>
    <xf numFmtId="43" fontId="16" fillId="9" borderId="0" xfId="0" applyNumberFormat="1" applyFont="1" applyFill="1"/>
    <xf numFmtId="0" fontId="20" fillId="0" borderId="47" xfId="0" applyFont="1" applyBorder="1"/>
    <xf numFmtId="8" fontId="20" fillId="0" borderId="0" xfId="0" applyNumberFormat="1" applyFont="1"/>
    <xf numFmtId="43" fontId="15" fillId="0" borderId="0" xfId="0" applyNumberFormat="1" applyFont="1"/>
    <xf numFmtId="0" fontId="20" fillId="0" borderId="6" xfId="0" applyFont="1" applyBorder="1"/>
    <xf numFmtId="0" fontId="20" fillId="0" borderId="7" xfId="0" applyFont="1" applyBorder="1"/>
    <xf numFmtId="43" fontId="20" fillId="0" borderId="7" xfId="1" applyFont="1" applyBorder="1"/>
    <xf numFmtId="43" fontId="20" fillId="0" borderId="6" xfId="1" applyFont="1" applyBorder="1"/>
    <xf numFmtId="43" fontId="18" fillId="0" borderId="7" xfId="1" applyFont="1" applyBorder="1"/>
    <xf numFmtId="43" fontId="18" fillId="0" borderId="55" xfId="1" applyFont="1" applyBorder="1"/>
    <xf numFmtId="43" fontId="18" fillId="0" borderId="6" xfId="1" applyFont="1" applyBorder="1"/>
    <xf numFmtId="0" fontId="19" fillId="0" borderId="7" xfId="0" applyFont="1" applyBorder="1"/>
    <xf numFmtId="43" fontId="20" fillId="0" borderId="7" xfId="0" applyNumberFormat="1" applyFont="1" applyBorder="1"/>
    <xf numFmtId="43" fontId="20" fillId="0" borderId="55" xfId="0" applyNumberFormat="1" applyFont="1" applyBorder="1"/>
    <xf numFmtId="171" fontId="19" fillId="0" borderId="49" xfId="0" applyNumberFormat="1" applyFont="1" applyBorder="1"/>
    <xf numFmtId="0" fontId="20" fillId="0" borderId="49" xfId="0" applyFont="1" applyBorder="1"/>
    <xf numFmtId="17" fontId="16" fillId="0" borderId="34" xfId="0" applyNumberFormat="1" applyFont="1" applyBorder="1" applyAlignment="1">
      <alignment horizontal="center"/>
    </xf>
    <xf numFmtId="14" fontId="18" fillId="0" borderId="34" xfId="0" applyNumberFormat="1" applyFont="1" applyBorder="1" applyAlignment="1">
      <alignment horizontal="left"/>
    </xf>
    <xf numFmtId="9" fontId="16" fillId="18" borderId="22" xfId="2" applyFont="1" applyFill="1" applyBorder="1" applyAlignment="1">
      <alignment horizontal="center" vertical="center"/>
    </xf>
    <xf numFmtId="0" fontId="28" fillId="20" borderId="22" xfId="0" applyFont="1" applyFill="1" applyBorder="1" applyAlignment="1">
      <alignment vertical="center"/>
    </xf>
    <xf numFmtId="0" fontId="29" fillId="20" borderId="22" xfId="0" applyFont="1" applyFill="1" applyBorder="1" applyAlignment="1">
      <alignment horizontal="center" vertical="center"/>
    </xf>
    <xf numFmtId="0" fontId="28" fillId="20" borderId="22" xfId="0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3" fontId="30" fillId="0" borderId="22" xfId="0" applyNumberFormat="1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2" xfId="0" applyFont="1" applyBorder="1" applyAlignment="1">
      <alignment vertical="center"/>
    </xf>
    <xf numFmtId="3" fontId="31" fillId="0" borderId="22" xfId="0" applyNumberFormat="1" applyFont="1" applyBorder="1" applyAlignment="1">
      <alignment horizontal="center" vertical="center"/>
    </xf>
    <xf numFmtId="4" fontId="30" fillId="0" borderId="22" xfId="0" applyNumberFormat="1" applyFont="1" applyBorder="1" applyAlignment="1">
      <alignment horizontal="center" vertical="center"/>
    </xf>
    <xf numFmtId="0" fontId="29" fillId="21" borderId="22" xfId="0" applyFont="1" applyFill="1" applyBorder="1" applyAlignment="1">
      <alignment vertical="center"/>
    </xf>
    <xf numFmtId="0" fontId="29" fillId="21" borderId="22" xfId="0" applyFont="1" applyFill="1" applyBorder="1" applyAlignment="1">
      <alignment horizontal="center" vertical="center"/>
    </xf>
    <xf numFmtId="0" fontId="2" fillId="17" borderId="22" xfId="0" applyFont="1" applyFill="1" applyBorder="1" applyAlignment="1">
      <alignment horizontal="left" vertical="center"/>
    </xf>
    <xf numFmtId="0" fontId="2" fillId="17" borderId="22" xfId="0" applyFont="1" applyFill="1" applyBorder="1" applyAlignment="1">
      <alignment horizontal="center" vertical="center"/>
    </xf>
    <xf numFmtId="0" fontId="2" fillId="17" borderId="22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15" fontId="0" fillId="0" borderId="22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3" fontId="2" fillId="17" borderId="22" xfId="0" applyNumberFormat="1" applyFont="1" applyFill="1" applyBorder="1" applyAlignment="1">
      <alignment horizontal="center" vertical="center"/>
    </xf>
    <xf numFmtId="0" fontId="2" fillId="17" borderId="22" xfId="0" applyFont="1" applyFill="1" applyBorder="1"/>
    <xf numFmtId="0" fontId="2" fillId="17" borderId="51" xfId="0" applyFont="1" applyFill="1" applyBorder="1" applyAlignment="1">
      <alignment vertical="center"/>
    </xf>
    <xf numFmtId="0" fontId="2" fillId="17" borderId="9" xfId="0" applyFont="1" applyFill="1" applyBorder="1" applyAlignment="1">
      <alignment horizontal="center"/>
    </xf>
    <xf numFmtId="43" fontId="0" fillId="0" borderId="56" xfId="1" applyFont="1" applyBorder="1"/>
    <xf numFmtId="43" fontId="0" fillId="0" borderId="40" xfId="1" applyFont="1" applyBorder="1"/>
    <xf numFmtId="43" fontId="0" fillId="0" borderId="24" xfId="1" applyFont="1" applyBorder="1"/>
    <xf numFmtId="43" fontId="2" fillId="0" borderId="40" xfId="1" applyFont="1" applyBorder="1"/>
    <xf numFmtId="43" fontId="2" fillId="0" borderId="24" xfId="1" applyFont="1" applyBorder="1"/>
    <xf numFmtId="43" fontId="2" fillId="4" borderId="30" xfId="1" applyFont="1" applyFill="1" applyBorder="1"/>
    <xf numFmtId="3" fontId="32" fillId="0" borderId="22" xfId="0" applyNumberFormat="1" applyFont="1" applyBorder="1"/>
    <xf numFmtId="9" fontId="0" fillId="0" borderId="22" xfId="2" applyFont="1" applyBorder="1"/>
    <xf numFmtId="3" fontId="2" fillId="17" borderId="22" xfId="0" applyNumberFormat="1" applyFont="1" applyFill="1" applyBorder="1"/>
    <xf numFmtId="9" fontId="2" fillId="17" borderId="22" xfId="2" applyFont="1" applyFill="1" applyBorder="1"/>
    <xf numFmtId="10" fontId="19" fillId="0" borderId="0" xfId="0" applyNumberFormat="1" applyFont="1"/>
    <xf numFmtId="43" fontId="0" fillId="0" borderId="0" xfId="0" applyNumberFormat="1"/>
    <xf numFmtId="0" fontId="0" fillId="0" borderId="0" xfId="0" applyAlignment="1">
      <alignment wrapText="1"/>
    </xf>
    <xf numFmtId="43" fontId="2" fillId="4" borderId="0" xfId="0" applyNumberFormat="1" applyFont="1" applyFill="1"/>
    <xf numFmtId="0" fontId="2" fillId="17" borderId="0" xfId="0" applyFont="1" applyFill="1"/>
    <xf numFmtId="0" fontId="2" fillId="17" borderId="0" xfId="0" applyFont="1" applyFill="1" applyAlignment="1">
      <alignment wrapText="1"/>
    </xf>
    <xf numFmtId="43" fontId="0" fillId="0" borderId="0" xfId="1" applyFont="1"/>
    <xf numFmtId="9" fontId="0" fillId="18" borderId="0" xfId="0" applyNumberFormat="1" applyFill="1"/>
    <xf numFmtId="0" fontId="0" fillId="18" borderId="0" xfId="0" applyFill="1"/>
    <xf numFmtId="8" fontId="0" fillId="0" borderId="0" xfId="0" applyNumberFormat="1"/>
    <xf numFmtId="0" fontId="2" fillId="17" borderId="9" xfId="0" applyFont="1" applyFill="1" applyBorder="1" applyAlignment="1">
      <alignment horizontal="center" wrapText="1"/>
    </xf>
    <xf numFmtId="43" fontId="2" fillId="0" borderId="0" xfId="0" applyNumberFormat="1" applyFont="1"/>
    <xf numFmtId="0" fontId="0" fillId="19" borderId="0" xfId="0" applyFill="1"/>
    <xf numFmtId="0" fontId="2" fillId="19" borderId="0" xfId="0" applyFont="1" applyFill="1"/>
    <xf numFmtId="0" fontId="2" fillId="17" borderId="45" xfId="0" applyFont="1" applyFill="1" applyBorder="1"/>
    <xf numFmtId="0" fontId="2" fillId="17" borderId="45" xfId="0" applyFont="1" applyFill="1" applyBorder="1" applyAlignment="1">
      <alignment wrapText="1"/>
    </xf>
    <xf numFmtId="8" fontId="2" fillId="0" borderId="0" xfId="0" applyNumberFormat="1" applyFont="1"/>
    <xf numFmtId="0" fontId="22" fillId="19" borderId="31" xfId="0" applyFont="1" applyFill="1" applyBorder="1"/>
    <xf numFmtId="0" fontId="22" fillId="19" borderId="57" xfId="0" applyFont="1" applyFill="1" applyBorder="1" applyAlignment="1">
      <alignment horizontal="center"/>
    </xf>
    <xf numFmtId="0" fontId="2" fillId="17" borderId="51" xfId="0" applyFont="1" applyFill="1" applyBorder="1" applyAlignment="1">
      <alignment horizontal="left" vertical="center"/>
    </xf>
    <xf numFmtId="0" fontId="0" fillId="0" borderId="58" xfId="0" applyBorder="1"/>
    <xf numFmtId="43" fontId="0" fillId="18" borderId="0" xfId="1" applyFont="1" applyFill="1"/>
    <xf numFmtId="0" fontId="0" fillId="0" borderId="45" xfId="0" applyBorder="1"/>
    <xf numFmtId="43" fontId="0" fillId="0" borderId="45" xfId="0" applyNumberFormat="1" applyBorder="1"/>
    <xf numFmtId="43" fontId="2" fillId="4" borderId="45" xfId="0" applyNumberFormat="1" applyFont="1" applyFill="1" applyBorder="1"/>
    <xf numFmtId="0" fontId="0" fillId="19" borderId="45" xfId="0" applyFill="1" applyBorder="1"/>
    <xf numFmtId="0" fontId="2" fillId="4" borderId="0" xfId="0" applyFont="1" applyFill="1"/>
    <xf numFmtId="0" fontId="2" fillId="17" borderId="22" xfId="0" applyFont="1" applyFill="1" applyBorder="1" applyAlignment="1">
      <alignment wrapText="1"/>
    </xf>
    <xf numFmtId="43" fontId="0" fillId="0" borderId="22" xfId="0" applyNumberFormat="1" applyBorder="1"/>
    <xf numFmtId="43" fontId="2" fillId="22" borderId="22" xfId="0" applyNumberFormat="1" applyFont="1" applyFill="1" applyBorder="1"/>
    <xf numFmtId="43" fontId="0" fillId="0" borderId="22" xfId="1" applyFont="1" applyBorder="1"/>
    <xf numFmtId="0" fontId="2" fillId="4" borderId="22" xfId="0" applyFont="1" applyFill="1" applyBorder="1"/>
    <xf numFmtId="43" fontId="2" fillId="4" borderId="22" xfId="0" applyNumberFormat="1" applyFont="1" applyFill="1" applyBorder="1"/>
    <xf numFmtId="14" fontId="16" fillId="0" borderId="0" xfId="0" applyNumberFormat="1" applyFont="1"/>
    <xf numFmtId="164" fontId="18" fillId="0" borderId="0" xfId="1" applyNumberFormat="1" applyFont="1" applyFill="1" applyBorder="1"/>
    <xf numFmtId="43" fontId="27" fillId="19" borderId="51" xfId="0" applyNumberFormat="1" applyFont="1" applyFill="1" applyBorder="1"/>
    <xf numFmtId="8" fontId="20" fillId="0" borderId="47" xfId="0" applyNumberFormat="1" applyFont="1" applyBorder="1"/>
    <xf numFmtId="43" fontId="23" fillId="0" borderId="0" xfId="0" applyNumberFormat="1" applyFont="1" applyAlignment="1">
      <alignment vertical="top"/>
    </xf>
    <xf numFmtId="9" fontId="18" fillId="0" borderId="0" xfId="2" applyFont="1" applyFill="1" applyBorder="1"/>
    <xf numFmtId="172" fontId="19" fillId="0" borderId="0" xfId="1" applyNumberFormat="1" applyFont="1" applyFill="1" applyBorder="1"/>
    <xf numFmtId="172" fontId="18" fillId="0" borderId="42" xfId="0" applyNumberFormat="1" applyFont="1" applyBorder="1"/>
    <xf numFmtId="172" fontId="16" fillId="0" borderId="0" xfId="0" applyNumberFormat="1" applyFont="1"/>
    <xf numFmtId="172" fontId="18" fillId="0" borderId="0" xfId="0" applyNumberFormat="1" applyFont="1"/>
    <xf numFmtId="172" fontId="18" fillId="0" borderId="43" xfId="0" applyNumberFormat="1" applyFont="1" applyBorder="1"/>
    <xf numFmtId="172" fontId="16" fillId="0" borderId="43" xfId="0" applyNumberFormat="1" applyFont="1" applyBorder="1"/>
    <xf numFmtId="172" fontId="16" fillId="9" borderId="0" xfId="0" applyNumberFormat="1" applyFont="1" applyFill="1"/>
    <xf numFmtId="172" fontId="20" fillId="0" borderId="7" xfId="1" applyNumberFormat="1" applyFont="1" applyBorder="1"/>
    <xf numFmtId="172" fontId="20" fillId="0" borderId="6" xfId="1" applyNumberFormat="1" applyFont="1" applyBorder="1"/>
    <xf numFmtId="172" fontId="18" fillId="0" borderId="7" xfId="1" applyNumberFormat="1" applyFont="1" applyBorder="1"/>
    <xf numFmtId="172" fontId="18" fillId="0" borderId="55" xfId="1" applyNumberFormat="1" applyFont="1" applyBorder="1"/>
    <xf numFmtId="172" fontId="18" fillId="0" borderId="6" xfId="1" applyNumberFormat="1" applyFont="1" applyBorder="1"/>
    <xf numFmtId="0" fontId="3" fillId="10" borderId="1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1" xfId="0" applyFont="1" applyFill="1" applyBorder="1" applyAlignment="1">
      <alignment horizontal="center" vertical="center" wrapText="1"/>
    </xf>
    <xf numFmtId="0" fontId="3" fillId="9" borderId="32" xfId="0" applyFont="1" applyFill="1" applyBorder="1" applyAlignment="1">
      <alignment horizontal="center" vertical="center" wrapText="1"/>
    </xf>
    <xf numFmtId="0" fontId="3" fillId="11" borderId="29" xfId="0" applyFont="1" applyFill="1" applyBorder="1" applyAlignment="1">
      <alignment horizontal="center" vertical="center" wrapText="1"/>
    </xf>
    <xf numFmtId="0" fontId="3" fillId="11" borderId="30" xfId="0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 wrapText="1"/>
    </xf>
    <xf numFmtId="0" fontId="3" fillId="11" borderId="2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18" fillId="17" borderId="22" xfId="0" applyFont="1" applyFill="1" applyBorder="1" applyAlignment="1">
      <alignment horizontal="left" vertical="center"/>
    </xf>
    <xf numFmtId="0" fontId="18" fillId="17" borderId="22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18" fillId="17" borderId="22" xfId="0" applyFont="1" applyFill="1" applyBorder="1" applyAlignment="1">
      <alignment horizontal="left" vertical="top"/>
    </xf>
    <xf numFmtId="43" fontId="27" fillId="19" borderId="51" xfId="0" applyNumberFormat="1" applyFont="1" applyFill="1" applyBorder="1" applyAlignment="1">
      <alignment horizontal="center"/>
    </xf>
    <xf numFmtId="43" fontId="27" fillId="19" borderId="8" xfId="0" applyNumberFormat="1" applyFont="1" applyFill="1" applyBorder="1" applyAlignment="1">
      <alignment horizontal="center"/>
    </xf>
    <xf numFmtId="43" fontId="27" fillId="19" borderId="54" xfId="0" applyNumberFormat="1" applyFont="1" applyFill="1" applyBorder="1" applyAlignment="1">
      <alignment horizontal="center"/>
    </xf>
    <xf numFmtId="0" fontId="27" fillId="19" borderId="51" xfId="0" applyFont="1" applyFill="1" applyBorder="1" applyAlignment="1">
      <alignment horizontal="center"/>
    </xf>
    <xf numFmtId="0" fontId="27" fillId="19" borderId="8" xfId="0" applyFont="1" applyFill="1" applyBorder="1" applyAlignment="1">
      <alignment horizontal="center"/>
    </xf>
    <xf numFmtId="0" fontId="27" fillId="19" borderId="54" xfId="0" applyFont="1" applyFill="1" applyBorder="1" applyAlignment="1">
      <alignment horizontal="center"/>
    </xf>
    <xf numFmtId="43" fontId="0" fillId="0" borderId="28" xfId="0" applyNumberFormat="1" applyBorder="1" applyAlignment="1">
      <alignment horizontal="center" vertical="center"/>
    </xf>
    <xf numFmtId="43" fontId="0" fillId="0" borderId="35" xfId="0" applyNumberFormat="1" applyBorder="1" applyAlignment="1">
      <alignment horizontal="center" vertical="center"/>
    </xf>
    <xf numFmtId="43" fontId="0" fillId="0" borderId="23" xfId="0" applyNumberFormat="1" applyBorder="1" applyAlignment="1">
      <alignment horizontal="center" vertical="center"/>
    </xf>
    <xf numFmtId="0" fontId="22" fillId="19" borderId="53" xfId="0" applyFont="1" applyFill="1" applyBorder="1" applyAlignment="1">
      <alignment horizontal="center"/>
    </xf>
    <xf numFmtId="0" fontId="22" fillId="19" borderId="4" xfId="0" applyFont="1" applyFill="1" applyBorder="1" applyAlignment="1">
      <alignment horizontal="center"/>
    </xf>
    <xf numFmtId="0" fontId="22" fillId="19" borderId="5" xfId="0" applyFont="1" applyFill="1" applyBorder="1" applyAlignment="1">
      <alignment horizontal="center"/>
    </xf>
    <xf numFmtId="0" fontId="2" fillId="17" borderId="44" xfId="0" applyFont="1" applyFill="1" applyBorder="1" applyAlignment="1">
      <alignment horizontal="left" vertical="center"/>
    </xf>
    <xf numFmtId="0" fontId="2" fillId="17" borderId="52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2" fillId="17" borderId="2" xfId="0" applyFont="1" applyFill="1" applyBorder="1" applyAlignment="1">
      <alignment horizontal="center" wrapText="1"/>
    </xf>
    <xf numFmtId="0" fontId="2" fillId="17" borderId="9" xfId="0" applyFont="1" applyFill="1" applyBorder="1" applyAlignment="1">
      <alignment horizontal="center" wrapText="1"/>
    </xf>
    <xf numFmtId="43" fontId="2" fillId="17" borderId="22" xfId="0" applyNumberFormat="1" applyFont="1" applyFill="1" applyBorder="1"/>
  </cellXfs>
  <cellStyles count="4">
    <cellStyle name="Comma" xfId="1" builtinId="3"/>
    <cellStyle name="Comma 2 2" xfId="3" xr:uid="{C81A3CAC-5D71-4D7F-842F-51A1316D2B38}"/>
    <cellStyle name="Normal" xfId="0" builtinId="0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46.xml"/><Relationship Id="rId103" Type="http://schemas.openxmlformats.org/officeDocument/2006/relationships/externalLink" Target="externalLinks/externalLink90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5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riyank%20jain/Downloads/My%20Documents/projectloan/vginternationalsynapprasial/vginternational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rver\USERDATA\Documents%20and%20Settings\THINKPAD\Local%20Settings\Temporary%20Internet%20Files\OLKF\cement%20Model%20Template%20-%20Gaurav%20-%203-11-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70%25%20stak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nbs054\s_scasella\Office%20of%20CFO\Product%20Calendars%20TZ\Product%20Calendars%20TZ\2003%20Product%20Calendars\2003-11-30%20Product%20Calendar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70%25%20stak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%20Documents/projectloan/vginternationalsynapprasial/vginternational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%20folders\AC\Potential%20targets\KOR%20-%20Himart\Model\20120507%20Himart%20LBO%20Model%20v02%20(AsiaSat%20splitoff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r14\data\Data\EXCEL\9th%20Floor%20Current%209-0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CIR598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25.18.15.67/Budget/Budget%2006-07/BUDGET%2006-07%20(R1)/c3-budget%2006-07%20(R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hay\c\USERS\NEELESH\TELECOM\VSNL\VSN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l_nt\finreport\Report_2004\Estimate\Actual%202004%20-%20GORKIa_Estimate%20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EFD76B\NYNY%20creation%20rev1%2032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XT%20CAPITAL%20I%20-%20Portfolio%20Investments\NC%20I%20LP\On%20Site\Due%20diligence\Financial%20DD\Monthly%20OSIR%20-%20FY07%20&amp;%20FY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RIL/Google%20Drive/Avalon/WIP/Royal%20Park%20-%20Bhiwadi/FM/Copy%20of%20SRSRIL%205%20Palwal%20-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TENDER%20TEMPLATE/STDS/GN-ST-06(2)(Design%20Sheet-Ruled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ny02s\projects\Ghez\EXCELFIL\K\KSU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ish\c\Budget%202001\CostR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ADMINI~1/LOCALS~1/Temp/DOCUME~1/accounts/LOCALS~1/Temp/notes6030C8/WINDOWS/TEMP/ASS_PP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server/Ladderup/Projects/Kisan/Amalgamation_Group%20B/Valuation/KIL/Projection%20-%20KML%20-%200711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0.50\d$\Nikhil\ACCOUNTS\Accounts%202004-05\Accounts%2004-05\Final%20Financial%20Statement%2004%2005\Signed%20FY%202004-05\Linked%20Financial%20%20Statement%2004-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server/Ladderup/Projects/Kisan/Amalgamation_Group%20B/Valuation/KEL/Projection%20-%20KML%20-%200711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c%20on%20suresh\WINDOWS\TEMP\cidcoanalysi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rag\Parag_15%20march%202012\South%20asia%20breweries\Budget\template\SAB_Brand1_Brand___Mkt_Expens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lit/My%20Documents/DLF/VC/P&amp;L%20summari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lit/Local%20Settings/Temporary%20Internet%20Files/OLK9A/VC%20Review-%20Offices-Financials%20notified%20areaV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land.Tam\Local%20Settings\Temporary%20Internet%20Files\OLK137\PwC\Provenco\Retail%20valuation%20model_C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%20folders\_FH\DEALS\__Live\CN%20-%20Chicago\Model\Chicago%20UW%20Model%202015.08.04%20v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extra\Cons.%20CMA%20RK5Amnd.Jun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ndsay\My%20Documents\2007-2008\July%202007\OSA%20Board%20Pack%20July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ppData\Microsoft\Excel\Combined%20Model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DataFile\O\DB9604\RevMay97\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endus-c14\Shared%20Folder\Documents%20and%20Settings\deepesh\My%20Documents\Research\Equity%20Researc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%20Drive%20data\Budget\FY1213\Operating%20Expenses%20Plan\Final%20Excel\METCO%20Cash%20Flo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mit%20Mohan/Local%20Settings/Temporary%20Internet%20Files/OLK1D4/Copy%20of%20GL_SL-ACCOUNT%20CODE%20MATRIX%20(9-JAN-2008)%20-%20TE%20BE%20SEN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lchemist%20Limited\ALCHEMIST%20HOTELS-BOUTIQUE\Hotels%20in%20Chandigarh%2019th%20March%202009\ALCHEMIST%20ROC%20Annexures%20%2002.03.%202009,PN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ushman\M3M\DB\Financial%20Model_Project%20Cube-8Apr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XCEL/2007-08/CASH%20FLOW/ICRA%20CASH%20FLOW/FINAL%20MODEL/DOCUME~1/sa/LOCALS~1/Temp/Temporary%20Directory%201%20for%2010%20Yrs%20Business%20Plan%20280108%20(2).zip/Harish/Infosys/infosys-1Q-03-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server/exchange/Pooja.khetan/Inbox/Re:%20UBI.EML/1_multipart_xF8FF_2_CMA.xls/C58EA28C-18C0-4a97-9AF2-036E93DDAFB3/CMA%20Projec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74.141\master\DOCUME~1\530728\LOCALS~1\Temp\Rar$DI00.641\CAM%20VERSION%20DECMBER%202008--i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Ghez\EXCELFIL\DAILY\NEWDAILY2%20backu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Ghez\EXCELFIL\DAILY\NEWDAILY2_month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data\ladata\laport\HAZ03\Hazard_Retail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BevTob\TOBHAND\CHARTS\BATbub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tharajan\MOSL%20O&amp;G\Varatha\O&amp;G-petrochem\MOSL%20O&amp;G\Oil\BPCL%20consolidat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ul\audits\AUDITS\Tax%20audit\anx3cd01-02%20n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revorjames.ONSITE\Local%20Settings\Temporary%20Internet%20Files\OLK305\Documents%20and%20Settings\gabrielosho\Desktop\Finance%202\Financial%20Accounting\_Master%20Financial%20Statements%20y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Research\srini\L&amp;t\LART-0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Library" Target="DDIC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server/WINDOWS/Temporary%20Internet%20Files/Content.IE5/E20HH29P/MADHURI/Beswalji/Deepak/Deepak/Todayscma0304vitekar220704-20cror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TEMP\MOFIN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ct-aruna\public_aruna\Public_Aruna\contracts(ak)\Hyderabad\Mes\MES-SE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ahulm\Local%20Settings\Temporary%20Internet%20Files\Content.Outlook\1BI7ZZ45\GAEL-12mach_68cr_24INSTALLMEN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KUNWAR~1/LOCALS~1/Temp/notesFE0FC0/Bal/June%2007/Final/DLF%20Consol%20-%20Restated%20-%20June%2007/done/Consol%20DCDL-June-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AppData\Local\Microsoft\Windows\Temporary%20Internet%20Files\Content.Outlook\EE2RX1KB\Conso%20Model%20v7_IC%20meeting%20case%20version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DDERUP\PROJECTS\KISSAN\MOULDING\YR2004\CMADAT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Ghez\EXCELFIL\GIS\GISQ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Startup" Target="DLF/DLF%20Infocity%20Chandigarh/Balance%20sheet-%20info%20city%20CHD%2031.12.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70%25%20stake_revis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hish/30.9.2007/DOCUME~1/SKGUPT~1/LOCALS~1/Temp/POCM-chennai-hyd-COMMERCI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her\TAHER_C\TEMP\TAHER\AUTOM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eals\Ghez\CORDELIA\Inventory%20model%20-%20from%20Larr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inghal-rajeev/Local%20Settings/Temporary%20Internet%20Files/OLKAB/vinod/DLF/MIS/08-09/5%20August%2008/August%2008%20MI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-Asia\cgupta\Desktop\Deals\Active\Sattva\BIG\Baroda_24%20Dec%20Mode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server/LADDERUP/PROJECTS/KISSAN/MOULDING/YR2004/cma%201%20fina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riyank%20jain/Downloads/Documents%20and%20Settings/530844/Desktop/Marketing/CF/Bhujbal/Bhujbal/Bhujbal%20Project%20Working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rajinder/Local%20Settings/Temporary%20Internet%20Files/Content.Outlook/UZMX1DV9/srs%20consolidation%2017.04.08/SRS%20real%2017.04.08%20_%20sec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Desktop\Logix\Group\Profile\Logix_Projects%20and%20Debt_3006201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S%20CHENNAI%20SEP%2007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wner\Local%20Settings\Temporary%20Internet%20Files\Content.IE5\KP9IGWDV\yochi\Deal_tool_Jolly_29-Oct%2010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haval\AppData\Roaming\Microsoft\Excel\Renew%20Power%20Business%20Plan\Kenersys%2014%20Oct%20Final%207th%20Dec201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%20Drive%20data\Budget\FY1213\Operating%20Expenses%20Plan\Final%20Excel\New%20Folder\METCO%20Cash%20Flow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PH\c6%20budget\work%20sheets\KGT\YR98-99\BHANDUP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eepak/ShivajiMarg/Area_SV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LF/My%20Documents/MY%20FOLDER/DAL/New%20rent%20roll/Updated%20changes%20after%2020%20nov%20final/Amit_Data/DOT/Business%20&amp;%20Properties/Business%20and%20Properties-Ver-7-11.5m-19.09.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lf/Local%20Settings/Temporary%20Internet%20Files/Content.IE5/MH3CX0RA/BALANCE%20SHEET-DLF%20Cyber%20City%20developers%20ltd%2030.11.20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hkp03vf\repowerpia\Monitoring\IC%20Case%20model\Repowerpia-ONL-Model-110907_INR%20mm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Dlf/LOCALS~1/Temp/Business%20plan%20Retail%20Lease/cash%20flows-1.11.2007-7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DDERUP\PROJECTS\KISSAN\MOULDING\YR2004\cma%201%20fin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avnish%20on%20Cdiv-ac-barkha/All%20Sheet/BALANCE%20SHEET-DLF%20Cyber%20City%20developers%20ltd%2030.11.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onjjung\My%20Documents\&#44048;&#49324;\01&#44592;&#47568;&#44048;&#49324;\&#49352;&#54868;&#49888;\&#48120;&#54924;&#49688;%20&#52292;&#47924;&#45236;&#5066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5430%20&#51116;&#44256;&#51088;&#49328;&#49688;&#48520;&#48512;(&#51204;&#44592;)&#51032;%20&#50892;&#53356;&#49884;&#53944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vyai051\Desktop\Desktop\New%20folder\Versa_Altico_Guardian\IRL\Versa_IRL_4%20June%2015_with%20remarks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SIDHAR~1\LOCALS~1\Temp\notes758E9C\Pendrive\Textiles\welspunmot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NPEQU\RESEARCH\1MATHUR\STEEL\TISCO\RYM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ya.n\AppData\Local\Microsoft\Windows\Temporary%20Internet%20Files\Content.Outlook\440PY474\Enercon%20Model_20_GI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Data%20Files\Manmohan%20Parnami\AU\Banks\HDFC%20Bank%20Rs.%2050%20Crores\DPOD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run.gupta\Desktop\Base.xlsx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anya\Downloads\Data%20Received%20from%20Company-PA%2009.12.23_%2019012024_530%20Cr.xlsx" TargetMode="External"/><Relationship Id="rId1" Type="http://schemas.openxmlformats.org/officeDocument/2006/relationships/externalLinkPath" Target="file:///C:\Users\sanya\Downloads\Data%20Received%20from%20Company-PA%2009.12.23_%2019012024_530%20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HINERY"/>
      <sheetName val="LAND"/>
      <sheetName val="BUILDING"/>
      <sheetName val="MFA"/>
      <sheetName val="profitcma"/>
      <sheetName val="WORKCAP1"/>
      <sheetName val="balancesheet"/>
      <sheetName val="cashflow1 (2)"/>
      <sheetName val="DEPN"/>
      <sheetName val="WC OLD"/>
      <sheetName val="COPMOF"/>
      <sheetName val="SECURITY"/>
      <sheetName val="SALES"/>
      <sheetName val="RAWMAT"/>
      <sheetName val="POWER"/>
      <sheetName val="STAFF"/>
      <sheetName val="INTT"/>
      <sheetName val="PROFIT"/>
      <sheetName val="DSCR"/>
      <sheetName val="BREKEVEN"/>
      <sheetName val="cashflow1"/>
      <sheetName val="CASHFLOW"/>
      <sheetName val="IRR"/>
    </sheetNames>
    <sheetDataSet>
      <sheetData sheetId="0"/>
      <sheetData sheetId="1"/>
      <sheetData sheetId="2"/>
      <sheetData sheetId="3"/>
      <sheetData sheetId="4"/>
      <sheetData sheetId="5">
        <row r="43">
          <cell r="E43">
            <v>377.2911072853334</v>
          </cell>
          <cell r="H43">
            <v>721.78343396426249</v>
          </cell>
          <cell r="J43">
            <v>481.32438442156354</v>
          </cell>
          <cell r="K43">
            <v>941.31712992900327</v>
          </cell>
          <cell r="M43">
            <v>627.66947534679593</v>
          </cell>
          <cell r="N43">
            <v>1091.5192325718372</v>
          </cell>
          <cell r="P43">
            <v>731.44554386142852</v>
          </cell>
        </row>
      </sheetData>
      <sheetData sheetId="6"/>
      <sheetData sheetId="7"/>
      <sheetData sheetId="8">
        <row r="14">
          <cell r="Q14">
            <v>28.143148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8">
          <cell r="G18">
            <v>5.9749999999999996</v>
          </cell>
        </row>
      </sheetData>
      <sheetData sheetId="17">
        <row r="73">
          <cell r="D73">
            <v>-87.711521372853326</v>
          </cell>
          <cell r="E73">
            <v>-75.795741153725061</v>
          </cell>
          <cell r="F73">
            <v>-47.047259922743621</v>
          </cell>
          <cell r="G73">
            <v>-15.534059094914255</v>
          </cell>
          <cell r="H73">
            <v>8.2189189950469022</v>
          </cell>
          <cell r="I73">
            <v>26.158041104112197</v>
          </cell>
          <cell r="J73">
            <v>27.417276442192502</v>
          </cell>
          <cell r="K73">
            <v>28.751546954492266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L WORKINGS"/>
      <sheetName val="Sheet1"/>
      <sheetName val="INPUTS"/>
      <sheetName val="ASSUMPTIONS"/>
      <sheetName val="PRODN."/>
      <sheetName val="dcl freight"/>
      <sheetName val="dcl gross real. by cement type"/>
      <sheetName val="dcl sales vol. by cement type"/>
      <sheetName val="PRODUCTION"/>
      <sheetName val=" COSTS MT"/>
      <sheetName val="P&amp;L"/>
      <sheetName val="SALES"/>
      <sheetName val="VALUATION"/>
      <sheetName val="WIND FARM"/>
      <sheetName val="WC"/>
      <sheetName val="DEPN."/>
      <sheetName val="TAX"/>
      <sheetName val="old workings"/>
      <sheetName val="DEBT"/>
      <sheetName val="BS"/>
      <sheetName val="CF"/>
      <sheetName val="INT. TAX SHIELD"/>
      <sheetName val="betas"/>
      <sheetName val="WACC"/>
      <sheetName val="Tax Struc."/>
      <sheetName val="WF - 80IA"/>
      <sheetName val="New Co BS"/>
      <sheetName val="New Co CF"/>
      <sheetName val="New Co Workings"/>
      <sheetName val="New Co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Old"/>
      <sheetName val="#REF"/>
      <sheetName val="Operating Statistics"/>
      <sheetName val="Introduction"/>
      <sheetName val="Financials"/>
      <sheetName val="Financials(O)"/>
      <sheetName val="Cover"/>
      <sheetName val="PL"/>
      <sheetName val="70% stake"/>
      <sheetName val="Proposed Changes"/>
      <sheetName val="Revenue Share Analysis"/>
      <sheetName val="Top Cover"/>
      <sheetName val="Cover Page"/>
      <sheetName val="Index"/>
      <sheetName val="Assumptions "/>
      <sheetName val="Assumptions"/>
      <sheetName val="Changes"/>
      <sheetName val="Impact Analysis"/>
      <sheetName val="Footfall &amp; Consumption Pattern"/>
      <sheetName val="Overview"/>
      <sheetName val="Summary - Financials"/>
      <sheetName val="Summary"/>
      <sheetName val="Variance Analysis"/>
      <sheetName val="Budget Analysis"/>
      <sheetName val="Changes made in R1 "/>
      <sheetName val="Variance"/>
      <sheetName val="Budget R1 &amp; R2"/>
      <sheetName val="Budget L1 &amp; L2"/>
      <sheetName val="Area &amp; PSPM"/>
      <sheetName val="Area &amp; Occupancy"/>
      <sheetName val="Actual L1 &amp; L2"/>
      <sheetName val="Budget Tracking"/>
      <sheetName val="CAM Recoveries"/>
      <sheetName val="Palladium - MG"/>
      <sheetName val="Skyzone - MG"/>
      <sheetName val="Grand Galleria - MG"/>
      <sheetName val="HSU - MG"/>
      <sheetName val="Food Court - MG"/>
      <sheetName val="Courtyard - MG"/>
      <sheetName val="Revenue share"/>
      <sheetName val="Other LTL (Sai Service, PVR)"/>
      <sheetName val="Phoenix House - Commercial"/>
      <sheetName val="Phoenix House - Commercial L&amp;L"/>
      <sheetName val="Phoenix House - Commercial LTL"/>
      <sheetName val="Electricity, HVAC recovery"/>
      <sheetName val="Water recoveries"/>
      <sheetName val="Other Operational Recoveries"/>
      <sheetName val="Signages"/>
      <sheetName val="Summary- Marketing Income"/>
      <sheetName val="Other Income"/>
      <sheetName val="Parking Revenue"/>
      <sheetName val="Shangrila Cost"/>
      <sheetName val="Engineering"/>
      <sheetName val="Mini Project Summary"/>
      <sheetName val="Operations,Parking"/>
      <sheetName val="Security"/>
      <sheetName val="Marketing"/>
      <sheetName val="IMRB Costs"/>
      <sheetName val="Manpower"/>
      <sheetName val="Admin"/>
      <sheetName val="Brokerage -Leases Retail"/>
      <sheetName val="Brokerage- Leases Comm"/>
      <sheetName val="Service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ctual Cal. Sales-With DRP"/>
      <sheetName val="Actual Cal. Sales-All Prods"/>
      <sheetName val="Projected Cal. Sales-All Prods"/>
      <sheetName val="Actual &amp; Proj Combined"/>
      <sheetName val="Actual Fiscal Sales Spreadsheet"/>
      <sheetName val="Proj Fiscal Sales Spreadsheet"/>
      <sheetName val="Actual vs. Projected Sales"/>
      <sheetName val="Sales vs. Offering Expiration"/>
      <sheetName val="DRP Sales"/>
      <sheetName val="APF Sales with DRP"/>
      <sheetName val="CHP Sales with DRP"/>
      <sheetName val="CRP Sales with DRP"/>
      <sheetName val="Historical Sales Prod"/>
      <sheetName val="CHP Escrow vs Mavricc"/>
      <sheetName val="CRP Escrow vs Mavricc"/>
      <sheetName val="Monthly Sales Graph - All Prods"/>
      <sheetName val="Weekly Sales Graph - All Prods"/>
      <sheetName val="APF Weekly Sales Graph"/>
      <sheetName val="APF Monthly Sales Graph"/>
      <sheetName val="APF Cum. Monthly Sales Graph"/>
      <sheetName val="CIC Weekly Sales Graph"/>
      <sheetName val="CHP Weekly Sales Graph"/>
      <sheetName val="CHP Monthly Sales Graph"/>
      <sheetName val="CHP Cum Monthly Sales Graph"/>
      <sheetName val="1999 Fiscal Proj vs Actual"/>
      <sheetName val="1998 Fiscal Proj vs Actual"/>
      <sheetName val="1997 APF Weekly Sales Graph"/>
      <sheetName val="1997 Act vs Proj Sales Graphs"/>
      <sheetName val="CRP Monthly Sales Graph old"/>
      <sheetName val="CRP Weekly Sales Graph"/>
      <sheetName val="CRP Monthly Sales"/>
      <sheetName val="CRP Cum Monthly Sales Graph"/>
      <sheetName val="Sales 1994 - 1998"/>
      <sheetName val="Data Sheet (Actual)"/>
      <sheetName val="Data Sheet (Proj)"/>
      <sheetName val="Weekly Sales (Act)"/>
      <sheetName val="DRP"/>
      <sheetName val="Hist. Data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75">
          <cell r="D275">
            <v>8603503.6500000004</v>
          </cell>
          <cell r="E275">
            <v>10244538.809999999</v>
          </cell>
          <cell r="F275">
            <v>11119448.74</v>
          </cell>
          <cell r="G275">
            <v>11175415.449999999</v>
          </cell>
          <cell r="H275">
            <v>11712881.83</v>
          </cell>
          <cell r="I275">
            <v>11809110.539999999</v>
          </cell>
          <cell r="J275">
            <v>13389407.449999999</v>
          </cell>
          <cell r="K275">
            <v>11178230.77</v>
          </cell>
          <cell r="L275">
            <v>13703672.16</v>
          </cell>
          <cell r="M275">
            <v>15877798.939999999</v>
          </cell>
          <cell r="N275">
            <v>10539870.039999999</v>
          </cell>
          <cell r="O275">
            <v>22153069.560000002</v>
          </cell>
        </row>
        <row r="298">
          <cell r="D298">
            <v>5458000</v>
          </cell>
          <cell r="E298">
            <v>6767000</v>
          </cell>
          <cell r="F298">
            <v>8707000</v>
          </cell>
          <cell r="G298">
            <v>7937380</v>
          </cell>
          <cell r="H298">
            <v>6092630</v>
          </cell>
          <cell r="I298">
            <v>6740000</v>
          </cell>
          <cell r="J298">
            <v>7946391.7999999998</v>
          </cell>
          <cell r="K298">
            <v>6971345.79</v>
          </cell>
          <cell r="L298">
            <v>4940654.28</v>
          </cell>
          <cell r="M298">
            <v>8795774.6999999993</v>
          </cell>
          <cell r="N298">
            <v>10024181.49</v>
          </cell>
          <cell r="O298">
            <v>13250810.310000001</v>
          </cell>
        </row>
        <row r="320">
          <cell r="D320">
            <v>7885651</v>
          </cell>
          <cell r="E320">
            <v>7963440</v>
          </cell>
          <cell r="F320">
            <v>6094270</v>
          </cell>
          <cell r="G320">
            <v>6048331</v>
          </cell>
          <cell r="H320">
            <v>8879330</v>
          </cell>
          <cell r="I320">
            <v>8969544</v>
          </cell>
          <cell r="J320">
            <v>8147102</v>
          </cell>
          <cell r="K320">
            <v>12479793</v>
          </cell>
          <cell r="L320">
            <v>7773100</v>
          </cell>
          <cell r="M320">
            <v>9145833</v>
          </cell>
          <cell r="N320">
            <v>6170380</v>
          </cell>
          <cell r="O320">
            <v>6936180</v>
          </cell>
        </row>
        <row r="338">
          <cell r="D338">
            <v>6771042</v>
          </cell>
          <cell r="E338">
            <v>8508090</v>
          </cell>
          <cell r="F338">
            <v>11367730</v>
          </cell>
          <cell r="G338">
            <v>7961820</v>
          </cell>
          <cell r="H338">
            <v>9649070</v>
          </cell>
          <cell r="I338">
            <v>9782279</v>
          </cell>
          <cell r="J338">
            <v>10965280</v>
          </cell>
          <cell r="K338">
            <v>12772725</v>
          </cell>
          <cell r="L338">
            <v>10215894</v>
          </cell>
          <cell r="M338">
            <v>6481676</v>
          </cell>
          <cell r="N338">
            <v>7442030</v>
          </cell>
          <cell r="O338">
            <v>7992000</v>
          </cell>
        </row>
        <row r="353">
          <cell r="D353">
            <v>6073820</v>
          </cell>
          <cell r="E353">
            <v>7631310</v>
          </cell>
          <cell r="F353">
            <v>13417661</v>
          </cell>
          <cell r="G353">
            <v>6857520</v>
          </cell>
          <cell r="H353">
            <v>6388200</v>
          </cell>
          <cell r="I353">
            <v>6370350</v>
          </cell>
          <cell r="J353">
            <v>6931790</v>
          </cell>
          <cell r="K353">
            <v>7775230</v>
          </cell>
          <cell r="L353">
            <v>10832842</v>
          </cell>
          <cell r="M353">
            <v>6977380</v>
          </cell>
          <cell r="N353">
            <v>8407090</v>
          </cell>
          <cell r="O353">
            <v>12473275</v>
          </cell>
        </row>
        <row r="367">
          <cell r="D367">
            <v>5561670</v>
          </cell>
          <cell r="E367">
            <v>6530349</v>
          </cell>
          <cell r="F367">
            <v>4976590</v>
          </cell>
          <cell r="G367">
            <v>8411790</v>
          </cell>
          <cell r="H367">
            <v>7487730</v>
          </cell>
          <cell r="I367">
            <v>6298400</v>
          </cell>
          <cell r="J367">
            <v>7042950</v>
          </cell>
          <cell r="K367">
            <v>8062972</v>
          </cell>
          <cell r="L367">
            <v>7530042</v>
          </cell>
          <cell r="M367">
            <v>7066290</v>
          </cell>
          <cell r="N367">
            <v>7083480</v>
          </cell>
          <cell r="O367">
            <v>7418787</v>
          </cell>
        </row>
      </sheetData>
      <sheetData sheetId="35" refreshError="1"/>
      <sheetData sheetId="36" refreshError="1">
        <row r="9">
          <cell r="BF9">
            <v>3.3</v>
          </cell>
          <cell r="BL9">
            <v>2.4</v>
          </cell>
          <cell r="BP9">
            <v>1.18</v>
          </cell>
        </row>
        <row r="10">
          <cell r="BF10">
            <v>2.4</v>
          </cell>
          <cell r="BL10">
            <v>1.9</v>
          </cell>
          <cell r="BP10">
            <v>1.1399999999999999</v>
          </cell>
        </row>
        <row r="11">
          <cell r="BF11">
            <v>3.2</v>
          </cell>
          <cell r="BL11">
            <v>1.4</v>
          </cell>
          <cell r="BP11">
            <v>0.8</v>
          </cell>
        </row>
        <row r="12">
          <cell r="BF12">
            <v>3.6</v>
          </cell>
          <cell r="BL12">
            <v>2</v>
          </cell>
          <cell r="BP12">
            <v>1.26</v>
          </cell>
        </row>
        <row r="13">
          <cell r="BF13">
            <v>3.5</v>
          </cell>
          <cell r="BL13">
            <v>1.7</v>
          </cell>
          <cell r="BP13">
            <v>1.4</v>
          </cell>
        </row>
        <row r="14">
          <cell r="BF14">
            <v>3.6</v>
          </cell>
          <cell r="BL14">
            <v>1.7</v>
          </cell>
          <cell r="BP14">
            <v>1.64</v>
          </cell>
        </row>
        <row r="15">
          <cell r="BF15">
            <v>4.5</v>
          </cell>
          <cell r="BL15">
            <v>2.9</v>
          </cell>
          <cell r="BP15">
            <v>1.8</v>
          </cell>
        </row>
        <row r="16">
          <cell r="BF16">
            <v>4.5</v>
          </cell>
          <cell r="BL16">
            <v>2.2000000000000002</v>
          </cell>
          <cell r="BP16">
            <v>1.73</v>
          </cell>
        </row>
        <row r="17">
          <cell r="BF17">
            <v>4.8</v>
          </cell>
          <cell r="BL17">
            <v>3.1</v>
          </cell>
          <cell r="BP17">
            <v>1.58</v>
          </cell>
        </row>
        <row r="18">
          <cell r="BF18">
            <v>5</v>
          </cell>
          <cell r="BL18">
            <v>2</v>
          </cell>
          <cell r="BP18">
            <v>1.82</v>
          </cell>
        </row>
        <row r="19">
          <cell r="BF19">
            <v>4.3</v>
          </cell>
          <cell r="BL19">
            <v>2.6</v>
          </cell>
          <cell r="BP19">
            <v>2.4500000000000002</v>
          </cell>
        </row>
        <row r="20">
          <cell r="BF20">
            <v>3.4</v>
          </cell>
          <cell r="BL20">
            <v>2.9</v>
          </cell>
          <cell r="BP20">
            <v>1.58</v>
          </cell>
        </row>
        <row r="21">
          <cell r="BF21">
            <v>3.7</v>
          </cell>
          <cell r="BL21">
            <v>2.8</v>
          </cell>
          <cell r="BP21">
            <v>1.44</v>
          </cell>
        </row>
        <row r="22">
          <cell r="BF22">
            <v>4.9000000000000004</v>
          </cell>
          <cell r="BL22">
            <v>2.1</v>
          </cell>
          <cell r="BP22">
            <v>2.1</v>
          </cell>
        </row>
        <row r="23">
          <cell r="BF23">
            <v>3.6</v>
          </cell>
          <cell r="BL23">
            <v>2.9</v>
          </cell>
          <cell r="BP23">
            <v>2.1</v>
          </cell>
        </row>
        <row r="24">
          <cell r="BF24">
            <v>4.5</v>
          </cell>
          <cell r="BL24">
            <v>2.4</v>
          </cell>
          <cell r="BP24">
            <v>2.0699999999999998</v>
          </cell>
        </row>
        <row r="25">
          <cell r="BF25">
            <v>3.1</v>
          </cell>
          <cell r="BL25">
            <v>2.7</v>
          </cell>
          <cell r="BP25">
            <v>2</v>
          </cell>
        </row>
        <row r="26">
          <cell r="BF26">
            <v>4.2</v>
          </cell>
          <cell r="BL26">
            <v>2.2999999999999998</v>
          </cell>
          <cell r="BP26">
            <v>1.59</v>
          </cell>
        </row>
        <row r="27">
          <cell r="BF27">
            <v>3.5</v>
          </cell>
          <cell r="BL27">
            <v>2.6</v>
          </cell>
          <cell r="BP27">
            <v>1.2</v>
          </cell>
        </row>
        <row r="28">
          <cell r="BF28">
            <v>4.4000000000000004</v>
          </cell>
          <cell r="BL28">
            <v>1.9</v>
          </cell>
          <cell r="BP28">
            <v>1.47</v>
          </cell>
        </row>
        <row r="29">
          <cell r="BL29">
            <v>2.6</v>
          </cell>
          <cell r="BP29">
            <v>1.22</v>
          </cell>
        </row>
        <row r="30">
          <cell r="BL30">
            <v>2.9</v>
          </cell>
          <cell r="BP30">
            <v>1.5</v>
          </cell>
        </row>
        <row r="31">
          <cell r="BL31">
            <v>3.1</v>
          </cell>
          <cell r="BP31">
            <v>1.46</v>
          </cell>
        </row>
        <row r="32">
          <cell r="BL32">
            <v>2.8</v>
          </cell>
          <cell r="BP32">
            <v>1.17</v>
          </cell>
        </row>
        <row r="33">
          <cell r="BL33">
            <v>3.2</v>
          </cell>
          <cell r="BP33">
            <v>1.83</v>
          </cell>
        </row>
        <row r="34">
          <cell r="BL34">
            <v>2.4</v>
          </cell>
          <cell r="BP34">
            <v>1.57</v>
          </cell>
        </row>
        <row r="35">
          <cell r="BL35">
            <v>1.2</v>
          </cell>
          <cell r="BP35">
            <v>0.69</v>
          </cell>
        </row>
        <row r="36">
          <cell r="BL36">
            <v>3.3</v>
          </cell>
          <cell r="BP36">
            <v>2.7</v>
          </cell>
        </row>
        <row r="37">
          <cell r="BL37">
            <v>3.2</v>
          </cell>
          <cell r="BP37">
            <v>2</v>
          </cell>
        </row>
        <row r="38">
          <cell r="BL38">
            <v>1.8</v>
          </cell>
          <cell r="BP38">
            <v>1.8</v>
          </cell>
        </row>
        <row r="39">
          <cell r="BL39">
            <v>4.3</v>
          </cell>
          <cell r="BP39">
            <v>1</v>
          </cell>
        </row>
        <row r="40">
          <cell r="BL40">
            <v>2.4</v>
          </cell>
          <cell r="BP40">
            <v>1.76</v>
          </cell>
        </row>
        <row r="41">
          <cell r="BL41">
            <v>2.2999999999999998</v>
          </cell>
          <cell r="BP41">
            <v>1.44</v>
          </cell>
        </row>
        <row r="42">
          <cell r="BL42">
            <v>2.2000000000000002</v>
          </cell>
          <cell r="BP42">
            <v>1.24</v>
          </cell>
        </row>
        <row r="43">
          <cell r="BL43">
            <v>3.2</v>
          </cell>
          <cell r="BP43">
            <v>1</v>
          </cell>
        </row>
        <row r="44">
          <cell r="BL44">
            <v>3.3</v>
          </cell>
          <cell r="BP44">
            <v>1.6</v>
          </cell>
        </row>
        <row r="45">
          <cell r="BL45">
            <v>2.9</v>
          </cell>
          <cell r="BP45">
            <v>1.07</v>
          </cell>
        </row>
        <row r="46">
          <cell r="BL46">
            <v>3.5</v>
          </cell>
          <cell r="BP46">
            <v>1.77</v>
          </cell>
        </row>
        <row r="47">
          <cell r="BL47">
            <v>3</v>
          </cell>
          <cell r="BP47">
            <v>1.8</v>
          </cell>
        </row>
        <row r="48">
          <cell r="BL48">
            <v>3.48</v>
          </cell>
          <cell r="BP48">
            <v>2</v>
          </cell>
        </row>
        <row r="49">
          <cell r="BL49">
            <v>3.39</v>
          </cell>
          <cell r="BP49">
            <v>2</v>
          </cell>
        </row>
        <row r="50">
          <cell r="BL50">
            <v>3.43</v>
          </cell>
          <cell r="BP50">
            <v>2.1800000000000002</v>
          </cell>
        </row>
        <row r="51">
          <cell r="BL51">
            <v>3.81</v>
          </cell>
          <cell r="BP51">
            <v>2.84</v>
          </cell>
        </row>
        <row r="52">
          <cell r="BL52">
            <v>2.56</v>
          </cell>
          <cell r="BP52">
            <v>1.9</v>
          </cell>
        </row>
        <row r="53">
          <cell r="BL53">
            <v>2.2999999999999998</v>
          </cell>
          <cell r="BP53">
            <v>1.3</v>
          </cell>
        </row>
        <row r="54">
          <cell r="BL54">
            <v>2.7</v>
          </cell>
          <cell r="BP54">
            <v>3</v>
          </cell>
        </row>
        <row r="55">
          <cell r="BL55">
            <v>2.2999999999999998</v>
          </cell>
          <cell r="BP55">
            <v>2.2999999999999998</v>
          </cell>
        </row>
        <row r="56">
          <cell r="BL56">
            <v>4.3</v>
          </cell>
          <cell r="BP56">
            <v>3.5</v>
          </cell>
        </row>
        <row r="57">
          <cell r="BL57">
            <v>3.5</v>
          </cell>
          <cell r="BP57">
            <v>3.65</v>
          </cell>
        </row>
        <row r="58">
          <cell r="BL58">
            <v>3.8</v>
          </cell>
          <cell r="BP58">
            <v>3.05</v>
          </cell>
        </row>
        <row r="59">
          <cell r="BL59">
            <v>8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Old"/>
      <sheetName val="#REF"/>
      <sheetName val="Operating Statistics"/>
      <sheetName val="Introduction"/>
      <sheetName val="Financials"/>
      <sheetName val="Financials(O)"/>
      <sheetName val="Cover"/>
      <sheetName val="PL"/>
      <sheetName val="70% stake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HINERY"/>
      <sheetName val="LAND"/>
      <sheetName val="BUILDING"/>
      <sheetName val="MFA"/>
      <sheetName val="profitcma"/>
      <sheetName val="WORKCAP1"/>
      <sheetName val="balancesheet"/>
      <sheetName val="cashflow1 (2)"/>
      <sheetName val="DEPN"/>
      <sheetName val="WC OLD"/>
      <sheetName val="COPMOF"/>
      <sheetName val="SECURITY"/>
      <sheetName val="SALES"/>
      <sheetName val="RAWMAT"/>
      <sheetName val="POWER"/>
      <sheetName val="STAFF"/>
      <sheetName val="INTT"/>
      <sheetName val="PROFIT"/>
      <sheetName val="DSCR"/>
      <sheetName val="BREKEVEN"/>
      <sheetName val="cashflow1"/>
      <sheetName val="CASHFLOW"/>
      <sheetName val="IRR"/>
    </sheetNames>
    <sheetDataSet>
      <sheetData sheetId="0"/>
      <sheetData sheetId="1"/>
      <sheetData sheetId="2"/>
      <sheetData sheetId="3"/>
      <sheetData sheetId="4"/>
      <sheetData sheetId="5">
        <row r="43">
          <cell r="E43">
            <v>377.2911072853334</v>
          </cell>
          <cell r="H43">
            <v>721.78343396426249</v>
          </cell>
          <cell r="J43">
            <v>481.32438442156354</v>
          </cell>
          <cell r="K43">
            <v>941.31712992900327</v>
          </cell>
          <cell r="M43">
            <v>627.66947534679593</v>
          </cell>
          <cell r="N43">
            <v>1091.5192325718372</v>
          </cell>
          <cell r="P43">
            <v>731.44554386142852</v>
          </cell>
        </row>
      </sheetData>
      <sheetData sheetId="6"/>
      <sheetData sheetId="7"/>
      <sheetData sheetId="8">
        <row r="14">
          <cell r="Q14">
            <v>28.143148</v>
          </cell>
        </row>
        <row r="17">
          <cell r="Q17">
            <v>21.617490400000001</v>
          </cell>
        </row>
        <row r="20">
          <cell r="Q20">
            <v>16.720036895</v>
          </cell>
        </row>
        <row r="23">
          <cell r="Q23">
            <v>13.002817336</v>
          </cell>
        </row>
        <row r="26">
          <cell r="Q26">
            <v>10.13691547851875</v>
          </cell>
        </row>
        <row r="29">
          <cell r="Q29">
            <v>7.9574167717290614</v>
          </cell>
        </row>
        <row r="31">
          <cell r="Q31">
            <v>6.2765936673687976</v>
          </cell>
        </row>
        <row r="33">
          <cell r="Q33">
            <v>4.9757316830541969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8">
          <cell r="G18">
            <v>5.9749999999999996</v>
          </cell>
        </row>
        <row r="23">
          <cell r="G23">
            <v>4.5750000000000002</v>
          </cell>
        </row>
        <row r="28">
          <cell r="G28">
            <v>3.1750000000000003</v>
          </cell>
        </row>
        <row r="33">
          <cell r="G33">
            <v>1.7749999999999999</v>
          </cell>
        </row>
        <row r="38">
          <cell r="G38">
            <v>0.41250000000000003</v>
          </cell>
        </row>
        <row r="43">
          <cell r="G43">
            <v>0</v>
          </cell>
        </row>
        <row r="48">
          <cell r="G48">
            <v>-0.375</v>
          </cell>
        </row>
        <row r="53">
          <cell r="G53">
            <v>-1.25</v>
          </cell>
        </row>
        <row r="69">
          <cell r="D69">
            <v>19.967373372853334</v>
          </cell>
        </row>
        <row r="71">
          <cell r="D71">
            <v>38.505950753725081</v>
          </cell>
        </row>
        <row r="73">
          <cell r="D73">
            <v>50.213558027743673</v>
          </cell>
        </row>
        <row r="75">
          <cell r="D75">
            <v>58.51564350891428</v>
          </cell>
        </row>
        <row r="86">
          <cell r="C86">
            <v>0</v>
          </cell>
        </row>
      </sheetData>
      <sheetData sheetId="17">
        <row r="73">
          <cell r="D73">
            <v>-87.711521372853326</v>
          </cell>
          <cell r="E73">
            <v>-75.795741153725061</v>
          </cell>
          <cell r="F73">
            <v>-47.047259922743621</v>
          </cell>
          <cell r="G73">
            <v>-15.534059094914255</v>
          </cell>
          <cell r="H73">
            <v>8.2189189950469022</v>
          </cell>
          <cell r="I73">
            <v>26.158041104112197</v>
          </cell>
          <cell r="J73">
            <v>27.417276442192502</v>
          </cell>
          <cell r="K73">
            <v>28.751546954492266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iaSat&gt;&gt;"/>
      <sheetName val="Cases"/>
      <sheetName val="Assumptions"/>
      <sheetName val="Operating model"/>
      <sheetName val="Historical expenses"/>
      <sheetName val="Revenue breakdown"/>
      <sheetName val="Global sector breakdown"/>
      <sheetName val="Old model&gt;&gt;"/>
      <sheetName val="LBO"/>
      <sheetName val="&lt;&lt;Old model"/>
      <sheetName val="Citi model&gt;&gt;"/>
      <sheetName val="Cover"/>
      <sheetName val="Ctrl"/>
      <sheetName val="Asiasat Model"/>
      <sheetName val="Revenue Build"/>
      <sheetName val="Depreciation Schedule"/>
      <sheetName val="AsiaSat Historicals"/>
      <sheetName val="Share Price"/>
      <sheetName val="&lt;&lt;Citi model"/>
      <sheetName val="&lt;&lt;Asia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A4">
            <v>0</v>
          </cell>
          <cell r="C4" t="str">
            <v>AsiaSat 3S</v>
          </cell>
          <cell r="D4" t="str">
            <v>AsiaSat4</v>
          </cell>
          <cell r="E4" t="str">
            <v>AsiaSat5</v>
          </cell>
          <cell r="F4" t="str">
            <v>AsiaSat7</v>
          </cell>
          <cell r="G4" t="str">
            <v>AsiaSat6</v>
          </cell>
          <cell r="H4" t="str">
            <v>AsiaSat8</v>
          </cell>
        </row>
        <row r="5">
          <cell r="A5">
            <v>0</v>
          </cell>
          <cell r="B5" t="str">
            <v>Launch</v>
          </cell>
          <cell r="C5">
            <v>36220</v>
          </cell>
          <cell r="D5">
            <v>37712</v>
          </cell>
          <cell r="E5">
            <v>40026</v>
          </cell>
          <cell r="F5">
            <v>40848</v>
          </cell>
          <cell r="G5">
            <v>41640</v>
          </cell>
          <cell r="H5">
            <v>41640</v>
          </cell>
        </row>
        <row r="6">
          <cell r="A6">
            <v>0</v>
          </cell>
          <cell r="B6" t="str">
            <v>Launch</v>
          </cell>
          <cell r="C6">
            <v>1999</v>
          </cell>
          <cell r="D6">
            <v>2003</v>
          </cell>
          <cell r="E6">
            <v>2010</v>
          </cell>
          <cell r="F6">
            <v>2012</v>
          </cell>
          <cell r="G6">
            <v>2014</v>
          </cell>
          <cell r="H6">
            <v>2014</v>
          </cell>
        </row>
        <row r="7">
          <cell r="A7">
            <v>0</v>
          </cell>
          <cell r="B7" t="str">
            <v>Expected Life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J7">
            <v>0</v>
          </cell>
        </row>
        <row r="8">
          <cell r="A8">
            <v>0</v>
          </cell>
          <cell r="B8" t="str">
            <v>Real Life</v>
          </cell>
          <cell r="C8">
            <v>20</v>
          </cell>
          <cell r="D8">
            <v>20</v>
          </cell>
          <cell r="E8">
            <v>20</v>
          </cell>
          <cell r="F8">
            <v>20</v>
          </cell>
          <cell r="G8">
            <v>20</v>
          </cell>
          <cell r="H8">
            <v>20</v>
          </cell>
        </row>
        <row r="9">
          <cell r="A9">
            <v>0</v>
          </cell>
          <cell r="B9" t="str">
            <v>End of life</v>
          </cell>
          <cell r="C9">
            <v>2019</v>
          </cell>
          <cell r="D9">
            <v>2023</v>
          </cell>
          <cell r="E9">
            <v>2030</v>
          </cell>
          <cell r="F9">
            <v>2032</v>
          </cell>
          <cell r="G9">
            <v>2034</v>
          </cell>
          <cell r="H9">
            <v>2034</v>
          </cell>
        </row>
        <row r="10">
          <cell r="A10">
            <v>0</v>
          </cell>
          <cell r="B10" t="str">
            <v>No. Transponders</v>
          </cell>
          <cell r="C10">
            <v>44</v>
          </cell>
          <cell r="D10">
            <v>48</v>
          </cell>
          <cell r="E10">
            <v>40</v>
          </cell>
          <cell r="F10">
            <v>45</v>
          </cell>
          <cell r="G10">
            <v>28</v>
          </cell>
          <cell r="H10">
            <v>24</v>
          </cell>
        </row>
        <row r="11">
          <cell r="P11">
            <v>0</v>
          </cell>
          <cell r="Q11">
            <v>0</v>
          </cell>
        </row>
        <row r="12"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5">
          <cell r="B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</row>
        <row r="17">
          <cell r="B17" t="str">
            <v>US$ in millions</v>
          </cell>
          <cell r="C17">
            <v>0</v>
          </cell>
          <cell r="D17">
            <v>2010</v>
          </cell>
          <cell r="E17">
            <v>2011</v>
          </cell>
          <cell r="F17">
            <v>2012</v>
          </cell>
          <cell r="G17">
            <v>2013</v>
          </cell>
          <cell r="H17">
            <v>2014</v>
          </cell>
          <cell r="I17">
            <v>2015</v>
          </cell>
          <cell r="J17">
            <v>2016</v>
          </cell>
          <cell r="K17">
            <v>2017</v>
          </cell>
          <cell r="L17">
            <v>2018</v>
          </cell>
          <cell r="M17">
            <v>2019</v>
          </cell>
          <cell r="N17">
            <v>2020</v>
          </cell>
          <cell r="O17">
            <v>2021</v>
          </cell>
          <cell r="P17">
            <v>2022</v>
          </cell>
          <cell r="Q17">
            <v>2023</v>
          </cell>
          <cell r="R17">
            <v>2024</v>
          </cell>
          <cell r="S17">
            <v>2025</v>
          </cell>
          <cell r="T17">
            <v>2026</v>
          </cell>
          <cell r="U17">
            <v>2027</v>
          </cell>
          <cell r="V17">
            <v>2028</v>
          </cell>
          <cell r="W17">
            <v>2029</v>
          </cell>
          <cell r="X17">
            <v>2030</v>
          </cell>
          <cell r="Y17">
            <v>2031</v>
          </cell>
          <cell r="Z17">
            <v>2032</v>
          </cell>
          <cell r="AA17">
            <v>2033</v>
          </cell>
          <cell r="AB17">
            <v>2034</v>
          </cell>
          <cell r="AC17">
            <v>2035</v>
          </cell>
          <cell r="AD17">
            <v>2036</v>
          </cell>
          <cell r="AE17">
            <v>2037</v>
          </cell>
          <cell r="AF17">
            <v>2038</v>
          </cell>
          <cell r="AG17">
            <v>2039</v>
          </cell>
          <cell r="AH17">
            <v>2040</v>
          </cell>
          <cell r="AI17">
            <v>2041</v>
          </cell>
          <cell r="AJ17">
            <v>2042</v>
          </cell>
          <cell r="AK17">
            <v>2043</v>
          </cell>
          <cell r="AL17">
            <v>2044</v>
          </cell>
          <cell r="AM17">
            <v>2045</v>
          </cell>
          <cell r="AN17">
            <v>2046</v>
          </cell>
        </row>
        <row r="18"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B19" t="str">
            <v>Existing Satellites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>
            <v>0</v>
          </cell>
        </row>
        <row r="21">
          <cell r="B21" t="str">
            <v>Utilization Rate</v>
          </cell>
        </row>
        <row r="22">
          <cell r="A22">
            <v>0</v>
          </cell>
          <cell r="B22" t="str">
            <v>AsiaSat 3S</v>
          </cell>
          <cell r="C22">
            <v>0</v>
          </cell>
          <cell r="D22">
            <v>72</v>
          </cell>
          <cell r="E22">
            <v>73</v>
          </cell>
          <cell r="F22">
            <v>73</v>
          </cell>
          <cell r="G22">
            <v>73</v>
          </cell>
          <cell r="H22">
            <v>73</v>
          </cell>
          <cell r="I22">
            <v>73</v>
          </cell>
          <cell r="J22">
            <v>73</v>
          </cell>
          <cell r="K22">
            <v>73</v>
          </cell>
          <cell r="L22">
            <v>73</v>
          </cell>
          <cell r="M22">
            <v>73</v>
          </cell>
          <cell r="N22">
            <v>73</v>
          </cell>
          <cell r="O22">
            <v>73</v>
          </cell>
          <cell r="P22">
            <v>73</v>
          </cell>
          <cell r="Q22">
            <v>73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A23">
            <v>0</v>
          </cell>
          <cell r="B23" t="str">
            <v>AsiaSat 4</v>
          </cell>
          <cell r="C23">
            <v>0</v>
          </cell>
          <cell r="D23">
            <v>69</v>
          </cell>
          <cell r="E23">
            <v>76</v>
          </cell>
          <cell r="F23">
            <v>76</v>
          </cell>
          <cell r="G23">
            <v>76</v>
          </cell>
          <cell r="H23">
            <v>76</v>
          </cell>
          <cell r="I23">
            <v>76</v>
          </cell>
          <cell r="J23">
            <v>76</v>
          </cell>
          <cell r="K23">
            <v>76</v>
          </cell>
          <cell r="L23">
            <v>76</v>
          </cell>
          <cell r="M23">
            <v>76</v>
          </cell>
          <cell r="N23">
            <v>76</v>
          </cell>
          <cell r="O23">
            <v>76</v>
          </cell>
          <cell r="P23">
            <v>76</v>
          </cell>
          <cell r="Q23">
            <v>76</v>
          </cell>
          <cell r="R23">
            <v>76</v>
          </cell>
          <cell r="S23">
            <v>76</v>
          </cell>
          <cell r="T23">
            <v>76</v>
          </cell>
          <cell r="U23">
            <v>76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</row>
        <row r="24">
          <cell r="A24">
            <v>0</v>
          </cell>
          <cell r="B24" t="str">
            <v>AsiaSat 5</v>
          </cell>
          <cell r="C24">
            <v>0</v>
          </cell>
          <cell r="D24">
            <v>79</v>
          </cell>
          <cell r="E24">
            <v>97</v>
          </cell>
          <cell r="F24">
            <v>97</v>
          </cell>
          <cell r="G24">
            <v>97</v>
          </cell>
          <cell r="H24">
            <v>97</v>
          </cell>
          <cell r="I24">
            <v>97</v>
          </cell>
          <cell r="J24">
            <v>97</v>
          </cell>
          <cell r="K24">
            <v>97</v>
          </cell>
          <cell r="L24">
            <v>97</v>
          </cell>
          <cell r="M24">
            <v>97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97</v>
          </cell>
          <cell r="S24">
            <v>97</v>
          </cell>
          <cell r="T24">
            <v>97</v>
          </cell>
          <cell r="U24">
            <v>97</v>
          </cell>
          <cell r="V24">
            <v>97</v>
          </cell>
          <cell r="W24">
            <v>97</v>
          </cell>
          <cell r="X24">
            <v>97</v>
          </cell>
          <cell r="Y24">
            <v>97</v>
          </cell>
          <cell r="Z24">
            <v>97</v>
          </cell>
          <cell r="AA24">
            <v>97</v>
          </cell>
          <cell r="AB24">
            <v>97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</row>
        <row r="25">
          <cell r="A25">
            <v>0</v>
          </cell>
          <cell r="B25" t="str">
            <v>Total Transponders Leased</v>
          </cell>
          <cell r="C25">
            <v>0</v>
          </cell>
          <cell r="D25">
            <v>96.4</v>
          </cell>
          <cell r="E25">
            <v>107.4</v>
          </cell>
          <cell r="F25">
            <v>107.4</v>
          </cell>
          <cell r="G25">
            <v>107.4</v>
          </cell>
          <cell r="H25">
            <v>107.4</v>
          </cell>
          <cell r="I25">
            <v>107.4</v>
          </cell>
          <cell r="J25">
            <v>107.4</v>
          </cell>
          <cell r="K25">
            <v>107.4</v>
          </cell>
          <cell r="L25">
            <v>107.4</v>
          </cell>
          <cell r="M25">
            <v>107.4</v>
          </cell>
          <cell r="N25">
            <v>107.4</v>
          </cell>
          <cell r="O25">
            <v>107.4</v>
          </cell>
          <cell r="P25">
            <v>107.4</v>
          </cell>
          <cell r="Q25">
            <v>107.4</v>
          </cell>
          <cell r="R25">
            <v>75.28</v>
          </cell>
          <cell r="S25">
            <v>75.28</v>
          </cell>
          <cell r="T25">
            <v>75.28</v>
          </cell>
          <cell r="U25">
            <v>75.28</v>
          </cell>
          <cell r="V25">
            <v>38.799999999999997</v>
          </cell>
          <cell r="W25">
            <v>38.799999999999997</v>
          </cell>
          <cell r="X25">
            <v>38.799999999999997</v>
          </cell>
          <cell r="Y25">
            <v>38.799999999999997</v>
          </cell>
          <cell r="Z25">
            <v>38.799999999999997</v>
          </cell>
          <cell r="AA25">
            <v>38.799999999999997</v>
          </cell>
          <cell r="AB25">
            <v>38.799999999999997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</row>
        <row r="26">
          <cell r="B26" t="str">
            <v>ARPT</v>
          </cell>
          <cell r="D26">
            <v>1.9427738674294606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  <cell r="R26">
            <v>2</v>
          </cell>
          <cell r="S26">
            <v>2</v>
          </cell>
          <cell r="T26">
            <v>2</v>
          </cell>
          <cell r="U26">
            <v>2</v>
          </cell>
          <cell r="V26">
            <v>2</v>
          </cell>
          <cell r="W26">
            <v>2</v>
          </cell>
          <cell r="X26">
            <v>2</v>
          </cell>
          <cell r="Y26">
            <v>2</v>
          </cell>
          <cell r="Z26">
            <v>2</v>
          </cell>
          <cell r="AA26">
            <v>2</v>
          </cell>
          <cell r="AB26">
            <v>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Revenues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>AsiaSat 3S</v>
          </cell>
          <cell r="D29">
            <v>61.5470761201653</v>
          </cell>
          <cell r="E29">
            <v>64.239999999999995</v>
          </cell>
          <cell r="F29">
            <v>64.239999999999995</v>
          </cell>
          <cell r="G29">
            <v>64.239999999999995</v>
          </cell>
          <cell r="H29">
            <v>64.239999999999995</v>
          </cell>
          <cell r="I29">
            <v>64.239999999999995</v>
          </cell>
          <cell r="J29">
            <v>64.239999999999995</v>
          </cell>
          <cell r="K29">
            <v>64.239999999999995</v>
          </cell>
          <cell r="L29">
            <v>64.239999999999995</v>
          </cell>
          <cell r="M29">
            <v>64.239999999999995</v>
          </cell>
          <cell r="N29">
            <v>21.41333333333333</v>
          </cell>
          <cell r="O29">
            <v>21.41333333333333</v>
          </cell>
          <cell r="P29">
            <v>21.41333333333333</v>
          </cell>
          <cell r="Q29">
            <v>21.41333333333333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>
            <v>0</v>
          </cell>
          <cell r="B30" t="str">
            <v>AsiaSat 4</v>
          </cell>
          <cell r="C30">
            <v>0</v>
          </cell>
          <cell r="D30">
            <v>64.344670489263734</v>
          </cell>
          <cell r="E30">
            <v>72.959999999999994</v>
          </cell>
          <cell r="F30">
            <v>72.959999999999994</v>
          </cell>
          <cell r="G30">
            <v>72.959999999999994</v>
          </cell>
          <cell r="H30">
            <v>72.959999999999994</v>
          </cell>
          <cell r="I30">
            <v>72.959999999999994</v>
          </cell>
          <cell r="J30">
            <v>72.959999999999994</v>
          </cell>
          <cell r="K30">
            <v>72.959999999999994</v>
          </cell>
          <cell r="L30">
            <v>72.959999999999994</v>
          </cell>
          <cell r="M30">
            <v>72.959999999999994</v>
          </cell>
          <cell r="N30">
            <v>72.959999999999994</v>
          </cell>
          <cell r="O30">
            <v>72.959999999999994</v>
          </cell>
          <cell r="P30">
            <v>72.959999999999994</v>
          </cell>
          <cell r="Q30">
            <v>72.959999999999994</v>
          </cell>
          <cell r="R30">
            <v>24.32</v>
          </cell>
          <cell r="S30">
            <v>24.32</v>
          </cell>
          <cell r="T30">
            <v>24.32</v>
          </cell>
          <cell r="U30">
            <v>24.32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B31" t="str">
            <v>AsiaSat 5</v>
          </cell>
          <cell r="D31">
            <v>61.391654210770959</v>
          </cell>
          <cell r="E31">
            <v>77.599999999999994</v>
          </cell>
          <cell r="F31">
            <v>77.599999999999994</v>
          </cell>
          <cell r="G31">
            <v>77.599999999999994</v>
          </cell>
          <cell r="H31">
            <v>77.599999999999994</v>
          </cell>
          <cell r="I31">
            <v>77.599999999999994</v>
          </cell>
          <cell r="J31">
            <v>77.599999999999994</v>
          </cell>
          <cell r="K31">
            <v>77.599999999999994</v>
          </cell>
          <cell r="L31">
            <v>77.599999999999994</v>
          </cell>
          <cell r="M31">
            <v>77.599999999999994</v>
          </cell>
          <cell r="N31">
            <v>77.599999999999994</v>
          </cell>
          <cell r="O31">
            <v>77.599999999999994</v>
          </cell>
          <cell r="P31">
            <v>77.599999999999994</v>
          </cell>
          <cell r="Q31">
            <v>77.599999999999994</v>
          </cell>
          <cell r="R31">
            <v>77.599999999999994</v>
          </cell>
          <cell r="S31">
            <v>77.599999999999994</v>
          </cell>
          <cell r="T31">
            <v>77.599999999999994</v>
          </cell>
          <cell r="U31">
            <v>77.599999999999994</v>
          </cell>
          <cell r="V31">
            <v>77.599999999999994</v>
          </cell>
          <cell r="W31">
            <v>77.599999999999994</v>
          </cell>
          <cell r="X31">
            <v>77.599999999999994</v>
          </cell>
          <cell r="Y31">
            <v>25.86666666666666</v>
          </cell>
          <cell r="Z31">
            <v>25.86666666666666</v>
          </cell>
          <cell r="AA31">
            <v>25.86666666666666</v>
          </cell>
          <cell r="AB31">
            <v>25.86666666666666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B32" t="str">
            <v>Total</v>
          </cell>
          <cell r="D32">
            <v>187.2834008202</v>
          </cell>
          <cell r="E32">
            <v>214.79999999999998</v>
          </cell>
          <cell r="F32">
            <v>214.79999999999998</v>
          </cell>
          <cell r="G32">
            <v>214.79999999999998</v>
          </cell>
          <cell r="H32">
            <v>214.79999999999998</v>
          </cell>
          <cell r="I32">
            <v>214.79999999999998</v>
          </cell>
          <cell r="J32">
            <v>214.79999999999998</v>
          </cell>
          <cell r="K32">
            <v>214.79999999999998</v>
          </cell>
          <cell r="L32">
            <v>214.79999999999998</v>
          </cell>
          <cell r="M32">
            <v>214.79999999999998</v>
          </cell>
          <cell r="N32">
            <v>171.9733333333333</v>
          </cell>
          <cell r="O32">
            <v>171.9733333333333</v>
          </cell>
          <cell r="P32">
            <v>171.9733333333333</v>
          </cell>
          <cell r="Q32">
            <v>171.9733333333333</v>
          </cell>
          <cell r="R32">
            <v>101.91999999999999</v>
          </cell>
          <cell r="S32">
            <v>101.91999999999999</v>
          </cell>
          <cell r="T32">
            <v>101.91999999999999</v>
          </cell>
          <cell r="U32">
            <v>101.91999999999999</v>
          </cell>
          <cell r="V32">
            <v>77.599999999999994</v>
          </cell>
          <cell r="W32">
            <v>77.599999999999994</v>
          </cell>
          <cell r="X32">
            <v>77.599999999999994</v>
          </cell>
          <cell r="Y32">
            <v>25.86666666666666</v>
          </cell>
          <cell r="Z32">
            <v>25.86666666666666</v>
          </cell>
          <cell r="AA32">
            <v>25.86666666666666</v>
          </cell>
          <cell r="AB32">
            <v>25.86666666666666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>
            <v>0</v>
          </cell>
        </row>
        <row r="34">
          <cell r="A34">
            <v>0</v>
          </cell>
          <cell r="B34" t="str">
            <v>EBITDA</v>
          </cell>
          <cell r="C34">
            <v>0</v>
          </cell>
          <cell r="D34">
            <v>147.00020130000001</v>
          </cell>
          <cell r="E34">
            <v>171.84</v>
          </cell>
          <cell r="F34">
            <v>171.84</v>
          </cell>
          <cell r="G34">
            <v>171.84</v>
          </cell>
          <cell r="H34">
            <v>171.84</v>
          </cell>
          <cell r="I34">
            <v>171.84</v>
          </cell>
          <cell r="J34">
            <v>171.84</v>
          </cell>
          <cell r="K34">
            <v>171.84</v>
          </cell>
          <cell r="L34">
            <v>171.84</v>
          </cell>
          <cell r="M34">
            <v>171.84</v>
          </cell>
          <cell r="N34">
            <v>137.57866666666666</v>
          </cell>
          <cell r="O34">
            <v>137.57866666666666</v>
          </cell>
          <cell r="P34">
            <v>137.57866666666666</v>
          </cell>
          <cell r="Q34">
            <v>137.57866666666666</v>
          </cell>
          <cell r="R34">
            <v>81.535999999999987</v>
          </cell>
          <cell r="S34">
            <v>81.535999999999987</v>
          </cell>
          <cell r="T34">
            <v>81.535999999999987</v>
          </cell>
          <cell r="U34">
            <v>81.535999999999987</v>
          </cell>
          <cell r="V34">
            <v>62.08</v>
          </cell>
          <cell r="W34">
            <v>62.08</v>
          </cell>
          <cell r="X34">
            <v>62.08</v>
          </cell>
          <cell r="Y34">
            <v>20.693333333333332</v>
          </cell>
          <cell r="Z34">
            <v>20.693333333333332</v>
          </cell>
          <cell r="AA34">
            <v>20.693333333333332</v>
          </cell>
          <cell r="AB34">
            <v>20.693333333333332</v>
          </cell>
          <cell r="AC34">
            <v>0</v>
          </cell>
        </row>
        <row r="35">
          <cell r="A35">
            <v>0</v>
          </cell>
          <cell r="B35" t="str">
            <v>EBITDA Margin</v>
          </cell>
          <cell r="C35">
            <v>0</v>
          </cell>
          <cell r="D35">
            <v>78.490779565203667</v>
          </cell>
          <cell r="E35">
            <v>80</v>
          </cell>
          <cell r="F35">
            <v>80</v>
          </cell>
          <cell r="G35">
            <v>80</v>
          </cell>
          <cell r="H35">
            <v>80</v>
          </cell>
          <cell r="I35">
            <v>80</v>
          </cell>
          <cell r="J35">
            <v>80</v>
          </cell>
          <cell r="K35">
            <v>80</v>
          </cell>
          <cell r="L35">
            <v>80</v>
          </cell>
          <cell r="M35">
            <v>80</v>
          </cell>
          <cell r="N35">
            <v>80</v>
          </cell>
          <cell r="O35">
            <v>80</v>
          </cell>
          <cell r="P35">
            <v>80</v>
          </cell>
          <cell r="Q35">
            <v>80</v>
          </cell>
          <cell r="R35">
            <v>80</v>
          </cell>
          <cell r="S35">
            <v>80</v>
          </cell>
          <cell r="T35">
            <v>80</v>
          </cell>
          <cell r="U35">
            <v>80</v>
          </cell>
          <cell r="V35">
            <v>80</v>
          </cell>
          <cell r="W35">
            <v>80</v>
          </cell>
          <cell r="X35">
            <v>80</v>
          </cell>
          <cell r="Y35">
            <v>80</v>
          </cell>
          <cell r="Z35">
            <v>80</v>
          </cell>
          <cell r="AA35">
            <v>80</v>
          </cell>
          <cell r="AB35">
            <v>80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A36">
            <v>0</v>
          </cell>
          <cell r="B36" t="str">
            <v>Maintenance Capax</v>
          </cell>
          <cell r="C36">
            <v>0</v>
          </cell>
          <cell r="D36">
            <v>-70.703881597800006</v>
          </cell>
          <cell r="E36">
            <v>-2</v>
          </cell>
          <cell r="F36">
            <v>-2</v>
          </cell>
          <cell r="G36">
            <v>-2</v>
          </cell>
          <cell r="H36">
            <v>-2</v>
          </cell>
          <cell r="I36">
            <v>-2</v>
          </cell>
          <cell r="J36">
            <v>-2</v>
          </cell>
          <cell r="K36">
            <v>-2</v>
          </cell>
          <cell r="L36">
            <v>-2</v>
          </cell>
          <cell r="M36">
            <v>-2</v>
          </cell>
          <cell r="N36">
            <v>-2</v>
          </cell>
          <cell r="O36">
            <v>-2</v>
          </cell>
          <cell r="P36">
            <v>-2</v>
          </cell>
          <cell r="Q36">
            <v>-2</v>
          </cell>
          <cell r="R36">
            <v>-2</v>
          </cell>
          <cell r="S36">
            <v>-2</v>
          </cell>
          <cell r="T36">
            <v>-2</v>
          </cell>
          <cell r="U36">
            <v>-2</v>
          </cell>
          <cell r="V36">
            <v>-2</v>
          </cell>
          <cell r="W36">
            <v>-2</v>
          </cell>
          <cell r="X36">
            <v>-2</v>
          </cell>
          <cell r="Y36">
            <v>-2</v>
          </cell>
          <cell r="Z36">
            <v>-2</v>
          </cell>
          <cell r="AA36">
            <v>-2</v>
          </cell>
          <cell r="AB36">
            <v>-2</v>
          </cell>
          <cell r="AC36">
            <v>-2</v>
          </cell>
          <cell r="AD36">
            <v>-2</v>
          </cell>
          <cell r="AE36">
            <v>-2</v>
          </cell>
          <cell r="AF36">
            <v>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0</v>
          </cell>
          <cell r="B37" t="str">
            <v>EBITDA - Capex</v>
          </cell>
          <cell r="C37">
            <v>0</v>
          </cell>
          <cell r="D37">
            <v>76.296319702200009</v>
          </cell>
          <cell r="E37">
            <v>169.84</v>
          </cell>
          <cell r="F37">
            <v>169.84</v>
          </cell>
          <cell r="G37">
            <v>169.84</v>
          </cell>
          <cell r="H37">
            <v>169.84</v>
          </cell>
          <cell r="I37">
            <v>169.84</v>
          </cell>
          <cell r="J37">
            <v>169.84</v>
          </cell>
          <cell r="K37">
            <v>169.84</v>
          </cell>
          <cell r="L37">
            <v>169.84</v>
          </cell>
          <cell r="M37">
            <v>169.84</v>
          </cell>
          <cell r="N37">
            <v>135.57866666666666</v>
          </cell>
          <cell r="O37">
            <v>135.57866666666666</v>
          </cell>
          <cell r="P37">
            <v>135.57866666666666</v>
          </cell>
          <cell r="Q37">
            <v>135.57866666666666</v>
          </cell>
          <cell r="R37">
            <v>79.535999999999987</v>
          </cell>
          <cell r="S37">
            <v>79.535999999999987</v>
          </cell>
          <cell r="T37">
            <v>79.535999999999987</v>
          </cell>
          <cell r="U37">
            <v>79.535999999999987</v>
          </cell>
          <cell r="V37">
            <v>60.08</v>
          </cell>
          <cell r="W37">
            <v>60.08</v>
          </cell>
          <cell r="X37">
            <v>60.08</v>
          </cell>
          <cell r="Y37">
            <v>18.693333333333332</v>
          </cell>
          <cell r="Z37">
            <v>18.693333333333332</v>
          </cell>
          <cell r="AA37">
            <v>18.693333333333332</v>
          </cell>
          <cell r="AB37">
            <v>18.693333333333332</v>
          </cell>
          <cell r="AC37">
            <v>-2</v>
          </cell>
          <cell r="AD37">
            <v>-2</v>
          </cell>
          <cell r="AE37">
            <v>-2</v>
          </cell>
          <cell r="AF37">
            <v>-2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0</v>
          </cell>
          <cell r="B39" t="str">
            <v>AsiaSat 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</row>
        <row r="41">
          <cell r="A41">
            <v>0</v>
          </cell>
          <cell r="B41" t="str">
            <v>Utilization Rate</v>
          </cell>
          <cell r="C41">
            <v>0</v>
          </cell>
          <cell r="F41">
            <v>60</v>
          </cell>
          <cell r="G41">
            <v>66.666666666666671</v>
          </cell>
          <cell r="H41">
            <v>73.333333333333343</v>
          </cell>
          <cell r="I41">
            <v>80</v>
          </cell>
          <cell r="J41">
            <v>80</v>
          </cell>
          <cell r="K41">
            <v>80</v>
          </cell>
          <cell r="L41">
            <v>80</v>
          </cell>
          <cell r="M41">
            <v>80</v>
          </cell>
          <cell r="N41">
            <v>80</v>
          </cell>
          <cell r="O41">
            <v>80</v>
          </cell>
          <cell r="P41">
            <v>80</v>
          </cell>
          <cell r="Q41">
            <v>80</v>
          </cell>
          <cell r="R41">
            <v>80</v>
          </cell>
          <cell r="S41">
            <v>80</v>
          </cell>
          <cell r="T41">
            <v>80</v>
          </cell>
          <cell r="U41">
            <v>80</v>
          </cell>
          <cell r="V41">
            <v>80</v>
          </cell>
          <cell r="W41">
            <v>80</v>
          </cell>
          <cell r="X41">
            <v>80</v>
          </cell>
          <cell r="Y41">
            <v>80</v>
          </cell>
          <cell r="Z41">
            <v>80</v>
          </cell>
          <cell r="AA41">
            <v>80</v>
          </cell>
          <cell r="AB41">
            <v>80</v>
          </cell>
          <cell r="AC41">
            <v>80</v>
          </cell>
          <cell r="AD41">
            <v>80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>
            <v>0</v>
          </cell>
          <cell r="B42" t="str">
            <v>Total Transponders Leased</v>
          </cell>
          <cell r="C42">
            <v>0</v>
          </cell>
          <cell r="F42">
            <v>27</v>
          </cell>
          <cell r="G42">
            <v>30</v>
          </cell>
          <cell r="H42">
            <v>33.000000000000007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  <cell r="O42">
            <v>36</v>
          </cell>
          <cell r="P42">
            <v>36</v>
          </cell>
          <cell r="Q42">
            <v>36</v>
          </cell>
          <cell r="R42">
            <v>36</v>
          </cell>
          <cell r="S42">
            <v>36</v>
          </cell>
          <cell r="T42">
            <v>36</v>
          </cell>
          <cell r="U42">
            <v>36</v>
          </cell>
          <cell r="V42">
            <v>36</v>
          </cell>
          <cell r="W42">
            <v>36</v>
          </cell>
          <cell r="X42">
            <v>36</v>
          </cell>
          <cell r="Y42">
            <v>36</v>
          </cell>
          <cell r="Z42">
            <v>36</v>
          </cell>
          <cell r="AA42">
            <v>36</v>
          </cell>
          <cell r="AB42">
            <v>36</v>
          </cell>
          <cell r="AC42">
            <v>36</v>
          </cell>
          <cell r="AD42">
            <v>36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0</v>
          </cell>
          <cell r="B43" t="str">
            <v>ARPT</v>
          </cell>
          <cell r="C43">
            <v>0</v>
          </cell>
          <cell r="F43">
            <v>2</v>
          </cell>
          <cell r="G43">
            <v>2</v>
          </cell>
          <cell r="H43">
            <v>2</v>
          </cell>
          <cell r="I43">
            <v>2</v>
          </cell>
          <cell r="J43">
            <v>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2</v>
          </cell>
          <cell r="U43">
            <v>2</v>
          </cell>
          <cell r="V43">
            <v>2</v>
          </cell>
          <cell r="W43">
            <v>2</v>
          </cell>
          <cell r="X43">
            <v>2</v>
          </cell>
          <cell r="Y43">
            <v>2</v>
          </cell>
          <cell r="Z43">
            <v>2</v>
          </cell>
          <cell r="AA43">
            <v>2</v>
          </cell>
          <cell r="AB43">
            <v>2</v>
          </cell>
          <cell r="AC43">
            <v>2</v>
          </cell>
          <cell r="AD43">
            <v>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0</v>
          </cell>
          <cell r="B44" t="str">
            <v>Revenues</v>
          </cell>
          <cell r="C44">
            <v>0</v>
          </cell>
          <cell r="D44">
            <v>0</v>
          </cell>
          <cell r="F44">
            <v>54</v>
          </cell>
          <cell r="G44">
            <v>60</v>
          </cell>
          <cell r="H44">
            <v>66.000000000000014</v>
          </cell>
          <cell r="I44">
            <v>72</v>
          </cell>
          <cell r="J44">
            <v>72</v>
          </cell>
          <cell r="K44">
            <v>72</v>
          </cell>
          <cell r="L44">
            <v>72</v>
          </cell>
          <cell r="M44">
            <v>72</v>
          </cell>
          <cell r="N44">
            <v>72</v>
          </cell>
          <cell r="O44">
            <v>72</v>
          </cell>
          <cell r="P44">
            <v>72</v>
          </cell>
          <cell r="Q44">
            <v>72</v>
          </cell>
          <cell r="R44">
            <v>72</v>
          </cell>
          <cell r="S44">
            <v>72</v>
          </cell>
          <cell r="T44">
            <v>72</v>
          </cell>
          <cell r="U44">
            <v>72</v>
          </cell>
          <cell r="V44">
            <v>72</v>
          </cell>
          <cell r="W44">
            <v>72</v>
          </cell>
          <cell r="X44">
            <v>72</v>
          </cell>
          <cell r="Y44">
            <v>72</v>
          </cell>
          <cell r="Z44">
            <v>72</v>
          </cell>
          <cell r="AA44">
            <v>24</v>
          </cell>
          <cell r="AB44">
            <v>24</v>
          </cell>
          <cell r="AC44">
            <v>24</v>
          </cell>
          <cell r="AD44">
            <v>24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</row>
        <row r="45">
          <cell r="B45" t="str">
            <v>EBITDA</v>
          </cell>
          <cell r="F45">
            <v>43.2</v>
          </cell>
          <cell r="G45">
            <v>48</v>
          </cell>
          <cell r="H45">
            <v>52.800000000000011</v>
          </cell>
          <cell r="I45">
            <v>57.6</v>
          </cell>
          <cell r="J45">
            <v>57.6</v>
          </cell>
          <cell r="K45">
            <v>57.6</v>
          </cell>
          <cell r="L45">
            <v>57.6</v>
          </cell>
          <cell r="M45">
            <v>57.6</v>
          </cell>
          <cell r="N45">
            <v>57.6</v>
          </cell>
          <cell r="O45">
            <v>57.6</v>
          </cell>
          <cell r="P45">
            <v>57.6</v>
          </cell>
          <cell r="Q45">
            <v>57.6</v>
          </cell>
          <cell r="R45">
            <v>57.6</v>
          </cell>
          <cell r="S45">
            <v>57.6</v>
          </cell>
          <cell r="T45">
            <v>57.6</v>
          </cell>
          <cell r="U45">
            <v>57.6</v>
          </cell>
          <cell r="V45">
            <v>57.6</v>
          </cell>
          <cell r="W45">
            <v>57.6</v>
          </cell>
          <cell r="X45">
            <v>57.6</v>
          </cell>
          <cell r="Y45">
            <v>57.6</v>
          </cell>
          <cell r="Z45">
            <v>57.6</v>
          </cell>
          <cell r="AA45">
            <v>19.2</v>
          </cell>
          <cell r="AB45">
            <v>19.2</v>
          </cell>
          <cell r="AC45">
            <v>19.2</v>
          </cell>
          <cell r="AD45">
            <v>19.2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B46" t="str">
            <v>EBITDA Margin</v>
          </cell>
          <cell r="F46">
            <v>80</v>
          </cell>
          <cell r="G46">
            <v>80</v>
          </cell>
          <cell r="H46">
            <v>80</v>
          </cell>
          <cell r="I46">
            <v>80</v>
          </cell>
          <cell r="J46">
            <v>80</v>
          </cell>
          <cell r="K46">
            <v>80</v>
          </cell>
          <cell r="L46">
            <v>80</v>
          </cell>
          <cell r="M46">
            <v>80</v>
          </cell>
          <cell r="N46">
            <v>80</v>
          </cell>
          <cell r="O46">
            <v>80</v>
          </cell>
          <cell r="P46">
            <v>80</v>
          </cell>
          <cell r="Q46">
            <v>80</v>
          </cell>
          <cell r="R46">
            <v>80</v>
          </cell>
          <cell r="S46">
            <v>80</v>
          </cell>
          <cell r="T46">
            <v>80</v>
          </cell>
          <cell r="U46">
            <v>80</v>
          </cell>
          <cell r="V46">
            <v>80</v>
          </cell>
          <cell r="W46">
            <v>80</v>
          </cell>
          <cell r="X46">
            <v>80</v>
          </cell>
          <cell r="Y46">
            <v>80</v>
          </cell>
          <cell r="Z46">
            <v>80</v>
          </cell>
          <cell r="AA46">
            <v>80</v>
          </cell>
          <cell r="AB46">
            <v>80</v>
          </cell>
          <cell r="AC46">
            <v>80</v>
          </cell>
          <cell r="AD46">
            <v>80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B47" t="str">
            <v>Capex</v>
          </cell>
          <cell r="E47">
            <v>-55</v>
          </cell>
          <cell r="F47">
            <v>-55</v>
          </cell>
          <cell r="G47">
            <v>-55</v>
          </cell>
          <cell r="H47">
            <v>-55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B48" t="str">
            <v>EBITDA - Capex</v>
          </cell>
          <cell r="F48">
            <v>-11.799999999999997</v>
          </cell>
          <cell r="G48">
            <v>-7</v>
          </cell>
          <cell r="H48">
            <v>-2.1999999999999886</v>
          </cell>
          <cell r="I48">
            <v>57.6</v>
          </cell>
          <cell r="J48">
            <v>57.6</v>
          </cell>
          <cell r="K48">
            <v>57.6</v>
          </cell>
          <cell r="L48">
            <v>57.6</v>
          </cell>
          <cell r="M48">
            <v>57.6</v>
          </cell>
          <cell r="N48">
            <v>57.6</v>
          </cell>
          <cell r="O48">
            <v>57.6</v>
          </cell>
          <cell r="P48">
            <v>57.6</v>
          </cell>
          <cell r="Q48">
            <v>57.6</v>
          </cell>
          <cell r="R48">
            <v>57.6</v>
          </cell>
          <cell r="S48">
            <v>57.6</v>
          </cell>
          <cell r="T48">
            <v>57.6</v>
          </cell>
          <cell r="U48">
            <v>57.6</v>
          </cell>
          <cell r="V48">
            <v>57.6</v>
          </cell>
          <cell r="W48">
            <v>57.6</v>
          </cell>
          <cell r="X48">
            <v>57.6</v>
          </cell>
          <cell r="Y48">
            <v>57.6</v>
          </cell>
          <cell r="Z48">
            <v>57.6</v>
          </cell>
          <cell r="AA48">
            <v>19.2</v>
          </cell>
          <cell r="AB48">
            <v>19.2</v>
          </cell>
          <cell r="AC48">
            <v>19.2</v>
          </cell>
          <cell r="AD48">
            <v>19.2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50">
          <cell r="B50" t="str">
            <v>New Satellites (6+8)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2">
          <cell r="B52" t="str">
            <v>Utilization Rate</v>
          </cell>
        </row>
        <row r="53">
          <cell r="B53" t="str">
            <v>AsiaSat 6</v>
          </cell>
          <cell r="F53">
            <v>0</v>
          </cell>
          <cell r="G53">
            <v>0</v>
          </cell>
          <cell r="H53">
            <v>60</v>
          </cell>
          <cell r="I53">
            <v>66.666666666666671</v>
          </cell>
          <cell r="J53">
            <v>73.333333333333343</v>
          </cell>
          <cell r="K53">
            <v>80</v>
          </cell>
          <cell r="L53">
            <v>80</v>
          </cell>
          <cell r="M53">
            <v>80</v>
          </cell>
          <cell r="N53">
            <v>80</v>
          </cell>
          <cell r="O53">
            <v>80</v>
          </cell>
          <cell r="P53">
            <v>80</v>
          </cell>
          <cell r="Q53">
            <v>80</v>
          </cell>
          <cell r="R53">
            <v>80</v>
          </cell>
          <cell r="S53">
            <v>80</v>
          </cell>
          <cell r="T53">
            <v>80</v>
          </cell>
          <cell r="U53">
            <v>80</v>
          </cell>
          <cell r="V53">
            <v>80</v>
          </cell>
          <cell r="W53">
            <v>80</v>
          </cell>
          <cell r="X53">
            <v>80</v>
          </cell>
          <cell r="Y53">
            <v>80</v>
          </cell>
          <cell r="Z53">
            <v>80</v>
          </cell>
          <cell r="AA53">
            <v>80</v>
          </cell>
          <cell r="AB53">
            <v>80</v>
          </cell>
          <cell r="AC53">
            <v>80</v>
          </cell>
          <cell r="AD53">
            <v>80</v>
          </cell>
          <cell r="AE53">
            <v>80</v>
          </cell>
          <cell r="AF53">
            <v>80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AsiaSat 8</v>
          </cell>
          <cell r="F54">
            <v>0</v>
          </cell>
          <cell r="G54">
            <v>0</v>
          </cell>
          <cell r="H54">
            <v>60</v>
          </cell>
          <cell r="I54">
            <v>66.666666666666671</v>
          </cell>
          <cell r="J54">
            <v>73.333333333333343</v>
          </cell>
          <cell r="K54">
            <v>80</v>
          </cell>
          <cell r="L54">
            <v>80</v>
          </cell>
          <cell r="M54">
            <v>80</v>
          </cell>
          <cell r="N54">
            <v>80</v>
          </cell>
          <cell r="O54">
            <v>80</v>
          </cell>
          <cell r="P54">
            <v>80</v>
          </cell>
          <cell r="Q54">
            <v>80</v>
          </cell>
          <cell r="R54">
            <v>80</v>
          </cell>
          <cell r="S54">
            <v>80</v>
          </cell>
          <cell r="T54">
            <v>80</v>
          </cell>
          <cell r="U54">
            <v>80</v>
          </cell>
          <cell r="V54">
            <v>80</v>
          </cell>
          <cell r="W54">
            <v>80</v>
          </cell>
          <cell r="X54">
            <v>80</v>
          </cell>
          <cell r="Y54">
            <v>80</v>
          </cell>
          <cell r="Z54">
            <v>80</v>
          </cell>
          <cell r="AA54">
            <v>80</v>
          </cell>
          <cell r="AB54">
            <v>80</v>
          </cell>
          <cell r="AC54">
            <v>80</v>
          </cell>
          <cell r="AD54">
            <v>80</v>
          </cell>
          <cell r="AE54">
            <v>80</v>
          </cell>
          <cell r="AF54">
            <v>80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B55" t="str">
            <v>Total Transponders Leased</v>
          </cell>
          <cell r="F55">
            <v>0</v>
          </cell>
          <cell r="G55">
            <v>0</v>
          </cell>
          <cell r="H55">
            <v>31.2</v>
          </cell>
          <cell r="I55">
            <v>34.666666666666671</v>
          </cell>
          <cell r="J55">
            <v>38.13333333333334</v>
          </cell>
          <cell r="K55">
            <v>41.6</v>
          </cell>
          <cell r="L55">
            <v>41.6</v>
          </cell>
          <cell r="M55">
            <v>41.6</v>
          </cell>
          <cell r="N55">
            <v>41.6</v>
          </cell>
          <cell r="O55">
            <v>41.6</v>
          </cell>
          <cell r="P55">
            <v>41.6</v>
          </cell>
          <cell r="Q55">
            <v>41.6</v>
          </cell>
          <cell r="R55">
            <v>41.6</v>
          </cell>
          <cell r="S55">
            <v>41.6</v>
          </cell>
          <cell r="T55">
            <v>41.6</v>
          </cell>
          <cell r="U55">
            <v>41.6</v>
          </cell>
          <cell r="V55">
            <v>41.6</v>
          </cell>
          <cell r="W55">
            <v>41.6</v>
          </cell>
          <cell r="X55">
            <v>41.6</v>
          </cell>
          <cell r="Y55">
            <v>41.6</v>
          </cell>
          <cell r="Z55">
            <v>41.6</v>
          </cell>
          <cell r="AA55">
            <v>41.6</v>
          </cell>
          <cell r="AB55">
            <v>41.6</v>
          </cell>
          <cell r="AC55">
            <v>41.6</v>
          </cell>
          <cell r="AD55">
            <v>41.6</v>
          </cell>
          <cell r="AE55">
            <v>41.6</v>
          </cell>
          <cell r="AF55">
            <v>41.6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B56" t="str">
            <v>ARPT</v>
          </cell>
          <cell r="F56">
            <v>0</v>
          </cell>
          <cell r="H56">
            <v>2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2</v>
          </cell>
          <cell r="N56">
            <v>2</v>
          </cell>
          <cell r="O56">
            <v>2</v>
          </cell>
          <cell r="P56">
            <v>2</v>
          </cell>
          <cell r="Q56">
            <v>2</v>
          </cell>
          <cell r="R56">
            <v>2</v>
          </cell>
          <cell r="S56">
            <v>2</v>
          </cell>
          <cell r="T56">
            <v>2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B57">
            <v>0</v>
          </cell>
        </row>
        <row r="58">
          <cell r="B58" t="str">
            <v>Revenues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B59" t="str">
            <v>AsiaSat 6</v>
          </cell>
          <cell r="H59">
            <v>33.6</v>
          </cell>
          <cell r="I59">
            <v>37.333333333333336</v>
          </cell>
          <cell r="J59">
            <v>41.06666666666667</v>
          </cell>
          <cell r="K59">
            <v>44.8</v>
          </cell>
          <cell r="L59">
            <v>44.8</v>
          </cell>
          <cell r="M59">
            <v>44.8</v>
          </cell>
          <cell r="N59">
            <v>44.8</v>
          </cell>
          <cell r="O59">
            <v>44.8</v>
          </cell>
          <cell r="P59">
            <v>44.8</v>
          </cell>
          <cell r="Q59">
            <v>44.8</v>
          </cell>
          <cell r="R59">
            <v>44.8</v>
          </cell>
          <cell r="S59">
            <v>44.8</v>
          </cell>
          <cell r="T59">
            <v>44.8</v>
          </cell>
          <cell r="U59">
            <v>44.8</v>
          </cell>
          <cell r="V59">
            <v>44.8</v>
          </cell>
          <cell r="W59">
            <v>44.8</v>
          </cell>
          <cell r="X59">
            <v>44.8</v>
          </cell>
          <cell r="Y59">
            <v>44.8</v>
          </cell>
          <cell r="Z59">
            <v>44.8</v>
          </cell>
          <cell r="AA59">
            <v>44.8</v>
          </cell>
          <cell r="AB59">
            <v>44.8</v>
          </cell>
          <cell r="AC59">
            <v>14.933333333333332</v>
          </cell>
          <cell r="AD59">
            <v>14.933333333333332</v>
          </cell>
          <cell r="AE59">
            <v>14.933333333333332</v>
          </cell>
          <cell r="AF59">
            <v>14.933333333333332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B60" t="str">
            <v>AsiaSat 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28.8</v>
          </cell>
          <cell r="I60">
            <v>32</v>
          </cell>
          <cell r="J60">
            <v>35.200000000000003</v>
          </cell>
          <cell r="K60">
            <v>38.4</v>
          </cell>
          <cell r="L60">
            <v>38.4</v>
          </cell>
          <cell r="M60">
            <v>38.4</v>
          </cell>
          <cell r="N60">
            <v>38.4</v>
          </cell>
          <cell r="O60">
            <v>38.4</v>
          </cell>
          <cell r="P60">
            <v>38.4</v>
          </cell>
          <cell r="Q60">
            <v>38.4</v>
          </cell>
          <cell r="R60">
            <v>38.4</v>
          </cell>
          <cell r="S60">
            <v>38.4</v>
          </cell>
          <cell r="T60">
            <v>38.4</v>
          </cell>
          <cell r="U60">
            <v>38.4</v>
          </cell>
          <cell r="V60">
            <v>38.4</v>
          </cell>
          <cell r="W60">
            <v>38.4</v>
          </cell>
          <cell r="X60">
            <v>38.4</v>
          </cell>
          <cell r="Y60">
            <v>38.4</v>
          </cell>
          <cell r="Z60">
            <v>38.4</v>
          </cell>
          <cell r="AA60">
            <v>38.4</v>
          </cell>
          <cell r="AB60">
            <v>38.4</v>
          </cell>
          <cell r="AC60">
            <v>12.8</v>
          </cell>
          <cell r="AD60">
            <v>12.8</v>
          </cell>
          <cell r="AE60">
            <v>12.8</v>
          </cell>
          <cell r="AF60">
            <v>12.8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B61" t="str">
            <v>Total</v>
          </cell>
          <cell r="H61">
            <v>62.400000000000006</v>
          </cell>
          <cell r="I61">
            <v>69.333333333333343</v>
          </cell>
          <cell r="J61">
            <v>76.26666666666668</v>
          </cell>
          <cell r="K61">
            <v>83.199999999999989</v>
          </cell>
          <cell r="L61">
            <v>83.199999999999989</v>
          </cell>
          <cell r="M61">
            <v>83.199999999999989</v>
          </cell>
          <cell r="N61">
            <v>83.199999999999989</v>
          </cell>
          <cell r="O61">
            <v>83.199999999999989</v>
          </cell>
          <cell r="P61">
            <v>83.199999999999989</v>
          </cell>
          <cell r="Q61">
            <v>83.199999999999989</v>
          </cell>
          <cell r="R61">
            <v>83.199999999999989</v>
          </cell>
          <cell r="S61">
            <v>83.199999999999989</v>
          </cell>
          <cell r="T61">
            <v>83.199999999999989</v>
          </cell>
          <cell r="U61">
            <v>83.199999999999989</v>
          </cell>
          <cell r="V61">
            <v>83.199999999999989</v>
          </cell>
          <cell r="W61">
            <v>83.199999999999989</v>
          </cell>
          <cell r="X61">
            <v>83.199999999999989</v>
          </cell>
          <cell r="Y61">
            <v>83.199999999999989</v>
          </cell>
          <cell r="Z61">
            <v>83.199999999999989</v>
          </cell>
          <cell r="AA61">
            <v>83.199999999999989</v>
          </cell>
          <cell r="AB61">
            <v>83.199999999999989</v>
          </cell>
          <cell r="AC61">
            <v>27.733333333333334</v>
          </cell>
          <cell r="AD61">
            <v>27.733333333333334</v>
          </cell>
          <cell r="AE61">
            <v>27.733333333333334</v>
          </cell>
          <cell r="AF61">
            <v>27.733333333333334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P61">
            <v>0</v>
          </cell>
        </row>
        <row r="62">
          <cell r="B62">
            <v>0</v>
          </cell>
        </row>
        <row r="63">
          <cell r="B63" t="str">
            <v>EBITDA</v>
          </cell>
          <cell r="H63">
            <v>49.92</v>
          </cell>
          <cell r="I63">
            <v>55.466666666666676</v>
          </cell>
          <cell r="J63">
            <v>61.013333333333343</v>
          </cell>
          <cell r="K63">
            <v>66.559999999999988</v>
          </cell>
          <cell r="L63">
            <v>66.559999999999988</v>
          </cell>
          <cell r="M63">
            <v>66.559999999999988</v>
          </cell>
          <cell r="N63">
            <v>66.559999999999988</v>
          </cell>
          <cell r="O63">
            <v>66.559999999999988</v>
          </cell>
          <cell r="P63">
            <v>66.559999999999988</v>
          </cell>
          <cell r="Q63">
            <v>66.559999999999988</v>
          </cell>
          <cell r="R63">
            <v>66.559999999999988</v>
          </cell>
          <cell r="S63">
            <v>66.559999999999988</v>
          </cell>
          <cell r="T63">
            <v>66.559999999999988</v>
          </cell>
          <cell r="U63">
            <v>66.559999999999988</v>
          </cell>
          <cell r="V63">
            <v>66.559999999999988</v>
          </cell>
          <cell r="W63">
            <v>66.559999999999988</v>
          </cell>
          <cell r="X63">
            <v>66.559999999999988</v>
          </cell>
          <cell r="Y63">
            <v>66.559999999999988</v>
          </cell>
          <cell r="Z63">
            <v>66.559999999999988</v>
          </cell>
          <cell r="AA63">
            <v>66.559999999999988</v>
          </cell>
          <cell r="AB63">
            <v>66.559999999999988</v>
          </cell>
          <cell r="AC63">
            <v>22.186666666666671</v>
          </cell>
          <cell r="AD63">
            <v>22.186666666666671</v>
          </cell>
          <cell r="AE63">
            <v>22.186666666666671</v>
          </cell>
          <cell r="AF63">
            <v>22.186666666666671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B64" t="str">
            <v>EBITDA Margin</v>
          </cell>
          <cell r="H64">
            <v>80</v>
          </cell>
          <cell r="I64">
            <v>80</v>
          </cell>
          <cell r="J64">
            <v>80</v>
          </cell>
          <cell r="K64">
            <v>80</v>
          </cell>
          <cell r="L64">
            <v>80</v>
          </cell>
          <cell r="M64">
            <v>80</v>
          </cell>
          <cell r="N64">
            <v>80</v>
          </cell>
          <cell r="O64">
            <v>80</v>
          </cell>
          <cell r="P64">
            <v>80</v>
          </cell>
          <cell r="Q64">
            <v>80</v>
          </cell>
          <cell r="R64">
            <v>80</v>
          </cell>
          <cell r="S64">
            <v>80</v>
          </cell>
          <cell r="T64">
            <v>80</v>
          </cell>
          <cell r="U64">
            <v>80</v>
          </cell>
          <cell r="V64">
            <v>80</v>
          </cell>
          <cell r="W64">
            <v>80</v>
          </cell>
          <cell r="X64">
            <v>80</v>
          </cell>
          <cell r="Y64">
            <v>80</v>
          </cell>
          <cell r="Z64">
            <v>80</v>
          </cell>
          <cell r="AA64">
            <v>80</v>
          </cell>
          <cell r="AB64">
            <v>80</v>
          </cell>
          <cell r="AC64">
            <v>80</v>
          </cell>
          <cell r="AD64">
            <v>80</v>
          </cell>
          <cell r="AE64">
            <v>80</v>
          </cell>
          <cell r="AF64">
            <v>80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B65" t="str">
            <v>Capex</v>
          </cell>
          <cell r="G65">
            <v>-110</v>
          </cell>
          <cell r="H65">
            <v>-110</v>
          </cell>
          <cell r="I65">
            <v>-110</v>
          </cell>
          <cell r="J65">
            <v>-110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EBITDA - Capex</v>
          </cell>
          <cell r="H66">
            <v>-60.08</v>
          </cell>
          <cell r="I66">
            <v>-54.533333333333324</v>
          </cell>
          <cell r="J66">
            <v>-48.986666666666657</v>
          </cell>
          <cell r="K66">
            <v>66.559999999999988</v>
          </cell>
          <cell r="L66">
            <v>66.559999999999988</v>
          </cell>
          <cell r="M66">
            <v>66.559999999999988</v>
          </cell>
          <cell r="N66">
            <v>66.559999999999988</v>
          </cell>
          <cell r="O66">
            <v>66.559999999999988</v>
          </cell>
          <cell r="P66">
            <v>66.559999999999988</v>
          </cell>
          <cell r="Q66">
            <v>66.559999999999988</v>
          </cell>
          <cell r="R66">
            <v>66.559999999999988</v>
          </cell>
          <cell r="S66">
            <v>66.559999999999988</v>
          </cell>
          <cell r="T66">
            <v>66.559999999999988</v>
          </cell>
          <cell r="U66">
            <v>66.559999999999988</v>
          </cell>
          <cell r="V66">
            <v>66.559999999999988</v>
          </cell>
          <cell r="W66">
            <v>66.559999999999988</v>
          </cell>
          <cell r="X66">
            <v>66.559999999999988</v>
          </cell>
          <cell r="Y66">
            <v>66.559999999999988</v>
          </cell>
          <cell r="Z66">
            <v>66.559999999999988</v>
          </cell>
          <cell r="AA66">
            <v>66.559999999999988</v>
          </cell>
          <cell r="AB66">
            <v>66.559999999999988</v>
          </cell>
          <cell r="AC66">
            <v>22.186666666666671</v>
          </cell>
          <cell r="AD66">
            <v>22.186666666666671</v>
          </cell>
          <cell r="AE66">
            <v>22.186666666666671</v>
          </cell>
          <cell r="AF66">
            <v>22.186666666666671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8">
          <cell r="B68" t="str">
            <v>Total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70">
          <cell r="B70" t="str">
            <v>Overall Utilization Rate</v>
          </cell>
          <cell r="D70">
            <v>73.030303030303031</v>
          </cell>
          <cell r="E70">
            <v>81.36363636363636</v>
          </cell>
          <cell r="F70">
            <v>75.932203389830505</v>
          </cell>
          <cell r="G70">
            <v>77.627118644067792</v>
          </cell>
          <cell r="H70">
            <v>74.93449781659389</v>
          </cell>
          <cell r="I70">
            <v>77.758369723435237</v>
          </cell>
          <cell r="J70">
            <v>79.272197962154308</v>
          </cell>
          <cell r="K70">
            <v>80.786026200873366</v>
          </cell>
          <cell r="L70">
            <v>80.786026200873366</v>
          </cell>
          <cell r="M70">
            <v>80.786026200873366</v>
          </cell>
          <cell r="N70">
            <v>80.786026200873366</v>
          </cell>
          <cell r="O70">
            <v>80.786026200873366</v>
          </cell>
          <cell r="P70">
            <v>80.786026200873366</v>
          </cell>
          <cell r="Q70">
            <v>80.786026200873366</v>
          </cell>
          <cell r="R70">
            <v>82.637837837837836</v>
          </cell>
          <cell r="S70">
            <v>82.637837837837836</v>
          </cell>
          <cell r="T70">
            <v>82.637837837837836</v>
          </cell>
          <cell r="U70">
            <v>82.637837837837836</v>
          </cell>
          <cell r="V70">
            <v>84.96350364963503</v>
          </cell>
          <cell r="W70">
            <v>84.96350364963503</v>
          </cell>
          <cell r="X70">
            <v>84.96350364963503</v>
          </cell>
          <cell r="Y70">
            <v>84.96350364963503</v>
          </cell>
          <cell r="Z70">
            <v>84.96350364963503</v>
          </cell>
          <cell r="AA70">
            <v>84.96350364963503</v>
          </cell>
          <cell r="AB70">
            <v>84.96350364963503</v>
          </cell>
          <cell r="AC70">
            <v>79.999999999999986</v>
          </cell>
          <cell r="AD70">
            <v>79.999999999999986</v>
          </cell>
          <cell r="AE70">
            <v>80</v>
          </cell>
          <cell r="AF70">
            <v>80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 t="str">
            <v>Total Transponder leased</v>
          </cell>
          <cell r="D71">
            <v>96.4</v>
          </cell>
          <cell r="E71">
            <v>107.4</v>
          </cell>
          <cell r="F71">
            <v>134.4</v>
          </cell>
          <cell r="G71">
            <v>137.4</v>
          </cell>
          <cell r="H71">
            <v>171.6</v>
          </cell>
          <cell r="I71">
            <v>178.06666666666666</v>
          </cell>
          <cell r="J71">
            <v>181.53333333333336</v>
          </cell>
          <cell r="K71">
            <v>185</v>
          </cell>
          <cell r="L71">
            <v>185</v>
          </cell>
          <cell r="M71">
            <v>185</v>
          </cell>
          <cell r="N71">
            <v>185</v>
          </cell>
          <cell r="O71">
            <v>185</v>
          </cell>
          <cell r="P71">
            <v>185</v>
          </cell>
          <cell r="Q71">
            <v>185</v>
          </cell>
          <cell r="R71">
            <v>152.88</v>
          </cell>
          <cell r="S71">
            <v>152.88</v>
          </cell>
          <cell r="T71">
            <v>152.88</v>
          </cell>
          <cell r="U71">
            <v>152.88</v>
          </cell>
          <cell r="V71">
            <v>116.4</v>
          </cell>
          <cell r="W71">
            <v>116.4</v>
          </cell>
          <cell r="X71">
            <v>116.4</v>
          </cell>
          <cell r="Y71">
            <v>116.4</v>
          </cell>
          <cell r="Z71">
            <v>116.4</v>
          </cell>
          <cell r="AA71">
            <v>116.4</v>
          </cell>
          <cell r="AB71">
            <v>116.4</v>
          </cell>
          <cell r="AC71">
            <v>77.599999999999994</v>
          </cell>
          <cell r="AD71">
            <v>77.599999999999994</v>
          </cell>
          <cell r="AE71">
            <v>41.6</v>
          </cell>
          <cell r="AF71">
            <v>41.6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Total Transponder</v>
          </cell>
          <cell r="D72">
            <v>132</v>
          </cell>
          <cell r="E72">
            <v>132</v>
          </cell>
          <cell r="F72">
            <v>177</v>
          </cell>
          <cell r="G72">
            <v>177</v>
          </cell>
          <cell r="H72">
            <v>229</v>
          </cell>
          <cell r="I72">
            <v>229</v>
          </cell>
          <cell r="J72">
            <v>229</v>
          </cell>
          <cell r="K72">
            <v>229</v>
          </cell>
          <cell r="L72">
            <v>229</v>
          </cell>
          <cell r="M72">
            <v>229</v>
          </cell>
          <cell r="N72">
            <v>229</v>
          </cell>
          <cell r="O72">
            <v>229</v>
          </cell>
          <cell r="P72">
            <v>229</v>
          </cell>
          <cell r="Q72">
            <v>229</v>
          </cell>
          <cell r="R72">
            <v>185</v>
          </cell>
          <cell r="S72">
            <v>185</v>
          </cell>
          <cell r="T72">
            <v>185</v>
          </cell>
          <cell r="U72">
            <v>185</v>
          </cell>
          <cell r="V72">
            <v>137</v>
          </cell>
          <cell r="W72">
            <v>137</v>
          </cell>
          <cell r="X72">
            <v>137</v>
          </cell>
          <cell r="Y72">
            <v>137</v>
          </cell>
          <cell r="Z72">
            <v>137</v>
          </cell>
          <cell r="AA72">
            <v>137</v>
          </cell>
          <cell r="AB72">
            <v>137</v>
          </cell>
          <cell r="AC72">
            <v>97</v>
          </cell>
          <cell r="AD72">
            <v>97</v>
          </cell>
          <cell r="AE72">
            <v>52</v>
          </cell>
          <cell r="AF72">
            <v>52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 t="str">
            <v>Revenues</v>
          </cell>
          <cell r="D73">
            <v>187.2834008202</v>
          </cell>
          <cell r="E73">
            <v>214.79999999999998</v>
          </cell>
          <cell r="F73">
            <v>268.79999999999995</v>
          </cell>
          <cell r="G73">
            <v>274.79999999999995</v>
          </cell>
          <cell r="H73">
            <v>343.20000000000005</v>
          </cell>
          <cell r="I73">
            <v>356.13333333333333</v>
          </cell>
          <cell r="J73">
            <v>363.06666666666661</v>
          </cell>
          <cell r="K73">
            <v>369.99999999999994</v>
          </cell>
          <cell r="L73">
            <v>369.99999999999994</v>
          </cell>
          <cell r="M73">
            <v>369.99999999999994</v>
          </cell>
          <cell r="N73">
            <v>327.17333333333329</v>
          </cell>
          <cell r="O73">
            <v>327.17333333333329</v>
          </cell>
          <cell r="P73">
            <v>327.17333333333329</v>
          </cell>
          <cell r="Q73">
            <v>327.17333333333329</v>
          </cell>
          <cell r="R73">
            <v>257.12</v>
          </cell>
          <cell r="S73">
            <v>257.12</v>
          </cell>
          <cell r="T73">
            <v>257.12</v>
          </cell>
          <cell r="U73">
            <v>257.12</v>
          </cell>
          <cell r="V73">
            <v>232.79999999999998</v>
          </cell>
          <cell r="W73">
            <v>232.79999999999998</v>
          </cell>
          <cell r="X73">
            <v>232.79999999999998</v>
          </cell>
          <cell r="Y73">
            <v>181.06666666666666</v>
          </cell>
          <cell r="Z73">
            <v>181.06666666666666</v>
          </cell>
          <cell r="AA73">
            <v>133.06666666666666</v>
          </cell>
          <cell r="AB73">
            <v>133.06666666666666</v>
          </cell>
          <cell r="AC73">
            <v>51.733333333333334</v>
          </cell>
          <cell r="AD73">
            <v>51.733333333333334</v>
          </cell>
          <cell r="AE73">
            <v>27.733333333333334</v>
          </cell>
          <cell r="AF73">
            <v>27.733333333333334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EBITDA</v>
          </cell>
          <cell r="D74">
            <v>147.00020130000001</v>
          </cell>
          <cell r="E74">
            <v>171.84</v>
          </cell>
          <cell r="F74">
            <v>215.04000000000002</v>
          </cell>
          <cell r="G74">
            <v>219.84</v>
          </cell>
          <cell r="H74">
            <v>274.56</v>
          </cell>
          <cell r="I74">
            <v>284.90666666666669</v>
          </cell>
          <cell r="J74">
            <v>290.45333333333332</v>
          </cell>
          <cell r="K74">
            <v>296</v>
          </cell>
          <cell r="L74">
            <v>296</v>
          </cell>
          <cell r="M74">
            <v>296</v>
          </cell>
          <cell r="N74">
            <v>261.73866666666663</v>
          </cell>
          <cell r="O74">
            <v>261.73866666666663</v>
          </cell>
          <cell r="P74">
            <v>261.73866666666663</v>
          </cell>
          <cell r="Q74">
            <v>261.73866666666663</v>
          </cell>
          <cell r="R74">
            <v>205.69599999999997</v>
          </cell>
          <cell r="S74">
            <v>205.69599999999997</v>
          </cell>
          <cell r="T74">
            <v>205.69599999999997</v>
          </cell>
          <cell r="U74">
            <v>205.69599999999997</v>
          </cell>
          <cell r="V74">
            <v>186.24</v>
          </cell>
          <cell r="W74">
            <v>186.24</v>
          </cell>
          <cell r="X74">
            <v>186.24</v>
          </cell>
          <cell r="Y74">
            <v>144.85333333333332</v>
          </cell>
          <cell r="Z74">
            <v>144.85333333333332</v>
          </cell>
          <cell r="AA74">
            <v>106.45333333333332</v>
          </cell>
          <cell r="AB74">
            <v>106.45333333333332</v>
          </cell>
          <cell r="AC74">
            <v>41.38666666666667</v>
          </cell>
          <cell r="AD74">
            <v>41.38666666666667</v>
          </cell>
          <cell r="AE74">
            <v>22.186666666666671</v>
          </cell>
          <cell r="AF74">
            <v>22.186666666666671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 t="str">
            <v>Capex</v>
          </cell>
          <cell r="D75">
            <v>-70.703881597800006</v>
          </cell>
          <cell r="E75">
            <v>-57</v>
          </cell>
          <cell r="F75">
            <v>-57</v>
          </cell>
          <cell r="G75">
            <v>-167</v>
          </cell>
          <cell r="H75">
            <v>-167</v>
          </cell>
          <cell r="I75">
            <v>-112</v>
          </cell>
          <cell r="J75">
            <v>-112</v>
          </cell>
          <cell r="K75">
            <v>-2</v>
          </cell>
          <cell r="L75">
            <v>-2</v>
          </cell>
          <cell r="M75">
            <v>-2</v>
          </cell>
          <cell r="N75">
            <v>-2</v>
          </cell>
          <cell r="O75">
            <v>-2</v>
          </cell>
          <cell r="P75">
            <v>-2</v>
          </cell>
          <cell r="Q75">
            <v>-2</v>
          </cell>
          <cell r="R75">
            <v>-2</v>
          </cell>
          <cell r="S75">
            <v>-2</v>
          </cell>
          <cell r="T75">
            <v>-2</v>
          </cell>
          <cell r="U75">
            <v>-2</v>
          </cell>
          <cell r="V75">
            <v>-2</v>
          </cell>
          <cell r="W75">
            <v>-2</v>
          </cell>
          <cell r="X75">
            <v>-2</v>
          </cell>
          <cell r="Y75">
            <v>-2</v>
          </cell>
          <cell r="Z75">
            <v>-2</v>
          </cell>
          <cell r="AA75">
            <v>-2</v>
          </cell>
          <cell r="AB75">
            <v>-2</v>
          </cell>
          <cell r="AC75">
            <v>-2</v>
          </cell>
          <cell r="AD75">
            <v>-2</v>
          </cell>
          <cell r="AE75">
            <v>-2</v>
          </cell>
          <cell r="AF75">
            <v>-2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0</v>
          </cell>
          <cell r="B76" t="str">
            <v>EBITDA-Capex</v>
          </cell>
          <cell r="D76">
            <v>76.296319702200009</v>
          </cell>
          <cell r="E76">
            <v>114.84</v>
          </cell>
          <cell r="F76">
            <v>158.04000000000002</v>
          </cell>
          <cell r="G76">
            <v>52.84</v>
          </cell>
          <cell r="H76">
            <v>107.56</v>
          </cell>
          <cell r="I76">
            <v>172.90666666666669</v>
          </cell>
          <cell r="J76">
            <v>178.45333333333332</v>
          </cell>
          <cell r="K76">
            <v>294</v>
          </cell>
          <cell r="L76">
            <v>294</v>
          </cell>
          <cell r="M76">
            <v>294</v>
          </cell>
          <cell r="N76">
            <v>259.73866666666663</v>
          </cell>
          <cell r="O76">
            <v>259.73866666666663</v>
          </cell>
          <cell r="P76">
            <v>259.73866666666663</v>
          </cell>
          <cell r="Q76">
            <v>259.73866666666663</v>
          </cell>
          <cell r="R76">
            <v>203.69599999999997</v>
          </cell>
          <cell r="S76">
            <v>203.69599999999997</v>
          </cell>
          <cell r="T76">
            <v>203.69599999999997</v>
          </cell>
          <cell r="U76">
            <v>203.69599999999997</v>
          </cell>
          <cell r="V76">
            <v>184.24</v>
          </cell>
          <cell r="W76">
            <v>184.24</v>
          </cell>
          <cell r="X76">
            <v>184.24</v>
          </cell>
          <cell r="Y76">
            <v>142.85333333333332</v>
          </cell>
          <cell r="Z76">
            <v>142.85333333333332</v>
          </cell>
          <cell r="AA76">
            <v>104.45333333333332</v>
          </cell>
          <cell r="AB76">
            <v>104.45333333333332</v>
          </cell>
          <cell r="AC76">
            <v>39.38666666666667</v>
          </cell>
          <cell r="AD76">
            <v>39.38666666666667</v>
          </cell>
          <cell r="AE76">
            <v>20.186666666666671</v>
          </cell>
          <cell r="AF76">
            <v>20.186666666666671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B80" t="str">
            <v xml:space="preserve">Note: Incline status shown as </v>
          </cell>
          <cell r="E80">
            <v>0</v>
          </cell>
        </row>
        <row r="81">
          <cell r="B81" t="str">
            <v xml:space="preserve">(1) Contains capex in launching AsiaSat 5. </v>
          </cell>
        </row>
        <row r="87">
          <cell r="A87">
            <v>0</v>
          </cell>
          <cell r="B87" t="str">
            <v>Summary Financials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</row>
        <row r="89">
          <cell r="B89" t="str">
            <v>US$ in millions</v>
          </cell>
          <cell r="C89">
            <v>0</v>
          </cell>
          <cell r="D89">
            <v>2010</v>
          </cell>
          <cell r="E89">
            <v>2011</v>
          </cell>
          <cell r="F89">
            <v>2012</v>
          </cell>
          <cell r="G89">
            <v>2013</v>
          </cell>
          <cell r="H89">
            <v>2014</v>
          </cell>
          <cell r="I89">
            <v>2015</v>
          </cell>
          <cell r="J89">
            <v>2016</v>
          </cell>
          <cell r="K89">
            <v>2017</v>
          </cell>
          <cell r="L89">
            <v>2018</v>
          </cell>
          <cell r="M89">
            <v>2019</v>
          </cell>
          <cell r="N89">
            <v>2020</v>
          </cell>
          <cell r="O89">
            <v>2021</v>
          </cell>
          <cell r="P89">
            <v>2022</v>
          </cell>
          <cell r="Q89">
            <v>2023</v>
          </cell>
          <cell r="R89">
            <v>2024</v>
          </cell>
          <cell r="S89">
            <v>2025</v>
          </cell>
          <cell r="T89">
            <v>2026</v>
          </cell>
          <cell r="U89">
            <v>2027</v>
          </cell>
          <cell r="V89">
            <v>2028</v>
          </cell>
          <cell r="W89">
            <v>2029</v>
          </cell>
          <cell r="X89">
            <v>2030</v>
          </cell>
          <cell r="Y89">
            <v>2031</v>
          </cell>
          <cell r="Z89">
            <v>2032</v>
          </cell>
          <cell r="AA89">
            <v>2033</v>
          </cell>
          <cell r="AB89">
            <v>2034</v>
          </cell>
          <cell r="AC89">
            <v>2035</v>
          </cell>
          <cell r="AD89">
            <v>2036</v>
          </cell>
          <cell r="AE89">
            <v>2037</v>
          </cell>
          <cell r="AF89">
            <v>2038</v>
          </cell>
          <cell r="AG89">
            <v>2039</v>
          </cell>
          <cell r="AH89">
            <v>2040</v>
          </cell>
          <cell r="AI89">
            <v>2041</v>
          </cell>
          <cell r="AJ89">
            <v>2042</v>
          </cell>
          <cell r="AK89">
            <v>2043</v>
          </cell>
          <cell r="AL89">
            <v>2044</v>
          </cell>
          <cell r="AM89">
            <v>2045</v>
          </cell>
          <cell r="AN89">
            <v>2046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 t="str">
            <v>Revenues</v>
          </cell>
          <cell r="C92">
            <v>0</v>
          </cell>
          <cell r="D92">
            <v>187.2834008202</v>
          </cell>
          <cell r="E92">
            <v>214.79999999999998</v>
          </cell>
          <cell r="F92">
            <v>268.79999999999995</v>
          </cell>
          <cell r="G92">
            <v>274.79999999999995</v>
          </cell>
          <cell r="H92">
            <v>343.20000000000005</v>
          </cell>
          <cell r="I92">
            <v>356.13333333333333</v>
          </cell>
          <cell r="J92">
            <v>363.06666666666661</v>
          </cell>
          <cell r="K92">
            <v>369.99999999999994</v>
          </cell>
          <cell r="L92">
            <v>369.99999999999994</v>
          </cell>
          <cell r="M92">
            <v>369.99999999999994</v>
          </cell>
          <cell r="N92">
            <v>327.17333333333329</v>
          </cell>
          <cell r="O92">
            <v>327.17333333333329</v>
          </cell>
          <cell r="P92">
            <v>327.17333333333329</v>
          </cell>
          <cell r="Q92">
            <v>327.17333333333329</v>
          </cell>
          <cell r="R92">
            <v>257.12</v>
          </cell>
          <cell r="S92">
            <v>257.12</v>
          </cell>
          <cell r="T92">
            <v>257.12</v>
          </cell>
          <cell r="U92">
            <v>257.12</v>
          </cell>
          <cell r="V92">
            <v>232.79999999999998</v>
          </cell>
          <cell r="W92">
            <v>232.79999999999998</v>
          </cell>
          <cell r="X92">
            <v>232.79999999999998</v>
          </cell>
          <cell r="Y92">
            <v>181.06666666666666</v>
          </cell>
          <cell r="Z92">
            <v>181.06666666666666</v>
          </cell>
          <cell r="AA92">
            <v>133.06666666666666</v>
          </cell>
          <cell r="AB92">
            <v>133.06666666666666</v>
          </cell>
          <cell r="AC92">
            <v>51.733333333333334</v>
          </cell>
          <cell r="AD92">
            <v>51.733333333333334</v>
          </cell>
          <cell r="AE92">
            <v>27.733333333333334</v>
          </cell>
          <cell r="AF92">
            <v>27.733333333333334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B93" t="str">
            <v>EBITDA</v>
          </cell>
          <cell r="D93">
            <v>147.00020130000001</v>
          </cell>
          <cell r="E93">
            <v>171.84</v>
          </cell>
          <cell r="F93">
            <v>215.04000000000002</v>
          </cell>
          <cell r="G93">
            <v>219.84</v>
          </cell>
          <cell r="H93">
            <v>274.56</v>
          </cell>
          <cell r="I93">
            <v>284.90666666666669</v>
          </cell>
          <cell r="J93">
            <v>290.45333333333332</v>
          </cell>
          <cell r="K93">
            <v>296</v>
          </cell>
          <cell r="L93">
            <v>296</v>
          </cell>
          <cell r="M93">
            <v>296</v>
          </cell>
          <cell r="N93">
            <v>261.73866666666663</v>
          </cell>
          <cell r="O93">
            <v>261.73866666666663</v>
          </cell>
          <cell r="P93">
            <v>261.73866666666663</v>
          </cell>
          <cell r="Q93">
            <v>261.73866666666663</v>
          </cell>
          <cell r="R93">
            <v>205.69599999999997</v>
          </cell>
          <cell r="S93">
            <v>205.69599999999997</v>
          </cell>
          <cell r="T93">
            <v>205.69599999999997</v>
          </cell>
          <cell r="U93">
            <v>205.69599999999997</v>
          </cell>
          <cell r="V93">
            <v>186.24</v>
          </cell>
          <cell r="W93">
            <v>186.24</v>
          </cell>
          <cell r="X93">
            <v>186.24</v>
          </cell>
          <cell r="Y93">
            <v>144.85333333333332</v>
          </cell>
          <cell r="Z93">
            <v>144.85333333333332</v>
          </cell>
          <cell r="AA93">
            <v>106.45333333333332</v>
          </cell>
          <cell r="AB93">
            <v>106.45333333333332</v>
          </cell>
          <cell r="AC93">
            <v>41.38666666666667</v>
          </cell>
          <cell r="AD93">
            <v>41.38666666666667</v>
          </cell>
          <cell r="AE93">
            <v>22.186666666666671</v>
          </cell>
          <cell r="AF93">
            <v>22.186666666666671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B94" t="str">
            <v>% Margin</v>
          </cell>
          <cell r="D94">
            <v>0</v>
          </cell>
          <cell r="E94">
            <v>80</v>
          </cell>
          <cell r="F94">
            <v>80.000000000000028</v>
          </cell>
          <cell r="G94">
            <v>80.000000000000014</v>
          </cell>
          <cell r="H94">
            <v>79.999999999999986</v>
          </cell>
          <cell r="I94">
            <v>80</v>
          </cell>
          <cell r="J94">
            <v>80.000000000000014</v>
          </cell>
          <cell r="K94">
            <v>80.000000000000014</v>
          </cell>
          <cell r="L94">
            <v>80.000000000000014</v>
          </cell>
          <cell r="M94">
            <v>80.000000000000014</v>
          </cell>
          <cell r="N94">
            <v>80</v>
          </cell>
          <cell r="O94">
            <v>80</v>
          </cell>
          <cell r="P94">
            <v>80</v>
          </cell>
          <cell r="Q94">
            <v>80</v>
          </cell>
          <cell r="R94">
            <v>80</v>
          </cell>
          <cell r="S94">
            <v>80</v>
          </cell>
          <cell r="T94">
            <v>80</v>
          </cell>
          <cell r="U94">
            <v>80</v>
          </cell>
          <cell r="V94">
            <v>80</v>
          </cell>
          <cell r="W94">
            <v>80</v>
          </cell>
          <cell r="X94">
            <v>80</v>
          </cell>
          <cell r="Y94">
            <v>80</v>
          </cell>
          <cell r="Z94">
            <v>80</v>
          </cell>
          <cell r="AA94">
            <v>80</v>
          </cell>
          <cell r="AB94">
            <v>80</v>
          </cell>
          <cell r="AC94">
            <v>80</v>
          </cell>
          <cell r="AD94">
            <v>80</v>
          </cell>
          <cell r="AE94">
            <v>80.000000000000014</v>
          </cell>
          <cell r="AF94">
            <v>80.000000000000014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B95" t="str">
            <v>D&amp;A</v>
          </cell>
          <cell r="E95">
            <v>-44</v>
          </cell>
          <cell r="F95">
            <v>-58.666666666666664</v>
          </cell>
          <cell r="G95">
            <v>-58.666666666666664</v>
          </cell>
          <cell r="H95">
            <v>-73.333333333333329</v>
          </cell>
          <cell r="I95">
            <v>-73.333333333333329</v>
          </cell>
          <cell r="J95">
            <v>-73.333333333333329</v>
          </cell>
          <cell r="K95">
            <v>-73.333333333333329</v>
          </cell>
          <cell r="L95">
            <v>-58.666666666666664</v>
          </cell>
          <cell r="M95">
            <v>-58.666666666666664</v>
          </cell>
          <cell r="N95">
            <v>-58.666666666666664</v>
          </cell>
          <cell r="O95">
            <v>-58.666666666666664</v>
          </cell>
          <cell r="P95">
            <v>-58.666666666666664</v>
          </cell>
          <cell r="Q95">
            <v>-58.666666666666664</v>
          </cell>
          <cell r="R95">
            <v>-58.666666666666664</v>
          </cell>
          <cell r="S95">
            <v>-44</v>
          </cell>
          <cell r="T95">
            <v>-44</v>
          </cell>
          <cell r="U95">
            <v>-29.333333333333332</v>
          </cell>
          <cell r="V95">
            <v>-29.333333333333332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B96" t="str">
            <v>EBIT</v>
          </cell>
          <cell r="E96">
            <v>127.84</v>
          </cell>
          <cell r="F96">
            <v>156.37333333333336</v>
          </cell>
          <cell r="G96">
            <v>161.17333333333335</v>
          </cell>
          <cell r="H96">
            <v>201.22666666666669</v>
          </cell>
          <cell r="I96">
            <v>211.57333333333338</v>
          </cell>
          <cell r="J96">
            <v>217.12</v>
          </cell>
          <cell r="K96">
            <v>222.66666666666669</v>
          </cell>
          <cell r="L96">
            <v>237.33333333333334</v>
          </cell>
          <cell r="M96">
            <v>237.33333333333334</v>
          </cell>
          <cell r="N96">
            <v>203.07199999999997</v>
          </cell>
          <cell r="O96">
            <v>203.07199999999997</v>
          </cell>
          <cell r="P96">
            <v>203.07199999999997</v>
          </cell>
          <cell r="Q96">
            <v>203.07199999999997</v>
          </cell>
          <cell r="R96">
            <v>147.02933333333331</v>
          </cell>
          <cell r="S96">
            <v>161.69599999999997</v>
          </cell>
          <cell r="T96">
            <v>161.69599999999997</v>
          </cell>
          <cell r="U96">
            <v>176.36266666666663</v>
          </cell>
          <cell r="V96">
            <v>156.90666666666667</v>
          </cell>
          <cell r="W96">
            <v>186.24</v>
          </cell>
          <cell r="X96">
            <v>186.24</v>
          </cell>
          <cell r="Y96">
            <v>144.85333333333332</v>
          </cell>
          <cell r="Z96">
            <v>144.85333333333332</v>
          </cell>
          <cell r="AA96">
            <v>106.45333333333332</v>
          </cell>
          <cell r="AB96">
            <v>106.45333333333332</v>
          </cell>
          <cell r="AC96">
            <v>41.38666666666667</v>
          </cell>
          <cell r="AD96">
            <v>41.38666666666667</v>
          </cell>
          <cell r="AE96">
            <v>22.186666666666671</v>
          </cell>
          <cell r="AF96">
            <v>22.186666666666671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A97">
            <v>0</v>
          </cell>
          <cell r="B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A98">
            <v>0</v>
          </cell>
          <cell r="B98" t="str">
            <v>Marginal Tax Rate</v>
          </cell>
          <cell r="E98">
            <v>9.6666666666666661</v>
          </cell>
          <cell r="F98">
            <v>9.6666666666666661</v>
          </cell>
          <cell r="G98">
            <v>9.6666666666666661</v>
          </cell>
          <cell r="H98">
            <v>9.6666666666666661</v>
          </cell>
          <cell r="I98">
            <v>9.6666666666666661</v>
          </cell>
          <cell r="J98">
            <v>9.6666666666666661</v>
          </cell>
          <cell r="K98">
            <v>9.6666666666666661</v>
          </cell>
          <cell r="L98">
            <v>9.6666666666666661</v>
          </cell>
          <cell r="M98">
            <v>9.6666666666666661</v>
          </cell>
          <cell r="N98">
            <v>9.6666666666666661</v>
          </cell>
          <cell r="O98">
            <v>9.6666666666666661</v>
          </cell>
          <cell r="P98">
            <v>9.6666666666666661</v>
          </cell>
          <cell r="Q98">
            <v>9.6666666666666661</v>
          </cell>
          <cell r="R98">
            <v>9.6666666666666661</v>
          </cell>
          <cell r="S98">
            <v>9.6666666666666661</v>
          </cell>
          <cell r="T98">
            <v>9.6666666666666661</v>
          </cell>
          <cell r="U98">
            <v>9.6666666666666661</v>
          </cell>
          <cell r="V98">
            <v>9.6666666666666661</v>
          </cell>
          <cell r="W98">
            <v>9.6666666666666661</v>
          </cell>
          <cell r="X98">
            <v>9.6666666666666661</v>
          </cell>
          <cell r="Y98">
            <v>9.6666666666666661</v>
          </cell>
          <cell r="Z98">
            <v>9.6666666666666661</v>
          </cell>
          <cell r="AA98">
            <v>9.6666666666666661</v>
          </cell>
          <cell r="AB98">
            <v>9.6666666666666661</v>
          </cell>
          <cell r="AC98">
            <v>9.6666666666666661</v>
          </cell>
          <cell r="AD98">
            <v>9.6666666666666661</v>
          </cell>
          <cell r="AE98">
            <v>9.6666666666666661</v>
          </cell>
          <cell r="AF98">
            <v>9.6666666666666661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99">
            <v>0</v>
          </cell>
          <cell r="B99" t="str">
            <v>Taxes</v>
          </cell>
          <cell r="E99">
            <v>-12.357866666666666</v>
          </cell>
          <cell r="F99">
            <v>-15.116088888888891</v>
          </cell>
          <cell r="G99">
            <v>-15.580088888888888</v>
          </cell>
          <cell r="H99">
            <v>-19.451911111111112</v>
          </cell>
          <cell r="I99">
            <v>-20.452088888888895</v>
          </cell>
          <cell r="J99">
            <v>-20.988266666666664</v>
          </cell>
          <cell r="K99">
            <v>-21.524444444444445</v>
          </cell>
          <cell r="L99">
            <v>-22.94222222222222</v>
          </cell>
          <cell r="M99">
            <v>-22.94222222222222</v>
          </cell>
          <cell r="N99">
            <v>-19.630293333333331</v>
          </cell>
          <cell r="O99">
            <v>-19.630293333333331</v>
          </cell>
          <cell r="P99">
            <v>-19.630293333333331</v>
          </cell>
          <cell r="Q99">
            <v>-19.630293333333331</v>
          </cell>
          <cell r="R99">
            <v>-14.212835555555552</v>
          </cell>
          <cell r="S99">
            <v>-15.630613333333329</v>
          </cell>
          <cell r="T99">
            <v>-15.630613333333329</v>
          </cell>
          <cell r="U99">
            <v>-17.048391111111108</v>
          </cell>
          <cell r="V99">
            <v>-15.167644444444443</v>
          </cell>
          <cell r="W99">
            <v>-18.0032</v>
          </cell>
          <cell r="X99">
            <v>-18.0032</v>
          </cell>
          <cell r="Y99">
            <v>-14.002488888888887</v>
          </cell>
          <cell r="Z99">
            <v>-14.002488888888887</v>
          </cell>
          <cell r="AA99">
            <v>-10.290488888888888</v>
          </cell>
          <cell r="AB99">
            <v>-10.290488888888888</v>
          </cell>
          <cell r="AC99">
            <v>-4.0007111111111113</v>
          </cell>
          <cell r="AD99">
            <v>-4.0007111111111113</v>
          </cell>
          <cell r="AE99">
            <v>-2.1447111111111115</v>
          </cell>
          <cell r="AF99">
            <v>-2.1447111111111115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>
            <v>0</v>
          </cell>
          <cell r="B100" t="str">
            <v>NPAT</v>
          </cell>
          <cell r="E100">
            <v>115.48213333333334</v>
          </cell>
          <cell r="F100">
            <v>141.25724444444447</v>
          </cell>
          <cell r="G100">
            <v>145.59324444444445</v>
          </cell>
          <cell r="H100">
            <v>181.77475555555557</v>
          </cell>
          <cell r="I100">
            <v>191.12124444444447</v>
          </cell>
          <cell r="J100">
            <v>196.13173333333333</v>
          </cell>
          <cell r="K100">
            <v>201.14222222222224</v>
          </cell>
          <cell r="L100">
            <v>214.39111111111112</v>
          </cell>
          <cell r="M100">
            <v>214.39111111111112</v>
          </cell>
          <cell r="N100">
            <v>183.44170666666665</v>
          </cell>
          <cell r="O100">
            <v>183.44170666666665</v>
          </cell>
          <cell r="P100">
            <v>183.44170666666665</v>
          </cell>
          <cell r="Q100">
            <v>183.44170666666665</v>
          </cell>
          <cell r="R100">
            <v>132.81649777777776</v>
          </cell>
          <cell r="S100">
            <v>146.06538666666665</v>
          </cell>
          <cell r="T100">
            <v>146.06538666666665</v>
          </cell>
          <cell r="U100">
            <v>159.31427555555553</v>
          </cell>
          <cell r="V100">
            <v>141.73902222222222</v>
          </cell>
          <cell r="W100">
            <v>168.23680000000002</v>
          </cell>
          <cell r="X100">
            <v>168.23680000000002</v>
          </cell>
          <cell r="Y100">
            <v>130.85084444444445</v>
          </cell>
          <cell r="Z100">
            <v>130.85084444444445</v>
          </cell>
          <cell r="AA100">
            <v>96.162844444444431</v>
          </cell>
          <cell r="AB100">
            <v>96.162844444444431</v>
          </cell>
          <cell r="AC100">
            <v>37.385955555555562</v>
          </cell>
          <cell r="AD100">
            <v>37.385955555555562</v>
          </cell>
          <cell r="AE100">
            <v>20.04195555555556</v>
          </cell>
          <cell r="AF100">
            <v>20.04195555555556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</row>
        <row r="101">
          <cell r="A101">
            <v>0</v>
          </cell>
          <cell r="B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>
            <v>0</v>
          </cell>
          <cell r="B102" t="str">
            <v>D&amp;A</v>
          </cell>
          <cell r="E102">
            <v>44</v>
          </cell>
          <cell r="F102">
            <v>58.666666666666664</v>
          </cell>
          <cell r="G102">
            <v>58.666666666666664</v>
          </cell>
          <cell r="H102">
            <v>73.333333333333329</v>
          </cell>
          <cell r="I102">
            <v>73.333333333333329</v>
          </cell>
          <cell r="J102">
            <v>73.333333333333329</v>
          </cell>
          <cell r="K102">
            <v>73.333333333333329</v>
          </cell>
          <cell r="L102">
            <v>58.666666666666664</v>
          </cell>
          <cell r="M102">
            <v>58.666666666666664</v>
          </cell>
          <cell r="N102">
            <v>58.666666666666664</v>
          </cell>
          <cell r="O102">
            <v>58.666666666666664</v>
          </cell>
          <cell r="P102">
            <v>58.666666666666664</v>
          </cell>
          <cell r="Q102">
            <v>58.666666666666664</v>
          </cell>
          <cell r="R102">
            <v>58.666666666666664</v>
          </cell>
          <cell r="S102">
            <v>44</v>
          </cell>
          <cell r="T102">
            <v>44</v>
          </cell>
          <cell r="U102">
            <v>29.333333333333332</v>
          </cell>
          <cell r="V102">
            <v>29.333333333333332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A103">
            <v>0</v>
          </cell>
          <cell r="B103" t="str">
            <v>Capex</v>
          </cell>
          <cell r="D103">
            <v>0</v>
          </cell>
          <cell r="E103">
            <v>-57</v>
          </cell>
          <cell r="F103">
            <v>-57</v>
          </cell>
          <cell r="G103">
            <v>-167</v>
          </cell>
          <cell r="H103">
            <v>-167</v>
          </cell>
          <cell r="I103">
            <v>-112</v>
          </cell>
          <cell r="J103">
            <v>-112</v>
          </cell>
          <cell r="K103">
            <v>-2</v>
          </cell>
          <cell r="L103">
            <v>-2</v>
          </cell>
          <cell r="M103">
            <v>-2</v>
          </cell>
          <cell r="N103">
            <v>-2</v>
          </cell>
          <cell r="O103">
            <v>-2</v>
          </cell>
          <cell r="P103">
            <v>-2</v>
          </cell>
          <cell r="Q103">
            <v>-2</v>
          </cell>
          <cell r="R103">
            <v>-2</v>
          </cell>
          <cell r="S103">
            <v>-2</v>
          </cell>
          <cell r="T103">
            <v>-2</v>
          </cell>
          <cell r="U103">
            <v>-2</v>
          </cell>
          <cell r="V103">
            <v>-2</v>
          </cell>
          <cell r="W103">
            <v>-2</v>
          </cell>
          <cell r="X103">
            <v>-2</v>
          </cell>
          <cell r="Y103">
            <v>-2</v>
          </cell>
          <cell r="Z103">
            <v>-2</v>
          </cell>
          <cell r="AA103">
            <v>-2</v>
          </cell>
          <cell r="AB103">
            <v>-2</v>
          </cell>
          <cell r="AC103">
            <v>-2</v>
          </cell>
          <cell r="AD103">
            <v>-2</v>
          </cell>
          <cell r="AE103">
            <v>-2</v>
          </cell>
          <cell r="AF103">
            <v>-2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4">
          <cell r="A104">
            <v>0</v>
          </cell>
          <cell r="B104" t="str">
            <v>% Revenues</v>
          </cell>
          <cell r="E104">
            <v>26.536312849162012</v>
          </cell>
          <cell r="F104">
            <v>21.205357142857146</v>
          </cell>
          <cell r="G104">
            <v>60.771470160116458</v>
          </cell>
          <cell r="H104">
            <v>48.659673659673651</v>
          </cell>
          <cell r="I104">
            <v>31.448895544739798</v>
          </cell>
          <cell r="J104">
            <v>30.848329048843194</v>
          </cell>
          <cell r="K104">
            <v>0.54054054054054057</v>
          </cell>
          <cell r="L104">
            <v>0.54054054054054057</v>
          </cell>
          <cell r="M104">
            <v>0.54054054054054057</v>
          </cell>
          <cell r="N104">
            <v>0.6112967642024616</v>
          </cell>
          <cell r="O104">
            <v>0.6112967642024616</v>
          </cell>
          <cell r="P104">
            <v>0.6112967642024616</v>
          </cell>
          <cell r="Q104">
            <v>0.6112967642024616</v>
          </cell>
          <cell r="R104">
            <v>0.77784691972619791</v>
          </cell>
          <cell r="S104">
            <v>0.77784691972619791</v>
          </cell>
          <cell r="T104">
            <v>0.77784691972619791</v>
          </cell>
          <cell r="U104">
            <v>0.77784691972619791</v>
          </cell>
          <cell r="V104">
            <v>0.85910652920962205</v>
          </cell>
          <cell r="W104">
            <v>0.85910652920962205</v>
          </cell>
          <cell r="X104">
            <v>0.85910652920962205</v>
          </cell>
          <cell r="Y104">
            <v>1.1045655375552283</v>
          </cell>
          <cell r="Z104">
            <v>1.1045655375552283</v>
          </cell>
          <cell r="AA104">
            <v>1.503006012024048</v>
          </cell>
          <cell r="AB104">
            <v>1.503006012024048</v>
          </cell>
          <cell r="AC104">
            <v>3.865979381443299</v>
          </cell>
          <cell r="AD104">
            <v>3.865979381443299</v>
          </cell>
          <cell r="AE104">
            <v>7.2115384615384617</v>
          </cell>
          <cell r="AF104">
            <v>7.2115384615384617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</sheetData>
      <sheetData sheetId="15"/>
      <sheetData sheetId="16">
        <row r="1">
          <cell r="A1">
            <v>0</v>
          </cell>
          <cell r="D1" t="str">
            <v>Key Financial Matrices</v>
          </cell>
        </row>
        <row r="3">
          <cell r="B3" t="str">
            <v>HK$</v>
          </cell>
          <cell r="C3">
            <v>2010</v>
          </cell>
          <cell r="D3">
            <v>2009</v>
          </cell>
          <cell r="E3">
            <v>2008</v>
          </cell>
          <cell r="F3">
            <v>2007</v>
          </cell>
          <cell r="G3">
            <v>2006</v>
          </cell>
          <cell r="H3">
            <v>2005</v>
          </cell>
          <cell r="I3">
            <v>2004</v>
          </cell>
          <cell r="J3">
            <v>2003</v>
          </cell>
          <cell r="K3" t="str">
            <v>1H 09</v>
          </cell>
          <cell r="L3" t="str">
            <v>1H 10</v>
          </cell>
          <cell r="M3" t="str">
            <v>2H 10</v>
          </cell>
          <cell r="N3" t="str">
            <v>1H 11</v>
          </cell>
        </row>
        <row r="4">
          <cell r="B4" t="str">
            <v>Revenue</v>
          </cell>
          <cell r="C4">
            <v>1456.222</v>
          </cell>
          <cell r="D4">
            <v>1162.9179999999999</v>
          </cell>
          <cell r="E4">
            <v>1031.6969999999999</v>
          </cell>
          <cell r="F4">
            <v>939.27300000000002</v>
          </cell>
          <cell r="G4">
            <v>929.90200000000004</v>
          </cell>
          <cell r="H4">
            <v>879.70500000000004</v>
          </cell>
          <cell r="I4">
            <v>1004.982</v>
          </cell>
          <cell r="J4">
            <v>896.23299999999995</v>
          </cell>
          <cell r="K4">
            <v>544.86099999999999</v>
          </cell>
          <cell r="L4">
            <v>689.77599999999995</v>
          </cell>
          <cell r="M4">
            <v>766.44600000000003</v>
          </cell>
          <cell r="N4">
            <v>801.85699999999997</v>
          </cell>
        </row>
        <row r="5">
          <cell r="B5" t="str">
            <v>EBITDA</v>
          </cell>
          <cell r="C5">
            <v>1143</v>
          </cell>
          <cell r="D5">
            <v>839</v>
          </cell>
          <cell r="E5">
            <v>757.03499999999985</v>
          </cell>
          <cell r="F5">
            <v>757.74800000000005</v>
          </cell>
          <cell r="G5">
            <v>722.43500000000006</v>
          </cell>
          <cell r="H5">
            <v>672.07400000000007</v>
          </cell>
          <cell r="I5">
            <v>769.39699999999993</v>
          </cell>
          <cell r="J5">
            <v>749.11999999999989</v>
          </cell>
          <cell r="K5">
            <v>399.89699999999999</v>
          </cell>
          <cell r="L5">
            <v>541.09400000000005</v>
          </cell>
          <cell r="M5">
            <v>601.90599999999995</v>
          </cell>
          <cell r="N5">
            <v>654.88599999999997</v>
          </cell>
        </row>
        <row r="6">
          <cell r="B6" t="str">
            <v>Margin %</v>
          </cell>
          <cell r="C6">
            <v>0.78490779565203661</v>
          </cell>
          <cell r="D6">
            <v>0.72146101444813826</v>
          </cell>
          <cell r="E6">
            <v>0.73377648670103712</v>
          </cell>
          <cell r="F6">
            <v>0.80673882886019299</v>
          </cell>
          <cell r="G6">
            <v>0.77689369417422482</v>
          </cell>
          <cell r="H6">
            <v>0.76397656032419958</v>
          </cell>
          <cell r="I6">
            <v>0.76558286616078697</v>
          </cell>
          <cell r="J6">
            <v>0.83585406919852312</v>
          </cell>
          <cell r="K6">
            <v>0.73394315247375019</v>
          </cell>
          <cell r="L6">
            <v>0.78444886455892937</v>
          </cell>
          <cell r="M6">
            <v>0.78532081842686885</v>
          </cell>
          <cell r="N6">
            <v>0.81671170794792591</v>
          </cell>
        </row>
        <row r="7">
          <cell r="B7" t="str">
            <v>Net Income</v>
          </cell>
          <cell r="C7">
            <v>694.59</v>
          </cell>
          <cell r="D7">
            <v>523.38099999999997</v>
          </cell>
          <cell r="E7">
            <v>483.95800000000003</v>
          </cell>
          <cell r="F7">
            <v>502.91500000000002</v>
          </cell>
          <cell r="G7">
            <v>453.40499999999997</v>
          </cell>
          <cell r="H7">
            <v>365.36500000000001</v>
          </cell>
          <cell r="I7">
            <v>431.08</v>
          </cell>
          <cell r="J7">
            <v>424.488</v>
          </cell>
          <cell r="K7">
            <v>251.804</v>
          </cell>
          <cell r="L7">
            <v>305.14600000000002</v>
          </cell>
          <cell r="M7">
            <v>389.44400000000002</v>
          </cell>
          <cell r="N7">
            <v>367.38</v>
          </cell>
          <cell r="O7">
            <v>0</v>
          </cell>
          <cell r="P7">
            <v>0</v>
          </cell>
        </row>
        <row r="8">
          <cell r="B8" t="str">
            <v>% Margin</v>
          </cell>
          <cell r="C8">
            <v>0.47698084495358539</v>
          </cell>
          <cell r="D8">
            <v>0.45005838760772471</v>
          </cell>
          <cell r="E8">
            <v>0.46908927718118798</v>
          </cell>
          <cell r="F8">
            <v>0.53543006133467053</v>
          </cell>
          <cell r="G8">
            <v>0.48758363784570841</v>
          </cell>
          <cell r="H8">
            <v>0.41532672884660199</v>
          </cell>
          <cell r="I8">
            <v>0.42894300594438506</v>
          </cell>
          <cell r="J8">
            <v>0.47363576212882141</v>
          </cell>
          <cell r="K8">
            <v>0.46214355587938943</v>
          </cell>
          <cell r="L8">
            <v>0.44238419428916059</v>
          </cell>
          <cell r="M8">
            <v>0.5081166840194874</v>
          </cell>
          <cell r="N8">
            <v>0.45816149263522049</v>
          </cell>
          <cell r="O8">
            <v>0</v>
          </cell>
          <cell r="P8">
            <v>0</v>
          </cell>
        </row>
        <row r="9">
          <cell r="B9" t="str">
            <v>Capex</v>
          </cell>
          <cell r="C9">
            <v>549.75800000000004</v>
          </cell>
          <cell r="D9">
            <v>1363.817</v>
          </cell>
          <cell r="E9">
            <v>366.45400000000001</v>
          </cell>
          <cell r="F9">
            <v>261.577</v>
          </cell>
          <cell r="G9">
            <v>306.83299999999997</v>
          </cell>
          <cell r="H9">
            <v>23.658999999999999</v>
          </cell>
          <cell r="I9">
            <v>47.671999999999997</v>
          </cell>
          <cell r="J9">
            <v>162.196</v>
          </cell>
          <cell r="K9">
            <v>665.54</v>
          </cell>
          <cell r="L9">
            <v>202.28</v>
          </cell>
          <cell r="M9">
            <v>347.47800000000007</v>
          </cell>
          <cell r="N9">
            <v>266.80599999999998</v>
          </cell>
        </row>
        <row r="10">
          <cell r="B10" t="str">
            <v>Cash</v>
          </cell>
          <cell r="C10">
            <v>2286.1640000000002</v>
          </cell>
          <cell r="D10">
            <v>1483.712</v>
          </cell>
          <cell r="E10">
            <v>2445.471</v>
          </cell>
          <cell r="F10">
            <v>2288.433</v>
          </cell>
          <cell r="G10">
            <v>1979.4570000000001</v>
          </cell>
          <cell r="H10">
            <v>1635.5260000000001</v>
          </cell>
          <cell r="I10">
            <v>1234.355</v>
          </cell>
          <cell r="J10">
            <v>659.33699999999999</v>
          </cell>
          <cell r="K10">
            <v>2021.2840000000001</v>
          </cell>
          <cell r="L10">
            <v>2101.8690000000001</v>
          </cell>
          <cell r="M10">
            <v>2286.1640000000002</v>
          </cell>
          <cell r="N10">
            <v>2382.9360000000001</v>
          </cell>
        </row>
        <row r="11">
          <cell r="B11" t="str">
            <v>Debt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 t="str">
            <v>Net Debt</v>
          </cell>
          <cell r="C12">
            <v>-2286.1640000000002</v>
          </cell>
          <cell r="D12">
            <v>-1483.712</v>
          </cell>
          <cell r="E12">
            <v>-2445.471</v>
          </cell>
          <cell r="F12">
            <v>-2288.433</v>
          </cell>
          <cell r="G12">
            <v>-1979.4570000000001</v>
          </cell>
          <cell r="H12">
            <v>-1635.5260000000001</v>
          </cell>
          <cell r="I12">
            <v>-1234.355</v>
          </cell>
          <cell r="J12">
            <v>-659.33699999999999</v>
          </cell>
          <cell r="K12">
            <v>-2021.2840000000001</v>
          </cell>
          <cell r="L12">
            <v>-2101.8690000000001</v>
          </cell>
          <cell r="M12">
            <v>-2286.1640000000002</v>
          </cell>
          <cell r="N12">
            <v>-2382.9360000000001</v>
          </cell>
        </row>
        <row r="13">
          <cell r="B13" t="str">
            <v>Net Debt/EBITDA</v>
          </cell>
          <cell r="C13" t="str">
            <v>NM</v>
          </cell>
          <cell r="D13" t="str">
            <v>NM</v>
          </cell>
          <cell r="E13" t="str">
            <v>NM</v>
          </cell>
          <cell r="F13" t="str">
            <v>NM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</row>
        <row r="14">
          <cell r="B14" t="str">
            <v>Total Dividend Paid</v>
          </cell>
          <cell r="C14">
            <v>155.965</v>
          </cell>
          <cell r="D14">
            <v>156.26599999999999</v>
          </cell>
          <cell r="E14">
            <v>152.41499999999999</v>
          </cell>
          <cell r="F14">
            <v>136.90199999999999</v>
          </cell>
          <cell r="G14">
            <v>136.59299999999999</v>
          </cell>
          <cell r="H14">
            <v>136.59299999999999</v>
          </cell>
          <cell r="I14">
            <v>124.88500000000001</v>
          </cell>
          <cell r="J14">
            <v>202.93799999999999</v>
          </cell>
          <cell r="K14">
            <v>124.75700000000001</v>
          </cell>
          <cell r="L14">
            <v>124.75700000000001</v>
          </cell>
          <cell r="M14">
            <v>31.207999999999998</v>
          </cell>
          <cell r="N14">
            <v>175.55199999999999</v>
          </cell>
        </row>
        <row r="15">
          <cell r="O15">
            <v>0</v>
          </cell>
          <cell r="P15">
            <v>0</v>
          </cell>
          <cell r="Q15">
            <v>0</v>
          </cell>
        </row>
        <row r="16">
          <cell r="B16" t="str">
            <v>US$</v>
          </cell>
          <cell r="C16">
            <v>2010</v>
          </cell>
          <cell r="D16">
            <v>2009</v>
          </cell>
          <cell r="E16">
            <v>2008</v>
          </cell>
          <cell r="F16">
            <v>2007</v>
          </cell>
          <cell r="G16">
            <v>2006</v>
          </cell>
          <cell r="H16">
            <v>2005</v>
          </cell>
          <cell r="I16">
            <v>2004</v>
          </cell>
          <cell r="J16">
            <v>2003</v>
          </cell>
          <cell r="K16" t="str">
            <v>1H 10</v>
          </cell>
          <cell r="L16" t="str">
            <v>2H 10</v>
          </cell>
          <cell r="M16" t="str">
            <v>1H 11</v>
          </cell>
        </row>
        <row r="17">
          <cell r="B17" t="str">
            <v>Revenue</v>
          </cell>
          <cell r="C17">
            <v>187.2834008202</v>
          </cell>
          <cell r="D17">
            <v>149.97556115836238</v>
          </cell>
          <cell r="E17">
            <v>133.11875822559415</v>
          </cell>
          <cell r="F17">
            <v>120.45976864082898</v>
          </cell>
          <cell r="G17">
            <v>119.56694204249574</v>
          </cell>
          <cell r="H17">
            <v>113.45835133583971</v>
          </cell>
          <cell r="I17">
            <v>129.29638349608243</v>
          </cell>
          <cell r="J17">
            <v>115.44038847957133</v>
          </cell>
          <cell r="K17">
            <v>88.711470561599995</v>
          </cell>
          <cell r="L17">
            <v>98.571930258600005</v>
          </cell>
          <cell r="M17">
            <v>103.1261070987</v>
          </cell>
          <cell r="S17" t="str">
            <v xml:space="preserve">HKD </v>
          </cell>
          <cell r="T17" t="str">
            <v>USD</v>
          </cell>
          <cell r="U17" t="str">
            <v>HKD/USD</v>
          </cell>
          <cell r="V17" t="str">
            <v>USD/HKD</v>
          </cell>
        </row>
        <row r="18">
          <cell r="B18" t="str">
            <v>EBITDA</v>
          </cell>
          <cell r="C18">
            <v>147.00020130000001</v>
          </cell>
          <cell r="D18">
            <v>107.97940797940798</v>
          </cell>
          <cell r="E18">
            <v>97.679414724781267</v>
          </cell>
          <cell r="F18">
            <v>97.179572678072176</v>
          </cell>
          <cell r="G18">
            <v>92.890803304509944</v>
          </cell>
          <cell r="H18">
            <v>86.679520993609387</v>
          </cell>
          <cell r="I18">
            <v>98.987095861155055</v>
          </cell>
          <cell r="J18">
            <v>96.491318460507998</v>
          </cell>
          <cell r="K18">
            <v>69.589612355400007</v>
          </cell>
          <cell r="L18">
            <v>77.410588944600008</v>
          </cell>
          <cell r="M18">
            <v>84.224299062599997</v>
          </cell>
          <cell r="S18">
            <v>37986</v>
          </cell>
          <cell r="T18">
            <v>2003</v>
          </cell>
          <cell r="U18">
            <v>0.12880619999999998</v>
          </cell>
          <cell r="V18">
            <v>7.7636000000000003</v>
          </cell>
        </row>
        <row r="19">
          <cell r="B19" t="str">
            <v>% Margin</v>
          </cell>
          <cell r="C19">
            <v>0.78490779565203661</v>
          </cell>
          <cell r="D19">
            <v>0.71998002304782327</v>
          </cell>
          <cell r="E19">
            <v>0.73377648670103712</v>
          </cell>
          <cell r="F19">
            <v>0.80673882886019299</v>
          </cell>
          <cell r="G19">
            <v>0.77689369417422482</v>
          </cell>
          <cell r="H19">
            <v>0.76397656032419969</v>
          </cell>
          <cell r="I19">
            <v>0.76558286616078697</v>
          </cell>
          <cell r="J19">
            <v>0.83585406919852312</v>
          </cell>
          <cell r="K19">
            <v>0.78444886455892937</v>
          </cell>
          <cell r="L19">
            <v>0.78532081842686896</v>
          </cell>
          <cell r="M19">
            <v>0.8167117079479258</v>
          </cell>
          <cell r="S19">
            <v>38352</v>
          </cell>
          <cell r="T19">
            <v>2004</v>
          </cell>
          <cell r="U19">
            <v>0.1286554</v>
          </cell>
          <cell r="V19">
            <v>7.7727000000000004</v>
          </cell>
        </row>
        <row r="20">
          <cell r="B20" t="str">
            <v>Net Income</v>
          </cell>
          <cell r="C20">
            <v>89.330594769000001</v>
          </cell>
          <cell r="D20">
            <v>67.497759235496289</v>
          </cell>
          <cell r="E20">
            <v>62.444582075301284</v>
          </cell>
          <cell r="F20">
            <v>64.497781311719294</v>
          </cell>
          <cell r="G20">
            <v>58.29888456716705</v>
          </cell>
          <cell r="H20">
            <v>47.122285920642803</v>
          </cell>
          <cell r="I20">
            <v>55.460779394547579</v>
          </cell>
          <cell r="J20">
            <v>54.67669637796898</v>
          </cell>
          <cell r="K20">
            <v>39.244552428600002</v>
          </cell>
          <cell r="L20">
            <v>50.086042340399999</v>
          </cell>
          <cell r="M20">
            <v>47.248411158000003</v>
          </cell>
          <cell r="S20">
            <v>38717</v>
          </cell>
          <cell r="T20">
            <v>2005</v>
          </cell>
          <cell r="U20">
            <v>0.12897319999999998</v>
          </cell>
          <cell r="V20">
            <v>7.7535500000000006</v>
          </cell>
        </row>
        <row r="21">
          <cell r="B21" t="str">
            <v>% Margin</v>
          </cell>
          <cell r="C21">
            <v>0.47698084495358539</v>
          </cell>
          <cell r="D21">
            <v>0.45005838760772476</v>
          </cell>
          <cell r="E21">
            <v>0.46908927718118798</v>
          </cell>
          <cell r="F21">
            <v>0.53543006133467064</v>
          </cell>
          <cell r="G21">
            <v>0.48758363784570841</v>
          </cell>
          <cell r="H21">
            <v>0.41532672884660199</v>
          </cell>
          <cell r="I21">
            <v>0.42894300594438511</v>
          </cell>
          <cell r="J21">
            <v>0.47363576212882141</v>
          </cell>
          <cell r="K21">
            <v>0.44238419428916059</v>
          </cell>
          <cell r="L21">
            <v>0.50811668401948729</v>
          </cell>
          <cell r="M21">
            <v>0.45816149263522049</v>
          </cell>
          <cell r="S21">
            <v>39082</v>
          </cell>
          <cell r="T21">
            <v>2006</v>
          </cell>
          <cell r="U21">
            <v>0.12858</v>
          </cell>
          <cell r="V21">
            <v>7.7772500000000004</v>
          </cell>
        </row>
        <row r="22">
          <cell r="B22" t="str">
            <v>Capex</v>
          </cell>
          <cell r="C22">
            <v>70.703881597800006</v>
          </cell>
          <cell r="D22">
            <v>175.88447327525614</v>
          </cell>
          <cell r="E22">
            <v>47.283166886015842</v>
          </cell>
          <cell r="F22">
            <v>33.546695052196881</v>
          </cell>
          <cell r="G22">
            <v>39.452634285897965</v>
          </cell>
          <cell r="H22">
            <v>3.0513764662638398</v>
          </cell>
          <cell r="I22">
            <v>6.1332612862969107</v>
          </cell>
          <cell r="J22">
            <v>20.891854294399504</v>
          </cell>
          <cell r="K22">
            <v>26.015048748000002</v>
          </cell>
          <cell r="L22">
            <v>44.688832849800008</v>
          </cell>
          <cell r="M22">
            <v>34.313679534599999</v>
          </cell>
          <cell r="R22">
            <v>39447</v>
          </cell>
          <cell r="S22">
            <v>2007</v>
          </cell>
          <cell r="T22">
            <v>0.1282479</v>
          </cell>
          <cell r="U22">
            <v>7.7974000000000006</v>
          </cell>
        </row>
        <row r="23">
          <cell r="B23" t="str">
            <v>cash</v>
          </cell>
          <cell r="C23">
            <v>294.02149449240005</v>
          </cell>
          <cell r="D23">
            <v>191.34671558733822</v>
          </cell>
          <cell r="E23">
            <v>315.53650228381201</v>
          </cell>
          <cell r="F23">
            <v>293.48667504552799</v>
          </cell>
          <cell r="G23">
            <v>254.51888521006782</v>
          </cell>
          <cell r="H23">
            <v>210.93898923718811</v>
          </cell>
          <cell r="I23">
            <v>158.80646364841044</v>
          </cell>
          <cell r="J23">
            <v>84.926709258591373</v>
          </cell>
          <cell r="K23">
            <v>270.31948040790002</v>
          </cell>
          <cell r="L23">
            <v>294.02149449240005</v>
          </cell>
          <cell r="M23">
            <v>306.46725431760001</v>
          </cell>
          <cell r="R23">
            <v>39813</v>
          </cell>
          <cell r="S23">
            <v>2008</v>
          </cell>
          <cell r="T23">
            <v>0.1290289</v>
          </cell>
          <cell r="U23">
            <v>7.7502000000000004</v>
          </cell>
        </row>
        <row r="24">
          <cell r="B24" t="str">
            <v>Debt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R24">
            <v>40178</v>
          </cell>
          <cell r="S24">
            <v>2009</v>
          </cell>
          <cell r="T24">
            <v>0.12896489999999999</v>
          </cell>
          <cell r="U24">
            <v>7.7540500000000003</v>
          </cell>
          <cell r="V24">
            <v>0</v>
          </cell>
        </row>
        <row r="25">
          <cell r="B25" t="str">
            <v>Net Debt</v>
          </cell>
          <cell r="C25">
            <v>-294.02149449240005</v>
          </cell>
          <cell r="D25">
            <v>-191.34671558733822</v>
          </cell>
          <cell r="E25">
            <v>-315.53650228381201</v>
          </cell>
          <cell r="F25">
            <v>-293.48667504552799</v>
          </cell>
          <cell r="G25">
            <v>-254.51888521006782</v>
          </cell>
          <cell r="H25">
            <v>-210.93898923718811</v>
          </cell>
          <cell r="I25">
            <v>-158.80646364841044</v>
          </cell>
          <cell r="J25">
            <v>-84.926709258591373</v>
          </cell>
          <cell r="K25">
            <v>-270.31948040790002</v>
          </cell>
          <cell r="L25">
            <v>-294.02149449240005</v>
          </cell>
          <cell r="M25">
            <v>-306.46725431760001</v>
          </cell>
          <cell r="R25">
            <v>40543</v>
          </cell>
          <cell r="S25">
            <v>2010</v>
          </cell>
          <cell r="T25">
            <v>0.1286397</v>
          </cell>
          <cell r="U25">
            <v>7.77549955640775</v>
          </cell>
        </row>
        <row r="26">
          <cell r="B26" t="str">
            <v>Net Debt/EBITDA</v>
          </cell>
          <cell r="C26" t="str">
            <v>NM</v>
          </cell>
          <cell r="D26" t="str">
            <v>NM</v>
          </cell>
          <cell r="E26" t="str">
            <v>NM</v>
          </cell>
          <cell r="F26" t="str">
            <v>NM</v>
          </cell>
          <cell r="G26" t="str">
            <v>NM</v>
          </cell>
          <cell r="H26" t="str">
            <v>NM</v>
          </cell>
          <cell r="I26" t="str">
            <v>NM</v>
          </cell>
          <cell r="J26" t="str">
            <v>NM</v>
          </cell>
          <cell r="K26" t="str">
            <v>NM</v>
          </cell>
          <cell r="L26" t="str">
            <v>NM</v>
          </cell>
          <cell r="M26" t="str">
            <v>NM</v>
          </cell>
          <cell r="R26">
            <v>40359</v>
          </cell>
          <cell r="S26" t="str">
            <v>1H10</v>
          </cell>
          <cell r="T26">
            <v>0.12841669999999999</v>
          </cell>
          <cell r="U26">
            <v>7.77549955640775</v>
          </cell>
        </row>
        <row r="27">
          <cell r="B27" t="str">
            <v>Total Dividend Paid</v>
          </cell>
          <cell r="C27">
            <v>20.0585182815</v>
          </cell>
          <cell r="D27">
            <v>20.152823363274674</v>
          </cell>
          <cell r="E27">
            <v>19.665944104668263</v>
          </cell>
          <cell r="F27">
            <v>17.557390925180187</v>
          </cell>
          <cell r="G27">
            <v>17.563148927962967</v>
          </cell>
          <cell r="H27">
            <v>17.61683357945715</v>
          </cell>
          <cell r="I27">
            <v>16.06713239929497</v>
          </cell>
          <cell r="J27">
            <v>26.139677469215311</v>
          </cell>
          <cell r="K27">
            <v>16.0448854887</v>
          </cell>
          <cell r="L27">
            <v>4.0136327927999993</v>
          </cell>
          <cell r="M27">
            <v>22.577584723200001</v>
          </cell>
          <cell r="R27">
            <v>40724</v>
          </cell>
          <cell r="S27" t="str">
            <v>1H11</v>
          </cell>
          <cell r="T27">
            <v>0.12851409999999999</v>
          </cell>
          <cell r="U27">
            <v>7.77549955640775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2009</v>
          </cell>
          <cell r="D30">
            <v>2008</v>
          </cell>
          <cell r="E30">
            <v>2007</v>
          </cell>
          <cell r="F30">
            <v>2006</v>
          </cell>
          <cell r="G30">
            <v>2005</v>
          </cell>
          <cell r="H30">
            <v>2004</v>
          </cell>
          <cell r="I30">
            <v>2003</v>
          </cell>
          <cell r="J30">
            <v>0</v>
          </cell>
          <cell r="K30">
            <v>0</v>
          </cell>
        </row>
        <row r="31">
          <cell r="B31" t="str">
            <v>Revenue</v>
          </cell>
          <cell r="C31">
            <v>149.97556115836238</v>
          </cell>
          <cell r="D31">
            <v>133.11875822559415</v>
          </cell>
          <cell r="E31">
            <v>120.45976864082898</v>
          </cell>
          <cell r="F31">
            <v>119.56694204249574</v>
          </cell>
          <cell r="G31">
            <v>113.45835133583971</v>
          </cell>
          <cell r="H31">
            <v>129.29638349608243</v>
          </cell>
          <cell r="I31">
            <v>115.44038847957133</v>
          </cell>
          <cell r="J31">
            <v>0</v>
          </cell>
          <cell r="K31">
            <v>0</v>
          </cell>
        </row>
        <row r="32">
          <cell r="B32" t="str">
            <v>Transponders</v>
          </cell>
          <cell r="C32">
            <v>85</v>
          </cell>
          <cell r="D32">
            <v>76</v>
          </cell>
          <cell r="E32">
            <v>61</v>
          </cell>
          <cell r="F32">
            <v>71</v>
          </cell>
          <cell r="G32">
            <v>67</v>
          </cell>
          <cell r="H32">
            <v>57</v>
          </cell>
          <cell r="I32">
            <v>49</v>
          </cell>
          <cell r="J32">
            <v>0</v>
          </cell>
          <cell r="K32">
            <v>0</v>
          </cell>
        </row>
        <row r="33">
          <cell r="B33" t="str">
            <v>Avg Rev/Transponder</v>
          </cell>
          <cell r="C33">
            <v>1.7644183665689692</v>
          </cell>
          <cell r="D33">
            <v>1.7515626082315019</v>
          </cell>
          <cell r="E33">
            <v>1.9747503055873603</v>
          </cell>
          <cell r="F33">
            <v>1.6840414372182499</v>
          </cell>
          <cell r="G33">
            <v>1.69340822889313</v>
          </cell>
          <cell r="H33">
            <v>2.2683576051944287</v>
          </cell>
          <cell r="I33">
            <v>2.3559262955014555</v>
          </cell>
          <cell r="J33">
            <v>0</v>
          </cell>
          <cell r="K33">
            <v>0</v>
          </cell>
        </row>
        <row r="36">
          <cell r="B36" t="str">
            <v>Key Financial Statistics</v>
          </cell>
        </row>
        <row r="38">
          <cell r="B38" t="str">
            <v>US$</v>
          </cell>
          <cell r="C38">
            <v>2003</v>
          </cell>
          <cell r="D38">
            <v>2004</v>
          </cell>
          <cell r="E38">
            <v>2005</v>
          </cell>
          <cell r="F38">
            <v>2006</v>
          </cell>
          <cell r="G38">
            <v>2007</v>
          </cell>
          <cell r="H38">
            <v>2008</v>
          </cell>
          <cell r="I38">
            <v>2009</v>
          </cell>
          <cell r="J38">
            <v>2010</v>
          </cell>
          <cell r="K38" t="str">
            <v>1H'10</v>
          </cell>
          <cell r="L38" t="str">
            <v>2H'10</v>
          </cell>
          <cell r="M38" t="str">
            <v>1H'11</v>
          </cell>
        </row>
        <row r="39">
          <cell r="B39" t="str">
            <v>Revenue</v>
          </cell>
          <cell r="C39">
            <v>115.44038847957133</v>
          </cell>
          <cell r="D39">
            <v>129.29638349608243</v>
          </cell>
          <cell r="E39">
            <v>113.45835133583971</v>
          </cell>
          <cell r="F39">
            <v>119.56694204249574</v>
          </cell>
          <cell r="G39">
            <v>120.45976864082898</v>
          </cell>
          <cell r="H39">
            <v>133.11875822559415</v>
          </cell>
          <cell r="I39">
            <v>149.97556115836238</v>
          </cell>
          <cell r="J39">
            <v>187.2834008202</v>
          </cell>
          <cell r="K39">
            <v>88.711470561599995</v>
          </cell>
          <cell r="L39">
            <v>98.571930258600005</v>
          </cell>
          <cell r="M39">
            <v>103.1261070987</v>
          </cell>
          <cell r="O39">
            <v>0</v>
          </cell>
        </row>
        <row r="40">
          <cell r="B40" t="str">
            <v>% Growth</v>
          </cell>
          <cell r="C40" t="str">
            <v>NA</v>
          </cell>
          <cell r="D40">
            <v>0.12002727294150706</v>
          </cell>
          <cell r="E40">
            <v>-0.12249400742691774</v>
          </cell>
          <cell r="F40">
            <v>5.3839938926791175E-2</v>
          </cell>
          <cell r="G40">
            <v>7.4671692951377988E-3</v>
          </cell>
          <cell r="H40">
            <v>0.10508894154122173</v>
          </cell>
          <cell r="I40">
            <v>0.12662980903263299</v>
          </cell>
          <cell r="J40">
            <v>0.24875946036596908</v>
          </cell>
          <cell r="K40">
            <v>0.26596691633278935</v>
          </cell>
          <cell r="L40">
            <v>0.2400895063076709</v>
          </cell>
          <cell r="M40">
            <v>0.16248898193036587</v>
          </cell>
          <cell r="O40">
            <v>0</v>
          </cell>
        </row>
        <row r="41">
          <cell r="B41" t="str">
            <v>EBITDA</v>
          </cell>
          <cell r="C41">
            <v>96.491318460507998</v>
          </cell>
          <cell r="D41">
            <v>98.987095861155055</v>
          </cell>
          <cell r="E41">
            <v>86.679520993609387</v>
          </cell>
          <cell r="F41">
            <v>92.890803304509944</v>
          </cell>
          <cell r="G41">
            <v>97.179572678072176</v>
          </cell>
          <cell r="H41">
            <v>97.679414724781267</v>
          </cell>
          <cell r="I41">
            <v>107.97940797940798</v>
          </cell>
          <cell r="J41">
            <v>147.00020130000001</v>
          </cell>
          <cell r="K41">
            <v>69.589612355400007</v>
          </cell>
          <cell r="L41">
            <v>77.410588944600008</v>
          </cell>
          <cell r="M41">
            <v>84.224299062599997</v>
          </cell>
        </row>
        <row r="42">
          <cell r="B42" t="str">
            <v>% Margin</v>
          </cell>
          <cell r="C42">
            <v>0.83585406919852312</v>
          </cell>
          <cell r="D42">
            <v>0.76558286616078697</v>
          </cell>
          <cell r="E42">
            <v>0.76397656032419969</v>
          </cell>
          <cell r="F42">
            <v>0.77689369417422482</v>
          </cell>
          <cell r="G42">
            <v>0.80673882886019299</v>
          </cell>
          <cell r="H42">
            <v>0.73377648670103712</v>
          </cell>
          <cell r="I42">
            <v>0.71998002304782327</v>
          </cell>
          <cell r="J42">
            <v>0.78490779565203661</v>
          </cell>
          <cell r="K42">
            <v>0.78444886455892937</v>
          </cell>
          <cell r="L42">
            <v>0.78532081842686896</v>
          </cell>
          <cell r="M42">
            <v>0.8167117079479258</v>
          </cell>
        </row>
        <row r="43">
          <cell r="B43" t="str">
            <v>Net Income</v>
          </cell>
          <cell r="C43">
            <v>54.67669637796898</v>
          </cell>
          <cell r="D43">
            <v>55.460779394547579</v>
          </cell>
          <cell r="E43">
            <v>47.122285920642803</v>
          </cell>
          <cell r="F43">
            <v>58.29888456716705</v>
          </cell>
          <cell r="G43">
            <v>64.497781311719294</v>
          </cell>
          <cell r="H43">
            <v>62.444582075301284</v>
          </cell>
          <cell r="I43">
            <v>67.497759235496289</v>
          </cell>
          <cell r="J43">
            <v>89.330594769000001</v>
          </cell>
          <cell r="K43">
            <v>39.244552428600002</v>
          </cell>
          <cell r="L43">
            <v>50.086042340399999</v>
          </cell>
          <cell r="M43">
            <v>47.248411158000003</v>
          </cell>
        </row>
        <row r="44">
          <cell r="B44" t="str">
            <v>% Margin</v>
          </cell>
          <cell r="C44">
            <v>0.47363576212882141</v>
          </cell>
          <cell r="D44">
            <v>0.42894300594438511</v>
          </cell>
          <cell r="E44">
            <v>0.41532672884660199</v>
          </cell>
          <cell r="F44">
            <v>0.48758363784570841</v>
          </cell>
          <cell r="G44">
            <v>0.53543006133467064</v>
          </cell>
          <cell r="H44">
            <v>0.46908927718118798</v>
          </cell>
          <cell r="I44">
            <v>0.45005838760772476</v>
          </cell>
          <cell r="J44">
            <v>0.47698084495358539</v>
          </cell>
          <cell r="K44">
            <v>0.44238419428916059</v>
          </cell>
          <cell r="L44">
            <v>0.50811668401948729</v>
          </cell>
          <cell r="M44">
            <v>0.45816149263522049</v>
          </cell>
        </row>
        <row r="45">
          <cell r="B45" t="str">
            <v>Capex</v>
          </cell>
          <cell r="C45">
            <v>20.891854294399504</v>
          </cell>
          <cell r="D45">
            <v>6.1332612862969107</v>
          </cell>
          <cell r="E45">
            <v>3.0513764662638398</v>
          </cell>
          <cell r="F45">
            <v>39.452634285897965</v>
          </cell>
          <cell r="G45">
            <v>33.546695052196881</v>
          </cell>
          <cell r="H45">
            <v>47.283166886015842</v>
          </cell>
          <cell r="I45">
            <v>175.88447327525614</v>
          </cell>
          <cell r="J45">
            <v>70.703881597800006</v>
          </cell>
          <cell r="K45">
            <v>26.015048748000002</v>
          </cell>
          <cell r="L45">
            <v>44.688832849800008</v>
          </cell>
          <cell r="M45">
            <v>34.313679534599999</v>
          </cell>
        </row>
        <row r="46">
          <cell r="B46" t="str">
            <v>Cash</v>
          </cell>
          <cell r="C46">
            <v>84.926709258591373</v>
          </cell>
          <cell r="D46">
            <v>158.80646364841044</v>
          </cell>
          <cell r="E46">
            <v>210.93898923718811</v>
          </cell>
          <cell r="F46">
            <v>254.51888521006782</v>
          </cell>
          <cell r="G46">
            <v>293.48667504552799</v>
          </cell>
          <cell r="H46">
            <v>315.53650228381201</v>
          </cell>
          <cell r="I46">
            <v>191.34671558733822</v>
          </cell>
          <cell r="J46">
            <v>294.02149449240005</v>
          </cell>
          <cell r="K46">
            <v>270.31948040790002</v>
          </cell>
          <cell r="L46">
            <v>294.02149449240005</v>
          </cell>
          <cell r="M46">
            <v>306.46725431760001</v>
          </cell>
        </row>
        <row r="47">
          <cell r="B47" t="str">
            <v>Debt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Net Debt / (Cash)</v>
          </cell>
          <cell r="C48">
            <v>-84.926709258591373</v>
          </cell>
          <cell r="D48">
            <v>-158.80646364841044</v>
          </cell>
          <cell r="E48">
            <v>-210.93898923718811</v>
          </cell>
          <cell r="F48">
            <v>-254.51888521006782</v>
          </cell>
          <cell r="G48">
            <v>-293.48667504552799</v>
          </cell>
          <cell r="H48">
            <v>-315.53650228381201</v>
          </cell>
          <cell r="I48">
            <v>-191.34671558733822</v>
          </cell>
          <cell r="J48">
            <v>-294.02149449240005</v>
          </cell>
          <cell r="K48">
            <v>-270.31948040790002</v>
          </cell>
          <cell r="L48">
            <v>-294.02149449240005</v>
          </cell>
          <cell r="M48">
            <v>-306.46725431760001</v>
          </cell>
        </row>
        <row r="49">
          <cell r="B49" t="str">
            <v>Total Dividend Paid</v>
          </cell>
          <cell r="C49">
            <v>26.139677469215311</v>
          </cell>
          <cell r="D49">
            <v>16.06713239929497</v>
          </cell>
          <cell r="E49">
            <v>17.61683357945715</v>
          </cell>
          <cell r="F49">
            <v>17.563148927962967</v>
          </cell>
          <cell r="G49">
            <v>17.557390925180187</v>
          </cell>
          <cell r="H49">
            <v>19.665944104668263</v>
          </cell>
          <cell r="I49">
            <v>20.152823363274674</v>
          </cell>
          <cell r="J49">
            <v>20.0585182815</v>
          </cell>
          <cell r="K49">
            <v>16.0448854887</v>
          </cell>
          <cell r="L49">
            <v>4.0136327927999993</v>
          </cell>
          <cell r="M49">
            <v>22.577584723200001</v>
          </cell>
          <cell r="N49">
            <v>0</v>
          </cell>
        </row>
        <row r="50">
          <cell r="B50" t="str">
            <v>% Net Income</v>
          </cell>
          <cell r="C50">
            <v>0.47807711878781023</v>
          </cell>
          <cell r="D50">
            <v>0.28970260740465809</v>
          </cell>
          <cell r="E50">
            <v>0.37385354371655738</v>
          </cell>
          <cell r="F50">
            <v>0.30126046250041355</v>
          </cell>
          <cell r="G50">
            <v>0.27221697503554276</v>
          </cell>
          <cell r="H50">
            <v>0.31493435380756174</v>
          </cell>
          <cell r="I50">
            <v>0.2985702576134785</v>
          </cell>
          <cell r="J50">
            <v>0.22454253588447862</v>
          </cell>
          <cell r="K50">
            <v>0.4088436355056268</v>
          </cell>
          <cell r="L50">
            <v>8.0134756216554873E-2</v>
          </cell>
          <cell r="M50">
            <v>0.47784854918612879</v>
          </cell>
          <cell r="Q50">
            <v>0</v>
          </cell>
        </row>
        <row r="51">
          <cell r="Q51">
            <v>0</v>
          </cell>
        </row>
        <row r="52">
          <cell r="C52">
            <v>0</v>
          </cell>
          <cell r="G52">
            <v>0</v>
          </cell>
          <cell r="N52">
            <v>0</v>
          </cell>
          <cell r="O52">
            <v>0</v>
          </cell>
          <cell r="Q52">
            <v>0</v>
          </cell>
          <cell r="S52">
            <v>0</v>
          </cell>
        </row>
        <row r="53">
          <cell r="B53" t="str">
            <v>Key Operating Statistics</v>
          </cell>
        </row>
        <row r="55">
          <cell r="B55" t="str">
            <v>US$</v>
          </cell>
          <cell r="C55">
            <v>2003</v>
          </cell>
          <cell r="D55">
            <v>2004</v>
          </cell>
          <cell r="E55">
            <v>2005</v>
          </cell>
          <cell r="F55">
            <v>2006</v>
          </cell>
          <cell r="G55">
            <v>2007</v>
          </cell>
          <cell r="H55">
            <v>2008</v>
          </cell>
          <cell r="I55">
            <v>2009</v>
          </cell>
          <cell r="J55">
            <v>2010</v>
          </cell>
          <cell r="K55" t="str">
            <v>1H'10</v>
          </cell>
          <cell r="L55" t="str">
            <v>2H'10</v>
          </cell>
          <cell r="M55" t="str">
            <v>1H'11</v>
          </cell>
        </row>
        <row r="56">
          <cell r="B56" t="str">
            <v>Total Transponders Leased</v>
          </cell>
          <cell r="C56">
            <v>49</v>
          </cell>
          <cell r="D56">
            <v>57</v>
          </cell>
          <cell r="E56">
            <v>67</v>
          </cell>
          <cell r="F56">
            <v>71</v>
          </cell>
          <cell r="G56">
            <v>61</v>
          </cell>
          <cell r="H56">
            <v>76</v>
          </cell>
          <cell r="I56">
            <v>85</v>
          </cell>
          <cell r="J56">
            <v>97</v>
          </cell>
          <cell r="K56">
            <v>85</v>
          </cell>
          <cell r="L56">
            <v>97</v>
          </cell>
          <cell r="M56">
            <v>105</v>
          </cell>
        </row>
        <row r="57">
          <cell r="B57" t="str">
            <v>Utilisation Rate</v>
          </cell>
          <cell r="J57">
            <v>0</v>
          </cell>
        </row>
        <row r="58">
          <cell r="B58" t="str">
            <v>AsiaSat 2(1)</v>
          </cell>
          <cell r="C58">
            <v>0.54</v>
          </cell>
          <cell r="D58">
            <v>0.36</v>
          </cell>
          <cell r="E58">
            <v>0.4</v>
          </cell>
          <cell r="F58">
            <v>0.47</v>
          </cell>
          <cell r="G58">
            <v>0.44</v>
          </cell>
          <cell r="H58">
            <v>0.53</v>
          </cell>
          <cell r="I58" t="str">
            <v>--</v>
          </cell>
          <cell r="J58" t="str">
            <v>--</v>
          </cell>
          <cell r="K58" t="str">
            <v>--</v>
          </cell>
          <cell r="L58" t="str">
            <v>--</v>
          </cell>
          <cell r="M58" t="str">
            <v>--</v>
          </cell>
        </row>
        <row r="59">
          <cell r="B59" t="str">
            <v>AsiaSat 3S</v>
          </cell>
          <cell r="C59">
            <v>0.59</v>
          </cell>
          <cell r="D59">
            <v>0.73</v>
          </cell>
          <cell r="E59">
            <v>0.73</v>
          </cell>
          <cell r="F59">
            <v>0.74</v>
          </cell>
          <cell r="G59">
            <v>0.62</v>
          </cell>
          <cell r="H59">
            <v>0.69</v>
          </cell>
          <cell r="I59">
            <v>0.71</v>
          </cell>
          <cell r="J59">
            <v>0.72</v>
          </cell>
          <cell r="K59">
            <v>0.71</v>
          </cell>
          <cell r="L59">
            <v>0.73000000000000009</v>
          </cell>
          <cell r="M59" t="str">
            <v>NA</v>
          </cell>
          <cell r="O59">
            <v>0</v>
          </cell>
        </row>
        <row r="60">
          <cell r="B60" t="str">
            <v>AsiaSat 4</v>
          </cell>
          <cell r="C60">
            <v>0.1</v>
          </cell>
          <cell r="D60">
            <v>0.27</v>
          </cell>
          <cell r="E60">
            <v>0.47</v>
          </cell>
          <cell r="F60">
            <v>0.48</v>
          </cell>
          <cell r="G60">
            <v>0.4</v>
          </cell>
          <cell r="H60">
            <v>0.57999999999999996</v>
          </cell>
          <cell r="I60">
            <v>0.68</v>
          </cell>
          <cell r="J60">
            <v>0.69</v>
          </cell>
          <cell r="K60">
            <v>0.62</v>
          </cell>
          <cell r="L60">
            <v>0.7599999999999999</v>
          </cell>
          <cell r="M60" t="str">
            <v>NA</v>
          </cell>
          <cell r="O60">
            <v>0</v>
          </cell>
        </row>
        <row r="61">
          <cell r="B61" t="str">
            <v>AsiaSat 5(1)</v>
          </cell>
          <cell r="C61" t="str">
            <v>--</v>
          </cell>
          <cell r="D61" t="str">
            <v>--</v>
          </cell>
          <cell r="E61" t="str">
            <v>--</v>
          </cell>
          <cell r="F61" t="str">
            <v>--</v>
          </cell>
          <cell r="G61" t="str">
            <v>--</v>
          </cell>
          <cell r="H61" t="str">
            <v>--</v>
          </cell>
          <cell r="I61">
            <v>0.54</v>
          </cell>
          <cell r="J61">
            <v>0.79</v>
          </cell>
          <cell r="K61">
            <v>0.61</v>
          </cell>
          <cell r="L61">
            <v>0.97000000000000008</v>
          </cell>
          <cell r="M61" t="str">
            <v>NA</v>
          </cell>
          <cell r="O61">
            <v>0</v>
          </cell>
        </row>
        <row r="62">
          <cell r="B62" t="str">
            <v>Overall Utilisation</v>
          </cell>
          <cell r="C62">
            <v>0.39</v>
          </cell>
          <cell r="D62">
            <v>0.46</v>
          </cell>
          <cell r="E62">
            <v>0.54</v>
          </cell>
          <cell r="F62">
            <v>0.56999999999999995</v>
          </cell>
          <cell r="G62">
            <v>0.49</v>
          </cell>
          <cell r="H62">
            <v>0.6</v>
          </cell>
          <cell r="I62">
            <v>0.65</v>
          </cell>
          <cell r="J62">
            <v>0.73</v>
          </cell>
          <cell r="K62">
            <v>0.65</v>
          </cell>
          <cell r="L62">
            <v>0.81</v>
          </cell>
          <cell r="M62">
            <v>0.8</v>
          </cell>
        </row>
        <row r="63">
          <cell r="B63" t="str">
            <v>Avg.Revenue/Transponder Leased</v>
          </cell>
          <cell r="C63">
            <v>2.3559262955014555</v>
          </cell>
          <cell r="D63">
            <v>2.2683576051944287</v>
          </cell>
          <cell r="E63">
            <v>1.69340822889313</v>
          </cell>
          <cell r="F63">
            <v>1.6840414372182499</v>
          </cell>
          <cell r="G63">
            <v>1.9747503055873603</v>
          </cell>
          <cell r="H63">
            <v>1.7515626082315019</v>
          </cell>
          <cell r="I63">
            <v>1.7644183665689692</v>
          </cell>
          <cell r="J63">
            <v>1.9307567094865981</v>
          </cell>
          <cell r="K63">
            <v>2.0873287190964707</v>
          </cell>
          <cell r="L63">
            <v>2.0324109331670104</v>
          </cell>
          <cell r="M63">
            <v>1.9643068018800001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10">
          <cell r="C110" t="str">
            <v>Operating Income</v>
          </cell>
          <cell r="D110">
            <v>10599</v>
          </cell>
          <cell r="E110">
            <v>9127</v>
          </cell>
          <cell r="F110">
            <v>7223</v>
          </cell>
          <cell r="G110">
            <v>6520</v>
          </cell>
          <cell r="I110" t="str">
            <v>Operating Income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</row>
        <row r="111">
          <cell r="C111" t="str">
            <v>Depreciation &amp; Amortisation</v>
          </cell>
          <cell r="D111">
            <v>9951</v>
          </cell>
          <cell r="E111">
            <v>11432</v>
          </cell>
          <cell r="F111">
            <v>11072</v>
          </cell>
          <cell r="G111">
            <v>10572</v>
          </cell>
          <cell r="I111" t="str">
            <v>Depreciation &amp; Amortisation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</row>
        <row r="114">
          <cell r="I114" t="str">
            <v>EBITDA Margin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</row>
        <row r="115">
          <cell r="J115" t="str">
            <v>.</v>
          </cell>
        </row>
        <row r="119">
          <cell r="K119" t="str">
            <v>(</v>
          </cell>
        </row>
      </sheetData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ent 9-02"/>
      <sheetName val="9th Floor Current 9-02"/>
      <sheetName val="Assumptions"/>
      <sheetName val="Amort Schedule"/>
      <sheetName val="Input"/>
      <sheetName val="Model"/>
      <sheetName val="Database - Tenant"/>
      <sheetName val="Input (Real Estate)"/>
      <sheetName val="Cash Flow Proforma"/>
      <sheetName val="#REF"/>
      <sheetName val="Pivots"/>
      <sheetName val="Help"/>
      <sheetName val="RR Import"/>
      <sheetName val="Controls"/>
      <sheetName val="Sheet2"/>
      <sheetName val="Summary"/>
      <sheetName val="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 _2_"/>
      <sheetName val="DEPRE"/>
      <sheetName val="유통망계획"/>
      <sheetName val="CV"/>
      <sheetName val="ES(Kor)"/>
      <sheetName val="TIll_Q_sal"/>
      <sheetName val="tiller"/>
      <sheetName val="Sheet3_(2)"/>
      <sheetName val="Sheet3__2_"/>
      <sheetName val="Calculation (2)"/>
      <sheetName val="JCF"/>
      <sheetName val="Multiple output"/>
      <sheetName val="sheet6"/>
      <sheetName val="analysis"/>
      <sheetName val="Set"/>
      <sheetName val="BBEuros"/>
      <sheetName val="QoQ Forecast"/>
      <sheetName val="Income Statements"/>
      <sheetName val="InvoiceList"/>
      <sheetName val="Income &amp; Occupancy Customer"/>
      <sheetName val="ABP inputs"/>
      <sheetName val="Synergy Sales Budget"/>
      <sheetName val="Project Budget Worksheet"/>
      <sheetName val="F1a-Pile"/>
      <sheetName val="Builtup Area"/>
      <sheetName val="INDIGINEOUS ITEMS "/>
      <sheetName val="fco"/>
      <sheetName val="Headings"/>
      <sheetName val="RCC,Ret. Wall"/>
      <sheetName val="BOQ T4B"/>
      <sheetName val="Summary"/>
      <sheetName val="노무비"/>
      <sheetName val="Formulas"/>
      <sheetName val="Assumptions"/>
      <sheetName val="Occ"/>
      <sheetName val="Demand"/>
      <sheetName val="Inputs"/>
      <sheetName val="Ref"/>
      <sheetName val="download"/>
      <sheetName val="170810-lease tax"/>
      <sheetName val="Input"/>
      <sheetName val="Main Sheet (MTD)"/>
      <sheetName val="Consl Daily Report"/>
      <sheetName val="Acc_10_5"/>
      <sheetName val="Preside"/>
      <sheetName val="balance sheet"/>
      <sheetName val="Global Assm."/>
      <sheetName val="Material "/>
      <sheetName val="Labour &amp; Plant"/>
      <sheetName val="GBW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CFForecast detail"/>
      <sheetName val="Site Dev BOQ"/>
      <sheetName val="Break up Sheet"/>
      <sheetName val="Approved MTD Proj #'s"/>
      <sheetName val="Aladdin Macro1"/>
      <sheetName val="BalSht"/>
      <sheetName val="Acc_10.5"/>
      <sheetName val="MN T.B."/>
      <sheetName val="Vind-BtB"/>
      <sheetName val="Load Details-220kV"/>
      <sheetName val="Sheet2"/>
      <sheetName val="van khuon"/>
      <sheetName val="Names"/>
      <sheetName val="Introduction"/>
      <sheetName val="IDC macro"/>
      <sheetName val="SALE"/>
      <sheetName val="Block A - BOQ"/>
      <sheetName val="ABP_inputs"/>
      <sheetName val="Synergy_Sales_Budget"/>
      <sheetName val="Project_Budget_Worksheet"/>
      <sheetName val="QoQ_Forecast"/>
      <sheetName val="Income_Statements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Portfolio Summary"/>
      <sheetName val="strand"/>
      <sheetName val="q-details"/>
      <sheetName val="Rollup Summary"/>
      <sheetName val="Depreciation"/>
      <sheetName val="CapitalOutlay"/>
      <sheetName val="Assum"/>
      <sheetName val="International"/>
      <sheetName val="Internet"/>
      <sheetName val="CABLE DATA"/>
      <sheetName val="1st flr"/>
      <sheetName val="final abstract"/>
      <sheetName val="Rate analysis"/>
      <sheetName val="02"/>
      <sheetName val="03"/>
      <sheetName val="04"/>
      <sheetName val="01"/>
      <sheetName val="Civil Boq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LISTS"/>
      <sheetName val="EBITDA"/>
      <sheetName val="Summary Excise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02022005"/>
      <sheetName val="16022005"/>
      <sheetName val="05012005"/>
      <sheetName val="19012005"/>
      <sheetName val="02032005"/>
      <sheetName val="16032005"/>
      <sheetName val="30032005"/>
      <sheetName val="QoQ In Lakhs"/>
      <sheetName val="Main workings"/>
      <sheetName val="GENERAL2"/>
      <sheetName val="MIS - kINR"/>
      <sheetName val="sept-plan"/>
      <sheetName val="classes"/>
      <sheetName val="IT Block"/>
      <sheetName val="Location CODE"/>
      <sheetName val="Location TYPE"/>
      <sheetName val="sub class"/>
      <sheetName val=" sub Loc "/>
      <sheetName val=" Acc. Sched."/>
      <sheetName val="LBO"/>
      <sheetName val="IMPORT T12"/>
      <sheetName val="EDS  Bestshore Migration"/>
      <sheetName val="NewCo"/>
      <sheetName val="TB_FOR_MIS"/>
      <sheetName val="Area"/>
      <sheetName val="TB FOR MIS"/>
      <sheetName val="INPUT SHEET"/>
      <sheetName val="Summ"/>
      <sheetName val="Fossil_DCF"/>
      <sheetName val="SOPMA DD"/>
      <sheetName val="03 (2)"/>
      <sheetName val="WIng F(Typical)"/>
      <sheetName val="FlashMgtMo"/>
      <sheetName val="FlashMgtYTD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Assumption"/>
      <sheetName val="Cap"/>
      <sheetName val="Factor_Sheet"/>
      <sheetName val="ANN.K"/>
      <sheetName val="AOP13"/>
      <sheetName val="MASTER_RATE ANALYSIS"/>
      <sheetName val="Valuation - block 2"/>
      <sheetName val="Master Price List"/>
      <sheetName val="reference"/>
      <sheetName val="new_data"/>
      <sheetName val="earnmodl"/>
      <sheetName val="Dom Cell (IS)"/>
      <sheetName val="Hot"/>
      <sheetName val="Mico"/>
      <sheetName val="OpRes"/>
      <sheetName val="master"/>
      <sheetName val="AOR"/>
      <sheetName val="PERHW"/>
      <sheetName val="Loss 3004"/>
      <sheetName val="Reconciliation of GL &amp; FAR"/>
      <sheetName val="97-98"/>
      <sheetName val="TB"/>
      <sheetName val="M-2 Adjusted"/>
      <sheetName val="?????"/>
      <sheetName val="Budget Summary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Licences"/>
      <sheetName val="Balance Sheet "/>
      <sheetName val="Macro1"/>
      <sheetName val="Settings"/>
      <sheetName val="Rates"/>
      <sheetName val="Index"/>
      <sheetName val="Recon"/>
      <sheetName val="Molasses-FG"/>
      <sheetName val="Tender Summary"/>
      <sheetName val="RA"/>
      <sheetName val="Bill 1-BOQ-Civil Works"/>
      <sheetName val="Debtors analysis"/>
      <sheetName val="#REF"/>
      <sheetName val="Architectural Summary"/>
      <sheetName val="BOQ Distribution"/>
      <sheetName val="pile Fabrication"/>
      <sheetName val="Improvements"/>
      <sheetName val="SEW4"/>
      <sheetName val="UNP-NCW "/>
      <sheetName val="Legal Risk Analysis"/>
      <sheetName val="Data"/>
      <sheetName val="IO LIST"/>
      <sheetName val="Master list"/>
      <sheetName val="Labour List"/>
      <sheetName val="Material List"/>
      <sheetName val="Labor abs-NMR"/>
      <sheetName val="Beam at Ground flr lvl(Steel)"/>
      <sheetName val="AREAS"/>
      <sheetName val="sumary"/>
      <sheetName val="1st -vpd"/>
      <sheetName val="PLGroupings"/>
      <sheetName val="Results"/>
      <sheetName val="conc-foot-gradeslab"/>
      <sheetName val="Material List "/>
      <sheetName val="Variables_x"/>
      <sheetName val="Variables"/>
      <sheetName val="Publicbuilding"/>
      <sheetName val="Non-Factory"/>
      <sheetName val="Fill this out first..."/>
      <sheetName val="extra work elec bill "/>
      <sheetName val="Sensitivity"/>
      <sheetName val=""/>
      <sheetName val="Sheet4"/>
      <sheetName val="CrRajWMM"/>
      <sheetName val="소상 &quot;1&quot;"/>
      <sheetName val="Summary_Local"/>
      <sheetName val="Intaccrual"/>
      <sheetName val="SBU"/>
      <sheetName val="Hardware"/>
      <sheetName val="Approval"/>
      <sheetName val="wordsdata"/>
      <sheetName val="GM &amp; TA"/>
      <sheetName val=" COP"/>
      <sheetName val="Fin. Assumpt. - Sensitivities"/>
      <sheetName val="Fin"/>
      <sheetName val="Intro"/>
      <sheetName val="SCHEDULE"/>
      <sheetName val="Database"/>
      <sheetName val="schedule nos"/>
      <sheetName val="WT-LIST"/>
      <sheetName val="Material"/>
      <sheetName val="NEW-IDs Fun &amp; Group"/>
      <sheetName val="XZLC003_PART1"/>
      <sheetName val="Current_Bill_MB_ref"/>
      <sheetName val="Meas_-Hotel_Part"/>
      <sheetName val="Fin_Sum"/>
      <sheetName val="RES-PLANNING"/>
      <sheetName val="Cost_any"/>
      <sheetName val="10. &amp; 11. Rate Code &amp; BQ"/>
      <sheetName val="Code"/>
      <sheetName val="RNT"/>
      <sheetName val="Combi"/>
      <sheetName val="YTD"/>
      <sheetName val="Pay_Sep06"/>
      <sheetName val="vb 9&amp;10"/>
      <sheetName val="Base Assumptions"/>
      <sheetName val="FITZ MORT 94"/>
      <sheetName val="Goldberg Portfolio Combined"/>
      <sheetName val="GenAssump"/>
      <sheetName val="A-Mum"/>
      <sheetName val="ras"/>
      <sheetName val="BKCSTOCKVAL"/>
      <sheetName val="MAHSTOCKVAL"/>
      <sheetName val="A1-Continuous"/>
      <sheetName val="MFG"/>
      <sheetName val="Leasing Commision"/>
      <sheetName val="Portfolio_Summary1"/>
      <sheetName val="Current_Bill_MB_ref1"/>
      <sheetName val="Meas_-Hotel_Part1"/>
      <sheetName val="9. Package split - Cost "/>
      <sheetName val="horizontal"/>
      <sheetName val="Cost summary"/>
      <sheetName val="RCC Rates"/>
      <sheetName val="CashFlow"/>
      <sheetName val="Checks"/>
      <sheetName val="DET0900"/>
      <sheetName val="Theatre mgmt cont"/>
      <sheetName val="Open Items-311208"/>
      <sheetName val="FORM7"/>
      <sheetName val="目录"/>
      <sheetName val="PRECAST lightconc-II"/>
      <sheetName val="IMPORT_T12"/>
      <sheetName val="KPM_DT"/>
      <sheetName val="Task"/>
      <sheetName val="Training Deposits coding"/>
      <sheetName val="OpTrack"/>
      <sheetName val="4.4 External Plaster"/>
      <sheetName val="Cash Flow Working"/>
      <sheetName val="15-21"/>
      <sheetName val="Commercial Research"/>
      <sheetName val="269T(final)"/>
      <sheetName val="Params"/>
      <sheetName val="Operating Statistics"/>
      <sheetName val="Trial Balance"/>
      <sheetName val="Contribution"/>
      <sheetName val="Rx"/>
      <sheetName val="Menu"/>
      <sheetName val="FA Schedule Dec 07"/>
      <sheetName val="P.R. TAXES"/>
      <sheetName val="BILLING SUM"/>
      <sheetName val="Service Invoice"/>
      <sheetName val="SODA02"/>
      <sheetName val="Cover"/>
      <sheetName val="Retail Mall"/>
      <sheetName val="Sheet3"/>
      <sheetName val="MIS AC wise"/>
      <sheetName val="apr-aug"/>
      <sheetName val="Rev Opt - Rollup"/>
      <sheetName val="MPR_PA_1"/>
      <sheetName val="Graph (LGEN)"/>
      <sheetName val="out_prog"/>
      <sheetName val="선적schedule (2)"/>
      <sheetName val="steam outlet"/>
      <sheetName val="Control Sheet"/>
      <sheetName val="Phasing"/>
      <sheetName val="Standalone"/>
      <sheetName val="RATE LIST (2)"/>
      <sheetName val="EXPENSES"/>
      <sheetName val="LBO Financials"/>
      <sheetName val="CARO"/>
      <sheetName val="EVA1"/>
      <sheetName val="TDS Certificate-Format"/>
      <sheetName val="FA"/>
      <sheetName val="ITEM  STUDY (2)"/>
      <sheetName val="Felix Street Summary"/>
      <sheetName val="Newspapers"/>
      <sheetName val="AccDil"/>
      <sheetName val="FY2001-02"/>
      <sheetName val="CASHFLOWS"/>
      <sheetName val="drop-dwn list"/>
      <sheetName val="tngst1"/>
      <sheetName val="Boiler&amp;TG"/>
      <sheetName val="HELP"/>
      <sheetName val="BS-2005"/>
      <sheetName val="MAIN_MENU"/>
      <sheetName val="exec summ"/>
      <sheetName val="Ins Erection"/>
      <sheetName val="TH"/>
      <sheetName val="Control"/>
      <sheetName val="Power &amp; Fuel (S)"/>
      <sheetName val="concrete"/>
      <sheetName val="CSCCincSKR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Related party - P&amp;L"/>
      <sheetName val="Base data Security Procedures"/>
      <sheetName val="Expansion"/>
      <sheetName val="IO"/>
      <sheetName val="Customize Your Invoice"/>
      <sheetName val="Sale Charts"/>
      <sheetName val="Currency"/>
      <sheetName val="Tyre1"/>
      <sheetName val="Auto"/>
      <sheetName val="EXIS-COMBINED"/>
      <sheetName val="Night Shift"/>
      <sheetName val="Estimate"/>
      <sheetName val="12-ACTPL"/>
      <sheetName val="Scope"/>
      <sheetName val="Capital Structure"/>
      <sheetName val="GROUPING"/>
      <sheetName val="Sheet 1"/>
      <sheetName val="VCH-SLC"/>
      <sheetName val="Supplier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65">
          <cell r="A65" t="str">
            <v>(II)</v>
          </cell>
        </row>
      </sheetData>
      <sheetData sheetId="73">
        <row r="65">
          <cell r="A65" t="str">
            <v>(II)</v>
          </cell>
        </row>
      </sheetData>
      <sheetData sheetId="74">
        <row r="65">
          <cell r="A65" t="str">
            <v>(II)</v>
          </cell>
        </row>
      </sheetData>
      <sheetData sheetId="75">
        <row r="65">
          <cell r="A65" t="str">
            <v>(II)</v>
          </cell>
        </row>
      </sheetData>
      <sheetData sheetId="76">
        <row r="65">
          <cell r="A65" t="str">
            <v>(II)</v>
          </cell>
        </row>
      </sheetData>
      <sheetData sheetId="77">
        <row r="65">
          <cell r="A65" t="str">
            <v>(II)</v>
          </cell>
        </row>
      </sheetData>
      <sheetData sheetId="78">
        <row r="65">
          <cell r="A65" t="str">
            <v>(II)</v>
          </cell>
        </row>
      </sheetData>
      <sheetData sheetId="79" refreshError="1"/>
      <sheetData sheetId="80" refreshError="1"/>
      <sheetData sheetId="81">
        <row r="65">
          <cell r="A65" t="str">
            <v>(II)</v>
          </cell>
        </row>
      </sheetData>
      <sheetData sheetId="82">
        <row r="65">
          <cell r="A65" t="str">
            <v>(II)</v>
          </cell>
        </row>
      </sheetData>
      <sheetData sheetId="83">
        <row r="65">
          <cell r="A65" t="str">
            <v>(II)</v>
          </cell>
        </row>
      </sheetData>
      <sheetData sheetId="84">
        <row r="65">
          <cell r="A65" t="str">
            <v>(II)</v>
          </cell>
        </row>
      </sheetData>
      <sheetData sheetId="85">
        <row r="65">
          <cell r="A65" t="str">
            <v>(II)</v>
          </cell>
        </row>
      </sheetData>
      <sheetData sheetId="86">
        <row r="65">
          <cell r="A65" t="str">
            <v>(II)</v>
          </cell>
        </row>
      </sheetData>
      <sheetData sheetId="87">
        <row r="65">
          <cell r="A65" t="str">
            <v>(II)</v>
          </cell>
        </row>
      </sheetData>
      <sheetData sheetId="88">
        <row r="65">
          <cell r="A65" t="str">
            <v>(II)</v>
          </cell>
        </row>
      </sheetData>
      <sheetData sheetId="89">
        <row r="65">
          <cell r="A65" t="str">
            <v>(II)</v>
          </cell>
        </row>
      </sheetData>
      <sheetData sheetId="90">
        <row r="65">
          <cell r="A65" t="str">
            <v>(II)</v>
          </cell>
        </row>
      </sheetData>
      <sheetData sheetId="91">
        <row r="65">
          <cell r="A65" t="str">
            <v>(II)</v>
          </cell>
        </row>
      </sheetData>
      <sheetData sheetId="92">
        <row r="65">
          <cell r="A65" t="str">
            <v>(II)</v>
          </cell>
        </row>
      </sheetData>
      <sheetData sheetId="93">
        <row r="65">
          <cell r="A65" t="str">
            <v>(II)</v>
          </cell>
        </row>
      </sheetData>
      <sheetData sheetId="94" refreshError="1"/>
      <sheetData sheetId="95">
        <row r="65">
          <cell r="A65" t="str">
            <v>(II)</v>
          </cell>
        </row>
      </sheetData>
      <sheetData sheetId="96">
        <row r="65">
          <cell r="A65" t="str">
            <v>(II)</v>
          </cell>
        </row>
      </sheetData>
      <sheetData sheetId="97">
        <row r="65">
          <cell r="A65" t="str">
            <v>(II)</v>
          </cell>
        </row>
      </sheetData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65">
          <cell r="A65" t="str">
            <v>(II)</v>
          </cell>
        </row>
      </sheetData>
      <sheetData sheetId="162" refreshError="1"/>
      <sheetData sheetId="163">
        <row r="65">
          <cell r="A65" t="str">
            <v>(II)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>
        <row r="65">
          <cell r="A65" t="str">
            <v>(II)</v>
          </cell>
        </row>
      </sheetData>
      <sheetData sheetId="319">
        <row r="65">
          <cell r="A65" t="str">
            <v>(II)</v>
          </cell>
        </row>
      </sheetData>
      <sheetData sheetId="320">
        <row r="65">
          <cell r="A65" t="str">
            <v>(II)</v>
          </cell>
        </row>
      </sheetData>
      <sheetData sheetId="321">
        <row r="65">
          <cell r="A65" t="str">
            <v>(II)</v>
          </cell>
        </row>
      </sheetData>
      <sheetData sheetId="322">
        <row r="65">
          <cell r="A65" t="str">
            <v>(II)</v>
          </cell>
        </row>
      </sheetData>
      <sheetData sheetId="323">
        <row r="65">
          <cell r="A65" t="str">
            <v>(II)</v>
          </cell>
        </row>
      </sheetData>
      <sheetData sheetId="324">
        <row r="65">
          <cell r="A65" t="str">
            <v>(II)</v>
          </cell>
        </row>
      </sheetData>
      <sheetData sheetId="325">
        <row r="65">
          <cell r="A65" t="str">
            <v>(II)</v>
          </cell>
        </row>
      </sheetData>
      <sheetData sheetId="326">
        <row r="65">
          <cell r="A65" t="str">
            <v>(II)</v>
          </cell>
        </row>
      </sheetData>
      <sheetData sheetId="327">
        <row r="65">
          <cell r="A65" t="str">
            <v>(II)</v>
          </cell>
        </row>
      </sheetData>
      <sheetData sheetId="328">
        <row r="65">
          <cell r="A65" t="str">
            <v>(II)</v>
          </cell>
        </row>
      </sheetData>
      <sheetData sheetId="329">
        <row r="65">
          <cell r="A65" t="str">
            <v>(II)</v>
          </cell>
        </row>
      </sheetData>
      <sheetData sheetId="330">
        <row r="65">
          <cell r="A65" t="str">
            <v>(II)</v>
          </cell>
        </row>
      </sheetData>
      <sheetData sheetId="331">
        <row r="65">
          <cell r="A65" t="str">
            <v>(II)</v>
          </cell>
        </row>
      </sheetData>
      <sheetData sheetId="332">
        <row r="65">
          <cell r="A65" t="str">
            <v>(II)</v>
          </cell>
        </row>
      </sheetData>
      <sheetData sheetId="333">
        <row r="65">
          <cell r="A65" t="str">
            <v>(II)</v>
          </cell>
        </row>
      </sheetData>
      <sheetData sheetId="334">
        <row r="65">
          <cell r="A65" t="str">
            <v>(II)</v>
          </cell>
        </row>
      </sheetData>
      <sheetData sheetId="335">
        <row r="65">
          <cell r="A65" t="str">
            <v>(II)</v>
          </cell>
        </row>
      </sheetData>
      <sheetData sheetId="336">
        <row r="65">
          <cell r="A65" t="str">
            <v>(II)</v>
          </cell>
        </row>
      </sheetData>
      <sheetData sheetId="337">
        <row r="65">
          <cell r="A65" t="str">
            <v>(II)</v>
          </cell>
        </row>
      </sheetData>
      <sheetData sheetId="338">
        <row r="65">
          <cell r="A65" t="str">
            <v>(II)</v>
          </cell>
        </row>
      </sheetData>
      <sheetData sheetId="339">
        <row r="65">
          <cell r="A65" t="str">
            <v>(II)</v>
          </cell>
        </row>
      </sheetData>
      <sheetData sheetId="340">
        <row r="65">
          <cell r="A65" t="str">
            <v>(II)</v>
          </cell>
        </row>
      </sheetData>
      <sheetData sheetId="341">
        <row r="65">
          <cell r="A65" t="str">
            <v>(II)</v>
          </cell>
        </row>
      </sheetData>
      <sheetData sheetId="342">
        <row r="65">
          <cell r="A65" t="str">
            <v>(II)</v>
          </cell>
        </row>
      </sheetData>
      <sheetData sheetId="343">
        <row r="65">
          <cell r="A65" t="str">
            <v>(II)</v>
          </cell>
        </row>
      </sheetData>
      <sheetData sheetId="344" refreshError="1"/>
      <sheetData sheetId="345" refreshError="1"/>
      <sheetData sheetId="346">
        <row r="65">
          <cell r="A65" t="str">
            <v>(II)</v>
          </cell>
        </row>
      </sheetData>
      <sheetData sheetId="347">
        <row r="65">
          <cell r="A65" t="str">
            <v>(II)</v>
          </cell>
        </row>
      </sheetData>
      <sheetData sheetId="348" refreshError="1"/>
      <sheetData sheetId="349">
        <row r="65">
          <cell r="A65" t="str">
            <v>(II)</v>
          </cell>
        </row>
      </sheetData>
      <sheetData sheetId="350">
        <row r="65">
          <cell r="A65" t="str">
            <v>(II)</v>
          </cell>
        </row>
      </sheetData>
      <sheetData sheetId="351">
        <row r="65">
          <cell r="A65" t="str">
            <v>(II)</v>
          </cell>
        </row>
      </sheetData>
      <sheetData sheetId="352">
        <row r="65">
          <cell r="A65" t="str">
            <v>(II)</v>
          </cell>
        </row>
      </sheetData>
      <sheetData sheetId="353">
        <row r="65">
          <cell r="A65" t="str">
            <v>(II)</v>
          </cell>
        </row>
      </sheetData>
      <sheetData sheetId="354">
        <row r="65">
          <cell r="A65" t="str">
            <v>(II)</v>
          </cell>
        </row>
      </sheetData>
      <sheetData sheetId="355">
        <row r="65">
          <cell r="A65" t="str">
            <v>(II)</v>
          </cell>
        </row>
      </sheetData>
      <sheetData sheetId="356">
        <row r="65">
          <cell r="A65" t="str">
            <v>(II)</v>
          </cell>
        </row>
      </sheetData>
      <sheetData sheetId="357">
        <row r="65">
          <cell r="A65" t="str">
            <v>(II)</v>
          </cell>
        </row>
      </sheetData>
      <sheetData sheetId="358">
        <row r="65">
          <cell r="A65" t="str">
            <v>(II)</v>
          </cell>
        </row>
      </sheetData>
      <sheetData sheetId="359">
        <row r="65">
          <cell r="A65" t="str">
            <v>(II)</v>
          </cell>
        </row>
      </sheetData>
      <sheetData sheetId="360">
        <row r="65">
          <cell r="A65" t="str">
            <v>(II)</v>
          </cell>
        </row>
      </sheetData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 refreshError="1"/>
      <sheetData sheetId="534" refreshError="1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C3- Equipment dep charges"/>
      <sheetName val="C3- Equipment refur charges"/>
      <sheetName val="Form 6"/>
      <sheetName val="Form 7"/>
      <sheetName val="Form 8"/>
      <sheetName val="Form 9"/>
      <sheetName val="Form 10"/>
      <sheetName val="Form 11"/>
      <sheetName val="Duty Draw Back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 FINAL"/>
      <sheetName val="S18EQPplan"/>
      <sheetName val="S19cap"/>
      <sheetName val="S20MSE Items"/>
      <sheetName val="S21Subcon"/>
      <sheetName val="S22PRW"/>
      <sheetName val="S23ManNos"/>
      <sheetName val="S24Mancost"/>
      <sheetName val="S25EQPout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BLK2"/>
      <sheetName val="BLK3"/>
      <sheetName val="E &amp; R"/>
      <sheetName val="radar"/>
      <sheetName val="UG"/>
      <sheetName val="final abstract"/>
      <sheetName val="A.O.R."/>
      <sheetName val="Coalmine"/>
      <sheetName val="Sheet2"/>
      <sheetName val="dyes"/>
      <sheetName val="Sheet3"/>
      <sheetName val="UT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nthly"/>
      <sheetName val="#REF"/>
      <sheetName val="Partic"/>
      <sheetName val="Sheet3 (2)"/>
      <sheetName val="extra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Grand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Excess Calc"/>
      <sheetName val="Stacking Plan &amp; LEP"/>
      <sheetName val="Grouping Master"/>
      <sheetName val="Sheet3_(2)"/>
      <sheetName val="% Collection Schedule"/>
      <sheetName val="Materials Cost(PCC)"/>
      <sheetName val="Earnings_model"/>
      <sheetName val="Estimate_for_approval"/>
      <sheetName val="Rate_Analysis"/>
      <sheetName val="E_&amp;_R"/>
      <sheetName val="Roster"/>
      <sheetName val="BHANDUP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SPT vs PHI"/>
      <sheetName val="upa"/>
      <sheetName val="KG-DWN"/>
      <sheetName val="98Price"/>
      <sheetName val="office"/>
      <sheetName val="concrete"/>
      <sheetName val="beam-reinft-IIInd floor"/>
      <sheetName val="Materials Cost"/>
      <sheetName val="11-hsd"/>
      <sheetName val="13-septic"/>
      <sheetName val="7-ug"/>
      <sheetName val="2-utility"/>
      <sheetName val="Bin"/>
      <sheetName val="Main School Building"/>
      <sheetName val="Commission and Volume MOM(Chart"/>
      <sheetName val="Design"/>
      <sheetName val="Sheet3_(2)1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Set"/>
      <sheetName val="Code"/>
      <sheetName val="Legend"/>
      <sheetName val="1 Market"/>
      <sheetName val="BKCSTOCKVAL"/>
      <sheetName val="Key assumption"/>
      <sheetName val="Rate analysis civil"/>
      <sheetName val="beam-reinft-machine rm"/>
      <sheetName val="jobhist"/>
      <sheetName val="R20_R30_work"/>
      <sheetName val="Apartments - 1st Mar"/>
      <sheetName val="Occ"/>
      <sheetName val="Demand"/>
      <sheetName val="MN T.B."/>
      <sheetName val="INDIGINEOUS ITEMS "/>
      <sheetName val="CGOI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1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vb 9&amp;10"/>
      <sheetName val="Chembur 1"/>
      <sheetName val="MAHSTOCKVAL"/>
      <sheetName val="BOQ-1"/>
      <sheetName val="JCF"/>
      <sheetName val="Multiple output"/>
      <sheetName val="유통망계획"/>
      <sheetName val="EXPENSES"/>
      <sheetName val="Sukuki CDR"/>
      <sheetName val="For_Trav-01"/>
      <sheetName val="Rent -01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AV"/>
      <sheetName val="Currency"/>
      <sheetName val="Felix Street Summary"/>
      <sheetName val="Newspapers"/>
      <sheetName val="AccDil"/>
      <sheetName val="TB"/>
      <sheetName val="Fee Rate Summary"/>
      <sheetName val="Costcal"/>
      <sheetName val="JE10310X"/>
      <sheetName val="tngst1"/>
      <sheetName val="FOIL"/>
      <sheetName val="Accounts"/>
      <sheetName val="sdrs_mar"/>
      <sheetName val="Index"/>
      <sheetName val="Summary_Local"/>
      <sheetName val="segment_topsheet"/>
      <sheetName val="FY16-17 Cashflow"/>
      <sheetName val="List"/>
      <sheetName val="RR"/>
      <sheetName val="Ten"/>
      <sheetName val="ES"/>
      <sheetName val="FINAL"/>
      <sheetName val="Mar-06"/>
      <sheetName val="Jul-05"/>
      <sheetName val="SCHE-MARCH'04"/>
      <sheetName val="Bs_dft"/>
      <sheetName val="P&amp;l_dft"/>
      <sheetName val="Sch_dft"/>
      <sheetName val="B-SHEET"/>
      <sheetName val="GrossMgn 98"/>
      <sheetName val="BQMPALOC"/>
      <sheetName val="TRX ADDITION"/>
      <sheetName val="Labour Rate "/>
      <sheetName val="(M+L)"/>
      <sheetName val="DPR"/>
      <sheetName val="hist&amp;proj"/>
      <sheetName val="입찰내역 발주처 양식"/>
      <sheetName val="Customize Your Purchase Order"/>
      <sheetName val="VARIABLE"/>
      <sheetName val="ESCON"/>
      <sheetName val="NPV"/>
      <sheetName val="Wall"/>
      <sheetName val="RATE ANALYSIS."/>
      <sheetName val="SC"/>
      <sheetName val="Income Statements"/>
      <sheetName val="Rates"/>
      <sheetName val="Kontensalden"/>
      <sheetName val="CTbe tong"/>
      <sheetName val="CTDZ 0.4+cto"/>
      <sheetName val=" "/>
      <sheetName val="450 x 350"/>
      <sheetName val="Fill this out first..."/>
      <sheetName val="Approved MTD Proj #'s"/>
      <sheetName val="Raw DCF"/>
      <sheetName val="DCF_PPS"/>
      <sheetName val="DCF"/>
      <sheetName val="Sch 1,2,3"/>
      <sheetName val="Sch 14,15,16"/>
      <sheetName val="profit &amp; loss account"/>
      <sheetName val="Movement of Mutual Funds"/>
      <sheetName val="References"/>
      <sheetName val="Settings"/>
      <sheetName val="TDS Certificate-Format"/>
      <sheetName val="Sheet3_(2)5"/>
      <sheetName val="%_Collection_Schedule"/>
      <sheetName val="Rate_Analysis1"/>
      <sheetName val="Estimate_for_approval5"/>
      <sheetName val="E_&amp;_R1"/>
      <sheetName val="Earnings_model1"/>
      <sheetName val="Stacking_Plan_&amp;_LEP"/>
      <sheetName val="Materials_Cost(PCC)"/>
      <sheetName val="Excess_Calc"/>
      <sheetName val="beam-reinft-IIInd_floor"/>
      <sheetName val="SPT_vs_PHI"/>
      <sheetName val="Materials_Cost"/>
      <sheetName val="beam-reinft-machine_rm"/>
      <sheetName val="Grouping_Master"/>
      <sheetName val="Commission_and_Volume_MOM(Chart"/>
      <sheetName val="A5_201_Consol_Profit_&amp;_Loss_"/>
      <sheetName val="Consolidated_Monthly"/>
      <sheetName val="Balance_Sheet"/>
      <sheetName val="A5_202_Consol_Balance_Sheet_"/>
      <sheetName val="Fixed_Assets"/>
      <sheetName val="Sheet_2"/>
      <sheetName val="Key_assumption"/>
      <sheetName val="MN_T_B_"/>
      <sheetName val="INDIGINEOUS_ITEMS_"/>
      <sheetName val="Apartments_-_1st_Mar"/>
      <sheetName val="1_Market"/>
      <sheetName val="Material_List_"/>
      <sheetName val="STAFFSCHED_"/>
      <sheetName val="Fee_Rate_Summary"/>
      <sheetName val="Main_School_Building"/>
      <sheetName val="MFG"/>
      <sheetName val="Current Bill MB ref"/>
      <sheetName val="Mix Design"/>
      <sheetName val="std-rates"/>
      <sheetName val="Ins &amp; Bonds"/>
      <sheetName val="COLUMN"/>
      <sheetName val="dyes"/>
      <sheetName val="Costing"/>
      <sheetName val=" Vivante MAIN  INFRA  MAR 18"/>
      <sheetName val="col-reinft1"/>
      <sheetName val="Form 6"/>
      <sheetName val="Source Ref."/>
      <sheetName val="COMPLEXALL"/>
      <sheetName val="M-Book for Conc"/>
      <sheetName val="M-Book for FW"/>
      <sheetName val="Schedules PL"/>
      <sheetName val="Schedules BS"/>
      <sheetName val="Annex - 8"/>
      <sheetName val="pcQueryData"/>
      <sheetName val="_pcSlicerSheet1"/>
      <sheetName val="6 TRS"/>
      <sheetName val="2007-01"/>
      <sheetName val="BS SCH A-D"/>
      <sheetName val="RA 1"/>
      <sheetName val="A"/>
      <sheetName val="Intro"/>
      <sheetName val="PROCTOR"/>
      <sheetName val="ANAL"/>
      <sheetName val="Pur"/>
      <sheetName val="Preside"/>
      <sheetName val="SP Break Up"/>
      <sheetName val="Control"/>
      <sheetName val="Blore"/>
      <sheetName val="factors"/>
      <sheetName val="VCH-SLC"/>
      <sheetName val="Supplier"/>
      <sheetName val="CC APR04"/>
      <sheetName val="CC MAY04"/>
      <sheetName val="CC JUNE04"/>
      <sheetName val="Outline Cost - Five star Hotel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Reconciliation of GL &amp; FA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Instructions"/>
      <sheetName val="final abstract"/>
      <sheetName val="Product Details"/>
      <sheetName val="Cash2"/>
      <sheetName val="Z"/>
      <sheetName val="costing_ESDV"/>
      <sheetName val="costing_FE"/>
      <sheetName val="costing_Misc"/>
      <sheetName val="costing_MOV"/>
      <sheetName val="costing_Press"/>
      <sheetName val="Price Comparison"/>
      <sheetName val="Cover"/>
      <sheetName val="Leg 1-1"/>
      <sheetName val="Database"/>
      <sheetName val="SCHEDULE"/>
      <sheetName val="schedule nos"/>
      <sheetName val="C1C2"/>
      <sheetName val="LIFE &amp; REP PROVN"/>
      <sheetName val="O&amp;M CREW"/>
      <sheetName val="Exp"/>
      <sheetName val="18-misc"/>
      <sheetName val="5-pipe"/>
      <sheetName val="Direct cost shed A-2 "/>
      <sheetName val="PM"/>
      <sheetName val="validation"/>
      <sheetName val="Elect."/>
      <sheetName val="glsrpt129909e"/>
      <sheetName val="RF Vol"/>
      <sheetName val="ASP"/>
      <sheetName val="Ins_&amp;_Bonds"/>
      <sheetName val="Labour_Rate_"/>
      <sheetName val="Source_Ref_"/>
      <sheetName val="vb_9&amp;10"/>
      <sheetName val="입찰내역_발주처_양식"/>
      <sheetName val="Direct_cost_shed_A-2_"/>
      <sheetName val="Config"/>
      <sheetName val="Note 9-13"/>
      <sheetName val="fixd1"/>
      <sheetName val="fixd2"/>
      <sheetName val="Div"/>
      <sheetName val="ER10_Old"/>
      <sheetName val="gen ledger data"/>
      <sheetName val="Chembur_1"/>
      <sheetName val="Multiple_output"/>
      <sheetName val="Felix_Street_Summary"/>
      <sheetName val="FY16-17_Cashflow"/>
      <sheetName val="GrossMgn_98"/>
      <sheetName val="Sukuki_CDR"/>
      <sheetName val="TRX_ADDITION"/>
      <sheetName val="TDS_Certificate-Forma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P&amp;L"/>
      <sheetName val="BALANCE-SHEET"/>
      <sheetName val="DF"/>
      <sheetName val="All Components Report"/>
      <sheetName val="Severity"/>
      <sheetName val="B"/>
      <sheetName val="TB WORLI"/>
      <sheetName val="TB APJ"/>
      <sheetName val="H.O."/>
      <sheetName val="RA-markate"/>
      <sheetName val="opstat"/>
      <sheetName val="costs"/>
      <sheetName val="Names&amp;Cases"/>
      <sheetName val="Headings"/>
      <sheetName val="Basic Rate"/>
      <sheetName val="INFLUENCES ON GM"/>
      <sheetName val="Assum"/>
      <sheetName val="April'00"/>
      <sheetName val="A.O.R."/>
      <sheetName val="2nd "/>
      <sheetName val="ADD092001_Final"/>
      <sheetName val="TBEAM"/>
      <sheetName val="Item Master"/>
      <sheetName val="D.D"/>
      <sheetName val="Assmp"/>
      <sheetName val="BS-R"/>
      <sheetName val="Billing"/>
      <sheetName val="MNP"/>
      <sheetName val="ITT-R"/>
      <sheetName val="BSSchedules"/>
      <sheetName val="csd1"/>
      <sheetName val="csd2"/>
      <sheetName val="SAP EMP"/>
      <sheetName val="Boq"/>
      <sheetName val="TBAL9697 -group wise  sdpl"/>
      <sheetName val="WBS"/>
      <sheetName val="Dep - SAP"/>
      <sheetName val="BUDLDD"/>
      <sheetName val="ICB"/>
      <sheetName val="check"/>
      <sheetName val="main1"/>
      <sheetName val="Labor abs-NMR"/>
      <sheetName val="_REF"/>
      <sheetName val="Project Budget Worksheet"/>
      <sheetName val="Builtup Area"/>
      <sheetName val="RF_Vol"/>
      <sheetName val="MASTER_RATE ANALYSIS"/>
      <sheetName val="Internal Finishes (Unit types)"/>
      <sheetName val="pri-com"/>
      <sheetName val="10. &amp; 11. Rate Code &amp; BQ"/>
      <sheetName val="sept-plan"/>
      <sheetName val="Admin 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/>
      <sheetData sheetId="567"/>
      <sheetData sheetId="568"/>
      <sheetData sheetId="569" refreshError="1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Sheet2"/>
      <sheetName val="Old"/>
      <sheetName val="Introduction"/>
      <sheetName val="Sheet3"/>
      <sheetName val="Operating Statistics"/>
      <sheetName val="#REF"/>
      <sheetName val="Financials"/>
      <sheetName val="E"/>
      <sheetName val="CAPI_01-02"/>
      <sheetName val="madhu"/>
      <sheetName val="BBH"/>
      <sheetName val="raw"/>
      <sheetName val="FitOutConfCentre"/>
      <sheetName val="매크로"/>
      <sheetName val="sdrs_mar"/>
      <sheetName val="Design"/>
      <sheetName val="SHIVAJI"/>
      <sheetName val="Table 5"/>
      <sheetName val="Check_Sums"/>
      <sheetName val="Please_complete"/>
      <sheetName val="Page_One"/>
      <sheetName val="PER_rel"/>
      <sheetName val="Rev_Anal"/>
      <sheetName val="Int,_Depr,Tax"/>
      <sheetName val="Ratings_&amp;_Forecast"/>
      <sheetName val="HY_Results"/>
      <sheetName val="LABOUR"/>
      <sheetName val="Cash Flow Working"/>
      <sheetName val="BS, PL, Sch 5 to 9"/>
      <sheetName val="Check_Sums1"/>
      <sheetName val="Please_complete1"/>
      <sheetName val="Page_One1"/>
      <sheetName val="PER_rel1"/>
      <sheetName val="Rev_Anal1"/>
      <sheetName val="Int,_Depr,Tax1"/>
      <sheetName val="Ratings_&amp;_Forecast1"/>
      <sheetName val="HY_Results1"/>
      <sheetName val="Operating_Statistics"/>
      <sheetName val="Table_5"/>
      <sheetName val="Cash_Flow_Working"/>
      <sheetName val="DGP-2002"/>
      <sheetName val="Ann-1"/>
      <sheetName val="MASTER DATA"/>
      <sheetName val="個人資料"/>
      <sheetName val="VSNL"/>
      <sheetName val="Ratio"/>
      <sheetName val="S &amp; A"/>
      <sheetName val="CASHFLOWS"/>
      <sheetName val="Deferred Tax"/>
      <sheetName val="office"/>
      <sheetName val="Lab"/>
      <sheetName val="Material&amp;equipment"/>
      <sheetName val="Check_Sums2"/>
      <sheetName val="Please_complete2"/>
      <sheetName val="Page_One2"/>
      <sheetName val="PER_rel2"/>
      <sheetName val="Rev_Anal2"/>
      <sheetName val="Int,_Depr,Tax2"/>
      <sheetName val="Ratings_&amp;_Forecast2"/>
      <sheetName val="HY_Results2"/>
      <sheetName val="Operating_Statistics1"/>
      <sheetName val="Table_51"/>
      <sheetName val="Cash_Flow_Working1"/>
      <sheetName val="BS,_PL,_Sch_5_to_9"/>
      <sheetName val="VCH-SLC"/>
      <sheetName val="Supplier"/>
      <sheetName val="India F&amp;S Template"/>
      <sheetName val="Sum"/>
      <sheetName val="Code"/>
      <sheetName val="pricing"/>
      <sheetName val="sof"/>
      <sheetName val="Assumptions"/>
      <sheetName val="S_&amp;_A"/>
      <sheetName val="Deferred_Tax"/>
      <sheetName val="YEAR"/>
      <sheetName val="BillofMaterials"/>
      <sheetName val="Anx-IV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BW"/>
      <sheetName val="ASC"/>
      <sheetName val="Tables"/>
      <sheetName val="Controls"/>
      <sheetName val="Summary"/>
      <sheetName val="Summary Treasury"/>
      <sheetName val="Charts"/>
      <sheetName val="Reporting 2004"/>
      <sheetName val="Intercompany"/>
      <sheetName val="Supp"/>
      <sheetName val="Supply chain"/>
      <sheetName val="Volumes BW"/>
      <sheetName val="Treasury reporting"/>
      <sheetName val="Quarterly financial  forms"/>
      <sheetName val="Quarterly non financial forms"/>
      <sheetName val="Restatement of OB 2003"/>
      <sheetName val="KPI &amp; OPEX"/>
      <sheetName val="Aqui of Subs -  Parent &amp; Groups"/>
      <sheetName val="Disp of Subs -  Parent &amp; Groups"/>
      <sheetName val="Yearly financial forms"/>
      <sheetName val="Yearly cash flow form"/>
      <sheetName val="Yearly sundry forms"/>
      <sheetName val="Yearly tax reconciliation"/>
      <sheetName val="Yearly equity reconciliation"/>
      <sheetName val="Approval"/>
      <sheetName val="Budget 2004"/>
      <sheetName val="Reporting 2003"/>
      <sheetName val="CAPEX"/>
      <sheetName val="test"/>
      <sheetName val="Reporting 2002"/>
      <sheetName val="Basis"/>
    </sheetNames>
    <sheetDataSet>
      <sheetData sheetId="0"/>
      <sheetData sheetId="1"/>
      <sheetData sheetId="2"/>
      <sheetData sheetId="3">
        <row r="14">
          <cell r="C14">
            <v>3</v>
          </cell>
        </row>
        <row r="72">
          <cell r="C72" t="str">
            <v>GORKI</v>
          </cell>
        </row>
        <row r="76">
          <cell r="C76" t="str">
            <v>Actual_04</v>
          </cell>
        </row>
        <row r="80">
          <cell r="C80" t="str">
            <v>M.CTD</v>
          </cell>
        </row>
        <row r="81">
          <cell r="C81" t="str">
            <v>CAFC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YNY creation rev1 32 FINAL"/>
      <sheetName val="#REF"/>
      <sheetName val="PRODUCTION"/>
      <sheetName val="Shows"/>
      <sheetName val="BURPR"/>
      <sheetName val="SUMMARY"/>
      <sheetName val="BV"/>
      <sheetName val="Trial Balance"/>
      <sheetName val="1 BU"/>
      <sheetName val="5 BU"/>
      <sheetName val="12 BU"/>
      <sheetName val="13 BU"/>
      <sheetName val="23 BU"/>
      <sheetName val="38 BU"/>
      <sheetName val="Sch Index"/>
      <sheetName val="Exchange Codes"/>
      <sheetName val="21 fixed assets"/>
      <sheetName val="représentations"/>
      <sheetName val="1 profees"/>
      <sheetName val="Rate"/>
      <sheetName val="TOT"/>
      <sheetName val="F-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SR FY07, 08"/>
      <sheetName val="Group (ex VIC)"/>
      <sheetName val="Sheet1"/>
      <sheetName val="VIC"/>
      <sheetName val="NSW"/>
      <sheetName val="WA"/>
      <sheetName val="Scaffold"/>
      <sheetName val="Brisbane"/>
      <sheetName val="G Coast"/>
      <sheetName val="Corporate"/>
      <sheetName val="OSR_FY07,_08"/>
      <sheetName val="Group_(ex_VIC)"/>
      <sheetName val="G_Co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(Rewari)"/>
      <sheetName val="BS (Rewari)"/>
      <sheetName val="COP &amp; MOF (8)"/>
      <sheetName val="Assump. (8)"/>
      <sheetName val="PL, BS, CF (8)"/>
      <sheetName val="Sales (8)"/>
      <sheetName val="Intt. (8)"/>
      <sheetName val="Implementation"/>
      <sheetName val="COP &amp; MOF (5)"/>
      <sheetName val="Assump (5)"/>
      <sheetName val="PL, BS, CF (5)"/>
      <sheetName val="Sales (5)"/>
      <sheetName val="Intt. (5)"/>
      <sheetName val="PL"/>
      <sheetName val="BS"/>
      <sheetName val="CF"/>
      <sheetName val="Sensitivity"/>
      <sheetName val="PL (Consold.)"/>
      <sheetName val="BS (Consold.)"/>
      <sheetName val="CF (Consold.)"/>
      <sheetName val="CMA (CR)"/>
      <sheetName val="CMA"/>
      <sheetName val="CMA (Trading)"/>
      <sheetName val="Bank"/>
      <sheetName val="Dep"/>
      <sheetName val="Calculation"/>
      <sheetName val="Op-Smt"/>
      <sheetName val="Lib-Smt"/>
      <sheetName val="Ast-Smt"/>
      <sheetName val="Valid"/>
      <sheetName val="Fin-Ind."/>
      <sheetName val="WCC"/>
      <sheetName val="ABF"/>
      <sheetName val="F-FL."/>
      <sheetName val="TL_in"/>
      <sheetName val="DPG_in"/>
      <sheetName val="T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2">
          <cell r="B12" t="str">
            <v xml:space="preserve">   (i)  Sales of Building Material </v>
          </cell>
          <cell r="D12">
            <v>0</v>
          </cell>
          <cell r="E12">
            <v>8.3428227509999994E-2</v>
          </cell>
          <cell r="F12">
            <v>0.84641994749999994</v>
          </cell>
          <cell r="G12">
            <v>2.8667586656799999</v>
          </cell>
          <cell r="H12">
            <v>4.75</v>
          </cell>
          <cell r="I12">
            <v>5</v>
          </cell>
          <cell r="J12">
            <v>5</v>
          </cell>
          <cell r="K12">
            <v>5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8">
          <cell r="B18" t="str">
            <v>3. Net sales(item 1 - item 2)</v>
          </cell>
          <cell r="D18">
            <v>3.8487218000000004E-2</v>
          </cell>
          <cell r="E18">
            <v>0.17301745451</v>
          </cell>
          <cell r="F18">
            <v>1.408861036</v>
          </cell>
          <cell r="G18">
            <v>3.10533349558</v>
          </cell>
          <cell r="H18">
            <v>5.1496872661333501</v>
          </cell>
          <cell r="I18">
            <v>5.3637298472847652</v>
          </cell>
          <cell r="J18">
            <v>5.7162759810441006</v>
          </cell>
          <cell r="K18">
            <v>6.1960584003244099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32">
          <cell r="B32" t="str">
            <v xml:space="preserve">  vi) Depreciation</v>
          </cell>
          <cell r="D32">
            <v>0</v>
          </cell>
          <cell r="E32">
            <v>1.03661E-4</v>
          </cell>
          <cell r="F32">
            <v>5.0942266000000001E-4</v>
          </cell>
          <cell r="G32">
            <v>1.3687491590202597E-3</v>
          </cell>
          <cell r="H32">
            <v>1.393861044592825E-2</v>
          </cell>
          <cell r="I32">
            <v>2.6309807074305504E-2</v>
          </cell>
          <cell r="J32">
            <v>2.6706807074305505E-2</v>
          </cell>
          <cell r="K32">
            <v>2.7103807074305503E-2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67">
          <cell r="B67" t="str">
            <v xml:space="preserve">  8.  Operating profit before interest (3-7)</v>
          </cell>
          <cell r="D67">
            <v>-8.4970799999999069E-4</v>
          </cell>
          <cell r="E67">
            <v>2.4851871409999976E-2</v>
          </cell>
          <cell r="F67">
            <v>5.772814587000008E-2</v>
          </cell>
          <cell r="G67">
            <v>0.15039017570063429</v>
          </cell>
          <cell r="H67">
            <v>0.19189934300001532</v>
          </cell>
          <cell r="I67">
            <v>0.29555043470015274</v>
          </cell>
          <cell r="J67">
            <v>0.40309038626001215</v>
          </cell>
          <cell r="K67">
            <v>0.5256282508115051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87">
          <cell r="B87" t="str">
            <v>12.   Profit before tax/loss  [10 + 11(iii)]</v>
          </cell>
          <cell r="D87">
            <v>1.7648974000000008E-2</v>
          </cell>
          <cell r="E87">
            <v>2.2863571719999976E-2</v>
          </cell>
          <cell r="F87">
            <v>4.9710003210000082E-2</v>
          </cell>
          <cell r="G87">
            <v>0.10358130009063429</v>
          </cell>
          <cell r="H87">
            <v>0.17090559300001534</v>
          </cell>
          <cell r="I87">
            <v>0.25504918470015275</v>
          </cell>
          <cell r="J87">
            <v>0.36495163626001215</v>
          </cell>
          <cell r="K87">
            <v>0.49110075081150512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91">
          <cell r="B91" t="str">
            <v xml:space="preserve">14.   Net profit/loss (12-13) </v>
          </cell>
          <cell r="D91">
            <v>6.1956750000000064E-3</v>
          </cell>
          <cell r="E91">
            <v>1.6045364319999974E-2</v>
          </cell>
          <cell r="F91">
            <v>3.1907443140000082E-2</v>
          </cell>
          <cell r="G91">
            <v>6.5674381123948591E-2</v>
          </cell>
          <cell r="H91">
            <v>0.11281478193930952</v>
          </cell>
          <cell r="I91">
            <v>0.16835796682057141</v>
          </cell>
          <cell r="J91">
            <v>0.24090457509523328</v>
          </cell>
          <cell r="K91">
            <v>0.32417560561067443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112">
          <cell r="B112" t="str">
            <v>Sub total (A)</v>
          </cell>
          <cell r="D112">
            <v>0</v>
          </cell>
          <cell r="E112">
            <v>7.654407902999999E-2</v>
          </cell>
          <cell r="F112">
            <v>1.0787851349999999E-2</v>
          </cell>
          <cell r="G112">
            <v>0.30085297192000005</v>
          </cell>
          <cell r="H112">
            <v>0.7</v>
          </cell>
          <cell r="I112">
            <v>0.7</v>
          </cell>
          <cell r="J112">
            <v>0.7</v>
          </cell>
          <cell r="K112">
            <v>0.7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6">
          <cell r="B116" t="str">
            <v xml:space="preserve">3a. Sundry Creditors (Trade) </v>
          </cell>
          <cell r="D116">
            <v>0.18995899999999999</v>
          </cell>
          <cell r="E116">
            <v>6.8382187900000002E-2</v>
          </cell>
          <cell r="F116">
            <v>0.2909746594</v>
          </cell>
          <cell r="G116">
            <v>0.10996156051</v>
          </cell>
          <cell r="H116">
            <v>0.13123697916666666</v>
          </cell>
          <cell r="I116">
            <v>0.13604166666666667</v>
          </cell>
          <cell r="J116">
            <v>0.13604166666666667</v>
          </cell>
          <cell r="K116">
            <v>0.13604166666666667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22">
          <cell r="B122" t="str">
            <v>5. Provision for Taxation</v>
          </cell>
          <cell r="D122">
            <v>1.3E-7</v>
          </cell>
          <cell r="E122">
            <v>1.4323644000000001E-3</v>
          </cell>
          <cell r="F122">
            <v>1.3433698470000002E-2</v>
          </cell>
          <cell r="G122">
            <v>3.6867889988356898E-3</v>
          </cell>
          <cell r="H122">
            <v>5.8090811060705815E-2</v>
          </cell>
          <cell r="I122">
            <v>8.6691217879581353E-2</v>
          </cell>
          <cell r="J122">
            <v>0.12404706116477887</v>
          </cell>
          <cell r="K122">
            <v>0.16692514520083068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35">
          <cell r="B135" t="str">
            <v>Sub-total (B)</v>
          </cell>
          <cell r="D135">
            <v>0.21768383999999999</v>
          </cell>
          <cell r="E135">
            <v>0.54853230316000012</v>
          </cell>
          <cell r="F135">
            <v>0.90475382625</v>
          </cell>
          <cell r="G135">
            <v>0.5963259030488357</v>
          </cell>
          <cell r="H135">
            <v>0.64758659163479182</v>
          </cell>
          <cell r="I135">
            <v>0.80591875239446475</v>
          </cell>
          <cell r="J135">
            <v>0.80846608686462962</v>
          </cell>
          <cell r="K135">
            <v>0.92255896281904159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7">
          <cell r="B137" t="str">
            <v>10. TOTAL CURRENT LIABILITIES (total of 1 to 9 excld 1(iii))</v>
          </cell>
          <cell r="D137">
            <v>0.21768383999999999</v>
          </cell>
          <cell r="E137">
            <v>0.62507638219000006</v>
          </cell>
          <cell r="F137">
            <v>0.91554167760000005</v>
          </cell>
          <cell r="G137">
            <v>0.89717887496883575</v>
          </cell>
          <cell r="H137">
            <v>1.3475865916347918</v>
          </cell>
          <cell r="I137">
            <v>1.5059187523944648</v>
          </cell>
          <cell r="J137">
            <v>1.5084660868646296</v>
          </cell>
          <cell r="K137">
            <v>1.6225589628190416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60">
          <cell r="B160" t="str">
            <v>17. TOTAL TERM LIABILITIES</v>
          </cell>
          <cell r="D160">
            <v>0</v>
          </cell>
          <cell r="E160">
            <v>1.4530969999999998E-3</v>
          </cell>
          <cell r="F160">
            <v>0.70964358433999997</v>
          </cell>
          <cell r="G160">
            <v>0.82960238261000008</v>
          </cell>
          <cell r="H160">
            <v>0.99206133442279998</v>
          </cell>
          <cell r="I160">
            <v>0.98922375153359987</v>
          </cell>
          <cell r="J160">
            <v>0.71824031294590007</v>
          </cell>
          <cell r="K160">
            <v>0.30275744335839999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4">
          <cell r="B164" t="str">
            <v>18. TOTAL OUTSIDE LIABILITIES (Item 10 plus item 17)</v>
          </cell>
          <cell r="D164">
            <v>0.21768383999999999</v>
          </cell>
          <cell r="E164">
            <v>0.62652947919000002</v>
          </cell>
          <cell r="F164">
            <v>1.62518526194</v>
          </cell>
          <cell r="G164">
            <v>1.7267812575788359</v>
          </cell>
          <cell r="H164">
            <v>2.3396479260575918</v>
          </cell>
          <cell r="I164">
            <v>2.4951425039280646</v>
          </cell>
          <cell r="J164">
            <v>2.2267063998105296</v>
          </cell>
          <cell r="K164">
            <v>1.9253164061774415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7">
          <cell r="B167" t="str">
            <v>19. Share Capital</v>
          </cell>
          <cell r="D167">
            <v>3.6016000000000006E-2</v>
          </cell>
          <cell r="E167">
            <v>0.16601600000000002</v>
          </cell>
          <cell r="F167">
            <v>0.17601600000000001</v>
          </cell>
          <cell r="G167">
            <v>0.201016</v>
          </cell>
          <cell r="H167">
            <v>0.201016</v>
          </cell>
          <cell r="I167">
            <v>0.201016</v>
          </cell>
          <cell r="J167">
            <v>0.201016</v>
          </cell>
          <cell r="K167">
            <v>0.201016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79">
          <cell r="B179" t="str">
            <v>24. NET WORTH</v>
          </cell>
          <cell r="D179">
            <v>4.3524989360000002E-2</v>
          </cell>
          <cell r="E179">
            <v>1.1002907468200001</v>
          </cell>
          <cell r="F179">
            <v>1.3471639026</v>
          </cell>
          <cell r="G179">
            <v>2.0070670017817989</v>
          </cell>
          <cell r="H179">
            <v>2.0863624676632604</v>
          </cell>
          <cell r="I179">
            <v>2.2223685094838301</v>
          </cell>
          <cell r="J179">
            <v>2.4309211595790656</v>
          </cell>
          <cell r="K179">
            <v>2.7227448401897405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219">
          <cell r="B219" t="str">
            <v>31.Advances to suppliers of Raw materials  &amp; stores /spares</v>
          </cell>
          <cell r="D219">
            <v>1.1000000000000001E-3</v>
          </cell>
          <cell r="E219">
            <v>0.71257497716000007</v>
          </cell>
          <cell r="F219">
            <v>0.579032977</v>
          </cell>
          <cell r="G219">
            <v>0.33392178500000003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1">
          <cell r="B221" t="str">
            <v>32.Advance Payment of Taxes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4.3568108295529359E-2</v>
          </cell>
          <cell r="I221">
            <v>6.5018413409686018E-2</v>
          </cell>
          <cell r="J221">
            <v>9.3035295873584153E-2</v>
          </cell>
          <cell r="K221">
            <v>0.12519385890062304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</row>
        <row r="225">
          <cell r="B225" t="str">
            <v>34.TOTAL CURRENT ASSETS (Total of 26 to 33)</v>
          </cell>
          <cell r="D225">
            <v>0.26120882935999995</v>
          </cell>
          <cell r="E225">
            <v>1.1316407431100002</v>
          </cell>
          <cell r="F225">
            <v>1.5080732147600002</v>
          </cell>
          <cell r="G225">
            <v>1.7056257118200704</v>
          </cell>
          <cell r="H225">
            <v>2.4165042788462161</v>
          </cell>
          <cell r="I225">
            <v>2.813314705611563</v>
          </cell>
          <cell r="J225">
            <v>2.8382783816635699</v>
          </cell>
          <cell r="K225">
            <v>2.8458158757154624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38">
          <cell r="B238" t="str">
            <v>37. NET BLOCK (35-36)</v>
          </cell>
          <cell r="D238">
            <v>0</v>
          </cell>
          <cell r="E238">
            <v>3.3047209999999996E-3</v>
          </cell>
          <cell r="F238">
            <v>2.8930288180000003E-2</v>
          </cell>
          <cell r="G238">
            <v>4.2765375570564805E-2</v>
          </cell>
          <cell r="H238">
            <v>0.65427841487463656</v>
          </cell>
          <cell r="I238">
            <v>0.63796860780033104</v>
          </cell>
          <cell r="J238">
            <v>0.62126180072602555</v>
          </cell>
          <cell r="K238">
            <v>0.60415799365172007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50">
          <cell r="B250" t="str">
            <v>42.Intangible assets(patents,goodwill, prelim. expenses,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3">
          <cell r="B253" t="str">
            <v>43. TOTAL ASSETS (34+37+41+42)</v>
          </cell>
          <cell r="D253">
            <v>0.26120882935999995</v>
          </cell>
          <cell r="E253">
            <v>1.7268202260100001</v>
          </cell>
          <cell r="F253">
            <v>2.9723491645400002</v>
          </cell>
          <cell r="G253">
            <v>3.7338482593606352</v>
          </cell>
          <cell r="H253">
            <v>4.426010393720853</v>
          </cell>
          <cell r="I253">
            <v>4.7175110134118938</v>
          </cell>
          <cell r="J253">
            <v>4.6576275593895957</v>
          </cell>
          <cell r="K253">
            <v>4.6480612463671829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5">
          <cell r="B255" t="str">
            <v>44. TANGIBLE NET WORTH (24-42)</v>
          </cell>
          <cell r="D255">
            <v>4.3524989360000002E-2</v>
          </cell>
          <cell r="E255">
            <v>1.1002907468200001</v>
          </cell>
          <cell r="F255">
            <v>1.3471639026</v>
          </cell>
          <cell r="G255">
            <v>2.0070670017817989</v>
          </cell>
          <cell r="H255">
            <v>2.0863624676632604</v>
          </cell>
          <cell r="I255">
            <v>2.2223685094838301</v>
          </cell>
          <cell r="J255">
            <v>2.4309211595790656</v>
          </cell>
          <cell r="K255">
            <v>2.7227448401897405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B256" t="str">
            <v>45. NET WORKING CAPITAL</v>
          </cell>
          <cell r="D256">
            <v>4.352498935999996E-2</v>
          </cell>
          <cell r="E256">
            <v>0.50656436092000012</v>
          </cell>
          <cell r="F256">
            <v>0.59253153716000018</v>
          </cell>
          <cell r="G256">
            <v>0.80844683685123464</v>
          </cell>
          <cell r="H256">
            <v>1.0689176872114243</v>
          </cell>
          <cell r="I256">
            <v>1.3073959532170982</v>
          </cell>
          <cell r="J256">
            <v>1.3298122947989404</v>
          </cell>
          <cell r="K256">
            <v>1.2232569128964208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8">
          <cell r="B258" t="str">
            <v>46. Current Ratio</v>
          </cell>
          <cell r="D258">
            <v>1.1999458910684411</v>
          </cell>
          <cell r="E258">
            <v>1.8104039367880378</v>
          </cell>
          <cell r="F258">
            <v>1.6471923142955782</v>
          </cell>
          <cell r="G258">
            <v>1.901098832581537</v>
          </cell>
          <cell r="H258">
            <v>1.7932089068315031</v>
          </cell>
          <cell r="I258">
            <v>1.8681716401620552</v>
          </cell>
          <cell r="J258">
            <v>1.8815659207579376</v>
          </cell>
          <cell r="K258">
            <v>1.7539059848839813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335">
          <cell r="A335">
            <v>26</v>
          </cell>
          <cell r="B335" t="str">
            <v>PBDIT</v>
          </cell>
          <cell r="D335">
            <v>-8.4970799999999069E-4</v>
          </cell>
          <cell r="E335">
            <v>2.4955532409999977E-2</v>
          </cell>
          <cell r="F335">
            <v>5.8237568530000082E-2</v>
          </cell>
          <cell r="G335">
            <v>0.15175892485965456</v>
          </cell>
          <cell r="H335">
            <v>0.20583795344594358</v>
          </cell>
          <cell r="I335">
            <v>0.32186024177445827</v>
          </cell>
          <cell r="J335">
            <v>0.42979719333431765</v>
          </cell>
          <cell r="K335">
            <v>0.55273205788581059</v>
          </cell>
          <cell r="L335" t="e">
            <v>#REF!</v>
          </cell>
          <cell r="M335" t="e">
            <v>#REF!</v>
          </cell>
          <cell r="N335" t="e">
            <v>#REF!</v>
          </cell>
          <cell r="O335" t="e">
            <v>#REF!</v>
          </cell>
          <cell r="P335" t="e">
            <v>#REF!</v>
          </cell>
        </row>
      </sheetData>
      <sheetData sheetId="21">
        <row r="12">
          <cell r="B12" t="str">
            <v xml:space="preserve">   (i)  Sales of Building Material </v>
          </cell>
          <cell r="D12">
            <v>0</v>
          </cell>
          <cell r="E12">
            <v>8.3428227509999999</v>
          </cell>
          <cell r="F12">
            <v>84.641994749999995</v>
          </cell>
          <cell r="G12">
            <v>286.675866568</v>
          </cell>
          <cell r="H12">
            <v>475</v>
          </cell>
          <cell r="I12">
            <v>500</v>
          </cell>
          <cell r="J12">
            <v>500</v>
          </cell>
          <cell r="K12">
            <v>500</v>
          </cell>
          <cell r="L12">
            <v>500</v>
          </cell>
        </row>
        <row r="18">
          <cell r="B18" t="str">
            <v>3. Net sales(item 1 - item 2)</v>
          </cell>
          <cell r="D18">
            <v>3.8487218000000003</v>
          </cell>
          <cell r="E18">
            <v>17.301745451000002</v>
          </cell>
          <cell r="F18">
            <v>140.88610359999998</v>
          </cell>
          <cell r="G18">
            <v>310.533349558</v>
          </cell>
          <cell r="H18">
            <v>514.96872661333509</v>
          </cell>
          <cell r="I18">
            <v>536.37298472847647</v>
          </cell>
          <cell r="J18">
            <v>571.62759810441014</v>
          </cell>
          <cell r="K18">
            <v>619.60584003244094</v>
          </cell>
          <cell r="L18">
            <v>643.01466481050988</v>
          </cell>
        </row>
        <row r="32">
          <cell r="B32" t="str">
            <v xml:space="preserve">  vi) Depreciation</v>
          </cell>
          <cell r="D32">
            <v>0</v>
          </cell>
          <cell r="E32">
            <v>1.03661E-2</v>
          </cell>
          <cell r="F32">
            <v>5.0942266E-2</v>
          </cell>
          <cell r="G32">
            <v>0.13687491590202597</v>
          </cell>
          <cell r="H32">
            <v>1.393861044592825</v>
          </cell>
          <cell r="I32">
            <v>2.6309807074305502</v>
          </cell>
          <cell r="J32">
            <v>2.6706807074305505</v>
          </cell>
          <cell r="K32">
            <v>2.7103807074305504</v>
          </cell>
          <cell r="L32">
            <v>2.7498311991560298</v>
          </cell>
        </row>
        <row r="67">
          <cell r="B67" t="str">
            <v xml:space="preserve">  8.  Operating profit before interest (3-7)</v>
          </cell>
          <cell r="D67">
            <v>-8.4970800000000235E-2</v>
          </cell>
          <cell r="E67">
            <v>2.4851871410000044</v>
          </cell>
          <cell r="F67">
            <v>5.7728145869999992</v>
          </cell>
          <cell r="G67">
            <v>15.039017570063493</v>
          </cell>
          <cell r="H67">
            <v>19.189934300001596</v>
          </cell>
          <cell r="I67">
            <v>29.555043470015164</v>
          </cell>
          <cell r="J67">
            <v>40.309038626001438</v>
          </cell>
          <cell r="K67">
            <v>52.56282508115055</v>
          </cell>
          <cell r="L67">
            <v>59.124162508123732</v>
          </cell>
        </row>
        <row r="87">
          <cell r="B87" t="str">
            <v>12.   Profit before tax/loss  [10 + 11(iii)]</v>
          </cell>
          <cell r="D87">
            <v>1.7648973999999997</v>
          </cell>
          <cell r="E87">
            <v>2.2863571720000042</v>
          </cell>
          <cell r="F87">
            <v>4.9710003209999991</v>
          </cell>
          <cell r="G87">
            <v>10.358130009063492</v>
          </cell>
          <cell r="H87">
            <v>17.090559300001598</v>
          </cell>
          <cell r="I87">
            <v>25.504918470015166</v>
          </cell>
          <cell r="J87">
            <v>36.495163626001435</v>
          </cell>
          <cell r="K87">
            <v>49.110075081150541</v>
          </cell>
          <cell r="L87">
            <v>56.113537508123727</v>
          </cell>
        </row>
        <row r="91">
          <cell r="B91" t="str">
            <v xml:space="preserve">14.   Net profit/loss (12-13) </v>
          </cell>
          <cell r="D91">
            <v>0.6195674999999996</v>
          </cell>
          <cell r="E91">
            <v>1.6045364320000042</v>
          </cell>
          <cell r="F91">
            <v>3.1907443139999989</v>
          </cell>
          <cell r="G91">
            <v>6.5674381123949219</v>
          </cell>
          <cell r="H91">
            <v>11.281478193931015</v>
          </cell>
          <cell r="I91">
            <v>16.83579668205703</v>
          </cell>
          <cell r="J91">
            <v>24.090457509523546</v>
          </cell>
          <cell r="K91">
            <v>32.417560561067475</v>
          </cell>
          <cell r="L91">
            <v>37.040546109112469</v>
          </cell>
        </row>
        <row r="112">
          <cell r="B112" t="str">
            <v>Sub total (A)</v>
          </cell>
          <cell r="D112">
            <v>0</v>
          </cell>
          <cell r="E112">
            <v>7.6544079029999992</v>
          </cell>
          <cell r="F112">
            <v>1.078785135</v>
          </cell>
          <cell r="G112">
            <v>30.085297192000002</v>
          </cell>
          <cell r="H112">
            <v>70</v>
          </cell>
          <cell r="I112">
            <v>70</v>
          </cell>
          <cell r="J112">
            <v>70</v>
          </cell>
          <cell r="K112">
            <v>70</v>
          </cell>
          <cell r="L112">
            <v>70</v>
          </cell>
        </row>
        <row r="116">
          <cell r="B116" t="str">
            <v xml:space="preserve">3a. Sundry Creditors (Trade) </v>
          </cell>
          <cell r="D116">
            <v>18.995899999999999</v>
          </cell>
          <cell r="E116">
            <v>6.83821879</v>
          </cell>
          <cell r="F116">
            <v>29.097465939999999</v>
          </cell>
          <cell r="G116">
            <v>10.996156051</v>
          </cell>
          <cell r="H116">
            <v>13.123697916666666</v>
          </cell>
          <cell r="I116">
            <v>13.604166666666666</v>
          </cell>
          <cell r="J116">
            <v>13.604166666666666</v>
          </cell>
          <cell r="K116">
            <v>13.604166666666666</v>
          </cell>
          <cell r="L116">
            <v>13.604166666666666</v>
          </cell>
        </row>
        <row r="122">
          <cell r="B122" t="str">
            <v>5. Provision for Taxation</v>
          </cell>
          <cell r="D122">
            <v>1.2999999999999999E-5</v>
          </cell>
          <cell r="E122">
            <v>0.14323644000000002</v>
          </cell>
          <cell r="F122">
            <v>1.3433698470000002</v>
          </cell>
          <cell r="G122">
            <v>0.368678899883569</v>
          </cell>
          <cell r="H122">
            <v>5.8090811060705816</v>
          </cell>
          <cell r="I122">
            <v>8.6691217879581348</v>
          </cell>
          <cell r="J122">
            <v>12.404706116477888</v>
          </cell>
          <cell r="K122">
            <v>16.692514520083069</v>
          </cell>
          <cell r="L122">
            <v>19.072991399011254</v>
          </cell>
        </row>
        <row r="135">
          <cell r="B135" t="str">
            <v>Sub-total (B)</v>
          </cell>
          <cell r="D135">
            <v>21.768383999999998</v>
          </cell>
          <cell r="E135">
            <v>54.853230316000008</v>
          </cell>
          <cell r="F135">
            <v>90.475382625000009</v>
          </cell>
          <cell r="G135">
            <v>59.632590304883571</v>
          </cell>
          <cell r="H135">
            <v>64.75865916347918</v>
          </cell>
          <cell r="I135">
            <v>80.591875239446466</v>
          </cell>
          <cell r="J135">
            <v>80.846608686462957</v>
          </cell>
          <cell r="K135">
            <v>92.255896281904171</v>
          </cell>
          <cell r="L135">
            <v>64.788912127071512</v>
          </cell>
        </row>
        <row r="137">
          <cell r="B137" t="str">
            <v>10. TOTAL CURRENT LIABILITIES (total of 1 to 9 excld 1(iii))</v>
          </cell>
          <cell r="D137">
            <v>21.768383999999998</v>
          </cell>
          <cell r="E137">
            <v>62.507638219000007</v>
          </cell>
          <cell r="F137">
            <v>91.554167760000013</v>
          </cell>
          <cell r="G137">
            <v>89.717887496883577</v>
          </cell>
          <cell r="H137">
            <v>134.75865916347919</v>
          </cell>
          <cell r="I137">
            <v>150.59187523944647</v>
          </cell>
          <cell r="J137">
            <v>150.84660868646296</v>
          </cell>
          <cell r="K137">
            <v>162.25589628190417</v>
          </cell>
          <cell r="L137">
            <v>134.78891212707151</v>
          </cell>
        </row>
        <row r="160">
          <cell r="B160" t="str">
            <v>17. TOTAL TERM LIABILITIES</v>
          </cell>
          <cell r="D160">
            <v>0</v>
          </cell>
          <cell r="E160">
            <v>0.14530969999999999</v>
          </cell>
          <cell r="F160">
            <v>70.964358434000005</v>
          </cell>
          <cell r="G160">
            <v>82.960238261000001</v>
          </cell>
          <cell r="H160">
            <v>99.206133442279992</v>
          </cell>
          <cell r="I160">
            <v>98.922375153359994</v>
          </cell>
          <cell r="J160">
            <v>71.82403129459</v>
          </cell>
          <cell r="K160">
            <v>30.275744335839999</v>
          </cell>
          <cell r="L160">
            <v>26.675744335840001</v>
          </cell>
        </row>
        <row r="164">
          <cell r="B164" t="str">
            <v>18. TOTAL OUTSIDE LIABILITIES (Item 10 plus item 17)</v>
          </cell>
          <cell r="D164">
            <v>21.768383999999998</v>
          </cell>
          <cell r="E164">
            <v>62.652947919000006</v>
          </cell>
          <cell r="F164">
            <v>162.518526194</v>
          </cell>
          <cell r="G164">
            <v>172.67812575788358</v>
          </cell>
          <cell r="H164">
            <v>233.96479260575919</v>
          </cell>
          <cell r="I164">
            <v>249.51425039280645</v>
          </cell>
          <cell r="J164">
            <v>222.67063998105294</v>
          </cell>
          <cell r="K164">
            <v>192.53164061774416</v>
          </cell>
          <cell r="L164">
            <v>161.46465646291151</v>
          </cell>
        </row>
        <row r="167">
          <cell r="B167" t="str">
            <v>19. Share Capital</v>
          </cell>
          <cell r="D167">
            <v>3.6016000000000004</v>
          </cell>
          <cell r="E167">
            <v>16.601600000000001</v>
          </cell>
          <cell r="F167">
            <v>17.601600000000001</v>
          </cell>
          <cell r="G167">
            <v>20.101600000000001</v>
          </cell>
          <cell r="H167">
            <v>20.101600000000001</v>
          </cell>
          <cell r="I167">
            <v>20.101600000000001</v>
          </cell>
          <cell r="J167">
            <v>20.101600000000001</v>
          </cell>
          <cell r="K167">
            <v>20.101600000000001</v>
          </cell>
          <cell r="L167">
            <v>20.101600000000001</v>
          </cell>
        </row>
        <row r="179">
          <cell r="B179" t="str">
            <v>24. NET WORTH</v>
          </cell>
          <cell r="D179">
            <v>4.3524989359999999</v>
          </cell>
          <cell r="E179">
            <v>110.029074682</v>
          </cell>
          <cell r="F179">
            <v>134.71639026</v>
          </cell>
          <cell r="G179">
            <v>200.70670017817991</v>
          </cell>
          <cell r="H179">
            <v>208.63624676632605</v>
          </cell>
          <cell r="I179">
            <v>222.23685094838302</v>
          </cell>
          <cell r="J179">
            <v>243.09211595790657</v>
          </cell>
          <cell r="K179">
            <v>272.27448401897402</v>
          </cell>
          <cell r="L179">
            <v>306.07983762808652</v>
          </cell>
        </row>
        <row r="219">
          <cell r="B219" t="str">
            <v>31.Advances to suppliers of Raw materials  &amp; stores /spares</v>
          </cell>
          <cell r="D219">
            <v>0.11</v>
          </cell>
          <cell r="E219">
            <v>71.257497716000003</v>
          </cell>
          <cell r="F219">
            <v>57.903297699999996</v>
          </cell>
          <cell r="G219">
            <v>33.3921785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1">
          <cell r="B221" t="str">
            <v>32.Advance Payment of Taxes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4.356810829552936</v>
          </cell>
          <cell r="I221">
            <v>6.5018413409686016</v>
          </cell>
          <cell r="J221">
            <v>9.3035295873584154</v>
          </cell>
          <cell r="K221">
            <v>12.519385890062303</v>
          </cell>
          <cell r="L221">
            <v>14.30474354925844</v>
          </cell>
        </row>
        <row r="225">
          <cell r="B225" t="str">
            <v>34.TOTAL CURRENT ASSETS (Total of 26 to 33)</v>
          </cell>
          <cell r="D225">
            <v>26.120882935999997</v>
          </cell>
          <cell r="E225">
            <v>113.16407431100002</v>
          </cell>
          <cell r="F225">
            <v>150.807321476</v>
          </cell>
          <cell r="G225">
            <v>170.56257118200705</v>
          </cell>
          <cell r="H225">
            <v>241.65042788462159</v>
          </cell>
          <cell r="I225">
            <v>281.33147056115632</v>
          </cell>
          <cell r="J225">
            <v>283.82783816635703</v>
          </cell>
          <cell r="K225">
            <v>284.58158757154627</v>
          </cell>
          <cell r="L225">
            <v>289.06978822498206</v>
          </cell>
        </row>
        <row r="238">
          <cell r="B238" t="str">
            <v>37. NET BLOCK (35-36)</v>
          </cell>
          <cell r="D238">
            <v>0</v>
          </cell>
          <cell r="E238">
            <v>0.33047209999999999</v>
          </cell>
          <cell r="F238">
            <v>2.8930288179999999</v>
          </cell>
          <cell r="G238">
            <v>4.2765375570564812</v>
          </cell>
          <cell r="H238">
            <v>65.427841487463652</v>
          </cell>
          <cell r="I238">
            <v>63.796860780033107</v>
          </cell>
          <cell r="J238">
            <v>62.126180072602551</v>
          </cell>
          <cell r="K238">
            <v>60.415799365172006</v>
          </cell>
          <cell r="L238">
            <v>58.665968166015972</v>
          </cell>
        </row>
        <row r="250">
          <cell r="B250" t="str">
            <v>42.Intangible assets(patents,goodwill, prelim. expenses,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3">
          <cell r="B253" t="str">
            <v>43. TOTAL ASSETS (34+37+41+42)</v>
          </cell>
          <cell r="D253">
            <v>26.120882935999997</v>
          </cell>
          <cell r="E253">
            <v>172.68202260100003</v>
          </cell>
          <cell r="F253">
            <v>297.23491645399997</v>
          </cell>
          <cell r="G253">
            <v>373.38482593606352</v>
          </cell>
          <cell r="H253">
            <v>442.60103937208527</v>
          </cell>
          <cell r="I253">
            <v>471.75110134118944</v>
          </cell>
          <cell r="J253">
            <v>465.76275593895957</v>
          </cell>
          <cell r="K253">
            <v>464.80612463671827</v>
          </cell>
          <cell r="L253">
            <v>467.544494090998</v>
          </cell>
        </row>
        <row r="255">
          <cell r="B255" t="str">
            <v>44. TANGIBLE NET WORTH (24-42)</v>
          </cell>
          <cell r="D255">
            <v>4.3524989359999999</v>
          </cell>
          <cell r="E255">
            <v>110.029074682</v>
          </cell>
          <cell r="F255">
            <v>134.71639026</v>
          </cell>
          <cell r="G255">
            <v>200.70670017817991</v>
          </cell>
          <cell r="H255">
            <v>208.63624676632605</v>
          </cell>
          <cell r="I255">
            <v>222.23685094838302</v>
          </cell>
          <cell r="J255">
            <v>243.09211595790657</v>
          </cell>
          <cell r="K255">
            <v>272.27448401897402</v>
          </cell>
          <cell r="L255">
            <v>306.07983762808652</v>
          </cell>
        </row>
        <row r="256">
          <cell r="B256" t="str">
            <v>45. NET WORKING CAPITAL</v>
          </cell>
          <cell r="D256">
            <v>4.3524989359999999</v>
          </cell>
          <cell r="E256">
            <v>50.656436092000014</v>
          </cell>
          <cell r="F256">
            <v>59.253153715999986</v>
          </cell>
          <cell r="G256">
            <v>80.844683685123471</v>
          </cell>
          <cell r="H256">
            <v>106.8917687211424</v>
          </cell>
          <cell r="I256">
            <v>130.73959532170986</v>
          </cell>
          <cell r="J256">
            <v>132.98122947989407</v>
          </cell>
          <cell r="K256">
            <v>122.32569128964209</v>
          </cell>
          <cell r="L256">
            <v>154.28087609791055</v>
          </cell>
        </row>
        <row r="258">
          <cell r="B258" t="str">
            <v>46. Current Ratio</v>
          </cell>
          <cell r="D258">
            <v>1.1999458910684413</v>
          </cell>
          <cell r="E258">
            <v>1.8104039367880378</v>
          </cell>
          <cell r="F258">
            <v>1.6471923142955778</v>
          </cell>
          <cell r="G258">
            <v>1.901098832581537</v>
          </cell>
          <cell r="H258">
            <v>1.7932089068315027</v>
          </cell>
          <cell r="I258">
            <v>1.8681716401620554</v>
          </cell>
          <cell r="J258">
            <v>1.8815659207579378</v>
          </cell>
          <cell r="K258">
            <v>1.7539059848839813</v>
          </cell>
          <cell r="L258">
            <v>2.1446110341217319</v>
          </cell>
        </row>
        <row r="335">
          <cell r="A335">
            <v>26</v>
          </cell>
          <cell r="B335" t="str">
            <v>PBDIT</v>
          </cell>
          <cell r="D335">
            <v>-8.4970800000000235E-2</v>
          </cell>
          <cell r="E335">
            <v>2.4955532410000045</v>
          </cell>
          <cell r="F335">
            <v>5.823756852999999</v>
          </cell>
          <cell r="G335">
            <v>15.17589248596552</v>
          </cell>
          <cell r="H335">
            <v>20.583795344594421</v>
          </cell>
          <cell r="I335">
            <v>32.186024177445717</v>
          </cell>
          <cell r="J335">
            <v>42.979719333431987</v>
          </cell>
          <cell r="K335">
            <v>55.273205788581102</v>
          </cell>
          <cell r="L335">
            <v>61.873993707279759</v>
          </cell>
        </row>
      </sheetData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Design"/>
      <sheetName val="Guidelines"/>
      <sheetName val="Financial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- FAME Data Look Up --"/>
      <sheetName val="KSUM"/>
      <sheetName val="-- FAME Look Up --"/>
      <sheetName val="RATIOS"/>
    </sheetNames>
    <sheetDataSet>
      <sheetData sheetId="0"/>
      <sheetData sheetId="1"/>
      <sheetData sheetId="2"/>
      <sheetData sheetId="3">
        <row r="1">
          <cell r="A1" t="str">
            <v>Kellogg</v>
          </cell>
        </row>
        <row r="3">
          <cell r="A3" t="str">
            <v>SELECTED DATA</v>
          </cell>
          <cell r="C3" t="str">
            <v>1985</v>
          </cell>
          <cell r="D3">
            <v>1986</v>
          </cell>
          <cell r="E3" t="str">
            <v>1987</v>
          </cell>
          <cell r="F3" t="str">
            <v>1988</v>
          </cell>
          <cell r="G3">
            <v>1989</v>
          </cell>
          <cell r="H3">
            <v>1990</v>
          </cell>
          <cell r="I3">
            <v>1991</v>
          </cell>
          <cell r="J3">
            <v>1992</v>
          </cell>
          <cell r="K3">
            <v>1993</v>
          </cell>
        </row>
        <row r="5">
          <cell r="A5" t="str">
            <v>Current Assets</v>
          </cell>
          <cell r="C5">
            <v>618.1</v>
          </cell>
          <cell r="D5">
            <v>729.6</v>
          </cell>
          <cell r="E5">
            <v>801.9</v>
          </cell>
          <cell r="F5">
            <v>1063.2</v>
          </cell>
          <cell r="G5">
            <v>906</v>
          </cell>
          <cell r="H5">
            <v>1041.4000000000001</v>
          </cell>
          <cell r="I5">
            <v>1173</v>
          </cell>
          <cell r="J5">
            <v>1236.5999999999999</v>
          </cell>
          <cell r="K5">
            <v>1245.0999999999999</v>
          </cell>
        </row>
        <row r="6">
          <cell r="A6" t="str">
            <v xml:space="preserve">  Cash</v>
          </cell>
          <cell r="C6">
            <v>127.8</v>
          </cell>
          <cell r="D6">
            <v>198.1</v>
          </cell>
          <cell r="E6">
            <v>126.2</v>
          </cell>
          <cell r="F6">
            <v>185</v>
          </cell>
          <cell r="G6">
            <v>80.3</v>
          </cell>
          <cell r="H6">
            <v>100</v>
          </cell>
          <cell r="I6">
            <v>178</v>
          </cell>
          <cell r="J6">
            <v>126.3</v>
          </cell>
          <cell r="K6">
            <v>98.1</v>
          </cell>
        </row>
        <row r="7">
          <cell r="A7" t="str">
            <v xml:space="preserve">  Other current assets</v>
          </cell>
          <cell r="C7">
            <v>40.5</v>
          </cell>
          <cell r="D7">
            <v>48.6</v>
          </cell>
          <cell r="E7">
            <v>89.7</v>
          </cell>
          <cell r="F7">
            <v>111.4</v>
          </cell>
          <cell r="G7">
            <v>76.599999999999994</v>
          </cell>
          <cell r="H7">
            <v>151</v>
          </cell>
          <cell r="I7">
            <v>173.9</v>
          </cell>
          <cell r="J7">
            <v>174.8</v>
          </cell>
          <cell r="K7">
            <v>207.1</v>
          </cell>
        </row>
        <row r="8">
          <cell r="A8" t="str">
            <v xml:space="preserve">  Accounts Receivables</v>
          </cell>
          <cell r="C8">
            <v>203.9</v>
          </cell>
          <cell r="D8">
            <v>217.5</v>
          </cell>
          <cell r="E8">
            <v>275.10000000000002</v>
          </cell>
          <cell r="F8">
            <v>404.6</v>
          </cell>
          <cell r="G8">
            <v>355.2</v>
          </cell>
          <cell r="H8">
            <v>430.2</v>
          </cell>
          <cell r="I8">
            <v>420</v>
          </cell>
          <cell r="J8">
            <v>519.1</v>
          </cell>
          <cell r="K8">
            <v>536.79999999999995</v>
          </cell>
        </row>
        <row r="9">
          <cell r="A9" t="str">
            <v xml:space="preserve">  Inventories </v>
          </cell>
          <cell r="C9">
            <v>245.89999999999998</v>
          </cell>
          <cell r="D9">
            <v>265.39999999999998</v>
          </cell>
          <cell r="E9">
            <v>310.89999999999998</v>
          </cell>
          <cell r="F9">
            <v>362.2</v>
          </cell>
          <cell r="G9">
            <v>394</v>
          </cell>
          <cell r="H9">
            <v>359.70000000000005</v>
          </cell>
          <cell r="I9">
            <v>401.1</v>
          </cell>
          <cell r="J9">
            <v>416.4</v>
          </cell>
          <cell r="K9">
            <v>403.1</v>
          </cell>
        </row>
        <row r="11">
          <cell r="A11" t="str">
            <v>Fixed Assets</v>
          </cell>
          <cell r="C11">
            <v>1530.4</v>
          </cell>
          <cell r="D11">
            <v>1854.3999999999999</v>
          </cell>
          <cell r="E11">
            <v>2418</v>
          </cell>
          <cell r="F11">
            <v>2916.4</v>
          </cell>
          <cell r="G11">
            <v>3302.4</v>
          </cell>
          <cell r="H11">
            <v>3672</v>
          </cell>
          <cell r="I11">
            <v>3889.7</v>
          </cell>
          <cell r="J11">
            <v>3993.7</v>
          </cell>
          <cell r="K11">
            <v>4272.5</v>
          </cell>
        </row>
        <row r="12">
          <cell r="A12" t="str">
            <v xml:space="preserve"> Depreciation</v>
          </cell>
          <cell r="C12">
            <v>494.5</v>
          </cell>
          <cell r="D12">
            <v>573.29999999999995</v>
          </cell>
          <cell r="E12">
            <v>679.2</v>
          </cell>
          <cell r="F12">
            <v>784.5</v>
          </cell>
          <cell r="G12">
            <v>896.1</v>
          </cell>
          <cell r="H12">
            <v>1076.5999999999999</v>
          </cell>
          <cell r="I12">
            <v>1243.2</v>
          </cell>
          <cell r="J12">
            <v>1331</v>
          </cell>
          <cell r="K12">
            <v>1504.1</v>
          </cell>
        </row>
        <row r="13">
          <cell r="A13" t="str">
            <v>Operating Assets</v>
          </cell>
          <cell r="C13">
            <v>1654</v>
          </cell>
          <cell r="D13">
            <v>2010.7</v>
          </cell>
          <cell r="E13">
            <v>2540.6999999999998</v>
          </cell>
          <cell r="F13">
            <v>3195.1000000000004</v>
          </cell>
          <cell r="G13">
            <v>3312.2999999999997</v>
          </cell>
          <cell r="H13">
            <v>3636.7999999999997</v>
          </cell>
          <cell r="I13">
            <v>3819.5</v>
          </cell>
          <cell r="J13">
            <v>3899.2999999999993</v>
          </cell>
          <cell r="K13">
            <v>4013.5000000000005</v>
          </cell>
        </row>
        <row r="14">
          <cell r="A14" t="str">
            <v>Total Assets</v>
          </cell>
          <cell r="C14">
            <v>1726.1</v>
          </cell>
          <cell r="D14">
            <v>2084.1999999999998</v>
          </cell>
          <cell r="E14">
            <v>2680.9</v>
          </cell>
          <cell r="F14">
            <v>3297.9</v>
          </cell>
          <cell r="G14">
            <v>3390.4</v>
          </cell>
          <cell r="H14">
            <v>3749.4</v>
          </cell>
          <cell r="I14">
            <v>3925.8</v>
          </cell>
          <cell r="J14">
            <v>4015</v>
          </cell>
          <cell r="K14">
            <v>4237.1000000000004</v>
          </cell>
        </row>
        <row r="16">
          <cell r="A16" t="str">
            <v>Current Liabilities</v>
          </cell>
          <cell r="C16">
            <v>444.33</v>
          </cell>
          <cell r="D16">
            <v>686.4</v>
          </cell>
          <cell r="E16">
            <v>853.4</v>
          </cell>
          <cell r="F16">
            <v>1183.5</v>
          </cell>
          <cell r="G16">
            <v>1037.2</v>
          </cell>
          <cell r="H16">
            <v>1109.5999999999999</v>
          </cell>
          <cell r="I16">
            <v>1324.4</v>
          </cell>
          <cell r="J16">
            <v>1071</v>
          </cell>
          <cell r="K16">
            <v>1214.5999999999999</v>
          </cell>
        </row>
        <row r="17">
          <cell r="A17" t="str">
            <v xml:space="preserve">  Accounts Payable</v>
          </cell>
          <cell r="C17">
            <v>189.7</v>
          </cell>
          <cell r="D17">
            <v>262.8</v>
          </cell>
          <cell r="E17">
            <v>311.89999999999998</v>
          </cell>
          <cell r="F17">
            <v>365.3</v>
          </cell>
          <cell r="G17">
            <v>250.9</v>
          </cell>
          <cell r="H17">
            <v>247.1</v>
          </cell>
          <cell r="I17">
            <v>289.8</v>
          </cell>
          <cell r="J17">
            <v>313.8</v>
          </cell>
          <cell r="K17">
            <v>308.8</v>
          </cell>
        </row>
        <row r="18">
          <cell r="A18" t="str">
            <v>Short-term debt</v>
          </cell>
          <cell r="C18">
            <v>34.799999999999997</v>
          </cell>
          <cell r="D18">
            <v>135.6</v>
          </cell>
          <cell r="E18">
            <v>151.4</v>
          </cell>
          <cell r="F18">
            <v>440.20000000000005</v>
          </cell>
          <cell r="G18">
            <v>478.20000000000005</v>
          </cell>
          <cell r="H18">
            <v>382.6</v>
          </cell>
          <cell r="I18">
            <v>449.1</v>
          </cell>
          <cell r="J18">
            <v>211.9</v>
          </cell>
          <cell r="K18">
            <v>388.2</v>
          </cell>
        </row>
        <row r="19">
          <cell r="A19" t="str">
            <v>Long-Term Debt</v>
          </cell>
          <cell r="C19">
            <v>392.6</v>
          </cell>
          <cell r="D19">
            <v>264.10000000000002</v>
          </cell>
          <cell r="E19">
            <v>290.39999999999998</v>
          </cell>
          <cell r="F19">
            <v>272.10000000000002</v>
          </cell>
          <cell r="G19">
            <v>371.4</v>
          </cell>
          <cell r="H19">
            <v>295.60000000000002</v>
          </cell>
          <cell r="I19">
            <v>15.2</v>
          </cell>
          <cell r="J19">
            <v>314.89999999999998</v>
          </cell>
          <cell r="K19">
            <v>521.6</v>
          </cell>
        </row>
        <row r="20">
          <cell r="A20" t="str">
            <v>Deferred Taxes</v>
          </cell>
          <cell r="C20">
            <v>193.9</v>
          </cell>
          <cell r="D20">
            <v>218.9</v>
          </cell>
          <cell r="E20">
            <v>256.39999999999998</v>
          </cell>
          <cell r="F20">
            <v>292.2</v>
          </cell>
          <cell r="G20">
            <v>288.8</v>
          </cell>
          <cell r="H20">
            <v>347</v>
          </cell>
          <cell r="I20">
            <v>338.9</v>
          </cell>
          <cell r="J20">
            <v>184.6</v>
          </cell>
          <cell r="K20">
            <v>188.9</v>
          </cell>
        </row>
        <row r="22">
          <cell r="A22" t="str">
            <v>Stockholder's Equity</v>
          </cell>
          <cell r="C22">
            <v>683</v>
          </cell>
          <cell r="D22">
            <v>898.4</v>
          </cell>
          <cell r="E22">
            <v>1211.4000000000001</v>
          </cell>
          <cell r="F22">
            <v>1483.2</v>
          </cell>
          <cell r="G22">
            <v>1634.4</v>
          </cell>
          <cell r="H22">
            <v>1901.8</v>
          </cell>
          <cell r="I22">
            <v>2159.8000000000002</v>
          </cell>
          <cell r="J22">
            <v>1945.2</v>
          </cell>
          <cell r="K22">
            <v>1713.4</v>
          </cell>
        </row>
        <row r="24">
          <cell r="A24" t="str">
            <v>Net Sales</v>
          </cell>
          <cell r="C24">
            <v>2930.1</v>
          </cell>
          <cell r="D24">
            <v>3340.7</v>
          </cell>
          <cell r="E24">
            <v>3793</v>
          </cell>
          <cell r="F24">
            <v>4348.8</v>
          </cell>
          <cell r="G24">
            <v>4651.7</v>
          </cell>
          <cell r="H24">
            <v>5181.3999999999996</v>
          </cell>
          <cell r="I24">
            <v>5786.6</v>
          </cell>
          <cell r="J24">
            <v>6190.6</v>
          </cell>
          <cell r="K24">
            <v>6295.4</v>
          </cell>
        </row>
        <row r="25">
          <cell r="A25" t="str">
            <v>Cost of Goods Sold</v>
          </cell>
          <cell r="C25">
            <v>1605</v>
          </cell>
          <cell r="D25">
            <v>1744.6</v>
          </cell>
          <cell r="E25">
            <v>1939.3</v>
          </cell>
          <cell r="F25">
            <v>2233.4</v>
          </cell>
          <cell r="G25">
            <v>2413.8000000000002</v>
          </cell>
          <cell r="H25">
            <v>2676.6</v>
          </cell>
          <cell r="I25">
            <v>2828.7</v>
          </cell>
          <cell r="J25">
            <v>2987.7</v>
          </cell>
          <cell r="K25">
            <v>2989</v>
          </cell>
        </row>
        <row r="26">
          <cell r="A26" t="str">
            <v>S,G &amp; A</v>
          </cell>
          <cell r="C26">
            <v>766.7</v>
          </cell>
          <cell r="D26">
            <v>948.7</v>
          </cell>
          <cell r="E26">
            <v>1162.5</v>
          </cell>
          <cell r="F26">
            <v>1321.3</v>
          </cell>
          <cell r="G26">
            <v>1505.4</v>
          </cell>
          <cell r="H26">
            <v>1618.8</v>
          </cell>
          <cell r="I26">
            <v>1930</v>
          </cell>
          <cell r="J26">
            <v>2140.1</v>
          </cell>
          <cell r="K26">
            <v>2237.5</v>
          </cell>
        </row>
        <row r="27">
          <cell r="A27" t="str">
            <v>Interest Expense</v>
          </cell>
          <cell r="C27">
            <v>28.2</v>
          </cell>
          <cell r="D27">
            <v>29.8</v>
          </cell>
          <cell r="E27">
            <v>17.100000000000001</v>
          </cell>
          <cell r="F27">
            <v>25</v>
          </cell>
          <cell r="G27">
            <v>33.799999999999997</v>
          </cell>
          <cell r="H27">
            <v>48.4</v>
          </cell>
          <cell r="I27">
            <v>37.4</v>
          </cell>
          <cell r="J27">
            <v>29.2</v>
          </cell>
          <cell r="K27">
            <v>33.299999999999997</v>
          </cell>
        </row>
        <row r="28">
          <cell r="A28" t="str">
            <v>Pretax Income</v>
          </cell>
          <cell r="C28">
            <v>527.4</v>
          </cell>
          <cell r="D28">
            <v>586.6</v>
          </cell>
          <cell r="E28">
            <v>665.7</v>
          </cell>
          <cell r="F28">
            <v>774.7</v>
          </cell>
          <cell r="G28">
            <v>691.8</v>
          </cell>
          <cell r="H28">
            <v>829.7</v>
          </cell>
          <cell r="I28">
            <v>984.2</v>
          </cell>
          <cell r="J28">
            <v>1034</v>
          </cell>
          <cell r="K28">
            <v>1032.5</v>
          </cell>
        </row>
        <row r="29">
          <cell r="A29" t="str">
            <v>Net Income</v>
          </cell>
          <cell r="C29">
            <v>281.10000000000002</v>
          </cell>
          <cell r="D29">
            <v>318.89999999999998</v>
          </cell>
          <cell r="E29">
            <v>395.9</v>
          </cell>
          <cell r="F29">
            <v>480.4</v>
          </cell>
          <cell r="G29">
            <v>439.2</v>
          </cell>
          <cell r="H29">
            <v>512.4</v>
          </cell>
          <cell r="I29">
            <v>606</v>
          </cell>
          <cell r="J29">
            <v>657</v>
          </cell>
          <cell r="K29">
            <v>675.5</v>
          </cell>
        </row>
        <row r="30">
          <cell r="A30" t="str">
            <v>EPS</v>
          </cell>
          <cell r="C30">
            <v>0.56999999999999995</v>
          </cell>
          <cell r="D30">
            <v>0.67</v>
          </cell>
          <cell r="E30">
            <v>0.8</v>
          </cell>
          <cell r="F30">
            <v>0.97499999999999998</v>
          </cell>
          <cell r="G30">
            <v>0.9</v>
          </cell>
          <cell r="H30">
            <v>1.06</v>
          </cell>
          <cell r="I30">
            <v>1.2549999999999999</v>
          </cell>
          <cell r="J30">
            <v>1.375</v>
          </cell>
          <cell r="K30">
            <v>1.46</v>
          </cell>
        </row>
        <row r="31">
          <cell r="A31" t="str">
            <v>Dividends</v>
          </cell>
          <cell r="C31">
            <v>0.22500000000000001</v>
          </cell>
          <cell r="D31">
            <v>0.255</v>
          </cell>
          <cell r="E31">
            <v>0.32500000000000001</v>
          </cell>
          <cell r="F31">
            <v>0.38</v>
          </cell>
          <cell r="G31">
            <v>0.43</v>
          </cell>
          <cell r="H31">
            <v>0.48</v>
          </cell>
          <cell r="I31">
            <v>0.54</v>
          </cell>
          <cell r="J31">
            <v>0.6</v>
          </cell>
          <cell r="K31">
            <v>0.66</v>
          </cell>
        </row>
        <row r="32">
          <cell r="A32" t="str">
            <v>Stock Price(end-year)</v>
          </cell>
          <cell r="C32">
            <v>0</v>
          </cell>
          <cell r="D32">
            <v>13.4375</v>
          </cell>
          <cell r="E32">
            <v>13.125</v>
          </cell>
          <cell r="F32">
            <v>16.0625</v>
          </cell>
          <cell r="G32">
            <v>16.9375</v>
          </cell>
          <cell r="H32">
            <v>19</v>
          </cell>
          <cell r="I32">
            <v>32.6875</v>
          </cell>
          <cell r="J32">
            <v>33.5</v>
          </cell>
          <cell r="K32">
            <v>28.375</v>
          </cell>
        </row>
        <row r="33">
          <cell r="A33" t="str">
            <v>Avg. Shares Outstanding</v>
          </cell>
          <cell r="C33">
            <v>493.2</v>
          </cell>
          <cell r="D33">
            <v>493.92</v>
          </cell>
          <cell r="E33">
            <v>494.8</v>
          </cell>
          <cell r="F33">
            <v>492.8</v>
          </cell>
          <cell r="G33">
            <v>488.4</v>
          </cell>
          <cell r="H33">
            <v>483.2</v>
          </cell>
          <cell r="I33">
            <v>482.4</v>
          </cell>
          <cell r="J33">
            <v>477.8</v>
          </cell>
          <cell r="K33">
            <v>463</v>
          </cell>
        </row>
        <row r="36">
          <cell r="A36" t="str">
            <v>Kellogg Co.</v>
          </cell>
        </row>
        <row r="37">
          <cell r="A37" t="str">
            <v>History of Operating Ratios</v>
          </cell>
        </row>
        <row r="39">
          <cell r="A39" t="str">
            <v>CAPITALIZATION</v>
          </cell>
          <cell r="D39" t="str">
            <v>1986</v>
          </cell>
          <cell r="E39" t="str">
            <v>1987</v>
          </cell>
          <cell r="F39" t="str">
            <v>1988</v>
          </cell>
          <cell r="G39">
            <v>1989</v>
          </cell>
          <cell r="H39">
            <v>1990</v>
          </cell>
          <cell r="I39">
            <v>1991</v>
          </cell>
          <cell r="J39">
            <v>1992</v>
          </cell>
          <cell r="K39">
            <v>1993</v>
          </cell>
        </row>
        <row r="41">
          <cell r="A41" t="str">
            <v xml:space="preserve">Long-Term Debt/Equity </v>
          </cell>
          <cell r="D41">
            <v>0.29396705253784511</v>
          </cell>
          <cell r="E41">
            <v>0.2397226349678058</v>
          </cell>
          <cell r="F41">
            <v>0.18345469255663432</v>
          </cell>
          <cell r="G41">
            <v>0.22723935389133623</v>
          </cell>
          <cell r="H41">
            <v>0.15543169628772743</v>
          </cell>
          <cell r="I41">
            <v>7.0376886748773028E-3</v>
          </cell>
          <cell r="J41">
            <v>0.16188566728356979</v>
          </cell>
          <cell r="K41">
            <v>0.30442395237539394</v>
          </cell>
        </row>
        <row r="42">
          <cell r="A42" t="str">
            <v>Net Debt/Total Capital (a)</v>
          </cell>
          <cell r="D42">
            <v>18.327272727272732</v>
          </cell>
          <cell r="E42">
            <v>20.667976424361491</v>
          </cell>
          <cell r="F42">
            <v>26.227306640139268</v>
          </cell>
          <cell r="G42">
            <v>32.004825893414321</v>
          </cell>
          <cell r="H42">
            <v>23.31451612903226</v>
          </cell>
          <cell r="I42">
            <v>11.704345693144187</v>
          </cell>
          <cell r="J42">
            <v>17.073794602890395</v>
          </cell>
          <cell r="K42">
            <v>32.145261573799054</v>
          </cell>
        </row>
        <row r="44">
          <cell r="A44" t="str">
            <v xml:space="preserve">SHORT TERM LIQUIDITY </v>
          </cell>
        </row>
        <row r="46">
          <cell r="A46" t="str">
            <v>Current Ratio</v>
          </cell>
          <cell r="D46">
            <v>1.0629370629370629</v>
          </cell>
          <cell r="E46">
            <v>0.93965315209749234</v>
          </cell>
          <cell r="F46">
            <v>0.89835234474017744</v>
          </cell>
          <cell r="G46">
            <v>0.87350559197840338</v>
          </cell>
          <cell r="H46">
            <v>0.93853640951694317</v>
          </cell>
          <cell r="I46">
            <v>0.88568408335850191</v>
          </cell>
          <cell r="J46">
            <v>1.1546218487394957</v>
          </cell>
          <cell r="K46">
            <v>1.0251111477029475</v>
          </cell>
        </row>
        <row r="47">
          <cell r="A47" t="str">
            <v>Quick Ratio</v>
          </cell>
          <cell r="D47">
            <v>0.67628205128205132</v>
          </cell>
          <cell r="E47">
            <v>0.57534567611905318</v>
          </cell>
          <cell r="F47">
            <v>0.59231094212082802</v>
          </cell>
          <cell r="G47">
            <v>0.49363671423062089</v>
          </cell>
          <cell r="H47">
            <v>0.61436553713049757</v>
          </cell>
          <cell r="I47">
            <v>0.58282996073693738</v>
          </cell>
          <cell r="J47">
            <v>0.76582633053221283</v>
          </cell>
          <cell r="K47">
            <v>0.69323233986497612</v>
          </cell>
        </row>
        <row r="48">
          <cell r="A48" t="str">
            <v>Interest coverge (b)</v>
          </cell>
          <cell r="D48">
            <v>20.68456375838926</v>
          </cell>
          <cell r="E48">
            <v>39.929824561403507</v>
          </cell>
          <cell r="F48">
            <v>31.988000000000003</v>
          </cell>
          <cell r="G48">
            <v>21.467455621301774</v>
          </cell>
          <cell r="H48">
            <v>18.142561983471076</v>
          </cell>
          <cell r="I48">
            <v>27.315508021390375</v>
          </cell>
          <cell r="J48">
            <v>36.410958904109592</v>
          </cell>
          <cell r="K48">
            <v>32.006006006006004</v>
          </cell>
        </row>
        <row r="49">
          <cell r="A49" t="str">
            <v>Days to Sell Inventory (c)</v>
          </cell>
          <cell r="D49">
            <v>53.486329244525969</v>
          </cell>
          <cell r="E49">
            <v>54.233357396998919</v>
          </cell>
          <cell r="F49">
            <v>55.001679054356579</v>
          </cell>
          <cell r="G49">
            <v>57.173958074405498</v>
          </cell>
          <cell r="H49">
            <v>51.38991631173878</v>
          </cell>
          <cell r="I49">
            <v>49.084738572489137</v>
          </cell>
          <cell r="J49">
            <v>49.935987548950699</v>
          </cell>
          <cell r="K49">
            <v>50.03638340582134</v>
          </cell>
        </row>
        <row r="50">
          <cell r="A50" t="str">
            <v>Days Sales in Receivables (d)</v>
          </cell>
          <cell r="D50">
            <v>23.02077408926273</v>
          </cell>
          <cell r="E50">
            <v>23.70142367519114</v>
          </cell>
          <cell r="F50">
            <v>28.524018119941136</v>
          </cell>
          <cell r="G50">
            <v>29.809209536298557</v>
          </cell>
          <cell r="H50">
            <v>27.663469332612809</v>
          </cell>
          <cell r="I50">
            <v>26.813932188158851</v>
          </cell>
          <cell r="J50">
            <v>27.684836687881624</v>
          </cell>
          <cell r="K50">
            <v>30.609929472313119</v>
          </cell>
        </row>
        <row r="51">
          <cell r="A51" t="str">
            <v>Operating Cycle (e)</v>
          </cell>
          <cell r="D51">
            <v>76.507103333788706</v>
          </cell>
          <cell r="E51">
            <v>77.934781072190063</v>
          </cell>
          <cell r="F51">
            <v>83.525697174297719</v>
          </cell>
          <cell r="G51">
            <v>86.983167610704058</v>
          </cell>
          <cell r="H51">
            <v>79.053385644351593</v>
          </cell>
          <cell r="I51">
            <v>75.898670760647988</v>
          </cell>
          <cell r="J51">
            <v>77.62082423683232</v>
          </cell>
          <cell r="K51">
            <v>80.646312878134466</v>
          </cell>
        </row>
        <row r="53">
          <cell r="A53" t="str">
            <v xml:space="preserve">PROFITABILITY </v>
          </cell>
        </row>
        <row r="55">
          <cell r="A55" t="str">
            <v>Return on invested capital (f)</v>
          </cell>
          <cell r="D55">
            <v>0.51185385094457125</v>
          </cell>
          <cell r="E55">
            <v>0.4627113475417613</v>
          </cell>
          <cell r="F55">
            <v>0.41556889339257408</v>
          </cell>
          <cell r="G55">
            <v>0.31011860241478789</v>
          </cell>
          <cell r="H55">
            <v>0.34680094786729854</v>
          </cell>
          <cell r="I55">
            <v>0.39261351626602092</v>
          </cell>
          <cell r="J55">
            <v>0.41726025784423382</v>
          </cell>
          <cell r="K55">
            <v>0.41835452975349346</v>
          </cell>
        </row>
        <row r="56">
          <cell r="A56" t="str">
            <v>Return on stockholder's equity</v>
          </cell>
          <cell r="D56">
            <v>40.331351966611855</v>
          </cell>
          <cell r="E56">
            <v>37.529623661010518</v>
          </cell>
          <cell r="F56">
            <v>35.656498181548272</v>
          </cell>
          <cell r="G56">
            <v>28.175519630484985</v>
          </cell>
          <cell r="H56">
            <v>28.980261297437927</v>
          </cell>
          <cell r="I56">
            <v>29.840456962773288</v>
          </cell>
          <cell r="J56">
            <v>32.009744214372716</v>
          </cell>
          <cell r="K56">
            <v>36.926693270649977</v>
          </cell>
        </row>
        <row r="57">
          <cell r="A57" t="str">
            <v>Gross margin</v>
          </cell>
          <cell r="D57">
            <v>47.77741191965756</v>
          </cell>
          <cell r="E57">
            <v>48.871605589243345</v>
          </cell>
          <cell r="F57">
            <v>48.643303899926416</v>
          </cell>
          <cell r="G57">
            <v>48.109293376615</v>
          </cell>
          <cell r="H57">
            <v>48.342146910101512</v>
          </cell>
          <cell r="I57">
            <v>51.116372308436745</v>
          </cell>
          <cell r="J57">
            <v>51.738119083772169</v>
          </cell>
          <cell r="K57">
            <v>52.520888267623974</v>
          </cell>
        </row>
        <row r="58">
          <cell r="A58" t="str">
            <v>EBIT margin</v>
          </cell>
          <cell r="D58">
            <v>19.379172029814107</v>
          </cell>
          <cell r="E58">
            <v>18.22304244661218</v>
          </cell>
          <cell r="F58">
            <v>18.260209713024285</v>
          </cell>
          <cell r="G58">
            <v>15.746931229442989</v>
          </cell>
          <cell r="H58">
            <v>17.099625583819041</v>
          </cell>
          <cell r="I58">
            <v>17.763453496008026</v>
          </cell>
          <cell r="J58">
            <v>17.16796433302104</v>
          </cell>
          <cell r="K58">
            <v>16.979064078533529</v>
          </cell>
        </row>
        <row r="59">
          <cell r="A59" t="str">
            <v>Pretax margin</v>
          </cell>
          <cell r="D59">
            <v>17.559194180860299</v>
          </cell>
          <cell r="E59">
            <v>17.55075138412866</v>
          </cell>
          <cell r="F59">
            <v>17.814109639440765</v>
          </cell>
          <cell r="G59">
            <v>14.871982286045963</v>
          </cell>
          <cell r="H59">
            <v>16.013046666923998</v>
          </cell>
          <cell r="I59">
            <v>17.008260463830226</v>
          </cell>
          <cell r="J59">
            <v>16.702742868219559</v>
          </cell>
          <cell r="K59">
            <v>16.400864123010454</v>
          </cell>
        </row>
        <row r="60">
          <cell r="A60" t="str">
            <v>Net margin</v>
          </cell>
          <cell r="D60">
            <v>9.5459035531475429</v>
          </cell>
          <cell r="E60">
            <v>10.437648299499076</v>
          </cell>
          <cell r="F60">
            <v>11.046725533480499</v>
          </cell>
          <cell r="G60">
            <v>9.4417094825547654</v>
          </cell>
          <cell r="H60">
            <v>9.8892191299648733</v>
          </cell>
          <cell r="I60">
            <v>10.472470881000932</v>
          </cell>
          <cell r="J60">
            <v>10.612864665783608</v>
          </cell>
          <cell r="K60">
            <v>10.730056866918703</v>
          </cell>
        </row>
        <row r="62">
          <cell r="A62" t="str">
            <v>COMMON STOCK POSITION</v>
          </cell>
        </row>
        <row r="64">
          <cell r="A64" t="str">
            <v>Stock Price</v>
          </cell>
          <cell r="D64">
            <v>13.4375</v>
          </cell>
          <cell r="E64">
            <v>13.125</v>
          </cell>
          <cell r="F64">
            <v>16.0625</v>
          </cell>
          <cell r="G64">
            <v>16.9375</v>
          </cell>
          <cell r="H64">
            <v>19</v>
          </cell>
          <cell r="I64">
            <v>32.6875</v>
          </cell>
          <cell r="J64">
            <v>33.5</v>
          </cell>
          <cell r="K64">
            <v>28.375</v>
          </cell>
        </row>
        <row r="65">
          <cell r="A65" t="str">
            <v>EPS</v>
          </cell>
          <cell r="D65">
            <v>0.67</v>
          </cell>
          <cell r="E65">
            <v>0.8</v>
          </cell>
          <cell r="F65">
            <v>0.97499999999999998</v>
          </cell>
          <cell r="G65">
            <v>0.9</v>
          </cell>
          <cell r="H65">
            <v>1.06</v>
          </cell>
          <cell r="I65">
            <v>1.2549999999999999</v>
          </cell>
          <cell r="J65">
            <v>1.375</v>
          </cell>
          <cell r="K65">
            <v>1.46</v>
          </cell>
        </row>
        <row r="66">
          <cell r="A66" t="str">
            <v>P/E (year-end)</v>
          </cell>
          <cell r="D66">
            <v>20.055970149253731</v>
          </cell>
          <cell r="E66">
            <v>16.40625</v>
          </cell>
          <cell r="F66">
            <v>16.474358974358974</v>
          </cell>
          <cell r="G66">
            <v>18.819444444444443</v>
          </cell>
          <cell r="H66">
            <v>17.924528301886792</v>
          </cell>
          <cell r="I66">
            <v>26.045816733067731</v>
          </cell>
          <cell r="J66">
            <v>24.363636363636363</v>
          </cell>
          <cell r="K66">
            <v>19.434931506849317</v>
          </cell>
        </row>
        <row r="67">
          <cell r="A67" t="str">
            <v>Book Value (year-end)</v>
          </cell>
          <cell r="D67">
            <v>1.8189180434078391</v>
          </cell>
          <cell r="E67">
            <v>2.4482619240097012</v>
          </cell>
          <cell r="F67">
            <v>3.0097402597402598</v>
          </cell>
          <cell r="G67">
            <v>3.3464373464373467</v>
          </cell>
          <cell r="H67">
            <v>3.9358443708609272</v>
          </cell>
          <cell r="I67">
            <v>4.4771973466003319</v>
          </cell>
          <cell r="J67">
            <v>4.0711594809543739</v>
          </cell>
          <cell r="K67">
            <v>3.7006479481641472</v>
          </cell>
        </row>
        <row r="68">
          <cell r="A68" t="str">
            <v>Dividend</v>
          </cell>
          <cell r="D68">
            <v>0.255</v>
          </cell>
          <cell r="E68">
            <v>0.32500000000000001</v>
          </cell>
          <cell r="F68">
            <v>0.38</v>
          </cell>
          <cell r="G68">
            <v>0.43</v>
          </cell>
          <cell r="H68">
            <v>0.48</v>
          </cell>
          <cell r="I68">
            <v>0.54</v>
          </cell>
          <cell r="J68">
            <v>0.6</v>
          </cell>
          <cell r="K68">
            <v>0.66</v>
          </cell>
        </row>
        <row r="69">
          <cell r="A69" t="str">
            <v>Yield (year-end)</v>
          </cell>
          <cell r="D69">
            <v>1.8976744186046512E-2</v>
          </cell>
          <cell r="E69">
            <v>2.4761904761904763E-2</v>
          </cell>
          <cell r="F69">
            <v>2.3657587548638132E-2</v>
          </cell>
          <cell r="G69">
            <v>2.5387453874538744E-2</v>
          </cell>
          <cell r="H69">
            <v>2.5263157894736842E-2</v>
          </cell>
          <cell r="I69">
            <v>1.6520076481835566E-2</v>
          </cell>
          <cell r="J69">
            <v>1.7910447761194031E-2</v>
          </cell>
          <cell r="K69">
            <v>2.3259911894273129E-2</v>
          </cell>
        </row>
        <row r="70">
          <cell r="A70" t="str">
            <v>Payout Ratio</v>
          </cell>
          <cell r="D70">
            <v>0.38059701492537312</v>
          </cell>
          <cell r="E70">
            <v>0.40625</v>
          </cell>
          <cell r="F70">
            <v>0.38974358974358975</v>
          </cell>
          <cell r="G70">
            <v>0.47777777777777775</v>
          </cell>
          <cell r="H70">
            <v>0.45283018867924524</v>
          </cell>
          <cell r="I70">
            <v>0.43027888446215146</v>
          </cell>
          <cell r="J70">
            <v>0.43636363636363634</v>
          </cell>
          <cell r="K70">
            <v>0.45205479452054798</v>
          </cell>
        </row>
        <row r="72">
          <cell r="A72" t="str">
            <v>LEVERAGE ANALYSIS</v>
          </cell>
        </row>
        <row r="74">
          <cell r="A74" t="str">
            <v>Tax Rate</v>
          </cell>
          <cell r="D74">
            <v>0.45635867712240036</v>
          </cell>
          <cell r="E74">
            <v>0.40528766711732017</v>
          </cell>
          <cell r="F74">
            <v>0.37988898928617537</v>
          </cell>
          <cell r="G74">
            <v>0.36513443191673894</v>
          </cell>
          <cell r="H74">
            <v>0.38242738339158738</v>
          </cell>
          <cell r="I74">
            <v>0.38427148953464746</v>
          </cell>
          <cell r="J74">
            <v>0.3646034816247582</v>
          </cell>
          <cell r="K74">
            <v>0.34576271186440677</v>
          </cell>
        </row>
        <row r="75">
          <cell r="A75" t="str">
            <v xml:space="preserve">Asset Turnover </v>
          </cell>
          <cell r="D75">
            <v>1.7535102222922081</v>
          </cell>
          <cell r="E75">
            <v>1.591991773519968</v>
          </cell>
          <cell r="F75">
            <v>1.4547400816217302</v>
          </cell>
          <cell r="G75">
            <v>1.3909962172749428</v>
          </cell>
          <cell r="H75">
            <v>1.4514132048516764</v>
          </cell>
          <cell r="I75">
            <v>1.5078695017719408</v>
          </cell>
          <cell r="J75">
            <v>1.5591879911343947</v>
          </cell>
          <cell r="K75">
            <v>1.5257691981435026</v>
          </cell>
        </row>
        <row r="76">
          <cell r="A76" t="str">
            <v xml:space="preserve">Return on average assets </v>
          </cell>
          <cell r="D76">
            <v>0.16738839461459729</v>
          </cell>
          <cell r="E76">
            <v>0.16616650227697213</v>
          </cell>
          <cell r="F76">
            <v>0.16070114404228272</v>
          </cell>
          <cell r="G76">
            <v>0.13133382174842634</v>
          </cell>
          <cell r="H76">
            <v>0.14353343230902826</v>
          </cell>
          <cell r="I76">
            <v>0.15791119449656033</v>
          </cell>
          <cell r="J76">
            <v>0.16547451138424341</v>
          </cell>
          <cell r="K76">
            <v>0.16371590261872734</v>
          </cell>
        </row>
        <row r="77">
          <cell r="A77" t="str">
            <v>Financial leverage (g)</v>
          </cell>
          <cell r="D77">
            <v>2.4094473251549258</v>
          </cell>
          <cell r="E77">
            <v>2.2585553132998388</v>
          </cell>
          <cell r="F77">
            <v>2.2188079863430561</v>
          </cell>
          <cell r="G77">
            <v>2.1453361560174491</v>
          </cell>
          <cell r="H77">
            <v>2.0190600079181045</v>
          </cell>
          <cell r="I77">
            <v>1.889698640929683</v>
          </cell>
          <cell r="J77">
            <v>1.93442143727162</v>
          </cell>
          <cell r="K77">
            <v>2.2555349040616628</v>
          </cell>
        </row>
        <row r="80">
          <cell r="A80" t="str">
            <v>(a) Net debt (ST debt + LT debt - cash) divided by net debt plus equity.</v>
          </cell>
        </row>
        <row r="81">
          <cell r="A81" t="str">
            <v>(b) Including capitalized interest cost.</v>
          </cell>
        </row>
        <row r="82">
          <cell r="A82" t="str">
            <v>(c) 365 days divided by COGS divided by average inventory.</v>
          </cell>
        </row>
        <row r="83">
          <cell r="A83" t="str">
            <v>(d) 365 days divided by sales divided by accounts receivable.</v>
          </cell>
        </row>
        <row r="84">
          <cell r="A84" t="str">
            <v>(e) Days to sell inventory plus days sales in receivables.</v>
          </cell>
        </row>
        <row r="85">
          <cell r="A85" t="str">
            <v>(f) EBIT divided by average total capital (short term debt + long term debt + equity).</v>
          </cell>
        </row>
        <row r="86">
          <cell r="A86" t="str">
            <v>(g) Average assets divided by average equity.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Emp Details"/>
      <sheetName val="Mobiles"/>
      <sheetName val="Calcs"/>
      <sheetName val="Workings"/>
      <sheetName val="Data"/>
      <sheetName val="Pick Lists Sheet"/>
      <sheetName val="Picklist"/>
      <sheetName val="Emp_Details"/>
      <sheetName val="Shanghai"/>
    </sheetNames>
    <sheetDataSet>
      <sheetData sheetId="0">
        <row r="1">
          <cell r="A1">
            <v>91</v>
          </cell>
        </row>
      </sheetData>
      <sheetData sheetId="1" refreshError="1">
        <row r="1">
          <cell r="A1">
            <v>91</v>
          </cell>
          <cell r="B1" t="str">
            <v>WOODEN</v>
          </cell>
          <cell r="C1" t="str">
            <v xml:space="preserve">  K.</v>
          </cell>
          <cell r="E1" t="str">
            <v>M</v>
          </cell>
        </row>
        <row r="2">
          <cell r="A2">
            <v>685</v>
          </cell>
          <cell r="B2" t="str">
            <v>PARSONS</v>
          </cell>
          <cell r="C2" t="str">
            <v xml:space="preserve">  D.</v>
          </cell>
          <cell r="E2" t="str">
            <v>M</v>
          </cell>
          <cell r="F2">
            <v>19.41</v>
          </cell>
          <cell r="G2">
            <v>14</v>
          </cell>
        </row>
        <row r="3">
          <cell r="A3">
            <v>1082</v>
          </cell>
          <cell r="B3" t="str">
            <v>HARDWICK</v>
          </cell>
          <cell r="C3" t="str">
            <v xml:space="preserve">  A.</v>
          </cell>
          <cell r="E3" t="str">
            <v>M</v>
          </cell>
        </row>
        <row r="4">
          <cell r="A4">
            <v>1127</v>
          </cell>
          <cell r="B4" t="str">
            <v>GREEN</v>
          </cell>
          <cell r="C4" t="str">
            <v xml:space="preserve">  B.T</v>
          </cell>
          <cell r="D4">
            <v>203508138</v>
          </cell>
          <cell r="E4" t="str">
            <v>M</v>
          </cell>
        </row>
        <row r="5">
          <cell r="A5">
            <v>10096</v>
          </cell>
          <cell r="B5" t="str">
            <v>PICKERING</v>
          </cell>
          <cell r="C5" t="str">
            <v xml:space="preserve">  J.</v>
          </cell>
          <cell r="E5" t="str">
            <v>M</v>
          </cell>
        </row>
        <row r="6">
          <cell r="A6">
            <v>10139</v>
          </cell>
          <cell r="B6" t="str">
            <v>RILEY</v>
          </cell>
          <cell r="C6" t="str">
            <v xml:space="preserve">  A.</v>
          </cell>
          <cell r="E6" t="str">
            <v>M</v>
          </cell>
        </row>
        <row r="7">
          <cell r="A7">
            <v>10163</v>
          </cell>
          <cell r="B7" t="str">
            <v>ASH</v>
          </cell>
          <cell r="C7" t="str">
            <v xml:space="preserve">  D.E</v>
          </cell>
          <cell r="E7" t="str">
            <v>M</v>
          </cell>
        </row>
        <row r="8">
          <cell r="A8">
            <v>10164</v>
          </cell>
          <cell r="B8" t="str">
            <v>CHARLTON</v>
          </cell>
          <cell r="C8" t="str">
            <v xml:space="preserve">  A.</v>
          </cell>
          <cell r="E8" t="str">
            <v>M</v>
          </cell>
          <cell r="F8">
            <v>21.76</v>
          </cell>
          <cell r="G8">
            <v>17.190000000000001</v>
          </cell>
        </row>
        <row r="9">
          <cell r="A9">
            <v>10165</v>
          </cell>
          <cell r="B9" t="str">
            <v>HAGGARTY</v>
          </cell>
          <cell r="C9" t="str">
            <v xml:space="preserve">  J.</v>
          </cell>
          <cell r="E9" t="str">
            <v>M</v>
          </cell>
          <cell r="F9">
            <v>16.82</v>
          </cell>
          <cell r="G9">
            <v>15.48</v>
          </cell>
        </row>
        <row r="10">
          <cell r="A10">
            <v>10167</v>
          </cell>
          <cell r="B10" t="str">
            <v>JONES</v>
          </cell>
          <cell r="C10" t="str">
            <v xml:space="preserve">  C.</v>
          </cell>
          <cell r="E10" t="str">
            <v>M</v>
          </cell>
        </row>
        <row r="11">
          <cell r="A11">
            <v>10168</v>
          </cell>
          <cell r="B11" t="str">
            <v>TAYLOR</v>
          </cell>
          <cell r="C11" t="str">
            <v xml:space="preserve">  S.L</v>
          </cell>
          <cell r="D11">
            <v>203598137</v>
          </cell>
          <cell r="E11" t="str">
            <v>M</v>
          </cell>
        </row>
        <row r="12">
          <cell r="A12">
            <v>10175</v>
          </cell>
          <cell r="B12" t="str">
            <v>MC GLYNN</v>
          </cell>
          <cell r="C12" t="str">
            <v xml:space="preserve">  R.</v>
          </cell>
          <cell r="E12" t="str">
            <v>M</v>
          </cell>
          <cell r="F12">
            <v>16.91</v>
          </cell>
          <cell r="G12">
            <v>17.04</v>
          </cell>
        </row>
        <row r="13">
          <cell r="A13">
            <v>10179</v>
          </cell>
          <cell r="B13" t="str">
            <v>AUSTEN SMITH</v>
          </cell>
          <cell r="C13" t="str">
            <v xml:space="preserve">  J.</v>
          </cell>
          <cell r="D13">
            <v>203268123</v>
          </cell>
          <cell r="E13" t="str">
            <v>M</v>
          </cell>
        </row>
        <row r="14">
          <cell r="A14">
            <v>10199</v>
          </cell>
          <cell r="B14" t="str">
            <v>FLETCHER</v>
          </cell>
          <cell r="C14" t="str">
            <v xml:space="preserve">  A.</v>
          </cell>
          <cell r="E14" t="str">
            <v>M</v>
          </cell>
          <cell r="F14">
            <v>12.11</v>
          </cell>
          <cell r="G14">
            <v>9.41</v>
          </cell>
        </row>
        <row r="15">
          <cell r="A15">
            <v>10201</v>
          </cell>
          <cell r="B15" t="str">
            <v>BARRETT</v>
          </cell>
          <cell r="C15" t="str">
            <v xml:space="preserve">  R.</v>
          </cell>
          <cell r="D15">
            <v>203598137</v>
          </cell>
          <cell r="E15" t="str">
            <v>M</v>
          </cell>
        </row>
        <row r="16">
          <cell r="A16">
            <v>10202</v>
          </cell>
          <cell r="B16" t="str">
            <v>ANDERSON</v>
          </cell>
          <cell r="C16" t="str">
            <v xml:space="preserve">  A.</v>
          </cell>
          <cell r="E16" t="str">
            <v>M</v>
          </cell>
          <cell r="F16">
            <v>25.66</v>
          </cell>
          <cell r="G16">
            <v>26.05</v>
          </cell>
        </row>
        <row r="17">
          <cell r="A17">
            <v>10208</v>
          </cell>
          <cell r="B17" t="str">
            <v>PILE</v>
          </cell>
          <cell r="C17" t="str">
            <v xml:space="preserve">  G.</v>
          </cell>
          <cell r="D17">
            <v>203508138</v>
          </cell>
          <cell r="E17" t="str">
            <v>M</v>
          </cell>
        </row>
        <row r="18">
          <cell r="A18">
            <v>10222</v>
          </cell>
          <cell r="B18" t="str">
            <v>MAGRATH</v>
          </cell>
          <cell r="C18" t="str">
            <v xml:space="preserve">  D.L</v>
          </cell>
          <cell r="D18">
            <v>203168070</v>
          </cell>
          <cell r="E18" t="str">
            <v>M</v>
          </cell>
        </row>
        <row r="19">
          <cell r="A19">
            <v>10223</v>
          </cell>
          <cell r="B19" t="str">
            <v>POWNALL</v>
          </cell>
          <cell r="C19" t="str">
            <v xml:space="preserve">  B.</v>
          </cell>
          <cell r="E19" t="str">
            <v>M</v>
          </cell>
          <cell r="F19">
            <v>26.25</v>
          </cell>
        </row>
        <row r="20">
          <cell r="A20">
            <v>10231</v>
          </cell>
          <cell r="B20" t="str">
            <v>ATTWELL</v>
          </cell>
          <cell r="C20" t="str">
            <v xml:space="preserve">  V.</v>
          </cell>
          <cell r="D20">
            <v>203598137</v>
          </cell>
          <cell r="E20" t="str">
            <v>M</v>
          </cell>
        </row>
        <row r="21">
          <cell r="A21">
            <v>10241</v>
          </cell>
          <cell r="B21" t="str">
            <v>YORKE</v>
          </cell>
          <cell r="C21" t="str">
            <v xml:space="preserve">  B.</v>
          </cell>
          <cell r="E21" t="str">
            <v>M</v>
          </cell>
          <cell r="F21">
            <v>31.45</v>
          </cell>
        </row>
        <row r="22">
          <cell r="A22">
            <v>10243</v>
          </cell>
          <cell r="B22" t="str">
            <v>MCMURDO</v>
          </cell>
          <cell r="C22" t="str">
            <v xml:space="preserve">  I.G</v>
          </cell>
          <cell r="D22">
            <v>203508138</v>
          </cell>
          <cell r="E22" t="str">
            <v>M</v>
          </cell>
        </row>
        <row r="23">
          <cell r="A23">
            <v>10248</v>
          </cell>
          <cell r="B23" t="str">
            <v>COOPER</v>
          </cell>
          <cell r="C23" t="str">
            <v xml:space="preserve">  T.J</v>
          </cell>
          <cell r="D23">
            <v>1</v>
          </cell>
          <cell r="E23" t="str">
            <v>M</v>
          </cell>
          <cell r="F23">
            <v>14.8</v>
          </cell>
          <cell r="G23">
            <v>17.239999999999998</v>
          </cell>
        </row>
        <row r="24">
          <cell r="A24">
            <v>10255</v>
          </cell>
          <cell r="B24" t="str">
            <v>KENDALL</v>
          </cell>
          <cell r="C24" t="str">
            <v xml:space="preserve">  D.</v>
          </cell>
          <cell r="D24">
            <v>2</v>
          </cell>
          <cell r="E24" t="str">
            <v>M</v>
          </cell>
          <cell r="F24">
            <v>21.76</v>
          </cell>
          <cell r="G24">
            <v>17.87</v>
          </cell>
        </row>
        <row r="25">
          <cell r="A25">
            <v>10262</v>
          </cell>
          <cell r="B25" t="str">
            <v>PARK</v>
          </cell>
          <cell r="C25" t="str">
            <v xml:space="preserve">  A.</v>
          </cell>
          <cell r="D25">
            <v>203108122</v>
          </cell>
          <cell r="E25" t="str">
            <v>M</v>
          </cell>
          <cell r="F25">
            <v>2000</v>
          </cell>
        </row>
        <row r="26">
          <cell r="A26">
            <v>10269</v>
          </cell>
          <cell r="B26" t="str">
            <v>MEREDITH</v>
          </cell>
          <cell r="C26" t="str">
            <v xml:space="preserve">  M.</v>
          </cell>
          <cell r="D26">
            <v>4</v>
          </cell>
          <cell r="E26" t="str">
            <v>M</v>
          </cell>
          <cell r="F26">
            <v>5000</v>
          </cell>
        </row>
        <row r="27">
          <cell r="A27">
            <v>10271</v>
          </cell>
          <cell r="B27" t="str">
            <v>NICHOLAS</v>
          </cell>
          <cell r="C27" t="str">
            <v xml:space="preserve">  P.</v>
          </cell>
          <cell r="D27">
            <v>5</v>
          </cell>
          <cell r="E27" t="str">
            <v>M</v>
          </cell>
          <cell r="F27">
            <v>19.649999999999999</v>
          </cell>
          <cell r="G27">
            <v>18.09</v>
          </cell>
        </row>
        <row r="28">
          <cell r="A28">
            <v>10273</v>
          </cell>
          <cell r="B28" t="str">
            <v>BURALLE</v>
          </cell>
          <cell r="C28" t="str">
            <v xml:space="preserve">  I.M</v>
          </cell>
          <cell r="E28" t="str">
            <v>M</v>
          </cell>
          <cell r="F28">
            <v>21.71</v>
          </cell>
          <cell r="G28">
            <v>17.079999999999998</v>
          </cell>
        </row>
        <row r="29">
          <cell r="A29">
            <v>10274</v>
          </cell>
          <cell r="B29" t="str">
            <v>BALL</v>
          </cell>
          <cell r="C29" t="str">
            <v xml:space="preserve">  T.R</v>
          </cell>
          <cell r="E29" t="str">
            <v>M</v>
          </cell>
          <cell r="F29">
            <v>10.67</v>
          </cell>
          <cell r="G29">
            <v>12.21</v>
          </cell>
        </row>
        <row r="30">
          <cell r="A30">
            <v>10291</v>
          </cell>
          <cell r="B30" t="str">
            <v>SWINDELLS</v>
          </cell>
          <cell r="C30" t="str">
            <v xml:space="preserve">  S.A</v>
          </cell>
          <cell r="E30" t="str">
            <v>M</v>
          </cell>
        </row>
        <row r="31">
          <cell r="A31">
            <v>10293</v>
          </cell>
          <cell r="B31" t="str">
            <v>MCCRORY</v>
          </cell>
          <cell r="C31" t="str">
            <v xml:space="preserve">  D.</v>
          </cell>
          <cell r="E31" t="str">
            <v>M</v>
          </cell>
          <cell r="F31">
            <v>19.350000000000001</v>
          </cell>
          <cell r="G31">
            <v>14.49</v>
          </cell>
        </row>
        <row r="32">
          <cell r="A32">
            <v>10301</v>
          </cell>
          <cell r="B32" t="str">
            <v>DOWN</v>
          </cell>
          <cell r="C32" t="str">
            <v xml:space="preserve">  J.</v>
          </cell>
          <cell r="E32" t="str">
            <v>W</v>
          </cell>
          <cell r="F32">
            <v>13</v>
          </cell>
          <cell r="G32">
            <v>20</v>
          </cell>
        </row>
        <row r="33">
          <cell r="A33">
            <v>10304</v>
          </cell>
          <cell r="B33" t="str">
            <v>DURRANT</v>
          </cell>
          <cell r="C33" t="str">
            <v xml:space="preserve">  L.</v>
          </cell>
          <cell r="D33">
            <v>993365555</v>
          </cell>
          <cell r="E33" t="str">
            <v>M</v>
          </cell>
        </row>
        <row r="34">
          <cell r="A34">
            <v>10320</v>
          </cell>
          <cell r="B34" t="str">
            <v>SHOESMITH</v>
          </cell>
          <cell r="C34" t="str">
            <v xml:space="preserve">  D.R</v>
          </cell>
          <cell r="E34" t="str">
            <v>M</v>
          </cell>
        </row>
        <row r="35">
          <cell r="A35">
            <v>10327</v>
          </cell>
          <cell r="B35" t="str">
            <v>BROMFIELD</v>
          </cell>
          <cell r="C35" t="str">
            <v xml:space="preserve">  C.</v>
          </cell>
          <cell r="D35">
            <v>203518081</v>
          </cell>
          <cell r="E35" t="str">
            <v>M</v>
          </cell>
        </row>
        <row r="36">
          <cell r="A36">
            <v>10333</v>
          </cell>
          <cell r="B36" t="str">
            <v>PORTER</v>
          </cell>
          <cell r="C36" t="str">
            <v xml:space="preserve">  K.</v>
          </cell>
          <cell r="D36">
            <v>203508138</v>
          </cell>
          <cell r="E36" t="str">
            <v>M</v>
          </cell>
        </row>
        <row r="37">
          <cell r="A37">
            <v>10335</v>
          </cell>
          <cell r="B37" t="str">
            <v>SKINNER</v>
          </cell>
          <cell r="C37" t="str">
            <v xml:space="preserve">  D.</v>
          </cell>
          <cell r="E37" t="str">
            <v>M</v>
          </cell>
          <cell r="F37">
            <v>22.43</v>
          </cell>
          <cell r="G37">
            <v>18.09</v>
          </cell>
        </row>
        <row r="38">
          <cell r="A38">
            <v>10344</v>
          </cell>
          <cell r="B38" t="str">
            <v>LINDSAY</v>
          </cell>
          <cell r="C38" t="str">
            <v xml:space="preserve">  P.H</v>
          </cell>
          <cell r="E38" t="str">
            <v>M</v>
          </cell>
          <cell r="F38">
            <v>13.94</v>
          </cell>
          <cell r="G38">
            <v>16.29</v>
          </cell>
        </row>
        <row r="39">
          <cell r="A39">
            <v>10348</v>
          </cell>
          <cell r="B39" t="str">
            <v>WERNET</v>
          </cell>
          <cell r="C39" t="str">
            <v xml:space="preserve">  I.</v>
          </cell>
          <cell r="D39">
            <v>1509.4288002857143</v>
          </cell>
          <cell r="E39" t="str">
            <v>M</v>
          </cell>
          <cell r="F39">
            <v>20.96</v>
          </cell>
          <cell r="G39">
            <v>15.66</v>
          </cell>
        </row>
        <row r="40">
          <cell r="A40">
            <v>10355</v>
          </cell>
          <cell r="B40" t="str">
            <v>IVIC</v>
          </cell>
          <cell r="C40" t="str">
            <v xml:space="preserve">  V.</v>
          </cell>
          <cell r="D40">
            <v>1509.4288002857143</v>
          </cell>
          <cell r="E40" t="str">
            <v>M</v>
          </cell>
        </row>
        <row r="41">
          <cell r="A41">
            <v>10402</v>
          </cell>
          <cell r="B41" t="str">
            <v>EVANS</v>
          </cell>
          <cell r="C41" t="str">
            <v xml:space="preserve">  M.</v>
          </cell>
          <cell r="D41">
            <v>203508138</v>
          </cell>
          <cell r="E41" t="str">
            <v>M</v>
          </cell>
        </row>
        <row r="42">
          <cell r="A42">
            <v>10403</v>
          </cell>
          <cell r="B42" t="str">
            <v>RADFORD</v>
          </cell>
          <cell r="C42" t="str">
            <v xml:space="preserve">  M.E</v>
          </cell>
          <cell r="D42">
            <v>203508138</v>
          </cell>
          <cell r="E42" t="str">
            <v>M</v>
          </cell>
        </row>
        <row r="43">
          <cell r="A43">
            <v>10404</v>
          </cell>
          <cell r="B43" t="str">
            <v>SAUNDERS</v>
          </cell>
          <cell r="C43" t="str">
            <v xml:space="preserve">  E.C</v>
          </cell>
          <cell r="D43">
            <v>203508138</v>
          </cell>
          <cell r="E43" t="str">
            <v>M</v>
          </cell>
        </row>
        <row r="44">
          <cell r="A44">
            <v>10405</v>
          </cell>
          <cell r="B44" t="str">
            <v>BURGHAM</v>
          </cell>
          <cell r="C44" t="str">
            <v xml:space="preserve">  D.</v>
          </cell>
          <cell r="D44">
            <v>203508138</v>
          </cell>
          <cell r="E44" t="str">
            <v>M</v>
          </cell>
        </row>
        <row r="45">
          <cell r="A45">
            <v>10406</v>
          </cell>
          <cell r="B45" t="str">
            <v>WOODLEY</v>
          </cell>
          <cell r="C45" t="str">
            <v xml:space="preserve">  R.E</v>
          </cell>
          <cell r="D45">
            <v>203508138</v>
          </cell>
          <cell r="E45" t="str">
            <v>M</v>
          </cell>
        </row>
        <row r="46">
          <cell r="A46">
            <v>10407</v>
          </cell>
          <cell r="B46" t="str">
            <v>HOWLETT</v>
          </cell>
          <cell r="C46" t="str">
            <v xml:space="preserve">  K.G</v>
          </cell>
          <cell r="D46">
            <v>203508138</v>
          </cell>
          <cell r="E46" t="str">
            <v>M</v>
          </cell>
        </row>
        <row r="47">
          <cell r="A47">
            <v>10408</v>
          </cell>
          <cell r="B47" t="str">
            <v>GRACE</v>
          </cell>
          <cell r="C47" t="str">
            <v xml:space="preserve">  P.F</v>
          </cell>
          <cell r="D47">
            <v>203508138</v>
          </cell>
          <cell r="E47" t="str">
            <v>M</v>
          </cell>
        </row>
        <row r="48">
          <cell r="A48">
            <v>10411</v>
          </cell>
          <cell r="B48" t="str">
            <v>ROBERTSON</v>
          </cell>
          <cell r="C48" t="str">
            <v xml:space="preserve">  I.</v>
          </cell>
          <cell r="D48">
            <v>3392.0975609756097</v>
          </cell>
          <cell r="E48" t="str">
            <v>M</v>
          </cell>
          <cell r="F48">
            <v>21.6</v>
          </cell>
        </row>
        <row r="49">
          <cell r="A49">
            <v>10413</v>
          </cell>
          <cell r="B49" t="str">
            <v>BROOKS</v>
          </cell>
          <cell r="C49" t="str">
            <v xml:space="preserve">  C.</v>
          </cell>
          <cell r="D49">
            <v>203508138</v>
          </cell>
          <cell r="E49" t="str">
            <v>M</v>
          </cell>
        </row>
        <row r="50">
          <cell r="A50">
            <v>10414</v>
          </cell>
          <cell r="B50" t="str">
            <v>DAVIS</v>
          </cell>
          <cell r="C50" t="str">
            <v xml:space="preserve">  I.</v>
          </cell>
          <cell r="D50">
            <v>203508138</v>
          </cell>
          <cell r="E50" t="str">
            <v>M</v>
          </cell>
        </row>
        <row r="51">
          <cell r="A51">
            <v>10415</v>
          </cell>
          <cell r="B51" t="str">
            <v>KNOX</v>
          </cell>
          <cell r="C51" t="str">
            <v xml:space="preserve">  W.</v>
          </cell>
          <cell r="D51">
            <v>203508139</v>
          </cell>
          <cell r="E51" t="str">
            <v>M</v>
          </cell>
        </row>
        <row r="52">
          <cell r="A52">
            <v>10416</v>
          </cell>
          <cell r="B52" t="str">
            <v>CARTER</v>
          </cell>
          <cell r="C52" t="str">
            <v xml:space="preserve">  M.</v>
          </cell>
          <cell r="D52">
            <v>203508138</v>
          </cell>
          <cell r="E52" t="str">
            <v>M</v>
          </cell>
        </row>
        <row r="53">
          <cell r="A53">
            <v>10417</v>
          </cell>
          <cell r="B53" t="str">
            <v>HESLOP</v>
          </cell>
          <cell r="C53" t="str">
            <v xml:space="preserve">  R.B</v>
          </cell>
          <cell r="D53">
            <v>203508138</v>
          </cell>
          <cell r="E53" t="str">
            <v>M</v>
          </cell>
        </row>
        <row r="54">
          <cell r="A54">
            <v>10418</v>
          </cell>
          <cell r="B54" t="str">
            <v>CRAIG</v>
          </cell>
          <cell r="C54" t="str">
            <v xml:space="preserve">  P.</v>
          </cell>
          <cell r="D54">
            <v>203508138</v>
          </cell>
          <cell r="E54" t="str">
            <v>M</v>
          </cell>
        </row>
        <row r="55">
          <cell r="A55">
            <v>10420</v>
          </cell>
          <cell r="B55" t="str">
            <v>DUNNING</v>
          </cell>
          <cell r="C55" t="str">
            <v xml:space="preserve">  G.L</v>
          </cell>
          <cell r="D55">
            <v>203508138</v>
          </cell>
          <cell r="E55" t="str">
            <v>M</v>
          </cell>
        </row>
        <row r="56">
          <cell r="A56">
            <v>10421</v>
          </cell>
          <cell r="B56" t="str">
            <v>CRESSWELL</v>
          </cell>
          <cell r="C56" t="str">
            <v xml:space="preserve">  E.</v>
          </cell>
          <cell r="D56">
            <v>203508138</v>
          </cell>
          <cell r="E56" t="str">
            <v>M</v>
          </cell>
        </row>
        <row r="57">
          <cell r="A57">
            <v>10422</v>
          </cell>
          <cell r="B57" t="str">
            <v>MIDDLETON</v>
          </cell>
          <cell r="C57" t="str">
            <v xml:space="preserve">  P.A</v>
          </cell>
          <cell r="D57">
            <v>203508138</v>
          </cell>
          <cell r="E57" t="str">
            <v>M</v>
          </cell>
        </row>
        <row r="58">
          <cell r="A58">
            <v>10423</v>
          </cell>
          <cell r="B58" t="str">
            <v>PHILLIPS</v>
          </cell>
          <cell r="C58" t="str">
            <v xml:space="preserve">  V.</v>
          </cell>
          <cell r="D58">
            <v>203508138</v>
          </cell>
          <cell r="E58" t="str">
            <v>M</v>
          </cell>
        </row>
        <row r="59">
          <cell r="A59">
            <v>10424</v>
          </cell>
          <cell r="B59" t="str">
            <v>PETTET</v>
          </cell>
          <cell r="C59" t="str">
            <v xml:space="preserve">  T.</v>
          </cell>
          <cell r="D59">
            <v>203508138</v>
          </cell>
          <cell r="E59" t="str">
            <v>M</v>
          </cell>
        </row>
        <row r="60">
          <cell r="A60">
            <v>10425</v>
          </cell>
          <cell r="B60" t="str">
            <v>PARKER</v>
          </cell>
          <cell r="C60" t="str">
            <v xml:space="preserve">  T.</v>
          </cell>
          <cell r="D60">
            <v>203508139</v>
          </cell>
          <cell r="E60" t="str">
            <v>M</v>
          </cell>
        </row>
        <row r="61">
          <cell r="A61">
            <v>10426</v>
          </cell>
          <cell r="B61" t="str">
            <v>WOOLMAN</v>
          </cell>
          <cell r="C61" t="str">
            <v xml:space="preserve">  M.</v>
          </cell>
          <cell r="D61">
            <v>203508138</v>
          </cell>
          <cell r="E61" t="str">
            <v>M</v>
          </cell>
        </row>
        <row r="62">
          <cell r="A62">
            <v>10428</v>
          </cell>
          <cell r="B62" t="str">
            <v>WISE</v>
          </cell>
          <cell r="C62" t="str">
            <v xml:space="preserve">  A.J</v>
          </cell>
          <cell r="D62">
            <v>203508138</v>
          </cell>
          <cell r="E62" t="str">
            <v>M</v>
          </cell>
        </row>
        <row r="63">
          <cell r="A63">
            <v>10430</v>
          </cell>
          <cell r="B63" t="str">
            <v>FISHER</v>
          </cell>
          <cell r="C63" t="str">
            <v xml:space="preserve">  N.</v>
          </cell>
          <cell r="D63">
            <v>203508138</v>
          </cell>
          <cell r="E63" t="str">
            <v>M</v>
          </cell>
        </row>
        <row r="64">
          <cell r="A64">
            <v>10431</v>
          </cell>
          <cell r="B64" t="str">
            <v>SCADDEN</v>
          </cell>
          <cell r="C64" t="str">
            <v xml:space="preserve">  R.</v>
          </cell>
          <cell r="D64">
            <v>203508138</v>
          </cell>
          <cell r="E64" t="str">
            <v>M</v>
          </cell>
        </row>
        <row r="65">
          <cell r="A65">
            <v>10432</v>
          </cell>
          <cell r="B65" t="str">
            <v>REAVILL</v>
          </cell>
          <cell r="C65" t="str">
            <v xml:space="preserve">  S.</v>
          </cell>
          <cell r="D65">
            <v>203508138</v>
          </cell>
          <cell r="E65" t="str">
            <v>M</v>
          </cell>
        </row>
        <row r="66">
          <cell r="A66">
            <v>10433</v>
          </cell>
          <cell r="B66" t="str">
            <v>THOMPSON</v>
          </cell>
          <cell r="C66" t="str">
            <v xml:space="preserve">  D.</v>
          </cell>
          <cell r="D66">
            <v>203508138</v>
          </cell>
          <cell r="E66" t="str">
            <v>M</v>
          </cell>
        </row>
        <row r="67">
          <cell r="A67">
            <v>10438</v>
          </cell>
          <cell r="B67" t="str">
            <v>CHAMBERLAIN</v>
          </cell>
          <cell r="C67" t="str">
            <v xml:space="preserve">  R.</v>
          </cell>
          <cell r="D67">
            <v>203508138</v>
          </cell>
          <cell r="E67" t="str">
            <v>M</v>
          </cell>
        </row>
        <row r="68">
          <cell r="A68">
            <v>10439</v>
          </cell>
          <cell r="B68" t="str">
            <v>WARREN</v>
          </cell>
          <cell r="C68" t="str">
            <v xml:space="preserve">  J.R</v>
          </cell>
          <cell r="D68">
            <v>203508138</v>
          </cell>
          <cell r="E68" t="str">
            <v>M</v>
          </cell>
        </row>
        <row r="69">
          <cell r="A69">
            <v>10446</v>
          </cell>
          <cell r="B69" t="str">
            <v>CLARIDGE</v>
          </cell>
          <cell r="C69" t="str">
            <v xml:space="preserve">  D.</v>
          </cell>
          <cell r="E69" t="str">
            <v>M</v>
          </cell>
        </row>
        <row r="70">
          <cell r="A70">
            <v>10447</v>
          </cell>
          <cell r="B70" t="str">
            <v>ROWBOTHAM</v>
          </cell>
          <cell r="C70" t="str">
            <v xml:space="preserve">  D.</v>
          </cell>
          <cell r="E70" t="str">
            <v>M</v>
          </cell>
        </row>
        <row r="71">
          <cell r="A71">
            <v>10466</v>
          </cell>
          <cell r="B71" t="str">
            <v>MCKAY</v>
          </cell>
          <cell r="C71" t="str">
            <v xml:space="preserve">  S.S</v>
          </cell>
          <cell r="D71">
            <v>203108122</v>
          </cell>
          <cell r="E71" t="str">
            <v>M</v>
          </cell>
        </row>
        <row r="72">
          <cell r="A72">
            <v>10471</v>
          </cell>
          <cell r="B72" t="str">
            <v>FINLAYSON</v>
          </cell>
          <cell r="C72" t="str">
            <v xml:space="preserve">  A.</v>
          </cell>
          <cell r="E72" t="str">
            <v>M</v>
          </cell>
          <cell r="F72">
            <v>17.78</v>
          </cell>
          <cell r="G72">
            <v>16.739999999999998</v>
          </cell>
        </row>
        <row r="73">
          <cell r="A73">
            <v>10472</v>
          </cell>
          <cell r="B73" t="str">
            <v>SPICER</v>
          </cell>
          <cell r="C73" t="str">
            <v xml:space="preserve">  C.</v>
          </cell>
          <cell r="D73">
            <v>203508138</v>
          </cell>
          <cell r="E73" t="str">
            <v>M</v>
          </cell>
        </row>
        <row r="74">
          <cell r="A74">
            <v>10473</v>
          </cell>
          <cell r="B74" t="str">
            <v>STOPPES</v>
          </cell>
          <cell r="C74" t="str">
            <v xml:space="preserve">  M.E</v>
          </cell>
          <cell r="D74">
            <v>203598137</v>
          </cell>
          <cell r="E74" t="str">
            <v>M</v>
          </cell>
        </row>
        <row r="75">
          <cell r="A75">
            <v>10479</v>
          </cell>
          <cell r="B75" t="str">
            <v>CURLEY</v>
          </cell>
          <cell r="C75" t="str">
            <v xml:space="preserve">  A.</v>
          </cell>
          <cell r="D75">
            <v>203508138</v>
          </cell>
          <cell r="E75" t="str">
            <v>M</v>
          </cell>
        </row>
        <row r="76">
          <cell r="A76">
            <v>10480</v>
          </cell>
          <cell r="B76" t="str">
            <v>FOSTER</v>
          </cell>
          <cell r="C76" t="str">
            <v xml:space="preserve">  W.H</v>
          </cell>
          <cell r="E76" t="str">
            <v>M</v>
          </cell>
          <cell r="F76">
            <v>20.23</v>
          </cell>
          <cell r="G76">
            <v>19.34</v>
          </cell>
        </row>
        <row r="77">
          <cell r="A77">
            <v>10497</v>
          </cell>
          <cell r="B77" t="str">
            <v>DANCE</v>
          </cell>
          <cell r="C77" t="str">
            <v xml:space="preserve">  A.</v>
          </cell>
          <cell r="E77" t="str">
            <v>M</v>
          </cell>
        </row>
        <row r="78">
          <cell r="A78">
            <v>10498</v>
          </cell>
          <cell r="B78" t="str">
            <v>BROWN</v>
          </cell>
          <cell r="C78" t="str">
            <v xml:space="preserve">  D.</v>
          </cell>
          <cell r="E78" t="str">
            <v>M</v>
          </cell>
        </row>
        <row r="79">
          <cell r="A79">
            <v>10549</v>
          </cell>
          <cell r="B79" t="str">
            <v>FLETT</v>
          </cell>
          <cell r="C79" t="str">
            <v xml:space="preserve">  J.</v>
          </cell>
          <cell r="D79">
            <v>203598137</v>
          </cell>
          <cell r="E79" t="str">
            <v>W</v>
          </cell>
        </row>
        <row r="80">
          <cell r="A80">
            <v>10553</v>
          </cell>
          <cell r="B80" t="str">
            <v>MCLAUGHLIN</v>
          </cell>
          <cell r="C80" t="str">
            <v xml:space="preserve">  N.</v>
          </cell>
          <cell r="D80">
            <v>993518250</v>
          </cell>
          <cell r="E80" t="str">
            <v>M</v>
          </cell>
        </row>
        <row r="81">
          <cell r="A81">
            <v>10563</v>
          </cell>
          <cell r="B81" t="str">
            <v>HAMILTON</v>
          </cell>
          <cell r="C81" t="str">
            <v xml:space="preserve">  C.</v>
          </cell>
          <cell r="E81" t="str">
            <v>M</v>
          </cell>
          <cell r="F81">
            <v>21.43</v>
          </cell>
          <cell r="G81">
            <v>22.59</v>
          </cell>
        </row>
        <row r="82">
          <cell r="A82">
            <v>10572</v>
          </cell>
          <cell r="B82" t="str">
            <v>BREEN</v>
          </cell>
          <cell r="C82" t="str">
            <v xml:space="preserve">  J.</v>
          </cell>
          <cell r="D82">
            <v>203508138</v>
          </cell>
          <cell r="E82" t="str">
            <v>M</v>
          </cell>
        </row>
        <row r="83">
          <cell r="A83">
            <v>10581</v>
          </cell>
          <cell r="B83" t="str">
            <v>PARSONS</v>
          </cell>
          <cell r="C83" t="str">
            <v xml:space="preserve">  A.</v>
          </cell>
          <cell r="E83" t="str">
            <v>M</v>
          </cell>
          <cell r="F83">
            <v>16.88</v>
          </cell>
          <cell r="G83">
            <v>14.49</v>
          </cell>
        </row>
        <row r="84">
          <cell r="A84">
            <v>11589</v>
          </cell>
          <cell r="B84" t="str">
            <v>PRIESTMAN</v>
          </cell>
          <cell r="C84" t="str">
            <v xml:space="preserve">  A.</v>
          </cell>
          <cell r="D84">
            <v>993248126</v>
          </cell>
          <cell r="E84" t="str">
            <v>M</v>
          </cell>
        </row>
        <row r="85">
          <cell r="A85">
            <v>10591</v>
          </cell>
          <cell r="B85" t="str">
            <v>RICHARDSON</v>
          </cell>
          <cell r="C85" t="str">
            <v xml:space="preserve">  C.A</v>
          </cell>
          <cell r="E85" t="str">
            <v>M</v>
          </cell>
        </row>
        <row r="86">
          <cell r="A86">
            <v>10592</v>
          </cell>
          <cell r="B86" t="str">
            <v>PLUCK</v>
          </cell>
          <cell r="C86" t="str">
            <v xml:space="preserve">  V.E</v>
          </cell>
          <cell r="E86" t="str">
            <v>M</v>
          </cell>
        </row>
        <row r="87">
          <cell r="A87">
            <v>10593</v>
          </cell>
          <cell r="B87" t="str">
            <v>LINDSAY</v>
          </cell>
          <cell r="C87" t="str">
            <v xml:space="preserve">  P.</v>
          </cell>
          <cell r="E87" t="str">
            <v>M</v>
          </cell>
        </row>
        <row r="88">
          <cell r="A88">
            <v>10597</v>
          </cell>
          <cell r="B88" t="str">
            <v>SUTTON</v>
          </cell>
          <cell r="C88" t="str">
            <v xml:space="preserve">  M.A</v>
          </cell>
          <cell r="D88">
            <v>993248126</v>
          </cell>
          <cell r="E88" t="str">
            <v>M</v>
          </cell>
        </row>
        <row r="89">
          <cell r="A89">
            <v>10598</v>
          </cell>
          <cell r="B89" t="str">
            <v>SMALL</v>
          </cell>
          <cell r="C89" t="str">
            <v xml:space="preserve">  J.</v>
          </cell>
          <cell r="E89" t="str">
            <v>M</v>
          </cell>
        </row>
        <row r="90">
          <cell r="A90">
            <v>10600</v>
          </cell>
          <cell r="B90" t="str">
            <v>ABBOTT</v>
          </cell>
          <cell r="C90" t="str">
            <v xml:space="preserve">  M.</v>
          </cell>
          <cell r="E90" t="str">
            <v>M</v>
          </cell>
          <cell r="F90">
            <v>20.27</v>
          </cell>
          <cell r="G90">
            <v>16.32</v>
          </cell>
        </row>
        <row r="91">
          <cell r="A91">
            <v>10610</v>
          </cell>
          <cell r="B91" t="str">
            <v>STEVENSON</v>
          </cell>
          <cell r="C91" t="str">
            <v xml:space="preserve">  G.</v>
          </cell>
          <cell r="D91">
            <v>203168070</v>
          </cell>
          <cell r="E91" t="str">
            <v>M</v>
          </cell>
        </row>
        <row r="92">
          <cell r="A92">
            <v>10612</v>
          </cell>
          <cell r="B92" t="str">
            <v>BURNINGHAM</v>
          </cell>
          <cell r="C92" t="str">
            <v xml:space="preserve">  D.</v>
          </cell>
          <cell r="E92" t="str">
            <v>M</v>
          </cell>
          <cell r="F92">
            <v>17.010000000000002</v>
          </cell>
          <cell r="G92">
            <v>20.34</v>
          </cell>
        </row>
        <row r="93">
          <cell r="A93">
            <v>10628</v>
          </cell>
          <cell r="B93" t="str">
            <v>HAIGH</v>
          </cell>
          <cell r="C93" t="str">
            <v xml:space="preserve">  L.</v>
          </cell>
          <cell r="D93">
            <v>203598137</v>
          </cell>
          <cell r="E93" t="str">
            <v>M</v>
          </cell>
        </row>
        <row r="94">
          <cell r="A94">
            <v>10629</v>
          </cell>
          <cell r="B94" t="str">
            <v>YOUD</v>
          </cell>
          <cell r="C94" t="str">
            <v xml:space="preserve">  G.</v>
          </cell>
          <cell r="E94" t="str">
            <v>M</v>
          </cell>
        </row>
        <row r="95">
          <cell r="A95">
            <v>10633</v>
          </cell>
          <cell r="B95" t="str">
            <v>MCLAUCHLAN</v>
          </cell>
          <cell r="C95" t="str">
            <v xml:space="preserve">  G.</v>
          </cell>
          <cell r="E95" t="str">
            <v>M</v>
          </cell>
          <cell r="F95">
            <v>20.2</v>
          </cell>
          <cell r="G95">
            <v>18.86</v>
          </cell>
        </row>
        <row r="96">
          <cell r="A96">
            <v>10634</v>
          </cell>
          <cell r="B96" t="str">
            <v>ROGERS</v>
          </cell>
          <cell r="C96" t="str">
            <v xml:space="preserve">  M.G</v>
          </cell>
          <cell r="E96" t="str">
            <v>M</v>
          </cell>
        </row>
        <row r="97">
          <cell r="A97">
            <v>10656</v>
          </cell>
          <cell r="B97" t="str">
            <v>BRYAN</v>
          </cell>
          <cell r="C97" t="str">
            <v xml:space="preserve">  S.</v>
          </cell>
          <cell r="E97" t="str">
            <v>M</v>
          </cell>
          <cell r="F97">
            <v>18.260000000000002</v>
          </cell>
          <cell r="G97">
            <v>16.309999999999999</v>
          </cell>
        </row>
        <row r="98">
          <cell r="A98">
            <v>10658</v>
          </cell>
          <cell r="B98" t="str">
            <v>STRANGWOOD</v>
          </cell>
          <cell r="C98" t="str">
            <v xml:space="preserve">  P.</v>
          </cell>
          <cell r="E98" t="str">
            <v>M</v>
          </cell>
          <cell r="F98">
            <v>22.28</v>
          </cell>
          <cell r="G98">
            <v>17.43</v>
          </cell>
        </row>
        <row r="99">
          <cell r="A99">
            <v>10671</v>
          </cell>
          <cell r="B99" t="str">
            <v>LEWIS</v>
          </cell>
          <cell r="C99" t="str">
            <v xml:space="preserve">  M.</v>
          </cell>
          <cell r="E99" t="str">
            <v>M</v>
          </cell>
          <cell r="F99">
            <v>18.010000000000002</v>
          </cell>
          <cell r="G99">
            <v>20.100000000000001</v>
          </cell>
        </row>
        <row r="100">
          <cell r="A100">
            <v>10672</v>
          </cell>
          <cell r="B100" t="str">
            <v>PANKHURST</v>
          </cell>
          <cell r="C100" t="str">
            <v xml:space="preserve">  S.</v>
          </cell>
          <cell r="D100">
            <v>203598137</v>
          </cell>
          <cell r="E100" t="str">
            <v>M</v>
          </cell>
        </row>
        <row r="101">
          <cell r="A101">
            <v>10677</v>
          </cell>
          <cell r="B101" t="str">
            <v>KEMBLE</v>
          </cell>
          <cell r="C101" t="str">
            <v xml:space="preserve">  J.</v>
          </cell>
          <cell r="D101">
            <v>203508138</v>
          </cell>
          <cell r="E101" t="str">
            <v>M</v>
          </cell>
        </row>
        <row r="102">
          <cell r="A102">
            <v>10679</v>
          </cell>
          <cell r="B102" t="str">
            <v>GRIEVE</v>
          </cell>
          <cell r="C102" t="str">
            <v xml:space="preserve">  T.</v>
          </cell>
          <cell r="D102">
            <v>203508139</v>
          </cell>
          <cell r="E102" t="str">
            <v>M</v>
          </cell>
        </row>
        <row r="103">
          <cell r="A103">
            <v>10681</v>
          </cell>
          <cell r="B103" t="str">
            <v>OLSZAK</v>
          </cell>
          <cell r="C103" t="str">
            <v xml:space="preserve">  J.</v>
          </cell>
          <cell r="D103">
            <v>203508138</v>
          </cell>
          <cell r="E103" t="str">
            <v>M</v>
          </cell>
        </row>
        <row r="104">
          <cell r="A104">
            <v>10682</v>
          </cell>
          <cell r="B104" t="str">
            <v>COOPER</v>
          </cell>
          <cell r="C104" t="str">
            <v xml:space="preserve">  G.</v>
          </cell>
          <cell r="D104">
            <v>203508138</v>
          </cell>
          <cell r="E104" t="str">
            <v>M</v>
          </cell>
        </row>
        <row r="105">
          <cell r="A105">
            <v>10684</v>
          </cell>
          <cell r="B105" t="str">
            <v>LEE</v>
          </cell>
          <cell r="C105" t="str">
            <v xml:space="preserve">  J.</v>
          </cell>
          <cell r="D105">
            <v>203508139</v>
          </cell>
          <cell r="E105" t="str">
            <v>M</v>
          </cell>
        </row>
        <row r="106">
          <cell r="A106">
            <v>10686</v>
          </cell>
          <cell r="B106" t="str">
            <v>BRONSON</v>
          </cell>
          <cell r="C106" t="str">
            <v xml:space="preserve">  P.</v>
          </cell>
          <cell r="D106">
            <v>203508138</v>
          </cell>
          <cell r="E106" t="str">
            <v>M</v>
          </cell>
        </row>
        <row r="107">
          <cell r="A107">
            <v>10701</v>
          </cell>
          <cell r="B107" t="str">
            <v>THORPE</v>
          </cell>
          <cell r="C107" t="str">
            <v xml:space="preserve">  G.</v>
          </cell>
          <cell r="D107">
            <v>203508138</v>
          </cell>
          <cell r="E107" t="str">
            <v>M</v>
          </cell>
        </row>
        <row r="108">
          <cell r="A108">
            <v>10702</v>
          </cell>
          <cell r="B108" t="str">
            <v>HARRINGTON</v>
          </cell>
          <cell r="C108" t="str">
            <v xml:space="preserve">  T.</v>
          </cell>
          <cell r="D108">
            <v>203508138</v>
          </cell>
          <cell r="E108" t="str">
            <v>M</v>
          </cell>
        </row>
        <row r="109">
          <cell r="A109">
            <v>10703</v>
          </cell>
          <cell r="B109" t="str">
            <v>LEE</v>
          </cell>
          <cell r="C109" t="str">
            <v xml:space="preserve">  F.</v>
          </cell>
          <cell r="D109">
            <v>203508138</v>
          </cell>
          <cell r="E109" t="str">
            <v>M</v>
          </cell>
        </row>
        <row r="110">
          <cell r="A110">
            <v>10717</v>
          </cell>
          <cell r="B110" t="str">
            <v>PATES</v>
          </cell>
          <cell r="C110" t="str">
            <v xml:space="preserve">  L.</v>
          </cell>
          <cell r="E110" t="str">
            <v>W</v>
          </cell>
          <cell r="F110">
            <v>13.88</v>
          </cell>
          <cell r="G110">
            <v>27.27</v>
          </cell>
        </row>
        <row r="111">
          <cell r="A111">
            <v>10719</v>
          </cell>
          <cell r="B111" t="str">
            <v>SALES</v>
          </cell>
          <cell r="C111" t="str">
            <v xml:space="preserve">  G.</v>
          </cell>
          <cell r="E111" t="str">
            <v>M</v>
          </cell>
          <cell r="F111">
            <v>13.46</v>
          </cell>
          <cell r="G111">
            <v>15.16</v>
          </cell>
        </row>
        <row r="112">
          <cell r="A112">
            <v>10724</v>
          </cell>
          <cell r="B112" t="str">
            <v>FREEMAN</v>
          </cell>
          <cell r="C112" t="str">
            <v xml:space="preserve">  S.</v>
          </cell>
          <cell r="D112">
            <v>203598137</v>
          </cell>
          <cell r="E112" t="str">
            <v>M</v>
          </cell>
        </row>
        <row r="113">
          <cell r="A113">
            <v>10742</v>
          </cell>
          <cell r="B113" t="str">
            <v>BUTLER</v>
          </cell>
          <cell r="C113" t="str">
            <v xml:space="preserve">  S.T</v>
          </cell>
          <cell r="E113" t="str">
            <v>M</v>
          </cell>
        </row>
        <row r="114">
          <cell r="A114">
            <v>10758</v>
          </cell>
          <cell r="B114" t="str">
            <v>MARMION</v>
          </cell>
          <cell r="C114" t="str">
            <v xml:space="preserve">  D.</v>
          </cell>
          <cell r="E114" t="str">
            <v>M</v>
          </cell>
          <cell r="F114">
            <v>21.58</v>
          </cell>
          <cell r="G114">
            <v>29.19</v>
          </cell>
        </row>
        <row r="115">
          <cell r="A115">
            <v>10765</v>
          </cell>
          <cell r="B115" t="str">
            <v>WALKER</v>
          </cell>
          <cell r="C115" t="str">
            <v xml:space="preserve">  J.</v>
          </cell>
          <cell r="E115" t="str">
            <v>M</v>
          </cell>
          <cell r="F115">
            <v>23.93</v>
          </cell>
        </row>
        <row r="116">
          <cell r="A116">
            <v>10767</v>
          </cell>
          <cell r="B116" t="str">
            <v>MARTIN</v>
          </cell>
          <cell r="C116" t="str">
            <v xml:space="preserve">  A.</v>
          </cell>
          <cell r="E116" t="str">
            <v>M</v>
          </cell>
          <cell r="F116">
            <v>15.64</v>
          </cell>
          <cell r="G116">
            <v>22.85</v>
          </cell>
        </row>
        <row r="117">
          <cell r="A117">
            <v>10780</v>
          </cell>
          <cell r="B117" t="str">
            <v>FEENEY</v>
          </cell>
          <cell r="C117" t="str">
            <v xml:space="preserve">  R.</v>
          </cell>
          <cell r="E117" t="str">
            <v>M</v>
          </cell>
        </row>
        <row r="118">
          <cell r="A118">
            <v>10783</v>
          </cell>
          <cell r="B118" t="str">
            <v>ADAMSON</v>
          </cell>
          <cell r="C118" t="str">
            <v xml:space="preserve">  P.</v>
          </cell>
          <cell r="E118" t="str">
            <v>M</v>
          </cell>
          <cell r="F118">
            <v>16.34</v>
          </cell>
          <cell r="G118">
            <v>14.85</v>
          </cell>
        </row>
        <row r="119">
          <cell r="A119">
            <v>10786</v>
          </cell>
          <cell r="B119" t="str">
            <v>DOHERTY</v>
          </cell>
          <cell r="C119" t="str">
            <v xml:space="preserve">  J.</v>
          </cell>
          <cell r="E119" t="str">
            <v>M</v>
          </cell>
        </row>
        <row r="120">
          <cell r="A120">
            <v>10788</v>
          </cell>
          <cell r="B120" t="str">
            <v>BRIDGES</v>
          </cell>
          <cell r="C120" t="str">
            <v xml:space="preserve">  R.</v>
          </cell>
          <cell r="E120" t="str">
            <v>M</v>
          </cell>
          <cell r="F120">
            <v>24.38</v>
          </cell>
          <cell r="G120">
            <v>24.99</v>
          </cell>
        </row>
        <row r="121">
          <cell r="A121">
            <v>10789</v>
          </cell>
          <cell r="B121" t="str">
            <v>LOBEDAN</v>
          </cell>
          <cell r="C121" t="str">
            <v xml:space="preserve">  L.</v>
          </cell>
          <cell r="E121" t="str">
            <v>M</v>
          </cell>
          <cell r="F121">
            <v>21.25</v>
          </cell>
          <cell r="G121">
            <v>16.79</v>
          </cell>
        </row>
        <row r="122">
          <cell r="A122">
            <v>10790</v>
          </cell>
          <cell r="B122" t="str">
            <v>ALCANTARA SUAREZ</v>
          </cell>
          <cell r="C122" t="str">
            <v xml:space="preserve">  M.</v>
          </cell>
          <cell r="E122" t="str">
            <v>M</v>
          </cell>
          <cell r="F122">
            <v>10.96</v>
          </cell>
          <cell r="G122">
            <v>11.69</v>
          </cell>
        </row>
        <row r="123">
          <cell r="A123">
            <v>10800</v>
          </cell>
          <cell r="B123" t="str">
            <v>CARSON</v>
          </cell>
          <cell r="C123" t="str">
            <v xml:space="preserve">  N.</v>
          </cell>
          <cell r="E123" t="str">
            <v>M</v>
          </cell>
          <cell r="F123">
            <v>19.84</v>
          </cell>
          <cell r="G123">
            <v>18.96</v>
          </cell>
        </row>
        <row r="124">
          <cell r="A124">
            <v>10801</v>
          </cell>
          <cell r="B124" t="str">
            <v>DART</v>
          </cell>
          <cell r="C124" t="str">
            <v xml:space="preserve">  A.</v>
          </cell>
          <cell r="D124">
            <v>203598137</v>
          </cell>
          <cell r="E124" t="str">
            <v>M</v>
          </cell>
        </row>
        <row r="125">
          <cell r="A125">
            <v>10804</v>
          </cell>
          <cell r="B125" t="str">
            <v>BARSTOW</v>
          </cell>
          <cell r="C125" t="str">
            <v xml:space="preserve">  I.</v>
          </cell>
          <cell r="E125" t="str">
            <v>M</v>
          </cell>
        </row>
        <row r="126">
          <cell r="A126">
            <v>10805</v>
          </cell>
          <cell r="B126" t="str">
            <v>COUNSEL</v>
          </cell>
          <cell r="C126" t="str">
            <v xml:space="preserve">  W.</v>
          </cell>
          <cell r="E126" t="str">
            <v>M</v>
          </cell>
        </row>
        <row r="127">
          <cell r="A127">
            <v>10812</v>
          </cell>
          <cell r="B127" t="str">
            <v>GALLACHER</v>
          </cell>
          <cell r="C127" t="str">
            <v xml:space="preserve">  K.</v>
          </cell>
          <cell r="E127" t="str">
            <v>M</v>
          </cell>
        </row>
        <row r="128">
          <cell r="A128">
            <v>10822</v>
          </cell>
          <cell r="B128" t="str">
            <v>CARTWRIGHT</v>
          </cell>
          <cell r="C128" t="str">
            <v xml:space="preserve">  S.</v>
          </cell>
          <cell r="E128" t="str">
            <v>M</v>
          </cell>
          <cell r="F128">
            <v>12.82</v>
          </cell>
          <cell r="G128">
            <v>10.39</v>
          </cell>
        </row>
        <row r="129">
          <cell r="A129">
            <v>10824</v>
          </cell>
          <cell r="B129" t="str">
            <v>COYLE</v>
          </cell>
          <cell r="C129" t="str">
            <v xml:space="preserve">  F.</v>
          </cell>
          <cell r="D129">
            <v>203168070</v>
          </cell>
          <cell r="E129" t="str">
            <v>M</v>
          </cell>
        </row>
        <row r="130">
          <cell r="A130">
            <v>10825</v>
          </cell>
          <cell r="B130" t="str">
            <v>SMITH</v>
          </cell>
          <cell r="C130" t="str">
            <v xml:space="preserve">  W.</v>
          </cell>
          <cell r="E130" t="str">
            <v>M</v>
          </cell>
          <cell r="F130">
            <v>17.2</v>
          </cell>
          <cell r="G130">
            <v>12.96</v>
          </cell>
        </row>
        <row r="131">
          <cell r="A131">
            <v>10834</v>
          </cell>
          <cell r="B131" t="str">
            <v>RAMSKILL</v>
          </cell>
          <cell r="C131" t="str">
            <v xml:space="preserve">  G.</v>
          </cell>
          <cell r="E131" t="str">
            <v>M</v>
          </cell>
          <cell r="F131">
            <v>8.34</v>
          </cell>
          <cell r="G131">
            <v>6.63</v>
          </cell>
        </row>
        <row r="132">
          <cell r="A132">
            <v>10835</v>
          </cell>
          <cell r="B132" t="str">
            <v>MCPAUL</v>
          </cell>
          <cell r="C132" t="str">
            <v xml:space="preserve">  A.</v>
          </cell>
          <cell r="E132" t="str">
            <v>M</v>
          </cell>
        </row>
        <row r="133">
          <cell r="A133">
            <v>10837</v>
          </cell>
          <cell r="B133" t="str">
            <v>CLIFTON</v>
          </cell>
          <cell r="C133" t="str">
            <v xml:space="preserve">  D.</v>
          </cell>
          <cell r="E133" t="str">
            <v>M</v>
          </cell>
          <cell r="F133">
            <v>21.03</v>
          </cell>
          <cell r="G133">
            <v>18.09</v>
          </cell>
        </row>
        <row r="134">
          <cell r="A134">
            <v>10840</v>
          </cell>
          <cell r="B134" t="str">
            <v>PENMAN</v>
          </cell>
          <cell r="C134" t="str">
            <v xml:space="preserve">  A.</v>
          </cell>
          <cell r="E134" t="str">
            <v>M</v>
          </cell>
          <cell r="F134">
            <v>8.0500000000000007</v>
          </cell>
          <cell r="G134">
            <v>10.35</v>
          </cell>
        </row>
        <row r="135">
          <cell r="A135">
            <v>10843</v>
          </cell>
          <cell r="B135" t="str">
            <v>MCMILLAN</v>
          </cell>
          <cell r="C135" t="str">
            <v xml:space="preserve">  F.</v>
          </cell>
          <cell r="E135" t="str">
            <v>M</v>
          </cell>
          <cell r="F135">
            <v>20.54</v>
          </cell>
        </row>
        <row r="136">
          <cell r="A136">
            <v>10847</v>
          </cell>
          <cell r="B136" t="str">
            <v>SHARMA</v>
          </cell>
          <cell r="C136" t="str">
            <v xml:space="preserve">  R.</v>
          </cell>
          <cell r="E136" t="str">
            <v>M</v>
          </cell>
        </row>
        <row r="137">
          <cell r="A137">
            <v>10853</v>
          </cell>
          <cell r="B137" t="str">
            <v>JAY</v>
          </cell>
          <cell r="C137" t="str">
            <v xml:space="preserve">  R.</v>
          </cell>
          <cell r="E137" t="str">
            <v>M</v>
          </cell>
          <cell r="F137">
            <v>21.93</v>
          </cell>
          <cell r="G137">
            <v>27.31</v>
          </cell>
        </row>
        <row r="138">
          <cell r="A138">
            <v>10858</v>
          </cell>
          <cell r="B138" t="str">
            <v>RIXEN</v>
          </cell>
          <cell r="C138" t="str">
            <v xml:space="preserve">  R.</v>
          </cell>
          <cell r="D138">
            <v>203598137</v>
          </cell>
          <cell r="E138" t="str">
            <v>M</v>
          </cell>
        </row>
        <row r="139">
          <cell r="A139">
            <v>10863</v>
          </cell>
          <cell r="B139" t="str">
            <v>HALL</v>
          </cell>
          <cell r="C139" t="str">
            <v xml:space="preserve">  P.</v>
          </cell>
          <cell r="E139" t="str">
            <v>M</v>
          </cell>
          <cell r="F139">
            <v>29.88</v>
          </cell>
        </row>
        <row r="140">
          <cell r="A140">
            <v>10864</v>
          </cell>
          <cell r="B140" t="str">
            <v>MONAGHAN</v>
          </cell>
          <cell r="C140" t="str">
            <v xml:space="preserve">  J.</v>
          </cell>
          <cell r="E140" t="str">
            <v>M</v>
          </cell>
          <cell r="F140">
            <v>21.06</v>
          </cell>
          <cell r="G140">
            <v>16.79</v>
          </cell>
        </row>
        <row r="141">
          <cell r="A141">
            <v>10866</v>
          </cell>
          <cell r="B141" t="str">
            <v>ROONEY</v>
          </cell>
          <cell r="C141" t="str">
            <v xml:space="preserve">  D.</v>
          </cell>
          <cell r="D141">
            <v>203168070</v>
          </cell>
          <cell r="E141" t="str">
            <v>M</v>
          </cell>
        </row>
        <row r="142">
          <cell r="A142">
            <v>10888</v>
          </cell>
          <cell r="B142" t="str">
            <v>BILLIMORIA</v>
          </cell>
          <cell r="C142" t="str">
            <v xml:space="preserve">  M.</v>
          </cell>
          <cell r="E142" t="str">
            <v>M</v>
          </cell>
          <cell r="F142">
            <v>13.64</v>
          </cell>
          <cell r="G142">
            <v>15.68</v>
          </cell>
        </row>
        <row r="143">
          <cell r="A143">
            <v>10891</v>
          </cell>
          <cell r="B143" t="str">
            <v>STEPHENS</v>
          </cell>
          <cell r="C143" t="str">
            <v xml:space="preserve">  L.</v>
          </cell>
          <cell r="E143" t="str">
            <v>M</v>
          </cell>
          <cell r="F143">
            <v>18</v>
          </cell>
          <cell r="G143">
            <v>15.85</v>
          </cell>
        </row>
        <row r="144">
          <cell r="A144">
            <v>10906</v>
          </cell>
          <cell r="B144" t="str">
            <v>MAY</v>
          </cell>
          <cell r="C144" t="str">
            <v xml:space="preserve">  R.</v>
          </cell>
          <cell r="D144">
            <v>203508138</v>
          </cell>
          <cell r="E144" t="str">
            <v>M</v>
          </cell>
        </row>
        <row r="145">
          <cell r="A145">
            <v>10911</v>
          </cell>
          <cell r="B145" t="str">
            <v>PATIENCE</v>
          </cell>
          <cell r="C145" t="str">
            <v xml:space="preserve">  I.</v>
          </cell>
          <cell r="E145" t="str">
            <v>M</v>
          </cell>
        </row>
        <row r="146">
          <cell r="A146">
            <v>10912</v>
          </cell>
          <cell r="B146" t="str">
            <v>CUMMINGS</v>
          </cell>
          <cell r="C146" t="str">
            <v xml:space="preserve">  J.T</v>
          </cell>
          <cell r="E146" t="str">
            <v>M</v>
          </cell>
        </row>
        <row r="147">
          <cell r="A147">
            <v>10914</v>
          </cell>
          <cell r="B147" t="str">
            <v>GEDDES</v>
          </cell>
          <cell r="C147" t="str">
            <v xml:space="preserve">  J.</v>
          </cell>
          <cell r="E147" t="str">
            <v>M</v>
          </cell>
          <cell r="F147">
            <v>20.23</v>
          </cell>
          <cell r="G147">
            <v>25.38</v>
          </cell>
        </row>
        <row r="148">
          <cell r="A148">
            <v>10915</v>
          </cell>
          <cell r="B148" t="str">
            <v>SUMMERVILLE</v>
          </cell>
          <cell r="C148" t="str">
            <v xml:space="preserve">  N.</v>
          </cell>
          <cell r="E148" t="str">
            <v>M</v>
          </cell>
          <cell r="F148">
            <v>11.18</v>
          </cell>
          <cell r="G148">
            <v>15.23</v>
          </cell>
        </row>
        <row r="149">
          <cell r="A149">
            <v>10922</v>
          </cell>
          <cell r="B149" t="str">
            <v>CANE</v>
          </cell>
          <cell r="C149" t="str">
            <v xml:space="preserve">  G.</v>
          </cell>
          <cell r="E149" t="str">
            <v>M</v>
          </cell>
          <cell r="F149">
            <v>24.45</v>
          </cell>
          <cell r="G149">
            <v>20.79</v>
          </cell>
        </row>
        <row r="150">
          <cell r="A150">
            <v>10923</v>
          </cell>
          <cell r="B150" t="str">
            <v>NORTON</v>
          </cell>
          <cell r="C150" t="str">
            <v xml:space="preserve">  C.</v>
          </cell>
          <cell r="D150">
            <v>203518081</v>
          </cell>
          <cell r="E150" t="str">
            <v>M</v>
          </cell>
        </row>
        <row r="151">
          <cell r="A151">
            <v>10927</v>
          </cell>
          <cell r="B151" t="str">
            <v>GILMOUR</v>
          </cell>
          <cell r="C151" t="str">
            <v xml:space="preserve">  N.</v>
          </cell>
          <cell r="E151" t="str">
            <v>M</v>
          </cell>
          <cell r="F151">
            <v>18.760000000000002</v>
          </cell>
          <cell r="G151">
            <v>29.19</v>
          </cell>
        </row>
        <row r="152">
          <cell r="A152">
            <v>10928</v>
          </cell>
          <cell r="B152" t="str">
            <v>ROBERTS</v>
          </cell>
          <cell r="C152" t="str">
            <v xml:space="preserve">  C.</v>
          </cell>
          <cell r="E152" t="str">
            <v>M</v>
          </cell>
          <cell r="F152">
            <v>17.670000000000002</v>
          </cell>
          <cell r="G152">
            <v>13.59</v>
          </cell>
        </row>
        <row r="153">
          <cell r="A153">
            <v>10946</v>
          </cell>
          <cell r="B153" t="str">
            <v>WILCOCK</v>
          </cell>
          <cell r="C153" t="str">
            <v xml:space="preserve">  M.</v>
          </cell>
          <cell r="E153" t="str">
            <v>M</v>
          </cell>
        </row>
        <row r="154">
          <cell r="A154">
            <v>10947</v>
          </cell>
          <cell r="B154" t="str">
            <v>PURDUE</v>
          </cell>
          <cell r="C154" t="str">
            <v xml:space="preserve">  L.</v>
          </cell>
          <cell r="E154" t="str">
            <v>M</v>
          </cell>
          <cell r="F154">
            <v>12.2</v>
          </cell>
          <cell r="G154">
            <v>17.13</v>
          </cell>
        </row>
        <row r="155">
          <cell r="A155">
            <v>10959</v>
          </cell>
          <cell r="B155" t="str">
            <v>FACEY</v>
          </cell>
          <cell r="C155" t="str">
            <v xml:space="preserve">  K.</v>
          </cell>
          <cell r="E155" t="str">
            <v>M</v>
          </cell>
          <cell r="F155">
            <v>21.27</v>
          </cell>
          <cell r="G155">
            <v>16.079999999999998</v>
          </cell>
        </row>
        <row r="156">
          <cell r="A156">
            <v>10967</v>
          </cell>
          <cell r="B156" t="str">
            <v>BARTON</v>
          </cell>
          <cell r="C156" t="str">
            <v xml:space="preserve">  A.</v>
          </cell>
          <cell r="E156" t="str">
            <v>M</v>
          </cell>
        </row>
        <row r="157">
          <cell r="A157">
            <v>10973</v>
          </cell>
          <cell r="B157" t="str">
            <v>STEVENSON</v>
          </cell>
          <cell r="C157" t="str">
            <v xml:space="preserve">  R.</v>
          </cell>
          <cell r="E157" t="str">
            <v>M</v>
          </cell>
          <cell r="F157">
            <v>14.77</v>
          </cell>
          <cell r="G157">
            <v>17.190000000000001</v>
          </cell>
        </row>
        <row r="158">
          <cell r="A158">
            <v>10975</v>
          </cell>
          <cell r="B158" t="str">
            <v>BALL</v>
          </cell>
          <cell r="C158" t="str">
            <v xml:space="preserve">  K.</v>
          </cell>
          <cell r="E158" t="str">
            <v>M</v>
          </cell>
          <cell r="F158">
            <v>19.12</v>
          </cell>
          <cell r="G158">
            <v>15.53</v>
          </cell>
        </row>
        <row r="159">
          <cell r="A159">
            <v>10977</v>
          </cell>
          <cell r="B159" t="str">
            <v>HUJAN</v>
          </cell>
          <cell r="C159" t="str">
            <v xml:space="preserve">  P.</v>
          </cell>
          <cell r="E159" t="str">
            <v>M</v>
          </cell>
        </row>
        <row r="160">
          <cell r="A160">
            <v>10979</v>
          </cell>
          <cell r="B160" t="str">
            <v>BUTLER</v>
          </cell>
          <cell r="C160" t="str">
            <v xml:space="preserve">  P.</v>
          </cell>
          <cell r="E160" t="str">
            <v>M</v>
          </cell>
        </row>
        <row r="161">
          <cell r="A161">
            <v>10991</v>
          </cell>
          <cell r="B161" t="str">
            <v>EDGEWORTH</v>
          </cell>
          <cell r="C161" t="str">
            <v xml:space="preserve">  P.</v>
          </cell>
          <cell r="D161">
            <v>203598137</v>
          </cell>
          <cell r="E161" t="str">
            <v>M</v>
          </cell>
        </row>
        <row r="162">
          <cell r="A162">
            <v>10992</v>
          </cell>
          <cell r="B162" t="str">
            <v>GRIFFIN</v>
          </cell>
          <cell r="C162" t="str">
            <v xml:space="preserve">  D.</v>
          </cell>
          <cell r="E162" t="str">
            <v>M</v>
          </cell>
          <cell r="F162">
            <v>18.13</v>
          </cell>
          <cell r="G162">
            <v>21.69</v>
          </cell>
        </row>
        <row r="163">
          <cell r="A163">
            <v>10994</v>
          </cell>
          <cell r="B163" t="str">
            <v>TOMASSO</v>
          </cell>
          <cell r="C163" t="str">
            <v xml:space="preserve">  A.</v>
          </cell>
          <cell r="E163" t="str">
            <v>M</v>
          </cell>
          <cell r="F163">
            <v>12.16</v>
          </cell>
          <cell r="G163">
            <v>13.54</v>
          </cell>
        </row>
        <row r="164">
          <cell r="A164">
            <v>11095</v>
          </cell>
          <cell r="B164" t="str">
            <v>ELAM</v>
          </cell>
          <cell r="C164" t="str">
            <v xml:space="preserve">  C.</v>
          </cell>
          <cell r="E164" t="str">
            <v>M</v>
          </cell>
          <cell r="F164">
            <v>19</v>
          </cell>
          <cell r="G164">
            <v>26.02</v>
          </cell>
        </row>
        <row r="165">
          <cell r="A165">
            <v>11096</v>
          </cell>
          <cell r="B165" t="str">
            <v>BABBRA</v>
          </cell>
          <cell r="C165" t="str">
            <v xml:space="preserve">  S.</v>
          </cell>
          <cell r="E165" t="str">
            <v>M</v>
          </cell>
          <cell r="F165">
            <v>16.78</v>
          </cell>
          <cell r="G165">
            <v>19.89</v>
          </cell>
        </row>
        <row r="166">
          <cell r="A166">
            <v>11097</v>
          </cell>
          <cell r="B166" t="str">
            <v>LEE</v>
          </cell>
          <cell r="C166" t="str">
            <v xml:space="preserve">  R.</v>
          </cell>
          <cell r="E166" t="str">
            <v>M</v>
          </cell>
          <cell r="F166">
            <v>19.350000000000001</v>
          </cell>
          <cell r="G166">
            <v>14.49</v>
          </cell>
        </row>
        <row r="167">
          <cell r="A167">
            <v>11100</v>
          </cell>
          <cell r="B167" t="str">
            <v>JUNCAR</v>
          </cell>
          <cell r="C167" t="str">
            <v xml:space="preserve">  P.</v>
          </cell>
          <cell r="D167">
            <v>993248126</v>
          </cell>
          <cell r="E167" t="str">
            <v>M</v>
          </cell>
        </row>
        <row r="168">
          <cell r="A168">
            <v>11101</v>
          </cell>
          <cell r="B168" t="str">
            <v>EAGAN</v>
          </cell>
          <cell r="C168" t="str">
            <v xml:space="preserve">  J.</v>
          </cell>
          <cell r="D168">
            <v>993248126</v>
          </cell>
          <cell r="E168" t="str">
            <v>M</v>
          </cell>
        </row>
        <row r="169">
          <cell r="A169">
            <v>11102</v>
          </cell>
          <cell r="B169" t="str">
            <v>CHAPMAN</v>
          </cell>
          <cell r="C169" t="str">
            <v xml:space="preserve">  G.</v>
          </cell>
          <cell r="D169">
            <v>993248126</v>
          </cell>
          <cell r="E169" t="str">
            <v>M</v>
          </cell>
        </row>
        <row r="170">
          <cell r="A170">
            <v>11103</v>
          </cell>
          <cell r="B170" t="str">
            <v>DALEY</v>
          </cell>
          <cell r="C170" t="str">
            <v xml:space="preserve">  G.</v>
          </cell>
          <cell r="D170">
            <v>993248126</v>
          </cell>
          <cell r="E170" t="str">
            <v>M</v>
          </cell>
        </row>
        <row r="171">
          <cell r="A171">
            <v>11105</v>
          </cell>
          <cell r="B171" t="str">
            <v>RAWLINS</v>
          </cell>
          <cell r="C171" t="str">
            <v xml:space="preserve">  M.R</v>
          </cell>
          <cell r="E171" t="str">
            <v>M</v>
          </cell>
        </row>
        <row r="172">
          <cell r="A172">
            <v>11109</v>
          </cell>
          <cell r="B172" t="str">
            <v>LEWIS</v>
          </cell>
          <cell r="C172" t="str">
            <v xml:space="preserve">  C.</v>
          </cell>
          <cell r="D172">
            <v>203598137</v>
          </cell>
          <cell r="E172" t="str">
            <v>M</v>
          </cell>
        </row>
        <row r="173">
          <cell r="A173">
            <v>11180</v>
          </cell>
          <cell r="B173" t="str">
            <v>HEANEY</v>
          </cell>
          <cell r="C173" t="str">
            <v xml:space="preserve">  C.</v>
          </cell>
          <cell r="D173">
            <v>203168070</v>
          </cell>
          <cell r="E173" t="str">
            <v>M</v>
          </cell>
        </row>
        <row r="174">
          <cell r="A174">
            <v>11181</v>
          </cell>
          <cell r="B174" t="str">
            <v>CLEMENTS</v>
          </cell>
          <cell r="C174" t="str">
            <v xml:space="preserve">  R.</v>
          </cell>
          <cell r="D174">
            <v>203508138</v>
          </cell>
          <cell r="E174" t="str">
            <v>M</v>
          </cell>
        </row>
        <row r="175">
          <cell r="A175">
            <v>11182</v>
          </cell>
          <cell r="B175" t="str">
            <v>WESTCOMBE</v>
          </cell>
          <cell r="C175" t="str">
            <v xml:space="preserve">  G.</v>
          </cell>
          <cell r="E175" t="str">
            <v>M</v>
          </cell>
          <cell r="F175">
            <v>12.35</v>
          </cell>
          <cell r="G175">
            <v>14.46</v>
          </cell>
        </row>
        <row r="176">
          <cell r="A176">
            <v>11204</v>
          </cell>
          <cell r="B176" t="str">
            <v>WINFIELD</v>
          </cell>
          <cell r="C176" t="str">
            <v xml:space="preserve">  K.</v>
          </cell>
          <cell r="D176">
            <v>993248126</v>
          </cell>
          <cell r="E176" t="str">
            <v>M</v>
          </cell>
        </row>
        <row r="177">
          <cell r="A177">
            <v>11210</v>
          </cell>
          <cell r="B177" t="str">
            <v>CARMICHAEL</v>
          </cell>
          <cell r="C177" t="str">
            <v xml:space="preserve">  C.</v>
          </cell>
          <cell r="D177">
            <v>203168070</v>
          </cell>
          <cell r="E177" t="str">
            <v>M</v>
          </cell>
        </row>
        <row r="178">
          <cell r="A178">
            <v>11211</v>
          </cell>
          <cell r="B178" t="str">
            <v>PAGE</v>
          </cell>
          <cell r="C178" t="str">
            <v xml:space="preserve">  C.</v>
          </cell>
          <cell r="E178" t="str">
            <v>M</v>
          </cell>
        </row>
        <row r="179">
          <cell r="A179">
            <v>11238</v>
          </cell>
          <cell r="B179" t="str">
            <v>KEIGHLEY</v>
          </cell>
          <cell r="C179" t="str">
            <v xml:space="preserve">  A.T</v>
          </cell>
          <cell r="E179" t="str">
            <v>M</v>
          </cell>
        </row>
        <row r="180">
          <cell r="A180">
            <v>11249</v>
          </cell>
          <cell r="B180" t="str">
            <v>VINCENT</v>
          </cell>
          <cell r="C180" t="str">
            <v xml:space="preserve">  B.</v>
          </cell>
          <cell r="E180" t="str">
            <v>M</v>
          </cell>
          <cell r="F180">
            <v>10.52</v>
          </cell>
          <cell r="G180">
            <v>12.01</v>
          </cell>
        </row>
        <row r="181">
          <cell r="A181">
            <v>11254</v>
          </cell>
          <cell r="B181" t="str">
            <v>MARSHALL</v>
          </cell>
          <cell r="C181" t="str">
            <v xml:space="preserve">  D.</v>
          </cell>
          <cell r="E181" t="str">
            <v>M</v>
          </cell>
          <cell r="F181">
            <v>14.47</v>
          </cell>
          <cell r="G181">
            <v>16.78</v>
          </cell>
        </row>
        <row r="182">
          <cell r="A182">
            <v>11272</v>
          </cell>
          <cell r="B182" t="str">
            <v>KEMBLE</v>
          </cell>
          <cell r="C182" t="str">
            <v xml:space="preserve">  R.</v>
          </cell>
          <cell r="D182">
            <v>203508138</v>
          </cell>
          <cell r="E182" t="str">
            <v>M</v>
          </cell>
        </row>
        <row r="183">
          <cell r="A183">
            <v>11275</v>
          </cell>
          <cell r="B183" t="str">
            <v>GOLDING</v>
          </cell>
          <cell r="C183" t="str">
            <v xml:space="preserve">  D.</v>
          </cell>
          <cell r="E183" t="str">
            <v>M</v>
          </cell>
          <cell r="F183">
            <v>24.22</v>
          </cell>
        </row>
        <row r="184">
          <cell r="A184">
            <v>11285</v>
          </cell>
          <cell r="B184" t="str">
            <v>BATEMAN</v>
          </cell>
          <cell r="C184" t="str">
            <v xml:space="preserve">  P.</v>
          </cell>
          <cell r="E184" t="str">
            <v>M</v>
          </cell>
        </row>
        <row r="185">
          <cell r="A185">
            <v>11287</v>
          </cell>
          <cell r="B185" t="str">
            <v>THOMAS</v>
          </cell>
          <cell r="C185" t="str">
            <v xml:space="preserve">  E.</v>
          </cell>
          <cell r="E185" t="str">
            <v>M</v>
          </cell>
          <cell r="F185">
            <v>18.23</v>
          </cell>
          <cell r="G185">
            <v>16.16</v>
          </cell>
        </row>
        <row r="186">
          <cell r="A186">
            <v>11288</v>
          </cell>
          <cell r="B186" t="str">
            <v>DANYLIW</v>
          </cell>
          <cell r="C186" t="str">
            <v xml:space="preserve">  S.</v>
          </cell>
          <cell r="E186" t="str">
            <v>M</v>
          </cell>
          <cell r="F186">
            <v>13.51</v>
          </cell>
          <cell r="G186">
            <v>14.96</v>
          </cell>
        </row>
        <row r="187">
          <cell r="A187">
            <v>11289</v>
          </cell>
          <cell r="B187" t="str">
            <v>STRANG</v>
          </cell>
          <cell r="C187" t="str">
            <v xml:space="preserve">  T.</v>
          </cell>
          <cell r="E187" t="str">
            <v>M</v>
          </cell>
        </row>
        <row r="188">
          <cell r="A188">
            <v>11290</v>
          </cell>
          <cell r="B188" t="str">
            <v>JEWELL</v>
          </cell>
          <cell r="C188" t="str">
            <v xml:space="preserve">  D.</v>
          </cell>
          <cell r="D188">
            <v>203508138</v>
          </cell>
          <cell r="E188" t="str">
            <v>M</v>
          </cell>
        </row>
        <row r="189">
          <cell r="A189">
            <v>11306</v>
          </cell>
          <cell r="B189" t="str">
            <v>RICHARDS</v>
          </cell>
          <cell r="C189" t="str">
            <v xml:space="preserve">  D.</v>
          </cell>
          <cell r="E189" t="str">
            <v>M</v>
          </cell>
          <cell r="F189">
            <v>17.02</v>
          </cell>
          <cell r="G189">
            <v>17.2</v>
          </cell>
        </row>
        <row r="190">
          <cell r="A190">
            <v>11338</v>
          </cell>
          <cell r="B190" t="str">
            <v>INFANTE</v>
          </cell>
          <cell r="C190" t="str">
            <v xml:space="preserve">  L.</v>
          </cell>
          <cell r="E190" t="str">
            <v>M</v>
          </cell>
          <cell r="F190">
            <v>13.86</v>
          </cell>
        </row>
        <row r="191">
          <cell r="A191">
            <v>11339</v>
          </cell>
          <cell r="B191" t="str">
            <v>CANTLIE</v>
          </cell>
          <cell r="C191" t="str">
            <v xml:space="preserve">  J.</v>
          </cell>
          <cell r="E191" t="str">
            <v>M</v>
          </cell>
          <cell r="F191">
            <v>11.83</v>
          </cell>
          <cell r="G191">
            <v>13.26</v>
          </cell>
        </row>
        <row r="192">
          <cell r="A192">
            <v>11340</v>
          </cell>
          <cell r="B192" t="str">
            <v>HEARD</v>
          </cell>
          <cell r="C192" t="str">
            <v xml:space="preserve">  K.</v>
          </cell>
          <cell r="D192">
            <v>203598137</v>
          </cell>
          <cell r="E192" t="str">
            <v>M</v>
          </cell>
        </row>
        <row r="193">
          <cell r="A193">
            <v>11360</v>
          </cell>
          <cell r="B193" t="str">
            <v>WELSH</v>
          </cell>
          <cell r="C193" t="str">
            <v xml:space="preserve">  R.</v>
          </cell>
          <cell r="D193">
            <v>203508138</v>
          </cell>
          <cell r="E193" t="str">
            <v>M</v>
          </cell>
        </row>
        <row r="194">
          <cell r="A194">
            <v>11361</v>
          </cell>
          <cell r="B194" t="str">
            <v>PARRY</v>
          </cell>
          <cell r="C194" t="str">
            <v xml:space="preserve">  L.</v>
          </cell>
          <cell r="D194">
            <v>993365555</v>
          </cell>
          <cell r="E194" t="str">
            <v>M</v>
          </cell>
        </row>
        <row r="195">
          <cell r="A195">
            <v>11365</v>
          </cell>
          <cell r="B195" t="str">
            <v>GEORGE</v>
          </cell>
          <cell r="C195" t="str">
            <v xml:space="preserve">  R.</v>
          </cell>
          <cell r="D195">
            <v>203508138</v>
          </cell>
          <cell r="E195" t="str">
            <v>M</v>
          </cell>
        </row>
        <row r="196">
          <cell r="A196">
            <v>11366</v>
          </cell>
          <cell r="B196" t="str">
            <v>HADLEY</v>
          </cell>
          <cell r="C196" t="str">
            <v xml:space="preserve">  P.</v>
          </cell>
          <cell r="D196">
            <v>203508138</v>
          </cell>
          <cell r="E196" t="str">
            <v>M</v>
          </cell>
        </row>
        <row r="197">
          <cell r="A197">
            <v>11371</v>
          </cell>
          <cell r="B197" t="str">
            <v>MINIHAM</v>
          </cell>
          <cell r="C197" t="str">
            <v xml:space="preserve">  R.</v>
          </cell>
          <cell r="E197" t="str">
            <v>M</v>
          </cell>
          <cell r="F197">
            <v>18.420000000000002</v>
          </cell>
          <cell r="G197">
            <v>14.6</v>
          </cell>
        </row>
        <row r="198">
          <cell r="A198">
            <v>11380</v>
          </cell>
          <cell r="B198" t="str">
            <v>SMITH</v>
          </cell>
          <cell r="C198" t="str">
            <v xml:space="preserve">  I.</v>
          </cell>
          <cell r="D198">
            <v>203508138</v>
          </cell>
          <cell r="E198" t="str">
            <v>M</v>
          </cell>
        </row>
        <row r="199">
          <cell r="A199">
            <v>11381</v>
          </cell>
          <cell r="B199" t="str">
            <v>MASON</v>
          </cell>
          <cell r="C199" t="str">
            <v xml:space="preserve">  R.</v>
          </cell>
          <cell r="E199" t="str">
            <v>M</v>
          </cell>
          <cell r="F199">
            <v>15.63</v>
          </cell>
          <cell r="G199">
            <v>18.02</v>
          </cell>
        </row>
        <row r="200">
          <cell r="A200">
            <v>11383</v>
          </cell>
          <cell r="B200" t="str">
            <v>JACKSON</v>
          </cell>
          <cell r="C200" t="str">
            <v xml:space="preserve">  R.</v>
          </cell>
          <cell r="E200" t="str">
            <v>M</v>
          </cell>
          <cell r="F200">
            <v>21.94</v>
          </cell>
          <cell r="G200">
            <v>17.420000000000002</v>
          </cell>
        </row>
        <row r="201">
          <cell r="A201">
            <v>11385</v>
          </cell>
          <cell r="B201" t="str">
            <v>TARKANYI</v>
          </cell>
          <cell r="C201" t="str">
            <v xml:space="preserve">  J.</v>
          </cell>
          <cell r="E201" t="str">
            <v>M</v>
          </cell>
        </row>
        <row r="202">
          <cell r="A202">
            <v>11386</v>
          </cell>
          <cell r="B202" t="str">
            <v>FRENCH</v>
          </cell>
          <cell r="C202" t="str">
            <v xml:space="preserve">  S.</v>
          </cell>
          <cell r="E202" t="str">
            <v>M</v>
          </cell>
          <cell r="F202">
            <v>18.670000000000002</v>
          </cell>
          <cell r="G202">
            <v>14.94</v>
          </cell>
        </row>
        <row r="203">
          <cell r="A203">
            <v>11387</v>
          </cell>
          <cell r="B203" t="str">
            <v>JOHNS</v>
          </cell>
          <cell r="C203" t="str">
            <v xml:space="preserve">  R.</v>
          </cell>
          <cell r="E203" t="str">
            <v>M</v>
          </cell>
          <cell r="F203">
            <v>18.66</v>
          </cell>
          <cell r="G203">
            <v>14.92</v>
          </cell>
        </row>
        <row r="204">
          <cell r="A204">
            <v>11388</v>
          </cell>
          <cell r="B204" t="str">
            <v>MARSDEN</v>
          </cell>
          <cell r="C204" t="str">
            <v xml:space="preserve">  R.</v>
          </cell>
          <cell r="E204" t="str">
            <v>M</v>
          </cell>
          <cell r="F204">
            <v>11.76</v>
          </cell>
          <cell r="G204">
            <v>13.66</v>
          </cell>
        </row>
        <row r="205">
          <cell r="A205">
            <v>11396</v>
          </cell>
          <cell r="B205" t="str">
            <v>MCWHINNIE</v>
          </cell>
          <cell r="C205" t="str">
            <v xml:space="preserve">  A.</v>
          </cell>
          <cell r="E205" t="str">
            <v>M</v>
          </cell>
          <cell r="F205">
            <v>15.55</v>
          </cell>
          <cell r="G205">
            <v>9.4600000000000009</v>
          </cell>
        </row>
        <row r="206">
          <cell r="A206">
            <v>11399</v>
          </cell>
          <cell r="B206" t="str">
            <v>REAY</v>
          </cell>
          <cell r="C206" t="str">
            <v xml:space="preserve">  S.</v>
          </cell>
          <cell r="E206" t="str">
            <v>M</v>
          </cell>
        </row>
        <row r="207">
          <cell r="A207">
            <v>11400</v>
          </cell>
          <cell r="B207" t="str">
            <v>WILLIAMS</v>
          </cell>
          <cell r="C207" t="str">
            <v xml:space="preserve">  B.</v>
          </cell>
          <cell r="E207" t="str">
            <v>M</v>
          </cell>
          <cell r="F207">
            <v>18.52</v>
          </cell>
          <cell r="G207">
            <v>24.12</v>
          </cell>
        </row>
        <row r="208">
          <cell r="A208">
            <v>11407</v>
          </cell>
          <cell r="B208" t="str">
            <v>WOODLEY</v>
          </cell>
          <cell r="C208" t="str">
            <v xml:space="preserve">  P.</v>
          </cell>
          <cell r="E208" t="str">
            <v>M</v>
          </cell>
          <cell r="F208">
            <v>20.76</v>
          </cell>
          <cell r="G208">
            <v>15.39</v>
          </cell>
        </row>
        <row r="209">
          <cell r="A209">
            <v>11414</v>
          </cell>
          <cell r="B209" t="str">
            <v>HIBBITT</v>
          </cell>
          <cell r="C209" t="str">
            <v xml:space="preserve">  N.</v>
          </cell>
          <cell r="E209" t="str">
            <v>M</v>
          </cell>
          <cell r="F209">
            <v>13.74</v>
          </cell>
          <cell r="G209">
            <v>11.21</v>
          </cell>
        </row>
        <row r="210">
          <cell r="A210">
            <v>11418</v>
          </cell>
          <cell r="B210" t="str">
            <v>CRAVEN</v>
          </cell>
          <cell r="C210" t="str">
            <v xml:space="preserve">  R.</v>
          </cell>
          <cell r="E210" t="str">
            <v>M</v>
          </cell>
        </row>
        <row r="211">
          <cell r="A211">
            <v>11419</v>
          </cell>
          <cell r="B211" t="str">
            <v>LEWIS</v>
          </cell>
          <cell r="C211" t="str">
            <v xml:space="preserve">  G.</v>
          </cell>
          <cell r="D211">
            <v>203508138</v>
          </cell>
          <cell r="E211" t="str">
            <v>M</v>
          </cell>
        </row>
        <row r="212">
          <cell r="A212">
            <v>11433</v>
          </cell>
          <cell r="B212" t="str">
            <v>TEMPLE</v>
          </cell>
          <cell r="C212" t="str">
            <v xml:space="preserve">  K.</v>
          </cell>
          <cell r="E212" t="str">
            <v>M</v>
          </cell>
          <cell r="F212">
            <v>21.1</v>
          </cell>
          <cell r="G212">
            <v>15.85</v>
          </cell>
        </row>
        <row r="213">
          <cell r="A213">
            <v>11436</v>
          </cell>
          <cell r="B213" t="str">
            <v>JENNINGS</v>
          </cell>
          <cell r="C213" t="str">
            <v xml:space="preserve">  A.</v>
          </cell>
          <cell r="D213">
            <v>203598137</v>
          </cell>
          <cell r="E213" t="str">
            <v>M</v>
          </cell>
        </row>
        <row r="214">
          <cell r="A214">
            <v>11446</v>
          </cell>
          <cell r="B214" t="str">
            <v>BOND</v>
          </cell>
          <cell r="C214" t="str">
            <v xml:space="preserve">  R.M</v>
          </cell>
          <cell r="E214" t="str">
            <v>M</v>
          </cell>
        </row>
        <row r="215">
          <cell r="A215">
            <v>11447</v>
          </cell>
          <cell r="B215" t="str">
            <v>HARWOOD</v>
          </cell>
          <cell r="C215" t="str">
            <v xml:space="preserve">  S.</v>
          </cell>
          <cell r="E215" t="str">
            <v>M</v>
          </cell>
        </row>
        <row r="216">
          <cell r="A216">
            <v>11453</v>
          </cell>
          <cell r="B216" t="str">
            <v>ELLIS</v>
          </cell>
          <cell r="C216" t="str">
            <v xml:space="preserve">  S.</v>
          </cell>
          <cell r="D216">
            <v>203598137</v>
          </cell>
          <cell r="E216" t="str">
            <v>M</v>
          </cell>
        </row>
        <row r="217">
          <cell r="A217">
            <v>11454</v>
          </cell>
          <cell r="B217" t="str">
            <v>BILSON</v>
          </cell>
          <cell r="C217" t="str">
            <v xml:space="preserve">  G.</v>
          </cell>
          <cell r="D217">
            <v>203508138</v>
          </cell>
          <cell r="E217" t="str">
            <v>M</v>
          </cell>
        </row>
        <row r="218">
          <cell r="A218">
            <v>11456</v>
          </cell>
          <cell r="B218" t="str">
            <v>EMERSON</v>
          </cell>
          <cell r="C218" t="str">
            <v xml:space="preserve">  G.</v>
          </cell>
          <cell r="E218" t="str">
            <v>M</v>
          </cell>
          <cell r="F218">
            <v>20.36</v>
          </cell>
          <cell r="G218">
            <v>15.73</v>
          </cell>
        </row>
        <row r="219">
          <cell r="A219">
            <v>11457</v>
          </cell>
          <cell r="B219" t="str">
            <v>DAVIS</v>
          </cell>
          <cell r="C219" t="str">
            <v xml:space="preserve">  S.</v>
          </cell>
          <cell r="E219" t="str">
            <v>M</v>
          </cell>
          <cell r="F219">
            <v>22.48</v>
          </cell>
          <cell r="G219">
            <v>18.09</v>
          </cell>
        </row>
        <row r="220">
          <cell r="A220">
            <v>11459</v>
          </cell>
          <cell r="B220" t="str">
            <v>INGLIS</v>
          </cell>
          <cell r="C220" t="str">
            <v xml:space="preserve">  I.</v>
          </cell>
          <cell r="E220" t="str">
            <v>M</v>
          </cell>
          <cell r="F220">
            <v>15.74</v>
          </cell>
          <cell r="G220">
            <v>11.02</v>
          </cell>
        </row>
        <row r="221">
          <cell r="A221">
            <v>11462</v>
          </cell>
          <cell r="B221" t="str">
            <v>REEVES</v>
          </cell>
          <cell r="C221" t="str">
            <v xml:space="preserve">  G.</v>
          </cell>
          <cell r="E221" t="str">
            <v>M</v>
          </cell>
          <cell r="F221">
            <v>19.2</v>
          </cell>
          <cell r="G221">
            <v>23.13</v>
          </cell>
        </row>
        <row r="222">
          <cell r="A222">
            <v>11483</v>
          </cell>
          <cell r="B222" t="str">
            <v>WHITE</v>
          </cell>
          <cell r="C222" t="str">
            <v xml:space="preserve">  S.</v>
          </cell>
          <cell r="E222" t="str">
            <v>M</v>
          </cell>
        </row>
        <row r="223">
          <cell r="A223">
            <v>11484</v>
          </cell>
          <cell r="B223" t="str">
            <v>MULALLY</v>
          </cell>
          <cell r="C223" t="str">
            <v xml:space="preserve">  P.M</v>
          </cell>
          <cell r="E223" t="str">
            <v>M</v>
          </cell>
        </row>
        <row r="224">
          <cell r="A224">
            <v>11485</v>
          </cell>
          <cell r="B224" t="str">
            <v>BALL</v>
          </cell>
          <cell r="C224" t="str">
            <v xml:space="preserve">  G.M</v>
          </cell>
          <cell r="E224" t="str">
            <v>M</v>
          </cell>
          <cell r="F224">
            <v>8.3800000000000008</v>
          </cell>
          <cell r="G224">
            <v>9.11</v>
          </cell>
        </row>
        <row r="225">
          <cell r="A225">
            <v>11489</v>
          </cell>
          <cell r="B225" t="str">
            <v>WHITE</v>
          </cell>
          <cell r="C225" t="str">
            <v xml:space="preserve">  P.J</v>
          </cell>
          <cell r="E225" t="str">
            <v>M</v>
          </cell>
          <cell r="F225">
            <v>12.37</v>
          </cell>
          <cell r="G225">
            <v>14.49</v>
          </cell>
        </row>
        <row r="226">
          <cell r="A226">
            <v>11492</v>
          </cell>
          <cell r="B226" t="str">
            <v>TROTMAN</v>
          </cell>
          <cell r="C226" t="str">
            <v xml:space="preserve">  C.G</v>
          </cell>
          <cell r="D226">
            <v>203218200</v>
          </cell>
          <cell r="E226" t="str">
            <v>M</v>
          </cell>
        </row>
        <row r="227">
          <cell r="A227">
            <v>11493</v>
          </cell>
          <cell r="B227" t="str">
            <v>HUGHES</v>
          </cell>
          <cell r="C227" t="str">
            <v xml:space="preserve">  R.J</v>
          </cell>
          <cell r="E227" t="str">
            <v>M</v>
          </cell>
          <cell r="F227">
            <v>12.21</v>
          </cell>
          <cell r="G227">
            <v>9.5500000000000007</v>
          </cell>
        </row>
        <row r="228">
          <cell r="A228">
            <v>11514</v>
          </cell>
          <cell r="B228" t="str">
            <v>POOLE</v>
          </cell>
          <cell r="C228" t="str">
            <v xml:space="preserve">  A.</v>
          </cell>
          <cell r="D228">
            <v>203508138</v>
          </cell>
          <cell r="E228" t="str">
            <v>M</v>
          </cell>
        </row>
        <row r="229">
          <cell r="A229">
            <v>11518</v>
          </cell>
          <cell r="B229" t="str">
            <v>CRONIN</v>
          </cell>
          <cell r="C229" t="str">
            <v xml:space="preserve">  D.</v>
          </cell>
          <cell r="E229" t="str">
            <v>M</v>
          </cell>
          <cell r="F229">
            <v>15.15</v>
          </cell>
          <cell r="G229">
            <v>17.7</v>
          </cell>
        </row>
        <row r="230">
          <cell r="A230">
            <v>11519</v>
          </cell>
          <cell r="B230" t="str">
            <v>MANNING</v>
          </cell>
          <cell r="C230" t="str">
            <v xml:space="preserve">  P.B</v>
          </cell>
          <cell r="E230" t="str">
            <v>M</v>
          </cell>
        </row>
        <row r="231">
          <cell r="A231">
            <v>11522</v>
          </cell>
          <cell r="B231" t="str">
            <v>WOODWARD</v>
          </cell>
          <cell r="C231" t="str">
            <v xml:space="preserve">  S.</v>
          </cell>
          <cell r="E231" t="str">
            <v>M</v>
          </cell>
        </row>
        <row r="232">
          <cell r="A232">
            <v>11528</v>
          </cell>
          <cell r="B232" t="str">
            <v>RIDDLESTONE</v>
          </cell>
          <cell r="C232" t="str">
            <v xml:space="preserve">  R.</v>
          </cell>
          <cell r="D232">
            <v>203598137</v>
          </cell>
          <cell r="E232" t="str">
            <v>M</v>
          </cell>
        </row>
        <row r="233">
          <cell r="A233">
            <v>11529</v>
          </cell>
          <cell r="B233" t="str">
            <v>SAMAVATI</v>
          </cell>
          <cell r="C233" t="str">
            <v xml:space="preserve">  S.</v>
          </cell>
          <cell r="E233" t="str">
            <v>M</v>
          </cell>
          <cell r="F233">
            <v>11.38</v>
          </cell>
          <cell r="G233">
            <v>12.69</v>
          </cell>
        </row>
        <row r="234">
          <cell r="A234">
            <v>11537</v>
          </cell>
          <cell r="B234" t="str">
            <v>ANGELL</v>
          </cell>
          <cell r="C234" t="str">
            <v xml:space="preserve">  S.M</v>
          </cell>
          <cell r="E234" t="str">
            <v>M</v>
          </cell>
        </row>
        <row r="235">
          <cell r="A235">
            <v>11542</v>
          </cell>
          <cell r="B235" t="str">
            <v>MCWEENEY</v>
          </cell>
          <cell r="C235" t="str">
            <v xml:space="preserve">  S.</v>
          </cell>
          <cell r="D235">
            <v>203598137</v>
          </cell>
          <cell r="E235" t="str">
            <v>M</v>
          </cell>
        </row>
        <row r="236">
          <cell r="A236">
            <v>11543</v>
          </cell>
          <cell r="B236" t="str">
            <v>GILL</v>
          </cell>
          <cell r="C236" t="str">
            <v xml:space="preserve">  P.</v>
          </cell>
          <cell r="E236" t="str">
            <v>M</v>
          </cell>
          <cell r="F236">
            <v>19.78</v>
          </cell>
          <cell r="G236">
            <v>14.49</v>
          </cell>
        </row>
        <row r="237">
          <cell r="A237">
            <v>11549</v>
          </cell>
          <cell r="B237" t="str">
            <v>LANE</v>
          </cell>
          <cell r="C237" t="str">
            <v xml:space="preserve">  K.</v>
          </cell>
          <cell r="D237">
            <v>203598137</v>
          </cell>
          <cell r="E237" t="str">
            <v>M</v>
          </cell>
        </row>
        <row r="238">
          <cell r="A238">
            <v>11551</v>
          </cell>
          <cell r="B238" t="str">
            <v>MCCORMICK</v>
          </cell>
          <cell r="C238" t="str">
            <v xml:space="preserve">  J.</v>
          </cell>
          <cell r="D238">
            <v>203218200</v>
          </cell>
          <cell r="E238" t="str">
            <v>M</v>
          </cell>
        </row>
        <row r="239">
          <cell r="A239">
            <v>11553</v>
          </cell>
          <cell r="B239" t="str">
            <v>MORRIS</v>
          </cell>
          <cell r="C239" t="str">
            <v xml:space="preserve">  C.</v>
          </cell>
          <cell r="E239" t="str">
            <v>M</v>
          </cell>
          <cell r="F239">
            <v>21.64</v>
          </cell>
          <cell r="G239">
            <v>15.84</v>
          </cell>
        </row>
        <row r="240">
          <cell r="A240">
            <v>11555</v>
          </cell>
          <cell r="B240" t="str">
            <v>MARTINELLI</v>
          </cell>
          <cell r="C240" t="str">
            <v xml:space="preserve">  A.</v>
          </cell>
          <cell r="D240">
            <v>203508138</v>
          </cell>
          <cell r="E240" t="str">
            <v>M</v>
          </cell>
        </row>
        <row r="241">
          <cell r="A241">
            <v>11570</v>
          </cell>
          <cell r="B241" t="str">
            <v>BURNITT</v>
          </cell>
          <cell r="C241" t="str">
            <v xml:space="preserve">  A.</v>
          </cell>
          <cell r="D241">
            <v>203218200</v>
          </cell>
          <cell r="E241" t="str">
            <v>M</v>
          </cell>
        </row>
        <row r="242">
          <cell r="A242">
            <v>11571</v>
          </cell>
          <cell r="B242" t="str">
            <v>BOYNTON</v>
          </cell>
          <cell r="C242" t="str">
            <v xml:space="preserve">  N.</v>
          </cell>
          <cell r="D242">
            <v>203218200</v>
          </cell>
          <cell r="E242" t="str">
            <v>M</v>
          </cell>
        </row>
        <row r="243">
          <cell r="A243">
            <v>11573</v>
          </cell>
          <cell r="B243" t="str">
            <v>CALLAN</v>
          </cell>
          <cell r="C243" t="str">
            <v xml:space="preserve">  L.</v>
          </cell>
          <cell r="D243">
            <v>203218200</v>
          </cell>
          <cell r="E243" t="str">
            <v>M</v>
          </cell>
        </row>
        <row r="244">
          <cell r="A244">
            <v>11575</v>
          </cell>
          <cell r="B244" t="str">
            <v>FOSTER</v>
          </cell>
          <cell r="C244" t="str">
            <v xml:space="preserve">  P.</v>
          </cell>
          <cell r="D244">
            <v>203218200</v>
          </cell>
          <cell r="E244" t="str">
            <v>M</v>
          </cell>
        </row>
        <row r="245">
          <cell r="A245">
            <v>11576</v>
          </cell>
          <cell r="B245" t="str">
            <v>GARLAND</v>
          </cell>
          <cell r="C245" t="str">
            <v xml:space="preserve">  A.</v>
          </cell>
          <cell r="D245">
            <v>203218200</v>
          </cell>
          <cell r="E245" t="str">
            <v>M</v>
          </cell>
        </row>
        <row r="246">
          <cell r="A246">
            <v>11577</v>
          </cell>
          <cell r="B246" t="str">
            <v>GLEADOW</v>
          </cell>
          <cell r="C246" t="str">
            <v xml:space="preserve">  I.</v>
          </cell>
          <cell r="D246">
            <v>203218200</v>
          </cell>
          <cell r="E246" t="str">
            <v>M</v>
          </cell>
        </row>
        <row r="247">
          <cell r="A247">
            <v>11578</v>
          </cell>
          <cell r="B247" t="str">
            <v>GRIFFIN</v>
          </cell>
          <cell r="C247" t="str">
            <v xml:space="preserve">  S.</v>
          </cell>
          <cell r="D247">
            <v>203218200</v>
          </cell>
          <cell r="E247" t="str">
            <v>M</v>
          </cell>
        </row>
        <row r="248">
          <cell r="A248">
            <v>11581</v>
          </cell>
          <cell r="B248" t="str">
            <v>HUSSEY</v>
          </cell>
          <cell r="C248" t="str">
            <v xml:space="preserve">  D.</v>
          </cell>
          <cell r="D248">
            <v>203218200</v>
          </cell>
          <cell r="E248" t="str">
            <v>M</v>
          </cell>
        </row>
        <row r="249">
          <cell r="A249">
            <v>11585</v>
          </cell>
          <cell r="B249" t="str">
            <v>IRONMONGER</v>
          </cell>
          <cell r="C249" t="str">
            <v xml:space="preserve">  L.</v>
          </cell>
          <cell r="D249">
            <v>203218200</v>
          </cell>
          <cell r="E249" t="str">
            <v>M</v>
          </cell>
        </row>
        <row r="250">
          <cell r="A250">
            <v>11586</v>
          </cell>
          <cell r="B250" t="str">
            <v>MAXWELL</v>
          </cell>
          <cell r="C250" t="str">
            <v xml:space="preserve">  G.</v>
          </cell>
          <cell r="D250">
            <v>203218200</v>
          </cell>
          <cell r="E250" t="str">
            <v>M</v>
          </cell>
        </row>
        <row r="251">
          <cell r="A251">
            <v>11587</v>
          </cell>
          <cell r="B251" t="str">
            <v>MOULD</v>
          </cell>
          <cell r="C251" t="str">
            <v xml:space="preserve">  J.</v>
          </cell>
          <cell r="D251">
            <v>203218200</v>
          </cell>
          <cell r="E251" t="str">
            <v>M</v>
          </cell>
        </row>
        <row r="252">
          <cell r="A252">
            <v>11588</v>
          </cell>
          <cell r="B252" t="str">
            <v>PALMER</v>
          </cell>
          <cell r="C252" t="str">
            <v xml:space="preserve">  E.</v>
          </cell>
          <cell r="D252">
            <v>203218200</v>
          </cell>
          <cell r="E252" t="str">
            <v>M</v>
          </cell>
        </row>
        <row r="253">
          <cell r="A253">
            <v>11590</v>
          </cell>
          <cell r="B253" t="str">
            <v>PUGH</v>
          </cell>
          <cell r="C253" t="str">
            <v xml:space="preserve">  R.</v>
          </cell>
          <cell r="D253">
            <v>203218200</v>
          </cell>
          <cell r="E253" t="str">
            <v>M</v>
          </cell>
        </row>
        <row r="254">
          <cell r="A254">
            <v>11591</v>
          </cell>
          <cell r="B254" t="str">
            <v>ROE</v>
          </cell>
          <cell r="C254" t="str">
            <v xml:space="preserve">  D.</v>
          </cell>
          <cell r="D254">
            <v>993248126</v>
          </cell>
          <cell r="E254" t="str">
            <v>M</v>
          </cell>
        </row>
        <row r="255">
          <cell r="A255">
            <v>11592</v>
          </cell>
          <cell r="B255" t="str">
            <v>DENMAN</v>
          </cell>
          <cell r="C255" t="str">
            <v xml:space="preserve">  J.</v>
          </cell>
          <cell r="D255">
            <v>203218200</v>
          </cell>
          <cell r="E255" t="str">
            <v>M</v>
          </cell>
        </row>
        <row r="256">
          <cell r="A256">
            <v>11593</v>
          </cell>
          <cell r="B256" t="str">
            <v>DRAPER</v>
          </cell>
          <cell r="C256" t="str">
            <v xml:space="preserve">  D.</v>
          </cell>
          <cell r="D256">
            <v>203218200</v>
          </cell>
          <cell r="E256" t="str">
            <v>M</v>
          </cell>
        </row>
        <row r="257">
          <cell r="A257">
            <v>11595</v>
          </cell>
          <cell r="B257" t="str">
            <v>MYERS</v>
          </cell>
          <cell r="C257" t="str">
            <v xml:space="preserve">  D.</v>
          </cell>
          <cell r="D257">
            <v>203218200</v>
          </cell>
          <cell r="E257" t="str">
            <v>M</v>
          </cell>
        </row>
        <row r="258">
          <cell r="A258">
            <v>11596</v>
          </cell>
          <cell r="B258" t="str">
            <v>SUMPTON</v>
          </cell>
          <cell r="C258" t="str">
            <v xml:space="preserve">  I.</v>
          </cell>
          <cell r="D258">
            <v>203218200</v>
          </cell>
          <cell r="E258" t="str">
            <v>M</v>
          </cell>
        </row>
        <row r="259">
          <cell r="A259">
            <v>11597</v>
          </cell>
          <cell r="B259" t="str">
            <v>BURNS</v>
          </cell>
          <cell r="C259" t="str">
            <v xml:space="preserve">  A.</v>
          </cell>
          <cell r="D259">
            <v>203218200</v>
          </cell>
          <cell r="E259" t="str">
            <v>M</v>
          </cell>
        </row>
        <row r="260">
          <cell r="A260">
            <v>11598</v>
          </cell>
          <cell r="B260" t="str">
            <v>WATSON</v>
          </cell>
          <cell r="C260" t="str">
            <v xml:space="preserve">  J.</v>
          </cell>
          <cell r="D260">
            <v>203218200</v>
          </cell>
          <cell r="E260" t="str">
            <v>M</v>
          </cell>
        </row>
        <row r="261">
          <cell r="A261">
            <v>11600</v>
          </cell>
          <cell r="B261" t="str">
            <v>GIBSON</v>
          </cell>
          <cell r="C261" t="str">
            <v xml:space="preserve">  G.</v>
          </cell>
          <cell r="E261" t="str">
            <v>M</v>
          </cell>
        </row>
        <row r="262">
          <cell r="A262">
            <v>11603</v>
          </cell>
          <cell r="B262" t="str">
            <v>DICKINSON</v>
          </cell>
          <cell r="C262" t="str">
            <v xml:space="preserve">  A.</v>
          </cell>
          <cell r="D262">
            <v>203218200</v>
          </cell>
          <cell r="E262" t="str">
            <v>M</v>
          </cell>
        </row>
        <row r="263">
          <cell r="A263">
            <v>11604</v>
          </cell>
          <cell r="B263" t="str">
            <v>LAWRENCE</v>
          </cell>
          <cell r="C263" t="str">
            <v xml:space="preserve">  N.</v>
          </cell>
          <cell r="E263" t="str">
            <v>M</v>
          </cell>
        </row>
        <row r="264">
          <cell r="A264">
            <v>11611</v>
          </cell>
          <cell r="B264" t="str">
            <v>STONE</v>
          </cell>
          <cell r="C264" t="str">
            <v xml:space="preserve">  J.</v>
          </cell>
          <cell r="D264">
            <v>203598137</v>
          </cell>
          <cell r="E264" t="str">
            <v>M</v>
          </cell>
        </row>
        <row r="265">
          <cell r="A265">
            <v>11614</v>
          </cell>
          <cell r="B265" t="str">
            <v>FLEMING</v>
          </cell>
          <cell r="C265" t="str">
            <v xml:space="preserve">  J.</v>
          </cell>
          <cell r="E265" t="str">
            <v>M</v>
          </cell>
          <cell r="F265">
            <v>16.55</v>
          </cell>
          <cell r="G265">
            <v>14.67</v>
          </cell>
        </row>
        <row r="266">
          <cell r="A266">
            <v>11616</v>
          </cell>
          <cell r="B266" t="str">
            <v>HURD</v>
          </cell>
          <cell r="C266" t="str">
            <v xml:space="preserve">  C.</v>
          </cell>
          <cell r="D266">
            <v>203218200</v>
          </cell>
          <cell r="E266" t="str">
            <v>M</v>
          </cell>
        </row>
        <row r="267">
          <cell r="A267">
            <v>11617</v>
          </cell>
          <cell r="B267" t="str">
            <v>LEACH</v>
          </cell>
          <cell r="C267" t="str">
            <v xml:space="preserve">  A.</v>
          </cell>
          <cell r="D267">
            <v>203218200</v>
          </cell>
          <cell r="E267" t="str">
            <v>M</v>
          </cell>
        </row>
        <row r="268">
          <cell r="A268">
            <v>11618</v>
          </cell>
          <cell r="B268" t="str">
            <v>MENDHAM</v>
          </cell>
          <cell r="C268" t="str">
            <v xml:space="preserve">  J.</v>
          </cell>
          <cell r="D268">
            <v>203218200</v>
          </cell>
          <cell r="E268" t="str">
            <v>M</v>
          </cell>
        </row>
        <row r="269">
          <cell r="A269">
            <v>11619</v>
          </cell>
          <cell r="B269" t="str">
            <v>ONSLOW</v>
          </cell>
          <cell r="C269" t="str">
            <v xml:space="preserve">  A.</v>
          </cell>
          <cell r="D269">
            <v>203218200</v>
          </cell>
          <cell r="E269" t="str">
            <v>M</v>
          </cell>
        </row>
        <row r="270">
          <cell r="A270">
            <v>11620</v>
          </cell>
          <cell r="B270" t="str">
            <v>RHODES</v>
          </cell>
          <cell r="C270" t="str">
            <v xml:space="preserve">  K.</v>
          </cell>
          <cell r="D270">
            <v>203218200</v>
          </cell>
          <cell r="E270" t="str">
            <v>M</v>
          </cell>
        </row>
        <row r="271">
          <cell r="A271">
            <v>11621</v>
          </cell>
          <cell r="B271" t="str">
            <v>STANNARD</v>
          </cell>
          <cell r="C271" t="str">
            <v xml:space="preserve">  K.</v>
          </cell>
          <cell r="D271">
            <v>203218200</v>
          </cell>
          <cell r="E271" t="str">
            <v>M</v>
          </cell>
        </row>
        <row r="272">
          <cell r="A272">
            <v>11622</v>
          </cell>
          <cell r="B272" t="str">
            <v>KENNEDY</v>
          </cell>
          <cell r="C272" t="str">
            <v xml:space="preserve">  P.</v>
          </cell>
          <cell r="D272">
            <v>203218200</v>
          </cell>
          <cell r="E272" t="str">
            <v>M</v>
          </cell>
        </row>
        <row r="273">
          <cell r="A273">
            <v>11623</v>
          </cell>
          <cell r="B273" t="str">
            <v>WOODWARD</v>
          </cell>
          <cell r="C273" t="str">
            <v xml:space="preserve">  S.</v>
          </cell>
          <cell r="D273">
            <v>203218200</v>
          </cell>
          <cell r="E273" t="str">
            <v>M</v>
          </cell>
        </row>
        <row r="274">
          <cell r="A274">
            <v>11624</v>
          </cell>
          <cell r="B274" t="str">
            <v>WATTS</v>
          </cell>
          <cell r="C274" t="str">
            <v xml:space="preserve">  I.</v>
          </cell>
          <cell r="E274" t="str">
            <v>M</v>
          </cell>
          <cell r="F274">
            <v>13.58</v>
          </cell>
          <cell r="G274">
            <v>16.11</v>
          </cell>
        </row>
        <row r="275">
          <cell r="A275">
            <v>11625</v>
          </cell>
          <cell r="B275" t="str">
            <v>BRACHER</v>
          </cell>
          <cell r="C275" t="str">
            <v xml:space="preserve">  R.</v>
          </cell>
          <cell r="E275" t="str">
            <v>M</v>
          </cell>
          <cell r="F275">
            <v>13.05</v>
          </cell>
          <cell r="G275">
            <v>15.39</v>
          </cell>
        </row>
        <row r="276">
          <cell r="A276">
            <v>11626</v>
          </cell>
          <cell r="B276" t="str">
            <v>PUGH</v>
          </cell>
          <cell r="C276" t="str">
            <v xml:space="preserve">  D.</v>
          </cell>
          <cell r="E276" t="str">
            <v>M</v>
          </cell>
          <cell r="F276">
            <v>17.82</v>
          </cell>
          <cell r="G276">
            <v>16.11</v>
          </cell>
        </row>
        <row r="277">
          <cell r="A277">
            <v>11635</v>
          </cell>
          <cell r="B277" t="str">
            <v>O'MALLEY</v>
          </cell>
          <cell r="C277" t="str">
            <v xml:space="preserve">  P.D</v>
          </cell>
          <cell r="E277" t="str">
            <v>M</v>
          </cell>
        </row>
        <row r="278">
          <cell r="A278">
            <v>11636</v>
          </cell>
          <cell r="B278" t="str">
            <v>SMITH</v>
          </cell>
          <cell r="C278" t="str">
            <v xml:space="preserve">  P.</v>
          </cell>
          <cell r="E278" t="str">
            <v>M</v>
          </cell>
          <cell r="F278">
            <v>21.43</v>
          </cell>
          <cell r="G278">
            <v>16.29</v>
          </cell>
        </row>
        <row r="279">
          <cell r="A279">
            <v>11637</v>
          </cell>
          <cell r="B279" t="str">
            <v>DEVER</v>
          </cell>
          <cell r="C279" t="str">
            <v xml:space="preserve">  J.</v>
          </cell>
          <cell r="E279" t="str">
            <v>M</v>
          </cell>
          <cell r="F279">
            <v>20.76</v>
          </cell>
          <cell r="G279">
            <v>31.73</v>
          </cell>
        </row>
        <row r="280">
          <cell r="A280">
            <v>11639</v>
          </cell>
          <cell r="B280" t="str">
            <v>IMPEY</v>
          </cell>
          <cell r="C280" t="str">
            <v xml:space="preserve">  B.</v>
          </cell>
          <cell r="E280" t="str">
            <v>M</v>
          </cell>
          <cell r="F280">
            <v>12.08</v>
          </cell>
          <cell r="G280">
            <v>13.59</v>
          </cell>
        </row>
        <row r="281">
          <cell r="A281">
            <v>11646</v>
          </cell>
          <cell r="B281" t="str">
            <v>FLETCHER</v>
          </cell>
          <cell r="C281" t="str">
            <v xml:space="preserve">  P.</v>
          </cell>
          <cell r="E281" t="str">
            <v>M</v>
          </cell>
          <cell r="F281">
            <v>17.46</v>
          </cell>
          <cell r="G281">
            <v>20.79</v>
          </cell>
        </row>
        <row r="282">
          <cell r="A282">
            <v>11647</v>
          </cell>
          <cell r="B282" t="str">
            <v>ABRAHAMS</v>
          </cell>
          <cell r="C282" t="str">
            <v xml:space="preserve">  C.</v>
          </cell>
          <cell r="E282" t="str">
            <v>M</v>
          </cell>
        </row>
        <row r="283">
          <cell r="A283">
            <v>11650</v>
          </cell>
          <cell r="B283" t="str">
            <v>BARRETT</v>
          </cell>
          <cell r="C283" t="str">
            <v xml:space="preserve">  M.</v>
          </cell>
          <cell r="E283" t="str">
            <v>M</v>
          </cell>
        </row>
        <row r="284">
          <cell r="A284">
            <v>11659</v>
          </cell>
          <cell r="B284" t="str">
            <v>LAWRIE</v>
          </cell>
          <cell r="C284" t="str">
            <v xml:space="preserve">  M.</v>
          </cell>
          <cell r="E284" t="str">
            <v>M</v>
          </cell>
        </row>
        <row r="285">
          <cell r="A285">
            <v>11660</v>
          </cell>
          <cell r="B285" t="str">
            <v>WALSH</v>
          </cell>
          <cell r="C285" t="str">
            <v xml:space="preserve">  S.</v>
          </cell>
          <cell r="E285" t="str">
            <v>M</v>
          </cell>
        </row>
        <row r="286">
          <cell r="A286">
            <v>11661</v>
          </cell>
          <cell r="B286" t="str">
            <v>RICKWOOD</v>
          </cell>
          <cell r="C286" t="str">
            <v xml:space="preserve">  J.</v>
          </cell>
          <cell r="E286" t="str">
            <v>M</v>
          </cell>
          <cell r="F286">
            <v>12.61</v>
          </cell>
          <cell r="G286">
            <v>14.31</v>
          </cell>
        </row>
        <row r="287">
          <cell r="A287">
            <v>11662</v>
          </cell>
          <cell r="B287" t="str">
            <v>HUGGETT</v>
          </cell>
          <cell r="C287" t="str">
            <v xml:space="preserve">  B.</v>
          </cell>
          <cell r="D287">
            <v>993228129</v>
          </cell>
          <cell r="E287" t="str">
            <v>M</v>
          </cell>
        </row>
        <row r="288">
          <cell r="A288">
            <v>11663</v>
          </cell>
          <cell r="B288" t="str">
            <v>JONES</v>
          </cell>
          <cell r="C288" t="str">
            <v xml:space="preserve">  K.</v>
          </cell>
          <cell r="E288" t="str">
            <v>M</v>
          </cell>
          <cell r="F288">
            <v>11.41</v>
          </cell>
          <cell r="G288">
            <v>13.19</v>
          </cell>
        </row>
        <row r="289">
          <cell r="A289">
            <v>11670</v>
          </cell>
          <cell r="B289" t="str">
            <v>WRIGHT</v>
          </cell>
          <cell r="C289" t="str">
            <v xml:space="preserve">  P.</v>
          </cell>
          <cell r="E289" t="str">
            <v>M</v>
          </cell>
          <cell r="F289">
            <v>19.18</v>
          </cell>
          <cell r="G289">
            <v>15.62</v>
          </cell>
        </row>
        <row r="290">
          <cell r="A290">
            <v>11671</v>
          </cell>
          <cell r="B290" t="str">
            <v>FALLON JNR</v>
          </cell>
          <cell r="C290" t="str">
            <v xml:space="preserve">  T.</v>
          </cell>
          <cell r="E290" t="str">
            <v>W</v>
          </cell>
          <cell r="F290">
            <v>14.95</v>
          </cell>
        </row>
        <row r="291">
          <cell r="A291">
            <v>11673</v>
          </cell>
          <cell r="B291" t="str">
            <v>GALE</v>
          </cell>
          <cell r="C291" t="str">
            <v xml:space="preserve">  M.</v>
          </cell>
          <cell r="E291" t="str">
            <v>M</v>
          </cell>
          <cell r="F291">
            <v>12.78</v>
          </cell>
          <cell r="G291">
            <v>14.66</v>
          </cell>
        </row>
        <row r="292">
          <cell r="A292">
            <v>11674</v>
          </cell>
          <cell r="B292" t="str">
            <v>WOODWARD</v>
          </cell>
          <cell r="C292" t="str">
            <v xml:space="preserve">  I.</v>
          </cell>
          <cell r="E292" t="str">
            <v>M</v>
          </cell>
        </row>
        <row r="293">
          <cell r="A293">
            <v>11680</v>
          </cell>
          <cell r="B293" t="str">
            <v>WOOLASS</v>
          </cell>
          <cell r="C293" t="str">
            <v xml:space="preserve">  S.</v>
          </cell>
          <cell r="D293">
            <v>203218200</v>
          </cell>
          <cell r="E293" t="str">
            <v>M</v>
          </cell>
        </row>
        <row r="294">
          <cell r="A294">
            <v>11681</v>
          </cell>
          <cell r="B294" t="str">
            <v>KOSHIAS</v>
          </cell>
          <cell r="C294" t="str">
            <v xml:space="preserve">  P.</v>
          </cell>
          <cell r="E294" t="str">
            <v>M</v>
          </cell>
          <cell r="F294">
            <v>12.75</v>
          </cell>
          <cell r="G294">
            <v>14.49</v>
          </cell>
        </row>
        <row r="295">
          <cell r="A295">
            <v>11684</v>
          </cell>
          <cell r="B295" t="str">
            <v>MORAN</v>
          </cell>
          <cell r="C295" t="str">
            <v xml:space="preserve">  S.</v>
          </cell>
          <cell r="E295" t="str">
            <v>M</v>
          </cell>
        </row>
        <row r="296">
          <cell r="A296">
            <v>11685</v>
          </cell>
          <cell r="B296" t="str">
            <v>GILVEY</v>
          </cell>
          <cell r="C296" t="str">
            <v xml:space="preserve">  S.</v>
          </cell>
          <cell r="E296" t="str">
            <v>M</v>
          </cell>
        </row>
        <row r="297">
          <cell r="A297">
            <v>11686</v>
          </cell>
          <cell r="B297" t="str">
            <v>PATTON</v>
          </cell>
          <cell r="C297" t="str">
            <v xml:space="preserve">  A.</v>
          </cell>
          <cell r="E297" t="str">
            <v>M</v>
          </cell>
        </row>
        <row r="298">
          <cell r="A298">
            <v>11696</v>
          </cell>
          <cell r="B298" t="str">
            <v>HENDRICKS</v>
          </cell>
          <cell r="C298" t="str">
            <v xml:space="preserve">  A.</v>
          </cell>
          <cell r="E298" t="str">
            <v>M</v>
          </cell>
          <cell r="F298">
            <v>22.79</v>
          </cell>
          <cell r="G298">
            <v>18.09</v>
          </cell>
        </row>
        <row r="299">
          <cell r="A299">
            <v>11697</v>
          </cell>
          <cell r="B299" t="str">
            <v>MCDEVITT</v>
          </cell>
          <cell r="C299" t="str">
            <v xml:space="preserve">  P.</v>
          </cell>
          <cell r="D299">
            <v>203598137</v>
          </cell>
          <cell r="E299" t="str">
            <v>M</v>
          </cell>
        </row>
        <row r="300">
          <cell r="A300">
            <v>11699</v>
          </cell>
          <cell r="B300" t="str">
            <v>GIBBS</v>
          </cell>
          <cell r="C300" t="str">
            <v xml:space="preserve">  M.</v>
          </cell>
          <cell r="D300">
            <v>203218200</v>
          </cell>
          <cell r="E300" t="str">
            <v>M</v>
          </cell>
        </row>
        <row r="301">
          <cell r="A301">
            <v>11700</v>
          </cell>
          <cell r="B301" t="str">
            <v>BIRTCHNELL</v>
          </cell>
          <cell r="C301" t="str">
            <v xml:space="preserve">  A.</v>
          </cell>
          <cell r="E301" t="str">
            <v>M</v>
          </cell>
          <cell r="F301">
            <v>12.75</v>
          </cell>
          <cell r="G301">
            <v>14.49</v>
          </cell>
        </row>
        <row r="302">
          <cell r="A302">
            <v>11701</v>
          </cell>
          <cell r="B302" t="str">
            <v>BARNES</v>
          </cell>
          <cell r="C302" t="str">
            <v xml:space="preserve">  P.</v>
          </cell>
          <cell r="E302" t="str">
            <v>M</v>
          </cell>
          <cell r="F302">
            <v>11.09</v>
          </cell>
          <cell r="G302">
            <v>12.1</v>
          </cell>
        </row>
        <row r="303">
          <cell r="A303">
            <v>11702</v>
          </cell>
          <cell r="B303" t="str">
            <v>CAMPBELL</v>
          </cell>
          <cell r="C303" t="str">
            <v xml:space="preserve">  C.</v>
          </cell>
          <cell r="E303" t="str">
            <v>M</v>
          </cell>
          <cell r="F303">
            <v>15.55</v>
          </cell>
          <cell r="G303">
            <v>18.07</v>
          </cell>
        </row>
        <row r="304">
          <cell r="A304">
            <v>11707</v>
          </cell>
          <cell r="B304" t="str">
            <v>PARSONS</v>
          </cell>
          <cell r="C304" t="str">
            <v xml:space="preserve">  G.</v>
          </cell>
          <cell r="E304" t="str">
            <v>M</v>
          </cell>
          <cell r="F304">
            <v>18.670000000000002</v>
          </cell>
          <cell r="G304">
            <v>14.94</v>
          </cell>
        </row>
        <row r="305">
          <cell r="A305">
            <v>11708</v>
          </cell>
          <cell r="B305" t="str">
            <v>BUTLER</v>
          </cell>
          <cell r="C305" t="str">
            <v xml:space="preserve">  D.</v>
          </cell>
          <cell r="E305" t="str">
            <v>M</v>
          </cell>
        </row>
        <row r="306">
          <cell r="A306">
            <v>11712</v>
          </cell>
          <cell r="B306" t="str">
            <v>GILL</v>
          </cell>
          <cell r="C306" t="str">
            <v xml:space="preserve">  M.</v>
          </cell>
          <cell r="E306" t="str">
            <v>M</v>
          </cell>
          <cell r="F306">
            <v>13.08</v>
          </cell>
          <cell r="G306">
            <v>14.94</v>
          </cell>
        </row>
        <row r="307">
          <cell r="A307">
            <v>11715</v>
          </cell>
          <cell r="B307" t="str">
            <v>MOGFORD</v>
          </cell>
          <cell r="C307" t="str">
            <v xml:space="preserve">  A.</v>
          </cell>
          <cell r="E307" t="str">
            <v>M</v>
          </cell>
          <cell r="F307">
            <v>12.68</v>
          </cell>
          <cell r="G307">
            <v>14.13</v>
          </cell>
        </row>
        <row r="308">
          <cell r="A308">
            <v>11716</v>
          </cell>
          <cell r="B308" t="str">
            <v>SQUIRES</v>
          </cell>
          <cell r="C308" t="str">
            <v xml:space="preserve">  P.</v>
          </cell>
          <cell r="D308">
            <v>203218200</v>
          </cell>
          <cell r="E308" t="str">
            <v>M</v>
          </cell>
        </row>
        <row r="309">
          <cell r="A309">
            <v>11717</v>
          </cell>
          <cell r="B309" t="str">
            <v>VAIL</v>
          </cell>
          <cell r="C309" t="str">
            <v xml:space="preserve">  G.W</v>
          </cell>
          <cell r="E309" t="str">
            <v>M</v>
          </cell>
        </row>
        <row r="310">
          <cell r="A310">
            <v>11718</v>
          </cell>
          <cell r="B310" t="str">
            <v>CUCUCCIO</v>
          </cell>
          <cell r="C310" t="str">
            <v xml:space="preserve">  M.</v>
          </cell>
          <cell r="E310" t="str">
            <v>M</v>
          </cell>
          <cell r="F310">
            <v>18.690000000000001</v>
          </cell>
          <cell r="G310">
            <v>18.8</v>
          </cell>
        </row>
        <row r="311">
          <cell r="A311">
            <v>11720</v>
          </cell>
          <cell r="B311" t="str">
            <v>JACKSON</v>
          </cell>
          <cell r="C311" t="str">
            <v xml:space="preserve">  G.</v>
          </cell>
          <cell r="D311">
            <v>203218200</v>
          </cell>
          <cell r="E311" t="str">
            <v>M</v>
          </cell>
        </row>
        <row r="312">
          <cell r="A312">
            <v>11721</v>
          </cell>
          <cell r="B312" t="str">
            <v>LANKHUYZEN</v>
          </cell>
          <cell r="C312" t="str">
            <v xml:space="preserve">  M.</v>
          </cell>
          <cell r="E312" t="str">
            <v>M</v>
          </cell>
          <cell r="F312">
            <v>24.58</v>
          </cell>
          <cell r="G312">
            <v>20.45</v>
          </cell>
        </row>
        <row r="313">
          <cell r="A313">
            <v>11728</v>
          </cell>
          <cell r="B313" t="str">
            <v>JUKES</v>
          </cell>
          <cell r="C313" t="str">
            <v xml:space="preserve">  R.</v>
          </cell>
          <cell r="E313" t="str">
            <v>M</v>
          </cell>
          <cell r="F313">
            <v>23.02</v>
          </cell>
          <cell r="G313">
            <v>29.83</v>
          </cell>
        </row>
        <row r="314">
          <cell r="A314">
            <v>11736</v>
          </cell>
          <cell r="B314" t="str">
            <v>BREWSTER</v>
          </cell>
          <cell r="C314" t="str">
            <v xml:space="preserve">  M.</v>
          </cell>
          <cell r="E314" t="str">
            <v>M</v>
          </cell>
          <cell r="F314">
            <v>18.43</v>
          </cell>
          <cell r="G314">
            <v>22.59</v>
          </cell>
        </row>
        <row r="315">
          <cell r="A315">
            <v>11737</v>
          </cell>
          <cell r="B315" t="str">
            <v>STUART</v>
          </cell>
          <cell r="C315" t="str">
            <v xml:space="preserve">  N.</v>
          </cell>
          <cell r="E315" t="str">
            <v>M</v>
          </cell>
        </row>
        <row r="316">
          <cell r="A316">
            <v>11738</v>
          </cell>
          <cell r="B316" t="str">
            <v>LLOYD</v>
          </cell>
          <cell r="C316" t="str">
            <v xml:space="preserve">  D.</v>
          </cell>
          <cell r="E316" t="str">
            <v>M</v>
          </cell>
        </row>
        <row r="317">
          <cell r="A317">
            <v>11739</v>
          </cell>
          <cell r="B317" t="str">
            <v>HOWE</v>
          </cell>
          <cell r="C317" t="str">
            <v xml:space="preserve">  S.</v>
          </cell>
          <cell r="E317" t="str">
            <v>M</v>
          </cell>
        </row>
        <row r="318">
          <cell r="A318">
            <v>11740</v>
          </cell>
          <cell r="B318" t="str">
            <v>SIDDALL</v>
          </cell>
          <cell r="C318" t="str">
            <v xml:space="preserve">  S.</v>
          </cell>
          <cell r="D318">
            <v>203508138</v>
          </cell>
          <cell r="E318" t="str">
            <v>M</v>
          </cell>
        </row>
        <row r="319">
          <cell r="A319">
            <v>11741</v>
          </cell>
          <cell r="B319" t="str">
            <v>HUNT</v>
          </cell>
          <cell r="C319" t="str">
            <v xml:space="preserve">  A.</v>
          </cell>
          <cell r="D319">
            <v>203508138</v>
          </cell>
          <cell r="E319" t="str">
            <v>M</v>
          </cell>
        </row>
        <row r="320">
          <cell r="A320">
            <v>11742</v>
          </cell>
          <cell r="B320" t="str">
            <v>GRANGER</v>
          </cell>
          <cell r="C320" t="str">
            <v xml:space="preserve">  C.</v>
          </cell>
          <cell r="E320" t="str">
            <v>M</v>
          </cell>
        </row>
        <row r="321">
          <cell r="A321">
            <v>11745</v>
          </cell>
          <cell r="B321" t="str">
            <v>CAMPBELL</v>
          </cell>
          <cell r="C321" t="str">
            <v xml:space="preserve">  R.S</v>
          </cell>
          <cell r="E321" t="str">
            <v>M</v>
          </cell>
          <cell r="F321">
            <v>16.21</v>
          </cell>
          <cell r="G321">
            <v>10.29</v>
          </cell>
        </row>
        <row r="322">
          <cell r="A322">
            <v>11749</v>
          </cell>
          <cell r="B322" t="str">
            <v>GRANT</v>
          </cell>
          <cell r="C322" t="str">
            <v xml:space="preserve">  K.</v>
          </cell>
          <cell r="E322" t="str">
            <v>M</v>
          </cell>
          <cell r="F322">
            <v>20.68</v>
          </cell>
          <cell r="G322">
            <v>15.84</v>
          </cell>
        </row>
        <row r="323">
          <cell r="A323">
            <v>11750</v>
          </cell>
          <cell r="B323" t="str">
            <v>WILDE</v>
          </cell>
          <cell r="C323" t="str">
            <v xml:space="preserve">  C.</v>
          </cell>
          <cell r="E323" t="str">
            <v>M</v>
          </cell>
          <cell r="F323">
            <v>19.3</v>
          </cell>
          <cell r="G323">
            <v>18.09</v>
          </cell>
        </row>
        <row r="324">
          <cell r="A324">
            <v>11751</v>
          </cell>
          <cell r="B324" t="str">
            <v>BREWSTER</v>
          </cell>
          <cell r="C324" t="str">
            <v xml:space="preserve">  J.</v>
          </cell>
          <cell r="E324" t="str">
            <v>M</v>
          </cell>
          <cell r="F324">
            <v>16.07</v>
          </cell>
          <cell r="G324">
            <v>18.989999999999998</v>
          </cell>
        </row>
        <row r="325">
          <cell r="A325">
            <v>11756</v>
          </cell>
          <cell r="B325" t="str">
            <v>TONGE</v>
          </cell>
          <cell r="C325" t="str">
            <v xml:space="preserve">  P.</v>
          </cell>
          <cell r="E325" t="str">
            <v>M</v>
          </cell>
        </row>
        <row r="326">
          <cell r="A326">
            <v>11760</v>
          </cell>
          <cell r="B326" t="str">
            <v>HALL</v>
          </cell>
          <cell r="C326" t="str">
            <v xml:space="preserve">  J.L</v>
          </cell>
          <cell r="E326" t="str">
            <v>W</v>
          </cell>
          <cell r="F326">
            <v>16.600000000000001</v>
          </cell>
        </row>
        <row r="327">
          <cell r="A327">
            <v>11761</v>
          </cell>
          <cell r="B327" t="str">
            <v>LARKIN</v>
          </cell>
          <cell r="C327" t="str">
            <v xml:space="preserve">  E.</v>
          </cell>
          <cell r="E327" t="str">
            <v>M</v>
          </cell>
          <cell r="F327">
            <v>14.93</v>
          </cell>
          <cell r="G327">
            <v>17.420000000000002</v>
          </cell>
        </row>
        <row r="328">
          <cell r="A328">
            <v>11762</v>
          </cell>
          <cell r="B328" t="str">
            <v>MORRISON</v>
          </cell>
          <cell r="C328" t="str">
            <v xml:space="preserve">  G.</v>
          </cell>
          <cell r="E328" t="str">
            <v>M</v>
          </cell>
          <cell r="F328">
            <v>15.78</v>
          </cell>
          <cell r="G328">
            <v>14.94</v>
          </cell>
        </row>
        <row r="329">
          <cell r="A329">
            <v>11763</v>
          </cell>
          <cell r="B329" t="str">
            <v>METZ</v>
          </cell>
          <cell r="C329" t="str">
            <v xml:space="preserve">  P.</v>
          </cell>
          <cell r="E329" t="str">
            <v>M</v>
          </cell>
          <cell r="F329">
            <v>15.4</v>
          </cell>
          <cell r="G329">
            <v>18.09</v>
          </cell>
        </row>
        <row r="330">
          <cell r="A330">
            <v>11764</v>
          </cell>
          <cell r="B330" t="str">
            <v>STEWART</v>
          </cell>
          <cell r="C330" t="str">
            <v xml:space="preserve">  P.</v>
          </cell>
          <cell r="D330">
            <v>203108122</v>
          </cell>
          <cell r="E330" t="str">
            <v>M</v>
          </cell>
        </row>
        <row r="331">
          <cell r="A331">
            <v>11767</v>
          </cell>
          <cell r="B331" t="str">
            <v>JENNINGS</v>
          </cell>
          <cell r="C331" t="str">
            <v xml:space="preserve">  G.</v>
          </cell>
          <cell r="D331">
            <v>203108122</v>
          </cell>
          <cell r="E331" t="str">
            <v>M</v>
          </cell>
        </row>
        <row r="332">
          <cell r="A332">
            <v>11768</v>
          </cell>
          <cell r="B332" t="str">
            <v>GRAY</v>
          </cell>
          <cell r="C332" t="str">
            <v xml:space="preserve">  G.</v>
          </cell>
          <cell r="D332">
            <v>203108122</v>
          </cell>
          <cell r="E332" t="str">
            <v>M</v>
          </cell>
        </row>
        <row r="333">
          <cell r="A333">
            <v>11769</v>
          </cell>
          <cell r="B333" t="str">
            <v>WHITTAKER</v>
          </cell>
          <cell r="C333" t="str">
            <v xml:space="preserve">  R.</v>
          </cell>
          <cell r="E333" t="str">
            <v>M</v>
          </cell>
          <cell r="F333">
            <v>11.09</v>
          </cell>
          <cell r="G333">
            <v>12.1</v>
          </cell>
        </row>
        <row r="334">
          <cell r="A334">
            <v>11772</v>
          </cell>
          <cell r="B334" t="str">
            <v>BURDEN</v>
          </cell>
          <cell r="C334" t="str">
            <v xml:space="preserve">  D.</v>
          </cell>
          <cell r="E334" t="str">
            <v>M</v>
          </cell>
        </row>
        <row r="335">
          <cell r="A335">
            <v>11775</v>
          </cell>
          <cell r="B335" t="str">
            <v>MITCHELL</v>
          </cell>
          <cell r="C335" t="str">
            <v xml:space="preserve">  P.</v>
          </cell>
          <cell r="D335">
            <v>203598137</v>
          </cell>
          <cell r="E335" t="str">
            <v>M</v>
          </cell>
        </row>
        <row r="336">
          <cell r="A336">
            <v>11776</v>
          </cell>
          <cell r="B336" t="str">
            <v>HARRISON</v>
          </cell>
          <cell r="C336" t="str">
            <v xml:space="preserve">  D.</v>
          </cell>
          <cell r="D336">
            <v>203508138</v>
          </cell>
          <cell r="E336" t="str">
            <v>M</v>
          </cell>
        </row>
        <row r="337">
          <cell r="A337">
            <v>11780</v>
          </cell>
          <cell r="B337" t="str">
            <v>FERRETT</v>
          </cell>
          <cell r="C337" t="str">
            <v xml:space="preserve">  N.</v>
          </cell>
          <cell r="D337">
            <v>203508138</v>
          </cell>
          <cell r="E337" t="str">
            <v>M</v>
          </cell>
        </row>
        <row r="338">
          <cell r="A338">
            <v>11781</v>
          </cell>
          <cell r="B338" t="str">
            <v>NEWMAN</v>
          </cell>
          <cell r="C338" t="str">
            <v xml:space="preserve">  M.</v>
          </cell>
          <cell r="E338" t="str">
            <v>M</v>
          </cell>
          <cell r="F338">
            <v>13.38</v>
          </cell>
          <cell r="G338">
            <v>15.84</v>
          </cell>
        </row>
        <row r="339">
          <cell r="A339">
            <v>11782</v>
          </cell>
          <cell r="B339" t="str">
            <v>GROVES</v>
          </cell>
          <cell r="C339" t="str">
            <v xml:space="preserve">  S.</v>
          </cell>
          <cell r="E339" t="str">
            <v>W</v>
          </cell>
        </row>
        <row r="340">
          <cell r="A340">
            <v>11783</v>
          </cell>
          <cell r="B340" t="str">
            <v>HUNTER</v>
          </cell>
          <cell r="C340" t="str">
            <v xml:space="preserve">  K.</v>
          </cell>
          <cell r="E340" t="str">
            <v>M</v>
          </cell>
          <cell r="F340">
            <v>12.26</v>
          </cell>
          <cell r="G340">
            <v>15.09</v>
          </cell>
        </row>
        <row r="341">
          <cell r="A341">
            <v>11784</v>
          </cell>
          <cell r="B341" t="str">
            <v>LLOYD</v>
          </cell>
          <cell r="C341" t="str">
            <v xml:space="preserve">  N.</v>
          </cell>
          <cell r="E341" t="str">
            <v>M</v>
          </cell>
        </row>
        <row r="342">
          <cell r="A342">
            <v>11799</v>
          </cell>
          <cell r="B342" t="str">
            <v>TURNER</v>
          </cell>
          <cell r="C342" t="str">
            <v xml:space="preserve">  C.</v>
          </cell>
          <cell r="E342" t="str">
            <v>M</v>
          </cell>
          <cell r="F342">
            <v>15.04</v>
          </cell>
          <cell r="G342">
            <v>17.190000000000001</v>
          </cell>
        </row>
        <row r="343">
          <cell r="A343">
            <v>11806</v>
          </cell>
          <cell r="B343" t="str">
            <v>MARTIN</v>
          </cell>
          <cell r="C343" t="str">
            <v xml:space="preserve">  E.</v>
          </cell>
          <cell r="D343">
            <v>203598137</v>
          </cell>
          <cell r="E343" t="str">
            <v>M</v>
          </cell>
        </row>
        <row r="344">
          <cell r="A344">
            <v>11808</v>
          </cell>
          <cell r="B344" t="str">
            <v>GILHAM</v>
          </cell>
          <cell r="C344" t="str">
            <v xml:space="preserve">  P.</v>
          </cell>
          <cell r="E344" t="str">
            <v>M</v>
          </cell>
          <cell r="F344">
            <v>23.1</v>
          </cell>
          <cell r="G344">
            <v>18.54</v>
          </cell>
        </row>
        <row r="345">
          <cell r="A345">
            <v>11817</v>
          </cell>
          <cell r="B345" t="str">
            <v>DICKERSON</v>
          </cell>
          <cell r="C345" t="str">
            <v xml:space="preserve">  M.</v>
          </cell>
          <cell r="D345">
            <v>203508138</v>
          </cell>
          <cell r="E345" t="str">
            <v>M</v>
          </cell>
        </row>
        <row r="346">
          <cell r="A346">
            <v>11818</v>
          </cell>
          <cell r="B346" t="str">
            <v>MATTHEW</v>
          </cell>
          <cell r="C346" t="str">
            <v xml:space="preserve">  J.</v>
          </cell>
          <cell r="D346">
            <v>203508138</v>
          </cell>
          <cell r="E346" t="str">
            <v>M</v>
          </cell>
        </row>
        <row r="347">
          <cell r="A347">
            <v>11825</v>
          </cell>
          <cell r="B347" t="str">
            <v>BOTHA</v>
          </cell>
          <cell r="C347" t="str">
            <v xml:space="preserve">  D.</v>
          </cell>
          <cell r="E347" t="str">
            <v>W</v>
          </cell>
          <cell r="F347">
            <v>16.440000000000001</v>
          </cell>
          <cell r="G347">
            <v>16.940000000000001</v>
          </cell>
        </row>
        <row r="348">
          <cell r="A348">
            <v>11827</v>
          </cell>
          <cell r="B348" t="str">
            <v>FOX</v>
          </cell>
          <cell r="C348" t="str">
            <v xml:space="preserve">  A.</v>
          </cell>
          <cell r="D348">
            <v>203518081</v>
          </cell>
          <cell r="E348" t="str">
            <v>M</v>
          </cell>
        </row>
        <row r="349">
          <cell r="A349">
            <v>11828</v>
          </cell>
          <cell r="B349" t="str">
            <v>WHITE</v>
          </cell>
          <cell r="C349" t="str">
            <v xml:space="preserve">  C.</v>
          </cell>
          <cell r="E349" t="str">
            <v>M</v>
          </cell>
        </row>
        <row r="350">
          <cell r="A350">
            <v>11831</v>
          </cell>
          <cell r="B350" t="str">
            <v>SHEPPARD</v>
          </cell>
          <cell r="C350" t="str">
            <v xml:space="preserve">  D.</v>
          </cell>
          <cell r="D350">
            <v>203598137</v>
          </cell>
          <cell r="E350" t="str">
            <v>M</v>
          </cell>
        </row>
        <row r="351">
          <cell r="A351">
            <v>11832</v>
          </cell>
          <cell r="B351" t="str">
            <v>HOPKINS</v>
          </cell>
          <cell r="C351" t="str">
            <v xml:space="preserve">  J.</v>
          </cell>
          <cell r="E351" t="str">
            <v>M</v>
          </cell>
        </row>
        <row r="352">
          <cell r="A352">
            <v>11833</v>
          </cell>
          <cell r="B352" t="str">
            <v>BRYER</v>
          </cell>
          <cell r="C352" t="str">
            <v xml:space="preserve">  P.</v>
          </cell>
          <cell r="E352" t="str">
            <v>M</v>
          </cell>
          <cell r="F352">
            <v>19.73</v>
          </cell>
        </row>
        <row r="353">
          <cell r="A353">
            <v>11834</v>
          </cell>
          <cell r="B353" t="str">
            <v>RUSSELL</v>
          </cell>
          <cell r="C353" t="str">
            <v xml:space="preserve">  P.</v>
          </cell>
          <cell r="E353" t="str">
            <v>M</v>
          </cell>
        </row>
        <row r="354">
          <cell r="A354">
            <v>11838</v>
          </cell>
          <cell r="B354" t="str">
            <v>RYAN</v>
          </cell>
          <cell r="C354" t="str">
            <v xml:space="preserve">  D.</v>
          </cell>
          <cell r="E354" t="str">
            <v>M</v>
          </cell>
          <cell r="F354">
            <v>17.04</v>
          </cell>
          <cell r="G354">
            <v>16.09</v>
          </cell>
        </row>
        <row r="355">
          <cell r="A355">
            <v>11839</v>
          </cell>
          <cell r="B355" t="str">
            <v>BENNETT</v>
          </cell>
          <cell r="C355" t="str">
            <v xml:space="preserve">  A.</v>
          </cell>
          <cell r="D355">
            <v>203508138</v>
          </cell>
          <cell r="E355" t="str">
            <v>M</v>
          </cell>
        </row>
        <row r="356">
          <cell r="A356">
            <v>11846</v>
          </cell>
          <cell r="B356" t="str">
            <v>DWYER</v>
          </cell>
          <cell r="C356" t="str">
            <v xml:space="preserve">  L.</v>
          </cell>
          <cell r="E356" t="str">
            <v>M</v>
          </cell>
          <cell r="F356">
            <v>15.03</v>
          </cell>
          <cell r="G356">
            <v>17.38</v>
          </cell>
        </row>
        <row r="357">
          <cell r="A357">
            <v>11847</v>
          </cell>
          <cell r="B357" t="str">
            <v>BRATELY</v>
          </cell>
          <cell r="C357" t="str">
            <v xml:space="preserve">  R.</v>
          </cell>
          <cell r="D357">
            <v>203218200</v>
          </cell>
          <cell r="E357" t="str">
            <v>M</v>
          </cell>
        </row>
        <row r="358">
          <cell r="A358">
            <v>11848</v>
          </cell>
          <cell r="B358" t="str">
            <v>EWING</v>
          </cell>
          <cell r="C358" t="str">
            <v xml:space="preserve">  G.</v>
          </cell>
          <cell r="E358" t="str">
            <v>M</v>
          </cell>
          <cell r="F358">
            <v>20</v>
          </cell>
          <cell r="G358">
            <v>14.94</v>
          </cell>
        </row>
        <row r="359">
          <cell r="A359">
            <v>11849</v>
          </cell>
          <cell r="B359" t="str">
            <v>SMITH</v>
          </cell>
          <cell r="C359" t="str">
            <v xml:space="preserve">  R.</v>
          </cell>
          <cell r="E359" t="str">
            <v>M</v>
          </cell>
        </row>
        <row r="360">
          <cell r="A360">
            <v>11855</v>
          </cell>
          <cell r="B360" t="str">
            <v>LAU</v>
          </cell>
          <cell r="C360" t="str">
            <v xml:space="preserve">  K.M</v>
          </cell>
          <cell r="E360" t="str">
            <v>M</v>
          </cell>
          <cell r="F360">
            <v>16.84</v>
          </cell>
          <cell r="G360">
            <v>25.55</v>
          </cell>
        </row>
        <row r="361">
          <cell r="A361">
            <v>11857</v>
          </cell>
          <cell r="B361" t="str">
            <v>GREETHAM</v>
          </cell>
          <cell r="C361" t="str">
            <v xml:space="preserve">  P.</v>
          </cell>
          <cell r="D361">
            <v>203218200</v>
          </cell>
          <cell r="E361" t="str">
            <v>M</v>
          </cell>
        </row>
        <row r="362">
          <cell r="A362">
            <v>11858</v>
          </cell>
          <cell r="B362" t="str">
            <v>WILLIAMS</v>
          </cell>
          <cell r="C362" t="str">
            <v xml:space="preserve">  F.</v>
          </cell>
          <cell r="E362" t="str">
            <v>M</v>
          </cell>
          <cell r="F362">
            <v>8.6300000000000008</v>
          </cell>
          <cell r="G362">
            <v>9.27</v>
          </cell>
        </row>
        <row r="363">
          <cell r="A363">
            <v>11859</v>
          </cell>
          <cell r="B363" t="str">
            <v>DAVIS</v>
          </cell>
          <cell r="C363" t="str">
            <v xml:space="preserve">  W.</v>
          </cell>
          <cell r="E363" t="str">
            <v>M</v>
          </cell>
        </row>
        <row r="364">
          <cell r="A364">
            <v>11867</v>
          </cell>
          <cell r="B364" t="str">
            <v>QUERIPEL</v>
          </cell>
          <cell r="C364" t="str">
            <v xml:space="preserve">  G.</v>
          </cell>
          <cell r="D364">
            <v>203408140</v>
          </cell>
          <cell r="E364" t="str">
            <v>M</v>
          </cell>
        </row>
        <row r="365">
          <cell r="A365">
            <v>11868</v>
          </cell>
          <cell r="B365" t="str">
            <v>LUNN</v>
          </cell>
          <cell r="C365" t="str">
            <v xml:space="preserve">  R.</v>
          </cell>
          <cell r="D365">
            <v>203408140</v>
          </cell>
          <cell r="E365" t="str">
            <v>M</v>
          </cell>
        </row>
        <row r="366">
          <cell r="A366">
            <v>11869</v>
          </cell>
          <cell r="B366" t="str">
            <v>GREEN</v>
          </cell>
          <cell r="C366" t="str">
            <v xml:space="preserve">  S.</v>
          </cell>
          <cell r="D366">
            <v>203408140</v>
          </cell>
          <cell r="E366" t="str">
            <v>M</v>
          </cell>
        </row>
        <row r="367">
          <cell r="A367">
            <v>11870</v>
          </cell>
          <cell r="B367" t="str">
            <v>MILLS</v>
          </cell>
          <cell r="C367" t="str">
            <v xml:space="preserve">  D.</v>
          </cell>
          <cell r="D367">
            <v>203408140</v>
          </cell>
          <cell r="E367" t="str">
            <v>M</v>
          </cell>
        </row>
        <row r="368">
          <cell r="A368">
            <v>11871</v>
          </cell>
          <cell r="B368" t="str">
            <v>NIVEN</v>
          </cell>
          <cell r="C368" t="str">
            <v xml:space="preserve">  D.</v>
          </cell>
          <cell r="D368">
            <v>203408140</v>
          </cell>
          <cell r="E368" t="str">
            <v>M</v>
          </cell>
        </row>
        <row r="369">
          <cell r="A369">
            <v>11872</v>
          </cell>
          <cell r="B369" t="str">
            <v>GILLIAN</v>
          </cell>
          <cell r="C369" t="str">
            <v xml:space="preserve">  J.</v>
          </cell>
          <cell r="D369">
            <v>203408140</v>
          </cell>
          <cell r="E369" t="str">
            <v>M</v>
          </cell>
        </row>
        <row r="370">
          <cell r="A370">
            <v>11873</v>
          </cell>
          <cell r="B370" t="str">
            <v>THOMAS</v>
          </cell>
          <cell r="C370" t="str">
            <v xml:space="preserve">  C.</v>
          </cell>
          <cell r="D370">
            <v>203408140</v>
          </cell>
          <cell r="E370" t="str">
            <v>M</v>
          </cell>
        </row>
        <row r="371">
          <cell r="A371">
            <v>11874</v>
          </cell>
          <cell r="B371" t="str">
            <v>ATKINSON</v>
          </cell>
          <cell r="C371" t="str">
            <v xml:space="preserve">  E.</v>
          </cell>
          <cell r="E371" t="str">
            <v>M</v>
          </cell>
          <cell r="F371">
            <v>27.27</v>
          </cell>
          <cell r="G371">
            <v>43.91</v>
          </cell>
        </row>
        <row r="372">
          <cell r="A372">
            <v>11875</v>
          </cell>
          <cell r="B372" t="str">
            <v>HAYWOOD</v>
          </cell>
          <cell r="C372" t="str">
            <v xml:space="preserve">  C.</v>
          </cell>
          <cell r="D372">
            <v>203408140</v>
          </cell>
          <cell r="E372" t="str">
            <v>M</v>
          </cell>
        </row>
        <row r="373">
          <cell r="A373">
            <v>11884</v>
          </cell>
          <cell r="B373" t="str">
            <v>BROOKS</v>
          </cell>
          <cell r="C373" t="str">
            <v xml:space="preserve">  P.</v>
          </cell>
          <cell r="E373" t="str">
            <v>M</v>
          </cell>
          <cell r="F373">
            <v>14.23</v>
          </cell>
          <cell r="G373">
            <v>16.48</v>
          </cell>
        </row>
        <row r="374">
          <cell r="A374">
            <v>11885</v>
          </cell>
          <cell r="B374" t="str">
            <v>HOWELL</v>
          </cell>
          <cell r="C374" t="str">
            <v xml:space="preserve">  D.</v>
          </cell>
          <cell r="E374" t="str">
            <v>M</v>
          </cell>
          <cell r="F374">
            <v>15.1</v>
          </cell>
          <cell r="G374">
            <v>17.64</v>
          </cell>
        </row>
        <row r="375">
          <cell r="A375">
            <v>11886</v>
          </cell>
          <cell r="B375" t="str">
            <v>HOWE</v>
          </cell>
          <cell r="C375" t="str">
            <v xml:space="preserve">  R.</v>
          </cell>
          <cell r="E375" t="str">
            <v>M</v>
          </cell>
          <cell r="F375">
            <v>13.97</v>
          </cell>
          <cell r="G375">
            <v>16.29</v>
          </cell>
        </row>
        <row r="376">
          <cell r="A376">
            <v>11887</v>
          </cell>
          <cell r="B376" t="str">
            <v>CAMPBELL</v>
          </cell>
          <cell r="C376" t="str">
            <v xml:space="preserve">  R.J</v>
          </cell>
          <cell r="D376">
            <v>203108122</v>
          </cell>
          <cell r="E376" t="str">
            <v>M</v>
          </cell>
        </row>
        <row r="377">
          <cell r="A377">
            <v>11888</v>
          </cell>
          <cell r="B377" t="str">
            <v>SUMSION</v>
          </cell>
          <cell r="C377" t="str">
            <v xml:space="preserve">  M.</v>
          </cell>
          <cell r="E377" t="str">
            <v>M</v>
          </cell>
          <cell r="F377">
            <v>12.75</v>
          </cell>
          <cell r="G377">
            <v>14.49</v>
          </cell>
        </row>
        <row r="378">
          <cell r="A378">
            <v>11889</v>
          </cell>
          <cell r="B378" t="str">
            <v>LUXFORD</v>
          </cell>
          <cell r="C378" t="str">
            <v xml:space="preserve">  S.</v>
          </cell>
          <cell r="E378" t="str">
            <v>M</v>
          </cell>
          <cell r="F378">
            <v>13.76</v>
          </cell>
          <cell r="G378">
            <v>15.84</v>
          </cell>
        </row>
        <row r="379">
          <cell r="A379">
            <v>11902</v>
          </cell>
          <cell r="B379" t="str">
            <v>GRANT</v>
          </cell>
          <cell r="C379" t="str">
            <v xml:space="preserve">  A.</v>
          </cell>
          <cell r="D379">
            <v>203598137</v>
          </cell>
          <cell r="E379" t="str">
            <v>M</v>
          </cell>
        </row>
        <row r="380">
          <cell r="A380">
            <v>11903</v>
          </cell>
          <cell r="B380" t="str">
            <v>KENNY</v>
          </cell>
          <cell r="C380" t="str">
            <v xml:space="preserve">  P.</v>
          </cell>
          <cell r="E380" t="str">
            <v>M</v>
          </cell>
          <cell r="F380">
            <v>29.33</v>
          </cell>
        </row>
        <row r="381">
          <cell r="A381">
            <v>11904</v>
          </cell>
          <cell r="B381" t="str">
            <v>TERREY</v>
          </cell>
          <cell r="C381" t="str">
            <v xml:space="preserve">  W.</v>
          </cell>
          <cell r="D381">
            <v>203508138</v>
          </cell>
          <cell r="E381" t="str">
            <v>M</v>
          </cell>
        </row>
        <row r="382">
          <cell r="A382">
            <v>11916</v>
          </cell>
          <cell r="B382" t="str">
            <v>OVERY</v>
          </cell>
          <cell r="C382" t="str">
            <v xml:space="preserve">  D.</v>
          </cell>
          <cell r="E382" t="str">
            <v>M</v>
          </cell>
          <cell r="F382">
            <v>22.33</v>
          </cell>
          <cell r="G382">
            <v>17.48</v>
          </cell>
        </row>
        <row r="383">
          <cell r="A383">
            <v>11917</v>
          </cell>
          <cell r="B383" t="str">
            <v>WING</v>
          </cell>
          <cell r="C383" t="str">
            <v xml:space="preserve">  P.</v>
          </cell>
          <cell r="D383">
            <v>203508138</v>
          </cell>
          <cell r="E383" t="str">
            <v>M</v>
          </cell>
        </row>
        <row r="384">
          <cell r="A384">
            <v>11918</v>
          </cell>
          <cell r="B384" t="str">
            <v>HAPTINSTALL</v>
          </cell>
          <cell r="C384" t="str">
            <v xml:space="preserve">  R.</v>
          </cell>
          <cell r="D384">
            <v>203508138</v>
          </cell>
          <cell r="E384" t="str">
            <v>M</v>
          </cell>
        </row>
        <row r="385">
          <cell r="A385">
            <v>11919</v>
          </cell>
          <cell r="B385" t="str">
            <v>KIRBY</v>
          </cell>
          <cell r="C385" t="str">
            <v xml:space="preserve">  K.</v>
          </cell>
          <cell r="E385" t="str">
            <v>M</v>
          </cell>
        </row>
        <row r="386">
          <cell r="A386">
            <v>11920</v>
          </cell>
          <cell r="B386" t="str">
            <v>CLARE</v>
          </cell>
          <cell r="C386" t="str">
            <v xml:space="preserve">  D.</v>
          </cell>
          <cell r="D386">
            <v>203598137</v>
          </cell>
          <cell r="E386" t="str">
            <v>M</v>
          </cell>
        </row>
        <row r="387">
          <cell r="A387">
            <v>11923</v>
          </cell>
          <cell r="B387" t="str">
            <v>CAMPBELL</v>
          </cell>
          <cell r="C387" t="str">
            <v xml:space="preserve">  L.</v>
          </cell>
          <cell r="E387" t="str">
            <v>M</v>
          </cell>
        </row>
        <row r="388">
          <cell r="A388">
            <v>11924</v>
          </cell>
          <cell r="B388" t="str">
            <v>KELLY</v>
          </cell>
          <cell r="C388" t="str">
            <v xml:space="preserve">  P.</v>
          </cell>
          <cell r="E388" t="str">
            <v>M</v>
          </cell>
          <cell r="F388">
            <v>16.11</v>
          </cell>
          <cell r="G388">
            <v>21.24</v>
          </cell>
        </row>
        <row r="389">
          <cell r="A389">
            <v>11926</v>
          </cell>
          <cell r="B389" t="str">
            <v>JANSSEN</v>
          </cell>
          <cell r="C389" t="str">
            <v xml:space="preserve">  M.</v>
          </cell>
          <cell r="E389" t="str">
            <v>M</v>
          </cell>
          <cell r="F389">
            <v>21.77</v>
          </cell>
          <cell r="G389">
            <v>16.29</v>
          </cell>
        </row>
        <row r="390">
          <cell r="A390">
            <v>11935</v>
          </cell>
          <cell r="B390" t="str">
            <v>EGGETT</v>
          </cell>
          <cell r="C390" t="str">
            <v xml:space="preserve">  M.</v>
          </cell>
          <cell r="D390">
            <v>983127254</v>
          </cell>
          <cell r="E390" t="str">
            <v>M</v>
          </cell>
        </row>
        <row r="391">
          <cell r="A391">
            <v>11936</v>
          </cell>
          <cell r="B391" t="str">
            <v>GOLDFINCH</v>
          </cell>
          <cell r="C391" t="str">
            <v xml:space="preserve">  P.</v>
          </cell>
          <cell r="D391">
            <v>203508138</v>
          </cell>
          <cell r="E391" t="str">
            <v>M</v>
          </cell>
        </row>
        <row r="392">
          <cell r="A392">
            <v>11937</v>
          </cell>
          <cell r="B392" t="str">
            <v>REID</v>
          </cell>
          <cell r="C392" t="str">
            <v xml:space="preserve">  G.</v>
          </cell>
          <cell r="D392">
            <v>203508138</v>
          </cell>
          <cell r="E392" t="str">
            <v>M</v>
          </cell>
        </row>
        <row r="393">
          <cell r="A393">
            <v>11951</v>
          </cell>
          <cell r="B393" t="str">
            <v>BUCHAN</v>
          </cell>
          <cell r="C393" t="str">
            <v xml:space="preserve">  S.</v>
          </cell>
          <cell r="D393">
            <v>983127254</v>
          </cell>
          <cell r="E393" t="str">
            <v>M</v>
          </cell>
        </row>
        <row r="394">
          <cell r="A394">
            <v>11954</v>
          </cell>
          <cell r="B394" t="str">
            <v>LOIZOU</v>
          </cell>
          <cell r="C394" t="str">
            <v xml:space="preserve">  S.</v>
          </cell>
          <cell r="E394" t="str">
            <v>M</v>
          </cell>
        </row>
        <row r="395">
          <cell r="A395">
            <v>11955</v>
          </cell>
          <cell r="B395" t="str">
            <v>NAVAROTNAM</v>
          </cell>
          <cell r="C395" t="str">
            <v xml:space="preserve">  S.</v>
          </cell>
          <cell r="E395" t="str">
            <v>M</v>
          </cell>
          <cell r="F395">
            <v>24.44</v>
          </cell>
          <cell r="G395">
            <v>22.14</v>
          </cell>
        </row>
        <row r="396">
          <cell r="A396">
            <v>11956</v>
          </cell>
          <cell r="B396" t="str">
            <v>OLIVER</v>
          </cell>
          <cell r="C396" t="str">
            <v xml:space="preserve">  G.</v>
          </cell>
          <cell r="D396">
            <v>203598137</v>
          </cell>
          <cell r="E396" t="str">
            <v>M</v>
          </cell>
        </row>
        <row r="397">
          <cell r="A397">
            <v>11957</v>
          </cell>
          <cell r="B397" t="str">
            <v>OLIVER</v>
          </cell>
          <cell r="C397" t="str">
            <v xml:space="preserve">  M.</v>
          </cell>
          <cell r="D397">
            <v>203508138</v>
          </cell>
          <cell r="E397" t="str">
            <v>W</v>
          </cell>
        </row>
        <row r="398">
          <cell r="A398">
            <v>11958</v>
          </cell>
          <cell r="B398" t="str">
            <v>GREEN</v>
          </cell>
          <cell r="C398" t="str">
            <v xml:space="preserve">  P.</v>
          </cell>
          <cell r="D398">
            <v>203598137</v>
          </cell>
          <cell r="E398" t="str">
            <v>M</v>
          </cell>
        </row>
        <row r="399">
          <cell r="A399">
            <v>11959</v>
          </cell>
          <cell r="B399" t="str">
            <v>VAUGHAN JONES</v>
          </cell>
          <cell r="C399" t="str">
            <v xml:space="preserve">  D.</v>
          </cell>
          <cell r="E399" t="str">
            <v>M</v>
          </cell>
          <cell r="F399">
            <v>14.53</v>
          </cell>
          <cell r="G399">
            <v>13.14</v>
          </cell>
        </row>
        <row r="400">
          <cell r="A400">
            <v>11972</v>
          </cell>
          <cell r="B400" t="str">
            <v>STEWERT</v>
          </cell>
          <cell r="C400" t="str">
            <v xml:space="preserve">  A.</v>
          </cell>
          <cell r="E400" t="str">
            <v>M</v>
          </cell>
          <cell r="F400">
            <v>23.13</v>
          </cell>
          <cell r="G400">
            <v>18.54</v>
          </cell>
        </row>
        <row r="401">
          <cell r="A401">
            <v>11974</v>
          </cell>
          <cell r="B401" t="str">
            <v>PRESHNER</v>
          </cell>
          <cell r="C401" t="str">
            <v xml:space="preserve">  C.</v>
          </cell>
          <cell r="D401">
            <v>203508138</v>
          </cell>
          <cell r="E401" t="str">
            <v>W</v>
          </cell>
        </row>
        <row r="402">
          <cell r="A402">
            <v>11975</v>
          </cell>
          <cell r="B402" t="str">
            <v>HALL</v>
          </cell>
          <cell r="C402" t="str">
            <v xml:space="preserve">  T.</v>
          </cell>
          <cell r="D402">
            <v>203598137</v>
          </cell>
          <cell r="E402" t="str">
            <v>M</v>
          </cell>
        </row>
        <row r="403">
          <cell r="A403">
            <v>11976</v>
          </cell>
          <cell r="B403" t="str">
            <v>DOWNES</v>
          </cell>
          <cell r="C403" t="str">
            <v xml:space="preserve">  N.</v>
          </cell>
          <cell r="D403">
            <v>203218200</v>
          </cell>
          <cell r="E403" t="str">
            <v>M</v>
          </cell>
        </row>
        <row r="404">
          <cell r="A404">
            <v>11977</v>
          </cell>
          <cell r="B404" t="str">
            <v>PLATT</v>
          </cell>
          <cell r="C404" t="str">
            <v xml:space="preserve">  D.</v>
          </cell>
          <cell r="E404" t="str">
            <v>M</v>
          </cell>
          <cell r="F404">
            <v>24.87</v>
          </cell>
        </row>
        <row r="405">
          <cell r="A405">
            <v>11989</v>
          </cell>
          <cell r="B405" t="str">
            <v>GOW</v>
          </cell>
          <cell r="C405" t="str">
            <v xml:space="preserve">  S.</v>
          </cell>
          <cell r="D405">
            <v>203508138</v>
          </cell>
          <cell r="E405" t="str">
            <v>M</v>
          </cell>
        </row>
        <row r="406">
          <cell r="A406">
            <v>11990</v>
          </cell>
          <cell r="B406" t="str">
            <v>LETTS</v>
          </cell>
          <cell r="C406" t="str">
            <v xml:space="preserve">  S.</v>
          </cell>
          <cell r="D406">
            <v>203598137</v>
          </cell>
          <cell r="E406" t="str">
            <v>M</v>
          </cell>
        </row>
        <row r="407">
          <cell r="A407">
            <v>11991</v>
          </cell>
          <cell r="B407" t="str">
            <v>JESSOP</v>
          </cell>
          <cell r="C407" t="str">
            <v xml:space="preserve">  C.</v>
          </cell>
          <cell r="E407" t="str">
            <v>M</v>
          </cell>
        </row>
        <row r="408">
          <cell r="A408">
            <v>11993</v>
          </cell>
          <cell r="B408" t="str">
            <v>SMITH</v>
          </cell>
          <cell r="C408" t="str">
            <v xml:space="preserve">  S.J</v>
          </cell>
          <cell r="E408" t="str">
            <v>M</v>
          </cell>
          <cell r="F408">
            <v>15.34</v>
          </cell>
          <cell r="G408">
            <v>18.09</v>
          </cell>
        </row>
        <row r="409">
          <cell r="A409">
            <v>11994</v>
          </cell>
          <cell r="B409" t="str">
            <v>DRURY</v>
          </cell>
          <cell r="C409" t="str">
            <v xml:space="preserve">  T.</v>
          </cell>
          <cell r="D409">
            <v>203218200</v>
          </cell>
          <cell r="E409" t="str">
            <v>M</v>
          </cell>
        </row>
        <row r="410">
          <cell r="A410">
            <v>12003</v>
          </cell>
          <cell r="B410" t="str">
            <v>JOHNSTON</v>
          </cell>
          <cell r="C410" t="str">
            <v xml:space="preserve">  C.</v>
          </cell>
          <cell r="E410" t="str">
            <v>M</v>
          </cell>
          <cell r="F410">
            <v>5.01</v>
          </cell>
        </row>
        <row r="411">
          <cell r="A411">
            <v>12004</v>
          </cell>
          <cell r="B411" t="str">
            <v>BROWN</v>
          </cell>
          <cell r="C411" t="str">
            <v xml:space="preserve">  P.</v>
          </cell>
          <cell r="E411" t="str">
            <v>M</v>
          </cell>
        </row>
        <row r="412">
          <cell r="A412">
            <v>12005</v>
          </cell>
          <cell r="B412" t="str">
            <v>GITTINS</v>
          </cell>
          <cell r="C412" t="str">
            <v xml:space="preserve">  M.</v>
          </cell>
          <cell r="E412" t="str">
            <v>M</v>
          </cell>
          <cell r="F412">
            <v>15.49</v>
          </cell>
          <cell r="G412">
            <v>21.43</v>
          </cell>
        </row>
        <row r="413">
          <cell r="A413">
            <v>12018</v>
          </cell>
          <cell r="B413" t="str">
            <v>AUBERTON</v>
          </cell>
          <cell r="C413" t="str">
            <v xml:space="preserve">  D.</v>
          </cell>
          <cell r="E413" t="str">
            <v>M</v>
          </cell>
          <cell r="F413">
            <v>20.55</v>
          </cell>
          <cell r="G413">
            <v>18.09</v>
          </cell>
        </row>
        <row r="414">
          <cell r="A414">
            <v>12019</v>
          </cell>
          <cell r="B414" t="str">
            <v>MANCINI</v>
          </cell>
          <cell r="C414" t="str">
            <v xml:space="preserve">  R.</v>
          </cell>
          <cell r="E414" t="str">
            <v>M</v>
          </cell>
          <cell r="F414">
            <v>15.86</v>
          </cell>
          <cell r="G414">
            <v>14.5</v>
          </cell>
        </row>
        <row r="415">
          <cell r="A415">
            <v>12020</v>
          </cell>
          <cell r="B415" t="str">
            <v>HAWLEY</v>
          </cell>
          <cell r="C415" t="str">
            <v xml:space="preserve">  M.</v>
          </cell>
          <cell r="E415" t="str">
            <v>M</v>
          </cell>
          <cell r="F415">
            <v>17.59</v>
          </cell>
        </row>
        <row r="416">
          <cell r="A416">
            <v>12022</v>
          </cell>
          <cell r="B416" t="str">
            <v>PARKINSON</v>
          </cell>
          <cell r="C416" t="str">
            <v xml:space="preserve">  D.</v>
          </cell>
          <cell r="E416" t="str">
            <v>M</v>
          </cell>
          <cell r="F416">
            <v>19.68</v>
          </cell>
          <cell r="G416">
            <v>16.32</v>
          </cell>
        </row>
        <row r="417">
          <cell r="A417">
            <v>12025</v>
          </cell>
          <cell r="B417" t="str">
            <v>SEXTON</v>
          </cell>
          <cell r="C417" t="str">
            <v xml:space="preserve">  J.</v>
          </cell>
          <cell r="E417" t="str">
            <v>M</v>
          </cell>
        </row>
        <row r="418">
          <cell r="A418">
            <v>12026</v>
          </cell>
          <cell r="B418" t="str">
            <v>FAIRLEY</v>
          </cell>
          <cell r="C418" t="str">
            <v xml:space="preserve">  A.</v>
          </cell>
          <cell r="E418" t="str">
            <v>M</v>
          </cell>
        </row>
        <row r="419">
          <cell r="A419">
            <v>12028</v>
          </cell>
          <cell r="B419" t="str">
            <v>ZOUAIN</v>
          </cell>
          <cell r="C419" t="str">
            <v xml:space="preserve">  J.</v>
          </cell>
          <cell r="D419">
            <v>203508138</v>
          </cell>
          <cell r="E419" t="str">
            <v>M</v>
          </cell>
        </row>
        <row r="420">
          <cell r="A420">
            <v>12032</v>
          </cell>
          <cell r="B420" t="str">
            <v>HOLT</v>
          </cell>
          <cell r="C420" t="str">
            <v xml:space="preserve">  N.W</v>
          </cell>
          <cell r="E420" t="str">
            <v>M</v>
          </cell>
        </row>
        <row r="421">
          <cell r="A421">
            <v>12035</v>
          </cell>
          <cell r="B421" t="str">
            <v>CAMPBELL</v>
          </cell>
          <cell r="C421" t="str">
            <v xml:space="preserve">  D.</v>
          </cell>
          <cell r="D421">
            <v>203168070</v>
          </cell>
          <cell r="E421" t="str">
            <v>M</v>
          </cell>
        </row>
        <row r="422">
          <cell r="A422">
            <v>12036</v>
          </cell>
          <cell r="B422" t="str">
            <v>FISHER</v>
          </cell>
          <cell r="C422" t="str">
            <v xml:space="preserve">  R.</v>
          </cell>
          <cell r="E422" t="str">
            <v>M</v>
          </cell>
          <cell r="F422">
            <v>20.53</v>
          </cell>
          <cell r="G422">
            <v>25.42</v>
          </cell>
        </row>
        <row r="423">
          <cell r="A423">
            <v>12038</v>
          </cell>
          <cell r="B423" t="str">
            <v>CAMPBELL</v>
          </cell>
          <cell r="C423" t="str">
            <v xml:space="preserve">  A.</v>
          </cell>
          <cell r="E423" t="str">
            <v>M</v>
          </cell>
          <cell r="F423">
            <v>16.41</v>
          </cell>
          <cell r="G423">
            <v>15.84</v>
          </cell>
        </row>
        <row r="424">
          <cell r="A424">
            <v>12039</v>
          </cell>
          <cell r="B424" t="str">
            <v>CLAY</v>
          </cell>
          <cell r="C424" t="str">
            <v xml:space="preserve">  P.</v>
          </cell>
          <cell r="E424" t="str">
            <v>M</v>
          </cell>
          <cell r="F424">
            <v>28.14</v>
          </cell>
        </row>
        <row r="425">
          <cell r="A425">
            <v>12040</v>
          </cell>
          <cell r="B425" t="str">
            <v>FOSTER</v>
          </cell>
          <cell r="C425" t="str">
            <v xml:space="preserve">  M.P</v>
          </cell>
          <cell r="E425" t="str">
            <v>M</v>
          </cell>
          <cell r="F425">
            <v>15.1</v>
          </cell>
          <cell r="G425">
            <v>17.64</v>
          </cell>
        </row>
        <row r="426">
          <cell r="A426">
            <v>12041</v>
          </cell>
          <cell r="B426" t="str">
            <v>WILLIAMS</v>
          </cell>
          <cell r="C426" t="str">
            <v xml:space="preserve">  E.</v>
          </cell>
          <cell r="D426">
            <v>203508138</v>
          </cell>
          <cell r="E426" t="str">
            <v>W</v>
          </cell>
        </row>
        <row r="427">
          <cell r="A427">
            <v>12042</v>
          </cell>
          <cell r="B427" t="str">
            <v>MARKS</v>
          </cell>
          <cell r="C427" t="str">
            <v xml:space="preserve">  E.</v>
          </cell>
          <cell r="D427">
            <v>203508138</v>
          </cell>
          <cell r="E427" t="str">
            <v>M</v>
          </cell>
        </row>
        <row r="428">
          <cell r="A428">
            <v>12043</v>
          </cell>
          <cell r="B428" t="str">
            <v>HAIGH</v>
          </cell>
          <cell r="C428" t="str">
            <v xml:space="preserve">  I.</v>
          </cell>
          <cell r="D428">
            <v>203168070</v>
          </cell>
          <cell r="E428" t="str">
            <v>M</v>
          </cell>
        </row>
        <row r="429">
          <cell r="A429">
            <v>12044</v>
          </cell>
          <cell r="B429" t="str">
            <v>HARDING</v>
          </cell>
          <cell r="C429" t="str">
            <v xml:space="preserve">  R.</v>
          </cell>
          <cell r="E429" t="str">
            <v>M</v>
          </cell>
        </row>
        <row r="430">
          <cell r="A430">
            <v>12046</v>
          </cell>
          <cell r="B430" t="str">
            <v>HASLAM</v>
          </cell>
          <cell r="C430" t="str">
            <v xml:space="preserve">  G.</v>
          </cell>
          <cell r="E430" t="str">
            <v>M</v>
          </cell>
          <cell r="F430">
            <v>15.62</v>
          </cell>
          <cell r="G430">
            <v>18.09</v>
          </cell>
        </row>
        <row r="431">
          <cell r="A431">
            <v>12047</v>
          </cell>
          <cell r="B431" t="str">
            <v>CIOFFI</v>
          </cell>
          <cell r="C431" t="str">
            <v xml:space="preserve">  F.</v>
          </cell>
          <cell r="E431" t="str">
            <v>M</v>
          </cell>
          <cell r="F431">
            <v>14.52</v>
          </cell>
          <cell r="G431">
            <v>13.59</v>
          </cell>
        </row>
        <row r="432">
          <cell r="A432">
            <v>12050</v>
          </cell>
          <cell r="B432" t="str">
            <v>GRAY</v>
          </cell>
          <cell r="C432" t="str">
            <v xml:space="preserve">  J.</v>
          </cell>
          <cell r="E432" t="str">
            <v>M</v>
          </cell>
        </row>
        <row r="433">
          <cell r="A433">
            <v>12051</v>
          </cell>
          <cell r="B433" t="str">
            <v>ARMSTRONG</v>
          </cell>
          <cell r="C433" t="str">
            <v xml:space="preserve">  F.</v>
          </cell>
          <cell r="D433">
            <v>203508138</v>
          </cell>
          <cell r="E433" t="str">
            <v>M</v>
          </cell>
        </row>
        <row r="434">
          <cell r="A434">
            <v>12052</v>
          </cell>
          <cell r="B434" t="str">
            <v>EVANS</v>
          </cell>
          <cell r="C434" t="str">
            <v xml:space="preserve">  E.</v>
          </cell>
          <cell r="D434">
            <v>203508138</v>
          </cell>
          <cell r="E434" t="str">
            <v>M</v>
          </cell>
        </row>
        <row r="435">
          <cell r="A435">
            <v>12053</v>
          </cell>
          <cell r="B435" t="str">
            <v>BARGEWELL</v>
          </cell>
          <cell r="C435" t="str">
            <v xml:space="preserve">  P.</v>
          </cell>
          <cell r="E435" t="str">
            <v>M</v>
          </cell>
          <cell r="F435">
            <v>15.62</v>
          </cell>
          <cell r="G435">
            <v>18.09</v>
          </cell>
        </row>
        <row r="436">
          <cell r="A436">
            <v>12054</v>
          </cell>
          <cell r="B436" t="str">
            <v>CARLTON</v>
          </cell>
          <cell r="C436" t="str">
            <v xml:space="preserve">  S.</v>
          </cell>
          <cell r="E436" t="str">
            <v>M</v>
          </cell>
          <cell r="F436">
            <v>15.44</v>
          </cell>
          <cell r="G436">
            <v>18.09</v>
          </cell>
        </row>
        <row r="437">
          <cell r="A437">
            <v>12067</v>
          </cell>
          <cell r="B437" t="str">
            <v>GILSENAN</v>
          </cell>
          <cell r="C437" t="str">
            <v xml:space="preserve">  J.</v>
          </cell>
          <cell r="E437" t="str">
            <v>M</v>
          </cell>
          <cell r="F437">
            <v>15.95</v>
          </cell>
          <cell r="G437">
            <v>18.09</v>
          </cell>
        </row>
        <row r="438">
          <cell r="A438">
            <v>12074</v>
          </cell>
          <cell r="B438" t="str">
            <v>LEWIS</v>
          </cell>
          <cell r="C438" t="str">
            <v xml:space="preserve">  R.</v>
          </cell>
          <cell r="E438" t="str">
            <v>M</v>
          </cell>
        </row>
        <row r="439">
          <cell r="A439">
            <v>12075</v>
          </cell>
          <cell r="B439" t="str">
            <v>DIPPLE</v>
          </cell>
          <cell r="C439" t="str">
            <v xml:space="preserve">  W.</v>
          </cell>
          <cell r="E439" t="str">
            <v>M</v>
          </cell>
          <cell r="F439">
            <v>16.11</v>
          </cell>
          <cell r="G439">
            <v>18.989999999999998</v>
          </cell>
        </row>
        <row r="440">
          <cell r="A440">
            <v>12096</v>
          </cell>
          <cell r="B440" t="str">
            <v>COLLIER</v>
          </cell>
          <cell r="C440" t="str">
            <v xml:space="preserve">  S.</v>
          </cell>
          <cell r="D440">
            <v>203508138</v>
          </cell>
          <cell r="E440" t="str">
            <v>M</v>
          </cell>
        </row>
        <row r="441">
          <cell r="A441">
            <v>12097</v>
          </cell>
          <cell r="B441" t="str">
            <v>WHELAN</v>
          </cell>
          <cell r="C441" t="str">
            <v xml:space="preserve">  T.</v>
          </cell>
          <cell r="D441">
            <v>203508138</v>
          </cell>
          <cell r="E441" t="str">
            <v>M</v>
          </cell>
        </row>
        <row r="442">
          <cell r="A442">
            <v>12098</v>
          </cell>
          <cell r="B442" t="str">
            <v>FREDERICKS</v>
          </cell>
          <cell r="C442" t="str">
            <v xml:space="preserve">  L.</v>
          </cell>
          <cell r="E442" t="str">
            <v>M</v>
          </cell>
          <cell r="F442">
            <v>15.95</v>
          </cell>
          <cell r="G442">
            <v>18.09</v>
          </cell>
        </row>
        <row r="443">
          <cell r="A443">
            <v>12100</v>
          </cell>
          <cell r="B443" t="str">
            <v>NICHOLSON</v>
          </cell>
          <cell r="C443" t="str">
            <v xml:space="preserve">  C.</v>
          </cell>
          <cell r="E443" t="str">
            <v>M</v>
          </cell>
        </row>
        <row r="444">
          <cell r="A444">
            <v>12111</v>
          </cell>
          <cell r="B444" t="str">
            <v>RUBERY</v>
          </cell>
          <cell r="C444" t="str">
            <v xml:space="preserve">  D.</v>
          </cell>
          <cell r="D444">
            <v>203598137</v>
          </cell>
          <cell r="E444" t="str">
            <v>M</v>
          </cell>
        </row>
        <row r="445">
          <cell r="A445">
            <v>12112</v>
          </cell>
          <cell r="B445" t="str">
            <v>MCDINE</v>
          </cell>
          <cell r="C445" t="str">
            <v xml:space="preserve">  K.I</v>
          </cell>
          <cell r="E445" t="str">
            <v>M</v>
          </cell>
        </row>
        <row r="446">
          <cell r="A446">
            <v>12113</v>
          </cell>
          <cell r="B446" t="str">
            <v>YORKE</v>
          </cell>
          <cell r="C446" t="str">
            <v xml:space="preserve">  M.</v>
          </cell>
          <cell r="D446">
            <v>203218200</v>
          </cell>
          <cell r="E446" t="str">
            <v>M</v>
          </cell>
        </row>
        <row r="447">
          <cell r="A447">
            <v>12114</v>
          </cell>
          <cell r="B447" t="str">
            <v>BLACKMORE</v>
          </cell>
          <cell r="C447" t="str">
            <v xml:space="preserve">  D.</v>
          </cell>
          <cell r="E447" t="str">
            <v>M</v>
          </cell>
          <cell r="F447">
            <v>26.34</v>
          </cell>
          <cell r="G447">
            <v>22.59</v>
          </cell>
        </row>
        <row r="448">
          <cell r="A448">
            <v>12122</v>
          </cell>
          <cell r="B448" t="str">
            <v>TAYLOR</v>
          </cell>
          <cell r="C448" t="str">
            <v xml:space="preserve">  S.</v>
          </cell>
          <cell r="E448" t="str">
            <v>M</v>
          </cell>
          <cell r="F448">
            <v>17.95</v>
          </cell>
          <cell r="G448">
            <v>20.95</v>
          </cell>
        </row>
        <row r="449">
          <cell r="A449">
            <v>12123</v>
          </cell>
          <cell r="B449" t="str">
            <v>NELSON</v>
          </cell>
          <cell r="C449" t="str">
            <v xml:space="preserve">  I.</v>
          </cell>
          <cell r="D449">
            <v>203598137</v>
          </cell>
          <cell r="E449" t="str">
            <v>M</v>
          </cell>
        </row>
        <row r="450">
          <cell r="A450">
            <v>12125</v>
          </cell>
          <cell r="B450" t="str">
            <v>MCGUINNESS</v>
          </cell>
          <cell r="C450" t="str">
            <v xml:space="preserve">  N.</v>
          </cell>
          <cell r="E450" t="str">
            <v>M</v>
          </cell>
          <cell r="F450">
            <v>20.95</v>
          </cell>
          <cell r="G450">
            <v>24.82</v>
          </cell>
        </row>
        <row r="451">
          <cell r="A451">
            <v>12126</v>
          </cell>
          <cell r="B451" t="str">
            <v>NASH</v>
          </cell>
          <cell r="C451" t="str">
            <v xml:space="preserve">  K.</v>
          </cell>
          <cell r="E451" t="str">
            <v>M</v>
          </cell>
        </row>
        <row r="452">
          <cell r="A452">
            <v>12127</v>
          </cell>
          <cell r="B452" t="str">
            <v>DUNN</v>
          </cell>
          <cell r="C452" t="str">
            <v xml:space="preserve">  C.</v>
          </cell>
          <cell r="E452" t="str">
            <v>M</v>
          </cell>
          <cell r="F452">
            <v>15.18</v>
          </cell>
          <cell r="G452">
            <v>17.7</v>
          </cell>
        </row>
        <row r="453">
          <cell r="A453">
            <v>12131</v>
          </cell>
          <cell r="B453" t="str">
            <v>TURNER</v>
          </cell>
          <cell r="C453" t="str">
            <v xml:space="preserve">  P.T</v>
          </cell>
          <cell r="E453" t="str">
            <v>M</v>
          </cell>
        </row>
        <row r="454">
          <cell r="A454">
            <v>12133</v>
          </cell>
          <cell r="B454" t="str">
            <v>BROCKLEBANK</v>
          </cell>
          <cell r="C454" t="str">
            <v xml:space="preserve">  D.A</v>
          </cell>
          <cell r="E454" t="str">
            <v>M</v>
          </cell>
          <cell r="F454">
            <v>25.96</v>
          </cell>
        </row>
        <row r="455">
          <cell r="A455">
            <v>12136</v>
          </cell>
          <cell r="B455" t="str">
            <v>PIKE</v>
          </cell>
          <cell r="C455" t="str">
            <v xml:space="preserve">  M.</v>
          </cell>
          <cell r="D455">
            <v>203378284</v>
          </cell>
          <cell r="E455" t="str">
            <v>M</v>
          </cell>
        </row>
        <row r="456">
          <cell r="A456">
            <v>12137</v>
          </cell>
          <cell r="B456" t="str">
            <v>BARROTT-CHAMBERS</v>
          </cell>
          <cell r="C456" t="str">
            <v xml:space="preserve">  B.</v>
          </cell>
          <cell r="D456">
            <v>993518250</v>
          </cell>
          <cell r="E456" t="str">
            <v>M</v>
          </cell>
        </row>
        <row r="457">
          <cell r="A457">
            <v>12138</v>
          </cell>
          <cell r="B457" t="str">
            <v>FAIRLEY</v>
          </cell>
          <cell r="C457" t="str">
            <v xml:space="preserve">  M.</v>
          </cell>
          <cell r="E457" t="str">
            <v>M</v>
          </cell>
        </row>
        <row r="458">
          <cell r="A458">
            <v>12140</v>
          </cell>
          <cell r="B458" t="str">
            <v>STRAW</v>
          </cell>
          <cell r="C458" t="str">
            <v xml:space="preserve">  M.</v>
          </cell>
          <cell r="E458" t="str">
            <v>M</v>
          </cell>
          <cell r="F458">
            <v>17.59</v>
          </cell>
          <cell r="G458">
            <v>15.39</v>
          </cell>
        </row>
        <row r="459">
          <cell r="A459">
            <v>12141</v>
          </cell>
          <cell r="B459" t="str">
            <v>FORBES</v>
          </cell>
          <cell r="C459" t="str">
            <v xml:space="preserve">  A.</v>
          </cell>
          <cell r="E459" t="str">
            <v>M</v>
          </cell>
          <cell r="F459">
            <v>16.100000000000001</v>
          </cell>
          <cell r="G459">
            <v>18.63</v>
          </cell>
        </row>
        <row r="460">
          <cell r="A460">
            <v>12144</v>
          </cell>
          <cell r="B460" t="str">
            <v>BIRCH</v>
          </cell>
          <cell r="C460" t="str">
            <v xml:space="preserve">  R.</v>
          </cell>
          <cell r="D460">
            <v>203508138</v>
          </cell>
          <cell r="E460" t="str">
            <v>M</v>
          </cell>
        </row>
        <row r="461">
          <cell r="A461">
            <v>12145</v>
          </cell>
          <cell r="B461" t="str">
            <v>WHITWORTH</v>
          </cell>
          <cell r="C461" t="str">
            <v xml:space="preserve">  S.</v>
          </cell>
          <cell r="D461">
            <v>203408150</v>
          </cell>
          <cell r="E461" t="str">
            <v>M</v>
          </cell>
        </row>
        <row r="462">
          <cell r="A462">
            <v>12146</v>
          </cell>
          <cell r="B462" t="str">
            <v>DIGBY</v>
          </cell>
          <cell r="C462" t="str">
            <v xml:space="preserve">  M.</v>
          </cell>
          <cell r="E462" t="str">
            <v>M</v>
          </cell>
          <cell r="F462">
            <v>17.309999999999999</v>
          </cell>
          <cell r="G462">
            <v>15.39</v>
          </cell>
        </row>
        <row r="463">
          <cell r="A463">
            <v>12148</v>
          </cell>
          <cell r="B463" t="str">
            <v>LAWTON</v>
          </cell>
          <cell r="C463" t="str">
            <v xml:space="preserve">  J.</v>
          </cell>
          <cell r="E463" t="str">
            <v>M</v>
          </cell>
        </row>
        <row r="464">
          <cell r="A464">
            <v>12149</v>
          </cell>
          <cell r="B464" t="str">
            <v>MULLER</v>
          </cell>
          <cell r="C464" t="str">
            <v xml:space="preserve">  U.</v>
          </cell>
          <cell r="D464">
            <v>203522252</v>
          </cell>
          <cell r="E464" t="str">
            <v>M</v>
          </cell>
        </row>
        <row r="465">
          <cell r="A465">
            <v>12151</v>
          </cell>
          <cell r="B465" t="str">
            <v>SCHIFF</v>
          </cell>
          <cell r="C465" t="str">
            <v xml:space="preserve">  R.</v>
          </cell>
          <cell r="E465" t="str">
            <v>M</v>
          </cell>
          <cell r="F465">
            <v>15.75</v>
          </cell>
          <cell r="G465">
            <v>18.63</v>
          </cell>
        </row>
        <row r="466">
          <cell r="A466">
            <v>12152</v>
          </cell>
          <cell r="B466" t="str">
            <v>BINSTEAD</v>
          </cell>
          <cell r="C466" t="str">
            <v xml:space="preserve">  R.</v>
          </cell>
          <cell r="D466">
            <v>203508138</v>
          </cell>
          <cell r="E466" t="str">
            <v>M</v>
          </cell>
        </row>
        <row r="467">
          <cell r="A467">
            <v>12153</v>
          </cell>
          <cell r="B467" t="str">
            <v>WARREN</v>
          </cell>
          <cell r="C467" t="str">
            <v xml:space="preserve">  S.</v>
          </cell>
          <cell r="E467" t="str">
            <v>M</v>
          </cell>
          <cell r="F467">
            <v>13.76</v>
          </cell>
          <cell r="G467">
            <v>15.85</v>
          </cell>
        </row>
        <row r="468">
          <cell r="A468">
            <v>12154</v>
          </cell>
          <cell r="B468" t="str">
            <v>GRIFFITHS</v>
          </cell>
          <cell r="C468" t="str">
            <v xml:space="preserve">  C.</v>
          </cell>
          <cell r="E468" t="str">
            <v>M</v>
          </cell>
          <cell r="F468">
            <v>18.38</v>
          </cell>
          <cell r="G468">
            <v>16.309999999999999</v>
          </cell>
        </row>
        <row r="469">
          <cell r="A469">
            <v>12155</v>
          </cell>
          <cell r="B469" t="str">
            <v>GRANT</v>
          </cell>
          <cell r="C469" t="str">
            <v xml:space="preserve">  R.</v>
          </cell>
          <cell r="E469" t="str">
            <v>M</v>
          </cell>
          <cell r="F469">
            <v>12.61</v>
          </cell>
          <cell r="G469">
            <v>14</v>
          </cell>
        </row>
        <row r="470">
          <cell r="A470">
            <v>12164</v>
          </cell>
          <cell r="B470" t="str">
            <v>FARLER</v>
          </cell>
          <cell r="C470" t="str">
            <v xml:space="preserve">  J.</v>
          </cell>
          <cell r="E470" t="str">
            <v>M</v>
          </cell>
          <cell r="F470">
            <v>14.43</v>
          </cell>
          <cell r="G470">
            <v>17.239999999999998</v>
          </cell>
        </row>
        <row r="471">
          <cell r="A471">
            <v>12174</v>
          </cell>
          <cell r="B471" t="str">
            <v>LLOYD</v>
          </cell>
          <cell r="C471" t="str">
            <v xml:space="preserve">  D.</v>
          </cell>
          <cell r="E471" t="str">
            <v>M</v>
          </cell>
        </row>
        <row r="472">
          <cell r="A472">
            <v>12175</v>
          </cell>
          <cell r="B472" t="str">
            <v>CARTMELL</v>
          </cell>
          <cell r="C472" t="str">
            <v xml:space="preserve">  A.</v>
          </cell>
          <cell r="E472" t="str">
            <v>M</v>
          </cell>
          <cell r="F472">
            <v>17.71</v>
          </cell>
          <cell r="G472">
            <v>20.49</v>
          </cell>
        </row>
        <row r="473">
          <cell r="A473">
            <v>12176</v>
          </cell>
          <cell r="B473" t="str">
            <v>COLLINGS</v>
          </cell>
          <cell r="C473" t="str">
            <v xml:space="preserve">  P.</v>
          </cell>
          <cell r="D473">
            <v>203528043</v>
          </cell>
          <cell r="E473" t="str">
            <v>M</v>
          </cell>
        </row>
        <row r="474">
          <cell r="A474">
            <v>12179</v>
          </cell>
          <cell r="B474" t="str">
            <v>BARNARD</v>
          </cell>
          <cell r="C474" t="str">
            <v xml:space="preserve">  A.</v>
          </cell>
          <cell r="E474" t="str">
            <v>M</v>
          </cell>
        </row>
        <row r="475">
          <cell r="A475">
            <v>12186</v>
          </cell>
          <cell r="B475" t="str">
            <v>JEROME</v>
          </cell>
          <cell r="C475" t="str">
            <v xml:space="preserve">  D.</v>
          </cell>
          <cell r="E475" t="str">
            <v>M</v>
          </cell>
          <cell r="F475">
            <v>16.239999999999998</v>
          </cell>
          <cell r="G475">
            <v>14</v>
          </cell>
        </row>
        <row r="476">
          <cell r="A476">
            <v>12190</v>
          </cell>
          <cell r="B476" t="str">
            <v>ANDREWS</v>
          </cell>
          <cell r="C476" t="str">
            <v xml:space="preserve">  P.</v>
          </cell>
          <cell r="D476">
            <v>203408140</v>
          </cell>
          <cell r="E476" t="str">
            <v>M</v>
          </cell>
        </row>
        <row r="477">
          <cell r="A477">
            <v>12192</v>
          </cell>
          <cell r="B477" t="str">
            <v>COCKLIN</v>
          </cell>
          <cell r="C477" t="str">
            <v xml:space="preserve">  J.</v>
          </cell>
          <cell r="E477" t="str">
            <v>M</v>
          </cell>
          <cell r="F477">
            <v>15.15</v>
          </cell>
          <cell r="G477">
            <v>17.7</v>
          </cell>
        </row>
        <row r="478">
          <cell r="A478">
            <v>12198</v>
          </cell>
          <cell r="B478" t="str">
            <v>HILL</v>
          </cell>
          <cell r="C478" t="str">
            <v xml:space="preserve">  E.</v>
          </cell>
          <cell r="E478" t="str">
            <v>M</v>
          </cell>
        </row>
        <row r="479">
          <cell r="A479">
            <v>12200</v>
          </cell>
          <cell r="B479" t="str">
            <v>SPICKETT</v>
          </cell>
          <cell r="C479" t="str">
            <v xml:space="preserve">  B.</v>
          </cell>
          <cell r="D479">
            <v>203518081</v>
          </cell>
          <cell r="E479" t="str">
            <v>M</v>
          </cell>
        </row>
        <row r="480">
          <cell r="A480">
            <v>12201</v>
          </cell>
          <cell r="B480" t="str">
            <v>HULL</v>
          </cell>
          <cell r="C480" t="str">
            <v xml:space="preserve">  M.</v>
          </cell>
          <cell r="D480">
            <v>203518081</v>
          </cell>
          <cell r="E480" t="str">
            <v>M</v>
          </cell>
        </row>
        <row r="481">
          <cell r="A481">
            <v>12202</v>
          </cell>
          <cell r="B481" t="str">
            <v>SUNDERLAND</v>
          </cell>
          <cell r="C481" t="str">
            <v xml:space="preserve">  M.</v>
          </cell>
          <cell r="D481">
            <v>203518081</v>
          </cell>
          <cell r="E481" t="str">
            <v>M</v>
          </cell>
        </row>
        <row r="482">
          <cell r="A482">
            <v>12204</v>
          </cell>
          <cell r="B482" t="str">
            <v>GARNETT</v>
          </cell>
          <cell r="C482" t="str">
            <v xml:space="preserve">  J.</v>
          </cell>
          <cell r="E482" t="str">
            <v>M</v>
          </cell>
        </row>
        <row r="483">
          <cell r="A483">
            <v>85702</v>
          </cell>
          <cell r="B483" t="str">
            <v>KENNERLEY</v>
          </cell>
          <cell r="C483" t="str">
            <v xml:space="preserve">  M.</v>
          </cell>
          <cell r="E483" t="str">
            <v>M</v>
          </cell>
        </row>
        <row r="484">
          <cell r="A484">
            <v>85712</v>
          </cell>
          <cell r="B484" t="str">
            <v>STENNING</v>
          </cell>
          <cell r="C484" t="str">
            <v xml:space="preserve">  J.</v>
          </cell>
          <cell r="E484" t="str">
            <v>M</v>
          </cell>
        </row>
        <row r="485">
          <cell r="A485">
            <v>85810</v>
          </cell>
          <cell r="B485" t="str">
            <v>HUNT</v>
          </cell>
          <cell r="C485" t="str">
            <v xml:space="preserve">  J.</v>
          </cell>
          <cell r="E485" t="str">
            <v>M</v>
          </cell>
          <cell r="F485">
            <v>18.329999999999998</v>
          </cell>
          <cell r="G485">
            <v>16.739999999999998</v>
          </cell>
        </row>
        <row r="486">
          <cell r="A486">
            <v>85926</v>
          </cell>
          <cell r="B486" t="str">
            <v>DUFFIELD</v>
          </cell>
          <cell r="C486" t="str">
            <v xml:space="preserve">  B.J</v>
          </cell>
          <cell r="E486" t="str">
            <v>M</v>
          </cell>
        </row>
        <row r="487">
          <cell r="A487">
            <v>89566</v>
          </cell>
          <cell r="B487" t="str">
            <v>COUGHLAN</v>
          </cell>
          <cell r="C487" t="str">
            <v xml:space="preserve">  A.C</v>
          </cell>
          <cell r="E487" t="str">
            <v>M</v>
          </cell>
        </row>
        <row r="488">
          <cell r="A488">
            <v>90057</v>
          </cell>
          <cell r="B488" t="str">
            <v>CLARKE</v>
          </cell>
          <cell r="C488" t="str">
            <v xml:space="preserve">  A.L</v>
          </cell>
          <cell r="E488" t="str">
            <v>M</v>
          </cell>
        </row>
        <row r="489">
          <cell r="A489">
            <v>90066</v>
          </cell>
          <cell r="B489" t="str">
            <v>LEONARD</v>
          </cell>
          <cell r="C489" t="str">
            <v xml:space="preserve">  T.</v>
          </cell>
          <cell r="E489" t="str">
            <v>M</v>
          </cell>
        </row>
        <row r="490">
          <cell r="A490">
            <v>90071</v>
          </cell>
          <cell r="B490" t="str">
            <v>MCINERNEY</v>
          </cell>
          <cell r="C490" t="str">
            <v xml:space="preserve">  P.</v>
          </cell>
          <cell r="E490" t="str">
            <v>M</v>
          </cell>
        </row>
        <row r="491">
          <cell r="A491">
            <v>90073</v>
          </cell>
          <cell r="B491" t="str">
            <v>MCLEOD</v>
          </cell>
          <cell r="C491" t="str">
            <v xml:space="preserve">  A.J</v>
          </cell>
          <cell r="E491" t="str">
            <v>M</v>
          </cell>
        </row>
        <row r="492">
          <cell r="A492">
            <v>90091</v>
          </cell>
          <cell r="B492" t="str">
            <v>BAUMGART</v>
          </cell>
          <cell r="C492" t="str">
            <v xml:space="preserve">  R.</v>
          </cell>
          <cell r="E492" t="str">
            <v>M</v>
          </cell>
        </row>
        <row r="493">
          <cell r="A493">
            <v>90101</v>
          </cell>
          <cell r="B493" t="str">
            <v>PALMER</v>
          </cell>
          <cell r="C493" t="str">
            <v xml:space="preserve">  D.R</v>
          </cell>
          <cell r="D493">
            <v>203598137</v>
          </cell>
          <cell r="E493" t="str">
            <v>M</v>
          </cell>
        </row>
        <row r="494">
          <cell r="A494">
            <v>90102</v>
          </cell>
          <cell r="B494" t="str">
            <v>MCKEOWN</v>
          </cell>
          <cell r="C494" t="str">
            <v xml:space="preserve">  P.</v>
          </cell>
          <cell r="D494">
            <v>203598137</v>
          </cell>
          <cell r="E494" t="str">
            <v>M</v>
          </cell>
        </row>
        <row r="495">
          <cell r="A495">
            <v>90103</v>
          </cell>
          <cell r="B495" t="str">
            <v>MAYO</v>
          </cell>
          <cell r="C495" t="str">
            <v xml:space="preserve">  L.</v>
          </cell>
          <cell r="D495">
            <v>203598137</v>
          </cell>
          <cell r="E495" t="str">
            <v>M</v>
          </cell>
        </row>
        <row r="496">
          <cell r="A496">
            <v>90104</v>
          </cell>
          <cell r="B496" t="str">
            <v>EKE</v>
          </cell>
          <cell r="C496" t="str">
            <v xml:space="preserve">  C.F</v>
          </cell>
          <cell r="D496">
            <v>203598137</v>
          </cell>
          <cell r="E496" t="str">
            <v>M</v>
          </cell>
        </row>
        <row r="497">
          <cell r="A497">
            <v>90105</v>
          </cell>
          <cell r="B497" t="str">
            <v>LINCOLN</v>
          </cell>
          <cell r="C497" t="str">
            <v xml:space="preserve">  S.M</v>
          </cell>
          <cell r="D497">
            <v>203598137</v>
          </cell>
          <cell r="E497" t="str">
            <v>M</v>
          </cell>
        </row>
        <row r="498">
          <cell r="A498">
            <v>90106</v>
          </cell>
          <cell r="B498" t="str">
            <v>JOHNSON</v>
          </cell>
          <cell r="C498" t="str">
            <v xml:space="preserve">  R.G</v>
          </cell>
          <cell r="D498">
            <v>203598137</v>
          </cell>
          <cell r="E498" t="str">
            <v>M</v>
          </cell>
        </row>
        <row r="499">
          <cell r="A499">
            <v>90107</v>
          </cell>
          <cell r="B499" t="str">
            <v>FRANCIS</v>
          </cell>
          <cell r="C499" t="str">
            <v xml:space="preserve">  S.</v>
          </cell>
          <cell r="D499">
            <v>203598137</v>
          </cell>
          <cell r="E499" t="str">
            <v>M</v>
          </cell>
        </row>
        <row r="500">
          <cell r="A500">
            <v>90108</v>
          </cell>
          <cell r="B500" t="str">
            <v>RICH</v>
          </cell>
          <cell r="C500" t="str">
            <v xml:space="preserve">  K.R</v>
          </cell>
          <cell r="D500">
            <v>203598137</v>
          </cell>
          <cell r="E500" t="str">
            <v>M</v>
          </cell>
        </row>
        <row r="501">
          <cell r="A501">
            <v>90109</v>
          </cell>
          <cell r="B501" t="str">
            <v>NICHOLAS</v>
          </cell>
          <cell r="C501" t="str">
            <v xml:space="preserve">  M.A</v>
          </cell>
          <cell r="D501">
            <v>203598137</v>
          </cell>
          <cell r="E501" t="str">
            <v>M</v>
          </cell>
        </row>
        <row r="502">
          <cell r="A502">
            <v>90110</v>
          </cell>
          <cell r="B502" t="str">
            <v>JONES</v>
          </cell>
          <cell r="C502" t="str">
            <v xml:space="preserve">  R.</v>
          </cell>
          <cell r="D502">
            <v>203598137</v>
          </cell>
          <cell r="E502" t="str">
            <v>M</v>
          </cell>
        </row>
        <row r="503">
          <cell r="A503">
            <v>90112</v>
          </cell>
          <cell r="B503" t="str">
            <v>DAVIES</v>
          </cell>
          <cell r="C503" t="str">
            <v xml:space="preserve">  C.</v>
          </cell>
          <cell r="D503">
            <v>203598137</v>
          </cell>
          <cell r="E503" t="str">
            <v>M</v>
          </cell>
        </row>
        <row r="504">
          <cell r="A504">
            <v>90113</v>
          </cell>
          <cell r="B504" t="str">
            <v>BOURNE</v>
          </cell>
          <cell r="C504" t="str">
            <v xml:space="preserve">  A.</v>
          </cell>
          <cell r="D504">
            <v>203598137</v>
          </cell>
          <cell r="E504" t="str">
            <v>M</v>
          </cell>
        </row>
        <row r="505">
          <cell r="A505">
            <v>90501</v>
          </cell>
          <cell r="B505" t="str">
            <v>MARSHALL</v>
          </cell>
          <cell r="C505" t="str">
            <v xml:space="preserve">  L.C</v>
          </cell>
          <cell r="D505">
            <v>203598137</v>
          </cell>
          <cell r="E505" t="str">
            <v>M</v>
          </cell>
        </row>
        <row r="506">
          <cell r="A506">
            <v>90502</v>
          </cell>
          <cell r="B506" t="str">
            <v>CLARK</v>
          </cell>
          <cell r="C506" t="str">
            <v xml:space="preserve">  C.A</v>
          </cell>
          <cell r="D506">
            <v>203598137</v>
          </cell>
          <cell r="E506" t="str">
            <v>M</v>
          </cell>
        </row>
        <row r="507">
          <cell r="A507">
            <v>90503</v>
          </cell>
          <cell r="B507" t="str">
            <v>LAST</v>
          </cell>
          <cell r="C507" t="str">
            <v xml:space="preserve">  D.B</v>
          </cell>
          <cell r="D507">
            <v>203598137</v>
          </cell>
          <cell r="E507" t="str">
            <v>M</v>
          </cell>
        </row>
        <row r="508">
          <cell r="A508">
            <v>90504</v>
          </cell>
          <cell r="B508" t="str">
            <v>BARBER</v>
          </cell>
          <cell r="C508" t="str">
            <v xml:space="preserve">  J.R</v>
          </cell>
          <cell r="D508">
            <v>203598137</v>
          </cell>
          <cell r="E508" t="str">
            <v>M</v>
          </cell>
        </row>
        <row r="509">
          <cell r="A509">
            <v>90505</v>
          </cell>
          <cell r="B509" t="str">
            <v>GORDON</v>
          </cell>
          <cell r="C509" t="str">
            <v xml:space="preserve">  P.W</v>
          </cell>
          <cell r="D509">
            <v>203598137</v>
          </cell>
          <cell r="E509" t="str">
            <v>M</v>
          </cell>
        </row>
        <row r="510">
          <cell r="A510">
            <v>90506</v>
          </cell>
          <cell r="B510" t="str">
            <v>SHEPHERD</v>
          </cell>
          <cell r="C510" t="str">
            <v xml:space="preserve">  A.J</v>
          </cell>
          <cell r="D510">
            <v>203598137</v>
          </cell>
          <cell r="E510" t="str">
            <v>M</v>
          </cell>
        </row>
        <row r="511">
          <cell r="A511">
            <v>90507</v>
          </cell>
          <cell r="B511" t="str">
            <v>TIMMINS</v>
          </cell>
          <cell r="C511" t="str">
            <v xml:space="preserve">  P.B</v>
          </cell>
          <cell r="D511">
            <v>203598137</v>
          </cell>
          <cell r="E511" t="str">
            <v>M</v>
          </cell>
        </row>
        <row r="512">
          <cell r="A512">
            <v>90508</v>
          </cell>
          <cell r="B512" t="str">
            <v>TOYNTON</v>
          </cell>
          <cell r="C512" t="str">
            <v xml:space="preserve">  R.P</v>
          </cell>
          <cell r="D512">
            <v>203598137</v>
          </cell>
          <cell r="E512" t="str">
            <v>M</v>
          </cell>
        </row>
        <row r="513">
          <cell r="A513">
            <v>90601</v>
          </cell>
          <cell r="B513" t="str">
            <v>RUNECKLES</v>
          </cell>
          <cell r="C513" t="str">
            <v xml:space="preserve">  S.P</v>
          </cell>
          <cell r="D513">
            <v>203598137</v>
          </cell>
          <cell r="E513" t="str">
            <v>M</v>
          </cell>
        </row>
        <row r="514">
          <cell r="A514">
            <v>90602</v>
          </cell>
          <cell r="B514" t="str">
            <v>LEWIS</v>
          </cell>
          <cell r="C514" t="str">
            <v xml:space="preserve">  J.</v>
          </cell>
          <cell r="D514">
            <v>203598137</v>
          </cell>
          <cell r="E514" t="str">
            <v>M</v>
          </cell>
        </row>
        <row r="515">
          <cell r="A515">
            <v>90603</v>
          </cell>
          <cell r="B515" t="str">
            <v>FORD</v>
          </cell>
          <cell r="C515" t="str">
            <v xml:space="preserve">  J.P</v>
          </cell>
          <cell r="D515">
            <v>203598137</v>
          </cell>
          <cell r="E515" t="str">
            <v>M</v>
          </cell>
        </row>
        <row r="516">
          <cell r="A516">
            <v>90604</v>
          </cell>
          <cell r="B516" t="str">
            <v>NUTT</v>
          </cell>
          <cell r="C516" t="str">
            <v xml:space="preserve">  S.E</v>
          </cell>
          <cell r="D516">
            <v>203598137</v>
          </cell>
          <cell r="E516" t="str">
            <v>M</v>
          </cell>
        </row>
        <row r="517">
          <cell r="A517">
            <v>90607</v>
          </cell>
          <cell r="B517" t="str">
            <v>TAYLOR</v>
          </cell>
          <cell r="C517" t="str">
            <v xml:space="preserve">  C.</v>
          </cell>
          <cell r="D517">
            <v>203598137</v>
          </cell>
          <cell r="E517" t="str">
            <v>M</v>
          </cell>
        </row>
        <row r="518">
          <cell r="A518">
            <v>90613</v>
          </cell>
          <cell r="B518" t="str">
            <v>PEDLEY</v>
          </cell>
          <cell r="C518" t="str">
            <v xml:space="preserve">  I.</v>
          </cell>
          <cell r="D518">
            <v>203598137</v>
          </cell>
          <cell r="E518" t="str">
            <v>M</v>
          </cell>
        </row>
        <row r="519">
          <cell r="A519">
            <v>90623</v>
          </cell>
          <cell r="B519" t="str">
            <v>LACEY</v>
          </cell>
          <cell r="C519" t="str">
            <v xml:space="preserve">  K.A</v>
          </cell>
          <cell r="D519">
            <v>203598137</v>
          </cell>
          <cell r="E519" t="str">
            <v>M</v>
          </cell>
        </row>
        <row r="520">
          <cell r="A520">
            <v>90624</v>
          </cell>
          <cell r="B520" t="str">
            <v>SINGH</v>
          </cell>
          <cell r="C520" t="str">
            <v xml:space="preserve">  B.</v>
          </cell>
          <cell r="D520">
            <v>203598137</v>
          </cell>
          <cell r="E520" t="str">
            <v>M</v>
          </cell>
        </row>
        <row r="521">
          <cell r="A521">
            <v>90626</v>
          </cell>
          <cell r="B521" t="str">
            <v>CHANDLER</v>
          </cell>
          <cell r="C521" t="str">
            <v xml:space="preserve">  R.</v>
          </cell>
          <cell r="D521">
            <v>203598137</v>
          </cell>
          <cell r="E521" t="str">
            <v>M</v>
          </cell>
        </row>
        <row r="522">
          <cell r="A522">
            <v>90627</v>
          </cell>
          <cell r="B522" t="str">
            <v>HALDON</v>
          </cell>
          <cell r="C522" t="str">
            <v xml:space="preserve">  J.</v>
          </cell>
          <cell r="D522">
            <v>203598137</v>
          </cell>
          <cell r="E522" t="str">
            <v>M</v>
          </cell>
        </row>
        <row r="523">
          <cell r="A523">
            <v>90801</v>
          </cell>
          <cell r="B523" t="str">
            <v>ELLIOTT</v>
          </cell>
          <cell r="C523" t="str">
            <v xml:space="preserve">  N.F</v>
          </cell>
          <cell r="D523">
            <v>203598137</v>
          </cell>
          <cell r="E523" t="str">
            <v>M</v>
          </cell>
        </row>
        <row r="524">
          <cell r="A524">
            <v>90802</v>
          </cell>
          <cell r="B524" t="str">
            <v>PERRY</v>
          </cell>
          <cell r="C524" t="str">
            <v xml:space="preserve">  D.A</v>
          </cell>
          <cell r="D524">
            <v>203598137</v>
          </cell>
          <cell r="E524" t="str">
            <v>M</v>
          </cell>
        </row>
        <row r="525">
          <cell r="A525">
            <v>90803</v>
          </cell>
          <cell r="B525" t="str">
            <v>WESTON</v>
          </cell>
          <cell r="C525" t="str">
            <v xml:space="preserve">  K.E</v>
          </cell>
          <cell r="D525">
            <v>203598137</v>
          </cell>
          <cell r="E525" t="str">
            <v>M</v>
          </cell>
        </row>
        <row r="526">
          <cell r="A526">
            <v>90805</v>
          </cell>
          <cell r="B526" t="str">
            <v>PADBURY</v>
          </cell>
          <cell r="C526" t="str">
            <v xml:space="preserve">  J.</v>
          </cell>
          <cell r="D526">
            <v>203598137</v>
          </cell>
          <cell r="E526" t="str">
            <v>M</v>
          </cell>
        </row>
        <row r="527">
          <cell r="A527">
            <v>90806</v>
          </cell>
          <cell r="B527" t="str">
            <v>SCOTT</v>
          </cell>
          <cell r="C527" t="str">
            <v xml:space="preserve">  R.J</v>
          </cell>
          <cell r="D527">
            <v>203598137</v>
          </cell>
          <cell r="E527" t="str">
            <v>M</v>
          </cell>
        </row>
        <row r="528">
          <cell r="A528">
            <v>90808</v>
          </cell>
          <cell r="B528" t="str">
            <v>LOVERIDGE</v>
          </cell>
          <cell r="C528" t="str">
            <v xml:space="preserve">  D.</v>
          </cell>
          <cell r="D528">
            <v>203598137</v>
          </cell>
          <cell r="E528" t="str">
            <v>M</v>
          </cell>
        </row>
        <row r="529">
          <cell r="A529">
            <v>90901</v>
          </cell>
          <cell r="B529" t="str">
            <v>NEWMAN</v>
          </cell>
          <cell r="C529" t="str">
            <v xml:space="preserve">  G.</v>
          </cell>
          <cell r="E529" t="str">
            <v>M</v>
          </cell>
        </row>
        <row r="530">
          <cell r="A530">
            <v>91002</v>
          </cell>
          <cell r="B530" t="str">
            <v>HANSEN</v>
          </cell>
          <cell r="C530" t="str">
            <v xml:space="preserve">  P.</v>
          </cell>
          <cell r="E530" t="str">
            <v>M</v>
          </cell>
          <cell r="F530">
            <v>15.61</v>
          </cell>
          <cell r="G530">
            <v>18.149999999999999</v>
          </cell>
        </row>
        <row r="531">
          <cell r="A531">
            <v>91003</v>
          </cell>
          <cell r="B531" t="str">
            <v>BEREZOWSKI</v>
          </cell>
          <cell r="C531" t="str">
            <v xml:space="preserve">  J.</v>
          </cell>
          <cell r="E531" t="str">
            <v>M</v>
          </cell>
          <cell r="F531">
            <v>18.71</v>
          </cell>
          <cell r="G531">
            <v>13.83</v>
          </cell>
        </row>
        <row r="532">
          <cell r="A532">
            <v>91005</v>
          </cell>
          <cell r="B532" t="str">
            <v>ADAMS</v>
          </cell>
          <cell r="C532" t="str">
            <v xml:space="preserve">  R.</v>
          </cell>
          <cell r="E532" t="str">
            <v>M</v>
          </cell>
          <cell r="F532">
            <v>14.77</v>
          </cell>
          <cell r="G532">
            <v>17.190000000000001</v>
          </cell>
        </row>
        <row r="533">
          <cell r="A533">
            <v>91013</v>
          </cell>
          <cell r="B533" t="str">
            <v>LOWING</v>
          </cell>
          <cell r="C533" t="str">
            <v xml:space="preserve">  N.</v>
          </cell>
          <cell r="E533" t="str">
            <v>M</v>
          </cell>
          <cell r="F533">
            <v>14.36</v>
          </cell>
          <cell r="G533">
            <v>16.510000000000002</v>
          </cell>
        </row>
        <row r="534">
          <cell r="A534">
            <v>91016</v>
          </cell>
          <cell r="B534" t="str">
            <v>GENTRY</v>
          </cell>
          <cell r="C534" t="str">
            <v xml:space="preserve">  P.</v>
          </cell>
          <cell r="E534" t="str">
            <v>M</v>
          </cell>
          <cell r="F534">
            <v>19.63</v>
          </cell>
          <cell r="G534">
            <v>18.47</v>
          </cell>
        </row>
        <row r="535">
          <cell r="A535">
            <v>91017</v>
          </cell>
          <cell r="B535" t="str">
            <v>GREEN</v>
          </cell>
          <cell r="C535" t="str">
            <v xml:space="preserve">  R.</v>
          </cell>
          <cell r="E535" t="str">
            <v>M</v>
          </cell>
          <cell r="F535">
            <v>23</v>
          </cell>
          <cell r="G535">
            <v>23.04</v>
          </cell>
        </row>
        <row r="536">
          <cell r="A536">
            <v>91021</v>
          </cell>
          <cell r="B536" t="str">
            <v>SHELDON</v>
          </cell>
          <cell r="C536" t="str">
            <v xml:space="preserve">  J.F</v>
          </cell>
          <cell r="E536" t="str">
            <v>M</v>
          </cell>
          <cell r="F536">
            <v>23.3</v>
          </cell>
          <cell r="G536">
            <v>18.77</v>
          </cell>
        </row>
        <row r="537">
          <cell r="A537">
            <v>91022</v>
          </cell>
          <cell r="B537" t="str">
            <v>KIRKWOOD</v>
          </cell>
          <cell r="C537" t="str">
            <v xml:space="preserve">  J.K</v>
          </cell>
          <cell r="E537" t="str">
            <v>M</v>
          </cell>
          <cell r="F537">
            <v>20.62</v>
          </cell>
          <cell r="G537">
            <v>15.95</v>
          </cell>
        </row>
        <row r="538">
          <cell r="A538">
            <v>91028</v>
          </cell>
          <cell r="B538" t="str">
            <v>LEWIS</v>
          </cell>
          <cell r="C538" t="str">
            <v xml:space="preserve">  H.K</v>
          </cell>
          <cell r="E538" t="str">
            <v>M</v>
          </cell>
          <cell r="F538">
            <v>14.38</v>
          </cell>
          <cell r="G538">
            <v>16.68</v>
          </cell>
        </row>
        <row r="539">
          <cell r="A539">
            <v>91030</v>
          </cell>
          <cell r="B539" t="str">
            <v>OVERY</v>
          </cell>
          <cell r="C539" t="str">
            <v xml:space="preserve">  D.</v>
          </cell>
          <cell r="E539" t="str">
            <v>M</v>
          </cell>
          <cell r="F539">
            <v>22.72</v>
          </cell>
          <cell r="G539">
            <v>17.989999999999998</v>
          </cell>
        </row>
        <row r="540">
          <cell r="A540">
            <v>91036</v>
          </cell>
          <cell r="B540" t="str">
            <v>HUTTON</v>
          </cell>
          <cell r="C540" t="str">
            <v xml:space="preserve">  T.</v>
          </cell>
          <cell r="D540">
            <v>203168070</v>
          </cell>
          <cell r="E540" t="str">
            <v>M</v>
          </cell>
        </row>
        <row r="541">
          <cell r="A541">
            <v>91038</v>
          </cell>
          <cell r="B541" t="str">
            <v>DOUGLAS</v>
          </cell>
          <cell r="C541" t="str">
            <v xml:space="preserve">  J.L</v>
          </cell>
          <cell r="D541">
            <v>203168070</v>
          </cell>
          <cell r="E541" t="str">
            <v>M</v>
          </cell>
        </row>
        <row r="542">
          <cell r="A542">
            <v>91040</v>
          </cell>
          <cell r="B542" t="str">
            <v>GATES</v>
          </cell>
          <cell r="C542" t="str">
            <v xml:space="preserve">  J.H</v>
          </cell>
          <cell r="D542">
            <v>203168070</v>
          </cell>
          <cell r="E542" t="str">
            <v>M</v>
          </cell>
        </row>
        <row r="543">
          <cell r="A543">
            <v>91045</v>
          </cell>
          <cell r="B543" t="str">
            <v>DOUGLAS</v>
          </cell>
          <cell r="C543" t="str">
            <v xml:space="preserve">  J.W</v>
          </cell>
          <cell r="D543">
            <v>203168070</v>
          </cell>
          <cell r="E543" t="str">
            <v>M</v>
          </cell>
        </row>
        <row r="544">
          <cell r="A544">
            <v>91049</v>
          </cell>
          <cell r="B544" t="str">
            <v>LINCOLN</v>
          </cell>
          <cell r="C544" t="str">
            <v xml:space="preserve">  L.W</v>
          </cell>
          <cell r="E544" t="str">
            <v>M</v>
          </cell>
          <cell r="F544">
            <v>22.81</v>
          </cell>
          <cell r="G544">
            <v>21.81</v>
          </cell>
        </row>
        <row r="545">
          <cell r="A545">
            <v>91055</v>
          </cell>
          <cell r="B545" t="str">
            <v>EAST</v>
          </cell>
          <cell r="C545" t="str">
            <v xml:space="preserve">  M.J</v>
          </cell>
          <cell r="E545" t="str">
            <v>M</v>
          </cell>
          <cell r="F545">
            <v>19.190000000000001</v>
          </cell>
          <cell r="G545">
            <v>23.14</v>
          </cell>
        </row>
        <row r="546">
          <cell r="A546">
            <v>91059</v>
          </cell>
          <cell r="B546" t="str">
            <v>HUTCHISON</v>
          </cell>
          <cell r="C546" t="str">
            <v xml:space="preserve">  J.</v>
          </cell>
          <cell r="E546" t="str">
            <v>M</v>
          </cell>
          <cell r="F546">
            <v>18.14</v>
          </cell>
          <cell r="G546">
            <v>23.23</v>
          </cell>
        </row>
        <row r="547">
          <cell r="A547">
            <v>91066</v>
          </cell>
          <cell r="B547" t="str">
            <v>LOWTHER</v>
          </cell>
          <cell r="C547" t="str">
            <v xml:space="preserve">  P.J</v>
          </cell>
          <cell r="E547" t="str">
            <v>M</v>
          </cell>
          <cell r="F547">
            <v>22.38</v>
          </cell>
          <cell r="G547">
            <v>18.43</v>
          </cell>
        </row>
        <row r="548">
          <cell r="A548">
            <v>91067</v>
          </cell>
          <cell r="B548" t="str">
            <v>CLARK</v>
          </cell>
          <cell r="C548" t="str">
            <v xml:space="preserve">  W.R</v>
          </cell>
          <cell r="E548" t="str">
            <v>M</v>
          </cell>
          <cell r="F548">
            <v>19.54</v>
          </cell>
          <cell r="G548">
            <v>15.15</v>
          </cell>
        </row>
        <row r="549">
          <cell r="A549">
            <v>91071</v>
          </cell>
          <cell r="B549" t="str">
            <v>BUTTERWORTH</v>
          </cell>
          <cell r="C549" t="str">
            <v xml:space="preserve">  D.</v>
          </cell>
          <cell r="E549" t="str">
            <v>M</v>
          </cell>
          <cell r="F549">
            <v>20.3</v>
          </cell>
          <cell r="G549">
            <v>15.94</v>
          </cell>
        </row>
        <row r="550">
          <cell r="A550">
            <v>91073</v>
          </cell>
          <cell r="B550" t="str">
            <v>LONDON</v>
          </cell>
          <cell r="C550" t="str">
            <v xml:space="preserve">  J.</v>
          </cell>
          <cell r="E550" t="str">
            <v>M</v>
          </cell>
          <cell r="F550">
            <v>25.72</v>
          </cell>
          <cell r="G550">
            <v>24.24</v>
          </cell>
        </row>
        <row r="551">
          <cell r="A551">
            <v>91077</v>
          </cell>
          <cell r="B551" t="str">
            <v>MARTIN</v>
          </cell>
          <cell r="C551" t="str">
            <v xml:space="preserve">  N.</v>
          </cell>
          <cell r="E551" t="str">
            <v>M</v>
          </cell>
          <cell r="F551">
            <v>19.7</v>
          </cell>
          <cell r="G551">
            <v>16.3</v>
          </cell>
        </row>
        <row r="552">
          <cell r="A552">
            <v>91078</v>
          </cell>
          <cell r="B552" t="str">
            <v>COOPER</v>
          </cell>
          <cell r="C552" t="str">
            <v xml:space="preserve">  R.P</v>
          </cell>
          <cell r="E552" t="str">
            <v>M</v>
          </cell>
          <cell r="F552">
            <v>16.829999999999998</v>
          </cell>
          <cell r="G552">
            <v>14.31</v>
          </cell>
        </row>
        <row r="553">
          <cell r="A553">
            <v>91083</v>
          </cell>
          <cell r="B553" t="str">
            <v>MELLOR</v>
          </cell>
          <cell r="C553" t="str">
            <v xml:space="preserve">  D.</v>
          </cell>
          <cell r="E553" t="str">
            <v>M</v>
          </cell>
          <cell r="F553">
            <v>14.71</v>
          </cell>
          <cell r="G553">
            <v>16.98</v>
          </cell>
        </row>
        <row r="554">
          <cell r="A554">
            <v>91084</v>
          </cell>
          <cell r="B554" t="str">
            <v>VASS</v>
          </cell>
          <cell r="C554" t="str">
            <v xml:space="preserve">  B.</v>
          </cell>
          <cell r="E554" t="str">
            <v>M</v>
          </cell>
          <cell r="F554">
            <v>21.76</v>
          </cell>
          <cell r="G554">
            <v>17.190000000000001</v>
          </cell>
        </row>
        <row r="555">
          <cell r="A555">
            <v>91085</v>
          </cell>
          <cell r="B555" t="str">
            <v>WILLIAMS</v>
          </cell>
          <cell r="C555" t="str">
            <v xml:space="preserve">  D.M</v>
          </cell>
          <cell r="D555">
            <v>203508138</v>
          </cell>
          <cell r="E555" t="str">
            <v>M</v>
          </cell>
        </row>
        <row r="556">
          <cell r="A556">
            <v>91089</v>
          </cell>
          <cell r="B556" t="str">
            <v>SEXTON</v>
          </cell>
          <cell r="C556" t="str">
            <v xml:space="preserve">  B.</v>
          </cell>
          <cell r="E556" t="str">
            <v>M</v>
          </cell>
          <cell r="F556">
            <v>14.5</v>
          </cell>
          <cell r="G556">
            <v>16.829999999999998</v>
          </cell>
        </row>
        <row r="557">
          <cell r="A557">
            <v>91096</v>
          </cell>
          <cell r="B557" t="str">
            <v>GIBSON</v>
          </cell>
          <cell r="C557" t="str">
            <v xml:space="preserve">  S.J</v>
          </cell>
          <cell r="D557">
            <v>203508138</v>
          </cell>
          <cell r="E557" t="str">
            <v>M</v>
          </cell>
        </row>
        <row r="558">
          <cell r="A558">
            <v>91098</v>
          </cell>
          <cell r="B558" t="str">
            <v>ANDREWS</v>
          </cell>
          <cell r="C558" t="str">
            <v xml:space="preserve">  G.</v>
          </cell>
          <cell r="D558">
            <v>993248126</v>
          </cell>
          <cell r="E558" t="str">
            <v>M</v>
          </cell>
        </row>
        <row r="559">
          <cell r="A559">
            <v>91100</v>
          </cell>
          <cell r="B559" t="str">
            <v>TAYLOR</v>
          </cell>
          <cell r="C559" t="str">
            <v xml:space="preserve">  G.</v>
          </cell>
          <cell r="E559" t="str">
            <v>M</v>
          </cell>
          <cell r="F559">
            <v>17.41</v>
          </cell>
          <cell r="G559">
            <v>12.5</v>
          </cell>
        </row>
        <row r="560">
          <cell r="A560">
            <v>91107</v>
          </cell>
          <cell r="B560" t="str">
            <v>LITTLE</v>
          </cell>
          <cell r="C560" t="str">
            <v xml:space="preserve">  S.</v>
          </cell>
          <cell r="E560" t="str">
            <v>M</v>
          </cell>
          <cell r="F560">
            <v>17.600000000000001</v>
          </cell>
          <cell r="G560">
            <v>17.190000000000001</v>
          </cell>
        </row>
        <row r="561">
          <cell r="A561">
            <v>91109</v>
          </cell>
          <cell r="B561" t="str">
            <v>MACFARLANE</v>
          </cell>
          <cell r="C561" t="str">
            <v xml:space="preserve">  A.</v>
          </cell>
          <cell r="D561">
            <v>203508138</v>
          </cell>
          <cell r="E561" t="str">
            <v>M</v>
          </cell>
        </row>
        <row r="562">
          <cell r="A562">
            <v>91110</v>
          </cell>
          <cell r="B562" t="str">
            <v>HUNTLEY</v>
          </cell>
          <cell r="C562" t="str">
            <v xml:space="preserve">  G.A</v>
          </cell>
          <cell r="D562">
            <v>203508138</v>
          </cell>
          <cell r="E562" t="str">
            <v>M</v>
          </cell>
        </row>
        <row r="563">
          <cell r="A563">
            <v>91112</v>
          </cell>
          <cell r="B563" t="str">
            <v>BROWN</v>
          </cell>
          <cell r="C563" t="str">
            <v xml:space="preserve">  M.</v>
          </cell>
          <cell r="D563">
            <v>203508138</v>
          </cell>
          <cell r="E563" t="str">
            <v>M</v>
          </cell>
        </row>
        <row r="564">
          <cell r="A564">
            <v>91114</v>
          </cell>
          <cell r="B564" t="str">
            <v>MCDONALD</v>
          </cell>
          <cell r="C564" t="str">
            <v xml:space="preserve">  A.J</v>
          </cell>
          <cell r="E564" t="str">
            <v>M</v>
          </cell>
          <cell r="F564">
            <v>20.38</v>
          </cell>
          <cell r="G564">
            <v>19.54</v>
          </cell>
        </row>
        <row r="565">
          <cell r="A565">
            <v>91116</v>
          </cell>
          <cell r="B565" t="str">
            <v>WHITE</v>
          </cell>
          <cell r="C565" t="str">
            <v xml:space="preserve">  P.R</v>
          </cell>
          <cell r="E565" t="str">
            <v>M</v>
          </cell>
          <cell r="F565">
            <v>22.72</v>
          </cell>
          <cell r="G565">
            <v>21.69</v>
          </cell>
        </row>
        <row r="566">
          <cell r="A566">
            <v>91117</v>
          </cell>
          <cell r="B566" t="str">
            <v>ROBEY</v>
          </cell>
          <cell r="C566" t="str">
            <v xml:space="preserve">  J.</v>
          </cell>
          <cell r="D566">
            <v>203508138</v>
          </cell>
          <cell r="E566" t="str">
            <v>M</v>
          </cell>
        </row>
        <row r="567">
          <cell r="A567">
            <v>91119</v>
          </cell>
          <cell r="B567" t="str">
            <v>HODSON</v>
          </cell>
          <cell r="C567" t="str">
            <v xml:space="preserve">  R.E</v>
          </cell>
          <cell r="E567" t="str">
            <v>M</v>
          </cell>
          <cell r="F567">
            <v>15.73</v>
          </cell>
          <cell r="G567">
            <v>18.18</v>
          </cell>
        </row>
        <row r="568">
          <cell r="A568">
            <v>91121</v>
          </cell>
          <cell r="B568" t="str">
            <v>CALLAGHAN</v>
          </cell>
          <cell r="C568" t="str">
            <v xml:space="preserve">  P.</v>
          </cell>
          <cell r="D568">
            <v>203508138</v>
          </cell>
          <cell r="E568" t="str">
            <v>M</v>
          </cell>
        </row>
        <row r="569">
          <cell r="A569">
            <v>91122</v>
          </cell>
          <cell r="B569" t="str">
            <v>GREENWOOD</v>
          </cell>
          <cell r="C569" t="str">
            <v xml:space="preserve">  A.</v>
          </cell>
          <cell r="E569" t="str">
            <v>M</v>
          </cell>
          <cell r="F569">
            <v>22.38</v>
          </cell>
          <cell r="G569">
            <v>18.27</v>
          </cell>
        </row>
        <row r="570">
          <cell r="A570">
            <v>91130</v>
          </cell>
          <cell r="B570" t="str">
            <v>TAYLOR</v>
          </cell>
          <cell r="C570" t="str">
            <v xml:space="preserve">  B.I</v>
          </cell>
          <cell r="E570" t="str">
            <v>M</v>
          </cell>
          <cell r="F570">
            <v>10.67</v>
          </cell>
          <cell r="G570">
            <v>12.22</v>
          </cell>
        </row>
        <row r="571">
          <cell r="A571">
            <v>91131</v>
          </cell>
          <cell r="B571" t="str">
            <v>SIMONS</v>
          </cell>
          <cell r="C571" t="str">
            <v xml:space="preserve">  C.</v>
          </cell>
          <cell r="D571">
            <v>203508138</v>
          </cell>
          <cell r="E571" t="str">
            <v>M</v>
          </cell>
        </row>
        <row r="572">
          <cell r="A572">
            <v>91136</v>
          </cell>
          <cell r="B572" t="str">
            <v>MORRIS</v>
          </cell>
          <cell r="C572" t="str">
            <v xml:space="preserve">  S.</v>
          </cell>
          <cell r="D572">
            <v>203508138</v>
          </cell>
          <cell r="E572" t="str">
            <v>M</v>
          </cell>
        </row>
        <row r="573">
          <cell r="A573">
            <v>91138</v>
          </cell>
          <cell r="B573" t="str">
            <v>BORLAND</v>
          </cell>
          <cell r="C573" t="str">
            <v xml:space="preserve">  M.</v>
          </cell>
          <cell r="D573">
            <v>203508138</v>
          </cell>
          <cell r="E573" t="str">
            <v>M</v>
          </cell>
        </row>
        <row r="574">
          <cell r="A574">
            <v>91140</v>
          </cell>
          <cell r="B574" t="str">
            <v>BUCKLEY</v>
          </cell>
          <cell r="C574" t="str">
            <v xml:space="preserve">  A.J</v>
          </cell>
          <cell r="E574" t="str">
            <v>M</v>
          </cell>
        </row>
        <row r="575">
          <cell r="A575">
            <v>91142</v>
          </cell>
          <cell r="B575" t="str">
            <v>MASLEN</v>
          </cell>
          <cell r="C575" t="str">
            <v xml:space="preserve">  S.P</v>
          </cell>
          <cell r="D575">
            <v>203508138</v>
          </cell>
          <cell r="E575" t="str">
            <v>M</v>
          </cell>
        </row>
        <row r="576">
          <cell r="A576">
            <v>91143</v>
          </cell>
          <cell r="B576" t="str">
            <v>KELLY</v>
          </cell>
          <cell r="C576" t="str">
            <v xml:space="preserve">  T.</v>
          </cell>
          <cell r="D576">
            <v>203508138</v>
          </cell>
          <cell r="E576" t="str">
            <v>M</v>
          </cell>
        </row>
        <row r="577">
          <cell r="A577">
            <v>91146</v>
          </cell>
          <cell r="B577" t="str">
            <v>SOLLY</v>
          </cell>
          <cell r="C577" t="str">
            <v xml:space="preserve">  P.</v>
          </cell>
          <cell r="D577">
            <v>203508138</v>
          </cell>
          <cell r="E577" t="str">
            <v>M</v>
          </cell>
        </row>
        <row r="578">
          <cell r="A578">
            <v>91154</v>
          </cell>
          <cell r="B578" t="str">
            <v>O'DWYER</v>
          </cell>
          <cell r="C578" t="str">
            <v xml:space="preserve">  P.W</v>
          </cell>
          <cell r="E578" t="str">
            <v>M</v>
          </cell>
          <cell r="F578">
            <v>21.62</v>
          </cell>
          <cell r="G578">
            <v>17.420000000000002</v>
          </cell>
        </row>
        <row r="579">
          <cell r="A579">
            <v>91156</v>
          </cell>
          <cell r="B579" t="str">
            <v>JARVIS</v>
          </cell>
          <cell r="C579" t="str">
            <v xml:space="preserve">  C.J</v>
          </cell>
          <cell r="E579" t="str">
            <v>M</v>
          </cell>
          <cell r="F579">
            <v>23.32</v>
          </cell>
          <cell r="G579">
            <v>19.239999999999998</v>
          </cell>
        </row>
        <row r="580">
          <cell r="A580">
            <v>91157</v>
          </cell>
          <cell r="B580" t="str">
            <v>NELHAMS</v>
          </cell>
          <cell r="C580" t="str">
            <v xml:space="preserve">  E.</v>
          </cell>
          <cell r="E580" t="str">
            <v>M</v>
          </cell>
          <cell r="F580">
            <v>23.8</v>
          </cell>
          <cell r="G580">
            <v>19.420000000000002</v>
          </cell>
        </row>
        <row r="581">
          <cell r="A581">
            <v>91158</v>
          </cell>
          <cell r="B581" t="str">
            <v>PETERS</v>
          </cell>
          <cell r="C581" t="str">
            <v xml:space="preserve">  D.K</v>
          </cell>
          <cell r="E581" t="str">
            <v>M</v>
          </cell>
          <cell r="F581">
            <v>27.92</v>
          </cell>
          <cell r="G581">
            <v>24.86</v>
          </cell>
        </row>
        <row r="582">
          <cell r="A582">
            <v>91160</v>
          </cell>
          <cell r="B582" t="str">
            <v>MOSS</v>
          </cell>
          <cell r="C582" t="str">
            <v xml:space="preserve">  P.</v>
          </cell>
          <cell r="D582">
            <v>203508138</v>
          </cell>
          <cell r="E582" t="str">
            <v>M</v>
          </cell>
        </row>
        <row r="583">
          <cell r="A583">
            <v>91162</v>
          </cell>
          <cell r="B583" t="str">
            <v>WILSON</v>
          </cell>
          <cell r="C583" t="str">
            <v xml:space="preserve">  D.G</v>
          </cell>
          <cell r="E583" t="str">
            <v>M</v>
          </cell>
          <cell r="F583">
            <v>19.84</v>
          </cell>
          <cell r="G583">
            <v>15.56</v>
          </cell>
        </row>
        <row r="584">
          <cell r="A584">
            <v>91163</v>
          </cell>
          <cell r="B584" t="str">
            <v>ANDERSON</v>
          </cell>
          <cell r="C584" t="str">
            <v xml:space="preserve">  M.P</v>
          </cell>
          <cell r="E584" t="str">
            <v>M</v>
          </cell>
          <cell r="F584">
            <v>15.07</v>
          </cell>
          <cell r="G584">
            <v>17.600000000000001</v>
          </cell>
        </row>
        <row r="585">
          <cell r="A585">
            <v>91164</v>
          </cell>
          <cell r="B585" t="str">
            <v>BURNETT</v>
          </cell>
          <cell r="C585" t="str">
            <v xml:space="preserve">  I.</v>
          </cell>
          <cell r="E585" t="str">
            <v>M</v>
          </cell>
          <cell r="F585">
            <v>20.329999999999998</v>
          </cell>
          <cell r="G585">
            <v>15.98</v>
          </cell>
        </row>
        <row r="586">
          <cell r="A586">
            <v>91165</v>
          </cell>
          <cell r="B586" t="str">
            <v>NEALE</v>
          </cell>
          <cell r="C586" t="str">
            <v xml:space="preserve">  C.W</v>
          </cell>
          <cell r="D586">
            <v>203508138</v>
          </cell>
          <cell r="E586" t="str">
            <v>M</v>
          </cell>
        </row>
        <row r="587">
          <cell r="A587">
            <v>91167</v>
          </cell>
          <cell r="B587" t="str">
            <v>KIRK</v>
          </cell>
          <cell r="C587" t="str">
            <v xml:space="preserve">  A.</v>
          </cell>
          <cell r="E587" t="str">
            <v>M</v>
          </cell>
          <cell r="F587">
            <v>20.41</v>
          </cell>
          <cell r="G587">
            <v>20.21</v>
          </cell>
        </row>
        <row r="588">
          <cell r="A588">
            <v>91171</v>
          </cell>
          <cell r="B588" t="str">
            <v>DICK</v>
          </cell>
          <cell r="C588" t="str">
            <v xml:space="preserve">  W.J</v>
          </cell>
          <cell r="D588">
            <v>203508138</v>
          </cell>
          <cell r="E588" t="str">
            <v>M</v>
          </cell>
        </row>
        <row r="589">
          <cell r="A589">
            <v>91173</v>
          </cell>
          <cell r="B589" t="str">
            <v>O'MAHONY</v>
          </cell>
          <cell r="C589" t="str">
            <v xml:space="preserve">  I.D</v>
          </cell>
          <cell r="D589">
            <v>203508138</v>
          </cell>
          <cell r="E589" t="str">
            <v>M</v>
          </cell>
        </row>
        <row r="590">
          <cell r="A590">
            <v>91174</v>
          </cell>
          <cell r="B590" t="str">
            <v>BERROW</v>
          </cell>
          <cell r="C590" t="str">
            <v xml:space="preserve">  S.L</v>
          </cell>
          <cell r="D590">
            <v>203508138</v>
          </cell>
          <cell r="E590" t="str">
            <v>M</v>
          </cell>
        </row>
        <row r="591">
          <cell r="A591">
            <v>91175</v>
          </cell>
          <cell r="B591" t="str">
            <v>BATES</v>
          </cell>
          <cell r="C591" t="str">
            <v xml:space="preserve">  T.</v>
          </cell>
          <cell r="D591">
            <v>203508138</v>
          </cell>
          <cell r="E591" t="str">
            <v>M</v>
          </cell>
        </row>
        <row r="592">
          <cell r="A592">
            <v>91176</v>
          </cell>
          <cell r="B592" t="str">
            <v>SHEPHERD</v>
          </cell>
          <cell r="C592" t="str">
            <v xml:space="preserve">  P.D</v>
          </cell>
          <cell r="D592">
            <v>203508138</v>
          </cell>
          <cell r="E592" t="str">
            <v>M</v>
          </cell>
        </row>
        <row r="593">
          <cell r="A593">
            <v>91177</v>
          </cell>
          <cell r="B593" t="str">
            <v>MIGHTON</v>
          </cell>
          <cell r="C593" t="str">
            <v xml:space="preserve">  H.W</v>
          </cell>
          <cell r="E593" t="str">
            <v>M</v>
          </cell>
          <cell r="F593">
            <v>17.559999999999999</v>
          </cell>
          <cell r="G593">
            <v>12.1</v>
          </cell>
        </row>
        <row r="594">
          <cell r="A594">
            <v>91178</v>
          </cell>
          <cell r="B594" t="str">
            <v>STAPLETON</v>
          </cell>
          <cell r="C594" t="str">
            <v xml:space="preserve">  M.F</v>
          </cell>
          <cell r="D594">
            <v>203508138</v>
          </cell>
          <cell r="E594" t="str">
            <v>M</v>
          </cell>
        </row>
        <row r="595">
          <cell r="A595">
            <v>91179</v>
          </cell>
          <cell r="B595" t="str">
            <v>HOLDWAY</v>
          </cell>
          <cell r="C595" t="str">
            <v xml:space="preserve">  K.</v>
          </cell>
          <cell r="E595" t="str">
            <v>M</v>
          </cell>
          <cell r="F595">
            <v>18.98</v>
          </cell>
          <cell r="G595">
            <v>14.95</v>
          </cell>
        </row>
        <row r="596">
          <cell r="A596">
            <v>91182</v>
          </cell>
          <cell r="B596" t="str">
            <v>DRABBLE</v>
          </cell>
          <cell r="C596" t="str">
            <v xml:space="preserve">  W.G</v>
          </cell>
          <cell r="D596">
            <v>203508138</v>
          </cell>
          <cell r="E596" t="str">
            <v>M</v>
          </cell>
        </row>
        <row r="597">
          <cell r="A597">
            <v>91183</v>
          </cell>
          <cell r="B597" t="str">
            <v>PATTON</v>
          </cell>
          <cell r="C597" t="str">
            <v xml:space="preserve">  J.</v>
          </cell>
          <cell r="E597" t="str">
            <v>M</v>
          </cell>
          <cell r="F597">
            <v>19.88</v>
          </cell>
          <cell r="G597">
            <v>14.97</v>
          </cell>
        </row>
        <row r="598">
          <cell r="A598">
            <v>91184</v>
          </cell>
          <cell r="B598" t="str">
            <v>TABOR</v>
          </cell>
          <cell r="C598" t="str">
            <v xml:space="preserve">  A.S</v>
          </cell>
          <cell r="D598">
            <v>203508138</v>
          </cell>
          <cell r="E598" t="str">
            <v>M</v>
          </cell>
        </row>
        <row r="599">
          <cell r="A599">
            <v>91185</v>
          </cell>
          <cell r="B599" t="str">
            <v>BUCKLEY</v>
          </cell>
          <cell r="C599" t="str">
            <v xml:space="preserve">  C.</v>
          </cell>
          <cell r="E599" t="str">
            <v>M</v>
          </cell>
          <cell r="F599">
            <v>22.73</v>
          </cell>
          <cell r="G599">
            <v>18.04</v>
          </cell>
        </row>
        <row r="600">
          <cell r="A600">
            <v>91186</v>
          </cell>
          <cell r="B600" t="str">
            <v>MEDINA</v>
          </cell>
          <cell r="C600" t="str">
            <v xml:space="preserve">  M.A</v>
          </cell>
          <cell r="E600" t="str">
            <v>M</v>
          </cell>
          <cell r="F600">
            <v>14</v>
          </cell>
          <cell r="G600">
            <v>15.99</v>
          </cell>
        </row>
        <row r="601">
          <cell r="A601">
            <v>91187</v>
          </cell>
          <cell r="B601" t="str">
            <v>JENNER</v>
          </cell>
          <cell r="C601" t="str">
            <v xml:space="preserve">  S.D</v>
          </cell>
          <cell r="D601">
            <v>203508138</v>
          </cell>
          <cell r="E601" t="str">
            <v>M</v>
          </cell>
        </row>
        <row r="602">
          <cell r="A602">
            <v>91191</v>
          </cell>
          <cell r="B602" t="str">
            <v>HEYDEN</v>
          </cell>
          <cell r="C602" t="str">
            <v xml:space="preserve">  G.P</v>
          </cell>
          <cell r="E602" t="str">
            <v>M</v>
          </cell>
          <cell r="F602">
            <v>14.45</v>
          </cell>
          <cell r="G602">
            <v>16.77</v>
          </cell>
        </row>
        <row r="603">
          <cell r="A603">
            <v>91193</v>
          </cell>
          <cell r="B603" t="str">
            <v>GREWCOCK</v>
          </cell>
          <cell r="C603" t="str">
            <v xml:space="preserve">  B.</v>
          </cell>
          <cell r="E603" t="str">
            <v>M</v>
          </cell>
          <cell r="F603">
            <v>13.94</v>
          </cell>
          <cell r="G603">
            <v>16.29</v>
          </cell>
        </row>
        <row r="604">
          <cell r="A604">
            <v>91197</v>
          </cell>
          <cell r="B604" t="str">
            <v>MOUNTFORD</v>
          </cell>
          <cell r="C604" t="str">
            <v xml:space="preserve">  B.</v>
          </cell>
          <cell r="E604" t="str">
            <v>M</v>
          </cell>
          <cell r="F604">
            <v>21.02</v>
          </cell>
          <cell r="G604">
            <v>19.89</v>
          </cell>
        </row>
        <row r="605">
          <cell r="A605">
            <v>91198</v>
          </cell>
          <cell r="B605" t="str">
            <v>HARRIS</v>
          </cell>
          <cell r="C605" t="str">
            <v xml:space="preserve">  R.</v>
          </cell>
          <cell r="D605">
            <v>203508138</v>
          </cell>
          <cell r="E605" t="str">
            <v>M</v>
          </cell>
        </row>
        <row r="606">
          <cell r="A606">
            <v>91199</v>
          </cell>
          <cell r="B606" t="str">
            <v>MCPHEE</v>
          </cell>
          <cell r="C606" t="str">
            <v xml:space="preserve">  S.A</v>
          </cell>
          <cell r="E606" t="str">
            <v>M</v>
          </cell>
          <cell r="F606">
            <v>19.75</v>
          </cell>
          <cell r="G606">
            <v>19.34</v>
          </cell>
        </row>
        <row r="607">
          <cell r="A607">
            <v>91201</v>
          </cell>
          <cell r="B607" t="str">
            <v>HARRIS</v>
          </cell>
          <cell r="C607" t="str">
            <v xml:space="preserve">  M.</v>
          </cell>
          <cell r="E607" t="str">
            <v>M</v>
          </cell>
          <cell r="F607">
            <v>14.89</v>
          </cell>
          <cell r="G607">
            <v>17.36</v>
          </cell>
        </row>
        <row r="608">
          <cell r="A608">
            <v>91202</v>
          </cell>
          <cell r="B608" t="str">
            <v>ALLINGHAM</v>
          </cell>
          <cell r="C608" t="str">
            <v xml:space="preserve">  N.</v>
          </cell>
          <cell r="E608" t="str">
            <v>M</v>
          </cell>
          <cell r="F608">
            <v>18.690000000000001</v>
          </cell>
          <cell r="G608">
            <v>14.57</v>
          </cell>
        </row>
        <row r="609">
          <cell r="A609">
            <v>91206</v>
          </cell>
          <cell r="B609" t="str">
            <v>HAY</v>
          </cell>
          <cell r="C609" t="str">
            <v xml:space="preserve">  P.</v>
          </cell>
          <cell r="E609" t="str">
            <v>M</v>
          </cell>
          <cell r="F609">
            <v>17.690000000000001</v>
          </cell>
          <cell r="G609">
            <v>15.62</v>
          </cell>
        </row>
        <row r="610">
          <cell r="A610">
            <v>91207</v>
          </cell>
          <cell r="B610" t="str">
            <v>DOHERTY</v>
          </cell>
          <cell r="C610" t="str">
            <v xml:space="preserve">  D.J</v>
          </cell>
          <cell r="E610" t="str">
            <v>M</v>
          </cell>
          <cell r="F610">
            <v>22.43</v>
          </cell>
          <cell r="G610">
            <v>18.09</v>
          </cell>
        </row>
        <row r="611">
          <cell r="A611">
            <v>91208</v>
          </cell>
          <cell r="B611" t="str">
            <v>NICKLESS</v>
          </cell>
          <cell r="C611" t="str">
            <v xml:space="preserve">  R.J</v>
          </cell>
          <cell r="E611" t="str">
            <v>M</v>
          </cell>
          <cell r="F611">
            <v>12.2</v>
          </cell>
          <cell r="G611">
            <v>14.26</v>
          </cell>
        </row>
        <row r="612">
          <cell r="A612">
            <v>91209</v>
          </cell>
          <cell r="B612" t="str">
            <v>MEAD</v>
          </cell>
          <cell r="C612" t="str">
            <v xml:space="preserve">  R.</v>
          </cell>
          <cell r="D612">
            <v>203508138</v>
          </cell>
          <cell r="E612" t="str">
            <v>M</v>
          </cell>
        </row>
        <row r="613">
          <cell r="A613">
            <v>91212</v>
          </cell>
          <cell r="B613" t="str">
            <v>WALSHAM</v>
          </cell>
          <cell r="C613" t="str">
            <v xml:space="preserve">  J.W</v>
          </cell>
          <cell r="D613">
            <v>203508138</v>
          </cell>
          <cell r="E613" t="str">
            <v>M</v>
          </cell>
        </row>
        <row r="614">
          <cell r="A614">
            <v>91213</v>
          </cell>
          <cell r="B614" t="str">
            <v>KNIGHT</v>
          </cell>
          <cell r="C614" t="str">
            <v xml:space="preserve">  B.R</v>
          </cell>
          <cell r="E614" t="str">
            <v>M</v>
          </cell>
          <cell r="F614">
            <v>16.64</v>
          </cell>
          <cell r="G614">
            <v>19.66</v>
          </cell>
        </row>
        <row r="615">
          <cell r="A615">
            <v>91214</v>
          </cell>
          <cell r="B615" t="str">
            <v>MAGUIRE</v>
          </cell>
          <cell r="C615" t="str">
            <v xml:space="preserve">  S.P</v>
          </cell>
          <cell r="D615">
            <v>203508138</v>
          </cell>
          <cell r="E615" t="str">
            <v>M</v>
          </cell>
        </row>
        <row r="616">
          <cell r="A616">
            <v>91218</v>
          </cell>
          <cell r="B616" t="str">
            <v>MARRIOT</v>
          </cell>
          <cell r="C616" t="str">
            <v xml:space="preserve">  J.R</v>
          </cell>
          <cell r="E616" t="str">
            <v>M</v>
          </cell>
          <cell r="F616">
            <v>10.72</v>
          </cell>
          <cell r="G616">
            <v>12.27</v>
          </cell>
        </row>
        <row r="617">
          <cell r="A617">
            <v>91220</v>
          </cell>
          <cell r="B617" t="str">
            <v>CROSSLEY</v>
          </cell>
          <cell r="C617" t="str">
            <v xml:space="preserve">  B.R</v>
          </cell>
          <cell r="E617" t="str">
            <v>M</v>
          </cell>
          <cell r="F617">
            <v>22.71</v>
          </cell>
          <cell r="G617">
            <v>18.7</v>
          </cell>
        </row>
        <row r="618">
          <cell r="A618">
            <v>91222</v>
          </cell>
          <cell r="B618" t="str">
            <v>LITTLE</v>
          </cell>
          <cell r="C618" t="str">
            <v xml:space="preserve">  P.</v>
          </cell>
          <cell r="D618">
            <v>203508138</v>
          </cell>
          <cell r="E618" t="str">
            <v>M</v>
          </cell>
        </row>
        <row r="619">
          <cell r="A619">
            <v>91223</v>
          </cell>
          <cell r="B619" t="str">
            <v>KEELEY</v>
          </cell>
          <cell r="C619" t="str">
            <v xml:space="preserve">  P.C</v>
          </cell>
          <cell r="E619" t="str">
            <v>M</v>
          </cell>
          <cell r="F619">
            <v>23.13</v>
          </cell>
          <cell r="G619">
            <v>19.07</v>
          </cell>
        </row>
        <row r="620">
          <cell r="A620">
            <v>91224</v>
          </cell>
          <cell r="B620" t="str">
            <v>BUCKLEY</v>
          </cell>
          <cell r="C620" t="str">
            <v xml:space="preserve">  D.P</v>
          </cell>
          <cell r="E620" t="str">
            <v>M</v>
          </cell>
          <cell r="F620">
            <v>17.77</v>
          </cell>
          <cell r="G620">
            <v>15.66</v>
          </cell>
        </row>
        <row r="621">
          <cell r="A621">
            <v>91227</v>
          </cell>
          <cell r="B621" t="str">
            <v>HUNT</v>
          </cell>
          <cell r="C621" t="str">
            <v xml:space="preserve">  R.P</v>
          </cell>
          <cell r="E621" t="str">
            <v>M</v>
          </cell>
          <cell r="F621">
            <v>31.15</v>
          </cell>
        </row>
        <row r="622">
          <cell r="A622">
            <v>91231</v>
          </cell>
          <cell r="B622" t="str">
            <v>GENTRY</v>
          </cell>
          <cell r="C622" t="str">
            <v xml:space="preserve">  J.</v>
          </cell>
          <cell r="E622" t="str">
            <v>M</v>
          </cell>
          <cell r="F622">
            <v>20.81</v>
          </cell>
          <cell r="G622">
            <v>19.62</v>
          </cell>
        </row>
        <row r="623">
          <cell r="A623">
            <v>91236</v>
          </cell>
          <cell r="B623" t="str">
            <v>RAPER</v>
          </cell>
          <cell r="C623" t="str">
            <v xml:space="preserve">  N.J</v>
          </cell>
          <cell r="E623" t="str">
            <v>M</v>
          </cell>
          <cell r="F623">
            <v>23.06</v>
          </cell>
          <cell r="G623">
            <v>19.579999999999998</v>
          </cell>
        </row>
        <row r="624">
          <cell r="A624">
            <v>91237</v>
          </cell>
          <cell r="B624" t="str">
            <v>RICHARDS</v>
          </cell>
          <cell r="C624" t="str">
            <v xml:space="preserve">  D.W</v>
          </cell>
          <cell r="E624" t="str">
            <v>M</v>
          </cell>
          <cell r="F624">
            <v>22.36</v>
          </cell>
          <cell r="G624">
            <v>16.79</v>
          </cell>
        </row>
        <row r="625">
          <cell r="A625">
            <v>91238</v>
          </cell>
          <cell r="B625" t="str">
            <v>CRONIN</v>
          </cell>
          <cell r="C625" t="str">
            <v xml:space="preserve">  J.</v>
          </cell>
          <cell r="E625" t="str">
            <v>M</v>
          </cell>
          <cell r="F625">
            <v>24.01</v>
          </cell>
          <cell r="G625">
            <v>32.369999999999997</v>
          </cell>
        </row>
        <row r="626">
          <cell r="A626">
            <v>91239</v>
          </cell>
          <cell r="B626" t="str">
            <v>COULSON</v>
          </cell>
          <cell r="C626" t="str">
            <v xml:space="preserve">  D.W</v>
          </cell>
          <cell r="E626" t="str">
            <v>M</v>
          </cell>
          <cell r="F626">
            <v>20.65</v>
          </cell>
          <cell r="G626">
            <v>19.13</v>
          </cell>
        </row>
        <row r="627">
          <cell r="A627">
            <v>91241</v>
          </cell>
          <cell r="B627" t="str">
            <v>ARCARI</v>
          </cell>
          <cell r="C627" t="str">
            <v xml:space="preserve">  M.</v>
          </cell>
          <cell r="E627" t="str">
            <v>M</v>
          </cell>
          <cell r="F627">
            <v>15.2</v>
          </cell>
          <cell r="G627">
            <v>17.489999999999998</v>
          </cell>
        </row>
        <row r="628">
          <cell r="A628">
            <v>91242</v>
          </cell>
          <cell r="B628" t="str">
            <v>WATSON</v>
          </cell>
          <cell r="C628" t="str">
            <v xml:space="preserve">  J.B</v>
          </cell>
          <cell r="D628">
            <v>203168070</v>
          </cell>
          <cell r="E628" t="str">
            <v>M</v>
          </cell>
        </row>
        <row r="629">
          <cell r="A629">
            <v>91245</v>
          </cell>
          <cell r="B629" t="str">
            <v>FISK</v>
          </cell>
          <cell r="C629" t="str">
            <v xml:space="preserve">  T.</v>
          </cell>
          <cell r="E629" t="str">
            <v>M</v>
          </cell>
          <cell r="F629">
            <v>14.29</v>
          </cell>
          <cell r="G629">
            <v>16.53</v>
          </cell>
        </row>
        <row r="630">
          <cell r="A630">
            <v>91246</v>
          </cell>
          <cell r="B630" t="str">
            <v>CLARKE</v>
          </cell>
          <cell r="C630" t="str">
            <v xml:space="preserve">  A.</v>
          </cell>
          <cell r="E630" t="str">
            <v>M</v>
          </cell>
          <cell r="F630">
            <v>23.12</v>
          </cell>
          <cell r="G630">
            <v>22.62</v>
          </cell>
        </row>
        <row r="631">
          <cell r="A631">
            <v>91251</v>
          </cell>
          <cell r="B631" t="str">
            <v>RODGER</v>
          </cell>
          <cell r="C631" t="str">
            <v xml:space="preserve">  D.M</v>
          </cell>
          <cell r="E631" t="str">
            <v>M</v>
          </cell>
        </row>
        <row r="632">
          <cell r="A632">
            <v>91265</v>
          </cell>
          <cell r="B632" t="str">
            <v>BLEWITT</v>
          </cell>
          <cell r="C632" t="str">
            <v xml:space="preserve">  K.</v>
          </cell>
          <cell r="E632" t="str">
            <v>M</v>
          </cell>
          <cell r="F632">
            <v>14.05</v>
          </cell>
          <cell r="G632">
            <v>16.239999999999998</v>
          </cell>
        </row>
        <row r="633">
          <cell r="A633">
            <v>91268</v>
          </cell>
          <cell r="B633" t="str">
            <v>MONAGHAN</v>
          </cell>
          <cell r="C633" t="str">
            <v xml:space="preserve">  W.</v>
          </cell>
          <cell r="E633" t="str">
            <v>M</v>
          </cell>
          <cell r="F633">
            <v>20.350000000000001</v>
          </cell>
          <cell r="G633">
            <v>15.84</v>
          </cell>
        </row>
        <row r="634">
          <cell r="A634">
            <v>91274</v>
          </cell>
          <cell r="B634" t="str">
            <v>HOLLINGSWORTH</v>
          </cell>
          <cell r="C634" t="str">
            <v xml:space="preserve">  R.</v>
          </cell>
          <cell r="E634" t="str">
            <v>M</v>
          </cell>
          <cell r="F634">
            <v>22.41</v>
          </cell>
          <cell r="G634">
            <v>18.05</v>
          </cell>
        </row>
        <row r="635">
          <cell r="A635">
            <v>91275</v>
          </cell>
          <cell r="B635" t="str">
            <v>ALLEN</v>
          </cell>
          <cell r="C635" t="str">
            <v xml:space="preserve">  J.</v>
          </cell>
          <cell r="D635">
            <v>203508138</v>
          </cell>
          <cell r="E635" t="str">
            <v>M</v>
          </cell>
        </row>
        <row r="636">
          <cell r="A636">
            <v>91276</v>
          </cell>
          <cell r="B636" t="str">
            <v>WATSON</v>
          </cell>
          <cell r="C636" t="str">
            <v xml:space="preserve">  W.</v>
          </cell>
          <cell r="D636">
            <v>203508138</v>
          </cell>
          <cell r="E636" t="str">
            <v>M</v>
          </cell>
        </row>
        <row r="637">
          <cell r="A637">
            <v>91277</v>
          </cell>
          <cell r="B637" t="str">
            <v>BARNES</v>
          </cell>
          <cell r="C637" t="str">
            <v xml:space="preserve">  R.</v>
          </cell>
          <cell r="E637" t="str">
            <v>M</v>
          </cell>
          <cell r="F637">
            <v>14.15</v>
          </cell>
          <cell r="G637">
            <v>16.489999999999998</v>
          </cell>
        </row>
        <row r="638">
          <cell r="A638">
            <v>91278</v>
          </cell>
          <cell r="B638" t="str">
            <v>LANGSFORD</v>
          </cell>
          <cell r="C638" t="str">
            <v xml:space="preserve">  P.</v>
          </cell>
          <cell r="E638" t="str">
            <v>M</v>
          </cell>
          <cell r="F638">
            <v>18.239999999999998</v>
          </cell>
          <cell r="G638">
            <v>21.88</v>
          </cell>
        </row>
        <row r="639">
          <cell r="A639">
            <v>91279</v>
          </cell>
          <cell r="B639" t="str">
            <v>LEBBY</v>
          </cell>
          <cell r="C639" t="str">
            <v xml:space="preserve">  D.J</v>
          </cell>
          <cell r="E639" t="str">
            <v>M</v>
          </cell>
          <cell r="F639">
            <v>18.82</v>
          </cell>
          <cell r="G639">
            <v>17.399999999999999</v>
          </cell>
        </row>
        <row r="640">
          <cell r="A640">
            <v>91282</v>
          </cell>
          <cell r="B640" t="str">
            <v>WOLSTENHOLME</v>
          </cell>
          <cell r="C640" t="str">
            <v xml:space="preserve">  S.</v>
          </cell>
          <cell r="E640" t="str">
            <v>M</v>
          </cell>
          <cell r="F640">
            <v>14.75</v>
          </cell>
          <cell r="G640">
            <v>16.98</v>
          </cell>
        </row>
        <row r="641">
          <cell r="A641">
            <v>91283</v>
          </cell>
          <cell r="B641" t="str">
            <v>TAYLOR</v>
          </cell>
          <cell r="C641" t="str">
            <v xml:space="preserve">  M.</v>
          </cell>
          <cell r="D641">
            <v>203508138</v>
          </cell>
          <cell r="E641" t="str">
            <v>M</v>
          </cell>
        </row>
        <row r="642">
          <cell r="A642">
            <v>91285</v>
          </cell>
          <cell r="B642" t="str">
            <v>O'CONNELL</v>
          </cell>
          <cell r="C642" t="str">
            <v xml:space="preserve">  C.</v>
          </cell>
          <cell r="E642" t="str">
            <v>M</v>
          </cell>
          <cell r="F642">
            <v>17.87</v>
          </cell>
          <cell r="G642">
            <v>17.71</v>
          </cell>
        </row>
        <row r="643">
          <cell r="A643">
            <v>91287</v>
          </cell>
          <cell r="B643" t="str">
            <v>ROWE</v>
          </cell>
          <cell r="C643" t="str">
            <v xml:space="preserve">  G.R</v>
          </cell>
          <cell r="E643" t="str">
            <v>M</v>
          </cell>
        </row>
        <row r="644">
          <cell r="A644">
            <v>91288</v>
          </cell>
          <cell r="B644" t="str">
            <v>BROWN</v>
          </cell>
          <cell r="C644" t="str">
            <v xml:space="preserve">  S.D</v>
          </cell>
          <cell r="E644" t="str">
            <v>M</v>
          </cell>
          <cell r="F644">
            <v>19.760000000000002</v>
          </cell>
          <cell r="G644">
            <v>15.65</v>
          </cell>
        </row>
        <row r="645">
          <cell r="A645">
            <v>91296</v>
          </cell>
          <cell r="B645" t="str">
            <v>ARNOLD</v>
          </cell>
          <cell r="C645" t="str">
            <v xml:space="preserve">  P.G</v>
          </cell>
          <cell r="E645" t="str">
            <v>M</v>
          </cell>
          <cell r="F645">
            <v>19.170000000000002</v>
          </cell>
          <cell r="G645">
            <v>17.190000000000001</v>
          </cell>
        </row>
        <row r="646">
          <cell r="A646">
            <v>91300</v>
          </cell>
          <cell r="B646" t="str">
            <v>CLEPHANE</v>
          </cell>
          <cell r="C646" t="str">
            <v xml:space="preserve">  A.</v>
          </cell>
          <cell r="E646" t="str">
            <v>M</v>
          </cell>
          <cell r="F646">
            <v>21.42</v>
          </cell>
          <cell r="G646">
            <v>16.739999999999998</v>
          </cell>
        </row>
        <row r="647">
          <cell r="A647">
            <v>91302</v>
          </cell>
          <cell r="B647" t="str">
            <v>COBB</v>
          </cell>
          <cell r="C647" t="str">
            <v xml:space="preserve">  A.</v>
          </cell>
          <cell r="E647" t="str">
            <v>M</v>
          </cell>
          <cell r="F647">
            <v>20.54</v>
          </cell>
          <cell r="G647">
            <v>15.53</v>
          </cell>
        </row>
        <row r="648">
          <cell r="A648">
            <v>91317</v>
          </cell>
          <cell r="B648" t="str">
            <v>BALL</v>
          </cell>
          <cell r="C648" t="str">
            <v xml:space="preserve">  G.R</v>
          </cell>
          <cell r="E648" t="str">
            <v>M</v>
          </cell>
          <cell r="F648">
            <v>23.46</v>
          </cell>
          <cell r="G648">
            <v>19.010000000000002</v>
          </cell>
        </row>
        <row r="649">
          <cell r="A649">
            <v>91333</v>
          </cell>
          <cell r="B649" t="str">
            <v>TILBURY</v>
          </cell>
          <cell r="C649" t="str">
            <v xml:space="preserve">  L.</v>
          </cell>
          <cell r="E649" t="str">
            <v>M</v>
          </cell>
          <cell r="F649">
            <v>19.39</v>
          </cell>
          <cell r="G649">
            <v>15.48</v>
          </cell>
        </row>
        <row r="650">
          <cell r="A650">
            <v>91334</v>
          </cell>
          <cell r="B650" t="str">
            <v>GREEN</v>
          </cell>
          <cell r="C650" t="str">
            <v xml:space="preserve">  L.</v>
          </cell>
          <cell r="E650" t="str">
            <v>M</v>
          </cell>
          <cell r="F650">
            <v>22.48</v>
          </cell>
          <cell r="G650">
            <v>16.95</v>
          </cell>
        </row>
        <row r="651">
          <cell r="A651">
            <v>91337</v>
          </cell>
          <cell r="B651" t="str">
            <v>IFFIELD</v>
          </cell>
          <cell r="C651" t="str">
            <v xml:space="preserve">  N.</v>
          </cell>
          <cell r="E651" t="str">
            <v>M</v>
          </cell>
          <cell r="F651">
            <v>23.55</v>
          </cell>
          <cell r="G651">
            <v>19.54</v>
          </cell>
        </row>
        <row r="652">
          <cell r="A652">
            <v>91340</v>
          </cell>
          <cell r="B652" t="str">
            <v>DUER</v>
          </cell>
          <cell r="C652" t="str">
            <v xml:space="preserve">  S.</v>
          </cell>
          <cell r="E652" t="str">
            <v>M</v>
          </cell>
          <cell r="F652">
            <v>17.77</v>
          </cell>
          <cell r="G652">
            <v>21.21</v>
          </cell>
        </row>
        <row r="653">
          <cell r="A653">
            <v>91344</v>
          </cell>
          <cell r="B653" t="str">
            <v>HEAP</v>
          </cell>
          <cell r="C653" t="str">
            <v xml:space="preserve">  D.E</v>
          </cell>
          <cell r="E653" t="str">
            <v>M</v>
          </cell>
          <cell r="F653">
            <v>19.07</v>
          </cell>
          <cell r="G653">
            <v>14.31</v>
          </cell>
        </row>
        <row r="654">
          <cell r="A654">
            <v>91347</v>
          </cell>
          <cell r="B654" t="str">
            <v>LAWRENCE</v>
          </cell>
          <cell r="C654" t="str">
            <v xml:space="preserve">  R.G</v>
          </cell>
          <cell r="E654" t="str">
            <v>M</v>
          </cell>
          <cell r="F654">
            <v>16.46</v>
          </cell>
          <cell r="G654">
            <v>19.420000000000002</v>
          </cell>
        </row>
        <row r="655">
          <cell r="A655">
            <v>91352</v>
          </cell>
          <cell r="B655" t="str">
            <v>COMER</v>
          </cell>
          <cell r="C655" t="str">
            <v xml:space="preserve">  D.W</v>
          </cell>
          <cell r="E655" t="str">
            <v>M</v>
          </cell>
          <cell r="F655">
            <v>20.96</v>
          </cell>
          <cell r="G655">
            <v>19.559999999999999</v>
          </cell>
        </row>
        <row r="656">
          <cell r="A656">
            <v>91361</v>
          </cell>
          <cell r="B656" t="str">
            <v>SCOTT</v>
          </cell>
          <cell r="C656" t="str">
            <v xml:space="preserve">  M.J</v>
          </cell>
          <cell r="E656" t="str">
            <v>M</v>
          </cell>
          <cell r="F656">
            <v>22.02</v>
          </cell>
          <cell r="G656">
            <v>27.29</v>
          </cell>
        </row>
        <row r="657">
          <cell r="A657">
            <v>91362</v>
          </cell>
          <cell r="B657" t="str">
            <v>RIVETT</v>
          </cell>
          <cell r="C657" t="str">
            <v xml:space="preserve">  M.R</v>
          </cell>
          <cell r="D657">
            <v>203508138</v>
          </cell>
          <cell r="E657" t="str">
            <v>M</v>
          </cell>
        </row>
        <row r="658">
          <cell r="A658">
            <v>91364</v>
          </cell>
          <cell r="B658" t="str">
            <v>MOLLOY</v>
          </cell>
          <cell r="C658" t="str">
            <v xml:space="preserve">  J.F</v>
          </cell>
          <cell r="E658" t="str">
            <v>M</v>
          </cell>
          <cell r="F658">
            <v>19.28</v>
          </cell>
          <cell r="G658">
            <v>15.75</v>
          </cell>
        </row>
        <row r="659">
          <cell r="A659">
            <v>91369</v>
          </cell>
          <cell r="B659" t="str">
            <v>GREIG</v>
          </cell>
          <cell r="C659" t="str">
            <v xml:space="preserve">  J.A</v>
          </cell>
          <cell r="E659" t="str">
            <v>M</v>
          </cell>
          <cell r="F659">
            <v>19.16</v>
          </cell>
          <cell r="G659">
            <v>15.59</v>
          </cell>
        </row>
        <row r="660">
          <cell r="A660">
            <v>91381</v>
          </cell>
          <cell r="B660" t="str">
            <v>COX</v>
          </cell>
          <cell r="C660" t="str">
            <v xml:space="preserve">  D.A</v>
          </cell>
          <cell r="E660" t="str">
            <v>M</v>
          </cell>
        </row>
        <row r="661">
          <cell r="A661">
            <v>91384</v>
          </cell>
          <cell r="B661" t="str">
            <v>PROCTOR</v>
          </cell>
          <cell r="C661" t="str">
            <v xml:space="preserve">  T.</v>
          </cell>
          <cell r="E661" t="str">
            <v>M</v>
          </cell>
          <cell r="F661">
            <v>17.149999999999999</v>
          </cell>
          <cell r="G661">
            <v>15.92</v>
          </cell>
        </row>
        <row r="662">
          <cell r="A662">
            <v>91385</v>
          </cell>
          <cell r="B662" t="str">
            <v>DICKSON</v>
          </cell>
          <cell r="C662" t="str">
            <v xml:space="preserve">  J.R</v>
          </cell>
          <cell r="E662" t="str">
            <v>M</v>
          </cell>
          <cell r="F662">
            <v>19.68</v>
          </cell>
          <cell r="G662">
            <v>15.35</v>
          </cell>
        </row>
        <row r="663">
          <cell r="A663">
            <v>91386</v>
          </cell>
          <cell r="B663" t="str">
            <v>ACCILI</v>
          </cell>
          <cell r="C663" t="str">
            <v xml:space="preserve">  F.</v>
          </cell>
          <cell r="E663" t="str">
            <v>M</v>
          </cell>
          <cell r="F663">
            <v>18.940000000000001</v>
          </cell>
          <cell r="G663">
            <v>12.96</v>
          </cell>
        </row>
        <row r="664">
          <cell r="A664">
            <v>91388</v>
          </cell>
          <cell r="B664" t="str">
            <v>HUXFORD</v>
          </cell>
          <cell r="C664" t="str">
            <v xml:space="preserve">  D.</v>
          </cell>
          <cell r="E664" t="str">
            <v>M</v>
          </cell>
          <cell r="F664">
            <v>22.67</v>
          </cell>
          <cell r="G664">
            <v>17.21</v>
          </cell>
        </row>
        <row r="665">
          <cell r="A665">
            <v>91395</v>
          </cell>
          <cell r="B665" t="str">
            <v>FOSTER</v>
          </cell>
          <cell r="C665" t="str">
            <v xml:space="preserve">  S.B</v>
          </cell>
          <cell r="E665" t="str">
            <v>M</v>
          </cell>
        </row>
        <row r="666">
          <cell r="A666">
            <v>91403</v>
          </cell>
          <cell r="B666" t="str">
            <v>EASTWOOD</v>
          </cell>
          <cell r="C666" t="str">
            <v xml:space="preserve">  K.</v>
          </cell>
          <cell r="E666" t="str">
            <v>M</v>
          </cell>
          <cell r="F666">
            <v>17.97</v>
          </cell>
          <cell r="G666">
            <v>13.61</v>
          </cell>
        </row>
        <row r="667">
          <cell r="A667">
            <v>91417</v>
          </cell>
          <cell r="B667" t="str">
            <v>ALEXANDER</v>
          </cell>
          <cell r="C667" t="str">
            <v xml:space="preserve">  M.</v>
          </cell>
          <cell r="E667" t="str">
            <v>M</v>
          </cell>
          <cell r="F667">
            <v>22.35</v>
          </cell>
          <cell r="G667">
            <v>17.940000000000001</v>
          </cell>
        </row>
        <row r="668">
          <cell r="A668">
            <v>91429</v>
          </cell>
          <cell r="B668" t="str">
            <v>BELL</v>
          </cell>
          <cell r="C668" t="str">
            <v xml:space="preserve">  D.B</v>
          </cell>
          <cell r="E668" t="str">
            <v>M</v>
          </cell>
          <cell r="F668">
            <v>21.84</v>
          </cell>
          <cell r="G668">
            <v>17.78</v>
          </cell>
        </row>
        <row r="669">
          <cell r="A669">
            <v>91434</v>
          </cell>
          <cell r="B669" t="str">
            <v>SLACK</v>
          </cell>
          <cell r="C669" t="str">
            <v xml:space="preserve">  S.R</v>
          </cell>
          <cell r="D669">
            <v>203508138</v>
          </cell>
          <cell r="E669" t="str">
            <v>M</v>
          </cell>
        </row>
        <row r="670">
          <cell r="A670">
            <v>91440</v>
          </cell>
          <cell r="B670" t="str">
            <v>DOVE</v>
          </cell>
          <cell r="C670" t="str">
            <v xml:space="preserve">  P.</v>
          </cell>
          <cell r="E670" t="str">
            <v>M</v>
          </cell>
          <cell r="F670">
            <v>23.93</v>
          </cell>
          <cell r="G670">
            <v>23.01</v>
          </cell>
        </row>
        <row r="671">
          <cell r="A671">
            <v>91455</v>
          </cell>
          <cell r="B671" t="str">
            <v>PRICE</v>
          </cell>
          <cell r="C671" t="str">
            <v xml:space="preserve">  S.L</v>
          </cell>
          <cell r="E671" t="str">
            <v>M</v>
          </cell>
          <cell r="F671">
            <v>22.21</v>
          </cell>
          <cell r="G671">
            <v>18.46</v>
          </cell>
        </row>
        <row r="672">
          <cell r="A672">
            <v>91460</v>
          </cell>
          <cell r="B672" t="str">
            <v>PAINE</v>
          </cell>
          <cell r="C672" t="str">
            <v xml:space="preserve">  G.</v>
          </cell>
          <cell r="E672" t="str">
            <v>M</v>
          </cell>
          <cell r="F672">
            <v>21.33</v>
          </cell>
          <cell r="G672">
            <v>20.49</v>
          </cell>
        </row>
        <row r="673">
          <cell r="A673">
            <v>91469</v>
          </cell>
          <cell r="B673" t="str">
            <v>SCANTLEBURY</v>
          </cell>
          <cell r="C673" t="str">
            <v xml:space="preserve">  R.</v>
          </cell>
          <cell r="E673" t="str">
            <v>M</v>
          </cell>
          <cell r="F673">
            <v>14.91</v>
          </cell>
          <cell r="G673">
            <v>17.329999999999998</v>
          </cell>
        </row>
        <row r="674">
          <cell r="A674">
            <v>91470</v>
          </cell>
          <cell r="B674" t="str">
            <v>CANHAM</v>
          </cell>
          <cell r="C674" t="str">
            <v xml:space="preserve">  T.</v>
          </cell>
          <cell r="E674" t="str">
            <v>M</v>
          </cell>
          <cell r="F674">
            <v>23.05</v>
          </cell>
          <cell r="G674">
            <v>18.43</v>
          </cell>
        </row>
        <row r="675">
          <cell r="A675">
            <v>91474</v>
          </cell>
          <cell r="B675" t="str">
            <v>BACHE</v>
          </cell>
          <cell r="C675" t="str">
            <v xml:space="preserve">  J.</v>
          </cell>
          <cell r="D675">
            <v>993248126</v>
          </cell>
          <cell r="E675" t="str">
            <v>M</v>
          </cell>
        </row>
        <row r="676">
          <cell r="A676">
            <v>91477</v>
          </cell>
          <cell r="B676" t="str">
            <v>BISCHOFER</v>
          </cell>
          <cell r="C676" t="str">
            <v xml:space="preserve">  F.</v>
          </cell>
          <cell r="E676" t="str">
            <v>M</v>
          </cell>
          <cell r="F676">
            <v>22.13</v>
          </cell>
          <cell r="G676">
            <v>18.09</v>
          </cell>
        </row>
        <row r="677">
          <cell r="A677">
            <v>91482</v>
          </cell>
          <cell r="B677" t="str">
            <v>SMITH</v>
          </cell>
          <cell r="C677" t="str">
            <v xml:space="preserve">  T.</v>
          </cell>
          <cell r="D677">
            <v>993248126</v>
          </cell>
          <cell r="E677" t="str">
            <v>M</v>
          </cell>
        </row>
        <row r="678">
          <cell r="A678">
            <v>91486</v>
          </cell>
          <cell r="B678" t="str">
            <v>BAKER</v>
          </cell>
          <cell r="C678" t="str">
            <v xml:space="preserve">  M.J</v>
          </cell>
          <cell r="D678">
            <v>993248126</v>
          </cell>
          <cell r="E678" t="str">
            <v>M</v>
          </cell>
        </row>
        <row r="679">
          <cell r="A679">
            <v>91488</v>
          </cell>
          <cell r="B679" t="str">
            <v>JENKINS</v>
          </cell>
          <cell r="C679" t="str">
            <v xml:space="preserve">  T.R</v>
          </cell>
          <cell r="E679" t="str">
            <v>M</v>
          </cell>
          <cell r="F679">
            <v>20.91</v>
          </cell>
          <cell r="G679">
            <v>16.739999999999998</v>
          </cell>
        </row>
        <row r="680">
          <cell r="A680">
            <v>91494</v>
          </cell>
          <cell r="B680" t="str">
            <v>COLLIER</v>
          </cell>
          <cell r="C680" t="str">
            <v xml:space="preserve">  O.</v>
          </cell>
          <cell r="E680" t="str">
            <v>M</v>
          </cell>
          <cell r="F680">
            <v>16.03</v>
          </cell>
          <cell r="G680">
            <v>18.53</v>
          </cell>
        </row>
        <row r="681">
          <cell r="A681">
            <v>91498</v>
          </cell>
          <cell r="B681" t="str">
            <v>CHARSLEY</v>
          </cell>
          <cell r="C681" t="str">
            <v xml:space="preserve">  D.E</v>
          </cell>
          <cell r="E681" t="str">
            <v>M</v>
          </cell>
          <cell r="F681">
            <v>18.420000000000002</v>
          </cell>
          <cell r="G681">
            <v>15.16</v>
          </cell>
        </row>
        <row r="682">
          <cell r="A682">
            <v>91504</v>
          </cell>
          <cell r="B682" t="str">
            <v>BRADLEY</v>
          </cell>
          <cell r="C682" t="str">
            <v xml:space="preserve">  R.W</v>
          </cell>
          <cell r="E682" t="str">
            <v>M</v>
          </cell>
          <cell r="F682">
            <v>14.05</v>
          </cell>
          <cell r="G682">
            <v>16.23</v>
          </cell>
        </row>
        <row r="683">
          <cell r="A683">
            <v>91525</v>
          </cell>
          <cell r="B683" t="str">
            <v>GREEN</v>
          </cell>
          <cell r="C683" t="str">
            <v xml:space="preserve">  N.T</v>
          </cell>
          <cell r="E683" t="str">
            <v>M</v>
          </cell>
          <cell r="F683">
            <v>18.59</v>
          </cell>
          <cell r="G683">
            <v>14.83</v>
          </cell>
        </row>
        <row r="684">
          <cell r="A684">
            <v>91529</v>
          </cell>
          <cell r="B684" t="str">
            <v>MINTON</v>
          </cell>
          <cell r="C684" t="str">
            <v xml:space="preserve">  M.G</v>
          </cell>
          <cell r="E684" t="str">
            <v>M</v>
          </cell>
          <cell r="F684">
            <v>16.68</v>
          </cell>
          <cell r="G684">
            <v>15.56</v>
          </cell>
        </row>
        <row r="685">
          <cell r="A685">
            <v>91533</v>
          </cell>
          <cell r="B685" t="str">
            <v>CHITTY</v>
          </cell>
          <cell r="C685" t="str">
            <v xml:space="preserve">  B.</v>
          </cell>
          <cell r="E685" t="str">
            <v>M</v>
          </cell>
          <cell r="F685">
            <v>20.83</v>
          </cell>
          <cell r="G685">
            <v>15.94</v>
          </cell>
        </row>
        <row r="686">
          <cell r="A686">
            <v>91534</v>
          </cell>
          <cell r="B686" t="str">
            <v>SPIVEY</v>
          </cell>
          <cell r="C686" t="str">
            <v xml:space="preserve">  P.R</v>
          </cell>
          <cell r="D686">
            <v>993248126</v>
          </cell>
          <cell r="E686" t="str">
            <v>M</v>
          </cell>
        </row>
        <row r="687">
          <cell r="A687">
            <v>91539</v>
          </cell>
          <cell r="B687" t="str">
            <v>MORGAN</v>
          </cell>
          <cell r="C687" t="str">
            <v xml:space="preserve">  A.I</v>
          </cell>
          <cell r="E687" t="str">
            <v>M</v>
          </cell>
          <cell r="F687">
            <v>22.72</v>
          </cell>
          <cell r="G687">
            <v>17.27</v>
          </cell>
        </row>
        <row r="688">
          <cell r="A688">
            <v>91542</v>
          </cell>
          <cell r="B688" t="str">
            <v>BROADWAY</v>
          </cell>
          <cell r="C688" t="str">
            <v xml:space="preserve">  T.</v>
          </cell>
          <cell r="E688" t="str">
            <v>M</v>
          </cell>
          <cell r="F688">
            <v>19.59</v>
          </cell>
          <cell r="G688">
            <v>14.28</v>
          </cell>
        </row>
        <row r="689">
          <cell r="A689">
            <v>91559</v>
          </cell>
          <cell r="B689" t="str">
            <v>JONES</v>
          </cell>
          <cell r="C689" t="str">
            <v xml:space="preserve">  K.G</v>
          </cell>
          <cell r="E689" t="str">
            <v>M</v>
          </cell>
          <cell r="F689">
            <v>21.12</v>
          </cell>
          <cell r="G689">
            <v>16.739999999999998</v>
          </cell>
        </row>
        <row r="690">
          <cell r="A690">
            <v>91563</v>
          </cell>
          <cell r="B690" t="str">
            <v>CLAPINSON</v>
          </cell>
          <cell r="C690" t="str">
            <v xml:space="preserve">  D.</v>
          </cell>
          <cell r="E690" t="str">
            <v>M</v>
          </cell>
          <cell r="F690">
            <v>24.91</v>
          </cell>
          <cell r="G690">
            <v>21.41</v>
          </cell>
        </row>
        <row r="691">
          <cell r="A691">
            <v>91566</v>
          </cell>
          <cell r="B691" t="str">
            <v>BLOW</v>
          </cell>
          <cell r="C691" t="str">
            <v xml:space="preserve">  C.</v>
          </cell>
          <cell r="E691" t="str">
            <v>M</v>
          </cell>
          <cell r="F691">
            <v>21.76</v>
          </cell>
          <cell r="G691">
            <v>17.190000000000001</v>
          </cell>
        </row>
        <row r="692">
          <cell r="A692">
            <v>91569</v>
          </cell>
          <cell r="B692" t="str">
            <v>LOVE</v>
          </cell>
          <cell r="C692" t="str">
            <v xml:space="preserve">  R.</v>
          </cell>
          <cell r="E692" t="str">
            <v>M</v>
          </cell>
          <cell r="F692">
            <v>17.36</v>
          </cell>
          <cell r="G692">
            <v>20.69</v>
          </cell>
        </row>
        <row r="693">
          <cell r="A693">
            <v>91578</v>
          </cell>
          <cell r="B693" t="str">
            <v>DORWARD</v>
          </cell>
          <cell r="C693" t="str">
            <v xml:space="preserve">  I.</v>
          </cell>
          <cell r="E693" t="str">
            <v>M</v>
          </cell>
          <cell r="F693">
            <v>18.64</v>
          </cell>
          <cell r="G693">
            <v>22.38</v>
          </cell>
        </row>
        <row r="694">
          <cell r="A694">
            <v>91579</v>
          </cell>
          <cell r="B694" t="str">
            <v>HANNAH</v>
          </cell>
          <cell r="C694" t="str">
            <v xml:space="preserve">  J.C</v>
          </cell>
          <cell r="E694" t="str">
            <v>M</v>
          </cell>
        </row>
        <row r="695">
          <cell r="A695">
            <v>91585</v>
          </cell>
          <cell r="B695" t="str">
            <v>BEAUMONT</v>
          </cell>
          <cell r="C695" t="str">
            <v xml:space="preserve">  J.F</v>
          </cell>
          <cell r="D695">
            <v>993248126</v>
          </cell>
          <cell r="E695" t="str">
            <v>M</v>
          </cell>
        </row>
        <row r="696">
          <cell r="A696">
            <v>91586</v>
          </cell>
          <cell r="B696" t="str">
            <v>OCKWELL</v>
          </cell>
          <cell r="C696" t="str">
            <v xml:space="preserve">  M.</v>
          </cell>
          <cell r="E696" t="str">
            <v>M</v>
          </cell>
          <cell r="F696">
            <v>20.52</v>
          </cell>
          <cell r="G696">
            <v>16.98</v>
          </cell>
        </row>
        <row r="697">
          <cell r="A697">
            <v>91588</v>
          </cell>
          <cell r="B697" t="str">
            <v>MITCHELL</v>
          </cell>
          <cell r="C697" t="str">
            <v xml:space="preserve">  D.</v>
          </cell>
          <cell r="E697" t="str">
            <v>M</v>
          </cell>
          <cell r="F697">
            <v>21.51</v>
          </cell>
          <cell r="G697">
            <v>21.66</v>
          </cell>
        </row>
        <row r="698">
          <cell r="A698">
            <v>91591</v>
          </cell>
          <cell r="B698" t="str">
            <v>GARTON</v>
          </cell>
          <cell r="C698" t="str">
            <v xml:space="preserve">  M.</v>
          </cell>
          <cell r="E698" t="str">
            <v>M</v>
          </cell>
          <cell r="F698">
            <v>21.31</v>
          </cell>
          <cell r="G698">
            <v>18.02</v>
          </cell>
        </row>
        <row r="699">
          <cell r="A699">
            <v>91592</v>
          </cell>
          <cell r="B699" t="str">
            <v>SNOOK</v>
          </cell>
          <cell r="C699" t="str">
            <v xml:space="preserve">  G.R</v>
          </cell>
          <cell r="D699">
            <v>993248126</v>
          </cell>
          <cell r="E699" t="str">
            <v>M</v>
          </cell>
        </row>
        <row r="700">
          <cell r="A700">
            <v>91593</v>
          </cell>
          <cell r="B700" t="str">
            <v>TRACEY</v>
          </cell>
          <cell r="C700" t="str">
            <v xml:space="preserve">  I.</v>
          </cell>
          <cell r="E700" t="str">
            <v>M</v>
          </cell>
        </row>
        <row r="701">
          <cell r="A701">
            <v>91594</v>
          </cell>
          <cell r="B701" t="str">
            <v>GRANGER</v>
          </cell>
          <cell r="C701" t="str">
            <v xml:space="preserve">  S.A</v>
          </cell>
          <cell r="E701" t="str">
            <v>M</v>
          </cell>
          <cell r="F701">
            <v>27.87</v>
          </cell>
        </row>
        <row r="702">
          <cell r="A702">
            <v>91603</v>
          </cell>
          <cell r="B702" t="str">
            <v>HAMMOND</v>
          </cell>
          <cell r="C702" t="str">
            <v xml:space="preserve">  D.</v>
          </cell>
          <cell r="E702" t="str">
            <v>M</v>
          </cell>
          <cell r="F702">
            <v>19.149999999999999</v>
          </cell>
          <cell r="G702">
            <v>17.420000000000002</v>
          </cell>
        </row>
        <row r="703">
          <cell r="A703">
            <v>91604</v>
          </cell>
          <cell r="B703" t="str">
            <v>BARTON</v>
          </cell>
          <cell r="C703" t="str">
            <v xml:space="preserve">  F.</v>
          </cell>
          <cell r="E703" t="str">
            <v>M</v>
          </cell>
          <cell r="F703">
            <v>16.22</v>
          </cell>
          <cell r="G703">
            <v>15.49</v>
          </cell>
        </row>
        <row r="704">
          <cell r="A704">
            <v>91615</v>
          </cell>
          <cell r="B704" t="str">
            <v>WALTON</v>
          </cell>
          <cell r="C704" t="str">
            <v xml:space="preserve">  T.G</v>
          </cell>
          <cell r="E704" t="str">
            <v>M</v>
          </cell>
          <cell r="F704">
            <v>15.1</v>
          </cell>
          <cell r="G704">
            <v>17.760000000000002</v>
          </cell>
        </row>
        <row r="705">
          <cell r="A705">
            <v>91634</v>
          </cell>
          <cell r="B705" t="str">
            <v>CANHAM</v>
          </cell>
          <cell r="C705" t="str">
            <v xml:space="preserve">  P.</v>
          </cell>
          <cell r="E705" t="str">
            <v>M</v>
          </cell>
          <cell r="F705">
            <v>15.31</v>
          </cell>
          <cell r="G705">
            <v>17.91</v>
          </cell>
        </row>
        <row r="706">
          <cell r="A706">
            <v>91651</v>
          </cell>
          <cell r="B706" t="str">
            <v>KING</v>
          </cell>
          <cell r="C706" t="str">
            <v xml:space="preserve">  M.</v>
          </cell>
          <cell r="E706" t="str">
            <v>M</v>
          </cell>
          <cell r="F706">
            <v>14.35</v>
          </cell>
          <cell r="G706">
            <v>16.64</v>
          </cell>
        </row>
        <row r="707">
          <cell r="A707">
            <v>91652</v>
          </cell>
          <cell r="B707" t="str">
            <v>REYES HERNANDEZ</v>
          </cell>
          <cell r="C707" t="str">
            <v xml:space="preserve">  O.</v>
          </cell>
          <cell r="E707" t="str">
            <v>M</v>
          </cell>
          <cell r="F707">
            <v>12.83</v>
          </cell>
          <cell r="G707">
            <v>14.55</v>
          </cell>
        </row>
        <row r="708">
          <cell r="A708">
            <v>91654</v>
          </cell>
          <cell r="B708" t="str">
            <v>SMITH</v>
          </cell>
          <cell r="C708" t="str">
            <v xml:space="preserve">  R.J</v>
          </cell>
          <cell r="E708" t="str">
            <v>M</v>
          </cell>
          <cell r="F708">
            <v>19.8</v>
          </cell>
          <cell r="G708">
            <v>18.670000000000002</v>
          </cell>
        </row>
        <row r="709">
          <cell r="A709">
            <v>91657</v>
          </cell>
          <cell r="B709" t="str">
            <v>STOREY</v>
          </cell>
          <cell r="C709" t="str">
            <v xml:space="preserve">  J.</v>
          </cell>
          <cell r="E709" t="str">
            <v>M</v>
          </cell>
          <cell r="F709">
            <v>13.12</v>
          </cell>
          <cell r="G709">
            <v>14.94</v>
          </cell>
        </row>
        <row r="710">
          <cell r="A710">
            <v>91665</v>
          </cell>
          <cell r="B710" t="str">
            <v>HAIGH</v>
          </cell>
          <cell r="C710" t="str">
            <v xml:space="preserve">  M.</v>
          </cell>
          <cell r="E710" t="str">
            <v>M</v>
          </cell>
        </row>
        <row r="711">
          <cell r="A711">
            <v>91677</v>
          </cell>
          <cell r="B711" t="str">
            <v>SWEENEY</v>
          </cell>
          <cell r="C711" t="str">
            <v xml:space="preserve">  J.E</v>
          </cell>
          <cell r="E711" t="str">
            <v>M</v>
          </cell>
          <cell r="F711">
            <v>24.04</v>
          </cell>
          <cell r="G711">
            <v>24.15</v>
          </cell>
        </row>
        <row r="712">
          <cell r="A712">
            <v>91678</v>
          </cell>
          <cell r="B712" t="str">
            <v>SANDERS</v>
          </cell>
          <cell r="C712" t="str">
            <v xml:space="preserve">  C.</v>
          </cell>
          <cell r="E712" t="str">
            <v>M</v>
          </cell>
          <cell r="F712">
            <v>18.66</v>
          </cell>
          <cell r="G712">
            <v>17.62</v>
          </cell>
        </row>
        <row r="713">
          <cell r="A713">
            <v>91688</v>
          </cell>
          <cell r="B713" t="str">
            <v>HARRISON</v>
          </cell>
          <cell r="C713" t="str">
            <v xml:space="preserve">  T.C</v>
          </cell>
          <cell r="E713" t="str">
            <v>M</v>
          </cell>
          <cell r="F713">
            <v>16.2</v>
          </cell>
          <cell r="G713">
            <v>19.100000000000001</v>
          </cell>
        </row>
        <row r="714">
          <cell r="A714">
            <v>91693</v>
          </cell>
          <cell r="B714" t="str">
            <v>BUTTERLY</v>
          </cell>
          <cell r="C714" t="str">
            <v xml:space="preserve">  D.</v>
          </cell>
          <cell r="E714" t="str">
            <v>M</v>
          </cell>
          <cell r="F714">
            <v>19.309999999999999</v>
          </cell>
          <cell r="G714">
            <v>23.28</v>
          </cell>
        </row>
        <row r="715">
          <cell r="A715">
            <v>91700</v>
          </cell>
          <cell r="B715" t="str">
            <v>CARR</v>
          </cell>
          <cell r="C715" t="str">
            <v xml:space="preserve">  R.W</v>
          </cell>
          <cell r="E715" t="str">
            <v>M</v>
          </cell>
          <cell r="F715">
            <v>19.940000000000001</v>
          </cell>
          <cell r="G715">
            <v>16.63</v>
          </cell>
        </row>
        <row r="716">
          <cell r="A716">
            <v>91703</v>
          </cell>
          <cell r="B716" t="str">
            <v>ARTHUR</v>
          </cell>
          <cell r="C716" t="str">
            <v xml:space="preserve">  R.</v>
          </cell>
          <cell r="E716" t="str">
            <v>M</v>
          </cell>
          <cell r="F716">
            <v>16.27</v>
          </cell>
          <cell r="G716">
            <v>19.03</v>
          </cell>
        </row>
        <row r="717">
          <cell r="A717">
            <v>91704</v>
          </cell>
          <cell r="B717" t="str">
            <v>WADGE</v>
          </cell>
          <cell r="C717" t="str">
            <v xml:space="preserve">  J.</v>
          </cell>
          <cell r="E717" t="str">
            <v>M</v>
          </cell>
          <cell r="F717">
            <v>13.42</v>
          </cell>
          <cell r="G717">
            <v>15.39</v>
          </cell>
        </row>
        <row r="718">
          <cell r="A718">
            <v>91711</v>
          </cell>
          <cell r="B718" t="str">
            <v>PAYTON</v>
          </cell>
          <cell r="C718" t="str">
            <v xml:space="preserve">  D.D</v>
          </cell>
          <cell r="E718" t="str">
            <v>M</v>
          </cell>
        </row>
        <row r="719">
          <cell r="A719">
            <v>91715</v>
          </cell>
          <cell r="B719" t="str">
            <v>PRIOR</v>
          </cell>
          <cell r="C719" t="str">
            <v xml:space="preserve">  L.</v>
          </cell>
          <cell r="D719">
            <v>203508138</v>
          </cell>
          <cell r="E719" t="str">
            <v>M</v>
          </cell>
        </row>
        <row r="720">
          <cell r="A720">
            <v>91716</v>
          </cell>
          <cell r="B720" t="str">
            <v>BELLWARD</v>
          </cell>
          <cell r="C720" t="str">
            <v xml:space="preserve">  C.P</v>
          </cell>
          <cell r="D720">
            <v>203508138</v>
          </cell>
          <cell r="E720" t="str">
            <v>M</v>
          </cell>
        </row>
        <row r="721">
          <cell r="A721">
            <v>91717</v>
          </cell>
          <cell r="B721" t="str">
            <v>BROWN</v>
          </cell>
          <cell r="C721" t="str">
            <v xml:space="preserve">  K.J</v>
          </cell>
          <cell r="D721">
            <v>203508138</v>
          </cell>
          <cell r="E721" t="str">
            <v>M</v>
          </cell>
        </row>
        <row r="722">
          <cell r="A722">
            <v>91722</v>
          </cell>
          <cell r="B722" t="str">
            <v>GRIFFITHS</v>
          </cell>
          <cell r="C722" t="str">
            <v xml:space="preserve">  B.</v>
          </cell>
          <cell r="E722" t="str">
            <v>M</v>
          </cell>
          <cell r="F722">
            <v>14.8</v>
          </cell>
          <cell r="G722">
            <v>17.27</v>
          </cell>
        </row>
        <row r="723">
          <cell r="A723">
            <v>91725</v>
          </cell>
          <cell r="B723" t="str">
            <v>PAGE</v>
          </cell>
          <cell r="C723" t="str">
            <v xml:space="preserve">  F.</v>
          </cell>
          <cell r="E723" t="str">
            <v>M</v>
          </cell>
          <cell r="F723">
            <v>11.04</v>
          </cell>
          <cell r="G723">
            <v>12.06</v>
          </cell>
        </row>
        <row r="724">
          <cell r="A724">
            <v>91730</v>
          </cell>
          <cell r="B724" t="str">
            <v>JOHNSON</v>
          </cell>
          <cell r="C724" t="str">
            <v xml:space="preserve">  B.R</v>
          </cell>
          <cell r="E724" t="str">
            <v>M</v>
          </cell>
          <cell r="F724">
            <v>20.75</v>
          </cell>
          <cell r="G724">
            <v>19.600000000000001</v>
          </cell>
        </row>
        <row r="725">
          <cell r="A725">
            <v>91732</v>
          </cell>
          <cell r="B725" t="str">
            <v>FULLER</v>
          </cell>
          <cell r="C725" t="str">
            <v xml:space="preserve">  J.</v>
          </cell>
          <cell r="D725">
            <v>203508138</v>
          </cell>
          <cell r="E725" t="str">
            <v>M</v>
          </cell>
        </row>
        <row r="726">
          <cell r="A726">
            <v>91733</v>
          </cell>
          <cell r="B726" t="str">
            <v>BUTT</v>
          </cell>
          <cell r="C726" t="str">
            <v xml:space="preserve">  F.D</v>
          </cell>
          <cell r="D726">
            <v>203508138</v>
          </cell>
          <cell r="E726" t="str">
            <v>M</v>
          </cell>
        </row>
        <row r="727">
          <cell r="A727">
            <v>91747</v>
          </cell>
          <cell r="B727" t="str">
            <v>SOWTEN</v>
          </cell>
          <cell r="C727" t="str">
            <v xml:space="preserve">  D.</v>
          </cell>
          <cell r="D727">
            <v>203508138</v>
          </cell>
          <cell r="E727" t="str">
            <v>M</v>
          </cell>
        </row>
        <row r="728">
          <cell r="A728">
            <v>91748</v>
          </cell>
          <cell r="B728" t="str">
            <v>THACKERAY</v>
          </cell>
          <cell r="C728" t="str">
            <v xml:space="preserve">  S.A</v>
          </cell>
          <cell r="D728">
            <v>203508138</v>
          </cell>
          <cell r="E728" t="str">
            <v>M</v>
          </cell>
        </row>
        <row r="729">
          <cell r="A729">
            <v>91755</v>
          </cell>
          <cell r="B729" t="str">
            <v>NIGHTINGALE</v>
          </cell>
          <cell r="C729" t="str">
            <v xml:space="preserve">  P.C</v>
          </cell>
          <cell r="D729">
            <v>203508138</v>
          </cell>
          <cell r="E729" t="str">
            <v>M</v>
          </cell>
        </row>
        <row r="730">
          <cell r="A730">
            <v>91757</v>
          </cell>
          <cell r="B730" t="str">
            <v>LAKIN</v>
          </cell>
          <cell r="C730" t="str">
            <v xml:space="preserve">  W.</v>
          </cell>
          <cell r="E730" t="str">
            <v>M</v>
          </cell>
          <cell r="F730">
            <v>16.27</v>
          </cell>
          <cell r="G730">
            <v>15.93</v>
          </cell>
        </row>
        <row r="731">
          <cell r="A731">
            <v>91758</v>
          </cell>
          <cell r="B731" t="str">
            <v>OATEN</v>
          </cell>
          <cell r="C731" t="str">
            <v xml:space="preserve">  A.</v>
          </cell>
          <cell r="D731">
            <v>203508138</v>
          </cell>
          <cell r="E731" t="str">
            <v>M</v>
          </cell>
        </row>
        <row r="732">
          <cell r="A732">
            <v>91759</v>
          </cell>
          <cell r="B732" t="str">
            <v>MCGAUGHEY</v>
          </cell>
          <cell r="C732" t="str">
            <v xml:space="preserve">  A.</v>
          </cell>
          <cell r="E732" t="str">
            <v>M</v>
          </cell>
          <cell r="F732">
            <v>14.59</v>
          </cell>
          <cell r="G732">
            <v>16.96</v>
          </cell>
        </row>
        <row r="733">
          <cell r="A733">
            <v>91761</v>
          </cell>
          <cell r="B733" t="str">
            <v>CROMPTON</v>
          </cell>
          <cell r="C733" t="str">
            <v xml:space="preserve">  D.</v>
          </cell>
          <cell r="D733">
            <v>203508138</v>
          </cell>
          <cell r="E733" t="str">
            <v>M</v>
          </cell>
        </row>
        <row r="734">
          <cell r="A734">
            <v>91762</v>
          </cell>
          <cell r="B734" t="str">
            <v>SMITH</v>
          </cell>
          <cell r="C734" t="str">
            <v xml:space="preserve">  T.</v>
          </cell>
          <cell r="E734" t="str">
            <v>M</v>
          </cell>
          <cell r="F734">
            <v>19.54</v>
          </cell>
          <cell r="G734">
            <v>23.13</v>
          </cell>
        </row>
        <row r="735">
          <cell r="A735">
            <v>91763</v>
          </cell>
          <cell r="B735" t="str">
            <v>WEAVER</v>
          </cell>
          <cell r="C735" t="str">
            <v xml:space="preserve">  J.</v>
          </cell>
          <cell r="D735">
            <v>203598137</v>
          </cell>
          <cell r="E735" t="str">
            <v>M</v>
          </cell>
        </row>
        <row r="736">
          <cell r="A736">
            <v>91765</v>
          </cell>
          <cell r="B736" t="str">
            <v>KEMP</v>
          </cell>
          <cell r="C736" t="str">
            <v xml:space="preserve">  M.R</v>
          </cell>
          <cell r="E736" t="str">
            <v>M</v>
          </cell>
          <cell r="F736">
            <v>11.23</v>
          </cell>
          <cell r="G736">
            <v>12.29</v>
          </cell>
        </row>
        <row r="737">
          <cell r="A737">
            <v>91767</v>
          </cell>
          <cell r="B737" t="str">
            <v>GEDDIS</v>
          </cell>
          <cell r="C737" t="str">
            <v xml:space="preserve">  C.</v>
          </cell>
          <cell r="D737">
            <v>983268119</v>
          </cell>
          <cell r="E737" t="str">
            <v>M</v>
          </cell>
          <cell r="F737">
            <v>18.87</v>
          </cell>
          <cell r="G737">
            <v>13.27</v>
          </cell>
        </row>
        <row r="738">
          <cell r="A738">
            <v>91771</v>
          </cell>
          <cell r="B738" t="str">
            <v>COOPER</v>
          </cell>
          <cell r="C738" t="str">
            <v xml:space="preserve">  D.G</v>
          </cell>
          <cell r="E738" t="str">
            <v>M</v>
          </cell>
          <cell r="F738">
            <v>12.08</v>
          </cell>
          <cell r="G738">
            <v>13.59</v>
          </cell>
        </row>
        <row r="739">
          <cell r="A739">
            <v>91772</v>
          </cell>
          <cell r="B739" t="str">
            <v>BAIRD</v>
          </cell>
          <cell r="C739" t="str">
            <v xml:space="preserve">  P.</v>
          </cell>
          <cell r="E739" t="str">
            <v>M</v>
          </cell>
          <cell r="F739">
            <v>22.36</v>
          </cell>
          <cell r="G739">
            <v>18.05</v>
          </cell>
        </row>
        <row r="740">
          <cell r="A740">
            <v>91775</v>
          </cell>
          <cell r="B740" t="str">
            <v>WARDROBE</v>
          </cell>
          <cell r="C740" t="str">
            <v xml:space="preserve">  S.A</v>
          </cell>
          <cell r="D740">
            <v>993248126</v>
          </cell>
          <cell r="E740" t="str">
            <v>M</v>
          </cell>
        </row>
        <row r="741">
          <cell r="A741">
            <v>91776</v>
          </cell>
          <cell r="B741" t="str">
            <v>SPILLMAN</v>
          </cell>
          <cell r="C741" t="str">
            <v xml:space="preserve">  J.A</v>
          </cell>
          <cell r="E741" t="str">
            <v>M</v>
          </cell>
          <cell r="F741">
            <v>13.27</v>
          </cell>
          <cell r="G741">
            <v>15.18</v>
          </cell>
        </row>
        <row r="742">
          <cell r="A742">
            <v>91779</v>
          </cell>
          <cell r="B742" t="str">
            <v>BURR0WS</v>
          </cell>
          <cell r="C742" t="str">
            <v xml:space="preserve">  B.</v>
          </cell>
          <cell r="D742">
            <v>203508138</v>
          </cell>
          <cell r="E742" t="str">
            <v>M</v>
          </cell>
        </row>
        <row r="743">
          <cell r="A743">
            <v>91780</v>
          </cell>
          <cell r="B743" t="str">
            <v>CROFT</v>
          </cell>
          <cell r="C743" t="str">
            <v xml:space="preserve">  G.</v>
          </cell>
          <cell r="E743" t="str">
            <v>M</v>
          </cell>
          <cell r="F743">
            <v>14.05</v>
          </cell>
          <cell r="G743">
            <v>16.23</v>
          </cell>
        </row>
        <row r="744">
          <cell r="A744">
            <v>91782</v>
          </cell>
          <cell r="B744" t="str">
            <v>NEWCOMBE</v>
          </cell>
          <cell r="C744" t="str">
            <v xml:space="preserve">  G.E</v>
          </cell>
          <cell r="E744" t="str">
            <v>M</v>
          </cell>
          <cell r="F744">
            <v>21.9</v>
          </cell>
          <cell r="G744">
            <v>16.920000000000002</v>
          </cell>
        </row>
        <row r="745">
          <cell r="A745">
            <v>91783</v>
          </cell>
          <cell r="B745" t="str">
            <v>CHALKIN</v>
          </cell>
          <cell r="C745" t="str">
            <v xml:space="preserve">  L.</v>
          </cell>
          <cell r="E745" t="str">
            <v>M</v>
          </cell>
          <cell r="F745">
            <v>15.38</v>
          </cell>
          <cell r="G745">
            <v>18.02</v>
          </cell>
        </row>
        <row r="746">
          <cell r="A746">
            <v>91787</v>
          </cell>
          <cell r="B746" t="str">
            <v>GRAHAM</v>
          </cell>
          <cell r="C746" t="str">
            <v xml:space="preserve">  A.G</v>
          </cell>
          <cell r="E746" t="str">
            <v>M</v>
          </cell>
          <cell r="F746">
            <v>15.38</v>
          </cell>
          <cell r="G746">
            <v>18.02</v>
          </cell>
        </row>
        <row r="747">
          <cell r="A747">
            <v>91790</v>
          </cell>
          <cell r="B747" t="str">
            <v>KNIGHT</v>
          </cell>
          <cell r="C747" t="str">
            <v xml:space="preserve">  T.</v>
          </cell>
          <cell r="E747" t="str">
            <v>M</v>
          </cell>
          <cell r="F747">
            <v>15.31</v>
          </cell>
          <cell r="G747">
            <v>17.93</v>
          </cell>
        </row>
        <row r="748">
          <cell r="A748">
            <v>91791</v>
          </cell>
          <cell r="B748" t="str">
            <v>JONES</v>
          </cell>
          <cell r="C748" t="str">
            <v xml:space="preserve">  M.</v>
          </cell>
          <cell r="D748">
            <v>203508138</v>
          </cell>
          <cell r="E748" t="str">
            <v>M</v>
          </cell>
        </row>
        <row r="749">
          <cell r="A749">
            <v>91792</v>
          </cell>
          <cell r="B749" t="str">
            <v>BROWN</v>
          </cell>
          <cell r="C749" t="str">
            <v xml:space="preserve">  J.S</v>
          </cell>
          <cell r="E749" t="str">
            <v>M</v>
          </cell>
          <cell r="F749">
            <v>13.78</v>
          </cell>
          <cell r="G749">
            <v>18.88</v>
          </cell>
        </row>
        <row r="750">
          <cell r="A750">
            <v>91794</v>
          </cell>
          <cell r="B750" t="str">
            <v>AVERY</v>
          </cell>
          <cell r="C750" t="str">
            <v xml:space="preserve">  J.</v>
          </cell>
          <cell r="E750" t="str">
            <v>M</v>
          </cell>
          <cell r="F750">
            <v>24</v>
          </cell>
          <cell r="G750">
            <v>21.56</v>
          </cell>
        </row>
        <row r="751">
          <cell r="A751">
            <v>91904</v>
          </cell>
          <cell r="B751" t="str">
            <v>HUNTER</v>
          </cell>
          <cell r="C751" t="str">
            <v xml:space="preserve">  A.J</v>
          </cell>
          <cell r="D751">
            <v>203168070</v>
          </cell>
          <cell r="E751" t="str">
            <v>M</v>
          </cell>
        </row>
        <row r="752">
          <cell r="A752">
            <v>91912</v>
          </cell>
          <cell r="B752" t="str">
            <v>MORRISON</v>
          </cell>
          <cell r="C752" t="str">
            <v xml:space="preserve">  S.</v>
          </cell>
          <cell r="E752" t="str">
            <v>M</v>
          </cell>
          <cell r="F752">
            <v>23.51</v>
          </cell>
          <cell r="G752">
            <v>20.170000000000002</v>
          </cell>
        </row>
        <row r="753">
          <cell r="A753">
            <v>91915</v>
          </cell>
          <cell r="B753" t="str">
            <v>HEDGES</v>
          </cell>
          <cell r="C753" t="str">
            <v xml:space="preserve">  J.</v>
          </cell>
          <cell r="E753" t="str">
            <v>M</v>
          </cell>
          <cell r="F753">
            <v>22.17</v>
          </cell>
          <cell r="G753">
            <v>20.96</v>
          </cell>
        </row>
        <row r="754">
          <cell r="A754">
            <v>91921</v>
          </cell>
          <cell r="B754" t="str">
            <v>LEWIS</v>
          </cell>
          <cell r="C754" t="str">
            <v xml:space="preserve">  R.M</v>
          </cell>
          <cell r="E754" t="str">
            <v>M</v>
          </cell>
          <cell r="F754">
            <v>25.44</v>
          </cell>
          <cell r="G754">
            <v>25.02</v>
          </cell>
        </row>
        <row r="755">
          <cell r="A755">
            <v>91925</v>
          </cell>
          <cell r="B755" t="str">
            <v>HAMMOND</v>
          </cell>
          <cell r="C755" t="str">
            <v xml:space="preserve">  S.J</v>
          </cell>
          <cell r="E755" t="str">
            <v>M</v>
          </cell>
        </row>
        <row r="756">
          <cell r="A756">
            <v>91936</v>
          </cell>
          <cell r="B756" t="str">
            <v>BROWN</v>
          </cell>
          <cell r="C756" t="str">
            <v xml:space="preserve">  R.</v>
          </cell>
          <cell r="E756" t="str">
            <v>M</v>
          </cell>
        </row>
        <row r="757">
          <cell r="A757">
            <v>91937</v>
          </cell>
          <cell r="B757" t="str">
            <v>WELCH</v>
          </cell>
          <cell r="C757" t="str">
            <v xml:space="preserve">  M.W</v>
          </cell>
          <cell r="D757">
            <v>203408140</v>
          </cell>
          <cell r="E757" t="str">
            <v>M</v>
          </cell>
        </row>
        <row r="758">
          <cell r="A758">
            <v>91940</v>
          </cell>
          <cell r="B758" t="str">
            <v>STRATTEN</v>
          </cell>
          <cell r="C758" t="str">
            <v xml:space="preserve">  D.</v>
          </cell>
          <cell r="E758" t="str">
            <v>M</v>
          </cell>
        </row>
        <row r="759">
          <cell r="A759">
            <v>91942</v>
          </cell>
          <cell r="B759" t="str">
            <v>HARRISON</v>
          </cell>
          <cell r="C759" t="str">
            <v xml:space="preserve">  P.J</v>
          </cell>
          <cell r="E759" t="str">
            <v>M</v>
          </cell>
          <cell r="F759">
            <v>18.68</v>
          </cell>
          <cell r="G759">
            <v>17.239999999999998</v>
          </cell>
        </row>
        <row r="760">
          <cell r="A760">
            <v>91943</v>
          </cell>
          <cell r="B760" t="str">
            <v>BARRACLOUGH</v>
          </cell>
          <cell r="C760" t="str">
            <v xml:space="preserve">  T.J</v>
          </cell>
          <cell r="E760" t="str">
            <v>M</v>
          </cell>
          <cell r="F760">
            <v>26.16</v>
          </cell>
          <cell r="G760">
            <v>28.15</v>
          </cell>
        </row>
        <row r="761">
          <cell r="A761">
            <v>91949</v>
          </cell>
          <cell r="B761" t="str">
            <v>PAPER</v>
          </cell>
          <cell r="C761" t="str">
            <v xml:space="preserve">  S.</v>
          </cell>
          <cell r="E761" t="str">
            <v>M</v>
          </cell>
          <cell r="F761">
            <v>17.489999999999998</v>
          </cell>
          <cell r="G761">
            <v>20.79</v>
          </cell>
        </row>
        <row r="762">
          <cell r="A762">
            <v>91950</v>
          </cell>
          <cell r="B762" t="str">
            <v>WOODWARD</v>
          </cell>
          <cell r="C762" t="str">
            <v xml:space="preserve">  G.</v>
          </cell>
          <cell r="E762" t="str">
            <v>M</v>
          </cell>
          <cell r="F762">
            <v>21.34</v>
          </cell>
          <cell r="G762">
            <v>20.37</v>
          </cell>
        </row>
        <row r="763">
          <cell r="A763">
            <v>91953</v>
          </cell>
          <cell r="B763" t="str">
            <v>STODDART</v>
          </cell>
          <cell r="C763" t="str">
            <v xml:space="preserve">  C.</v>
          </cell>
          <cell r="E763" t="str">
            <v>M</v>
          </cell>
        </row>
        <row r="764">
          <cell r="A764">
            <v>92002</v>
          </cell>
          <cell r="B764" t="str">
            <v>KEENE</v>
          </cell>
          <cell r="C764" t="str">
            <v xml:space="preserve">  D.M</v>
          </cell>
          <cell r="E764" t="str">
            <v>M</v>
          </cell>
          <cell r="F764">
            <v>24.57</v>
          </cell>
          <cell r="G764">
            <v>34.270000000000003</v>
          </cell>
        </row>
        <row r="765">
          <cell r="A765">
            <v>92036</v>
          </cell>
          <cell r="B765" t="str">
            <v>SWEENEY</v>
          </cell>
          <cell r="C765" t="str">
            <v xml:space="preserve">  P.</v>
          </cell>
          <cell r="E765" t="str">
            <v>M</v>
          </cell>
          <cell r="F765">
            <v>22.7</v>
          </cell>
          <cell r="G765">
            <v>30.46</v>
          </cell>
        </row>
        <row r="766">
          <cell r="A766">
            <v>92051</v>
          </cell>
          <cell r="B766" t="str">
            <v>PALMIERI</v>
          </cell>
          <cell r="C766" t="str">
            <v xml:space="preserve">  G.</v>
          </cell>
          <cell r="E766" t="str">
            <v>M</v>
          </cell>
          <cell r="F766">
            <v>21.8</v>
          </cell>
          <cell r="G766">
            <v>28.79</v>
          </cell>
        </row>
        <row r="767">
          <cell r="A767">
            <v>92058</v>
          </cell>
          <cell r="B767" t="str">
            <v>DILLOWAY</v>
          </cell>
          <cell r="C767" t="str">
            <v xml:space="preserve">  P.</v>
          </cell>
          <cell r="E767" t="str">
            <v>M</v>
          </cell>
          <cell r="F767">
            <v>24.53</v>
          </cell>
          <cell r="G767">
            <v>33.51</v>
          </cell>
        </row>
        <row r="768">
          <cell r="A768">
            <v>92068</v>
          </cell>
          <cell r="B768" t="str">
            <v>SMITH</v>
          </cell>
          <cell r="C768" t="str">
            <v xml:space="preserve">  S.R</v>
          </cell>
          <cell r="E768" t="str">
            <v>M</v>
          </cell>
          <cell r="F768">
            <v>22.97</v>
          </cell>
          <cell r="G768">
            <v>30.33</v>
          </cell>
        </row>
        <row r="769">
          <cell r="A769">
            <v>92072</v>
          </cell>
          <cell r="B769" t="str">
            <v>HORNE</v>
          </cell>
          <cell r="C769" t="str">
            <v xml:space="preserve">  M.</v>
          </cell>
          <cell r="E769" t="str">
            <v>M</v>
          </cell>
          <cell r="F769">
            <v>24.01</v>
          </cell>
          <cell r="G769">
            <v>33</v>
          </cell>
        </row>
        <row r="770">
          <cell r="A770">
            <v>92085</v>
          </cell>
          <cell r="B770" t="str">
            <v>CROWE</v>
          </cell>
          <cell r="C770" t="str">
            <v xml:space="preserve">  A.</v>
          </cell>
          <cell r="E770" t="str">
            <v>M</v>
          </cell>
          <cell r="F770">
            <v>24.07</v>
          </cell>
          <cell r="G770">
            <v>34.270000000000003</v>
          </cell>
        </row>
        <row r="771">
          <cell r="A771">
            <v>92110</v>
          </cell>
          <cell r="B771" t="str">
            <v>SPENCER</v>
          </cell>
          <cell r="C771" t="str">
            <v xml:space="preserve">  I.</v>
          </cell>
          <cell r="E771" t="str">
            <v>M</v>
          </cell>
          <cell r="F771">
            <v>23.97</v>
          </cell>
          <cell r="G771">
            <v>32.75</v>
          </cell>
        </row>
        <row r="772">
          <cell r="A772">
            <v>92116</v>
          </cell>
          <cell r="B772" t="str">
            <v>ADAMS</v>
          </cell>
          <cell r="C772" t="str">
            <v xml:space="preserve">  R.M</v>
          </cell>
          <cell r="E772" t="str">
            <v>M</v>
          </cell>
          <cell r="F772">
            <v>23.16</v>
          </cell>
          <cell r="G772">
            <v>32.25</v>
          </cell>
        </row>
        <row r="773">
          <cell r="A773">
            <v>92125</v>
          </cell>
          <cell r="B773" t="str">
            <v>HOPE</v>
          </cell>
          <cell r="C773" t="str">
            <v xml:space="preserve">  S.</v>
          </cell>
          <cell r="E773" t="str">
            <v>M</v>
          </cell>
          <cell r="F773">
            <v>22.42</v>
          </cell>
          <cell r="G773">
            <v>31.73</v>
          </cell>
        </row>
        <row r="774">
          <cell r="A774">
            <v>92128</v>
          </cell>
          <cell r="B774" t="str">
            <v>LAUWERS</v>
          </cell>
          <cell r="C774" t="str">
            <v xml:space="preserve">  S.</v>
          </cell>
          <cell r="E774" t="str">
            <v>M</v>
          </cell>
          <cell r="F774">
            <v>21.87</v>
          </cell>
          <cell r="G774">
            <v>21.87</v>
          </cell>
        </row>
        <row r="775">
          <cell r="A775">
            <v>92136</v>
          </cell>
          <cell r="B775" t="str">
            <v>ATKINSON</v>
          </cell>
          <cell r="C775" t="str">
            <v xml:space="preserve">  C.</v>
          </cell>
          <cell r="E775" t="str">
            <v>M</v>
          </cell>
          <cell r="F775">
            <v>15.73</v>
          </cell>
          <cell r="G775">
            <v>19.04</v>
          </cell>
        </row>
        <row r="776">
          <cell r="A776">
            <v>92146</v>
          </cell>
          <cell r="B776" t="str">
            <v>MORRIS</v>
          </cell>
          <cell r="C776" t="str">
            <v xml:space="preserve">  B.</v>
          </cell>
          <cell r="E776" t="str">
            <v>M</v>
          </cell>
          <cell r="F776">
            <v>17.510000000000002</v>
          </cell>
          <cell r="G776">
            <v>21.58</v>
          </cell>
        </row>
        <row r="777">
          <cell r="A777">
            <v>92905</v>
          </cell>
          <cell r="B777" t="str">
            <v>EDWARDS</v>
          </cell>
          <cell r="C777" t="str">
            <v xml:space="preserve">  R.</v>
          </cell>
          <cell r="E777" t="str">
            <v>M</v>
          </cell>
          <cell r="F777">
            <v>24.72</v>
          </cell>
          <cell r="G777">
            <v>33.619999999999997</v>
          </cell>
        </row>
        <row r="778">
          <cell r="A778">
            <v>93000</v>
          </cell>
          <cell r="B778" t="str">
            <v>ALLGOOD</v>
          </cell>
          <cell r="C778" t="str">
            <v xml:space="preserve">  D.J</v>
          </cell>
          <cell r="D778">
            <v>203518081</v>
          </cell>
          <cell r="E778" t="str">
            <v>M</v>
          </cell>
        </row>
        <row r="779">
          <cell r="A779">
            <v>93002</v>
          </cell>
          <cell r="B779" t="str">
            <v>BROUGHTON</v>
          </cell>
          <cell r="C779" t="str">
            <v xml:space="preserve">  R.</v>
          </cell>
          <cell r="D779">
            <v>203518081</v>
          </cell>
          <cell r="E779" t="str">
            <v>M</v>
          </cell>
        </row>
        <row r="780">
          <cell r="A780">
            <v>93003</v>
          </cell>
          <cell r="B780" t="str">
            <v>BLAKE</v>
          </cell>
          <cell r="C780" t="str">
            <v xml:space="preserve">  A.</v>
          </cell>
          <cell r="D780">
            <v>203518081</v>
          </cell>
          <cell r="E780" t="str">
            <v>M</v>
          </cell>
        </row>
        <row r="781">
          <cell r="A781">
            <v>93004</v>
          </cell>
          <cell r="B781" t="str">
            <v>BRUDENELL</v>
          </cell>
          <cell r="C781" t="str">
            <v xml:space="preserve">  R.</v>
          </cell>
          <cell r="D781">
            <v>203518081</v>
          </cell>
          <cell r="E781" t="str">
            <v>M</v>
          </cell>
        </row>
        <row r="782">
          <cell r="A782">
            <v>93007</v>
          </cell>
          <cell r="B782" t="str">
            <v>DEAN</v>
          </cell>
          <cell r="C782" t="str">
            <v xml:space="preserve">  M.D</v>
          </cell>
          <cell r="D782">
            <v>203518081</v>
          </cell>
          <cell r="E782" t="str">
            <v>M</v>
          </cell>
        </row>
        <row r="783">
          <cell r="A783">
            <v>93008</v>
          </cell>
          <cell r="B783" t="str">
            <v>DURBRIDGE</v>
          </cell>
          <cell r="C783" t="str">
            <v xml:space="preserve">  B.</v>
          </cell>
          <cell r="D783">
            <v>203518081</v>
          </cell>
          <cell r="E783" t="str">
            <v>M</v>
          </cell>
        </row>
        <row r="784">
          <cell r="A784">
            <v>93010</v>
          </cell>
          <cell r="B784" t="str">
            <v>DOWNEY</v>
          </cell>
          <cell r="C784" t="str">
            <v xml:space="preserve">  J.P</v>
          </cell>
          <cell r="D784">
            <v>203518081</v>
          </cell>
          <cell r="E784" t="str">
            <v>M</v>
          </cell>
        </row>
        <row r="785">
          <cell r="A785">
            <v>93011</v>
          </cell>
          <cell r="B785" t="str">
            <v>FOVARGUE</v>
          </cell>
          <cell r="C785" t="str">
            <v xml:space="preserve">  J.S</v>
          </cell>
          <cell r="D785">
            <v>203518081</v>
          </cell>
          <cell r="E785" t="str">
            <v>M</v>
          </cell>
        </row>
        <row r="786">
          <cell r="A786">
            <v>93012</v>
          </cell>
          <cell r="B786" t="str">
            <v>GIBBS</v>
          </cell>
          <cell r="C786" t="str">
            <v xml:space="preserve">  J.W</v>
          </cell>
          <cell r="D786">
            <v>203518081</v>
          </cell>
          <cell r="E786" t="str">
            <v>M</v>
          </cell>
        </row>
        <row r="787">
          <cell r="A787">
            <v>93013</v>
          </cell>
          <cell r="B787" t="str">
            <v>GREENWOOD</v>
          </cell>
          <cell r="C787" t="str">
            <v xml:space="preserve">  B.</v>
          </cell>
          <cell r="D787">
            <v>203518081</v>
          </cell>
          <cell r="E787" t="str">
            <v>M</v>
          </cell>
        </row>
        <row r="788">
          <cell r="A788">
            <v>93015</v>
          </cell>
          <cell r="B788" t="str">
            <v>HAWKINS</v>
          </cell>
          <cell r="C788" t="str">
            <v xml:space="preserve">  P.D</v>
          </cell>
          <cell r="D788">
            <v>203518081</v>
          </cell>
          <cell r="E788" t="str">
            <v>M</v>
          </cell>
        </row>
        <row r="789">
          <cell r="A789">
            <v>93016</v>
          </cell>
          <cell r="B789" t="str">
            <v>HENTHORNE</v>
          </cell>
          <cell r="C789" t="str">
            <v xml:space="preserve">  I.D</v>
          </cell>
          <cell r="D789">
            <v>203518081</v>
          </cell>
          <cell r="E789" t="str">
            <v>M</v>
          </cell>
        </row>
        <row r="790">
          <cell r="A790">
            <v>93017</v>
          </cell>
          <cell r="B790" t="str">
            <v>HOPKINS</v>
          </cell>
          <cell r="C790" t="str">
            <v xml:space="preserve">  R.</v>
          </cell>
          <cell r="D790">
            <v>203518081</v>
          </cell>
          <cell r="E790" t="str">
            <v>M</v>
          </cell>
        </row>
        <row r="791">
          <cell r="A791">
            <v>93018</v>
          </cell>
          <cell r="B791" t="str">
            <v>HILL</v>
          </cell>
          <cell r="C791" t="str">
            <v xml:space="preserve">  R.E</v>
          </cell>
          <cell r="D791">
            <v>203518081</v>
          </cell>
          <cell r="E791" t="str">
            <v>M</v>
          </cell>
        </row>
        <row r="792">
          <cell r="A792">
            <v>93020</v>
          </cell>
          <cell r="B792" t="str">
            <v>JUDD</v>
          </cell>
          <cell r="C792" t="str">
            <v xml:space="preserve">  E.</v>
          </cell>
          <cell r="D792">
            <v>203518081</v>
          </cell>
          <cell r="E792" t="str">
            <v>M</v>
          </cell>
        </row>
        <row r="793">
          <cell r="A793">
            <v>93021</v>
          </cell>
          <cell r="B793" t="str">
            <v>JOHNSON</v>
          </cell>
          <cell r="C793" t="str">
            <v xml:space="preserve">  P.A</v>
          </cell>
          <cell r="D793">
            <v>203518081</v>
          </cell>
          <cell r="E793" t="str">
            <v>M</v>
          </cell>
        </row>
        <row r="794">
          <cell r="A794">
            <v>93031</v>
          </cell>
          <cell r="B794" t="str">
            <v>SCRIVENER</v>
          </cell>
          <cell r="C794" t="str">
            <v xml:space="preserve">  R.J</v>
          </cell>
          <cell r="D794">
            <v>203518081</v>
          </cell>
          <cell r="E794" t="str">
            <v>M</v>
          </cell>
        </row>
        <row r="795">
          <cell r="A795">
            <v>93033</v>
          </cell>
          <cell r="B795" t="str">
            <v>WILLIAMS</v>
          </cell>
          <cell r="C795" t="str">
            <v xml:space="preserve">  P.A</v>
          </cell>
          <cell r="D795">
            <v>203518081</v>
          </cell>
          <cell r="E795" t="str">
            <v>M</v>
          </cell>
        </row>
        <row r="796">
          <cell r="A796">
            <v>93040</v>
          </cell>
          <cell r="B796" t="str">
            <v>BUNN</v>
          </cell>
          <cell r="C796" t="str">
            <v xml:space="preserve">  K.</v>
          </cell>
          <cell r="E796" t="str">
            <v>M</v>
          </cell>
        </row>
        <row r="797">
          <cell r="A797">
            <v>93041</v>
          </cell>
          <cell r="B797" t="str">
            <v>JESSUP</v>
          </cell>
          <cell r="C797" t="str">
            <v xml:space="preserve">  D.W</v>
          </cell>
          <cell r="D797">
            <v>203518081</v>
          </cell>
          <cell r="E797" t="str">
            <v>M</v>
          </cell>
        </row>
        <row r="798">
          <cell r="A798">
            <v>93044</v>
          </cell>
          <cell r="B798" t="str">
            <v>MCKAIG</v>
          </cell>
          <cell r="C798" t="str">
            <v xml:space="preserve">  D.L</v>
          </cell>
          <cell r="D798">
            <v>203518081</v>
          </cell>
          <cell r="E798" t="str">
            <v>M</v>
          </cell>
        </row>
        <row r="799">
          <cell r="A799">
            <v>93045</v>
          </cell>
          <cell r="B799" t="str">
            <v>SNELL</v>
          </cell>
          <cell r="C799" t="str">
            <v xml:space="preserve">  R.G</v>
          </cell>
          <cell r="D799">
            <v>203518081</v>
          </cell>
          <cell r="E799" t="str">
            <v>M</v>
          </cell>
        </row>
        <row r="800">
          <cell r="A800">
            <v>93046</v>
          </cell>
          <cell r="B800" t="str">
            <v>KNIGHTS</v>
          </cell>
          <cell r="C800" t="str">
            <v xml:space="preserve">  A.F</v>
          </cell>
          <cell r="D800">
            <v>203518081</v>
          </cell>
          <cell r="E800" t="str">
            <v>M</v>
          </cell>
        </row>
        <row r="801">
          <cell r="A801">
            <v>93048</v>
          </cell>
          <cell r="B801" t="str">
            <v>CHESHER</v>
          </cell>
          <cell r="C801" t="str">
            <v xml:space="preserve">  R.</v>
          </cell>
          <cell r="D801">
            <v>203518081</v>
          </cell>
          <cell r="E801" t="str">
            <v>M</v>
          </cell>
        </row>
        <row r="802">
          <cell r="A802">
            <v>93049</v>
          </cell>
          <cell r="B802" t="str">
            <v>BARNES</v>
          </cell>
          <cell r="C802" t="str">
            <v xml:space="preserve">  A.</v>
          </cell>
          <cell r="D802">
            <v>203518081</v>
          </cell>
          <cell r="E802" t="str">
            <v>M</v>
          </cell>
        </row>
        <row r="803">
          <cell r="A803">
            <v>93053</v>
          </cell>
          <cell r="B803" t="str">
            <v>GIBSON</v>
          </cell>
          <cell r="C803" t="str">
            <v xml:space="preserve">  N.</v>
          </cell>
          <cell r="E803" t="str">
            <v>M</v>
          </cell>
        </row>
        <row r="804">
          <cell r="A804">
            <v>93054</v>
          </cell>
          <cell r="B804" t="str">
            <v>SCRIVENER</v>
          </cell>
          <cell r="C804" t="str">
            <v xml:space="preserve">  L.H</v>
          </cell>
          <cell r="D804">
            <v>203518081</v>
          </cell>
          <cell r="E804" t="str">
            <v>M</v>
          </cell>
        </row>
        <row r="805">
          <cell r="A805">
            <v>94172</v>
          </cell>
          <cell r="B805" t="str">
            <v>TINGLING</v>
          </cell>
          <cell r="C805" t="str">
            <v xml:space="preserve">  M.</v>
          </cell>
          <cell r="E805" t="str">
            <v>W</v>
          </cell>
          <cell r="F805">
            <v>16.440000000000001</v>
          </cell>
          <cell r="G805">
            <v>19.440000000000001</v>
          </cell>
        </row>
        <row r="806">
          <cell r="A806">
            <v>94801</v>
          </cell>
          <cell r="B806" t="str">
            <v>MCCLEAN</v>
          </cell>
          <cell r="C806" t="str">
            <v xml:space="preserve">  J.</v>
          </cell>
          <cell r="E806" t="str">
            <v>M</v>
          </cell>
          <cell r="F806">
            <v>19.399999999999999</v>
          </cell>
          <cell r="G806">
            <v>22.38</v>
          </cell>
        </row>
        <row r="807">
          <cell r="A807">
            <v>96100</v>
          </cell>
          <cell r="B807" t="str">
            <v>SKONE</v>
          </cell>
          <cell r="C807" t="str">
            <v xml:space="preserve">  P.</v>
          </cell>
          <cell r="E807" t="str">
            <v>M</v>
          </cell>
        </row>
        <row r="808">
          <cell r="A808">
            <v>96105</v>
          </cell>
          <cell r="B808" t="str">
            <v>DAGG</v>
          </cell>
          <cell r="C808" t="str">
            <v xml:space="preserve">  R.</v>
          </cell>
          <cell r="E808" t="str">
            <v>M</v>
          </cell>
        </row>
        <row r="809">
          <cell r="A809">
            <v>96236</v>
          </cell>
          <cell r="B809" t="str">
            <v>CLARKE</v>
          </cell>
          <cell r="C809" t="str">
            <v xml:space="preserve">  J.M</v>
          </cell>
          <cell r="E809" t="str">
            <v>M</v>
          </cell>
        </row>
        <row r="810">
          <cell r="A810">
            <v>96245</v>
          </cell>
          <cell r="B810" t="str">
            <v>PIGGOTT</v>
          </cell>
          <cell r="C810" t="str">
            <v xml:space="preserve">  M.</v>
          </cell>
          <cell r="E810" t="str">
            <v>M</v>
          </cell>
        </row>
        <row r="811">
          <cell r="A811">
            <v>96297</v>
          </cell>
          <cell r="B811" t="str">
            <v>RICHARDSON</v>
          </cell>
          <cell r="C811" t="str">
            <v xml:space="preserve">  M.</v>
          </cell>
          <cell r="E811" t="str">
            <v>M</v>
          </cell>
        </row>
        <row r="812">
          <cell r="A812">
            <v>96331</v>
          </cell>
          <cell r="B812" t="str">
            <v>KNIGHT</v>
          </cell>
          <cell r="C812" t="str">
            <v xml:space="preserve">  M.</v>
          </cell>
          <cell r="E812" t="str">
            <v>M</v>
          </cell>
        </row>
        <row r="813">
          <cell r="A813">
            <v>96333</v>
          </cell>
          <cell r="B813" t="str">
            <v>BURNETT</v>
          </cell>
          <cell r="C813" t="str">
            <v xml:space="preserve">  L.</v>
          </cell>
          <cell r="E813" t="str">
            <v>M</v>
          </cell>
        </row>
        <row r="814">
          <cell r="A814">
            <v>96350</v>
          </cell>
          <cell r="B814" t="str">
            <v>MEACHER</v>
          </cell>
          <cell r="C814" t="str">
            <v xml:space="preserve">  S.</v>
          </cell>
          <cell r="E814" t="str">
            <v>M</v>
          </cell>
        </row>
        <row r="815">
          <cell r="A815">
            <v>96396</v>
          </cell>
          <cell r="B815" t="str">
            <v>LOADER</v>
          </cell>
          <cell r="C815" t="str">
            <v xml:space="preserve">  J.D</v>
          </cell>
          <cell r="E815" t="str">
            <v>M</v>
          </cell>
        </row>
        <row r="816">
          <cell r="A816">
            <v>96405</v>
          </cell>
          <cell r="B816" t="str">
            <v>NISH</v>
          </cell>
          <cell r="C816" t="str">
            <v xml:space="preserve">  S.A</v>
          </cell>
          <cell r="E816" t="str">
            <v>M</v>
          </cell>
        </row>
        <row r="817">
          <cell r="A817">
            <v>96503</v>
          </cell>
          <cell r="B817" t="str">
            <v>KNIGHT</v>
          </cell>
          <cell r="C817" t="str">
            <v xml:space="preserve">  E.A</v>
          </cell>
          <cell r="E817" t="str">
            <v>M</v>
          </cell>
        </row>
        <row r="818">
          <cell r="A818">
            <v>96505</v>
          </cell>
          <cell r="B818" t="str">
            <v>SMART</v>
          </cell>
          <cell r="C818" t="str">
            <v xml:space="preserve">  R.S</v>
          </cell>
          <cell r="E818" t="str">
            <v>M</v>
          </cell>
        </row>
        <row r="819">
          <cell r="A819">
            <v>96511</v>
          </cell>
          <cell r="B819" t="str">
            <v>WALSH</v>
          </cell>
          <cell r="C819" t="str">
            <v xml:space="preserve">  R.M</v>
          </cell>
          <cell r="E819" t="str">
            <v>M</v>
          </cell>
        </row>
        <row r="820">
          <cell r="A820">
            <v>96563</v>
          </cell>
          <cell r="B820" t="str">
            <v>DALTON</v>
          </cell>
          <cell r="C820" t="str">
            <v xml:space="preserve">  S.G</v>
          </cell>
          <cell r="E820" t="str">
            <v>M</v>
          </cell>
        </row>
        <row r="821">
          <cell r="A821">
            <v>96569</v>
          </cell>
          <cell r="B821" t="str">
            <v>SHUTTLEWORTH</v>
          </cell>
          <cell r="C821" t="str">
            <v xml:space="preserve">  I.M</v>
          </cell>
          <cell r="E821" t="str">
            <v>M</v>
          </cell>
        </row>
        <row r="822">
          <cell r="A822">
            <v>96570</v>
          </cell>
          <cell r="B822" t="str">
            <v>WARREN</v>
          </cell>
          <cell r="C822" t="str">
            <v xml:space="preserve">  P.</v>
          </cell>
          <cell r="E822" t="str">
            <v>M</v>
          </cell>
        </row>
        <row r="823">
          <cell r="A823">
            <v>96571</v>
          </cell>
          <cell r="B823" t="str">
            <v>MADDAMS</v>
          </cell>
          <cell r="C823" t="str">
            <v xml:space="preserve">  R.A</v>
          </cell>
          <cell r="E823" t="str">
            <v>M</v>
          </cell>
        </row>
        <row r="824">
          <cell r="A824">
            <v>96587</v>
          </cell>
          <cell r="B824" t="str">
            <v>DIXON</v>
          </cell>
          <cell r="C824" t="str">
            <v xml:space="preserve">  C.S</v>
          </cell>
          <cell r="E824" t="str">
            <v>M</v>
          </cell>
        </row>
        <row r="825">
          <cell r="A825">
            <v>96600</v>
          </cell>
          <cell r="B825" t="str">
            <v>GOATLEY</v>
          </cell>
          <cell r="C825" t="str">
            <v xml:space="preserve">  R.</v>
          </cell>
          <cell r="E825" t="str">
            <v>M</v>
          </cell>
          <cell r="F825">
            <v>16.55</v>
          </cell>
          <cell r="G825">
            <v>18.88</v>
          </cell>
        </row>
        <row r="826">
          <cell r="A826">
            <v>96601</v>
          </cell>
          <cell r="B826" t="str">
            <v>MCGREGOR</v>
          </cell>
          <cell r="C826" t="str">
            <v xml:space="preserve">  I.M</v>
          </cell>
          <cell r="D826">
            <v>203168070</v>
          </cell>
          <cell r="E826" t="str">
            <v>M</v>
          </cell>
        </row>
        <row r="827">
          <cell r="A827">
            <v>96604</v>
          </cell>
          <cell r="B827" t="str">
            <v>HOOTON</v>
          </cell>
          <cell r="C827" t="str">
            <v xml:space="preserve">  J.A</v>
          </cell>
          <cell r="E827" t="str">
            <v>M</v>
          </cell>
        </row>
        <row r="828">
          <cell r="A828">
            <v>96607</v>
          </cell>
          <cell r="B828" t="str">
            <v>CABBLE</v>
          </cell>
          <cell r="C828" t="str">
            <v xml:space="preserve">  L.D</v>
          </cell>
          <cell r="E828" t="str">
            <v>M</v>
          </cell>
        </row>
        <row r="829">
          <cell r="A829">
            <v>96617</v>
          </cell>
          <cell r="B829" t="str">
            <v>FRANKLAND</v>
          </cell>
          <cell r="C829" t="str">
            <v xml:space="preserve">  D.</v>
          </cell>
          <cell r="E829" t="str">
            <v>M</v>
          </cell>
        </row>
        <row r="830">
          <cell r="A830">
            <v>96619</v>
          </cell>
          <cell r="B830" t="str">
            <v>PICKETT</v>
          </cell>
          <cell r="C830" t="str">
            <v xml:space="preserve">  M.J</v>
          </cell>
          <cell r="D830">
            <v>203518081</v>
          </cell>
          <cell r="E830" t="str">
            <v>M</v>
          </cell>
        </row>
        <row r="831">
          <cell r="A831">
            <v>96620</v>
          </cell>
          <cell r="B831" t="str">
            <v>TURNBULL</v>
          </cell>
          <cell r="C831" t="str">
            <v xml:space="preserve">  J.A</v>
          </cell>
          <cell r="E831" t="str">
            <v>M</v>
          </cell>
        </row>
        <row r="832">
          <cell r="A832">
            <v>96622</v>
          </cell>
          <cell r="B832" t="str">
            <v>CAMERON</v>
          </cell>
          <cell r="C832" t="str">
            <v xml:space="preserve">  J.</v>
          </cell>
          <cell r="E832" t="str">
            <v>M</v>
          </cell>
        </row>
        <row r="833">
          <cell r="A833">
            <v>96625</v>
          </cell>
          <cell r="B833" t="str">
            <v>EVANS</v>
          </cell>
          <cell r="C833" t="str">
            <v xml:space="preserve">  J.</v>
          </cell>
          <cell r="E833" t="str">
            <v>M</v>
          </cell>
        </row>
        <row r="834">
          <cell r="A834">
            <v>96628</v>
          </cell>
          <cell r="B834" t="str">
            <v>WAKE</v>
          </cell>
          <cell r="C834" t="str">
            <v xml:space="preserve">  A.</v>
          </cell>
          <cell r="E834" t="str">
            <v>M</v>
          </cell>
        </row>
        <row r="835">
          <cell r="A835">
            <v>96632</v>
          </cell>
          <cell r="B835" t="str">
            <v>HARRISON</v>
          </cell>
          <cell r="C835" t="str">
            <v xml:space="preserve">  J.</v>
          </cell>
          <cell r="E835" t="str">
            <v>M</v>
          </cell>
        </row>
        <row r="836">
          <cell r="A836">
            <v>96634</v>
          </cell>
          <cell r="B836" t="str">
            <v>BOOTH</v>
          </cell>
          <cell r="C836" t="str">
            <v xml:space="preserve">  A.</v>
          </cell>
          <cell r="E836" t="str">
            <v>M</v>
          </cell>
        </row>
        <row r="837">
          <cell r="A837">
            <v>96643</v>
          </cell>
          <cell r="B837" t="str">
            <v>CARROLL</v>
          </cell>
          <cell r="C837" t="str">
            <v xml:space="preserve">  M.</v>
          </cell>
          <cell r="E837" t="str">
            <v>M</v>
          </cell>
        </row>
        <row r="838">
          <cell r="A838">
            <v>96644</v>
          </cell>
          <cell r="B838" t="str">
            <v>GERAGHTY</v>
          </cell>
          <cell r="C838" t="str">
            <v xml:space="preserve">  M.F</v>
          </cell>
          <cell r="E838" t="str">
            <v>M</v>
          </cell>
        </row>
        <row r="839">
          <cell r="A839">
            <v>96677</v>
          </cell>
          <cell r="B839" t="str">
            <v>PEDEN</v>
          </cell>
          <cell r="C839" t="str">
            <v xml:space="preserve">  G.</v>
          </cell>
          <cell r="E839" t="str">
            <v>M</v>
          </cell>
        </row>
        <row r="840">
          <cell r="A840">
            <v>96680</v>
          </cell>
          <cell r="B840" t="str">
            <v>STAIT</v>
          </cell>
          <cell r="C840" t="str">
            <v xml:space="preserve">  L.C</v>
          </cell>
          <cell r="E840" t="str">
            <v>M</v>
          </cell>
        </row>
        <row r="841">
          <cell r="A841">
            <v>96684</v>
          </cell>
          <cell r="B841" t="str">
            <v>LYNE</v>
          </cell>
          <cell r="C841" t="str">
            <v xml:space="preserve">  R.</v>
          </cell>
          <cell r="E841" t="str">
            <v>M</v>
          </cell>
        </row>
        <row r="842">
          <cell r="A842">
            <v>96690</v>
          </cell>
          <cell r="B842" t="str">
            <v>WALKER</v>
          </cell>
          <cell r="C842" t="str">
            <v xml:space="preserve">  T.</v>
          </cell>
          <cell r="E842" t="str">
            <v>M</v>
          </cell>
        </row>
        <row r="843">
          <cell r="A843">
            <v>96697</v>
          </cell>
          <cell r="B843" t="str">
            <v>BOUGH</v>
          </cell>
          <cell r="C843" t="str">
            <v xml:space="preserve">  D.A</v>
          </cell>
          <cell r="E843" t="str">
            <v>M</v>
          </cell>
        </row>
        <row r="844">
          <cell r="A844">
            <v>96712</v>
          </cell>
          <cell r="B844" t="str">
            <v>WILLIS</v>
          </cell>
          <cell r="C844" t="str">
            <v xml:space="preserve">  S.A</v>
          </cell>
          <cell r="E844" t="str">
            <v>M</v>
          </cell>
        </row>
        <row r="845">
          <cell r="A845">
            <v>96934</v>
          </cell>
          <cell r="B845" t="str">
            <v>YARWOOD</v>
          </cell>
          <cell r="C845" t="str">
            <v xml:space="preserve">  D.</v>
          </cell>
          <cell r="E845" t="str">
            <v>M</v>
          </cell>
          <cell r="F845">
            <v>9.1199999999999992</v>
          </cell>
        </row>
        <row r="846">
          <cell r="A846">
            <v>96936</v>
          </cell>
          <cell r="B846" t="str">
            <v>ATHERTON</v>
          </cell>
          <cell r="C846" t="str">
            <v xml:space="preserve">  A.</v>
          </cell>
          <cell r="E846" t="str">
            <v>M</v>
          </cell>
        </row>
        <row r="847">
          <cell r="A847">
            <v>96941</v>
          </cell>
          <cell r="B847" t="str">
            <v>SUTTON</v>
          </cell>
          <cell r="C847" t="str">
            <v xml:space="preserve">  M.</v>
          </cell>
          <cell r="E847" t="str">
            <v>M</v>
          </cell>
          <cell r="F847">
            <v>13.08</v>
          </cell>
          <cell r="G847">
            <v>14.94</v>
          </cell>
        </row>
        <row r="848">
          <cell r="A848">
            <v>96952</v>
          </cell>
          <cell r="B848" t="str">
            <v>SEARLE</v>
          </cell>
          <cell r="C848" t="str">
            <v xml:space="preserve">  W.</v>
          </cell>
          <cell r="E848" t="str">
            <v>M</v>
          </cell>
          <cell r="F848">
            <v>14.41</v>
          </cell>
          <cell r="G848">
            <v>16.739999999999998</v>
          </cell>
        </row>
        <row r="849">
          <cell r="A849">
            <v>96964</v>
          </cell>
          <cell r="B849" t="str">
            <v>EDGE</v>
          </cell>
          <cell r="C849" t="str">
            <v xml:space="preserve">  G.J</v>
          </cell>
          <cell r="E849" t="str">
            <v>M</v>
          </cell>
          <cell r="F849">
            <v>13.68</v>
          </cell>
          <cell r="G849">
            <v>12.71</v>
          </cell>
        </row>
        <row r="850">
          <cell r="A850">
            <v>97080</v>
          </cell>
          <cell r="B850" t="str">
            <v>MARSHALL</v>
          </cell>
          <cell r="C850" t="str">
            <v xml:space="preserve">  H.</v>
          </cell>
          <cell r="E850" t="str">
            <v>W</v>
          </cell>
        </row>
        <row r="851">
          <cell r="A851">
            <v>97501</v>
          </cell>
          <cell r="B851" t="str">
            <v>PADHIAR</v>
          </cell>
          <cell r="C851" t="str">
            <v xml:space="preserve">  R.L</v>
          </cell>
          <cell r="E851" t="str">
            <v>M</v>
          </cell>
          <cell r="F851">
            <v>22.88</v>
          </cell>
          <cell r="G851">
            <v>32.29</v>
          </cell>
        </row>
        <row r="852">
          <cell r="A852">
            <v>97515</v>
          </cell>
          <cell r="B852" t="str">
            <v>TRIGGS</v>
          </cell>
          <cell r="C852" t="str">
            <v xml:space="preserve">  B.</v>
          </cell>
          <cell r="E852" t="str">
            <v>M</v>
          </cell>
          <cell r="F852">
            <v>21.95</v>
          </cell>
          <cell r="G852">
            <v>29.32</v>
          </cell>
        </row>
        <row r="853">
          <cell r="A853">
            <v>97519</v>
          </cell>
          <cell r="B853" t="str">
            <v>DOUGLAS</v>
          </cell>
          <cell r="C853" t="str">
            <v xml:space="preserve">  T.R</v>
          </cell>
          <cell r="E853" t="str">
            <v>M</v>
          </cell>
          <cell r="F853">
            <v>21.11</v>
          </cell>
          <cell r="G853">
            <v>27.58</v>
          </cell>
        </row>
        <row r="854">
          <cell r="A854">
            <v>98030</v>
          </cell>
          <cell r="B854" t="str">
            <v>LANGMAN</v>
          </cell>
          <cell r="C854" t="str">
            <v xml:space="preserve">  M.</v>
          </cell>
          <cell r="E854" t="str">
            <v>M</v>
          </cell>
          <cell r="F854">
            <v>32.049999999999997</v>
          </cell>
        </row>
        <row r="855">
          <cell r="A855">
            <v>98231</v>
          </cell>
          <cell r="B855" t="str">
            <v>PETERS</v>
          </cell>
          <cell r="C855" t="str">
            <v xml:space="preserve">  D.T</v>
          </cell>
          <cell r="E855" t="str">
            <v>M</v>
          </cell>
          <cell r="F855">
            <v>30.92</v>
          </cell>
        </row>
        <row r="856">
          <cell r="A856">
            <v>98243</v>
          </cell>
          <cell r="B856" t="str">
            <v>TUCKNOTT</v>
          </cell>
          <cell r="C856" t="str">
            <v xml:space="preserve">  D.J</v>
          </cell>
          <cell r="E856" t="str">
            <v>M</v>
          </cell>
          <cell r="F856">
            <v>28.47</v>
          </cell>
        </row>
        <row r="857">
          <cell r="A857">
            <v>98252</v>
          </cell>
          <cell r="B857" t="str">
            <v>JONES</v>
          </cell>
          <cell r="C857" t="str">
            <v xml:space="preserve">  N.</v>
          </cell>
          <cell r="E857" t="str">
            <v>M</v>
          </cell>
          <cell r="F857">
            <v>22.81</v>
          </cell>
          <cell r="G857">
            <v>22.53</v>
          </cell>
        </row>
        <row r="858">
          <cell r="A858">
            <v>98287</v>
          </cell>
          <cell r="B858" t="str">
            <v>THOMSON</v>
          </cell>
          <cell r="C858" t="str">
            <v xml:space="preserve">  R.</v>
          </cell>
          <cell r="E858" t="str">
            <v>M</v>
          </cell>
          <cell r="F858">
            <v>28.28</v>
          </cell>
        </row>
        <row r="859">
          <cell r="A859">
            <v>98293</v>
          </cell>
          <cell r="B859" t="str">
            <v>STREET</v>
          </cell>
          <cell r="C859" t="str">
            <v xml:space="preserve">  M.</v>
          </cell>
          <cell r="E859" t="str">
            <v>M</v>
          </cell>
          <cell r="F859">
            <v>26.18</v>
          </cell>
        </row>
        <row r="860">
          <cell r="A860">
            <v>98337</v>
          </cell>
          <cell r="B860" t="str">
            <v>ASTWOOD</v>
          </cell>
          <cell r="C860" t="str">
            <v xml:space="preserve">  S.</v>
          </cell>
          <cell r="E860" t="str">
            <v>M</v>
          </cell>
          <cell r="F860">
            <v>30.84</v>
          </cell>
        </row>
        <row r="861">
          <cell r="A861">
            <v>98477</v>
          </cell>
          <cell r="B861" t="str">
            <v>MARTIN</v>
          </cell>
          <cell r="C861" t="str">
            <v xml:space="preserve">  G.R</v>
          </cell>
          <cell r="E861" t="str">
            <v>M</v>
          </cell>
          <cell r="F861">
            <v>30.14</v>
          </cell>
        </row>
        <row r="862">
          <cell r="A862">
            <v>98492</v>
          </cell>
          <cell r="B862" t="str">
            <v>BROWN</v>
          </cell>
          <cell r="C862" t="str">
            <v xml:space="preserve">  K.S</v>
          </cell>
          <cell r="E862" t="str">
            <v>M</v>
          </cell>
          <cell r="F862">
            <v>29.39</v>
          </cell>
        </row>
        <row r="863">
          <cell r="A863">
            <v>98512</v>
          </cell>
          <cell r="B863" t="str">
            <v>BAGGALEY</v>
          </cell>
          <cell r="C863" t="str">
            <v xml:space="preserve">  P.</v>
          </cell>
          <cell r="E863" t="str">
            <v>M</v>
          </cell>
          <cell r="F863">
            <v>26.09</v>
          </cell>
        </row>
        <row r="864">
          <cell r="A864">
            <v>98516</v>
          </cell>
          <cell r="B864" t="str">
            <v>WALES</v>
          </cell>
          <cell r="C864" t="str">
            <v xml:space="preserve">  C.</v>
          </cell>
          <cell r="E864" t="str">
            <v>M</v>
          </cell>
        </row>
        <row r="865">
          <cell r="A865">
            <v>98518</v>
          </cell>
          <cell r="B865" t="str">
            <v>FALLON</v>
          </cell>
          <cell r="C865" t="str">
            <v xml:space="preserve">  T.</v>
          </cell>
          <cell r="E865" t="str">
            <v>M</v>
          </cell>
          <cell r="F865">
            <v>27.02</v>
          </cell>
        </row>
        <row r="866">
          <cell r="A866">
            <v>98543</v>
          </cell>
          <cell r="B866" t="str">
            <v>GILMORE</v>
          </cell>
          <cell r="C866" t="str">
            <v xml:space="preserve">  A.</v>
          </cell>
          <cell r="E866" t="str">
            <v>M</v>
          </cell>
          <cell r="F866">
            <v>29.23</v>
          </cell>
        </row>
        <row r="867">
          <cell r="A867">
            <v>98545</v>
          </cell>
          <cell r="B867" t="str">
            <v>WEEKS</v>
          </cell>
          <cell r="C867" t="str">
            <v xml:space="preserve">  C.</v>
          </cell>
          <cell r="E867" t="str">
            <v>M</v>
          </cell>
          <cell r="F867">
            <v>26.18</v>
          </cell>
          <cell r="G867">
            <v>31.79</v>
          </cell>
        </row>
        <row r="868">
          <cell r="A868">
            <v>98546</v>
          </cell>
          <cell r="B868" t="str">
            <v>BURROWS</v>
          </cell>
          <cell r="C868" t="str">
            <v xml:space="preserve">  L.</v>
          </cell>
          <cell r="E868" t="str">
            <v>M</v>
          </cell>
          <cell r="F868">
            <v>10.94</v>
          </cell>
        </row>
        <row r="869">
          <cell r="A869">
            <v>98547</v>
          </cell>
          <cell r="B869" t="str">
            <v>ROCHE</v>
          </cell>
          <cell r="C869" t="str">
            <v xml:space="preserve">  P.</v>
          </cell>
          <cell r="E869" t="str">
            <v>M</v>
          </cell>
          <cell r="F869">
            <v>23.9</v>
          </cell>
        </row>
        <row r="870">
          <cell r="A870">
            <v>98549</v>
          </cell>
          <cell r="B870" t="str">
            <v>BAILEY</v>
          </cell>
          <cell r="C870" t="str">
            <v xml:space="preserve">  J.</v>
          </cell>
          <cell r="E870" t="str">
            <v>M</v>
          </cell>
          <cell r="F870">
            <v>22.81</v>
          </cell>
        </row>
        <row r="871">
          <cell r="A871">
            <v>98552</v>
          </cell>
          <cell r="B871" t="str">
            <v>WHITLOCK</v>
          </cell>
          <cell r="C871" t="str">
            <v xml:space="preserve">  S.</v>
          </cell>
          <cell r="E871" t="str">
            <v>M</v>
          </cell>
          <cell r="F871">
            <v>29.22</v>
          </cell>
        </row>
        <row r="872">
          <cell r="A872">
            <v>98559</v>
          </cell>
          <cell r="B872" t="str">
            <v>ROBERTSON</v>
          </cell>
          <cell r="C872" t="str">
            <v xml:space="preserve">  C.R</v>
          </cell>
          <cell r="E872" t="str">
            <v>M</v>
          </cell>
          <cell r="F872">
            <v>16.309999999999999</v>
          </cell>
        </row>
        <row r="873">
          <cell r="A873">
            <v>98560</v>
          </cell>
          <cell r="B873" t="str">
            <v>KIRKLAND</v>
          </cell>
          <cell r="C873" t="str">
            <v xml:space="preserve">  N.</v>
          </cell>
          <cell r="E873" t="str">
            <v>M</v>
          </cell>
          <cell r="F873">
            <v>27.03</v>
          </cell>
        </row>
        <row r="874">
          <cell r="A874">
            <v>98562</v>
          </cell>
          <cell r="B874" t="str">
            <v>GRAY</v>
          </cell>
          <cell r="C874" t="str">
            <v xml:space="preserve">  A.M</v>
          </cell>
          <cell r="D874">
            <v>203508138</v>
          </cell>
          <cell r="E874" t="str">
            <v>M</v>
          </cell>
        </row>
        <row r="875">
          <cell r="A875">
            <v>98563</v>
          </cell>
          <cell r="B875" t="str">
            <v>RICHARDS</v>
          </cell>
          <cell r="C875" t="str">
            <v xml:space="preserve">  S.</v>
          </cell>
          <cell r="E875" t="str">
            <v>M</v>
          </cell>
        </row>
        <row r="876">
          <cell r="A876">
            <v>98565</v>
          </cell>
          <cell r="B876" t="str">
            <v>WICKINS</v>
          </cell>
          <cell r="C876" t="str">
            <v xml:space="preserve">  C.</v>
          </cell>
          <cell r="E876" t="str">
            <v>M</v>
          </cell>
        </row>
        <row r="877">
          <cell r="A877">
            <v>98567</v>
          </cell>
          <cell r="B877" t="str">
            <v>ABRAHAM</v>
          </cell>
          <cell r="C877" t="str">
            <v xml:space="preserve">  R.P</v>
          </cell>
          <cell r="E877" t="str">
            <v>M</v>
          </cell>
        </row>
        <row r="878">
          <cell r="A878">
            <v>98569</v>
          </cell>
          <cell r="B878" t="str">
            <v>BARRON</v>
          </cell>
          <cell r="C878" t="str">
            <v xml:space="preserve">  A.C</v>
          </cell>
          <cell r="E878" t="str">
            <v>M</v>
          </cell>
        </row>
        <row r="879">
          <cell r="A879">
            <v>98574</v>
          </cell>
          <cell r="B879" t="str">
            <v>FINN</v>
          </cell>
          <cell r="C879" t="str">
            <v xml:space="preserve">  A.</v>
          </cell>
          <cell r="E879" t="str">
            <v>M</v>
          </cell>
          <cell r="F879">
            <v>23.4</v>
          </cell>
          <cell r="G879">
            <v>28.56</v>
          </cell>
        </row>
        <row r="880">
          <cell r="A880">
            <v>98575</v>
          </cell>
          <cell r="B880" t="str">
            <v>MASKELL</v>
          </cell>
          <cell r="C880" t="str">
            <v xml:space="preserve">  D.T</v>
          </cell>
          <cell r="D880">
            <v>203168070</v>
          </cell>
          <cell r="E880" t="str">
            <v>M</v>
          </cell>
        </row>
        <row r="881">
          <cell r="A881">
            <v>98576</v>
          </cell>
          <cell r="B881" t="str">
            <v>CHIPPENDALE</v>
          </cell>
          <cell r="C881" t="str">
            <v xml:space="preserve">  B.</v>
          </cell>
          <cell r="E881" t="str">
            <v>M</v>
          </cell>
          <cell r="F881">
            <v>24.67</v>
          </cell>
          <cell r="G881">
            <v>31.73</v>
          </cell>
        </row>
        <row r="882">
          <cell r="A882">
            <v>98578</v>
          </cell>
          <cell r="B882" t="str">
            <v>COOPER</v>
          </cell>
          <cell r="C882" t="str">
            <v xml:space="preserve">  K.J</v>
          </cell>
          <cell r="D882">
            <v>203508138</v>
          </cell>
          <cell r="E882" t="str">
            <v>M</v>
          </cell>
        </row>
        <row r="883">
          <cell r="A883">
            <v>98579</v>
          </cell>
          <cell r="B883" t="str">
            <v>JONES</v>
          </cell>
          <cell r="C883" t="str">
            <v xml:space="preserve">  K.W</v>
          </cell>
          <cell r="D883">
            <v>203268123</v>
          </cell>
          <cell r="E883" t="str">
            <v>M</v>
          </cell>
        </row>
        <row r="884">
          <cell r="A884">
            <v>98580</v>
          </cell>
          <cell r="B884" t="str">
            <v>PEARCE</v>
          </cell>
          <cell r="C884" t="str">
            <v xml:space="preserve">  W.C</v>
          </cell>
          <cell r="D884">
            <v>203508138</v>
          </cell>
          <cell r="E884" t="str">
            <v>M</v>
          </cell>
        </row>
        <row r="885">
          <cell r="A885">
            <v>98581</v>
          </cell>
          <cell r="B885" t="str">
            <v>LANGRIDGE</v>
          </cell>
          <cell r="C885" t="str">
            <v xml:space="preserve">  C.</v>
          </cell>
          <cell r="E885" t="str">
            <v>M</v>
          </cell>
          <cell r="F885">
            <v>25.85</v>
          </cell>
        </row>
        <row r="886">
          <cell r="A886">
            <v>98587</v>
          </cell>
          <cell r="B886" t="str">
            <v>HALL</v>
          </cell>
          <cell r="C886" t="str">
            <v xml:space="preserve">  C.</v>
          </cell>
          <cell r="E886" t="str">
            <v>M</v>
          </cell>
          <cell r="F886">
            <v>25</v>
          </cell>
        </row>
        <row r="887">
          <cell r="A887">
            <v>98588</v>
          </cell>
          <cell r="B887" t="str">
            <v>TAYLOR</v>
          </cell>
          <cell r="C887" t="str">
            <v xml:space="preserve">  B.</v>
          </cell>
          <cell r="E887" t="str">
            <v>M</v>
          </cell>
          <cell r="F887">
            <v>21.57</v>
          </cell>
        </row>
        <row r="888">
          <cell r="A888">
            <v>99091</v>
          </cell>
          <cell r="B888" t="str">
            <v>CHAMBERS</v>
          </cell>
          <cell r="C888" t="str">
            <v xml:space="preserve">  A.L</v>
          </cell>
          <cell r="E888" t="str">
            <v>M</v>
          </cell>
        </row>
        <row r="889">
          <cell r="A889">
            <v>99130</v>
          </cell>
          <cell r="B889" t="str">
            <v>ASTBURY</v>
          </cell>
          <cell r="C889" t="str">
            <v xml:space="preserve">  R.A</v>
          </cell>
          <cell r="E889" t="str">
            <v>M</v>
          </cell>
        </row>
        <row r="890">
          <cell r="A890">
            <v>99134</v>
          </cell>
          <cell r="B890" t="str">
            <v>MARSHALL</v>
          </cell>
          <cell r="C890" t="str">
            <v xml:space="preserve">  P.J</v>
          </cell>
          <cell r="D890">
            <v>983127254</v>
          </cell>
          <cell r="E890" t="str">
            <v>M</v>
          </cell>
        </row>
        <row r="891">
          <cell r="A891">
            <v>99150</v>
          </cell>
          <cell r="B891" t="str">
            <v>SMITH</v>
          </cell>
          <cell r="C891" t="str">
            <v xml:space="preserve">  J.D</v>
          </cell>
          <cell r="E891" t="str">
            <v>M</v>
          </cell>
        </row>
        <row r="892">
          <cell r="A892">
            <v>99158</v>
          </cell>
          <cell r="B892" t="str">
            <v>WILLSTEAD</v>
          </cell>
          <cell r="C892" t="str">
            <v xml:space="preserve">  T.G</v>
          </cell>
          <cell r="E892" t="str">
            <v>M</v>
          </cell>
        </row>
        <row r="893">
          <cell r="A893">
            <v>99163</v>
          </cell>
          <cell r="B893" t="str">
            <v>MEREDITH</v>
          </cell>
          <cell r="C893" t="str">
            <v xml:space="preserve">  B.R</v>
          </cell>
          <cell r="E893" t="str">
            <v>M</v>
          </cell>
        </row>
        <row r="894">
          <cell r="A894">
            <v>99166</v>
          </cell>
          <cell r="B894" t="str">
            <v>WHITEHEAD</v>
          </cell>
          <cell r="C894" t="str">
            <v xml:space="preserve">  M.</v>
          </cell>
          <cell r="E894" t="str">
            <v>M</v>
          </cell>
          <cell r="F894">
            <v>23.77</v>
          </cell>
        </row>
        <row r="895">
          <cell r="A895">
            <v>99170</v>
          </cell>
          <cell r="B895" t="str">
            <v>EDWARDS</v>
          </cell>
          <cell r="C895" t="str">
            <v xml:space="preserve">  T.J</v>
          </cell>
          <cell r="E895" t="str">
            <v>M</v>
          </cell>
        </row>
        <row r="896">
          <cell r="A896">
            <v>99171</v>
          </cell>
          <cell r="B896" t="str">
            <v>BROWN</v>
          </cell>
          <cell r="C896" t="str">
            <v xml:space="preserve">  I.R</v>
          </cell>
          <cell r="E896" t="str">
            <v>M</v>
          </cell>
        </row>
        <row r="897">
          <cell r="A897">
            <v>99182</v>
          </cell>
          <cell r="B897" t="str">
            <v>REVELEY</v>
          </cell>
          <cell r="C897" t="str">
            <v xml:space="preserve">  K.T</v>
          </cell>
          <cell r="E897" t="str">
            <v>M</v>
          </cell>
          <cell r="F897">
            <v>31.67</v>
          </cell>
        </row>
        <row r="898">
          <cell r="A898">
            <v>99183</v>
          </cell>
          <cell r="B898" t="str">
            <v>MERRYWEATHER</v>
          </cell>
          <cell r="C898" t="str">
            <v xml:space="preserve">  C.</v>
          </cell>
          <cell r="E898" t="str">
            <v>M</v>
          </cell>
        </row>
        <row r="899">
          <cell r="A899">
            <v>99184</v>
          </cell>
          <cell r="B899" t="str">
            <v>EASTER</v>
          </cell>
          <cell r="C899" t="str">
            <v xml:space="preserve">  C.</v>
          </cell>
          <cell r="D899">
            <v>203508138</v>
          </cell>
          <cell r="E899" t="str">
            <v>M</v>
          </cell>
        </row>
        <row r="900">
          <cell r="A900">
            <v>99186</v>
          </cell>
          <cell r="B900" t="str">
            <v>UPHAM</v>
          </cell>
          <cell r="C900" t="str">
            <v xml:space="preserve">  J.P</v>
          </cell>
          <cell r="E900" t="str">
            <v>M</v>
          </cell>
        </row>
        <row r="901">
          <cell r="A901">
            <v>99187</v>
          </cell>
          <cell r="B901" t="str">
            <v>LENNARD</v>
          </cell>
          <cell r="C901" t="str">
            <v xml:space="preserve">  J.</v>
          </cell>
          <cell r="E901" t="str">
            <v>M</v>
          </cell>
          <cell r="F901">
            <v>15.58</v>
          </cell>
          <cell r="G901">
            <v>18.78</v>
          </cell>
        </row>
        <row r="902">
          <cell r="A902">
            <v>99188</v>
          </cell>
          <cell r="B902" t="str">
            <v>MARTIN</v>
          </cell>
          <cell r="C902" t="str">
            <v xml:space="preserve">  K.W</v>
          </cell>
          <cell r="E902" t="str">
            <v>M</v>
          </cell>
          <cell r="F902">
            <v>26.1</v>
          </cell>
        </row>
        <row r="903">
          <cell r="A903">
            <v>99506</v>
          </cell>
          <cell r="B903" t="str">
            <v>GLISSON</v>
          </cell>
          <cell r="C903" t="str">
            <v xml:space="preserve">  J.D</v>
          </cell>
          <cell r="E903" t="str">
            <v>M</v>
          </cell>
        </row>
        <row r="904">
          <cell r="A904">
            <v>99510</v>
          </cell>
          <cell r="B904" t="str">
            <v>BOLLANS</v>
          </cell>
          <cell r="C904" t="str">
            <v xml:space="preserve">  R.K</v>
          </cell>
          <cell r="E904" t="str">
            <v>M</v>
          </cell>
        </row>
        <row r="905">
          <cell r="A905">
            <v>99519</v>
          </cell>
          <cell r="B905" t="str">
            <v>NICKLESS</v>
          </cell>
          <cell r="C905" t="str">
            <v xml:space="preserve">  P.</v>
          </cell>
          <cell r="E905" t="str">
            <v>M</v>
          </cell>
        </row>
        <row r="906">
          <cell r="A906">
            <v>99525</v>
          </cell>
          <cell r="B906" t="str">
            <v>NALL</v>
          </cell>
          <cell r="C906" t="str">
            <v xml:space="preserve">  K.</v>
          </cell>
          <cell r="E906" t="str">
            <v>M</v>
          </cell>
        </row>
        <row r="907">
          <cell r="A907">
            <v>99529</v>
          </cell>
          <cell r="B907" t="str">
            <v>CARTER</v>
          </cell>
          <cell r="C907" t="str">
            <v xml:space="preserve">  P.J</v>
          </cell>
          <cell r="E907" t="str">
            <v>M</v>
          </cell>
        </row>
        <row r="908">
          <cell r="A908">
            <v>99530</v>
          </cell>
          <cell r="B908" t="str">
            <v>COOKE</v>
          </cell>
          <cell r="C908" t="str">
            <v xml:space="preserve">  R.S</v>
          </cell>
          <cell r="E908" t="str">
            <v>M</v>
          </cell>
        </row>
        <row r="909">
          <cell r="A909">
            <v>99830</v>
          </cell>
          <cell r="B909" t="str">
            <v>GERAGHTY</v>
          </cell>
          <cell r="C909" t="str">
            <v xml:space="preserve">  J.M</v>
          </cell>
          <cell r="E909" t="str">
            <v>M</v>
          </cell>
        </row>
        <row r="910">
          <cell r="A910">
            <v>99928</v>
          </cell>
          <cell r="B910" t="str">
            <v>POWELL</v>
          </cell>
          <cell r="C910" t="str">
            <v xml:space="preserve">  A.</v>
          </cell>
          <cell r="E910" t="str">
            <v>M</v>
          </cell>
        </row>
      </sheetData>
      <sheetData sheetId="2"/>
      <sheetData sheetId="3"/>
      <sheetData sheetId="4" refreshError="1">
        <row r="23">
          <cell r="D23">
            <v>1</v>
          </cell>
          <cell r="E23" t="str">
            <v>Mobile</v>
          </cell>
          <cell r="F23">
            <v>200</v>
          </cell>
        </row>
        <row r="24">
          <cell r="D24">
            <v>2</v>
          </cell>
          <cell r="E24" t="str">
            <v>Manned</v>
          </cell>
          <cell r="F24">
            <v>100</v>
          </cell>
        </row>
        <row r="25">
          <cell r="D25">
            <v>3</v>
          </cell>
          <cell r="E25" t="str">
            <v>Contract mgr</v>
          </cell>
          <cell r="F25">
            <v>2000</v>
          </cell>
        </row>
        <row r="26">
          <cell r="D26">
            <v>4</v>
          </cell>
          <cell r="E26" t="str">
            <v>Ops Mgr</v>
          </cell>
          <cell r="F26">
            <v>5000</v>
          </cell>
        </row>
        <row r="27">
          <cell r="D27">
            <v>5</v>
          </cell>
          <cell r="E27" t="str">
            <v>Admin</v>
          </cell>
          <cell r="F27">
            <v>100</v>
          </cell>
        </row>
        <row r="39">
          <cell r="A39">
            <v>33100200</v>
          </cell>
          <cell r="B39">
            <v>4179.5150705882352</v>
          </cell>
          <cell r="C39">
            <v>2938.294117647059</v>
          </cell>
          <cell r="D39">
            <v>1509.4288002857143</v>
          </cell>
        </row>
        <row r="40">
          <cell r="A40">
            <v>33120200</v>
          </cell>
          <cell r="B40">
            <v>0</v>
          </cell>
          <cell r="C40">
            <v>0</v>
          </cell>
          <cell r="D40">
            <v>1509.4288002857143</v>
          </cell>
        </row>
        <row r="41">
          <cell r="A41">
            <v>33140200</v>
          </cell>
          <cell r="B41">
            <v>0</v>
          </cell>
          <cell r="C41">
            <v>0</v>
          </cell>
          <cell r="D41">
            <v>1509.4288002857143</v>
          </cell>
        </row>
        <row r="42">
          <cell r="A42">
            <v>33180200</v>
          </cell>
          <cell r="B42">
            <v>0</v>
          </cell>
          <cell r="C42">
            <v>0</v>
          </cell>
          <cell r="D42">
            <v>1509.4288002857143</v>
          </cell>
        </row>
        <row r="43">
          <cell r="A43">
            <v>33200200</v>
          </cell>
          <cell r="B43">
            <v>4190.4175000000005</v>
          </cell>
          <cell r="C43">
            <v>1960.25</v>
          </cell>
          <cell r="D43">
            <v>2595.4499999999998</v>
          </cell>
        </row>
        <row r="44">
          <cell r="A44">
            <v>33230200</v>
          </cell>
          <cell r="B44">
            <v>4190.4175000000005</v>
          </cell>
          <cell r="C44">
            <v>1960.25</v>
          </cell>
          <cell r="D44">
            <v>2595.4499999999998</v>
          </cell>
        </row>
        <row r="45">
          <cell r="A45">
            <v>33250200</v>
          </cell>
          <cell r="B45">
            <v>3499.5757094545452</v>
          </cell>
          <cell r="C45">
            <v>3336.409090909091</v>
          </cell>
          <cell r="D45">
            <v>3255.6093321818184</v>
          </cell>
        </row>
        <row r="46">
          <cell r="A46">
            <v>33330200</v>
          </cell>
          <cell r="B46">
            <v>5332.8292682926831</v>
          </cell>
          <cell r="C46">
            <v>2753.1707317073169</v>
          </cell>
          <cell r="D46">
            <v>3392.0975609756097</v>
          </cell>
        </row>
        <row r="47">
          <cell r="A47">
            <v>33340200</v>
          </cell>
          <cell r="B47">
            <v>5332.8292682926831</v>
          </cell>
          <cell r="C47">
            <v>2753.1707317073169</v>
          </cell>
          <cell r="D47">
            <v>3392.0975609756097</v>
          </cell>
        </row>
        <row r="48">
          <cell r="A48">
            <v>33350200</v>
          </cell>
          <cell r="B48">
            <v>5332.8292682926831</v>
          </cell>
          <cell r="C48">
            <v>2753.1707317073169</v>
          </cell>
          <cell r="D48">
            <v>3392.0975609756097</v>
          </cell>
        </row>
        <row r="49">
          <cell r="A49">
            <v>33400200</v>
          </cell>
          <cell r="B49">
            <v>3986.3940772000001</v>
          </cell>
          <cell r="C49">
            <v>958.73239436619713</v>
          </cell>
          <cell r="D49">
            <v>2005.9154929577464</v>
          </cell>
        </row>
        <row r="50">
          <cell r="A50">
            <v>33400201</v>
          </cell>
          <cell r="B50">
            <v>0</v>
          </cell>
          <cell r="C50">
            <v>958.73239436619713</v>
          </cell>
          <cell r="D50">
            <v>2005.9154929577464</v>
          </cell>
        </row>
        <row r="51">
          <cell r="A51">
            <v>33410200</v>
          </cell>
          <cell r="B51">
            <v>5060.4684754999998</v>
          </cell>
          <cell r="C51">
            <v>958.73239436619713</v>
          </cell>
          <cell r="D51">
            <v>2005.9154929577464</v>
          </cell>
        </row>
        <row r="52">
          <cell r="A52">
            <v>33420200</v>
          </cell>
          <cell r="B52">
            <v>0</v>
          </cell>
          <cell r="C52">
            <v>958.73239436619713</v>
          </cell>
          <cell r="D52">
            <v>2005.9154929577464</v>
          </cell>
        </row>
        <row r="53">
          <cell r="A53">
            <v>33430200</v>
          </cell>
          <cell r="B53">
            <v>3559.4615384615386</v>
          </cell>
          <cell r="C53">
            <v>958.73239436619713</v>
          </cell>
          <cell r="D53">
            <v>2005.9154929577464</v>
          </cell>
        </row>
        <row r="54">
          <cell r="A54">
            <v>33520200</v>
          </cell>
          <cell r="B54">
            <v>2084.2363636363634</v>
          </cell>
          <cell r="C54">
            <v>0</v>
          </cell>
          <cell r="D54">
            <v>1443.3363636363636</v>
          </cell>
        </row>
        <row r="55">
          <cell r="A55">
            <v>33530200</v>
          </cell>
          <cell r="B55">
            <v>5332.8292682926831</v>
          </cell>
          <cell r="C55">
            <v>2753.1707317073169</v>
          </cell>
          <cell r="D55">
            <v>3392.0975609756097</v>
          </cell>
        </row>
        <row r="56">
          <cell r="A56">
            <v>33560200</v>
          </cell>
          <cell r="B56">
            <v>5332.8292682926831</v>
          </cell>
          <cell r="C56">
            <v>2753.1707317073169</v>
          </cell>
          <cell r="D56">
            <v>3392.0975609756097</v>
          </cell>
        </row>
        <row r="57">
          <cell r="A57">
            <v>33580200</v>
          </cell>
          <cell r="B57">
            <v>5332.8292682926831</v>
          </cell>
          <cell r="C57">
            <v>2753.1707317073169</v>
          </cell>
          <cell r="D57">
            <v>3392.0975609756097</v>
          </cell>
        </row>
        <row r="58">
          <cell r="A58">
            <v>33805000</v>
          </cell>
          <cell r="B58">
            <v>0</v>
          </cell>
          <cell r="C58">
            <v>0</v>
          </cell>
          <cell r="D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</sheetNames>
    <sheetDataSet>
      <sheetData sheetId="0" refreshError="1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REPAYMENT"/>
      <sheetName val="OLD-WORKING"/>
      <sheetName val="CMA-2004"/>
      <sheetName val="CMA-2004 (2)"/>
      <sheetName val="working"/>
      <sheetName val="COSTMAR"/>
      <sheetName val="Assumptions"/>
      <sheetName val="Company DE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REPAYMENT"/>
      <sheetName val="OLD-WORKING"/>
      <sheetName val="CMA-2004"/>
      <sheetName val="CMA-2004 (2)"/>
      <sheetName val="working"/>
      <sheetName val="COSTMAR"/>
      <sheetName val="Assumptions"/>
      <sheetName val="Company DE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INORD"/>
      <sheetName val="Tunnelform"/>
      <sheetName val="mivan"/>
      <sheetName val="SHphase-1"/>
      <sheetName val="concrete"/>
      <sheetName val="analysis"/>
      <sheetName val="Civil-main building"/>
      <sheetName val="Civil-amenities buildings"/>
      <sheetName val="Roads-pavement-path ways"/>
      <sheetName val="C-Wall BOQ"/>
      <sheetName val="Sheet2"/>
      <sheetName val="GR.slab-reinft"/>
      <sheetName val="detail'02"/>
      <sheetName val="upa"/>
      <sheetName val="2gii"/>
      <sheetName val="PointNo.5"/>
      <sheetName val="Detail"/>
      <sheetName val="Design"/>
      <sheetName val="p&amp;m"/>
      <sheetName val="Stress Calculation"/>
      <sheetName val="PRECAST lightconc-II"/>
      <sheetName val="Boq"/>
      <sheetName val="VCH-SLC"/>
      <sheetName val="Supplier"/>
      <sheetName val=" Net Break Down"/>
      <sheetName val="Labels"/>
      <sheetName val="Citrix"/>
      <sheetName val="GUT (2)"/>
      <sheetName val="ACE-OUT"/>
      <sheetName val="banilad"/>
      <sheetName val="Mactan"/>
      <sheetName val="Mandaue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"/>
      <sheetName val="14"/>
      <sheetName val="Sheet1"/>
      <sheetName val="IO List"/>
      <sheetName val="Assumption Inputs"/>
      <sheetName val="Basic"/>
      <sheetName val="Bill No 2 to 8 (Rev)"/>
      <sheetName val="BHANDUP"/>
      <sheetName val="#REF"/>
      <sheetName val="Sheet3"/>
      <sheetName val="data"/>
      <sheetName val="SPT vs PHI"/>
      <sheetName val="BSH num"/>
      <sheetName val="A-General"/>
      <sheetName val="Tender Summary"/>
      <sheetName val="공장별판관비배부"/>
      <sheetName val="Debits as on 12.04.08"/>
      <sheetName val="Fill this out first..."/>
      <sheetName val="GF Columns"/>
      <sheetName val="Requirements"/>
      <sheetName val="Storage"/>
      <sheetName val="Financial"/>
      <sheetName val="K.Ajeet"/>
      <sheetName val="Civil-main_building2"/>
      <sheetName val="Civil-amenities_buildings2"/>
      <sheetName val="Roads-pavement-path_ways2"/>
      <sheetName val="C-Wall_BOQ2"/>
      <sheetName val="GR_slab-reinft2"/>
      <sheetName val="Civil-main_building"/>
      <sheetName val="Civil-amenities_buildings"/>
      <sheetName val="Roads-pavement-path_ways"/>
      <sheetName val="C-Wall_BOQ"/>
      <sheetName val="GR_slab-reinft"/>
      <sheetName val="Civil-main_building1"/>
      <sheetName val="Civil-amenities_buildings1"/>
      <sheetName val="Roads-pavement-path_ways1"/>
      <sheetName val="C-Wall_BOQ1"/>
      <sheetName val="GR_slab-reinft1"/>
      <sheetName val="Costing"/>
      <sheetName val="SITE OVERHEADS"/>
      <sheetName val="Bill 3 - Site Works"/>
      <sheetName val="FINOLEX"/>
      <sheetName val="PRECAST_lightconc-II"/>
      <sheetName val="PointNo_5"/>
      <sheetName val="PCC"/>
      <sheetName val="cidcoanalysis"/>
      <sheetName val="C Sum"/>
      <sheetName val="A Sum"/>
      <sheetName val="SILICATE"/>
      <sheetName val="Labour"/>
      <sheetName val="Build-up"/>
      <sheetName val="HPL"/>
      <sheetName val="Estimation"/>
      <sheetName val="INDIGINEOUS ITEMS "/>
      <sheetName val="07016, Master List-Major Minor"/>
      <sheetName val="Staff Acco."/>
      <sheetName val="labour coeff"/>
      <sheetName val="Vind-BtB"/>
      <sheetName val="Deduction of assets"/>
      <sheetName val="Flooring"/>
      <sheetName val="ELEC_BOQ"/>
      <sheetName val="AutoOpen Stub Data"/>
      <sheetName val="Fin Sum"/>
      <sheetName val="Bridges RB"/>
      <sheetName val="Analysis Justi "/>
      <sheetName val="Qty Esti -TCS"/>
      <sheetName val="INPUT"/>
      <sheetName val="Abst Jo"/>
      <sheetName val="GBW"/>
      <sheetName val="Ratio"/>
      <sheetName val="S &amp; A"/>
      <sheetName val="Assumptions"/>
      <sheetName val="매크로"/>
      <sheetName val="Civil-main_building3"/>
      <sheetName val="Civil-amenities_buildings3"/>
      <sheetName val="Roads-pavement-path_ways3"/>
      <sheetName val="C-Wall_BOQ3"/>
      <sheetName val="GR_slab-reinft3"/>
      <sheetName val="Stress_Calculation"/>
      <sheetName val="GUT_(2)"/>
      <sheetName val="_Net_Break_Down"/>
      <sheetName val="Tender_Summary"/>
      <sheetName val="Bill_No_2_to_8_(Rev)"/>
      <sheetName val="SPT_vs_PHI"/>
      <sheetName val="BSH_num"/>
      <sheetName val="11B_"/>
      <sheetName val="IO_List"/>
      <sheetName val="Bill_3_-_Site_Works"/>
      <sheetName val="Fill_this_out_first___"/>
      <sheetName val="GF_Columns"/>
      <sheetName val="Assumption_Inputs"/>
      <sheetName val="K_Ajeet"/>
      <sheetName val="SITE_OVERHEADS"/>
      <sheetName val="Debits_as_on_12_04_08"/>
      <sheetName val="Staff_Acco_"/>
      <sheetName val="labour_coeff"/>
      <sheetName val="FORM7"/>
      <sheetName val="4 Annex 1 Basic rate"/>
      <sheetName val="VALMARAND436"/>
      <sheetName val="VALMARAND18"/>
      <sheetName val="BGIPLCEUR"/>
      <sheetName val="BGIUK"/>
      <sheetName val="BPBF4PDOB3"/>
      <sheetName val="BPBF4NORTHROC"/>
      <sheetName val="BPBF4PDOB2"/>
      <sheetName val="BPBF4PLCUSD2"/>
      <sheetName val="BPBF5PLCGBP"/>
      <sheetName val="BPBF6PLC"/>
      <sheetName val="BPBF6PLC2"/>
      <sheetName val="BPBFIN3INVS"/>
      <sheetName val="SUMMARY ALL CO'S"/>
      <sheetName val="BPBFINCOCOMM"/>
      <sheetName val="BPBFINCOPLCUSD50M"/>
      <sheetName val="BPBFINCOPLCUSD"/>
      <sheetName val="BPBGBVPLC"/>
      <sheetName val="BPBGBVPLC3"/>
      <sheetName val="BPBHLDGSPLC"/>
      <sheetName val="BPBINVPLC"/>
      <sheetName val="BPBUKPLCEUR"/>
      <sheetName val="COMMEUROPE"/>
      <sheetName val="COMMMIDEAST"/>
      <sheetName val="COMMPLCEUR"/>
      <sheetName val="COMMPLCUSD"/>
      <sheetName val="EUROPEFIN2"/>
      <sheetName val="FIN2SIMP"/>
      <sheetName val="FIN4BPBINDIA2"/>
      <sheetName val="FIN4BPBINDIA"/>
      <sheetName val="FIN4BPBLLCUSD"/>
      <sheetName val="FIN4INDIAGYPUSD2M"/>
      <sheetName val="FIN4MEXUSD12M"/>
      <sheetName val="FIN4MEXUSD2M"/>
      <sheetName val="FIN4MEXUSD6M"/>
      <sheetName val="FINANCE2PLC"/>
      <sheetName val="FORMPLCEUR"/>
      <sheetName val="FULMARGBPPLC"/>
      <sheetName val="GILEURPLC"/>
      <sheetName val="GYPABPLCSEK"/>
      <sheetName val="GYPBENCOMMEUR100M"/>
      <sheetName val="GYPIBBPBIB"/>
      <sheetName val="IBSWIBETEIL"/>
      <sheetName val="IBSWIPLACO2"/>
      <sheetName val="IBSWIPLACO"/>
      <sheetName val="IBSWIPLC"/>
      <sheetName val="IBSWIPOLSKA"/>
      <sheetName val="INDIA"/>
      <sheetName val="LUXGYPIB"/>
      <sheetName val="LUXPLACOEUR1M"/>
      <sheetName val="LUXPLACOST"/>
      <sheetName val="LUXSIMPEUR"/>
      <sheetName val="LUXSWIGYPIB"/>
      <sheetName val="LUXSWIPLACOEUR18M"/>
      <sheetName val="LUXSWIRIGAUSEUR"/>
      <sheetName val="PLCBPBGBV2"/>
      <sheetName val="PLCBPBGBV"/>
      <sheetName val="PLCBPBGBVROM"/>
      <sheetName val="PLCBPBGBVTHB"/>
      <sheetName val="PLCBPBIOGBP200M"/>
      <sheetName val="PLCBULGARIA"/>
      <sheetName val="PLCCOMMCHF5M"/>
      <sheetName val="PLCCOMMGBP2"/>
      <sheetName val="PLCCOMMGBP330M"/>
      <sheetName val="PLCCOMMGBP3"/>
      <sheetName val="PLCCOMMGBP"/>
      <sheetName val="PLCCOMMUSD5M"/>
      <sheetName val="PLCCOMMUSD"/>
      <sheetName val="PLCDAVEUR26M"/>
      <sheetName val="PLCDISTEUR50M"/>
      <sheetName val="PLCDISTPPL"/>
      <sheetName val="PLCFIN5"/>
      <sheetName val="PLCGYPSHANG"/>
      <sheetName val="PLCITALYEUR18-8M"/>
      <sheetName val="PLCMEXGBP"/>
      <sheetName val="PLCPHIGBP5M"/>
      <sheetName val="PLCPHIUSD"/>
      <sheetName val="PLCPOLSKA2"/>
      <sheetName val="PLCPOLSKA"/>
      <sheetName val="PLCSCANSEM"/>
      <sheetName val="PLCSLOVAKIA"/>
      <sheetName val="PLCSOGGBP"/>
      <sheetName val="PLCTHAIGIPSTHBIF"/>
      <sheetName val="PLCTHAIGIPSTHB"/>
      <sheetName val="PLCTHAIGIPSTHBSI"/>
      <sheetName val="PLCUKGBP300M"/>
      <sheetName val="RIGAGPLCCHF"/>
      <sheetName val="RIGAGPLCEUR2"/>
      <sheetName val="RIGAGPLCEUR"/>
      <sheetName val="RIGASPLCCZK2"/>
      <sheetName val="RIGASPLCCZK"/>
      <sheetName val="RIGHUNGPLCHUF"/>
      <sheetName val="SCONSPLC"/>
      <sheetName val="SIMPEURPLC"/>
      <sheetName val="SIMPPLC"/>
      <sheetName val="VALSIMPEUR"/>
      <sheetName val="CLAY"/>
      <sheetName val="PL"/>
      <sheetName val="Groupings-final"/>
      <sheetName val="Sched"/>
      <sheetName val="Trial"/>
      <sheetName val="FA_Final"/>
      <sheetName val="Break up Sheet"/>
      <sheetName val="macros"/>
      <sheetName val="Detail In Door Stad"/>
      <sheetName val="Civil-main_building4"/>
      <sheetName val="Civil-amenities_buildings4"/>
      <sheetName val="Roads-pavement-path_ways4"/>
      <sheetName val="C-Wall_BOQ4"/>
      <sheetName val="GR_slab-reinft4"/>
      <sheetName val="PointNo_51"/>
      <sheetName val="Stress_Calculation1"/>
      <sheetName val="SITE_OVERHEADS1"/>
      <sheetName val="GUT_(2)1"/>
      <sheetName val="_Net_Break_Down1"/>
      <sheetName val="Bill_No_2_to_8_(Rev)1"/>
      <sheetName val="SPT_vs_PHI1"/>
      <sheetName val="PRECAST_lightconc-II1"/>
      <sheetName val="Fill_this_out_first___1"/>
      <sheetName val="GF_Columns1"/>
      <sheetName val="Assumption_Inputs1"/>
      <sheetName val="Bill_3_-_Site_Works1"/>
      <sheetName val="Tender_Summary1"/>
      <sheetName val="K_Ajeet1"/>
      <sheetName val="AutoOpen_Stub_Data"/>
      <sheetName val="Fin_Sum"/>
      <sheetName val="Bridges_RB"/>
      <sheetName val="Analysis_Justi_"/>
      <sheetName val="Qty_Esti_-TCS"/>
      <sheetName val="Abst_Jo"/>
      <sheetName val="BSH_num1"/>
      <sheetName val="11B_1"/>
      <sheetName val="Debits_as_on_12_04_081"/>
      <sheetName val="Staff_Acco_1"/>
      <sheetName val="labour_coeff1"/>
      <sheetName val="SUMMARY_ALL_CO'S"/>
      <sheetName val="INDIGINEOUS_ITEMS_"/>
      <sheetName val="07016,_Master_List-Major_Minor"/>
      <sheetName val="Break_up_Sheet"/>
      <sheetName val="Bank Guarantee"/>
      <sheetName val="Basis"/>
      <sheetName val="BOQ (2)"/>
      <sheetName val="Deckblatt"/>
      <sheetName val="Sludge Cal"/>
      <sheetName val="COLUMN"/>
      <sheetName val="PROGRAMME"/>
      <sheetName val="PROG SUMMARY"/>
      <sheetName val="IDCCALHYD-GOO"/>
      <sheetName val="Machinery"/>
      <sheetName val="s"/>
      <sheetName val="NLD - Assum"/>
      <sheetName val="Capex-fixed"/>
      <sheetName val="Material"/>
      <sheetName val="RA"/>
      <sheetName val="5 NOT REQUIRED"/>
      <sheetName val="3cd Annexure"/>
      <sheetName val="INDEX"/>
      <sheetName val="AREAS"/>
      <sheetName val="Story Drift-Part 2"/>
      <sheetName val="strain"/>
      <sheetName val="INPUT SHEET"/>
      <sheetName val="RES-PLANNING"/>
      <sheetName val="Indices"/>
      <sheetName val="Basement Budget"/>
      <sheetName val="factors"/>
      <sheetName val="FITZ MORT 94"/>
      <sheetName val="C_Sum"/>
      <sheetName val="A_Sum"/>
      <sheetName val="Deduction_of_assets"/>
      <sheetName val="S_&amp;_A"/>
      <sheetName val="4_Annex_1_Basic_rate"/>
      <sheetName val="Detail_In_Door_Stad"/>
      <sheetName val="5_NOT_REQUIRED"/>
      <sheetName val="Bank_Guarantee"/>
      <sheetName val="Basic Rates"/>
      <sheetName val="Rate analysis"/>
      <sheetName val="BLOCK-A (MEA.SHEET)"/>
      <sheetName val="PARAMETRES"/>
      <sheetName val="keyword"/>
      <sheetName val="C-Wadl_BOQ2"/>
      <sheetName val="IO_List1"/>
      <sheetName val="Civil-main_building5"/>
      <sheetName val="Civil-amenities_buildings5"/>
      <sheetName val="Roads-pavement-path_ways5"/>
      <sheetName val="C-Wall_BOQ5"/>
      <sheetName val="GR_slab-reinft5"/>
      <sheetName val="PointNo_52"/>
      <sheetName val="_Net_Break_Down2"/>
      <sheetName val="GUT_(2)2"/>
      <sheetName val="Stress_Calculation2"/>
      <sheetName val="11B_2"/>
      <sheetName val="PRECAST_lightconc-II2"/>
      <sheetName val="IO_List2"/>
      <sheetName val="BSH_num2"/>
      <sheetName val="Bill_No_2_to_8_(Rev)2"/>
      <sheetName val="SPT_vs_PHI2"/>
      <sheetName val="Tender_Summary2"/>
      <sheetName val="K_Ajeet2"/>
      <sheetName val="SITE_OVERHEADS2"/>
      <sheetName val="Fill_this_out_first___2"/>
      <sheetName val="GF_Columns2"/>
      <sheetName val="Assumption_Inputs2"/>
      <sheetName val="Bill_3_-_Site_Works2"/>
      <sheetName val="Staff_Acco_2"/>
      <sheetName val="Debits_as_on_12_04_082"/>
      <sheetName val="INDIGINEOUS_ITEMS_1"/>
      <sheetName val="07016,_Master_List-Major_Minor1"/>
      <sheetName val="labour_coeff2"/>
      <sheetName val="Deduction_of_assets1"/>
      <sheetName val="AutoOpen_Stub_Data1"/>
      <sheetName val="Fin_Sum1"/>
      <sheetName val="Bridges_RB1"/>
      <sheetName val="Analysis_Justi_1"/>
      <sheetName val="Qty_Esti_-TCS1"/>
      <sheetName val="Abst_Jo1"/>
      <sheetName val="C_Sum1"/>
      <sheetName val="A_Sum1"/>
      <sheetName val="S_&amp;_A1"/>
      <sheetName val="Introduction"/>
      <sheetName val="Old"/>
      <sheetName val="Operating Statistics"/>
      <sheetName val="Financials"/>
      <sheetName val="合成単価作成表-BLDG"/>
      <sheetName val="A.O.R r1Str"/>
      <sheetName val="A.O.R r1"/>
      <sheetName val="A.O.R (2)"/>
      <sheetName val="NC-CM"/>
      <sheetName val="ecc_res"/>
      <sheetName val="SCHEDULE"/>
      <sheetName val="Database"/>
      <sheetName val="schedule nos"/>
      <sheetName val="RA-markate"/>
      <sheetName val="RCC,Ret. Wall"/>
      <sheetName val="hyperstatic"/>
      <sheetName val="CABLERET"/>
      <sheetName val="Bill 1"/>
      <sheetName val="Bill 2"/>
      <sheetName val="Bill 3"/>
      <sheetName val="Bill 4"/>
      <sheetName val="Bill 5"/>
      <sheetName val="Bill 6"/>
      <sheetName val="Bill 7"/>
      <sheetName val="lookups"/>
      <sheetName val="ref"/>
      <sheetName val="Legend"/>
      <sheetName val="A-Property"/>
      <sheetName val="Makro1"/>
      <sheetName val="Balance sheet DCCDL Nov 06"/>
      <sheetName val=" COP 100%"/>
      <sheetName val="Ave.wtd.rates"/>
      <sheetName val="Material "/>
      <sheetName val="AoR Finishing"/>
      <sheetName val="SUMMARY_ALL_CO'S1"/>
      <sheetName val="Break_up_Sheet1"/>
      <sheetName val="4_Annex_1_Basic_rate1"/>
      <sheetName val="Detail_In_Door_Stad1"/>
      <sheetName val="5_NOT_REQUIRED1"/>
      <sheetName val="Bank_Guarantee1"/>
      <sheetName val="Civil-main_building6"/>
      <sheetName val="Civil-amenities_buildings6"/>
      <sheetName val="Roads-pavement-path_ways6"/>
      <sheetName val="C-Wall_BOQ6"/>
      <sheetName val="GR_slab-reinft6"/>
      <sheetName val="PointNo_53"/>
      <sheetName val="Stress_Calculation3"/>
      <sheetName val="GUT_(2)3"/>
      <sheetName val="SPT_vs_PHI3"/>
      <sheetName val="Bill_No_2_to_8_(Rev)3"/>
      <sheetName val="Bill_3_-_Site_Works3"/>
      <sheetName val="PRECAST_lightconc-II3"/>
      <sheetName val="Fill_this_out_first___3"/>
      <sheetName val="GF_Columns3"/>
      <sheetName val="Assumption_Inputs3"/>
      <sheetName val="_Net_Break_Down3"/>
      <sheetName val="BSH_num3"/>
      <sheetName val="11B_3"/>
      <sheetName val="Tender_Summary3"/>
      <sheetName val="Staff_Acco_3"/>
      <sheetName val="Debits_as_on_12_04_083"/>
      <sheetName val="SITE_OVERHEADS3"/>
      <sheetName val="labour_coeff3"/>
      <sheetName val="K_Ajeet3"/>
      <sheetName val="AutoOpen_Stub_Data2"/>
      <sheetName val="Fin_Sum2"/>
      <sheetName val="Bridges_RB2"/>
      <sheetName val="Analysis_Justi_2"/>
      <sheetName val="Qty_Esti_-TCS2"/>
      <sheetName val="Abst_Jo2"/>
      <sheetName val="INDIGINEOUS_ITEMS_2"/>
      <sheetName val="07016,_Master_List-Major_Minor2"/>
      <sheetName val="SUMMARY_ALL_CO'S2"/>
      <sheetName val="C_Sum2"/>
      <sheetName val="A_Sum2"/>
      <sheetName val="Break_up_Sheet2"/>
      <sheetName val="Deduction_of_assets2"/>
      <sheetName val="S_&amp;_A2"/>
      <sheetName val="4_Annex_1_Basic_rate2"/>
      <sheetName val="Detail_In_Door_Stad2"/>
      <sheetName val="5_NOT_REQUIRED2"/>
      <sheetName val="Bank_Guarantee2"/>
      <sheetName val="9. Package split - Cost "/>
      <sheetName val="strand"/>
      <sheetName val="Civil-main_building7"/>
      <sheetName val="Civil-amenities_buildings7"/>
      <sheetName val="Roads-pavement-path_ways7"/>
      <sheetName val="C-Wall_BOQ7"/>
      <sheetName val="GR_slab-reinft7"/>
      <sheetName val="PointNo_54"/>
      <sheetName val="Stress_Calculation4"/>
      <sheetName val="GUT_(2)4"/>
      <sheetName val="SPT_vs_PHI4"/>
      <sheetName val="Bill_No_2_to_8_(Rev)4"/>
      <sheetName val="Bill_3_-_Site_Works4"/>
      <sheetName val="PRECAST_lightconc-II4"/>
      <sheetName val="Fill_this_out_first___4"/>
      <sheetName val="GF_Columns4"/>
      <sheetName val="Assumption_Inputs4"/>
      <sheetName val="_Net_Break_Down4"/>
      <sheetName val="BSH_num4"/>
      <sheetName val="11B_4"/>
      <sheetName val="Tender_Summary4"/>
      <sheetName val="Staff_Acco_4"/>
      <sheetName val="Debits_as_on_12_04_084"/>
      <sheetName val="SITE_OVERHEADS4"/>
      <sheetName val="labour_coeff4"/>
      <sheetName val="K_Ajeet4"/>
      <sheetName val="AutoOpen_Stub_Data3"/>
      <sheetName val="Fin_Sum3"/>
      <sheetName val="Bridges_RB3"/>
      <sheetName val="Analysis_Justi_3"/>
      <sheetName val="Qty_Esti_-TCS3"/>
      <sheetName val="Abst_Jo3"/>
      <sheetName val="INDIGINEOUS_ITEMS_3"/>
      <sheetName val="07016,_Master_List-Major_Minor3"/>
      <sheetName val="SUMMARY_ALL_CO'S3"/>
      <sheetName val="C_Sum3"/>
      <sheetName val="A_Sum3"/>
      <sheetName val="Break_up_Sheet3"/>
      <sheetName val="Deduction_of_assets3"/>
      <sheetName val="S_&amp;_A3"/>
      <sheetName val="4_Annex_1_Basic_rate3"/>
      <sheetName val="Detail_In_Door_Stad3"/>
      <sheetName val="5_NOT_REQUIRED3"/>
      <sheetName val="Bank_Guarantee3"/>
      <sheetName val="Basement_Budget"/>
      <sheetName val="PROG_SUMMARY"/>
      <sheetName val="INPUT_SHEET"/>
      <sheetName val="FITZ_MORT_94"/>
      <sheetName val="Civil-main_building8"/>
      <sheetName val="Civil-amenities_buildings8"/>
      <sheetName val="Roads-pavement-path_ways8"/>
      <sheetName val="C-Wall_BOQ8"/>
      <sheetName val="GR_slab-reinft8"/>
      <sheetName val="PointNo_55"/>
      <sheetName val="Stress_Calculation5"/>
      <sheetName val="GUT_(2)5"/>
      <sheetName val="SPT_vs_PHI5"/>
      <sheetName val="Bill_No_2_to_8_(Rev)5"/>
      <sheetName val="Bill_3_-_Site_Works5"/>
      <sheetName val="PRECAST_lightconc-II5"/>
      <sheetName val="Fill_this_out_first___5"/>
      <sheetName val="GF_Columns5"/>
      <sheetName val="Assumption_Inputs5"/>
      <sheetName val="_Net_Break_Down5"/>
      <sheetName val="BSH_num5"/>
      <sheetName val="11B_5"/>
      <sheetName val="Tender_Summary5"/>
      <sheetName val="Staff_Acco_5"/>
      <sheetName val="Debits_as_on_12_04_085"/>
      <sheetName val="SITE_OVERHEADS5"/>
      <sheetName val="labour_coeff5"/>
      <sheetName val="K_Ajeet5"/>
      <sheetName val="AutoOpen_Stub_Data4"/>
      <sheetName val="Fin_Sum4"/>
      <sheetName val="Bridges_RB4"/>
      <sheetName val="Analysis_Justi_4"/>
      <sheetName val="Qty_Esti_-TCS4"/>
      <sheetName val="Abst_Jo4"/>
      <sheetName val="INDIGINEOUS_ITEMS_4"/>
      <sheetName val="07016,_Master_List-Major_Minor4"/>
      <sheetName val="SUMMARY_ALL_CO'S4"/>
      <sheetName val="C_Sum4"/>
      <sheetName val="A_Sum4"/>
      <sheetName val="Break_up_Sheet4"/>
      <sheetName val="Deduction_of_assets4"/>
      <sheetName val="S_&amp;_A4"/>
      <sheetName val="4_Annex_1_Basic_rate4"/>
      <sheetName val="Detail_In_Door_Stad4"/>
      <sheetName val="5_NOT_REQUIRED4"/>
      <sheetName val="Bank_Guarantee4"/>
      <sheetName val="Basement_Budget1"/>
      <sheetName val="PROG_SUMMARY1"/>
      <sheetName val="INPUT_SHEET1"/>
      <sheetName val="FITZ_MORT_941"/>
      <sheetName val="Labour &amp; Plant"/>
      <sheetName val="Mat_Cost"/>
      <sheetName val="Top sheet"/>
      <sheetName val="Certificate"/>
      <sheetName val="Abstract"/>
      <sheetName val="M-Book for Conc"/>
      <sheetName val="LEVELS"/>
      <sheetName val="Rein.Steel"/>
      <sheetName val="M-Book for FW"/>
      <sheetName val="M-Book others"/>
      <sheetName val="M-Book filling"/>
      <sheetName val="beam-reinft-machine rm"/>
      <sheetName val="jobhist"/>
      <sheetName val="Allg. Angaben"/>
      <sheetName val="Auswahl"/>
      <sheetName val="Annex"/>
      <sheetName val="DETAILED  BOQ"/>
      <sheetName val="Control"/>
      <sheetName val="CASHFLOWS"/>
      <sheetName val="LABOUR RATE"/>
      <sheetName val="Material Rate"/>
      <sheetName val="Bechtel Norms"/>
      <sheetName val="CS PIPING"/>
      <sheetName val="TECH DATA"/>
      <sheetName val="MASTER_RATE ANALYSIS"/>
      <sheetName val="PA- Consutant "/>
      <sheetName val="HEAD"/>
      <sheetName val="Works - Quote Sheet"/>
      <sheetName val="ENCL9"/>
      <sheetName val="IO_List3"/>
      <sheetName val="BOQ_(2)"/>
      <sheetName val="BLOCK-A_(MEA_SHEET)"/>
      <sheetName val="A_O_R_r1Str"/>
      <sheetName val="A_O_R_r1"/>
      <sheetName val="A_O_R_(2)"/>
      <sheetName val="FitOutConfCentre"/>
      <sheetName val="SOA"/>
      <sheetName val="Podium Areas"/>
      <sheetName val="Structure Bills Qty"/>
      <sheetName val="annx-1(Boq)"/>
      <sheetName val="IRP all H2s"/>
      <sheetName val="office"/>
      <sheetName val="Lab"/>
      <sheetName val="beam-reinft-IIInd floor"/>
      <sheetName val="9-1차이내역"/>
      <sheetName val="@risk rents and incentives"/>
      <sheetName val="Car park lease"/>
      <sheetName val="Net rent analysis"/>
      <sheetName val="para"/>
      <sheetName val="kppl pl"/>
      <sheetName val="BS1"/>
      <sheetName val="A.O.R."/>
      <sheetName val="Estimate"/>
      <sheetName val="SP Break Up"/>
      <sheetName val="NLD_-_Assum"/>
      <sheetName val="3cd_Annexure"/>
      <sheetName val="Story_Drift-Part_2"/>
      <sheetName val="Allg__Angaben"/>
      <sheetName val="PriceSummary"/>
      <sheetName val="Measurment"/>
      <sheetName val="MAINBS1"/>
      <sheetName val="Ave_wtd_rates"/>
      <sheetName val="Material_"/>
      <sheetName val="Sludge_Cal"/>
      <sheetName val="Operating_Statistics"/>
      <sheetName val="Bechtel_Norms"/>
      <sheetName val="CS_PIPING"/>
      <sheetName val="TECH_DATA"/>
      <sheetName val="schedule_nos"/>
      <sheetName val="RCC,Ret__Wall"/>
      <sheetName val="water prop."/>
      <sheetName val="Transfer"/>
      <sheetName val="old_serial no."/>
      <sheetName val="tot_ass_9697"/>
      <sheetName val="MISBS"/>
      <sheetName val="BOD PL NEW"/>
      <sheetName val="inter"/>
      <sheetName val="final abstract"/>
      <sheetName val="UNP-NCW "/>
      <sheetName val="Balance_sheet_DCCDL_Nov_06"/>
      <sheetName val="_COP_100%"/>
      <sheetName val="Rate_analysis"/>
      <sheetName val="Basic_Rates"/>
      <sheetName val="Section 3_DPR"/>
      <sheetName val="Det_Des"/>
      <sheetName val="TBAL9697 -group wise  sdpl"/>
      <sheetName val="Internet"/>
      <sheetName val="Sec-I"/>
      <sheetName val="Sales &amp; Prod"/>
      <sheetName val="Intro"/>
      <sheetName val="S1BOQ"/>
      <sheetName val="Flanged Beams"/>
      <sheetName val="Rectangular Beam"/>
      <sheetName val="TYPE-1"/>
      <sheetName val="TYPE-3"/>
      <sheetName val="BC &amp; MNB "/>
      <sheetName val="XREF"/>
      <sheetName val="Debtors analysis"/>
      <sheetName val="Total Debtors Ageing Sheet"/>
      <sheetName val="Assump"/>
      <sheetName val="Inter Co Balances"/>
      <sheetName val="MFG"/>
      <sheetName val="sheet6"/>
      <sheetName val="갑지"/>
      <sheetName val="Consol"/>
      <sheetName val="Revised Summary"/>
      <sheetName val="RESULT"/>
      <sheetName val="CFForecast detail"/>
      <sheetName val="Project Budget Worksheet"/>
      <sheetName val="P&amp;LSum"/>
      <sheetName val="Detail P&amp;L"/>
      <sheetName val="Assumption Sheet"/>
      <sheetName val="Mahole"/>
      <sheetName val="Electrical"/>
      <sheetName val="Summary"/>
      <sheetName val="Debtors Service Tax"/>
      <sheetName val="Wastage"/>
      <sheetName val="Stru Labour rate"/>
      <sheetName val="Curing Analysis"/>
      <sheetName val="Formwork"/>
      <sheetName val="MS items"/>
      <sheetName val="Tunnel Fw"/>
      <sheetName val="precast"/>
      <sheetName val="LMP"/>
      <sheetName val="환율"/>
      <sheetName val="Light fitt"/>
      <sheetName val="Load Details(B2)"/>
      <sheetName val="grid"/>
      <sheetName val="GN-ST-10"/>
      <sheetName val="Area Statement"/>
      <sheetName val="Segment Report working"/>
      <sheetName val="Fixed Assets &amp; Depreciation"/>
      <sheetName val="CAT_5"/>
      <sheetName val="hyperstatic-3"/>
      <sheetName val="(Do not delete)"/>
      <sheetName val="Voucher"/>
      <sheetName val="Cal"/>
      <sheetName val="SC Cost FEB 03"/>
      <sheetName val="Slope area"/>
      <sheetName val="TABLES"/>
      <sheetName val="Valves"/>
      <sheetName val="MS Rates"/>
      <sheetName val="Array"/>
      <sheetName val="Array (2)"/>
      <sheetName val="basdat"/>
      <sheetName val="Phasing"/>
      <sheetName val="General"/>
      <sheetName val="Amort"/>
      <sheetName val="AmortRef"/>
      <sheetName val="Sch"/>
      <sheetName val="accom cash"/>
      <sheetName val="B1"/>
      <sheetName val="ACE-IN"/>
      <sheetName val="NANJING"/>
      <sheetName val="calcul"/>
      <sheetName val="Inc.St.-Link"/>
      <sheetName val="ESCON"/>
      <sheetName val="DSLP"/>
      <sheetName val="BaseWeight"/>
      <sheetName val="UPA(Part C,D,E,G,H)"/>
      <sheetName val="Materials"/>
      <sheetName val="CEP99"/>
      <sheetName val="Set"/>
      <sheetName val="Headings"/>
      <sheetName val="ESI &amp; PF DELHI"/>
      <sheetName val="Dropdown list"/>
      <sheetName val="MN T.B."/>
      <sheetName val="MG"/>
      <sheetName val="Conc"/>
      <sheetName val="Excv-Qty&amp;Rate"/>
      <sheetName val="Boq- Civil"/>
      <sheetName val="Input &amp; Calculations"/>
      <sheetName val="Values"/>
      <sheetName val="Modular"/>
      <sheetName val="A"/>
      <sheetName val="Administrative Prices"/>
      <sheetName val="Cover"/>
      <sheetName val="Civil Boq"/>
      <sheetName val="fco"/>
      <sheetName val="Extra Item"/>
      <sheetName val="IT-Fri Base"/>
      <sheetName val="CMISFA"/>
      <sheetName val="00acttbl"/>
      <sheetName val="PSrpt25"/>
      <sheetName val="00budtbl"/>
      <sheetName val="Data Tables"/>
      <sheetName val="Source Ref."/>
      <sheetName val="Civil-main_building9"/>
      <sheetName val="Civil-amenities_buildings9"/>
      <sheetName val="Roads-pavement-path_ways9"/>
      <sheetName val="C-Wall_BOQ9"/>
      <sheetName val="GR_slab-reinft9"/>
      <sheetName val="GUT_(2)6"/>
      <sheetName val="PointNo_56"/>
      <sheetName val="SPT_vs_PHI6"/>
      <sheetName val="Stress_Calculation6"/>
      <sheetName val="Bill_No_2_to_8_(Rev)6"/>
      <sheetName val="Bill_3_-_Site_Works6"/>
      <sheetName val="PRECAST_lightconc-II6"/>
      <sheetName val="Fill_this_out_first___6"/>
      <sheetName val="GF_Columns6"/>
      <sheetName val="Assumption_Inputs6"/>
      <sheetName val="_Net_Break_Down6"/>
      <sheetName val="BSH_num6"/>
      <sheetName val="11B_6"/>
      <sheetName val="Tender_Summary6"/>
      <sheetName val="Staff_Acco_6"/>
      <sheetName val="labour_coeff6"/>
      <sheetName val="SITE_OVERHEADS6"/>
      <sheetName val="Debits_as_on_12_04_086"/>
      <sheetName val="K_Ajeet6"/>
      <sheetName val="AutoOpen_Stub_Data5"/>
      <sheetName val="Fin_Sum5"/>
      <sheetName val="Bridges_RB5"/>
      <sheetName val="Analysis_Justi_5"/>
      <sheetName val="Qty_Esti_-TCS5"/>
      <sheetName val="Abst_Jo5"/>
      <sheetName val="INDIGINEOUS_ITEMS_5"/>
      <sheetName val="07016,_Master_List-Major_Minor5"/>
      <sheetName val="C_Sum5"/>
      <sheetName val="A_Sum5"/>
      <sheetName val="4_Annex_1_Basic_rate5"/>
      <sheetName val="SUMMARY_ALL_CO'S5"/>
      <sheetName val="Detail_In_Door_Stad5"/>
      <sheetName val="Bank_Guarantee5"/>
      <sheetName val="Break_up_Sheet5"/>
      <sheetName val="S_&amp;_A5"/>
      <sheetName val="Deduction_of_assets5"/>
      <sheetName val="PROG_SUMMARY2"/>
      <sheetName val="5_NOT_REQUIRED5"/>
      <sheetName val="NLD_-_Assum1"/>
      <sheetName val="3cd_Annexure1"/>
      <sheetName val="BLOCK-A_(MEA_SHEET)1"/>
      <sheetName val="Sludge_Cal1"/>
      <sheetName val="Basement_Budget2"/>
      <sheetName val="FITZ_MORT_942"/>
      <sheetName val="Operating_Statistics1"/>
      <sheetName val="Story_Drift-Part_21"/>
      <sheetName val="A_O_R_r1Str1"/>
      <sheetName val="A_O_R_r11"/>
      <sheetName val="A_O_R_(2)1"/>
      <sheetName val="INPUT_SHEET2"/>
      <sheetName val="BOQ_(2)1"/>
      <sheetName val="Bill_1"/>
      <sheetName val="Bill_2"/>
      <sheetName val="Bill_3"/>
      <sheetName val="Bill_4"/>
      <sheetName val="Bill_5"/>
      <sheetName val="Bill_6"/>
      <sheetName val="Bill_7"/>
      <sheetName val="schedule_nos1"/>
      <sheetName val="RCC,Ret__Wall1"/>
      <sheetName val="Ave_wtd_rates1"/>
      <sheetName val="Material_1"/>
      <sheetName val="Labour_&amp;_Plant"/>
      <sheetName val="9__Package_split_-_Cost_"/>
      <sheetName val="DETAILED__BOQ"/>
      <sheetName val="beam-reinft-IIInd_floor"/>
      <sheetName val="Works_-_Quote_Sheet"/>
      <sheetName val="AoR_Finishing"/>
      <sheetName val="MASTER_RATE_ANALYSIS"/>
      <sheetName val="PA-_Consutant_"/>
      <sheetName val="LABOUR_RATE"/>
      <sheetName val="Material_Rate"/>
      <sheetName val="Bechtel_Norms1"/>
      <sheetName val="CS_PIPING1"/>
      <sheetName val="TECH_DATA1"/>
      <sheetName val="Top_sheet"/>
      <sheetName val="M-Book_for_Conc"/>
      <sheetName val="Rein_Steel"/>
      <sheetName val="M-Book_for_FW"/>
      <sheetName val="M-Book_others"/>
      <sheetName val="M-Book_filling"/>
      <sheetName val="beam-reinft-machine_rm"/>
      <sheetName val="Structure_Bills_Qty"/>
      <sheetName val="Podium_Areas"/>
      <sheetName val="IRP_all_H2s"/>
      <sheetName val="@risk_rents_and_incentives"/>
      <sheetName val="Car_park_lease"/>
      <sheetName val="Net_rent_analysis"/>
      <sheetName val="old_serial_no_"/>
      <sheetName val="A_O_R_"/>
      <sheetName val="SP_Break_Up"/>
      <sheetName val="Inter_Co_Balances"/>
      <sheetName val="water_prop_"/>
      <sheetName val="Fin. Assumpt. - Sensitivities"/>
      <sheetName val="Core Data"/>
      <sheetName val="train cash"/>
      <sheetName val="lists"/>
      <sheetName val="d-safe specs"/>
      <sheetName val="SOR"/>
      <sheetName val="STK"/>
      <sheetName val="目录"/>
      <sheetName val="galfareqp"/>
      <sheetName val="Interest"/>
      <sheetName val="Project Master"/>
      <sheetName val="Staff"/>
      <sheetName val="CSA"/>
      <sheetName val="Mechanical"/>
      <sheetName val="Indirects "/>
      <sheetName val="I&amp;C"/>
      <sheetName val="LSS"/>
      <sheetName val="CPA_EQP"/>
      <sheetName val="Site Dev BOQ"/>
      <sheetName val="Validation sheet"/>
      <sheetName val="wordsdata"/>
      <sheetName val="Basic Rate"/>
      <sheetName val="discounts_XP140"/>
      <sheetName val="v"/>
      <sheetName val="FT-05-02IsoBOM"/>
      <sheetName val="BUDGET"/>
      <sheetName val="col-reinft1"/>
      <sheetName val="Pile cap"/>
      <sheetName val="Back_Cal_for OMC"/>
      <sheetName val="STAFFSCHED "/>
      <sheetName val="CROSS-SECTION"/>
      <sheetName val="Gen Info"/>
      <sheetName val="AILC004"/>
      <sheetName val="std.wt."/>
      <sheetName val=" COP"/>
      <sheetName val="Elect."/>
      <sheetName val="AV"/>
      <sheetName val="FINA"/>
      <sheetName val="rent &amp; value assumptions"/>
      <sheetName val="PSDA detailed cashflow for debt"/>
      <sheetName val="Financing Assumptions"/>
      <sheetName val="Equity shares analysis"/>
      <sheetName val="Loan B interest"/>
      <sheetName val="Loan covenant tests"/>
      <sheetName val="Rents committed"/>
      <sheetName val="LCC profit share calculation"/>
      <sheetName val="Loan A interest guarantee"/>
      <sheetName val="L (4)"/>
      <sheetName val="Area Analysis"/>
      <sheetName val="Sensitivity"/>
      <sheetName val="B'Sheet"/>
      <sheetName val="Asmp"/>
      <sheetName val="BRP&amp;L"/>
      <sheetName val="DETAIL SHEET"/>
      <sheetName val="Area"/>
      <sheetName val="Oracle Upload"/>
      <sheetName val="base"/>
      <sheetName val="qty schedule"/>
      <sheetName val="Westin FOH &amp; BOH Split"/>
      <sheetName val="Analisa STR"/>
      <sheetName val="cost summary"/>
      <sheetName val="Elec Summ"/>
      <sheetName val="ELEC BOQ"/>
      <sheetName val="TRACK BUSWAY"/>
      <sheetName val="BBT"/>
      <sheetName val="LIGHTING"/>
      <sheetName val="LMS"/>
      <sheetName val="BASIS -DEC 08"/>
      <sheetName val="Labour &amp; Material"/>
      <sheetName val="SEW4"/>
      <sheetName val="R.A."/>
      <sheetName val="외화금융(97-03)"/>
      <sheetName val="Plant Used in CATS "/>
      <sheetName val="FILIALE"/>
      <sheetName val="연돌일위집계"/>
      <sheetName val="Revenue-Invoicewise"/>
      <sheetName val="1010"/>
      <sheetName val="1020"/>
      <sheetName val="1090"/>
      <sheetName val="COST"/>
      <sheetName val="girder"/>
      <sheetName val="Rocker"/>
      <sheetName val="Materials Cost(PCC)"/>
      <sheetName val="L&amp;T formwork system"/>
      <sheetName val="Pile load test-Rock anchor"/>
      <sheetName val="Design (singly reinforced beam)"/>
      <sheetName val="Foundation"/>
      <sheetName val="Hoop stress"/>
      <sheetName val="strongback"/>
      <sheetName val="D-Shackle"/>
      <sheetName val="ISA"/>
      <sheetName val="ISMB"/>
      <sheetName val="shoring using plates"/>
      <sheetName val="ISMC"/>
      <sheetName val="Gantry track"/>
      <sheetName val="DESIGN-abut-pile fdn.-11"/>
      <sheetName val="LABOUR_RATE1"/>
      <sheetName val="Material_Rate1"/>
      <sheetName val="-ve Variation-Annx-1-Page-1"/>
      <sheetName val="Annexure-1-Page-2"/>
      <sheetName val="Summary of variations-Anx-2"/>
      <sheetName val="CTP-13-Abstract-On Account Bill"/>
      <sheetName val="Abstract-including GST"/>
      <sheetName val="Abstract-Annexure-1"/>
      <sheetName val="MERGED CODES &amp; NAMES"/>
      <sheetName val="TYPES"/>
      <sheetName val="MPC"/>
      <sheetName val="Cash2"/>
      <sheetName val="Z"/>
      <sheetName val="기계내역서"/>
      <sheetName val="DontDelete"/>
      <sheetName val="Settings"/>
      <sheetName val="Bed Class"/>
      <sheetName val="Cd"/>
      <sheetName val="D2_CO"/>
      <sheetName val="MASTER"/>
      <sheetName val="compu(format)"/>
      <sheetName val="BALAN1"/>
      <sheetName val="BTI"/>
      <sheetName val="CHR"/>
      <sheetName val="HML"/>
      <sheetName val="HSR"/>
      <sheetName val="JPR"/>
      <sheetName val="KRNL"/>
      <sheetName val="LKNW"/>
      <sheetName val="LDH"/>
      <sheetName val="ORI"/>
      <sheetName val="WB"/>
      <sheetName val="Power &amp; Fuel(SMS)"/>
      <sheetName val="NotesRelatedParties_1"/>
      <sheetName val="NotesSubsidiaryInformation_1"/>
      <sheetName val="Summary output"/>
      <sheetName val="Basic_Rates1"/>
      <sheetName val="Rate_analysis1"/>
      <sheetName val="Balance_sheet_DCCDL_Nov_061"/>
      <sheetName val="_COP_100%1"/>
      <sheetName val="Allg__Angaben1"/>
      <sheetName val="Sales_&amp;_Prod"/>
      <sheetName val="Revised_Summary"/>
      <sheetName val="BOD_PL_NEW"/>
      <sheetName val="final_abstract"/>
      <sheetName val="UNP-NCW_"/>
      <sheetName val="Section_3_DPR"/>
      <sheetName val="Flanged_Beams"/>
      <sheetName val="Rectangular_Beam"/>
      <sheetName val="BC_&amp;_MNB_"/>
      <sheetName val="Debtors_analysis"/>
      <sheetName val="Total_Debtors_Ageing_Sheet"/>
      <sheetName val="CFForecast_detail"/>
      <sheetName val="TBAL9697_-group_wise__sdpl"/>
      <sheetName val="Project_Budget_Worksheet"/>
      <sheetName val="Detail_P&amp;L"/>
      <sheetName val="Assumption_Sheet"/>
      <sheetName val="kppl_pl"/>
      <sheetName val="405"/>
      <sheetName val="427"/>
      <sheetName val="403"/>
      <sheetName val="Legal Risk Analysis"/>
      <sheetName val="M.S."/>
      <sheetName val="Actuals_by_Job"/>
      <sheetName val="Outlook"/>
      <sheetName val="CIP Summary 0012"/>
      <sheetName val="CIP Detail 0011"/>
      <sheetName val="VLOOK"/>
      <sheetName val="99 to 00 blns"/>
      <sheetName val="Costcal"/>
      <sheetName val="1.01 (a)"/>
      <sheetName val="Contractor-1-every floor 5%"/>
      <sheetName val="Lead"/>
      <sheetName val="info"/>
      <sheetName val="Civil-main_building10"/>
      <sheetName val="Civil-amenities_buildings10"/>
      <sheetName val="Roads-pavement-path_ways10"/>
      <sheetName val="C-Wall_BOQ10"/>
      <sheetName val="GR_slab-reinft10"/>
      <sheetName val="PointNo_57"/>
      <sheetName val="_Net_Break_Down7"/>
      <sheetName val="GUT_(2)7"/>
      <sheetName val="Stress_Calculation7"/>
      <sheetName val="11B_7"/>
      <sheetName val="Assumption_Inputs7"/>
      <sheetName val="PRECAST_lightconc-II7"/>
      <sheetName val="SPT_vs_PHI7"/>
      <sheetName val="Bill_No_2_to_8_(Rev)7"/>
      <sheetName val="Bill_3_-_Site_Works7"/>
      <sheetName val="Fill_this_out_first___7"/>
      <sheetName val="GF_Columns7"/>
      <sheetName val="BSH_num7"/>
      <sheetName val="Tender_Summary7"/>
      <sheetName val="K_Ajeet7"/>
      <sheetName val="SITE_OVERHEADS7"/>
      <sheetName val="C_Sum6"/>
      <sheetName val="A_Sum6"/>
      <sheetName val="Fin_Sum6"/>
      <sheetName val="INDIGINEOUS_ITEMS_6"/>
      <sheetName val="07016,_Master_List-Major_Minor6"/>
      <sheetName val="Staff_Acco_7"/>
      <sheetName val="labour_coeff7"/>
      <sheetName val="Debits_as_on_12_04_087"/>
      <sheetName val="AutoOpen_Stub_Data6"/>
      <sheetName val="Bridges_RB6"/>
      <sheetName val="Analysis_Justi_6"/>
      <sheetName val="Qty_Esti_-TCS6"/>
      <sheetName val="Abst_Jo6"/>
      <sheetName val="4_Annex_1_Basic_rate6"/>
      <sheetName val="SUMMARY_ALL_CO'S6"/>
      <sheetName val="Break_up_Sheet6"/>
      <sheetName val="Detail_In_Door_Stad6"/>
      <sheetName val="Deduction_of_assets6"/>
      <sheetName val="S_&amp;_A6"/>
      <sheetName val="Bank_Guarantee6"/>
      <sheetName val="NLD_-_Assum2"/>
      <sheetName val="5_NOT_REQUIRED6"/>
      <sheetName val="3cd_Annexure2"/>
      <sheetName val="PROG_SUMMARY3"/>
      <sheetName val="Basement_Budget3"/>
      <sheetName val="INPUT_SHEET3"/>
      <sheetName val="FITZ_MORT_943"/>
      <sheetName val="A_O_R_r1Str2"/>
      <sheetName val="A_O_R_r12"/>
      <sheetName val="A_O_R_(2)2"/>
      <sheetName val="Sludge_Cal2"/>
      <sheetName val="BLOCK-A_(MEA_SHEET)2"/>
      <sheetName val="Operating_Statistics2"/>
      <sheetName val="Story_Drift-Part_22"/>
      <sheetName val="schedule_nos2"/>
      <sheetName val="RCC,Ret__Wall2"/>
      <sheetName val="Ave_wtd_rates2"/>
      <sheetName val="Material_2"/>
      <sheetName val="BOQ_(2)2"/>
      <sheetName val="AoR_Finishing1"/>
      <sheetName val="9__Package_split_-_Cost_1"/>
      <sheetName val="Labour_&amp;_Plant1"/>
      <sheetName val="DETAILED__BOQ1"/>
      <sheetName val="Bill_11"/>
      <sheetName val="Bill_21"/>
      <sheetName val="Bill_31"/>
      <sheetName val="Bill_41"/>
      <sheetName val="Bill_51"/>
      <sheetName val="Bill_61"/>
      <sheetName val="Bill_71"/>
      <sheetName val="Bechtel_Norms2"/>
      <sheetName val="CS_PIPING2"/>
      <sheetName val="TECH_DATA2"/>
      <sheetName val="MASTER_RATE_ANALYSIS1"/>
      <sheetName val="PA-_Consutant_1"/>
      <sheetName val="Works_-_Quote_Sheet1"/>
      <sheetName val="Top_sheet1"/>
      <sheetName val="M-Book_for_Conc1"/>
      <sheetName val="Rein_Steel1"/>
      <sheetName val="M-Book_for_FW1"/>
      <sheetName val="M-Book_others1"/>
      <sheetName val="M-Book_filling1"/>
      <sheetName val="beam-reinft-machine_rm1"/>
      <sheetName val="Podium_Areas1"/>
      <sheetName val="Structure_Bills_Qty1"/>
      <sheetName val="water_prop_1"/>
      <sheetName val="beam-reinft-IIInd_floor1"/>
      <sheetName val="IRP_all_H2s1"/>
      <sheetName val="old_serial_no_1"/>
      <sheetName val="@risk_rents_and_incentives1"/>
      <sheetName val="Car_park_lease1"/>
      <sheetName val="Net_rent_analysis1"/>
      <sheetName val="A_O_R_1"/>
      <sheetName val="Inter_Co_Balances1"/>
      <sheetName val="SP_Break_Up1"/>
      <sheetName val="Debtors_Service_Tax"/>
      <sheetName val="Stru_Labour_rate"/>
      <sheetName val="Curing_Analysis"/>
      <sheetName val="MS_items"/>
      <sheetName val="Tunnel_Fw"/>
      <sheetName val="Segment_Report_working"/>
      <sheetName val="Fixed_Assets_&amp;_Depreciation"/>
      <sheetName val="(Do_not_delete)"/>
      <sheetName val="SC_Cost_FEB_03"/>
      <sheetName val="Slope_area"/>
      <sheetName val="MS_Rates"/>
      <sheetName val="Array_(2)"/>
      <sheetName val="accom_cash"/>
      <sheetName val="Light_fitt"/>
      <sheetName val="Load_Details(B2)"/>
      <sheetName val="Boq-_Civil"/>
      <sheetName val="Input_&amp;_Calculations"/>
      <sheetName val="Back_Cal_for_OMC"/>
      <sheetName val="MN_T_B_"/>
      <sheetName val="Administrative_Prices"/>
      <sheetName val="Civil_Boq"/>
      <sheetName val="d-safe_specs"/>
      <sheetName val="IT-Fri_Base"/>
      <sheetName val="std_wt_"/>
      <sheetName val="Extra_Item"/>
      <sheetName val="UPA(Part_C,D,E,G,H)"/>
      <sheetName val="Inc_St_-Link"/>
      <sheetName val="Area_Statement"/>
      <sheetName val="Source_Ref_"/>
      <sheetName val="Plant_Used_in_CATS_"/>
      <sheetName val="Project_Master"/>
      <sheetName val="Fin__Assumpt__-_Sensitivities"/>
      <sheetName val="train_cash"/>
      <sheetName val="ESI_&amp;_PF_DELHI"/>
      <sheetName val="Basic_Rate"/>
      <sheetName val="Site_Dev_BOQ"/>
      <sheetName val="R_A_"/>
      <sheetName val="Khalifa Parkf"/>
      <sheetName val="RA-14"/>
      <sheetName val="RA-13"/>
      <sheetName val="Covering letter"/>
      <sheetName val=" CERTIFICATE   PAYMENT Vendor"/>
      <sheetName val="Payment Abstract Vendor"/>
      <sheetName val="Cummulative Steel &amp; RMC Vendor "/>
      <sheetName val="Vendor Wise Cu. Steel &amp; RMC"/>
      <sheetName val="Ultratech"/>
      <sheetName val="ACC"/>
      <sheetName val="Nuvoco"/>
      <sheetName val="JP"/>
      <sheetName val="Prism johnson"/>
      <sheetName val="RMC Qty. Cumulative vendor wise"/>
      <sheetName val="RMC Backup"/>
      <sheetName val="RMC Invoice"/>
      <sheetName val="Material Rates"/>
      <sheetName val="Reinforcement Steel"/>
      <sheetName val="Feb'19 Tax Invoice"/>
      <sheetName val="Structural Steel"/>
      <sheetName val="Feb'19 Tax Invoice (2)"/>
      <sheetName val="Qty. Cumulative Abstract"/>
      <sheetName val="Ground Floor"/>
      <sheetName val="SCHEDULE OF RATES"/>
      <sheetName val="IO's"/>
      <sheetName val="Prices"/>
      <sheetName val="BULook"/>
      <sheetName val="FORM-16"/>
      <sheetName val="SCHEDULE (3)"/>
      <sheetName val="P&amp;L"/>
      <sheetName val="NOT FULL RESTRAINT"/>
      <sheetName val="BEARING &amp; BUCKLING"/>
      <sheetName val="PFC"/>
      <sheetName val="UC"/>
      <sheetName val="RSJ"/>
      <sheetName val="purpose&amp;input"/>
      <sheetName val="Detail 1A"/>
      <sheetName val="Rate"/>
      <sheetName val="TRIAL BALANCE"/>
      <sheetName val="Data sheet"/>
      <sheetName val="Door"/>
      <sheetName val="Sheet3 (2)"/>
      <sheetName val="Indirects_"/>
      <sheetName val="사진"/>
      <sheetName val="QTY-CRUST-SR"/>
      <sheetName val="Torque"/>
      <sheetName val="DOKA shutter design"/>
      <sheetName val="Steel shutter design"/>
      <sheetName val="Trestle"/>
      <sheetName val="gantry cranes"/>
      <sheetName val="bolted splice"/>
      <sheetName val="Bolts"/>
      <sheetName val="piercap truss"/>
      <sheetName val="pipe"/>
      <sheetName val="Table 19"/>
      <sheetName val="Top Sheet (PZ)"/>
      <sheetName val="Daywise Summary"/>
      <sheetName val="Road wise summary"/>
      <sheetName val="Amit Singh"/>
      <sheetName val="RP Pal"/>
      <sheetName val="Debender"/>
      <sheetName val="SWD Road WISE Total Qty"/>
      <sheetName val="Done Qty. FTM"/>
      <sheetName val="Precast Scope"/>
      <sheetName val="KPN"/>
      <sheetName val="AS (PZ)"/>
      <sheetName val="KPN (PZ)"/>
      <sheetName val="1 BED "/>
      <sheetName val="Dropdowns"/>
      <sheetName val="C (3)"/>
      <sheetName val="입찰내역 발주처 양식"/>
      <sheetName val="LMB Forecast plan"/>
      <sheetName val="Process"/>
      <sheetName val="SubAnlysis"/>
      <sheetName val="PPA Summary"/>
      <sheetName val="DETAIL_SHEET"/>
      <sheetName val="Core_Data"/>
      <sheetName val="Analisa_STR"/>
      <sheetName val="cost_summary"/>
      <sheetName val="Elec_Summ"/>
      <sheetName val="ELEC_BOQ1"/>
      <sheetName val="TRACK_BUSWAY"/>
      <sheetName val="rent_&amp;_value_assumptions"/>
      <sheetName val="PSDA_detailed_cashflow_for_debt"/>
      <sheetName val="Financing_Assumptions"/>
      <sheetName val="Equity_shares_analysis"/>
      <sheetName val="Loan_B_interest"/>
      <sheetName val="Loan_covenant_tests"/>
      <sheetName val="Rents_committed"/>
      <sheetName val="LCC_profit_share_calculation"/>
      <sheetName val="Loan_A_interest_guarantee"/>
      <sheetName val="Area_Analysis"/>
      <sheetName val="L_(4)"/>
      <sheetName val="Oracle_Upload"/>
      <sheetName val="qty_schedule"/>
      <sheetName val="Westin_FOH_&amp;_BOH_Split"/>
      <sheetName val="Validation_sheet"/>
      <sheetName val="Setup Variables"/>
      <sheetName val="o’£Òˆê——i–ˆ“úŠm”F‚Ì‚±‚Æj"/>
      <sheetName val="PCost"/>
      <sheetName val="DSCR"/>
      <sheetName val="CF - WW"/>
      <sheetName val=""/>
      <sheetName val="VALUE2_5"/>
      <sheetName val="stub Column"/>
      <sheetName val="IO_List4"/>
      <sheetName val="Road Detail Est."/>
      <sheetName val="Road data"/>
      <sheetName val="IO_List5"/>
      <sheetName val="b.s.chalam"/>
      <sheetName val="vamsi"/>
      <sheetName val="PtList Above (300x300)"/>
      <sheetName val="PtList Below (300x300)"/>
      <sheetName val="CONNECT"/>
      <sheetName val="Name Lists"/>
      <sheetName val="Final Bill of Material"/>
      <sheetName val="basic-data"/>
      <sheetName val="mem-property"/>
      <sheetName val="GRSummary"/>
      <sheetName val="Beamsked"/>
      <sheetName val="Columnsked"/>
      <sheetName val="BSheet"/>
      <sheetName val="Schedule (2)"/>
      <sheetName val="#REF!"/>
      <sheetName val="Approaches"/>
      <sheetName val="Vertical profile"/>
      <sheetName val="工程月報彙總表"/>
      <sheetName val="Abstract "/>
      <sheetName val="Calendar"/>
      <sheetName val="Earthwork"/>
      <sheetName val="MECH-1"/>
      <sheetName val="Quantity"/>
      <sheetName val="Rate Breakdowns (Civil)"/>
      <sheetName val="Materials "/>
      <sheetName val="MAchinery(R1)"/>
      <sheetName val="C3"/>
      <sheetName val="5 Analysis"/>
      <sheetName val="PNM"/>
      <sheetName val="TUNE"/>
      <sheetName val="4.BOQ_air"/>
      <sheetName val="BOQ_GEN"/>
      <sheetName val="BOQ_DES"/>
      <sheetName val="MLR"/>
      <sheetName val="Salaries"/>
      <sheetName val="ENG"/>
      <sheetName val="BUD-8306"/>
      <sheetName val="pri-com"/>
      <sheetName val="FA-BOQ"/>
      <sheetName val="Pulses"/>
      <sheetName val="M.B.T-16"/>
      <sheetName val="party"/>
      <sheetName val="Basisdaten"/>
      <sheetName val="Vordruck-Nr. 7.1.3_D"/>
      <sheetName val="Ersatzteile"/>
      <sheetName val="B"/>
      <sheetName val="C"/>
      <sheetName val="D"/>
      <sheetName val="E"/>
      <sheetName val="G"/>
      <sheetName val="H"/>
      <sheetName val="I"/>
      <sheetName val="K"/>
      <sheetName val="L"/>
      <sheetName val="M"/>
      <sheetName val="N"/>
      <sheetName val="O"/>
      <sheetName val="T"/>
      <sheetName val="U"/>
      <sheetName val="M&amp;A D"/>
      <sheetName val="M&amp;A E"/>
      <sheetName val="M&amp;A G"/>
      <sheetName val="April Analysts"/>
      <sheetName val="Item- Compact"/>
      <sheetName val="ASS"/>
      <sheetName val="Cases"/>
      <sheetName val="Income Statement-OCPL Projects"/>
      <sheetName val="N-Amritsar 135"/>
      <sheetName val="CF Input"/>
      <sheetName val="Certificates"/>
      <sheetName val="DATA INPUT"/>
      <sheetName val="Col-Schedule"/>
      <sheetName val="Rate Analysis "/>
      <sheetName val="Summ"/>
      <sheetName val="PC"/>
      <sheetName val="Material Advance"/>
      <sheetName val="MB"/>
      <sheetName val="Tax-Invoice.(Interior &amp; Civil)"/>
      <sheetName val="Appendix - 1"/>
      <sheetName val="BOQ ID"/>
      <sheetName val="MB ID"/>
      <sheetName val="Appendix - 10"/>
      <sheetName val="Nt Items"/>
      <sheetName val="A,TL,Toi"/>
      <sheetName val="Swati RA"/>
      <sheetName val="Neyo RA"/>
      <sheetName val="Sheet18"/>
      <sheetName val="???? ??? ??"/>
      <sheetName val="Shape of Bars"/>
      <sheetName val="Final MEASUREMENT RA - 04"/>
      <sheetName val="foot-slab reinft"/>
      <sheetName val="Summary of Abst."/>
      <sheetName val="Civil Works"/>
      <sheetName val="3.9 Tension Crash Barrier"/>
      <sheetName val="3.12 Stone Pitching"/>
      <sheetName val="1.Prelims"/>
      <sheetName val="3.10 Misc. Concrete"/>
      <sheetName val="3.13 14 Protection"/>
      <sheetName val="3.8 ROAD signs"/>
      <sheetName val="Sump_cal"/>
      <sheetName val="dlvoid"/>
      <sheetName val="Sum_Mech"/>
      <sheetName val="Valves Erec. -IV"/>
      <sheetName val="3. Elemental Summary"/>
      <sheetName val="BBH"/>
      <sheetName val="raw"/>
      <sheetName val="Meas.-Hotel Part"/>
      <sheetName val="MA"/>
      <sheetName val="Boq Block A"/>
      <sheetName val="Definitions"/>
      <sheetName val="SRC-B3U2"/>
      <sheetName val="Details"/>
      <sheetName val="cables"/>
      <sheetName val="Validation_Data"/>
      <sheetName val="Ground_Floor"/>
      <sheetName val="BASIS_-DEC_08"/>
      <sheetName val="STAFFSCHED_"/>
      <sheetName val="Sens"/>
      <sheetName val="WPR-IV"/>
      <sheetName val="Analysis-Pav"/>
      <sheetName val="Unit.prices"/>
      <sheetName val="Concrete_11_14"/>
      <sheetName val="Concrete_20_23"/>
      <sheetName val="Concrete_25"/>
      <sheetName val="Measurement 26"/>
      <sheetName val="Measurement 27"/>
      <sheetName val="Concrete_28"/>
      <sheetName val="Concrete 30"/>
      <sheetName val="Concrete_31"/>
      <sheetName val="Concrete_32"/>
      <sheetName val="Measurement utility"/>
      <sheetName val="Concrete_34"/>
      <sheetName val="measurement_1_2_3_5_6_8_1"/>
      <sheetName val="Measurement sump"/>
      <sheetName val="Filling_final "/>
      <sheetName val="Additional Items"/>
      <sheetName val="Measur Storm"/>
      <sheetName val="Concrete_10"/>
      <sheetName val="Concrete 26"/>
      <sheetName val="Concrete_27"/>
      <sheetName val="Concrete_33"/>
      <sheetName val="Concrete_1_2_3_5_6_8_1"/>
      <sheetName val="Concrete_37"/>
      <sheetName val="Road work"/>
      <sheetName val="Storm water"/>
      <sheetName val="dBase"/>
      <sheetName val="Materials Cost"/>
      <sheetName val="Boq (Main Building)"/>
      <sheetName val="外気負荷"/>
      <sheetName val="FINANCIAL (FLR)"/>
      <sheetName val="Material&amp;equipment"/>
      <sheetName val="ONE TIME"/>
      <sheetName val="S.BAHAN"/>
      <sheetName val="S.UPAH"/>
      <sheetName val="Seide Customer wise "/>
      <sheetName val="Consl LS"/>
      <sheetName val="Filati Customer wise"/>
      <sheetName val="Reco"/>
      <sheetName val="Seide LS"/>
      <sheetName val="Filati LS"/>
      <sheetName val="Spec"/>
      <sheetName val="Bar.Sched"/>
      <sheetName val="Bill-12"/>
      <sheetName val="Camp Power Cost"/>
      <sheetName val="Struct"/>
      <sheetName val="Materials_Cost(PCC)"/>
      <sheetName val="L&amp;T_formwork_system"/>
      <sheetName val="Pile_load_test-Rock_anchor"/>
      <sheetName val="Design_(singly_reinforced_beam)"/>
      <sheetName val="Hoop_stress"/>
      <sheetName val="shoring_using_plates"/>
      <sheetName val="Gantry_track"/>
      <sheetName val="DESIGN-abut-pile_fdn_-11"/>
      <sheetName val="Khalifa_Parkf"/>
      <sheetName val="Top_Sheet_(PZ)"/>
      <sheetName val="Daywise_Summary"/>
      <sheetName val="Road_wise_summary"/>
      <sheetName val="Amit_Singh"/>
      <sheetName val="RP_Pal"/>
      <sheetName val="SWD_Road_WISE_Total_Qty"/>
      <sheetName val="Done_Qty__FTM"/>
      <sheetName val="Precast_Scope"/>
      <sheetName val="AS_(PZ)"/>
      <sheetName val="KPN_(PZ)"/>
      <sheetName val="DOKA_shutter_design"/>
      <sheetName val="Steel_shutter_design"/>
      <sheetName val="gantry_cranes"/>
      <sheetName val="bolted_splice"/>
      <sheetName val="piercap_truss"/>
      <sheetName val="Table_19"/>
      <sheetName val="Vertical_profile"/>
      <sheetName val="Pile_cap"/>
      <sheetName val="-ve_Variation-Annx-1-Page-1"/>
      <sheetName val="Summary_of_variations-Anx-2"/>
      <sheetName val="CTP-13-Abstract-On_Account_Bill"/>
      <sheetName val="Abstract-including_GST"/>
      <sheetName val="Abstract_"/>
      <sheetName val="Rate_Breakdowns_(Civil)"/>
      <sheetName val="Materials_"/>
      <sheetName val="5_Analysis"/>
      <sheetName val="4_BOQ_air"/>
      <sheetName val="Civil-main_building11"/>
      <sheetName val="Civil-amenities_buildings11"/>
      <sheetName val="Roads-pavement-path_ways11"/>
      <sheetName val="C-Wall_BOQ11"/>
      <sheetName val="GR_slab-reinft11"/>
      <sheetName val="4_Annex_1_Basic_rate7"/>
      <sheetName val="PointNo_58"/>
      <sheetName val="Stress_Calculation8"/>
      <sheetName val="GUT_(2)8"/>
      <sheetName val="PRECAST_lightconc-II8"/>
      <sheetName val="Tender_Summary8"/>
      <sheetName val="_Net_Break_Down8"/>
      <sheetName val="PROG_SUMMARY4"/>
      <sheetName val="SPT_vs_PHI8"/>
      <sheetName val="K_Ajeet8"/>
      <sheetName val="SITE_OVERHEADS8"/>
      <sheetName val="Bill_No_2_to_8_(Rev)8"/>
      <sheetName val="Fill_this_out_first___8"/>
      <sheetName val="GF_Columns8"/>
      <sheetName val="Assumption_Inputs8"/>
      <sheetName val="Bill_3_-_Site_Works8"/>
      <sheetName val="BSH_num8"/>
      <sheetName val="11B_8"/>
      <sheetName val="Fin_Sum7"/>
      <sheetName val="AutoOpen_Stub_Data7"/>
      <sheetName val="INDIGINEOUS_ITEMS_7"/>
      <sheetName val="07016,_Master_List-Major_Minor7"/>
      <sheetName val="Staff_Acco_8"/>
      <sheetName val="C_Sum7"/>
      <sheetName val="A_Sum7"/>
      <sheetName val="labour_coeff8"/>
      <sheetName val="Bank_Guarantee7"/>
      <sheetName val="Debits_as_on_12_04_088"/>
      <sheetName val="Bridges_RB7"/>
      <sheetName val="Analysis_Justi_7"/>
      <sheetName val="Qty_Esti_-TCS7"/>
      <sheetName val="Abst_Jo7"/>
      <sheetName val="Detail_In_Door_Stad7"/>
      <sheetName val="SUMMARY_ALL_CO'S7"/>
      <sheetName val="Ave_wtd_rates3"/>
      <sheetName val="Material_3"/>
      <sheetName val="Sludge_Cal3"/>
      <sheetName val="Break_up_Sheet7"/>
      <sheetName val="S_&amp;_A7"/>
      <sheetName val="NLD_-_Assum3"/>
      <sheetName val="5_NOT_REQUIRED7"/>
      <sheetName val="Deduction_of_assets7"/>
      <sheetName val="A_O_R_r1Str3"/>
      <sheetName val="A_O_R_r13"/>
      <sheetName val="A_O_R_(2)3"/>
      <sheetName val="3cd_Annexure3"/>
      <sheetName val="Operating_Statistics3"/>
      <sheetName val="BLOCK-A_(MEA_SHEET)3"/>
      <sheetName val="Basement_Budget4"/>
      <sheetName val="INPUT_SHEET4"/>
      <sheetName val="FITZ_MORT_944"/>
      <sheetName val="Bechtel_Norms3"/>
      <sheetName val="CS_PIPING3"/>
      <sheetName val="TECH_DATA3"/>
      <sheetName val="BOQ_(2)3"/>
      <sheetName val="Story_Drift-Part_23"/>
      <sheetName val="schedule_nos3"/>
      <sheetName val="RCC,Ret__Wall3"/>
      <sheetName val="Balance_sheet_DCCDL_Nov_062"/>
      <sheetName val="_COP_100%2"/>
      <sheetName val="Rate_analysis2"/>
      <sheetName val="Basic_Rates2"/>
      <sheetName val="Top_sheet2"/>
      <sheetName val="M-Book_for_Conc2"/>
      <sheetName val="Rein_Steel2"/>
      <sheetName val="M-Book_for_FW2"/>
      <sheetName val="M-Book_others2"/>
      <sheetName val="M-Book_filling2"/>
      <sheetName val="beam-reinft-machine_rm2"/>
      <sheetName val="Bill_12"/>
      <sheetName val="Bill_22"/>
      <sheetName val="Bill_32"/>
      <sheetName val="Bill_42"/>
      <sheetName val="Bill_52"/>
      <sheetName val="Bill_62"/>
      <sheetName val="Bill_72"/>
      <sheetName val="AoR_Finishing2"/>
      <sheetName val="water_prop_2"/>
      <sheetName val="9__Package_split_-_Cost_2"/>
      <sheetName val="Labour_&amp;_Plant2"/>
      <sheetName val="DETAILED__BOQ2"/>
      <sheetName val="LABOUR_RATE2"/>
      <sheetName val="Material_Rate2"/>
      <sheetName val="MASTER_RATE_ANALYSIS2"/>
      <sheetName val="PA-_Consutant_2"/>
      <sheetName val="Works_-_Quote_Sheet2"/>
      <sheetName val="Allg__Angaben2"/>
      <sheetName val="Section_3_DPR1"/>
      <sheetName val="IRP_all_H2s2"/>
      <sheetName val="@risk_rents_and_incentives2"/>
      <sheetName val="Car_park_lease2"/>
      <sheetName val="Net_rent_analysis2"/>
      <sheetName val="UNP-NCW_1"/>
      <sheetName val="beam-reinft-IIInd_floor2"/>
      <sheetName val="(Do_not_delete)1"/>
      <sheetName val="Podium_Areas2"/>
      <sheetName val="old_serial_no_2"/>
      <sheetName val="Structure_Bills_Qty2"/>
      <sheetName val="A_O_R_2"/>
      <sheetName val="SC_Cost_FEB_031"/>
      <sheetName val="Slope_area1"/>
      <sheetName val="MS_Rates1"/>
      <sheetName val="Array_(2)1"/>
      <sheetName val="Flanged_Beams1"/>
      <sheetName val="Rectangular_Beam1"/>
      <sheetName val="BC_&amp;_MNB_1"/>
      <sheetName val="final_abstract1"/>
      <sheetName val="Back_Cal_for_OMC1"/>
      <sheetName val="BOD_PL_NEW1"/>
      <sheetName val="Boq-_Civil1"/>
      <sheetName val="Input_&amp;_Calculations1"/>
      <sheetName val="R_A_1"/>
      <sheetName val="Westin_FOH_&amp;_BOH_Split1"/>
      <sheetName val="L&amp;T_formwork_system1"/>
      <sheetName val="Pile_load_test-Rock_anchor1"/>
      <sheetName val="Design_(singly_reinforced_beam1"/>
      <sheetName val="Hoop_stress1"/>
      <sheetName val="shoring_using_plates1"/>
      <sheetName val="Gantry_track1"/>
      <sheetName val="Materials_Cost(PCC)1"/>
      <sheetName val="Inter_Co_Balances2"/>
      <sheetName val="Fin__Assumpt__-_Sensitivities1"/>
      <sheetName val="SP_Break_Up2"/>
      <sheetName val="Load_Details(B2)1"/>
      <sheetName val="Validation_sheet1"/>
      <sheetName val="DESIGN-abut-pile_fdn_-111"/>
      <sheetName val="DOKA_shutter_design1"/>
      <sheetName val="Steel_shutter_design1"/>
      <sheetName val="gantry_cranes1"/>
      <sheetName val="bolted_splice1"/>
      <sheetName val="piercap_truss1"/>
      <sheetName val="Table_191"/>
      <sheetName val="Khalifa_Parkf1"/>
      <sheetName val="Debtors_analysis1"/>
      <sheetName val="Total_Debtors_Ageing_Sheet1"/>
      <sheetName val="Debtors_Service_Tax1"/>
      <sheetName val="rent_&amp;_value_assumptions1"/>
      <sheetName val="PSDA_detailed_cashflow_for_deb1"/>
      <sheetName val="Financing_Assumptions1"/>
      <sheetName val="Equity_shares_analysis1"/>
      <sheetName val="Loan_B_interest1"/>
      <sheetName val="Loan_covenant_tests1"/>
      <sheetName val="Rents_committed1"/>
      <sheetName val="LCC_profit_share_calculation1"/>
      <sheetName val="Loan_A_interest_guarantee1"/>
      <sheetName val="Top_Sheet_(PZ)1"/>
      <sheetName val="Daywise_Summary1"/>
      <sheetName val="Road_wise_summary1"/>
      <sheetName val="Amit_Singh1"/>
      <sheetName val="RP_Pal1"/>
      <sheetName val="SWD_Road_WISE_Total_Qty1"/>
      <sheetName val="Done_Qty__FTM1"/>
      <sheetName val="Precast_Scope1"/>
      <sheetName val="AS_(PZ)1"/>
      <sheetName val="KPN_(PZ)1"/>
      <sheetName val="Vertical_profile1"/>
      <sheetName val="Pile_cap1"/>
      <sheetName val="IT-Fri_Base1"/>
      <sheetName val="TBAL9697_-group_wise__sdpl1"/>
      <sheetName val="MN_T_B_1"/>
      <sheetName val="CFForecast_detail1"/>
      <sheetName val="Project_Budget_Worksheet1"/>
      <sheetName val="Sales_&amp;_Prod1"/>
      <sheetName val="kppl_pl1"/>
      <sheetName val="Light_fitt1"/>
      <sheetName val="Inc_St_-Link1"/>
      <sheetName val="Area_Statement1"/>
      <sheetName val="UPA(Part_C,D,E,G,H)1"/>
      <sheetName val="Detail_P&amp;L1"/>
      <sheetName val="Assumption_Sheet1"/>
      <sheetName val="Segment_Report_working1"/>
      <sheetName val="Fixed_Assets_&amp;_Depreciation1"/>
      <sheetName val="Stru_Labour_rate1"/>
      <sheetName val="Curing_Analysis1"/>
      <sheetName val="MS_items1"/>
      <sheetName val="Tunnel_Fw1"/>
      <sheetName val="Revised_Summary1"/>
      <sheetName val="accom_cash1"/>
      <sheetName val="std_wt_1"/>
      <sheetName val="-ve_Variation-Annx-1-Page-11"/>
      <sheetName val="Summary_of_variations-Anx-21"/>
      <sheetName val="CTP-13-Abstract-On_Account_Bil1"/>
      <sheetName val="Abstract-including_GST1"/>
      <sheetName val="Administrative_Prices1"/>
      <sheetName val="Civil_Boq1"/>
      <sheetName val="d-safe_specs1"/>
      <sheetName val="Site_Dev_BOQ1"/>
      <sheetName val="Extra_Item1"/>
      <sheetName val="Source_Ref_1"/>
      <sheetName val="ESI_&amp;_PF_DELHI1"/>
      <sheetName val="Core_Data1"/>
      <sheetName val="train_cash1"/>
      <sheetName val="Abstract_1"/>
      <sheetName val="Project_Master1"/>
      <sheetName val="Rate_Breakdowns_(Civil)1"/>
      <sheetName val="Materials_1"/>
      <sheetName val="5_Analysis1"/>
      <sheetName val="4_BOQ_air1"/>
      <sheetName val="RAte analyis"/>
      <sheetName val="Quotation"/>
      <sheetName val="Ply"/>
      <sheetName val="3"/>
      <sheetName val="Bed_Class"/>
      <sheetName val="bba"/>
      <sheetName val="Actual 2010-11"/>
      <sheetName val="Actual 2009-10"/>
      <sheetName val="Budget 2010-11"/>
      <sheetName val="Bar Chart - FHL (M)"/>
      <sheetName val="Sqn (Main) Abs"/>
      <sheetName val="Indirects_1"/>
      <sheetName val="Area_Analysis1"/>
      <sheetName val="Ground_Floor1"/>
      <sheetName val="BASIS_-DEC_081"/>
      <sheetName val="STAFFSCHED_1"/>
      <sheetName val="DETAIL_SHEET1"/>
      <sheetName val="NOT_FULL_RESTRAINT"/>
      <sheetName val="BEARING_&amp;_BUCKLING"/>
      <sheetName val="Detail_1A"/>
      <sheetName val="TRIAL_BALANCE"/>
      <sheetName val="Data_sheet"/>
      <sheetName val="Sheet3_(2)"/>
      <sheetName val="Legal_Risk_Analysis"/>
      <sheetName val="M_S_"/>
      <sheetName val="CIP_Summary_0012"/>
      <sheetName val="CIP_Detail_0011"/>
      <sheetName val="99_to_00_blns"/>
      <sheetName val="PPA_Summary"/>
      <sheetName val="Data_Tables"/>
      <sheetName val="SCHEDULE_OF_RATES"/>
      <sheetName val="1_01_(a)"/>
      <sheetName val="MERGED_CODES_&amp;_NAMES"/>
      <sheetName val="precast RC element"/>
      <sheetName val="Civil-main_building12"/>
      <sheetName val="Civil-amenities_buildings12"/>
      <sheetName val="Roads-pavement-path_ways12"/>
      <sheetName val="C-Wall_BOQ12"/>
      <sheetName val="GR_slab-reinft12"/>
      <sheetName val="PointNo_59"/>
      <sheetName val="Stress_Calculation9"/>
      <sheetName val="GUT_(2)9"/>
      <sheetName val="SPT_vs_PHI9"/>
      <sheetName val="Bill_No_2_to_8_(Rev)9"/>
      <sheetName val="Bill_3_-_Site_Works9"/>
      <sheetName val="PRECAST_lightconc-II9"/>
      <sheetName val="Fill_this_out_first___9"/>
      <sheetName val="GF_Columns9"/>
      <sheetName val="Assumption_Inputs9"/>
      <sheetName val="Staff_Acco_9"/>
      <sheetName val="_Net_Break_Down9"/>
      <sheetName val="BSH_num9"/>
      <sheetName val="11B_9"/>
      <sheetName val="Tender_Summary9"/>
      <sheetName val="Debits_as_on_12_04_089"/>
      <sheetName val="labour_coeff9"/>
      <sheetName val="SITE_OVERHEADS9"/>
      <sheetName val="K_Ajeet9"/>
      <sheetName val="AutoOpen_Stub_Data8"/>
      <sheetName val="Fin_Sum8"/>
      <sheetName val="Bridges_RB8"/>
      <sheetName val="Analysis_Justi_8"/>
      <sheetName val="Qty_Esti_-TCS8"/>
      <sheetName val="Abst_Jo8"/>
      <sheetName val="INDIGINEOUS_ITEMS_8"/>
      <sheetName val="07016,_Master_List-Major_Minor8"/>
      <sheetName val="C_Sum8"/>
      <sheetName val="A_Sum8"/>
      <sheetName val="SUMMARY_ALL_CO'S8"/>
      <sheetName val="5_NOT_REQUIRED8"/>
      <sheetName val="Break_up_Sheet8"/>
      <sheetName val="Deduction_of_assets8"/>
      <sheetName val="S_&amp;_A8"/>
      <sheetName val="4_Annex_1_Basic_rate8"/>
      <sheetName val="Detail_In_Door_Stad8"/>
      <sheetName val="Bank_Guarantee8"/>
      <sheetName val="PROG_SUMMARY5"/>
      <sheetName val="Basement_Budget5"/>
      <sheetName val="INPUT_SHEET5"/>
      <sheetName val="FITZ_MORT_945"/>
      <sheetName val="Rate_analysis3"/>
      <sheetName val="BLOCK-A_(MEA_SHEET)4"/>
      <sheetName val="BOQ_(2)4"/>
      <sheetName val="A_O_R_r1Str4"/>
      <sheetName val="A_O_R_r14"/>
      <sheetName val="A_O_R_(2)4"/>
      <sheetName val="Basic_Rates3"/>
      <sheetName val="Labour_&amp;_Plant3"/>
      <sheetName val="9__Package_split_-_Cost_3"/>
      <sheetName val="DETAILED__BOQ3"/>
      <sheetName val="AoR_Finishing3"/>
      <sheetName val="LABOUR_RATE3"/>
      <sheetName val="Material_Rate3"/>
      <sheetName val="Allg__Angaben3"/>
      <sheetName val="Bill_13"/>
      <sheetName val="Bill_23"/>
      <sheetName val="Bill_33"/>
      <sheetName val="Bill_43"/>
      <sheetName val="Bill_53"/>
      <sheetName val="Bill_63"/>
      <sheetName val="Bill_73"/>
      <sheetName val="Balance_sheet_DCCDL_Nov_063"/>
      <sheetName val="_COP_100%3"/>
      <sheetName val="Podium_Areas3"/>
      <sheetName val="Load_Details(B2)2"/>
      <sheetName val="A_O_R_3"/>
      <sheetName val="CFForecast_detail2"/>
      <sheetName val="TBAL9697_-group_wise__sdpl2"/>
      <sheetName val="Project_Budget_Worksheet2"/>
      <sheetName val="UNP-NCW_2"/>
      <sheetName val="Detail_P&amp;L2"/>
      <sheetName val="Assumption_Sheet2"/>
      <sheetName val="final_abstract2"/>
      <sheetName val="Source_Ref_2"/>
      <sheetName val="Site_Dev_BOQ2"/>
      <sheetName val="MN_T_B_2"/>
      <sheetName val="Sales_&amp;_Prod2"/>
      <sheetName val="Section_3_DPR2"/>
      <sheetName val="SC_Cost_FEB_032"/>
      <sheetName val="Fin__Assumpt__-_Sensitivities2"/>
      <sheetName val="Civil_Boq2"/>
      <sheetName val="BOD_PL_NEW2"/>
      <sheetName val="Flanged_Beams2"/>
      <sheetName val="Rectangular_Beam2"/>
      <sheetName val="BC_&amp;_MNB_2"/>
      <sheetName val="Debtors_analysis2"/>
      <sheetName val="Total_Debtors_Ageing_Sheet2"/>
      <sheetName val="Revised_Summary2"/>
      <sheetName val="Administrative_Prices2"/>
      <sheetName val="d-safe_specs2"/>
      <sheetName val="UPA(Part_C,D,E,G,H)2"/>
      <sheetName val="accom_cash2"/>
      <sheetName val="train_cash2"/>
      <sheetName val="Indirects_2"/>
      <sheetName val="Area_Analysis2"/>
      <sheetName val="rent_&amp;_value_assumptions2"/>
      <sheetName val="PSDA_detailed_cashflow_for_deb2"/>
      <sheetName val="Financing_Assumptions2"/>
      <sheetName val="Equity_shares_analysis2"/>
      <sheetName val="Loan_B_interest2"/>
      <sheetName val="Loan_covenant_tests2"/>
      <sheetName val="Rents_committed2"/>
      <sheetName val="LCC_profit_share_calculation2"/>
      <sheetName val="Loan_A_interest_guarantee2"/>
      <sheetName val="Ground_Floor2"/>
      <sheetName val="(Do_not_delete)2"/>
      <sheetName val="Slope_area2"/>
      <sheetName val="BASIS_-DEC_082"/>
      <sheetName val="Light_fitt2"/>
      <sheetName val="Core_Data2"/>
      <sheetName val="kppl_pl2"/>
      <sheetName val="DETAIL_SHEET2"/>
      <sheetName val="Basic_Rate1"/>
      <sheetName val="PPA_Summary1"/>
      <sheetName val="Inc_St_-Link2"/>
      <sheetName val="Data_Tables1"/>
      <sheetName val="STAFFSCHED_2"/>
      <sheetName val="L_(4)1"/>
      <sheetName val="NOT_FULL_RESTRAINT1"/>
      <sheetName val="BEARING_&amp;_BUCKLING1"/>
      <sheetName val="Detail_1A1"/>
      <sheetName val="TRIAL_BALANCE1"/>
      <sheetName val="Legal_Risk_Analysis1"/>
      <sheetName val="M_S_1"/>
      <sheetName val="CIP_Summary_00121"/>
      <sheetName val="CIP_Detail_00111"/>
      <sheetName val="99_to_00_blns1"/>
      <sheetName val="Data_sheet1"/>
      <sheetName val="Sheet3_(2)1"/>
      <sheetName val="Analisa_STR1"/>
      <sheetName val="cost_summary1"/>
      <sheetName val="Elec_Summ1"/>
      <sheetName val="ELEC_BOQ2"/>
      <sheetName val="TRACK_BUSWAY1"/>
      <sheetName val="SCHEDULE_OF_RATES1"/>
      <sheetName val="1_01_(a)1"/>
      <sheetName val="MERGED_CODES_&amp;_NAMES1"/>
      <sheetName val="Bed_Class1"/>
      <sheetName val="Oracle_Upload1"/>
      <sheetName val="qty_schedule1"/>
      <sheetName val="Plant_Used_in_CATS_1"/>
      <sheetName val="precast_RC_element"/>
      <sheetName val="Contractor-1-every_floor_5%"/>
      <sheetName val="Balustrade"/>
      <sheetName val="IO_List6"/>
      <sheetName val="Ave_wtd_rates4"/>
      <sheetName val="Material_4"/>
      <sheetName val="Sludge_Cal4"/>
      <sheetName val="NLD_-_Assum4"/>
      <sheetName val="3cd_Annexure4"/>
      <sheetName val="Operating_Statistics4"/>
      <sheetName val="Bechtel_Norms4"/>
      <sheetName val="CS_PIPING4"/>
      <sheetName val="TECH_DATA4"/>
      <sheetName val="Story_Drift-Part_24"/>
      <sheetName val="schedule_nos4"/>
      <sheetName val="RCC,Ret__Wall4"/>
      <sheetName val="Top_sheet3"/>
      <sheetName val="M-Book_for_Conc3"/>
      <sheetName val="Rein_Steel3"/>
      <sheetName val="M-Book_for_FW3"/>
      <sheetName val="M-Book_others3"/>
      <sheetName val="M-Book_filling3"/>
      <sheetName val="beam-reinft-machine_rm3"/>
      <sheetName val="water_prop_3"/>
      <sheetName val="Works_-_Quote_Sheet3"/>
      <sheetName val="MASTER_RATE_ANALYSIS3"/>
      <sheetName val="PA-_Consutant_3"/>
      <sheetName val="IRP_all_H2s3"/>
      <sheetName val="@risk_rents_and_incentives3"/>
      <sheetName val="Car_park_lease3"/>
      <sheetName val="Net_rent_analysis3"/>
      <sheetName val="beam-reinft-IIInd_floor3"/>
      <sheetName val="old_serial_no_3"/>
      <sheetName val="Structure_Bills_Qty3"/>
      <sheetName val="MS_Rates2"/>
      <sheetName val="Array_(2)2"/>
      <sheetName val="Back_Cal_for_OMC2"/>
      <sheetName val="Boq-_Civil2"/>
      <sheetName val="Input_&amp;_Calculations2"/>
      <sheetName val="Westin_FOH_&amp;_BOH_Split2"/>
      <sheetName val="R_A_2"/>
      <sheetName val="Inter_Co_Balances3"/>
      <sheetName val="SP_Break_Up3"/>
      <sheetName val="Materials_Cost(PCC)2"/>
      <sheetName val="Validation_sheet2"/>
      <sheetName val="L&amp;T_formwork_system2"/>
      <sheetName val="Pile_load_test-Rock_anchor2"/>
      <sheetName val="Design_(singly_reinforced_beam2"/>
      <sheetName val="Hoop_stress2"/>
      <sheetName val="shoring_using_plates2"/>
      <sheetName val="Gantry_track2"/>
      <sheetName val="DESIGN-abut-pile_fdn_-112"/>
      <sheetName val="Khalifa_Parkf2"/>
      <sheetName val="Debtors_Service_Tax2"/>
      <sheetName val="Top_Sheet_(PZ)2"/>
      <sheetName val="Daywise_Summary2"/>
      <sheetName val="Road_wise_summary2"/>
      <sheetName val="Amit_Singh2"/>
      <sheetName val="RP_Pal2"/>
      <sheetName val="SWD_Road_WISE_Total_Qty2"/>
      <sheetName val="Done_Qty__FTM2"/>
      <sheetName val="Precast_Scope2"/>
      <sheetName val="AS_(PZ)2"/>
      <sheetName val="KPN_(PZ)2"/>
      <sheetName val="DOKA_shutter_design2"/>
      <sheetName val="Steel_shutter_design2"/>
      <sheetName val="gantry_cranes2"/>
      <sheetName val="bolted_splice2"/>
      <sheetName val="piercap_truss2"/>
      <sheetName val="Table_192"/>
      <sheetName val="Vertical_profile2"/>
      <sheetName val="Pile_cap2"/>
      <sheetName val="IT-Fri_Base2"/>
      <sheetName val="Area_Statement2"/>
      <sheetName val="Segment_Report_working2"/>
      <sheetName val="Fixed_Assets_&amp;_Depreciation2"/>
      <sheetName val="Stru_Labour_rate2"/>
      <sheetName val="Curing_Analysis2"/>
      <sheetName val="MS_items2"/>
      <sheetName val="Tunnel_Fw2"/>
      <sheetName val="std_wt_2"/>
      <sheetName val="-ve_Variation-Annx-1-Page-12"/>
      <sheetName val="Summary_of_variations-Anx-22"/>
      <sheetName val="CTP-13-Abstract-On_Account_Bil2"/>
      <sheetName val="Abstract-including_GST2"/>
      <sheetName val="Extra_Item2"/>
      <sheetName val="ESI_&amp;_PF_DELHI2"/>
      <sheetName val="Abstract_2"/>
      <sheetName val="Project_Master2"/>
      <sheetName val="Rate_Breakdowns_(Civil)2"/>
      <sheetName val="Materials_2"/>
      <sheetName val="5_Analysis2"/>
      <sheetName val="4_BOQ_air2"/>
      <sheetName val="Z1_DATA"/>
      <sheetName val="MHNO_LEV"/>
      <sheetName val="List_ratios"/>
    </sheetNames>
    <sheetDataSet>
      <sheetData sheetId="0">
        <row r="81">
          <cell r="H81">
            <v>222.566</v>
          </cell>
        </row>
      </sheetData>
      <sheetData sheetId="1">
        <row r="81">
          <cell r="H81">
            <v>222.566</v>
          </cell>
        </row>
      </sheetData>
      <sheetData sheetId="2">
        <row r="81">
          <cell r="H81">
            <v>222.566</v>
          </cell>
        </row>
      </sheetData>
      <sheetData sheetId="3">
        <row r="81">
          <cell r="H81">
            <v>222.566</v>
          </cell>
        </row>
      </sheetData>
      <sheetData sheetId="4">
        <row r="81">
          <cell r="H81">
            <v>222.566</v>
          </cell>
        </row>
      </sheetData>
      <sheetData sheetId="5">
        <row r="81">
          <cell r="H81">
            <v>222.566</v>
          </cell>
        </row>
      </sheetData>
      <sheetData sheetId="6"/>
      <sheetData sheetId="7">
        <row r="81">
          <cell r="H81">
            <v>222.566</v>
          </cell>
        </row>
      </sheetData>
      <sheetData sheetId="8">
        <row r="81">
          <cell r="H81">
            <v>222.566</v>
          </cell>
        </row>
      </sheetData>
      <sheetData sheetId="9">
        <row r="81">
          <cell r="H81">
            <v>222.566</v>
          </cell>
        </row>
      </sheetData>
      <sheetData sheetId="10">
        <row r="81">
          <cell r="H81">
            <v>222.566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>
        <row r="81">
          <cell r="H81">
            <v>222.566</v>
          </cell>
        </row>
      </sheetData>
      <sheetData sheetId="261">
        <row r="81">
          <cell r="H81">
            <v>222.566</v>
          </cell>
        </row>
      </sheetData>
      <sheetData sheetId="262">
        <row r="81">
          <cell r="H81">
            <v>222.566</v>
          </cell>
        </row>
      </sheetData>
      <sheetData sheetId="263">
        <row r="81">
          <cell r="H81">
            <v>222.566</v>
          </cell>
        </row>
      </sheetData>
      <sheetData sheetId="264">
        <row r="81">
          <cell r="H81">
            <v>222.566</v>
          </cell>
        </row>
      </sheetData>
      <sheetData sheetId="265">
        <row r="81">
          <cell r="H81">
            <v>222.566</v>
          </cell>
        </row>
      </sheetData>
      <sheetData sheetId="266">
        <row r="81">
          <cell r="H81">
            <v>222.566</v>
          </cell>
        </row>
      </sheetData>
      <sheetData sheetId="267" refreshError="1"/>
      <sheetData sheetId="268">
        <row r="81">
          <cell r="H81">
            <v>222.566</v>
          </cell>
        </row>
      </sheetData>
      <sheetData sheetId="269">
        <row r="81">
          <cell r="H81">
            <v>222.566</v>
          </cell>
        </row>
      </sheetData>
      <sheetData sheetId="270">
        <row r="81">
          <cell r="H81">
            <v>222.566</v>
          </cell>
        </row>
      </sheetData>
      <sheetData sheetId="271">
        <row r="81">
          <cell r="H81">
            <v>222.566</v>
          </cell>
        </row>
      </sheetData>
      <sheetData sheetId="272">
        <row r="81">
          <cell r="H81">
            <v>222.566</v>
          </cell>
        </row>
      </sheetData>
      <sheetData sheetId="273">
        <row r="81">
          <cell r="H81">
            <v>222.566</v>
          </cell>
        </row>
      </sheetData>
      <sheetData sheetId="274">
        <row r="81">
          <cell r="H81">
            <v>222.566</v>
          </cell>
        </row>
      </sheetData>
      <sheetData sheetId="275">
        <row r="81">
          <cell r="H81">
            <v>222.566</v>
          </cell>
        </row>
      </sheetData>
      <sheetData sheetId="276">
        <row r="81">
          <cell r="H81">
            <v>222.566</v>
          </cell>
        </row>
      </sheetData>
      <sheetData sheetId="277">
        <row r="81">
          <cell r="H81">
            <v>222.566</v>
          </cell>
        </row>
      </sheetData>
      <sheetData sheetId="278">
        <row r="81">
          <cell r="H81">
            <v>222.566</v>
          </cell>
        </row>
      </sheetData>
      <sheetData sheetId="279">
        <row r="81">
          <cell r="H81">
            <v>222.566</v>
          </cell>
        </row>
      </sheetData>
      <sheetData sheetId="280">
        <row r="81">
          <cell r="H81">
            <v>222.566</v>
          </cell>
        </row>
      </sheetData>
      <sheetData sheetId="281">
        <row r="81">
          <cell r="H81">
            <v>222.566</v>
          </cell>
        </row>
      </sheetData>
      <sheetData sheetId="282">
        <row r="81">
          <cell r="H81">
            <v>222.566</v>
          </cell>
        </row>
      </sheetData>
      <sheetData sheetId="283">
        <row r="81">
          <cell r="H81">
            <v>222.566</v>
          </cell>
        </row>
      </sheetData>
      <sheetData sheetId="284">
        <row r="81">
          <cell r="H81">
            <v>222.566</v>
          </cell>
        </row>
      </sheetData>
      <sheetData sheetId="285">
        <row r="81">
          <cell r="H81">
            <v>222.566</v>
          </cell>
        </row>
      </sheetData>
      <sheetData sheetId="286">
        <row r="81">
          <cell r="H81">
            <v>222.566</v>
          </cell>
        </row>
      </sheetData>
      <sheetData sheetId="287">
        <row r="81">
          <cell r="H81">
            <v>222.566</v>
          </cell>
        </row>
      </sheetData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>
        <row r="81">
          <cell r="H81">
            <v>222.566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>
        <row r="81">
          <cell r="H81">
            <v>222.566</v>
          </cell>
        </row>
      </sheetData>
      <sheetData sheetId="310">
        <row r="81">
          <cell r="H81">
            <v>222.566</v>
          </cell>
        </row>
      </sheetData>
      <sheetData sheetId="311">
        <row r="81">
          <cell r="H81">
            <v>222.566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>
        <row r="81">
          <cell r="H81">
            <v>222.566</v>
          </cell>
        </row>
      </sheetData>
      <sheetData sheetId="319" refreshError="1"/>
      <sheetData sheetId="320">
        <row r="81">
          <cell r="H81">
            <v>222.566</v>
          </cell>
        </row>
      </sheetData>
      <sheetData sheetId="321">
        <row r="81">
          <cell r="H81">
            <v>222.566</v>
          </cell>
        </row>
      </sheetData>
      <sheetData sheetId="322" refreshError="1"/>
      <sheetData sheetId="323">
        <row r="81">
          <cell r="H81">
            <v>222.566</v>
          </cell>
        </row>
      </sheetData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81">
          <cell r="H81">
            <v>222.566</v>
          </cell>
        </row>
      </sheetData>
      <sheetData sheetId="331">
        <row r="81">
          <cell r="H81">
            <v>222.566</v>
          </cell>
        </row>
      </sheetData>
      <sheetData sheetId="332">
        <row r="81">
          <cell r="H81">
            <v>222.566</v>
          </cell>
        </row>
      </sheetData>
      <sheetData sheetId="333">
        <row r="81">
          <cell r="H81">
            <v>222.566</v>
          </cell>
        </row>
      </sheetData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>
        <row r="81">
          <cell r="H81">
            <v>222.566</v>
          </cell>
        </row>
      </sheetData>
      <sheetData sheetId="345">
        <row r="81">
          <cell r="H81">
            <v>222.566</v>
          </cell>
        </row>
      </sheetData>
      <sheetData sheetId="346">
        <row r="81">
          <cell r="H81">
            <v>222.566</v>
          </cell>
        </row>
      </sheetData>
      <sheetData sheetId="347">
        <row r="81">
          <cell r="H81">
            <v>222.566</v>
          </cell>
        </row>
      </sheetData>
      <sheetData sheetId="348">
        <row r="81">
          <cell r="H81">
            <v>222.566</v>
          </cell>
        </row>
      </sheetData>
      <sheetData sheetId="349">
        <row r="81">
          <cell r="H81">
            <v>222.566</v>
          </cell>
        </row>
      </sheetData>
      <sheetData sheetId="350">
        <row r="81">
          <cell r="H81">
            <v>222.566</v>
          </cell>
        </row>
      </sheetData>
      <sheetData sheetId="351">
        <row r="81">
          <cell r="H81">
            <v>222.566</v>
          </cell>
        </row>
      </sheetData>
      <sheetData sheetId="352">
        <row r="81">
          <cell r="H81">
            <v>222.566</v>
          </cell>
        </row>
      </sheetData>
      <sheetData sheetId="353">
        <row r="81">
          <cell r="H81">
            <v>222.566</v>
          </cell>
        </row>
      </sheetData>
      <sheetData sheetId="354">
        <row r="81">
          <cell r="H81">
            <v>222.566</v>
          </cell>
        </row>
      </sheetData>
      <sheetData sheetId="355">
        <row r="81">
          <cell r="H81">
            <v>222.566</v>
          </cell>
        </row>
      </sheetData>
      <sheetData sheetId="356">
        <row r="81">
          <cell r="H81">
            <v>222.566</v>
          </cell>
        </row>
      </sheetData>
      <sheetData sheetId="357">
        <row r="81">
          <cell r="H81">
            <v>222.566</v>
          </cell>
        </row>
      </sheetData>
      <sheetData sheetId="358">
        <row r="81">
          <cell r="H81">
            <v>222.566</v>
          </cell>
        </row>
      </sheetData>
      <sheetData sheetId="359">
        <row r="81">
          <cell r="H81">
            <v>222.566</v>
          </cell>
        </row>
      </sheetData>
      <sheetData sheetId="360">
        <row r="81">
          <cell r="H81">
            <v>222.566</v>
          </cell>
        </row>
      </sheetData>
      <sheetData sheetId="361">
        <row r="81">
          <cell r="H81">
            <v>222.566</v>
          </cell>
        </row>
      </sheetData>
      <sheetData sheetId="362">
        <row r="81">
          <cell r="H81">
            <v>222.566</v>
          </cell>
        </row>
      </sheetData>
      <sheetData sheetId="363">
        <row r="81">
          <cell r="H81">
            <v>222.566</v>
          </cell>
        </row>
      </sheetData>
      <sheetData sheetId="364">
        <row r="81">
          <cell r="H81">
            <v>222.566</v>
          </cell>
        </row>
      </sheetData>
      <sheetData sheetId="365">
        <row r="81">
          <cell r="H81">
            <v>222.566</v>
          </cell>
        </row>
      </sheetData>
      <sheetData sheetId="366">
        <row r="81">
          <cell r="H81">
            <v>222.566</v>
          </cell>
        </row>
      </sheetData>
      <sheetData sheetId="367">
        <row r="81">
          <cell r="H81">
            <v>222.566</v>
          </cell>
        </row>
      </sheetData>
      <sheetData sheetId="368">
        <row r="81">
          <cell r="H81">
            <v>222.566</v>
          </cell>
        </row>
      </sheetData>
      <sheetData sheetId="369">
        <row r="81">
          <cell r="H81">
            <v>222.566</v>
          </cell>
        </row>
      </sheetData>
      <sheetData sheetId="370">
        <row r="81">
          <cell r="H81">
            <v>222.566</v>
          </cell>
        </row>
      </sheetData>
      <sheetData sheetId="371">
        <row r="81">
          <cell r="H81">
            <v>222.566</v>
          </cell>
        </row>
      </sheetData>
      <sheetData sheetId="372">
        <row r="81">
          <cell r="H81">
            <v>222.566</v>
          </cell>
        </row>
      </sheetData>
      <sheetData sheetId="373">
        <row r="81">
          <cell r="H81">
            <v>222.566</v>
          </cell>
        </row>
      </sheetData>
      <sheetData sheetId="374">
        <row r="81">
          <cell r="H81">
            <v>222.566</v>
          </cell>
        </row>
      </sheetData>
      <sheetData sheetId="375">
        <row r="81">
          <cell r="H81">
            <v>222.566</v>
          </cell>
        </row>
      </sheetData>
      <sheetData sheetId="376">
        <row r="81">
          <cell r="H81">
            <v>222.566</v>
          </cell>
        </row>
      </sheetData>
      <sheetData sheetId="377">
        <row r="81">
          <cell r="H81">
            <v>222.566</v>
          </cell>
        </row>
      </sheetData>
      <sheetData sheetId="378">
        <row r="81">
          <cell r="H81">
            <v>222.566</v>
          </cell>
        </row>
      </sheetData>
      <sheetData sheetId="379">
        <row r="81">
          <cell r="H81">
            <v>222.566</v>
          </cell>
        </row>
      </sheetData>
      <sheetData sheetId="380">
        <row r="81">
          <cell r="H81">
            <v>222.566</v>
          </cell>
        </row>
      </sheetData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81">
          <cell r="H81">
            <v>222.566</v>
          </cell>
        </row>
      </sheetData>
      <sheetData sheetId="407">
        <row r="81">
          <cell r="H81">
            <v>222.566</v>
          </cell>
        </row>
      </sheetData>
      <sheetData sheetId="408">
        <row r="81">
          <cell r="H81">
            <v>222.566</v>
          </cell>
        </row>
      </sheetData>
      <sheetData sheetId="409">
        <row r="81">
          <cell r="H81">
            <v>222.566</v>
          </cell>
        </row>
      </sheetData>
      <sheetData sheetId="410" refreshError="1"/>
      <sheetData sheetId="411" refreshError="1"/>
      <sheetData sheetId="412" refreshError="1"/>
      <sheetData sheetId="413">
        <row r="81">
          <cell r="H81">
            <v>222.566</v>
          </cell>
        </row>
      </sheetData>
      <sheetData sheetId="414">
        <row r="81">
          <cell r="H81">
            <v>222.566</v>
          </cell>
        </row>
      </sheetData>
      <sheetData sheetId="415">
        <row r="81">
          <cell r="H81">
            <v>222.566</v>
          </cell>
        </row>
      </sheetData>
      <sheetData sheetId="416">
        <row r="81">
          <cell r="H81">
            <v>222.566</v>
          </cell>
        </row>
      </sheetData>
      <sheetData sheetId="417">
        <row r="81">
          <cell r="H81">
            <v>222.566</v>
          </cell>
        </row>
      </sheetData>
      <sheetData sheetId="418">
        <row r="81">
          <cell r="H81">
            <v>222.566</v>
          </cell>
        </row>
      </sheetData>
      <sheetData sheetId="419">
        <row r="81">
          <cell r="H81">
            <v>222.566</v>
          </cell>
        </row>
      </sheetData>
      <sheetData sheetId="420">
        <row r="81">
          <cell r="H81">
            <v>222.566</v>
          </cell>
        </row>
      </sheetData>
      <sheetData sheetId="421">
        <row r="81">
          <cell r="H81">
            <v>222.566</v>
          </cell>
        </row>
      </sheetData>
      <sheetData sheetId="422">
        <row r="81">
          <cell r="H81">
            <v>222.566</v>
          </cell>
        </row>
      </sheetData>
      <sheetData sheetId="423">
        <row r="81">
          <cell r="H81">
            <v>222.566</v>
          </cell>
        </row>
      </sheetData>
      <sheetData sheetId="424">
        <row r="81">
          <cell r="H81">
            <v>222.566</v>
          </cell>
        </row>
      </sheetData>
      <sheetData sheetId="425">
        <row r="81">
          <cell r="H81">
            <v>222.566</v>
          </cell>
        </row>
      </sheetData>
      <sheetData sheetId="426">
        <row r="81">
          <cell r="H81">
            <v>222.566</v>
          </cell>
        </row>
      </sheetData>
      <sheetData sheetId="427">
        <row r="81">
          <cell r="H81">
            <v>222.566</v>
          </cell>
        </row>
      </sheetData>
      <sheetData sheetId="428">
        <row r="81">
          <cell r="H81">
            <v>222.566</v>
          </cell>
        </row>
      </sheetData>
      <sheetData sheetId="429">
        <row r="81">
          <cell r="H81">
            <v>222.566</v>
          </cell>
        </row>
      </sheetData>
      <sheetData sheetId="430">
        <row r="81">
          <cell r="H81">
            <v>222.566</v>
          </cell>
        </row>
      </sheetData>
      <sheetData sheetId="431">
        <row r="81">
          <cell r="H81">
            <v>222.566</v>
          </cell>
        </row>
      </sheetData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>
        <row r="81">
          <cell r="H81">
            <v>222.566</v>
          </cell>
        </row>
      </sheetData>
      <sheetData sheetId="444">
        <row r="81">
          <cell r="H81">
            <v>222.566</v>
          </cell>
        </row>
      </sheetData>
      <sheetData sheetId="445">
        <row r="81">
          <cell r="H81">
            <v>222.566</v>
          </cell>
        </row>
      </sheetData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>
        <row r="81">
          <cell r="H81">
            <v>222.566</v>
          </cell>
        </row>
      </sheetData>
      <sheetData sheetId="551">
        <row r="81">
          <cell r="H81">
            <v>222.566</v>
          </cell>
        </row>
      </sheetData>
      <sheetData sheetId="552">
        <row r="81">
          <cell r="H81">
            <v>222.566</v>
          </cell>
        </row>
      </sheetData>
      <sheetData sheetId="553">
        <row r="81">
          <cell r="H81">
            <v>222.566</v>
          </cell>
        </row>
      </sheetData>
      <sheetData sheetId="554">
        <row r="81">
          <cell r="H81">
            <v>222.566</v>
          </cell>
        </row>
      </sheetData>
      <sheetData sheetId="555">
        <row r="81">
          <cell r="H81">
            <v>222.566</v>
          </cell>
        </row>
      </sheetData>
      <sheetData sheetId="556">
        <row r="81">
          <cell r="H81">
            <v>222.566</v>
          </cell>
        </row>
      </sheetData>
      <sheetData sheetId="557">
        <row r="81">
          <cell r="H81">
            <v>222.566</v>
          </cell>
        </row>
      </sheetData>
      <sheetData sheetId="558">
        <row r="81">
          <cell r="H81">
            <v>222.566</v>
          </cell>
        </row>
      </sheetData>
      <sheetData sheetId="559">
        <row r="81">
          <cell r="H81">
            <v>222.566</v>
          </cell>
        </row>
      </sheetData>
      <sheetData sheetId="560" refreshError="1"/>
      <sheetData sheetId="561" refreshError="1"/>
      <sheetData sheetId="562" refreshError="1"/>
      <sheetData sheetId="563">
        <row r="81">
          <cell r="H81">
            <v>222.566</v>
          </cell>
        </row>
      </sheetData>
      <sheetData sheetId="564" refreshError="1"/>
      <sheetData sheetId="565" refreshError="1"/>
      <sheetData sheetId="566" refreshError="1"/>
      <sheetData sheetId="567">
        <row r="81">
          <cell r="H81">
            <v>222.566</v>
          </cell>
        </row>
      </sheetData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>
        <row r="81">
          <cell r="H81">
            <v>222.566</v>
          </cell>
        </row>
      </sheetData>
      <sheetData sheetId="588">
        <row r="81">
          <cell r="H81">
            <v>222.566</v>
          </cell>
        </row>
      </sheetData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>
        <row r="81">
          <cell r="H81">
            <v>222.566</v>
          </cell>
        </row>
      </sheetData>
      <sheetData sheetId="613">
        <row r="81">
          <cell r="H81">
            <v>222.566</v>
          </cell>
        </row>
      </sheetData>
      <sheetData sheetId="614">
        <row r="81">
          <cell r="H81">
            <v>222.566</v>
          </cell>
        </row>
      </sheetData>
      <sheetData sheetId="615">
        <row r="81">
          <cell r="H81">
            <v>222.566</v>
          </cell>
        </row>
      </sheetData>
      <sheetData sheetId="616" refreshError="1"/>
      <sheetData sheetId="617" refreshError="1"/>
      <sheetData sheetId="618">
        <row r="81">
          <cell r="H81">
            <v>222.566</v>
          </cell>
        </row>
      </sheetData>
      <sheetData sheetId="619">
        <row r="81">
          <cell r="H81">
            <v>222.566</v>
          </cell>
        </row>
      </sheetData>
      <sheetData sheetId="620">
        <row r="81">
          <cell r="H81">
            <v>222.566</v>
          </cell>
        </row>
      </sheetData>
      <sheetData sheetId="621">
        <row r="81">
          <cell r="H81">
            <v>222.566</v>
          </cell>
        </row>
      </sheetData>
      <sheetData sheetId="622">
        <row r="81">
          <cell r="H81">
            <v>222.566</v>
          </cell>
        </row>
      </sheetData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>
        <row r="81">
          <cell r="H81">
            <v>222.566</v>
          </cell>
        </row>
      </sheetData>
      <sheetData sheetId="638">
        <row r="81">
          <cell r="H81">
            <v>222.566</v>
          </cell>
        </row>
      </sheetData>
      <sheetData sheetId="639">
        <row r="81">
          <cell r="H81">
            <v>222.566</v>
          </cell>
        </row>
      </sheetData>
      <sheetData sheetId="640">
        <row r="81">
          <cell r="H81">
            <v>222.566</v>
          </cell>
        </row>
      </sheetData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>
        <row r="81">
          <cell r="H81">
            <v>222.566</v>
          </cell>
        </row>
      </sheetData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>
        <row r="81">
          <cell r="H81">
            <v>222.566</v>
          </cell>
        </row>
      </sheetData>
      <sheetData sheetId="746">
        <row r="81">
          <cell r="H81">
            <v>222.566</v>
          </cell>
        </row>
      </sheetData>
      <sheetData sheetId="747">
        <row r="81">
          <cell r="H81">
            <v>222.566</v>
          </cell>
        </row>
      </sheetData>
      <sheetData sheetId="748">
        <row r="81">
          <cell r="H81">
            <v>222.566</v>
          </cell>
        </row>
      </sheetData>
      <sheetData sheetId="749">
        <row r="81">
          <cell r="H81">
            <v>222.566</v>
          </cell>
        </row>
      </sheetData>
      <sheetData sheetId="750">
        <row r="81">
          <cell r="H81">
            <v>222.566</v>
          </cell>
        </row>
      </sheetData>
      <sheetData sheetId="751">
        <row r="81">
          <cell r="H81">
            <v>222.566</v>
          </cell>
        </row>
      </sheetData>
      <sheetData sheetId="752">
        <row r="81">
          <cell r="H81">
            <v>222.566</v>
          </cell>
        </row>
      </sheetData>
      <sheetData sheetId="753">
        <row r="81">
          <cell r="H81">
            <v>222.566</v>
          </cell>
        </row>
      </sheetData>
      <sheetData sheetId="754">
        <row r="81">
          <cell r="H81">
            <v>222.566</v>
          </cell>
        </row>
      </sheetData>
      <sheetData sheetId="755">
        <row r="81">
          <cell r="H81">
            <v>222.566</v>
          </cell>
        </row>
      </sheetData>
      <sheetData sheetId="756">
        <row r="81">
          <cell r="H81">
            <v>222.566</v>
          </cell>
        </row>
      </sheetData>
      <sheetData sheetId="757">
        <row r="81">
          <cell r="H81">
            <v>222.566</v>
          </cell>
        </row>
      </sheetData>
      <sheetData sheetId="758">
        <row r="81">
          <cell r="H81">
            <v>222.566</v>
          </cell>
        </row>
      </sheetData>
      <sheetData sheetId="759">
        <row r="81">
          <cell r="H81">
            <v>222.566</v>
          </cell>
        </row>
      </sheetData>
      <sheetData sheetId="760">
        <row r="81">
          <cell r="H81">
            <v>222.566</v>
          </cell>
        </row>
      </sheetData>
      <sheetData sheetId="761">
        <row r="81">
          <cell r="H81">
            <v>222.566</v>
          </cell>
        </row>
      </sheetData>
      <sheetData sheetId="762">
        <row r="81">
          <cell r="H81">
            <v>222.566</v>
          </cell>
        </row>
      </sheetData>
      <sheetData sheetId="763">
        <row r="81">
          <cell r="H81">
            <v>222.566</v>
          </cell>
        </row>
      </sheetData>
      <sheetData sheetId="764">
        <row r="81">
          <cell r="H81">
            <v>222.566</v>
          </cell>
        </row>
      </sheetData>
      <sheetData sheetId="765">
        <row r="81">
          <cell r="H81">
            <v>222.566</v>
          </cell>
        </row>
      </sheetData>
      <sheetData sheetId="766">
        <row r="81">
          <cell r="H81">
            <v>222.566</v>
          </cell>
        </row>
      </sheetData>
      <sheetData sheetId="767">
        <row r="81">
          <cell r="H81">
            <v>222.566</v>
          </cell>
        </row>
      </sheetData>
      <sheetData sheetId="768">
        <row r="81">
          <cell r="H81">
            <v>222.566</v>
          </cell>
        </row>
      </sheetData>
      <sheetData sheetId="769">
        <row r="81">
          <cell r="H81">
            <v>222.566</v>
          </cell>
        </row>
      </sheetData>
      <sheetData sheetId="770">
        <row r="81">
          <cell r="H81">
            <v>222.566</v>
          </cell>
        </row>
      </sheetData>
      <sheetData sheetId="771">
        <row r="81">
          <cell r="H81">
            <v>222.566</v>
          </cell>
        </row>
      </sheetData>
      <sheetData sheetId="772">
        <row r="81">
          <cell r="H81">
            <v>222.566</v>
          </cell>
        </row>
      </sheetData>
      <sheetData sheetId="773">
        <row r="81">
          <cell r="H81">
            <v>222.566</v>
          </cell>
        </row>
      </sheetData>
      <sheetData sheetId="774">
        <row r="81">
          <cell r="H81">
            <v>222.566</v>
          </cell>
        </row>
      </sheetData>
      <sheetData sheetId="775">
        <row r="81">
          <cell r="H81">
            <v>222.566</v>
          </cell>
        </row>
      </sheetData>
      <sheetData sheetId="776">
        <row r="81">
          <cell r="H81">
            <v>222.566</v>
          </cell>
        </row>
      </sheetData>
      <sheetData sheetId="777">
        <row r="81">
          <cell r="H81">
            <v>222.566</v>
          </cell>
        </row>
      </sheetData>
      <sheetData sheetId="778">
        <row r="81">
          <cell r="H81">
            <v>222.566</v>
          </cell>
        </row>
      </sheetData>
      <sheetData sheetId="779">
        <row r="81">
          <cell r="H81">
            <v>222.566</v>
          </cell>
        </row>
      </sheetData>
      <sheetData sheetId="780">
        <row r="81">
          <cell r="H81">
            <v>222.566</v>
          </cell>
        </row>
      </sheetData>
      <sheetData sheetId="781">
        <row r="81">
          <cell r="H81">
            <v>222.566</v>
          </cell>
        </row>
      </sheetData>
      <sheetData sheetId="782">
        <row r="81">
          <cell r="H81">
            <v>222.566</v>
          </cell>
        </row>
      </sheetData>
      <sheetData sheetId="783">
        <row r="81">
          <cell r="H81">
            <v>222.566</v>
          </cell>
        </row>
      </sheetData>
      <sheetData sheetId="784">
        <row r="81">
          <cell r="H81">
            <v>222.566</v>
          </cell>
        </row>
      </sheetData>
      <sheetData sheetId="785">
        <row r="81">
          <cell r="H81">
            <v>222.566</v>
          </cell>
        </row>
      </sheetData>
      <sheetData sheetId="786">
        <row r="81">
          <cell r="H81">
            <v>222.566</v>
          </cell>
        </row>
      </sheetData>
      <sheetData sheetId="787">
        <row r="81">
          <cell r="H81">
            <v>222.566</v>
          </cell>
        </row>
      </sheetData>
      <sheetData sheetId="788">
        <row r="81">
          <cell r="H81">
            <v>222.566</v>
          </cell>
        </row>
      </sheetData>
      <sheetData sheetId="789">
        <row r="81">
          <cell r="H81">
            <v>222.566</v>
          </cell>
        </row>
      </sheetData>
      <sheetData sheetId="790">
        <row r="81">
          <cell r="H81">
            <v>222.566</v>
          </cell>
        </row>
      </sheetData>
      <sheetData sheetId="791">
        <row r="81">
          <cell r="H81">
            <v>222.566</v>
          </cell>
        </row>
      </sheetData>
      <sheetData sheetId="792">
        <row r="81">
          <cell r="H81">
            <v>222.566</v>
          </cell>
        </row>
      </sheetData>
      <sheetData sheetId="793">
        <row r="81">
          <cell r="H81">
            <v>222.566</v>
          </cell>
        </row>
      </sheetData>
      <sheetData sheetId="794">
        <row r="81">
          <cell r="H81">
            <v>222.566</v>
          </cell>
        </row>
      </sheetData>
      <sheetData sheetId="795">
        <row r="81">
          <cell r="H81">
            <v>222.566</v>
          </cell>
        </row>
      </sheetData>
      <sheetData sheetId="796">
        <row r="81">
          <cell r="H81">
            <v>222.566</v>
          </cell>
        </row>
      </sheetData>
      <sheetData sheetId="797">
        <row r="81">
          <cell r="H81">
            <v>222.566</v>
          </cell>
        </row>
      </sheetData>
      <sheetData sheetId="798">
        <row r="81">
          <cell r="H81">
            <v>222.566</v>
          </cell>
        </row>
      </sheetData>
      <sheetData sheetId="799">
        <row r="81">
          <cell r="H81">
            <v>222.566</v>
          </cell>
        </row>
      </sheetData>
      <sheetData sheetId="800">
        <row r="81">
          <cell r="H81">
            <v>222.566</v>
          </cell>
        </row>
      </sheetData>
      <sheetData sheetId="801">
        <row r="81">
          <cell r="H81">
            <v>222.566</v>
          </cell>
        </row>
      </sheetData>
      <sheetData sheetId="802">
        <row r="81">
          <cell r="H81">
            <v>222.566</v>
          </cell>
        </row>
      </sheetData>
      <sheetData sheetId="803">
        <row r="81">
          <cell r="H81">
            <v>222.566</v>
          </cell>
        </row>
      </sheetData>
      <sheetData sheetId="804">
        <row r="81">
          <cell r="H81">
            <v>222.566</v>
          </cell>
        </row>
      </sheetData>
      <sheetData sheetId="805">
        <row r="81">
          <cell r="H81">
            <v>222.566</v>
          </cell>
        </row>
      </sheetData>
      <sheetData sheetId="806">
        <row r="81">
          <cell r="H81">
            <v>222.566</v>
          </cell>
        </row>
      </sheetData>
      <sheetData sheetId="807">
        <row r="81">
          <cell r="H81">
            <v>222.566</v>
          </cell>
        </row>
      </sheetData>
      <sheetData sheetId="808">
        <row r="81">
          <cell r="H81">
            <v>222.566</v>
          </cell>
        </row>
      </sheetData>
      <sheetData sheetId="809">
        <row r="81">
          <cell r="H81">
            <v>222.566</v>
          </cell>
        </row>
      </sheetData>
      <sheetData sheetId="810">
        <row r="81">
          <cell r="H81">
            <v>222.566</v>
          </cell>
        </row>
      </sheetData>
      <sheetData sheetId="811">
        <row r="81">
          <cell r="H81">
            <v>222.566</v>
          </cell>
        </row>
      </sheetData>
      <sheetData sheetId="812">
        <row r="81">
          <cell r="H81">
            <v>222.566</v>
          </cell>
        </row>
      </sheetData>
      <sheetData sheetId="813">
        <row r="81">
          <cell r="H81">
            <v>222.566</v>
          </cell>
        </row>
      </sheetData>
      <sheetData sheetId="814">
        <row r="81">
          <cell r="H81">
            <v>222.566</v>
          </cell>
        </row>
      </sheetData>
      <sheetData sheetId="815">
        <row r="81">
          <cell r="H81">
            <v>222.566</v>
          </cell>
        </row>
      </sheetData>
      <sheetData sheetId="816">
        <row r="81">
          <cell r="H81">
            <v>222.566</v>
          </cell>
        </row>
      </sheetData>
      <sheetData sheetId="817">
        <row r="81">
          <cell r="H81">
            <v>222.566</v>
          </cell>
        </row>
      </sheetData>
      <sheetData sheetId="818">
        <row r="81">
          <cell r="H81">
            <v>222.566</v>
          </cell>
        </row>
      </sheetData>
      <sheetData sheetId="819">
        <row r="81">
          <cell r="H81">
            <v>222.566</v>
          </cell>
        </row>
      </sheetData>
      <sheetData sheetId="820">
        <row r="81">
          <cell r="H81">
            <v>222.566</v>
          </cell>
        </row>
      </sheetData>
      <sheetData sheetId="821">
        <row r="81">
          <cell r="H81">
            <v>222.566</v>
          </cell>
        </row>
      </sheetData>
      <sheetData sheetId="822">
        <row r="81">
          <cell r="H81">
            <v>222.566</v>
          </cell>
        </row>
      </sheetData>
      <sheetData sheetId="823">
        <row r="81">
          <cell r="H81">
            <v>222.566</v>
          </cell>
        </row>
      </sheetData>
      <sheetData sheetId="824">
        <row r="81">
          <cell r="H81">
            <v>222.566</v>
          </cell>
        </row>
      </sheetData>
      <sheetData sheetId="825">
        <row r="81">
          <cell r="H81">
            <v>222.566</v>
          </cell>
        </row>
      </sheetData>
      <sheetData sheetId="826">
        <row r="81">
          <cell r="H81">
            <v>222.566</v>
          </cell>
        </row>
      </sheetData>
      <sheetData sheetId="827">
        <row r="81">
          <cell r="H81">
            <v>222.566</v>
          </cell>
        </row>
      </sheetData>
      <sheetData sheetId="828">
        <row r="81">
          <cell r="H81">
            <v>222.566</v>
          </cell>
        </row>
      </sheetData>
      <sheetData sheetId="829">
        <row r="81">
          <cell r="H81">
            <v>222.566</v>
          </cell>
        </row>
      </sheetData>
      <sheetData sheetId="830">
        <row r="81">
          <cell r="H81">
            <v>222.566</v>
          </cell>
        </row>
      </sheetData>
      <sheetData sheetId="831">
        <row r="81">
          <cell r="H81">
            <v>222.566</v>
          </cell>
        </row>
      </sheetData>
      <sheetData sheetId="832">
        <row r="81">
          <cell r="H81">
            <v>222.566</v>
          </cell>
        </row>
      </sheetData>
      <sheetData sheetId="833">
        <row r="81">
          <cell r="H81">
            <v>222.566</v>
          </cell>
        </row>
      </sheetData>
      <sheetData sheetId="834">
        <row r="81">
          <cell r="H81">
            <v>222.566</v>
          </cell>
        </row>
      </sheetData>
      <sheetData sheetId="835">
        <row r="81">
          <cell r="H81">
            <v>222.566</v>
          </cell>
        </row>
      </sheetData>
      <sheetData sheetId="836">
        <row r="81">
          <cell r="H81">
            <v>222.566</v>
          </cell>
        </row>
      </sheetData>
      <sheetData sheetId="837">
        <row r="81">
          <cell r="H81">
            <v>222.566</v>
          </cell>
        </row>
      </sheetData>
      <sheetData sheetId="838">
        <row r="81">
          <cell r="H81">
            <v>222.566</v>
          </cell>
        </row>
      </sheetData>
      <sheetData sheetId="839">
        <row r="81">
          <cell r="H81">
            <v>222.566</v>
          </cell>
        </row>
      </sheetData>
      <sheetData sheetId="840">
        <row r="81">
          <cell r="H81">
            <v>222.566</v>
          </cell>
        </row>
      </sheetData>
      <sheetData sheetId="841">
        <row r="81">
          <cell r="H81">
            <v>222.566</v>
          </cell>
        </row>
      </sheetData>
      <sheetData sheetId="842">
        <row r="81">
          <cell r="H81">
            <v>222.566</v>
          </cell>
        </row>
      </sheetData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>
        <row r="81">
          <cell r="H81">
            <v>222.566</v>
          </cell>
        </row>
      </sheetData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>
        <row r="81">
          <cell r="H81">
            <v>222.566</v>
          </cell>
        </row>
      </sheetData>
      <sheetData sheetId="903">
        <row r="81">
          <cell r="H81">
            <v>222.566</v>
          </cell>
        </row>
      </sheetData>
      <sheetData sheetId="904">
        <row r="81">
          <cell r="H81">
            <v>222.566</v>
          </cell>
        </row>
      </sheetData>
      <sheetData sheetId="905">
        <row r="81">
          <cell r="H81">
            <v>222.566</v>
          </cell>
        </row>
      </sheetData>
      <sheetData sheetId="906">
        <row r="81">
          <cell r="H81">
            <v>222.566</v>
          </cell>
        </row>
      </sheetData>
      <sheetData sheetId="907">
        <row r="81">
          <cell r="H81">
            <v>222.566</v>
          </cell>
        </row>
      </sheetData>
      <sheetData sheetId="908">
        <row r="81">
          <cell r="H81">
            <v>222.566</v>
          </cell>
        </row>
      </sheetData>
      <sheetData sheetId="909">
        <row r="81">
          <cell r="H81">
            <v>222.566</v>
          </cell>
        </row>
      </sheetData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>
        <row r="81">
          <cell r="H81">
            <v>222.566</v>
          </cell>
        </row>
      </sheetData>
      <sheetData sheetId="940">
        <row r="81">
          <cell r="H81">
            <v>222.566</v>
          </cell>
        </row>
      </sheetData>
      <sheetData sheetId="941">
        <row r="81">
          <cell r="H81">
            <v>222.566</v>
          </cell>
        </row>
      </sheetData>
      <sheetData sheetId="942">
        <row r="81">
          <cell r="H81">
            <v>222.566</v>
          </cell>
        </row>
      </sheetData>
      <sheetData sheetId="943">
        <row r="81">
          <cell r="H81">
            <v>222.566</v>
          </cell>
        </row>
      </sheetData>
      <sheetData sheetId="944">
        <row r="81">
          <cell r="H81">
            <v>222.566</v>
          </cell>
        </row>
      </sheetData>
      <sheetData sheetId="945">
        <row r="81">
          <cell r="H81">
            <v>222.566</v>
          </cell>
        </row>
      </sheetData>
      <sheetData sheetId="946">
        <row r="81">
          <cell r="H81">
            <v>222.566</v>
          </cell>
        </row>
      </sheetData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>
        <row r="81">
          <cell r="H81">
            <v>222.566</v>
          </cell>
        </row>
      </sheetData>
      <sheetData sheetId="976">
        <row r="81">
          <cell r="H81">
            <v>222.566</v>
          </cell>
        </row>
      </sheetData>
      <sheetData sheetId="977">
        <row r="81">
          <cell r="H81">
            <v>222.566</v>
          </cell>
        </row>
      </sheetData>
      <sheetData sheetId="978">
        <row r="81">
          <cell r="H81">
            <v>222.566</v>
          </cell>
        </row>
      </sheetData>
      <sheetData sheetId="979">
        <row r="81">
          <cell r="H81">
            <v>222.566</v>
          </cell>
        </row>
      </sheetData>
      <sheetData sheetId="980">
        <row r="81">
          <cell r="H81">
            <v>222.566</v>
          </cell>
        </row>
      </sheetData>
      <sheetData sheetId="981">
        <row r="81">
          <cell r="H81">
            <v>222.566</v>
          </cell>
        </row>
      </sheetData>
      <sheetData sheetId="982">
        <row r="81">
          <cell r="H81">
            <v>222.566</v>
          </cell>
        </row>
      </sheetData>
      <sheetData sheetId="983">
        <row r="81">
          <cell r="H81">
            <v>222.566</v>
          </cell>
        </row>
      </sheetData>
      <sheetData sheetId="984">
        <row r="81">
          <cell r="H81">
            <v>222.566</v>
          </cell>
        </row>
      </sheetData>
      <sheetData sheetId="985">
        <row r="81">
          <cell r="H81">
            <v>222.566</v>
          </cell>
        </row>
      </sheetData>
      <sheetData sheetId="986">
        <row r="81">
          <cell r="H81">
            <v>222.566</v>
          </cell>
        </row>
      </sheetData>
      <sheetData sheetId="987">
        <row r="81">
          <cell r="H81">
            <v>222.566</v>
          </cell>
        </row>
      </sheetData>
      <sheetData sheetId="988">
        <row r="81">
          <cell r="H81">
            <v>222.566</v>
          </cell>
        </row>
      </sheetData>
      <sheetData sheetId="989">
        <row r="81">
          <cell r="H81">
            <v>222.566</v>
          </cell>
        </row>
      </sheetData>
      <sheetData sheetId="990">
        <row r="81">
          <cell r="H81">
            <v>222.566</v>
          </cell>
        </row>
      </sheetData>
      <sheetData sheetId="991">
        <row r="81">
          <cell r="H81">
            <v>222.566</v>
          </cell>
        </row>
      </sheetData>
      <sheetData sheetId="992">
        <row r="81">
          <cell r="H81">
            <v>222.566</v>
          </cell>
        </row>
      </sheetData>
      <sheetData sheetId="993">
        <row r="81">
          <cell r="H81">
            <v>222.566</v>
          </cell>
        </row>
      </sheetData>
      <sheetData sheetId="994">
        <row r="81">
          <cell r="H81">
            <v>222.566</v>
          </cell>
        </row>
      </sheetData>
      <sheetData sheetId="995">
        <row r="81">
          <cell r="H81">
            <v>222.566</v>
          </cell>
        </row>
      </sheetData>
      <sheetData sheetId="996">
        <row r="81">
          <cell r="H81">
            <v>222.566</v>
          </cell>
        </row>
      </sheetData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>
        <row r="81">
          <cell r="H81">
            <v>222.566</v>
          </cell>
        </row>
      </sheetData>
      <sheetData sheetId="1009" refreshError="1"/>
      <sheetData sheetId="1010" refreshError="1"/>
      <sheetData sheetId="1011" refreshError="1"/>
      <sheetData sheetId="1012" refreshError="1"/>
      <sheetData sheetId="1013">
        <row r="81">
          <cell r="H81">
            <v>222.566</v>
          </cell>
        </row>
      </sheetData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>
        <row r="81">
          <cell r="H81">
            <v>222.566</v>
          </cell>
        </row>
      </sheetData>
      <sheetData sheetId="1034">
        <row r="81">
          <cell r="H81">
            <v>222.566</v>
          </cell>
        </row>
      </sheetData>
      <sheetData sheetId="1035">
        <row r="81">
          <cell r="H81">
            <v>222.566</v>
          </cell>
        </row>
      </sheetData>
      <sheetData sheetId="1036">
        <row r="81">
          <cell r="H81">
            <v>222.566</v>
          </cell>
        </row>
      </sheetData>
      <sheetData sheetId="1037">
        <row r="81">
          <cell r="H81">
            <v>222.566</v>
          </cell>
        </row>
      </sheetData>
      <sheetData sheetId="1038">
        <row r="81">
          <cell r="H81">
            <v>222.566</v>
          </cell>
        </row>
      </sheetData>
      <sheetData sheetId="1039">
        <row r="81">
          <cell r="H81">
            <v>222.566</v>
          </cell>
        </row>
      </sheetData>
      <sheetData sheetId="1040">
        <row r="81">
          <cell r="H81">
            <v>222.566</v>
          </cell>
        </row>
      </sheetData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>
        <row r="81">
          <cell r="H81">
            <v>222.566</v>
          </cell>
        </row>
      </sheetData>
      <sheetData sheetId="1148">
        <row r="81">
          <cell r="H81">
            <v>222.566</v>
          </cell>
        </row>
      </sheetData>
      <sheetData sheetId="1149">
        <row r="81">
          <cell r="H81">
            <v>222.566</v>
          </cell>
        </row>
      </sheetData>
      <sheetData sheetId="1150">
        <row r="81">
          <cell r="H81">
            <v>222.566</v>
          </cell>
        </row>
      </sheetData>
      <sheetData sheetId="1151">
        <row r="81">
          <cell r="H81">
            <v>222.566</v>
          </cell>
        </row>
      </sheetData>
      <sheetData sheetId="1152">
        <row r="81">
          <cell r="H81">
            <v>222.566</v>
          </cell>
        </row>
      </sheetData>
      <sheetData sheetId="1153">
        <row r="81">
          <cell r="H81">
            <v>222.566</v>
          </cell>
        </row>
      </sheetData>
      <sheetData sheetId="1154">
        <row r="81">
          <cell r="H81">
            <v>222.566</v>
          </cell>
        </row>
      </sheetData>
      <sheetData sheetId="1155">
        <row r="81">
          <cell r="H81">
            <v>222.566</v>
          </cell>
        </row>
      </sheetData>
      <sheetData sheetId="1156">
        <row r="81">
          <cell r="H81">
            <v>222.566</v>
          </cell>
        </row>
      </sheetData>
      <sheetData sheetId="1157">
        <row r="81">
          <cell r="H81">
            <v>222.566</v>
          </cell>
        </row>
      </sheetData>
      <sheetData sheetId="1158">
        <row r="81">
          <cell r="H81">
            <v>222.566</v>
          </cell>
        </row>
      </sheetData>
      <sheetData sheetId="1159">
        <row r="81">
          <cell r="H81">
            <v>222.566</v>
          </cell>
        </row>
      </sheetData>
      <sheetData sheetId="1160">
        <row r="81">
          <cell r="H81">
            <v>222.566</v>
          </cell>
        </row>
      </sheetData>
      <sheetData sheetId="1161">
        <row r="81">
          <cell r="H81">
            <v>222.566</v>
          </cell>
        </row>
      </sheetData>
      <sheetData sheetId="1162">
        <row r="81">
          <cell r="H81">
            <v>222.566</v>
          </cell>
        </row>
      </sheetData>
      <sheetData sheetId="1163">
        <row r="81">
          <cell r="H81">
            <v>222.566</v>
          </cell>
        </row>
      </sheetData>
      <sheetData sheetId="1164">
        <row r="81">
          <cell r="H81">
            <v>222.566</v>
          </cell>
        </row>
      </sheetData>
      <sheetData sheetId="1165">
        <row r="81">
          <cell r="H81">
            <v>222.566</v>
          </cell>
        </row>
      </sheetData>
      <sheetData sheetId="1166">
        <row r="81">
          <cell r="H81">
            <v>222.566</v>
          </cell>
        </row>
      </sheetData>
      <sheetData sheetId="1167">
        <row r="81">
          <cell r="H81">
            <v>222.566</v>
          </cell>
        </row>
      </sheetData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81">
          <cell r="H81">
            <v>222.566</v>
          </cell>
        </row>
      </sheetData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>
        <row r="81">
          <cell r="H81">
            <v>222.566</v>
          </cell>
        </row>
      </sheetData>
      <sheetData sheetId="1202">
        <row r="81">
          <cell r="H81">
            <v>222.566</v>
          </cell>
        </row>
      </sheetData>
      <sheetData sheetId="1203"/>
      <sheetData sheetId="1204"/>
      <sheetData sheetId="1205">
        <row r="81">
          <cell r="H81">
            <v>222.566</v>
          </cell>
        </row>
      </sheetData>
      <sheetData sheetId="1206">
        <row r="81">
          <cell r="H81">
            <v>222.566</v>
          </cell>
        </row>
      </sheetData>
      <sheetData sheetId="1207">
        <row r="81">
          <cell r="H81">
            <v>222.566</v>
          </cell>
        </row>
      </sheetData>
      <sheetData sheetId="1208">
        <row r="81">
          <cell r="H81">
            <v>222.566</v>
          </cell>
        </row>
      </sheetData>
      <sheetData sheetId="1209">
        <row r="81">
          <cell r="H81">
            <v>222.566</v>
          </cell>
        </row>
      </sheetData>
      <sheetData sheetId="1210">
        <row r="81">
          <cell r="H81">
            <v>222.566</v>
          </cell>
        </row>
      </sheetData>
      <sheetData sheetId="1211">
        <row r="81">
          <cell r="H81">
            <v>222.566</v>
          </cell>
        </row>
      </sheetData>
      <sheetData sheetId="1212">
        <row r="81">
          <cell r="H81">
            <v>222.566</v>
          </cell>
        </row>
      </sheetData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>
        <row r="81">
          <cell r="H81">
            <v>222.566</v>
          </cell>
        </row>
      </sheetData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>
        <row r="81">
          <cell r="H81">
            <v>222.566</v>
          </cell>
        </row>
      </sheetData>
      <sheetData sheetId="1358">
        <row r="944">
          <cell r="H944">
            <v>439.20800000000003</v>
          </cell>
        </row>
      </sheetData>
      <sheetData sheetId="1359">
        <row r="81">
          <cell r="H81">
            <v>222.566</v>
          </cell>
        </row>
      </sheetData>
      <sheetData sheetId="1360">
        <row r="81">
          <cell r="H81">
            <v>222.566</v>
          </cell>
        </row>
      </sheetData>
      <sheetData sheetId="1361">
        <row r="81">
          <cell r="H81">
            <v>222.566</v>
          </cell>
        </row>
      </sheetData>
      <sheetData sheetId="1362">
        <row r="81">
          <cell r="H81">
            <v>222.566</v>
          </cell>
        </row>
      </sheetData>
      <sheetData sheetId="1363">
        <row r="81">
          <cell r="H81">
            <v>222.566</v>
          </cell>
        </row>
      </sheetData>
      <sheetData sheetId="1364">
        <row r="81">
          <cell r="H81">
            <v>222.566</v>
          </cell>
        </row>
      </sheetData>
      <sheetData sheetId="1365">
        <row r="81">
          <cell r="H81">
            <v>222.566</v>
          </cell>
        </row>
      </sheetData>
      <sheetData sheetId="1366">
        <row r="81">
          <cell r="H81">
            <v>222.566</v>
          </cell>
        </row>
      </sheetData>
      <sheetData sheetId="1367">
        <row r="81">
          <cell r="H81">
            <v>222.566</v>
          </cell>
        </row>
      </sheetData>
      <sheetData sheetId="1368">
        <row r="81">
          <cell r="H81">
            <v>222.566</v>
          </cell>
        </row>
      </sheetData>
      <sheetData sheetId="1369">
        <row r="81">
          <cell r="H81">
            <v>222.566</v>
          </cell>
        </row>
      </sheetData>
      <sheetData sheetId="1370">
        <row r="81">
          <cell r="H81">
            <v>222.566</v>
          </cell>
        </row>
      </sheetData>
      <sheetData sheetId="1371">
        <row r="81">
          <cell r="H81">
            <v>222.566</v>
          </cell>
        </row>
      </sheetData>
      <sheetData sheetId="1372">
        <row r="81">
          <cell r="H81">
            <v>222.566</v>
          </cell>
        </row>
      </sheetData>
      <sheetData sheetId="1373">
        <row r="81">
          <cell r="H81">
            <v>222.566</v>
          </cell>
        </row>
      </sheetData>
      <sheetData sheetId="1374"/>
      <sheetData sheetId="1375">
        <row r="81">
          <cell r="H81">
            <v>222.566</v>
          </cell>
        </row>
      </sheetData>
      <sheetData sheetId="1376">
        <row r="81">
          <cell r="H81">
            <v>222.566</v>
          </cell>
        </row>
      </sheetData>
      <sheetData sheetId="1377">
        <row r="81">
          <cell r="H81">
            <v>222.566</v>
          </cell>
        </row>
      </sheetData>
      <sheetData sheetId="1378"/>
      <sheetData sheetId="1379"/>
      <sheetData sheetId="1380">
        <row r="81">
          <cell r="H81">
            <v>222.566</v>
          </cell>
        </row>
      </sheetData>
      <sheetData sheetId="1381">
        <row r="81">
          <cell r="H81">
            <v>222.566</v>
          </cell>
        </row>
      </sheetData>
      <sheetData sheetId="1382">
        <row r="81">
          <cell r="H81">
            <v>222.566</v>
          </cell>
        </row>
      </sheetData>
      <sheetData sheetId="1383">
        <row r="81">
          <cell r="H81">
            <v>222.566</v>
          </cell>
        </row>
      </sheetData>
      <sheetData sheetId="1384"/>
      <sheetData sheetId="1385">
        <row r="81">
          <cell r="H81">
            <v>222.566</v>
          </cell>
        </row>
      </sheetData>
      <sheetData sheetId="1386">
        <row r="81">
          <cell r="H81">
            <v>222.566</v>
          </cell>
        </row>
      </sheetData>
      <sheetData sheetId="1387">
        <row r="81">
          <cell r="H81">
            <v>222.566</v>
          </cell>
        </row>
      </sheetData>
      <sheetData sheetId="1388"/>
      <sheetData sheetId="1389">
        <row r="81">
          <cell r="H81">
            <v>222.566</v>
          </cell>
        </row>
      </sheetData>
      <sheetData sheetId="1390">
        <row r="81">
          <cell r="H81">
            <v>222.566</v>
          </cell>
        </row>
      </sheetData>
      <sheetData sheetId="1391">
        <row r="81">
          <cell r="H81">
            <v>222.566</v>
          </cell>
        </row>
      </sheetData>
      <sheetData sheetId="1392">
        <row r="81">
          <cell r="H81">
            <v>222.566</v>
          </cell>
        </row>
      </sheetData>
      <sheetData sheetId="1393">
        <row r="81">
          <cell r="H81">
            <v>222.566</v>
          </cell>
        </row>
      </sheetData>
      <sheetData sheetId="1394">
        <row r="81">
          <cell r="H81">
            <v>222.566</v>
          </cell>
        </row>
      </sheetData>
      <sheetData sheetId="1395">
        <row r="81">
          <cell r="H81">
            <v>222.566</v>
          </cell>
        </row>
      </sheetData>
      <sheetData sheetId="1396">
        <row r="81">
          <cell r="H81">
            <v>222.566</v>
          </cell>
        </row>
      </sheetData>
      <sheetData sheetId="1397">
        <row r="81">
          <cell r="H81">
            <v>222.566</v>
          </cell>
        </row>
      </sheetData>
      <sheetData sheetId="1398">
        <row r="81">
          <cell r="H81">
            <v>222.566</v>
          </cell>
        </row>
      </sheetData>
      <sheetData sheetId="1399">
        <row r="81">
          <cell r="H81">
            <v>222.566</v>
          </cell>
        </row>
      </sheetData>
      <sheetData sheetId="1400">
        <row r="81">
          <cell r="H81">
            <v>222.566</v>
          </cell>
        </row>
      </sheetData>
      <sheetData sheetId="1401">
        <row r="81">
          <cell r="H81">
            <v>222.566</v>
          </cell>
        </row>
      </sheetData>
      <sheetData sheetId="1402"/>
      <sheetData sheetId="1403">
        <row r="81">
          <cell r="H81">
            <v>222.566</v>
          </cell>
        </row>
      </sheetData>
      <sheetData sheetId="1404">
        <row r="81">
          <cell r="H81">
            <v>222.566</v>
          </cell>
        </row>
      </sheetData>
      <sheetData sheetId="1405">
        <row r="81">
          <cell r="H81">
            <v>222.566</v>
          </cell>
        </row>
      </sheetData>
      <sheetData sheetId="1406">
        <row r="81">
          <cell r="H81">
            <v>222.566</v>
          </cell>
        </row>
      </sheetData>
      <sheetData sheetId="1407">
        <row r="81">
          <cell r="H81">
            <v>222.566</v>
          </cell>
        </row>
      </sheetData>
      <sheetData sheetId="1408">
        <row r="81">
          <cell r="H81">
            <v>222.566</v>
          </cell>
        </row>
      </sheetData>
      <sheetData sheetId="1409">
        <row r="81">
          <cell r="H81">
            <v>222.566</v>
          </cell>
        </row>
      </sheetData>
      <sheetData sheetId="1410">
        <row r="81">
          <cell r="H81">
            <v>222.566</v>
          </cell>
        </row>
      </sheetData>
      <sheetData sheetId="1411">
        <row r="81">
          <cell r="H81">
            <v>222.566</v>
          </cell>
        </row>
      </sheetData>
      <sheetData sheetId="1412">
        <row r="81">
          <cell r="H81">
            <v>222.566</v>
          </cell>
        </row>
      </sheetData>
      <sheetData sheetId="1413">
        <row r="81">
          <cell r="H81">
            <v>222.566</v>
          </cell>
        </row>
      </sheetData>
      <sheetData sheetId="1414">
        <row r="81">
          <cell r="H81">
            <v>222.566</v>
          </cell>
        </row>
      </sheetData>
      <sheetData sheetId="1415">
        <row r="81">
          <cell r="H81">
            <v>222.566</v>
          </cell>
        </row>
      </sheetData>
      <sheetData sheetId="1416">
        <row r="81">
          <cell r="H81">
            <v>222.566</v>
          </cell>
        </row>
      </sheetData>
      <sheetData sheetId="1417">
        <row r="81">
          <cell r="H81">
            <v>222.566</v>
          </cell>
        </row>
      </sheetData>
      <sheetData sheetId="1418">
        <row r="81">
          <cell r="H81">
            <v>222.566</v>
          </cell>
        </row>
      </sheetData>
      <sheetData sheetId="1419">
        <row r="81">
          <cell r="H81">
            <v>222.566</v>
          </cell>
        </row>
      </sheetData>
      <sheetData sheetId="1420">
        <row r="81">
          <cell r="H81">
            <v>222.566</v>
          </cell>
        </row>
      </sheetData>
      <sheetData sheetId="1421">
        <row r="81">
          <cell r="H81">
            <v>222.566</v>
          </cell>
        </row>
      </sheetData>
      <sheetData sheetId="1422">
        <row r="81">
          <cell r="H81">
            <v>222.566</v>
          </cell>
        </row>
      </sheetData>
      <sheetData sheetId="1423">
        <row r="81">
          <cell r="H81">
            <v>222.566</v>
          </cell>
        </row>
      </sheetData>
      <sheetData sheetId="1424">
        <row r="81">
          <cell r="H81">
            <v>222.566</v>
          </cell>
        </row>
      </sheetData>
      <sheetData sheetId="1425">
        <row r="81">
          <cell r="H81">
            <v>222.566</v>
          </cell>
        </row>
      </sheetData>
      <sheetData sheetId="1426">
        <row r="81">
          <cell r="H81">
            <v>222.566</v>
          </cell>
        </row>
      </sheetData>
      <sheetData sheetId="1427">
        <row r="81">
          <cell r="H81">
            <v>222.566</v>
          </cell>
        </row>
      </sheetData>
      <sheetData sheetId="1428">
        <row r="81">
          <cell r="H81">
            <v>222.566</v>
          </cell>
        </row>
      </sheetData>
      <sheetData sheetId="1429">
        <row r="81">
          <cell r="H81">
            <v>222.566</v>
          </cell>
        </row>
      </sheetData>
      <sheetData sheetId="1430">
        <row r="81">
          <cell r="H81">
            <v>222.566</v>
          </cell>
        </row>
      </sheetData>
      <sheetData sheetId="1431">
        <row r="81">
          <cell r="H81">
            <v>222.566</v>
          </cell>
        </row>
      </sheetData>
      <sheetData sheetId="1432">
        <row r="81">
          <cell r="H81">
            <v>222.566</v>
          </cell>
        </row>
      </sheetData>
      <sheetData sheetId="1433">
        <row r="81">
          <cell r="H81">
            <v>222.566</v>
          </cell>
        </row>
      </sheetData>
      <sheetData sheetId="1434">
        <row r="81">
          <cell r="H81">
            <v>222.566</v>
          </cell>
        </row>
      </sheetData>
      <sheetData sheetId="1435">
        <row r="81">
          <cell r="H81">
            <v>222.566</v>
          </cell>
        </row>
      </sheetData>
      <sheetData sheetId="1436">
        <row r="81">
          <cell r="H81">
            <v>222.566</v>
          </cell>
        </row>
      </sheetData>
      <sheetData sheetId="1437">
        <row r="81">
          <cell r="H81">
            <v>222.566</v>
          </cell>
        </row>
      </sheetData>
      <sheetData sheetId="1438">
        <row r="81">
          <cell r="H81">
            <v>222.566</v>
          </cell>
        </row>
      </sheetData>
      <sheetData sheetId="1439">
        <row r="81">
          <cell r="H81">
            <v>222.566</v>
          </cell>
        </row>
      </sheetData>
      <sheetData sheetId="1440">
        <row r="81">
          <cell r="H81">
            <v>222.566</v>
          </cell>
        </row>
      </sheetData>
      <sheetData sheetId="1441">
        <row r="81">
          <cell r="H81">
            <v>222.566</v>
          </cell>
        </row>
      </sheetData>
      <sheetData sheetId="1442">
        <row r="81">
          <cell r="H81">
            <v>222.566</v>
          </cell>
        </row>
      </sheetData>
      <sheetData sheetId="1443">
        <row r="81">
          <cell r="H81">
            <v>222.566</v>
          </cell>
        </row>
      </sheetData>
      <sheetData sheetId="1444">
        <row r="81">
          <cell r="H81">
            <v>222.566</v>
          </cell>
        </row>
      </sheetData>
      <sheetData sheetId="1445">
        <row r="81">
          <cell r="H81">
            <v>222.566</v>
          </cell>
        </row>
      </sheetData>
      <sheetData sheetId="1446">
        <row r="81">
          <cell r="H81">
            <v>222.566</v>
          </cell>
        </row>
      </sheetData>
      <sheetData sheetId="1447">
        <row r="81">
          <cell r="H81">
            <v>222.566</v>
          </cell>
        </row>
      </sheetData>
      <sheetData sheetId="1448">
        <row r="81">
          <cell r="H81">
            <v>222.566</v>
          </cell>
        </row>
      </sheetData>
      <sheetData sheetId="1449">
        <row r="81">
          <cell r="H81">
            <v>222.566</v>
          </cell>
        </row>
      </sheetData>
      <sheetData sheetId="1450">
        <row r="81">
          <cell r="H81">
            <v>222.566</v>
          </cell>
        </row>
      </sheetData>
      <sheetData sheetId="1451">
        <row r="81">
          <cell r="H81">
            <v>222.566</v>
          </cell>
        </row>
      </sheetData>
      <sheetData sheetId="1452">
        <row r="81">
          <cell r="H81">
            <v>222.566</v>
          </cell>
        </row>
      </sheetData>
      <sheetData sheetId="1453">
        <row r="81">
          <cell r="H81">
            <v>222.566</v>
          </cell>
        </row>
      </sheetData>
      <sheetData sheetId="1454">
        <row r="81">
          <cell r="H81">
            <v>222.566</v>
          </cell>
        </row>
      </sheetData>
      <sheetData sheetId="1455">
        <row r="81">
          <cell r="H81">
            <v>222.566</v>
          </cell>
        </row>
      </sheetData>
      <sheetData sheetId="1456">
        <row r="81">
          <cell r="H81">
            <v>222.566</v>
          </cell>
        </row>
      </sheetData>
      <sheetData sheetId="1457">
        <row r="81">
          <cell r="H81">
            <v>222.566</v>
          </cell>
        </row>
      </sheetData>
      <sheetData sheetId="1458" refreshError="1"/>
      <sheetData sheetId="1459">
        <row r="81">
          <cell r="H81">
            <v>222.566</v>
          </cell>
        </row>
      </sheetData>
      <sheetData sheetId="1460">
        <row r="81">
          <cell r="H81">
            <v>222.566</v>
          </cell>
        </row>
      </sheetData>
      <sheetData sheetId="1461">
        <row r="81">
          <cell r="H81">
            <v>222.566</v>
          </cell>
        </row>
      </sheetData>
      <sheetData sheetId="1462">
        <row r="81">
          <cell r="H81">
            <v>222.566</v>
          </cell>
        </row>
      </sheetData>
      <sheetData sheetId="1463">
        <row r="81">
          <cell r="H81">
            <v>222.566</v>
          </cell>
        </row>
      </sheetData>
      <sheetData sheetId="1464">
        <row r="81">
          <cell r="H81">
            <v>222.566</v>
          </cell>
        </row>
      </sheetData>
      <sheetData sheetId="1465">
        <row r="81">
          <cell r="H81">
            <v>222.566</v>
          </cell>
        </row>
      </sheetData>
      <sheetData sheetId="1466">
        <row r="81">
          <cell r="H81">
            <v>222.566</v>
          </cell>
        </row>
      </sheetData>
      <sheetData sheetId="1467">
        <row r="81">
          <cell r="H81">
            <v>222.566</v>
          </cell>
        </row>
      </sheetData>
      <sheetData sheetId="1468">
        <row r="81">
          <cell r="H81">
            <v>222.566</v>
          </cell>
        </row>
      </sheetData>
      <sheetData sheetId="1469">
        <row r="81">
          <cell r="H81">
            <v>222.566</v>
          </cell>
        </row>
      </sheetData>
      <sheetData sheetId="1470">
        <row r="81">
          <cell r="H81">
            <v>222.566</v>
          </cell>
        </row>
      </sheetData>
      <sheetData sheetId="1471">
        <row r="81">
          <cell r="H81">
            <v>222.566</v>
          </cell>
        </row>
      </sheetData>
      <sheetData sheetId="1472">
        <row r="81">
          <cell r="H81">
            <v>222.566</v>
          </cell>
        </row>
      </sheetData>
      <sheetData sheetId="1473">
        <row r="81">
          <cell r="H81">
            <v>222.566</v>
          </cell>
        </row>
      </sheetData>
      <sheetData sheetId="1474">
        <row r="81">
          <cell r="H81">
            <v>222.566</v>
          </cell>
        </row>
      </sheetData>
      <sheetData sheetId="1475">
        <row r="81">
          <cell r="H81">
            <v>222.566</v>
          </cell>
        </row>
      </sheetData>
      <sheetData sheetId="1476">
        <row r="81">
          <cell r="H81">
            <v>222.566</v>
          </cell>
        </row>
      </sheetData>
      <sheetData sheetId="1477">
        <row r="81">
          <cell r="H81">
            <v>222.566</v>
          </cell>
        </row>
      </sheetData>
      <sheetData sheetId="1478">
        <row r="81">
          <cell r="H81">
            <v>222.566</v>
          </cell>
        </row>
      </sheetData>
      <sheetData sheetId="1479">
        <row r="81">
          <cell r="H81">
            <v>222.566</v>
          </cell>
        </row>
      </sheetData>
      <sheetData sheetId="1480">
        <row r="81">
          <cell r="H81">
            <v>222.566</v>
          </cell>
        </row>
      </sheetData>
      <sheetData sheetId="1481">
        <row r="81">
          <cell r="H81">
            <v>222.566</v>
          </cell>
        </row>
      </sheetData>
      <sheetData sheetId="1482">
        <row r="81">
          <cell r="H81">
            <v>222.566</v>
          </cell>
        </row>
      </sheetData>
      <sheetData sheetId="1483">
        <row r="81">
          <cell r="H81">
            <v>222.566</v>
          </cell>
        </row>
      </sheetData>
      <sheetData sheetId="1484">
        <row r="81">
          <cell r="H81">
            <v>222.566</v>
          </cell>
        </row>
      </sheetData>
      <sheetData sheetId="1485">
        <row r="81">
          <cell r="H81">
            <v>222.566</v>
          </cell>
        </row>
      </sheetData>
      <sheetData sheetId="1486">
        <row r="81">
          <cell r="H81">
            <v>222.566</v>
          </cell>
        </row>
      </sheetData>
      <sheetData sheetId="1487">
        <row r="81">
          <cell r="H81">
            <v>222.566</v>
          </cell>
        </row>
      </sheetData>
      <sheetData sheetId="1488">
        <row r="81">
          <cell r="H81">
            <v>222.566</v>
          </cell>
        </row>
      </sheetData>
      <sheetData sheetId="1489">
        <row r="81">
          <cell r="H81">
            <v>222.566</v>
          </cell>
        </row>
      </sheetData>
      <sheetData sheetId="1490">
        <row r="81">
          <cell r="H81">
            <v>222.566</v>
          </cell>
        </row>
      </sheetData>
      <sheetData sheetId="1491">
        <row r="81">
          <cell r="H81">
            <v>222.566</v>
          </cell>
        </row>
      </sheetData>
      <sheetData sheetId="1492">
        <row r="81">
          <cell r="H81">
            <v>222.566</v>
          </cell>
        </row>
      </sheetData>
      <sheetData sheetId="1493">
        <row r="81">
          <cell r="H81">
            <v>222.566</v>
          </cell>
        </row>
      </sheetData>
      <sheetData sheetId="1494">
        <row r="81">
          <cell r="H81">
            <v>222.566</v>
          </cell>
        </row>
      </sheetData>
      <sheetData sheetId="1495">
        <row r="81">
          <cell r="H81">
            <v>222.566</v>
          </cell>
        </row>
      </sheetData>
      <sheetData sheetId="1496">
        <row r="81">
          <cell r="H81">
            <v>222.566</v>
          </cell>
        </row>
      </sheetData>
      <sheetData sheetId="1497">
        <row r="81">
          <cell r="H81">
            <v>222.566</v>
          </cell>
        </row>
      </sheetData>
      <sheetData sheetId="1498">
        <row r="81">
          <cell r="H81">
            <v>222.566</v>
          </cell>
        </row>
      </sheetData>
      <sheetData sheetId="1499">
        <row r="81">
          <cell r="H81">
            <v>222.566</v>
          </cell>
        </row>
      </sheetData>
      <sheetData sheetId="1500"/>
      <sheetData sheetId="1501">
        <row r="81">
          <cell r="H81">
            <v>222.566</v>
          </cell>
        </row>
      </sheetData>
      <sheetData sheetId="1502">
        <row r="81">
          <cell r="H81">
            <v>222.566</v>
          </cell>
        </row>
      </sheetData>
      <sheetData sheetId="1503">
        <row r="81">
          <cell r="H81">
            <v>222.566</v>
          </cell>
        </row>
      </sheetData>
      <sheetData sheetId="1504">
        <row r="81">
          <cell r="H81">
            <v>222.566</v>
          </cell>
        </row>
      </sheetData>
      <sheetData sheetId="1505">
        <row r="81">
          <cell r="H81">
            <v>222.566</v>
          </cell>
        </row>
      </sheetData>
      <sheetData sheetId="1506">
        <row r="81">
          <cell r="H81">
            <v>222.566</v>
          </cell>
        </row>
      </sheetData>
      <sheetData sheetId="1507">
        <row r="81">
          <cell r="H81">
            <v>222.566</v>
          </cell>
        </row>
      </sheetData>
      <sheetData sheetId="1508">
        <row r="81">
          <cell r="H81">
            <v>222.566</v>
          </cell>
        </row>
      </sheetData>
      <sheetData sheetId="1509">
        <row r="81">
          <cell r="H81">
            <v>222.566</v>
          </cell>
        </row>
      </sheetData>
      <sheetData sheetId="1510">
        <row r="81">
          <cell r="H81">
            <v>222.566</v>
          </cell>
        </row>
      </sheetData>
      <sheetData sheetId="1511">
        <row r="81">
          <cell r="H81">
            <v>222.566</v>
          </cell>
        </row>
      </sheetData>
      <sheetData sheetId="1512">
        <row r="81">
          <cell r="H81">
            <v>222.566</v>
          </cell>
        </row>
      </sheetData>
      <sheetData sheetId="1513">
        <row r="81">
          <cell r="H81">
            <v>222.566</v>
          </cell>
        </row>
      </sheetData>
      <sheetData sheetId="1514">
        <row r="81">
          <cell r="H81">
            <v>222.566</v>
          </cell>
        </row>
      </sheetData>
      <sheetData sheetId="1515">
        <row r="81">
          <cell r="H81">
            <v>222.566</v>
          </cell>
        </row>
      </sheetData>
      <sheetData sheetId="1516">
        <row r="81">
          <cell r="H81">
            <v>222.566</v>
          </cell>
        </row>
      </sheetData>
      <sheetData sheetId="1517">
        <row r="81">
          <cell r="H81">
            <v>222.566</v>
          </cell>
        </row>
      </sheetData>
      <sheetData sheetId="1518">
        <row r="81">
          <cell r="H81">
            <v>222.566</v>
          </cell>
        </row>
      </sheetData>
      <sheetData sheetId="1519">
        <row r="81">
          <cell r="H81">
            <v>222.566</v>
          </cell>
        </row>
      </sheetData>
      <sheetData sheetId="1520">
        <row r="81">
          <cell r="H81">
            <v>222.566</v>
          </cell>
        </row>
      </sheetData>
      <sheetData sheetId="1521">
        <row r="81">
          <cell r="H81">
            <v>222.566</v>
          </cell>
        </row>
      </sheetData>
      <sheetData sheetId="1522">
        <row r="81">
          <cell r="H81">
            <v>222.566</v>
          </cell>
        </row>
      </sheetData>
      <sheetData sheetId="1523">
        <row r="81">
          <cell r="H81">
            <v>222.566</v>
          </cell>
        </row>
      </sheetData>
      <sheetData sheetId="1524">
        <row r="81">
          <cell r="H81">
            <v>222.566</v>
          </cell>
        </row>
      </sheetData>
      <sheetData sheetId="1525">
        <row r="81">
          <cell r="H81">
            <v>222.566</v>
          </cell>
        </row>
      </sheetData>
      <sheetData sheetId="1526">
        <row r="81">
          <cell r="H81">
            <v>222.566</v>
          </cell>
        </row>
      </sheetData>
      <sheetData sheetId="1527">
        <row r="81">
          <cell r="H81">
            <v>222.566</v>
          </cell>
        </row>
      </sheetData>
      <sheetData sheetId="1528">
        <row r="81">
          <cell r="H81">
            <v>222.566</v>
          </cell>
        </row>
      </sheetData>
      <sheetData sheetId="1529">
        <row r="81">
          <cell r="H81">
            <v>222.566</v>
          </cell>
        </row>
      </sheetData>
      <sheetData sheetId="1530">
        <row r="81">
          <cell r="H81">
            <v>222.566</v>
          </cell>
        </row>
      </sheetData>
      <sheetData sheetId="1531">
        <row r="81">
          <cell r="H81">
            <v>222.566</v>
          </cell>
        </row>
      </sheetData>
      <sheetData sheetId="1532">
        <row r="81">
          <cell r="H81">
            <v>222.566</v>
          </cell>
        </row>
      </sheetData>
      <sheetData sheetId="1533">
        <row r="81">
          <cell r="H81">
            <v>222.566</v>
          </cell>
        </row>
      </sheetData>
      <sheetData sheetId="1534">
        <row r="81">
          <cell r="H81">
            <v>222.566</v>
          </cell>
        </row>
      </sheetData>
      <sheetData sheetId="1535">
        <row r="81">
          <cell r="H81">
            <v>222.566</v>
          </cell>
        </row>
      </sheetData>
      <sheetData sheetId="1536">
        <row r="81">
          <cell r="H81">
            <v>222.566</v>
          </cell>
        </row>
      </sheetData>
      <sheetData sheetId="1537">
        <row r="81">
          <cell r="H81">
            <v>222.566</v>
          </cell>
        </row>
      </sheetData>
      <sheetData sheetId="1538">
        <row r="81">
          <cell r="H81">
            <v>222.566</v>
          </cell>
        </row>
      </sheetData>
      <sheetData sheetId="1539">
        <row r="81">
          <cell r="H81">
            <v>222.566</v>
          </cell>
        </row>
      </sheetData>
      <sheetData sheetId="1540">
        <row r="81">
          <cell r="H81">
            <v>222.566</v>
          </cell>
        </row>
      </sheetData>
      <sheetData sheetId="1541">
        <row r="81">
          <cell r="H81">
            <v>222.566</v>
          </cell>
        </row>
      </sheetData>
      <sheetData sheetId="1542">
        <row r="81">
          <cell r="H81">
            <v>222.566</v>
          </cell>
        </row>
      </sheetData>
      <sheetData sheetId="1543">
        <row r="81">
          <cell r="H81">
            <v>222.566</v>
          </cell>
        </row>
      </sheetData>
      <sheetData sheetId="1544">
        <row r="81">
          <cell r="H81">
            <v>222.566</v>
          </cell>
        </row>
      </sheetData>
      <sheetData sheetId="1545">
        <row r="81">
          <cell r="H81">
            <v>222.566</v>
          </cell>
        </row>
      </sheetData>
      <sheetData sheetId="1546">
        <row r="81">
          <cell r="H81">
            <v>222.566</v>
          </cell>
        </row>
      </sheetData>
      <sheetData sheetId="1547">
        <row r="81">
          <cell r="H81">
            <v>222.566</v>
          </cell>
        </row>
      </sheetData>
      <sheetData sheetId="1548">
        <row r="944">
          <cell r="H944">
            <v>439.20800000000003</v>
          </cell>
        </row>
      </sheetData>
      <sheetData sheetId="1549">
        <row r="81">
          <cell r="H81">
            <v>222.566</v>
          </cell>
        </row>
      </sheetData>
      <sheetData sheetId="1550">
        <row r="81">
          <cell r="H81">
            <v>222.566</v>
          </cell>
        </row>
      </sheetData>
      <sheetData sheetId="1551">
        <row r="81">
          <cell r="H81">
            <v>222.566</v>
          </cell>
        </row>
      </sheetData>
      <sheetData sheetId="1552">
        <row r="81">
          <cell r="H81">
            <v>222.566</v>
          </cell>
        </row>
      </sheetData>
      <sheetData sheetId="1553">
        <row r="81">
          <cell r="H81">
            <v>222.566</v>
          </cell>
        </row>
      </sheetData>
      <sheetData sheetId="1554">
        <row r="81">
          <cell r="H81">
            <v>222.566</v>
          </cell>
        </row>
      </sheetData>
      <sheetData sheetId="1555">
        <row r="81">
          <cell r="H81">
            <v>222.566</v>
          </cell>
        </row>
      </sheetData>
      <sheetData sheetId="1556">
        <row r="81">
          <cell r="H81">
            <v>222.566</v>
          </cell>
        </row>
      </sheetData>
      <sheetData sheetId="1557">
        <row r="81">
          <cell r="H81">
            <v>222.566</v>
          </cell>
        </row>
      </sheetData>
      <sheetData sheetId="1558">
        <row r="81">
          <cell r="H81">
            <v>222.566</v>
          </cell>
        </row>
      </sheetData>
      <sheetData sheetId="1559">
        <row r="81">
          <cell r="H81">
            <v>222.566</v>
          </cell>
        </row>
      </sheetData>
      <sheetData sheetId="1560">
        <row r="81">
          <cell r="H81">
            <v>222.566</v>
          </cell>
        </row>
      </sheetData>
      <sheetData sheetId="1561">
        <row r="81">
          <cell r="H81">
            <v>222.566</v>
          </cell>
        </row>
      </sheetData>
      <sheetData sheetId="1562">
        <row r="81">
          <cell r="H81">
            <v>222.566</v>
          </cell>
        </row>
      </sheetData>
      <sheetData sheetId="1563">
        <row r="81">
          <cell r="H81">
            <v>222.566</v>
          </cell>
        </row>
      </sheetData>
      <sheetData sheetId="1564">
        <row r="81">
          <cell r="H81">
            <v>222.566</v>
          </cell>
        </row>
      </sheetData>
      <sheetData sheetId="1565">
        <row r="81">
          <cell r="H81">
            <v>222.566</v>
          </cell>
        </row>
      </sheetData>
      <sheetData sheetId="1566">
        <row r="81">
          <cell r="H81">
            <v>222.566</v>
          </cell>
        </row>
      </sheetData>
      <sheetData sheetId="1567">
        <row r="81">
          <cell r="H81">
            <v>222.566</v>
          </cell>
        </row>
      </sheetData>
      <sheetData sheetId="1568">
        <row r="81">
          <cell r="H81">
            <v>222.566</v>
          </cell>
        </row>
      </sheetData>
      <sheetData sheetId="1569">
        <row r="81">
          <cell r="H81">
            <v>222.566</v>
          </cell>
        </row>
      </sheetData>
      <sheetData sheetId="1570">
        <row r="81">
          <cell r="H81">
            <v>222.566</v>
          </cell>
        </row>
      </sheetData>
      <sheetData sheetId="1571">
        <row r="81">
          <cell r="H81">
            <v>222.566</v>
          </cell>
        </row>
      </sheetData>
      <sheetData sheetId="1572">
        <row r="81">
          <cell r="H81">
            <v>222.566</v>
          </cell>
        </row>
      </sheetData>
      <sheetData sheetId="1573">
        <row r="81">
          <cell r="H81">
            <v>222.566</v>
          </cell>
        </row>
      </sheetData>
      <sheetData sheetId="1574">
        <row r="81">
          <cell r="H81">
            <v>222.566</v>
          </cell>
        </row>
      </sheetData>
      <sheetData sheetId="1575">
        <row r="81">
          <cell r="H81">
            <v>222.566</v>
          </cell>
        </row>
      </sheetData>
      <sheetData sheetId="1576">
        <row r="81">
          <cell r="H81">
            <v>222.566</v>
          </cell>
        </row>
      </sheetData>
      <sheetData sheetId="1577">
        <row r="81">
          <cell r="H81">
            <v>222.566</v>
          </cell>
        </row>
      </sheetData>
      <sheetData sheetId="1578">
        <row r="81">
          <cell r="H81">
            <v>222.566</v>
          </cell>
        </row>
      </sheetData>
      <sheetData sheetId="1579">
        <row r="81">
          <cell r="H81">
            <v>222.566</v>
          </cell>
        </row>
      </sheetData>
      <sheetData sheetId="1580">
        <row r="81">
          <cell r="H81">
            <v>222.566</v>
          </cell>
        </row>
      </sheetData>
      <sheetData sheetId="1581">
        <row r="81">
          <cell r="H81">
            <v>222.566</v>
          </cell>
        </row>
      </sheetData>
      <sheetData sheetId="1582">
        <row r="81">
          <cell r="H81">
            <v>222.566</v>
          </cell>
        </row>
      </sheetData>
      <sheetData sheetId="1583">
        <row r="81">
          <cell r="H81">
            <v>222.566</v>
          </cell>
        </row>
      </sheetData>
      <sheetData sheetId="1584">
        <row r="81">
          <cell r="H81">
            <v>222.566</v>
          </cell>
        </row>
      </sheetData>
      <sheetData sheetId="1585">
        <row r="81">
          <cell r="H81">
            <v>222.566</v>
          </cell>
        </row>
      </sheetData>
      <sheetData sheetId="1586">
        <row r="81">
          <cell r="H81">
            <v>222.566</v>
          </cell>
        </row>
      </sheetData>
      <sheetData sheetId="1587">
        <row r="81">
          <cell r="H81">
            <v>222.566</v>
          </cell>
        </row>
      </sheetData>
      <sheetData sheetId="1588">
        <row r="81">
          <cell r="H81">
            <v>222.566</v>
          </cell>
        </row>
      </sheetData>
      <sheetData sheetId="1589">
        <row r="81">
          <cell r="H81">
            <v>222.566</v>
          </cell>
        </row>
      </sheetData>
      <sheetData sheetId="1590">
        <row r="81">
          <cell r="H81">
            <v>222.566</v>
          </cell>
        </row>
      </sheetData>
      <sheetData sheetId="1591">
        <row r="81">
          <cell r="H81">
            <v>222.566</v>
          </cell>
        </row>
      </sheetData>
      <sheetData sheetId="1592">
        <row r="81">
          <cell r="H81">
            <v>222.566</v>
          </cell>
        </row>
      </sheetData>
      <sheetData sheetId="1593">
        <row r="81">
          <cell r="H81">
            <v>222.566</v>
          </cell>
        </row>
      </sheetData>
      <sheetData sheetId="1594">
        <row r="81">
          <cell r="H81">
            <v>222.566</v>
          </cell>
        </row>
      </sheetData>
      <sheetData sheetId="1595">
        <row r="81">
          <cell r="H81">
            <v>222.566</v>
          </cell>
        </row>
      </sheetData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>
        <row r="81">
          <cell r="H81">
            <v>222.566</v>
          </cell>
        </row>
      </sheetData>
      <sheetData sheetId="1653">
        <row r="81">
          <cell r="H81">
            <v>222.566</v>
          </cell>
        </row>
      </sheetData>
      <sheetData sheetId="1654">
        <row r="81">
          <cell r="H81">
            <v>222.566</v>
          </cell>
        </row>
      </sheetData>
      <sheetData sheetId="1655"/>
      <sheetData sheetId="1656"/>
      <sheetData sheetId="1657"/>
      <sheetData sheetId="1658"/>
      <sheetData sheetId="1659"/>
      <sheetData sheetId="1660"/>
      <sheetData sheetId="1661">
        <row r="81">
          <cell r="H81">
            <v>222.566</v>
          </cell>
        </row>
      </sheetData>
      <sheetData sheetId="1662">
        <row r="81">
          <cell r="H81">
            <v>222.566</v>
          </cell>
        </row>
      </sheetData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>
        <row r="81">
          <cell r="H81">
            <v>222.566</v>
          </cell>
        </row>
      </sheetData>
      <sheetData sheetId="1694">
        <row r="81">
          <cell r="H81">
            <v>222.566</v>
          </cell>
        </row>
      </sheetData>
      <sheetData sheetId="1695">
        <row r="81">
          <cell r="H81">
            <v>222.566</v>
          </cell>
        </row>
      </sheetData>
      <sheetData sheetId="1696"/>
      <sheetData sheetId="1697"/>
      <sheetData sheetId="1698">
        <row r="81">
          <cell r="H81">
            <v>222.566</v>
          </cell>
        </row>
      </sheetData>
      <sheetData sheetId="1699">
        <row r="81">
          <cell r="H81">
            <v>222.566</v>
          </cell>
        </row>
      </sheetData>
      <sheetData sheetId="1700">
        <row r="81">
          <cell r="H81">
            <v>222.566</v>
          </cell>
        </row>
      </sheetData>
      <sheetData sheetId="1701"/>
      <sheetData sheetId="1702"/>
      <sheetData sheetId="1703"/>
      <sheetData sheetId="1704">
        <row r="81">
          <cell r="H81">
            <v>222.566</v>
          </cell>
        </row>
      </sheetData>
      <sheetData sheetId="1705"/>
      <sheetData sheetId="1706"/>
      <sheetData sheetId="1707"/>
      <sheetData sheetId="1708"/>
      <sheetData sheetId="1709">
        <row r="81">
          <cell r="H81">
            <v>222.566</v>
          </cell>
        </row>
      </sheetData>
      <sheetData sheetId="1710"/>
      <sheetData sheetId="1711"/>
      <sheetData sheetId="1712">
        <row r="81">
          <cell r="H81">
            <v>222.566</v>
          </cell>
        </row>
      </sheetData>
      <sheetData sheetId="1713">
        <row r="81">
          <cell r="H81">
            <v>222.566</v>
          </cell>
        </row>
      </sheetData>
      <sheetData sheetId="1714">
        <row r="81">
          <cell r="H81">
            <v>222.566</v>
          </cell>
        </row>
      </sheetData>
      <sheetData sheetId="1715">
        <row r="81">
          <cell r="H81">
            <v>222.566</v>
          </cell>
        </row>
      </sheetData>
      <sheetData sheetId="1716">
        <row r="81">
          <cell r="H81">
            <v>222.566</v>
          </cell>
        </row>
      </sheetData>
      <sheetData sheetId="1717">
        <row r="81">
          <cell r="H81">
            <v>222.566</v>
          </cell>
        </row>
      </sheetData>
      <sheetData sheetId="1718">
        <row r="81">
          <cell r="H81">
            <v>222.566</v>
          </cell>
        </row>
      </sheetData>
      <sheetData sheetId="1719">
        <row r="81">
          <cell r="H81">
            <v>222.566</v>
          </cell>
        </row>
      </sheetData>
      <sheetData sheetId="1720">
        <row r="81">
          <cell r="H81">
            <v>222.566</v>
          </cell>
        </row>
      </sheetData>
      <sheetData sheetId="1721">
        <row r="81">
          <cell r="H81">
            <v>222.566</v>
          </cell>
        </row>
      </sheetData>
      <sheetData sheetId="1722">
        <row r="81">
          <cell r="H81">
            <v>222.566</v>
          </cell>
        </row>
      </sheetData>
      <sheetData sheetId="1723">
        <row r="81">
          <cell r="H81">
            <v>222.566</v>
          </cell>
        </row>
      </sheetData>
      <sheetData sheetId="1724"/>
      <sheetData sheetId="1725">
        <row r="81">
          <cell r="H81">
            <v>222.566</v>
          </cell>
        </row>
      </sheetData>
      <sheetData sheetId="1726">
        <row r="81">
          <cell r="H81">
            <v>222.566</v>
          </cell>
        </row>
      </sheetData>
      <sheetData sheetId="1727">
        <row r="81">
          <cell r="H81">
            <v>222.566</v>
          </cell>
        </row>
      </sheetData>
      <sheetData sheetId="1728">
        <row r="81">
          <cell r="H81">
            <v>222.566</v>
          </cell>
        </row>
      </sheetData>
      <sheetData sheetId="1729">
        <row r="81">
          <cell r="H81">
            <v>222.566</v>
          </cell>
        </row>
      </sheetData>
      <sheetData sheetId="1730">
        <row r="81">
          <cell r="H81">
            <v>222.566</v>
          </cell>
        </row>
      </sheetData>
      <sheetData sheetId="1731">
        <row r="81">
          <cell r="H81">
            <v>222.566</v>
          </cell>
        </row>
      </sheetData>
      <sheetData sheetId="1732">
        <row r="81">
          <cell r="H81">
            <v>222.566</v>
          </cell>
        </row>
      </sheetData>
      <sheetData sheetId="1733"/>
      <sheetData sheetId="1734"/>
      <sheetData sheetId="1735"/>
      <sheetData sheetId="1736"/>
      <sheetData sheetId="1737"/>
      <sheetData sheetId="1738"/>
      <sheetData sheetId="1739">
        <row r="81">
          <cell r="H81">
            <v>222.566</v>
          </cell>
        </row>
      </sheetData>
      <sheetData sheetId="1740">
        <row r="81">
          <cell r="H81">
            <v>222.566</v>
          </cell>
        </row>
      </sheetData>
      <sheetData sheetId="1741">
        <row r="81">
          <cell r="H81">
            <v>222.566</v>
          </cell>
        </row>
      </sheetData>
      <sheetData sheetId="1742"/>
      <sheetData sheetId="1743">
        <row r="81">
          <cell r="H81">
            <v>222.566</v>
          </cell>
        </row>
      </sheetData>
      <sheetData sheetId="1744"/>
      <sheetData sheetId="1745">
        <row r="81">
          <cell r="H81">
            <v>222.566</v>
          </cell>
        </row>
      </sheetData>
      <sheetData sheetId="1746"/>
      <sheetData sheetId="1747">
        <row r="81">
          <cell r="H81">
            <v>222.566</v>
          </cell>
        </row>
      </sheetData>
      <sheetData sheetId="1748">
        <row r="81">
          <cell r="H81">
            <v>222.566</v>
          </cell>
        </row>
      </sheetData>
      <sheetData sheetId="1749"/>
      <sheetData sheetId="1750">
        <row r="81">
          <cell r="H81">
            <v>222.566</v>
          </cell>
        </row>
      </sheetData>
      <sheetData sheetId="1751">
        <row r="81">
          <cell r="H81">
            <v>222.566</v>
          </cell>
        </row>
      </sheetData>
      <sheetData sheetId="1752"/>
      <sheetData sheetId="1753">
        <row r="81">
          <cell r="H81">
            <v>222.566</v>
          </cell>
        </row>
      </sheetData>
      <sheetData sheetId="1754">
        <row r="81">
          <cell r="H81">
            <v>222.566</v>
          </cell>
        </row>
      </sheetData>
      <sheetData sheetId="1755">
        <row r="81">
          <cell r="H81">
            <v>222.566</v>
          </cell>
        </row>
      </sheetData>
      <sheetData sheetId="1756">
        <row r="81">
          <cell r="H81">
            <v>222.566</v>
          </cell>
        </row>
      </sheetData>
      <sheetData sheetId="1757">
        <row r="81">
          <cell r="H81">
            <v>222.566</v>
          </cell>
        </row>
      </sheetData>
      <sheetData sheetId="1758">
        <row r="81">
          <cell r="H81">
            <v>222.566</v>
          </cell>
        </row>
      </sheetData>
      <sheetData sheetId="1759">
        <row r="81">
          <cell r="H81">
            <v>222.566</v>
          </cell>
        </row>
      </sheetData>
      <sheetData sheetId="1760">
        <row r="81">
          <cell r="H81">
            <v>222.566</v>
          </cell>
        </row>
      </sheetData>
      <sheetData sheetId="1761">
        <row r="81">
          <cell r="H81">
            <v>222.566</v>
          </cell>
        </row>
      </sheetData>
      <sheetData sheetId="1762">
        <row r="81">
          <cell r="H81">
            <v>222.566</v>
          </cell>
        </row>
      </sheetData>
      <sheetData sheetId="1763"/>
      <sheetData sheetId="1764">
        <row r="81">
          <cell r="H81">
            <v>222.566</v>
          </cell>
        </row>
      </sheetData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>
        <row r="81">
          <cell r="H81">
            <v>222.566</v>
          </cell>
        </row>
      </sheetData>
      <sheetData sheetId="1777"/>
      <sheetData sheetId="1778"/>
      <sheetData sheetId="1779"/>
      <sheetData sheetId="1780"/>
      <sheetData sheetId="1781"/>
      <sheetData sheetId="1782"/>
      <sheetData sheetId="1783"/>
      <sheetData sheetId="1784">
        <row r="81">
          <cell r="H81">
            <v>222.566</v>
          </cell>
        </row>
      </sheetData>
      <sheetData sheetId="1785">
        <row r="81">
          <cell r="H81">
            <v>222.566</v>
          </cell>
        </row>
      </sheetData>
      <sheetData sheetId="1786">
        <row r="81">
          <cell r="H81">
            <v>222.566</v>
          </cell>
        </row>
      </sheetData>
      <sheetData sheetId="1787">
        <row r="81">
          <cell r="H81">
            <v>222.566</v>
          </cell>
        </row>
      </sheetData>
      <sheetData sheetId="1788">
        <row r="81">
          <cell r="H81">
            <v>222.566</v>
          </cell>
        </row>
      </sheetData>
      <sheetData sheetId="1789">
        <row r="944">
          <cell r="H944">
            <v>439.20800000000003</v>
          </cell>
        </row>
      </sheetData>
      <sheetData sheetId="1790">
        <row r="81">
          <cell r="H81">
            <v>222.566</v>
          </cell>
        </row>
      </sheetData>
      <sheetData sheetId="1791">
        <row r="944">
          <cell r="H944">
            <v>439.20800000000003</v>
          </cell>
        </row>
      </sheetData>
      <sheetData sheetId="1792">
        <row r="81">
          <cell r="H81">
            <v>222.566</v>
          </cell>
        </row>
      </sheetData>
      <sheetData sheetId="1793">
        <row r="81">
          <cell r="H81">
            <v>222.566</v>
          </cell>
        </row>
      </sheetData>
      <sheetData sheetId="1794">
        <row r="81">
          <cell r="H81">
            <v>222.566</v>
          </cell>
        </row>
      </sheetData>
      <sheetData sheetId="1795">
        <row r="81">
          <cell r="H81">
            <v>222.566</v>
          </cell>
        </row>
      </sheetData>
      <sheetData sheetId="1796">
        <row r="81">
          <cell r="H81">
            <v>222.566</v>
          </cell>
        </row>
      </sheetData>
      <sheetData sheetId="1797">
        <row r="81">
          <cell r="H81">
            <v>222.566</v>
          </cell>
        </row>
      </sheetData>
      <sheetData sheetId="1798">
        <row r="81">
          <cell r="H81">
            <v>222.566</v>
          </cell>
        </row>
      </sheetData>
      <sheetData sheetId="1799">
        <row r="81">
          <cell r="H81">
            <v>222.566</v>
          </cell>
        </row>
      </sheetData>
      <sheetData sheetId="1800">
        <row r="81">
          <cell r="H81">
            <v>222.566</v>
          </cell>
        </row>
      </sheetData>
      <sheetData sheetId="1801">
        <row r="81">
          <cell r="H81">
            <v>222.566</v>
          </cell>
        </row>
      </sheetData>
      <sheetData sheetId="1802">
        <row r="81">
          <cell r="H81">
            <v>222.566</v>
          </cell>
        </row>
      </sheetData>
      <sheetData sheetId="1803">
        <row r="81">
          <cell r="H81">
            <v>222.566</v>
          </cell>
        </row>
      </sheetData>
      <sheetData sheetId="1804">
        <row r="81">
          <cell r="H81">
            <v>222.566</v>
          </cell>
        </row>
      </sheetData>
      <sheetData sheetId="1805">
        <row r="81">
          <cell r="H81">
            <v>222.566</v>
          </cell>
        </row>
      </sheetData>
      <sheetData sheetId="1806">
        <row r="81">
          <cell r="H81">
            <v>222.566</v>
          </cell>
        </row>
      </sheetData>
      <sheetData sheetId="1807">
        <row r="81">
          <cell r="H81">
            <v>222.566</v>
          </cell>
        </row>
      </sheetData>
      <sheetData sheetId="1808">
        <row r="81">
          <cell r="H81">
            <v>222.566</v>
          </cell>
        </row>
      </sheetData>
      <sheetData sheetId="1809">
        <row r="81">
          <cell r="H81">
            <v>222.566</v>
          </cell>
        </row>
      </sheetData>
      <sheetData sheetId="1810">
        <row r="81">
          <cell r="H81">
            <v>222.566</v>
          </cell>
        </row>
      </sheetData>
      <sheetData sheetId="1811">
        <row r="81">
          <cell r="H81">
            <v>222.566</v>
          </cell>
        </row>
      </sheetData>
      <sheetData sheetId="1812">
        <row r="81">
          <cell r="H81">
            <v>222.566</v>
          </cell>
        </row>
      </sheetData>
      <sheetData sheetId="1813">
        <row r="81">
          <cell r="H81">
            <v>222.566</v>
          </cell>
        </row>
      </sheetData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>
        <row r="81">
          <cell r="H81">
            <v>222.566</v>
          </cell>
        </row>
      </sheetData>
      <sheetData sheetId="1834"/>
      <sheetData sheetId="1835"/>
      <sheetData sheetId="1836"/>
      <sheetData sheetId="1837"/>
      <sheetData sheetId="1838">
        <row r="81">
          <cell r="H81">
            <v>222.566</v>
          </cell>
        </row>
      </sheetData>
      <sheetData sheetId="1839"/>
      <sheetData sheetId="1840"/>
      <sheetData sheetId="1841"/>
      <sheetData sheetId="1842"/>
      <sheetData sheetId="1843"/>
      <sheetData sheetId="1844">
        <row r="81">
          <cell r="H81">
            <v>222.566</v>
          </cell>
        </row>
      </sheetData>
      <sheetData sheetId="1845">
        <row r="81">
          <cell r="H81">
            <v>222.566</v>
          </cell>
        </row>
      </sheetData>
      <sheetData sheetId="1846">
        <row r="81">
          <cell r="H81">
            <v>222.566</v>
          </cell>
        </row>
      </sheetData>
      <sheetData sheetId="1847">
        <row r="81">
          <cell r="H81">
            <v>222.566</v>
          </cell>
        </row>
      </sheetData>
      <sheetData sheetId="1848"/>
      <sheetData sheetId="1849">
        <row r="81">
          <cell r="H81">
            <v>222.566</v>
          </cell>
        </row>
      </sheetData>
      <sheetData sheetId="1850"/>
      <sheetData sheetId="1851">
        <row r="81">
          <cell r="H81">
            <v>222.566</v>
          </cell>
        </row>
      </sheetData>
      <sheetData sheetId="1852">
        <row r="81">
          <cell r="H81">
            <v>222.566</v>
          </cell>
        </row>
      </sheetData>
      <sheetData sheetId="1853">
        <row r="81">
          <cell r="H81">
            <v>222.566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ume"/>
      <sheetName val="Instruction &amp; Assumptions"/>
      <sheetName val="Summary"/>
      <sheetName val="Media"/>
      <sheetName val="Promotions"/>
      <sheetName val="Sponsorship"/>
      <sheetName val="Party Kit"/>
      <sheetName val="On Prestige"/>
      <sheetName val="Off Prestige"/>
      <sheetName val="Frontlit"/>
      <sheetName val="Hoarding"/>
      <sheetName val="Wall Paint"/>
      <sheetName val="Shop Paint"/>
      <sheetName val="Bus Stop"/>
      <sheetName val="R-D &amp; Other"/>
      <sheetName val="Travelling"/>
      <sheetName val="Sum_Per HL"/>
      <sheetName val="POS &amp; Giveaways"/>
      <sheetName val="Manpower"/>
      <sheetName val="Capex"/>
      <sheetName val="Annex. CBG Football Promotion"/>
      <sheetName val="Activity Chart"/>
      <sheetName val="macros"/>
    </sheetNames>
    <sheetDataSet>
      <sheetData sheetId="0"/>
      <sheetData sheetId="1"/>
      <sheetData sheetId="2">
        <row r="1">
          <cell r="B1" t="str">
            <v>Brand1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wise P&amp;L"/>
      <sheetName val="Zonewise P&amp;L"/>
      <sheetName val="P&amp;LSum"/>
    </sheetNames>
    <sheetDataSet>
      <sheetData sheetId="0" refreshError="1"/>
      <sheetData sheetId="1"/>
      <sheetData sheetId="2" refreshError="1">
        <row r="5">
          <cell r="A5" t="str">
            <v>Bhubaneswar</v>
          </cell>
          <cell r="B5" t="str">
            <v>East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Kolkata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Gandhinagar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Nagpur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Pune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Chennai</v>
          </cell>
          <cell r="D10">
            <v>341.39</v>
          </cell>
          <cell r="E10">
            <v>226.84999999999997</v>
          </cell>
          <cell r="F10">
            <v>592.73</v>
          </cell>
          <cell r="G10">
            <v>324.74</v>
          </cell>
          <cell r="H10">
            <v>1485.71</v>
          </cell>
          <cell r="I10">
            <v>662.12632655345874</v>
          </cell>
          <cell r="J10">
            <v>604.246784444078</v>
          </cell>
          <cell r="K10">
            <v>441.19534026003248</v>
          </cell>
          <cell r="L10">
            <v>349.45288279624583</v>
          </cell>
          <cell r="M10">
            <v>2057.0213340538148</v>
          </cell>
          <cell r="N10">
            <v>225.18177326742261</v>
          </cell>
          <cell r="O10">
            <v>103.23493471230631</v>
          </cell>
          <cell r="P10">
            <v>21.261063078221014</v>
          </cell>
          <cell r="Q10">
            <v>0</v>
          </cell>
          <cell r="R10">
            <v>349.67777105794994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3892.4091051117648</v>
          </cell>
        </row>
        <row r="11">
          <cell r="A11" t="str">
            <v>Tidal Park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Rai Durg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Hyderabad</v>
          </cell>
          <cell r="D13">
            <v>107.83000000000001</v>
          </cell>
          <cell r="E13">
            <v>170.16</v>
          </cell>
          <cell r="F13">
            <v>283.92</v>
          </cell>
          <cell r="G13">
            <v>3</v>
          </cell>
          <cell r="H13">
            <v>564.91000000000008</v>
          </cell>
          <cell r="I13">
            <v>298.39881518074708</v>
          </cell>
          <cell r="J13">
            <v>463.75363144927019</v>
          </cell>
          <cell r="K13">
            <v>212.26355748424544</v>
          </cell>
          <cell r="L13">
            <v>59.475207332312038</v>
          </cell>
          <cell r="M13">
            <v>1033.8912114465747</v>
          </cell>
          <cell r="N13">
            <v>65.139512792531832</v>
          </cell>
          <cell r="O13">
            <v>107.62180374418381</v>
          </cell>
          <cell r="P13">
            <v>76.468123712972101</v>
          </cell>
          <cell r="Q13">
            <v>16.992916380660517</v>
          </cell>
          <cell r="R13">
            <v>266.22235663034826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1865.0235680769231</v>
          </cell>
        </row>
        <row r="14">
          <cell r="A14" t="str">
            <v>Delhi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Gurgaon</v>
          </cell>
          <cell r="D15">
            <v>-3.0000000000000001E-3</v>
          </cell>
          <cell r="E15">
            <v>598.1</v>
          </cell>
          <cell r="F15">
            <v>473.9</v>
          </cell>
          <cell r="G15">
            <v>366</v>
          </cell>
          <cell r="H15">
            <v>1437.9969999999998</v>
          </cell>
          <cell r="I15">
            <v>10.26125587815477</v>
          </cell>
          <cell r="J15">
            <v>337.09897699663179</v>
          </cell>
          <cell r="K15">
            <v>312.76030702644653</v>
          </cell>
          <cell r="L15">
            <v>669.17888737974317</v>
          </cell>
          <cell r="M15">
            <v>1329.2994272809763</v>
          </cell>
          <cell r="N15">
            <v>456.83938962443835</v>
          </cell>
          <cell r="O15">
            <v>430.28232134810332</v>
          </cell>
          <cell r="P15">
            <v>315.0520008436938</v>
          </cell>
          <cell r="Q15">
            <v>349.63471676716608</v>
          </cell>
          <cell r="R15">
            <v>1551.8084285834016</v>
          </cell>
          <cell r="S15">
            <v>389.50766306371224</v>
          </cell>
          <cell r="T15">
            <v>254.09082270302224</v>
          </cell>
          <cell r="U15">
            <v>51.702550268888444</v>
          </cell>
          <cell r="V15">
            <v>0</v>
          </cell>
          <cell r="W15">
            <v>695.30103603562293</v>
          </cell>
          <cell r="X15">
            <v>5014.4058919000008</v>
          </cell>
        </row>
        <row r="16">
          <cell r="A16" t="str">
            <v>Gurgaon Non Sez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Noida, CSC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Noida, Sector 143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Silokhera</v>
          </cell>
          <cell r="D19">
            <v>0</v>
          </cell>
          <cell r="E19">
            <v>0</v>
          </cell>
          <cell r="F19">
            <v>646.47</v>
          </cell>
          <cell r="G19">
            <v>567.25</v>
          </cell>
          <cell r="H19">
            <v>1213.72</v>
          </cell>
          <cell r="I19">
            <v>133.04433026402103</v>
          </cell>
          <cell r="J19">
            <v>667.83708275666072</v>
          </cell>
          <cell r="K19">
            <v>623.73372876220333</v>
          </cell>
          <cell r="L19">
            <v>463.79505777072768</v>
          </cell>
          <cell r="M19">
            <v>1888.4101995536128</v>
          </cell>
          <cell r="N19">
            <v>268.55022010200065</v>
          </cell>
          <cell r="O19">
            <v>76.7189812443861</v>
          </cell>
          <cell r="P19">
            <v>0</v>
          </cell>
          <cell r="Q19">
            <v>0</v>
          </cell>
          <cell r="R19">
            <v>345.26920134638675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3447.3994008999994</v>
          </cell>
        </row>
        <row r="20">
          <cell r="A20" t="str">
            <v>Silokhera 7 Acre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Sonepat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Existing Buildings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5">
          <cell r="A25" t="str">
            <v>Bhubaneswar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1.212216</v>
          </cell>
          <cell r="O25">
            <v>3.6366480000000001</v>
          </cell>
          <cell r="P25">
            <v>3.6366480000000001</v>
          </cell>
          <cell r="Q25">
            <v>3.6366480000000001</v>
          </cell>
          <cell r="R25">
            <v>12.122160000000001</v>
          </cell>
          <cell r="S25">
            <v>3.6366480000000001</v>
          </cell>
          <cell r="T25">
            <v>3.6366480000000001</v>
          </cell>
          <cell r="U25">
            <v>3.6366480000000001</v>
          </cell>
          <cell r="V25">
            <v>3.6366480000000001</v>
          </cell>
          <cell r="W25">
            <v>14.546592</v>
          </cell>
          <cell r="X25">
            <v>26.668752000000001</v>
          </cell>
        </row>
        <row r="26">
          <cell r="A26" t="str">
            <v>Kolkata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0.98198003654274513</v>
          </cell>
          <cell r="K26">
            <v>2.3971790334745795</v>
          </cell>
          <cell r="L26">
            <v>5.2275770273382483</v>
          </cell>
          <cell r="M26">
            <v>8.6067360973555722</v>
          </cell>
          <cell r="N26">
            <v>10.743269474015852</v>
          </cell>
          <cell r="O26">
            <v>12.543278789479132</v>
          </cell>
          <cell r="P26">
            <v>22.989231753184292</v>
          </cell>
          <cell r="Q26">
            <v>26.658208500000001</v>
          </cell>
          <cell r="R26">
            <v>72.933988516679278</v>
          </cell>
          <cell r="S26">
            <v>26.658208500000001</v>
          </cell>
          <cell r="T26">
            <v>32.964508500000001</v>
          </cell>
          <cell r="U26">
            <v>32.964508500000001</v>
          </cell>
          <cell r="V26">
            <v>32.964508500000001</v>
          </cell>
          <cell r="W26">
            <v>125.55173400000001</v>
          </cell>
          <cell r="X26">
            <v>207.09245861403485</v>
          </cell>
        </row>
        <row r="27">
          <cell r="A27" t="str">
            <v>Gandhinagar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2.5436356</v>
          </cell>
          <cell r="Q27">
            <v>3.8174267999999998</v>
          </cell>
          <cell r="R27">
            <v>6.3610623999999998</v>
          </cell>
          <cell r="S27">
            <v>3.8174267999999998</v>
          </cell>
          <cell r="T27">
            <v>3.8174267999999998</v>
          </cell>
          <cell r="U27">
            <v>3.8174267999999998</v>
          </cell>
          <cell r="V27">
            <v>3.8174267999999998</v>
          </cell>
          <cell r="W27">
            <v>15.269707199999999</v>
          </cell>
          <cell r="X27">
            <v>21.630769600000001</v>
          </cell>
        </row>
        <row r="28">
          <cell r="A28" t="str">
            <v>Nagpur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4.5942959999999999</v>
          </cell>
          <cell r="P28">
            <v>6.8914439999999999</v>
          </cell>
          <cell r="Q28">
            <v>6.8914439999999999</v>
          </cell>
          <cell r="R28">
            <v>18.377184</v>
          </cell>
          <cell r="S28">
            <v>6.8914439999999999</v>
          </cell>
          <cell r="T28">
            <v>6.8914439999999999</v>
          </cell>
          <cell r="U28">
            <v>6.8914439999999999</v>
          </cell>
          <cell r="V28">
            <v>6.8914439999999999</v>
          </cell>
          <cell r="W28">
            <v>27.565776</v>
          </cell>
          <cell r="X28">
            <v>45.942959999999999</v>
          </cell>
        </row>
        <row r="29">
          <cell r="A29" t="str">
            <v>Pune</v>
          </cell>
          <cell r="D29">
            <v>0</v>
          </cell>
          <cell r="E29">
            <v>0</v>
          </cell>
          <cell r="F29">
            <v>0</v>
          </cell>
          <cell r="G29">
            <v>0.69068920470000006</v>
          </cell>
          <cell r="H29">
            <v>0.69068920470000006</v>
          </cell>
          <cell r="I29">
            <v>2.0720676141000003</v>
          </cell>
          <cell r="J29">
            <v>7.2310365060000006</v>
          </cell>
          <cell r="K29">
            <v>7.2310365060000006</v>
          </cell>
          <cell r="L29">
            <v>7.2310365060000006</v>
          </cell>
          <cell r="M29">
            <v>23.7651771321</v>
          </cell>
          <cell r="N29">
            <v>8.403654426000001</v>
          </cell>
          <cell r="O29">
            <v>13.386424326000002</v>
          </cell>
          <cell r="P29">
            <v>16.212739596000002</v>
          </cell>
          <cell r="Q29">
            <v>22.358949756000001</v>
          </cell>
          <cell r="R29">
            <v>60.361768104000006</v>
          </cell>
          <cell r="S29">
            <v>23.924506596000004</v>
          </cell>
          <cell r="T29">
            <v>23.924506596000004</v>
          </cell>
          <cell r="U29">
            <v>23.924506596000004</v>
          </cell>
          <cell r="V29">
            <v>24.028109976705004</v>
          </cell>
          <cell r="W29">
            <v>95.801629764705012</v>
          </cell>
          <cell r="X29">
            <v>180.61926420550503</v>
          </cell>
        </row>
        <row r="30">
          <cell r="A30" t="str">
            <v>Chennai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>Tidal Park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12.000005000000002</v>
          </cell>
          <cell r="U31">
            <v>12.000005000000002</v>
          </cell>
          <cell r="V31">
            <v>12.000005000000002</v>
          </cell>
          <cell r="W31">
            <v>36.000015000000005</v>
          </cell>
          <cell r="X31">
            <v>36.000015000000005</v>
          </cell>
        </row>
        <row r="32">
          <cell r="A32" t="str">
            <v>Rai Durg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6.7247746499999996</v>
          </cell>
          <cell r="V32">
            <v>13.449549299999999</v>
          </cell>
          <cell r="W32">
            <v>20.174323949999998</v>
          </cell>
          <cell r="X32">
            <v>20.174323949999998</v>
          </cell>
        </row>
        <row r="33">
          <cell r="A33" t="str">
            <v>Hyderabad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Delhi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12.5</v>
          </cell>
          <cell r="T34">
            <v>18.75</v>
          </cell>
          <cell r="U34">
            <v>18.75</v>
          </cell>
          <cell r="V34">
            <v>18.75</v>
          </cell>
          <cell r="W34">
            <v>68.75</v>
          </cell>
          <cell r="X34">
            <v>68.75</v>
          </cell>
        </row>
        <row r="35">
          <cell r="A35" t="str">
            <v>Gurgaon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4.1310900000000004</v>
          </cell>
          <cell r="J35">
            <v>6.1966350000000006</v>
          </cell>
          <cell r="K35">
            <v>28.221523570000002</v>
          </cell>
          <cell r="L35">
            <v>37.950370769999999</v>
          </cell>
          <cell r="M35">
            <v>76.49961934000001</v>
          </cell>
          <cell r="N35">
            <v>48.475938270000007</v>
          </cell>
          <cell r="O35">
            <v>57.758404683200013</v>
          </cell>
          <cell r="P35">
            <v>81.677262856133353</v>
          </cell>
          <cell r="Q35">
            <v>102.76196802653337</v>
          </cell>
          <cell r="R35">
            <v>290.6735738358667</v>
          </cell>
          <cell r="S35">
            <v>118.04944492320001</v>
          </cell>
          <cell r="T35">
            <v>119.16197992320002</v>
          </cell>
          <cell r="U35">
            <v>119.16197992320002</v>
          </cell>
          <cell r="V35">
            <v>119.16197992320002</v>
          </cell>
          <cell r="W35">
            <v>475.53538469280005</v>
          </cell>
          <cell r="X35">
            <v>842.70857786866668</v>
          </cell>
        </row>
        <row r="36">
          <cell r="A36" t="str">
            <v>Gurgaon Non Sez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Noida, CSC</v>
          </cell>
          <cell r="D37">
            <v>0</v>
          </cell>
          <cell r="E37">
            <v>0</v>
          </cell>
          <cell r="F37">
            <v>0.59293662000000003</v>
          </cell>
          <cell r="G37">
            <v>2.5119686400000001</v>
          </cell>
          <cell r="H37">
            <v>3.1049052600000002</v>
          </cell>
          <cell r="I37">
            <v>3.9782862000000003</v>
          </cell>
          <cell r="J37">
            <v>5.5242913199999997</v>
          </cell>
          <cell r="K37">
            <v>7.1512407000000007</v>
          </cell>
          <cell r="L37">
            <v>8.7012757799999996</v>
          </cell>
          <cell r="M37">
            <v>25.355093999999998</v>
          </cell>
          <cell r="N37">
            <v>8.7012757799999996</v>
          </cell>
          <cell r="O37">
            <v>8.7012757799999996</v>
          </cell>
          <cell r="P37">
            <v>8.7012757799999996</v>
          </cell>
          <cell r="Q37">
            <v>8.7012757799999996</v>
          </cell>
          <cell r="R37">
            <v>34.805103119999998</v>
          </cell>
          <cell r="S37">
            <v>8.7012757799999996</v>
          </cell>
          <cell r="T37">
            <v>8.7012757799999996</v>
          </cell>
          <cell r="U37">
            <v>8.7902162730000004</v>
          </cell>
          <cell r="V37">
            <v>9.0780710760000005</v>
          </cell>
          <cell r="W37">
            <v>35.270838908999998</v>
          </cell>
          <cell r="X37">
            <v>98.535941288999993</v>
          </cell>
        </row>
        <row r="38">
          <cell r="A38" t="str">
            <v>Noida, Sector 143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4.5</v>
          </cell>
          <cell r="R38">
            <v>4.5</v>
          </cell>
          <cell r="S38">
            <v>6</v>
          </cell>
          <cell r="T38">
            <v>9</v>
          </cell>
          <cell r="U38">
            <v>12</v>
          </cell>
          <cell r="V38">
            <v>13.5</v>
          </cell>
          <cell r="W38">
            <v>40.5</v>
          </cell>
          <cell r="X38">
            <v>45</v>
          </cell>
        </row>
        <row r="39">
          <cell r="A39" t="str">
            <v>Silokhera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Silokhera 7 Acre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3.9403779999999999</v>
          </cell>
          <cell r="R40">
            <v>3.9403779999999999</v>
          </cell>
          <cell r="S40">
            <v>11.821134000000001</v>
          </cell>
          <cell r="T40">
            <v>11.821134000000001</v>
          </cell>
          <cell r="U40">
            <v>11.821134000000001</v>
          </cell>
          <cell r="V40">
            <v>11.821134000000001</v>
          </cell>
          <cell r="W40">
            <v>47.284536000000003</v>
          </cell>
          <cell r="X40">
            <v>51.224914000000005</v>
          </cell>
        </row>
        <row r="41">
          <cell r="A41" t="str">
            <v>Sonepat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3.5234809500000002</v>
          </cell>
          <cell r="M41">
            <v>3.5234809500000002</v>
          </cell>
          <cell r="N41">
            <v>3.5234809500000002</v>
          </cell>
          <cell r="O41">
            <v>3.5234809500000002</v>
          </cell>
          <cell r="P41">
            <v>3.5234809500000002</v>
          </cell>
          <cell r="Q41">
            <v>3.5234809500000002</v>
          </cell>
          <cell r="R41">
            <v>14.093923800000001</v>
          </cell>
          <cell r="S41">
            <v>3.5234809500000002</v>
          </cell>
          <cell r="T41">
            <v>3.5234809500000002</v>
          </cell>
          <cell r="U41">
            <v>3.5234809500000002</v>
          </cell>
          <cell r="V41">
            <v>3.5234809500000002</v>
          </cell>
          <cell r="W41">
            <v>14.093923800000001</v>
          </cell>
          <cell r="X41">
            <v>31.711328550000005</v>
          </cell>
        </row>
        <row r="42">
          <cell r="A42" t="str">
            <v>Existing Buildings</v>
          </cell>
          <cell r="D42">
            <v>53.986910718204314</v>
          </cell>
          <cell r="E42">
            <v>57.318306141369533</v>
          </cell>
          <cell r="F42">
            <v>66.898306141369531</v>
          </cell>
          <cell r="G42">
            <v>77.068306141369519</v>
          </cell>
          <cell r="H42">
            <v>255.27182914231292</v>
          </cell>
          <cell r="I42">
            <v>75.746447977838457</v>
          </cell>
          <cell r="J42">
            <v>77.118081019053903</v>
          </cell>
          <cell r="K42">
            <v>78.514551887652445</v>
          </cell>
          <cell r="L42">
            <v>79.936310352377248</v>
          </cell>
          <cell r="M42">
            <v>311.31539123692204</v>
          </cell>
          <cell r="N42">
            <v>81.383814326481144</v>
          </cell>
          <cell r="O42">
            <v>82.857530015208951</v>
          </cell>
          <cell r="P42">
            <v>84.357932065950834</v>
          </cell>
          <cell r="Q42">
            <v>85.885503721114404</v>
          </cell>
          <cell r="R42">
            <v>334.48478012875529</v>
          </cell>
          <cell r="S42">
            <v>87.440736973765141</v>
          </cell>
          <cell r="T42">
            <v>89.02413272608527</v>
          </cell>
          <cell r="U42">
            <v>90.636200950701891</v>
          </cell>
          <cell r="V42">
            <v>92.277460854936606</v>
          </cell>
          <cell r="W42">
            <v>359.37853150548892</v>
          </cell>
          <cell r="X42">
            <v>1260.450532013479</v>
          </cell>
        </row>
        <row r="44">
          <cell r="A44" t="str">
            <v>Bhubaneswar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0.14600299999999999</v>
          </cell>
          <cell r="O44">
            <v>0.43800899999999998</v>
          </cell>
          <cell r="P44">
            <v>0.43800899999999998</v>
          </cell>
          <cell r="Q44">
            <v>0.43800899999999998</v>
          </cell>
          <cell r="R44">
            <v>1.4600300000000002</v>
          </cell>
          <cell r="S44">
            <v>0.43800899999999998</v>
          </cell>
          <cell r="T44">
            <v>0.43800899999999998</v>
          </cell>
          <cell r="U44">
            <v>0.43800899999999998</v>
          </cell>
          <cell r="V44">
            <v>0.43800899999999998</v>
          </cell>
          <cell r="W44">
            <v>1.7520359999999999</v>
          </cell>
          <cell r="X44">
            <v>3.2120660000000001</v>
          </cell>
        </row>
        <row r="45">
          <cell r="A45" t="str">
            <v>Kolkata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7.9989306461709792E-2</v>
          </cell>
          <cell r="K45">
            <v>0.19526808633898318</v>
          </cell>
          <cell r="L45">
            <v>0.42582564609352991</v>
          </cell>
          <cell r="M45">
            <v>0.70108303889422285</v>
          </cell>
          <cell r="N45">
            <v>0.87512156396063423</v>
          </cell>
          <cell r="O45">
            <v>1.0217459165791654</v>
          </cell>
          <cell r="P45">
            <v>1.8726496801273718</v>
          </cell>
          <cell r="Q45">
            <v>2.1715161000000003</v>
          </cell>
          <cell r="R45">
            <v>5.9410332606671723</v>
          </cell>
          <cell r="S45">
            <v>2.1715161000000003</v>
          </cell>
          <cell r="T45">
            <v>2.6814223500000001</v>
          </cell>
          <cell r="U45">
            <v>2.6814223500000001</v>
          </cell>
          <cell r="V45">
            <v>2.6814223500000001</v>
          </cell>
          <cell r="W45">
            <v>10.21578315</v>
          </cell>
          <cell r="X45">
            <v>16.857899449561394</v>
          </cell>
        </row>
        <row r="46">
          <cell r="A46" t="str">
            <v>Gandhinagar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0.32879585</v>
          </cell>
          <cell r="Q46">
            <v>0.4934463</v>
          </cell>
          <cell r="R46">
            <v>0.82224215</v>
          </cell>
          <cell r="S46">
            <v>0.4934463</v>
          </cell>
          <cell r="T46">
            <v>0.4934463</v>
          </cell>
          <cell r="U46">
            <v>0.4934463</v>
          </cell>
          <cell r="V46">
            <v>0.4934463</v>
          </cell>
          <cell r="W46">
            <v>1.9737852</v>
          </cell>
          <cell r="X46">
            <v>2.7960273500000001</v>
          </cell>
        </row>
        <row r="47">
          <cell r="A47" t="str">
            <v>Nagpur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0.64782150000000005</v>
          </cell>
          <cell r="P47">
            <v>0.97173225000000008</v>
          </cell>
          <cell r="Q47">
            <v>0.97173225000000008</v>
          </cell>
          <cell r="R47">
            <v>2.5912860000000002</v>
          </cell>
          <cell r="S47">
            <v>0.97173225000000008</v>
          </cell>
          <cell r="T47">
            <v>0.97173225000000008</v>
          </cell>
          <cell r="U47">
            <v>0.97173225000000008</v>
          </cell>
          <cell r="V47">
            <v>0.97173225000000008</v>
          </cell>
          <cell r="W47">
            <v>3.8869290000000003</v>
          </cell>
          <cell r="X47">
            <v>6.4782150000000005</v>
          </cell>
        </row>
        <row r="48">
          <cell r="A48" t="str">
            <v>Pune</v>
          </cell>
          <cell r="D48">
            <v>0</v>
          </cell>
          <cell r="E48">
            <v>0</v>
          </cell>
          <cell r="F48">
            <v>0</v>
          </cell>
          <cell r="G48">
            <v>7.1050786500000004E-2</v>
          </cell>
          <cell r="H48">
            <v>7.1050786500000004E-2</v>
          </cell>
          <cell r="I48">
            <v>0.2131523595</v>
          </cell>
          <cell r="J48">
            <v>0.74385351374999997</v>
          </cell>
          <cell r="K48">
            <v>0.74385351374999997</v>
          </cell>
          <cell r="L48">
            <v>0.74385351374999997</v>
          </cell>
          <cell r="M48">
            <v>2.4447129007499999</v>
          </cell>
          <cell r="N48">
            <v>0.85683998549999996</v>
          </cell>
          <cell r="O48">
            <v>1.3369505955000001</v>
          </cell>
          <cell r="P48">
            <v>1.6092778072499998</v>
          </cell>
          <cell r="Q48">
            <v>2.2014904387499996</v>
          </cell>
          <cell r="R48">
            <v>6.0045588269999994</v>
          </cell>
          <cell r="S48">
            <v>2.3523383759999996</v>
          </cell>
          <cell r="T48">
            <v>2.3523383759999996</v>
          </cell>
          <cell r="U48">
            <v>2.3523383759999996</v>
          </cell>
          <cell r="V48">
            <v>2.3523383759999996</v>
          </cell>
          <cell r="W48">
            <v>9.4093535039999985</v>
          </cell>
          <cell r="X48">
            <v>17.929676018249999</v>
          </cell>
        </row>
        <row r="49">
          <cell r="A49" t="str">
            <v>Chennai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Tidal Park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0.69375019999999998</v>
          </cell>
          <cell r="U50">
            <v>0.69375019999999998</v>
          </cell>
          <cell r="V50">
            <v>0.69375019999999998</v>
          </cell>
          <cell r="W50">
            <v>2.0812505999999997</v>
          </cell>
          <cell r="X50">
            <v>2.0812505999999997</v>
          </cell>
        </row>
        <row r="51">
          <cell r="A51" t="str">
            <v>Rai Durg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0.47695312500000003</v>
          </cell>
          <cell r="V51">
            <v>0.95390625000000007</v>
          </cell>
          <cell r="W51">
            <v>1.430859375</v>
          </cell>
          <cell r="X51">
            <v>1.430859375</v>
          </cell>
        </row>
        <row r="52">
          <cell r="A52" t="str">
            <v>Hyderabad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Delhi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Gurgaon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0.2122907</v>
          </cell>
          <cell r="J54">
            <v>0.31843604999999997</v>
          </cell>
          <cell r="K54">
            <v>1.4070460249999999</v>
          </cell>
          <cell r="L54">
            <v>1.844410275</v>
          </cell>
          <cell r="M54">
            <v>3.7821830499999995</v>
          </cell>
          <cell r="N54">
            <v>2.3853064250000005</v>
          </cell>
          <cell r="O54">
            <v>2.8595892250000001</v>
          </cell>
          <cell r="P54">
            <v>4.0466464833333333</v>
          </cell>
          <cell r="Q54">
            <v>5.0756345083333336</v>
          </cell>
          <cell r="R54">
            <v>14.367176641666667</v>
          </cell>
          <cell r="S54">
            <v>5.7878415749999998</v>
          </cell>
          <cell r="T54">
            <v>5.8398728250000005</v>
          </cell>
          <cell r="U54">
            <v>5.8398728250000005</v>
          </cell>
          <cell r="V54">
            <v>5.8398728250000005</v>
          </cell>
          <cell r="W54">
            <v>23.307460050000003</v>
          </cell>
          <cell r="X54">
            <v>41.456819741666671</v>
          </cell>
        </row>
        <row r="55">
          <cell r="A55" t="str">
            <v>Gurgaon Non Sez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Noida, CSC</v>
          </cell>
          <cell r="D56">
            <v>0</v>
          </cell>
          <cell r="E56">
            <v>0</v>
          </cell>
          <cell r="F56">
            <v>5.7132226749999994E-2</v>
          </cell>
          <cell r="G56">
            <v>0.24203986974999997</v>
          </cell>
          <cell r="H56">
            <v>0.29917209649999998</v>
          </cell>
          <cell r="I56">
            <v>0.38332624874999999</v>
          </cell>
          <cell r="J56">
            <v>0.53228943174999999</v>
          </cell>
          <cell r="K56">
            <v>0.68905313625000009</v>
          </cell>
          <cell r="L56">
            <v>0.83840479575000004</v>
          </cell>
          <cell r="M56">
            <v>2.4430736125000001</v>
          </cell>
          <cell r="N56">
            <v>0.83840479575000004</v>
          </cell>
          <cell r="O56">
            <v>0.83840479575000004</v>
          </cell>
          <cell r="P56">
            <v>0.83840479575000004</v>
          </cell>
          <cell r="Q56">
            <v>0.83840479575000004</v>
          </cell>
          <cell r="R56">
            <v>3.3536191830000002</v>
          </cell>
          <cell r="S56">
            <v>0.83840479575000004</v>
          </cell>
          <cell r="T56">
            <v>0.83840479575000004</v>
          </cell>
          <cell r="U56">
            <v>0.83840479575000004</v>
          </cell>
          <cell r="V56">
            <v>0.83840479575000004</v>
          </cell>
          <cell r="W56">
            <v>3.3536191830000002</v>
          </cell>
          <cell r="X56">
            <v>9.4494840750000009</v>
          </cell>
        </row>
        <row r="57">
          <cell r="A57" t="str">
            <v>Noida, Sector 143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0.43359375</v>
          </cell>
          <cell r="R57">
            <v>0.43359375</v>
          </cell>
          <cell r="S57">
            <v>0.578125</v>
          </cell>
          <cell r="T57">
            <v>0.8671875</v>
          </cell>
          <cell r="U57">
            <v>1.15625</v>
          </cell>
          <cell r="V57">
            <v>1.30078125</v>
          </cell>
          <cell r="W57">
            <v>3.90234375</v>
          </cell>
          <cell r="X57">
            <v>4.3359375</v>
          </cell>
        </row>
        <row r="58">
          <cell r="A58" t="str">
            <v>Silokhera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Silokhera 7 Acre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0.21904174999999998</v>
          </cell>
          <cell r="R59">
            <v>0.21904174999999998</v>
          </cell>
          <cell r="S59">
            <v>0.65712524999999999</v>
          </cell>
          <cell r="T59">
            <v>0.65712524999999999</v>
          </cell>
          <cell r="U59">
            <v>0.65712524999999999</v>
          </cell>
          <cell r="V59">
            <v>0.65712524999999999</v>
          </cell>
          <cell r="W59">
            <v>2.628501</v>
          </cell>
          <cell r="X59">
            <v>2.8475427500000001</v>
          </cell>
        </row>
        <row r="60">
          <cell r="A60" t="str">
            <v>Sonepat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0.40336634999999998</v>
          </cell>
          <cell r="M60">
            <v>0.40336634999999998</v>
          </cell>
          <cell r="N60">
            <v>0.40336634999999998</v>
          </cell>
          <cell r="O60">
            <v>0.40336634999999998</v>
          </cell>
          <cell r="P60">
            <v>0.40336634999999998</v>
          </cell>
          <cell r="Q60">
            <v>0.40336634999999998</v>
          </cell>
          <cell r="R60">
            <v>1.6134653999999999</v>
          </cell>
          <cell r="S60">
            <v>0.40336634999999998</v>
          </cell>
          <cell r="T60">
            <v>0.40336634999999998</v>
          </cell>
          <cell r="U60">
            <v>0.40336634999999998</v>
          </cell>
          <cell r="V60">
            <v>0.40336634999999998</v>
          </cell>
          <cell r="W60">
            <v>1.6134653999999999</v>
          </cell>
          <cell r="X60">
            <v>3.6302971499999996</v>
          </cell>
        </row>
        <row r="61">
          <cell r="A61" t="str">
            <v>Existing Buildings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3">
          <cell r="A63" t="str">
            <v>Bhubaneswar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6.8833333333333344E-2</v>
          </cell>
          <cell r="O63">
            <v>0.20650000000000002</v>
          </cell>
          <cell r="P63">
            <v>0.20650000000000002</v>
          </cell>
          <cell r="Q63">
            <v>0.20650000000000002</v>
          </cell>
          <cell r="R63">
            <v>0.68833333333333346</v>
          </cell>
          <cell r="S63">
            <v>0.20650000000000002</v>
          </cell>
          <cell r="T63">
            <v>0.20650000000000002</v>
          </cell>
          <cell r="U63">
            <v>0.20650000000000002</v>
          </cell>
          <cell r="V63">
            <v>0.20650000000000002</v>
          </cell>
          <cell r="W63">
            <v>0.82600000000000007</v>
          </cell>
          <cell r="X63">
            <v>1.5143333333333335</v>
          </cell>
        </row>
        <row r="64">
          <cell r="A64" t="str">
            <v>Kolkata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0.74299999999999999</v>
          </cell>
          <cell r="L64">
            <v>2.2290000000000001</v>
          </cell>
          <cell r="M64">
            <v>2.972</v>
          </cell>
          <cell r="N64">
            <v>2.2290000000000001</v>
          </cell>
          <cell r="O64">
            <v>2.2290000000000001</v>
          </cell>
          <cell r="P64">
            <v>2.2290000000000001</v>
          </cell>
          <cell r="Q64">
            <v>2.2290000000000001</v>
          </cell>
          <cell r="R64">
            <v>8.9160000000000004</v>
          </cell>
          <cell r="S64">
            <v>2.2290000000000001</v>
          </cell>
          <cell r="T64">
            <v>2.5818000000000003</v>
          </cell>
          <cell r="U64">
            <v>2.5818000000000003</v>
          </cell>
          <cell r="V64">
            <v>2.5818000000000003</v>
          </cell>
          <cell r="W64">
            <v>9.974400000000001</v>
          </cell>
          <cell r="X64">
            <v>21.862400000000001</v>
          </cell>
        </row>
        <row r="65">
          <cell r="A65" t="str">
            <v>Gandhinagar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0.25</v>
          </cell>
          <cell r="Q65">
            <v>0.375</v>
          </cell>
          <cell r="R65">
            <v>0.625</v>
          </cell>
          <cell r="S65">
            <v>0.375</v>
          </cell>
          <cell r="T65">
            <v>0.375</v>
          </cell>
          <cell r="U65">
            <v>0.375</v>
          </cell>
          <cell r="V65">
            <v>0.375</v>
          </cell>
          <cell r="W65">
            <v>1.5</v>
          </cell>
          <cell r="X65">
            <v>2.125</v>
          </cell>
        </row>
        <row r="66">
          <cell r="A66" t="str">
            <v>Nagpur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0.56028</v>
          </cell>
          <cell r="P66">
            <v>0.84041999999999994</v>
          </cell>
          <cell r="Q66">
            <v>0.84041999999999994</v>
          </cell>
          <cell r="R66">
            <v>2.24112</v>
          </cell>
          <cell r="S66">
            <v>0.84041999999999994</v>
          </cell>
          <cell r="T66">
            <v>0.84041999999999994</v>
          </cell>
          <cell r="U66">
            <v>0.84041999999999994</v>
          </cell>
          <cell r="V66">
            <v>0.84041999999999994</v>
          </cell>
          <cell r="W66">
            <v>3.3616799999999998</v>
          </cell>
          <cell r="X66">
            <v>5.6028000000000002</v>
          </cell>
        </row>
        <row r="67">
          <cell r="A67" t="str">
            <v>Pune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0.45526500000000003</v>
          </cell>
          <cell r="K67">
            <v>0.45526500000000003</v>
          </cell>
          <cell r="L67">
            <v>0.45526500000000003</v>
          </cell>
          <cell r="M67">
            <v>1.3657950000000001</v>
          </cell>
          <cell r="N67">
            <v>0.45526500000000003</v>
          </cell>
          <cell r="O67">
            <v>1.4803649999999999</v>
          </cell>
          <cell r="P67">
            <v>1.992915</v>
          </cell>
          <cell r="Q67">
            <v>1.992915</v>
          </cell>
          <cell r="R67">
            <v>5.9214599999999997</v>
          </cell>
          <cell r="S67">
            <v>1.992915</v>
          </cell>
          <cell r="T67">
            <v>1.992915</v>
          </cell>
          <cell r="U67">
            <v>1.992915</v>
          </cell>
          <cell r="V67">
            <v>1.992915</v>
          </cell>
          <cell r="W67">
            <v>7.97166</v>
          </cell>
          <cell r="X67">
            <v>15.258915</v>
          </cell>
        </row>
        <row r="68">
          <cell r="A68" t="str">
            <v>Chennai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Tidal Park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0.72000029999999993</v>
          </cell>
          <cell r="U69">
            <v>0.72000029999999993</v>
          </cell>
          <cell r="V69">
            <v>0.72000029999999993</v>
          </cell>
          <cell r="W69">
            <v>2.1600009</v>
          </cell>
          <cell r="X69">
            <v>2.1600009</v>
          </cell>
        </row>
        <row r="70">
          <cell r="A70" t="str">
            <v>Rai Durg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0.495</v>
          </cell>
          <cell r="V70">
            <v>0.99</v>
          </cell>
          <cell r="W70">
            <v>1.4849999999999999</v>
          </cell>
          <cell r="X70">
            <v>1.4849999999999999</v>
          </cell>
        </row>
        <row r="71">
          <cell r="A71" t="str">
            <v>Hyderabad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 t="str">
            <v>Delhi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0.7</v>
          </cell>
          <cell r="T72">
            <v>1.0499999999999998</v>
          </cell>
          <cell r="U72">
            <v>1.0499999999999998</v>
          </cell>
          <cell r="V72">
            <v>1.0499999999999998</v>
          </cell>
          <cell r="W72">
            <v>3.8499999999999996</v>
          </cell>
          <cell r="X72">
            <v>3.8499999999999996</v>
          </cell>
        </row>
        <row r="73">
          <cell r="A73" t="str">
            <v>Gurgaon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3.2000000000000001E-2</v>
          </cell>
          <cell r="J73">
            <v>4.8000000000000001E-2</v>
          </cell>
          <cell r="K73">
            <v>1.1495</v>
          </cell>
          <cell r="L73">
            <v>1.6040999999999999</v>
          </cell>
          <cell r="M73">
            <v>2.8335999999999997</v>
          </cell>
          <cell r="N73">
            <v>1.9992999999999999</v>
          </cell>
          <cell r="O73">
            <v>2.6579999999999999</v>
          </cell>
          <cell r="P73">
            <v>5.4555000000000007</v>
          </cell>
          <cell r="Q73">
            <v>7.5087999999999999</v>
          </cell>
          <cell r="R73">
            <v>17.621600000000001</v>
          </cell>
          <cell r="S73">
            <v>7.7207999999999997</v>
          </cell>
          <cell r="T73">
            <v>7.7207999999999997</v>
          </cell>
          <cell r="U73">
            <v>7.7207999999999997</v>
          </cell>
          <cell r="V73">
            <v>7.7207999999999997</v>
          </cell>
          <cell r="W73">
            <v>30.883199999999999</v>
          </cell>
          <cell r="X73">
            <v>51.3384</v>
          </cell>
        </row>
        <row r="74">
          <cell r="A74" t="str">
            <v>Gurgaon Non Sez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 t="str">
            <v>Noida, CSC</v>
          </cell>
          <cell r="D75">
            <v>0</v>
          </cell>
          <cell r="E75">
            <v>0</v>
          </cell>
          <cell r="F75">
            <v>3.9529108E-2</v>
          </cell>
          <cell r="G75">
            <v>0.167464576</v>
          </cell>
          <cell r="H75">
            <v>0.20699368400000001</v>
          </cell>
          <cell r="I75">
            <v>0.26521908</v>
          </cell>
          <cell r="J75">
            <v>0.38426108800000003</v>
          </cell>
          <cell r="K75">
            <v>0.54721687999999991</v>
          </cell>
          <cell r="L75">
            <v>0.71374255199999992</v>
          </cell>
          <cell r="M75">
            <v>1.9104395999999997</v>
          </cell>
          <cell r="N75">
            <v>0.71374255199999992</v>
          </cell>
          <cell r="O75">
            <v>0.71374255199999992</v>
          </cell>
          <cell r="P75">
            <v>0.71374255199999992</v>
          </cell>
          <cell r="Q75">
            <v>0.71374255199999992</v>
          </cell>
          <cell r="R75">
            <v>2.8549702079999997</v>
          </cell>
          <cell r="S75">
            <v>0.71374255199999992</v>
          </cell>
          <cell r="T75">
            <v>0.71374255199999992</v>
          </cell>
          <cell r="U75">
            <v>0.71374255199999992</v>
          </cell>
          <cell r="V75">
            <v>0.71374255199999992</v>
          </cell>
          <cell r="W75">
            <v>2.8549702079999997</v>
          </cell>
          <cell r="X75">
            <v>7.827373699999999</v>
          </cell>
        </row>
        <row r="76">
          <cell r="A76" t="str">
            <v>Noida, Sector 143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0.43217179568309694</v>
          </cell>
          <cell r="R76">
            <v>0.43217179568309694</v>
          </cell>
          <cell r="S76">
            <v>0.57622906091079595</v>
          </cell>
          <cell r="T76">
            <v>0.86434359136619388</v>
          </cell>
          <cell r="U76">
            <v>1.1524581218215917</v>
          </cell>
          <cell r="V76">
            <v>1.2965153870492907</v>
          </cell>
          <cell r="W76">
            <v>3.8895461611478721</v>
          </cell>
          <cell r="X76">
            <v>4.3217179568309687</v>
          </cell>
        </row>
        <row r="77">
          <cell r="A77" t="str">
            <v>Silokhera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Silokhera 7 Acre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0.4249</v>
          </cell>
          <cell r="R78">
            <v>0.4249</v>
          </cell>
          <cell r="S78">
            <v>1.2746999999999999</v>
          </cell>
          <cell r="T78">
            <v>1.2746999999999999</v>
          </cell>
          <cell r="U78">
            <v>1.2746999999999999</v>
          </cell>
          <cell r="V78">
            <v>1.2746999999999999</v>
          </cell>
          <cell r="W78">
            <v>5.0987999999999998</v>
          </cell>
          <cell r="X78">
            <v>5.5236999999999998</v>
          </cell>
        </row>
        <row r="79">
          <cell r="A79" t="str">
            <v>Sonepat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0.1182</v>
          </cell>
          <cell r="M79">
            <v>0.1182</v>
          </cell>
          <cell r="N79">
            <v>0.1182</v>
          </cell>
          <cell r="O79">
            <v>0.1182</v>
          </cell>
          <cell r="P79">
            <v>0.1182</v>
          </cell>
          <cell r="Q79">
            <v>0.1182</v>
          </cell>
          <cell r="R79">
            <v>0.4728</v>
          </cell>
          <cell r="S79">
            <v>0.1182</v>
          </cell>
          <cell r="T79">
            <v>0.1182</v>
          </cell>
          <cell r="U79">
            <v>0.1182</v>
          </cell>
          <cell r="V79">
            <v>0.1182</v>
          </cell>
          <cell r="W79">
            <v>0.4728</v>
          </cell>
          <cell r="X79">
            <v>1.0638000000000001</v>
          </cell>
        </row>
        <row r="80">
          <cell r="A80" t="str">
            <v>Existing Buildings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3">
          <cell r="A83" t="str">
            <v>Bhubaneswar</v>
          </cell>
        </row>
        <row r="84">
          <cell r="A84" t="str">
            <v>Kolkata</v>
          </cell>
        </row>
        <row r="85">
          <cell r="A85" t="str">
            <v>Gandhinagar</v>
          </cell>
        </row>
        <row r="86">
          <cell r="A86" t="str">
            <v>Nagpur</v>
          </cell>
        </row>
        <row r="87">
          <cell r="A87" t="str">
            <v>Pune</v>
          </cell>
        </row>
        <row r="88">
          <cell r="A88" t="str">
            <v>Chennai</v>
          </cell>
        </row>
        <row r="89">
          <cell r="A89" t="str">
            <v>Tidal Park</v>
          </cell>
        </row>
        <row r="90">
          <cell r="A90" t="str">
            <v>Rai Durg</v>
          </cell>
        </row>
        <row r="91">
          <cell r="A91" t="str">
            <v>Hyderabad</v>
          </cell>
        </row>
        <row r="92">
          <cell r="A92" t="str">
            <v>Delhi</v>
          </cell>
        </row>
        <row r="93">
          <cell r="A93" t="str">
            <v>Gurgaon</v>
          </cell>
        </row>
        <row r="94">
          <cell r="A94" t="str">
            <v>Gurgaon Non Sez</v>
          </cell>
        </row>
        <row r="95">
          <cell r="A95" t="str">
            <v>Noida, CSC</v>
          </cell>
        </row>
        <row r="96">
          <cell r="A96" t="str">
            <v>Noida, Sector 143</v>
          </cell>
        </row>
        <row r="97">
          <cell r="A97" t="str">
            <v>Silokhera</v>
          </cell>
        </row>
        <row r="98">
          <cell r="A98" t="str">
            <v>Silokhera 7 Acre</v>
          </cell>
        </row>
        <row r="99">
          <cell r="A99" t="str">
            <v>Sonepat</v>
          </cell>
        </row>
        <row r="100">
          <cell r="A100" t="str">
            <v>Existing Buildings</v>
          </cell>
        </row>
        <row r="101">
          <cell r="A101" t="str">
            <v>Construction Cost</v>
          </cell>
          <cell r="D101">
            <v>84.72699999999999</v>
          </cell>
          <cell r="E101">
            <v>182.8</v>
          </cell>
          <cell r="F101">
            <v>288.85999999999996</v>
          </cell>
          <cell r="G101">
            <v>293.00000000000006</v>
          </cell>
          <cell r="H101">
            <v>849.38699999999994</v>
          </cell>
          <cell r="I101">
            <v>476.13178473660878</v>
          </cell>
          <cell r="J101">
            <v>322.10570567802546</v>
          </cell>
          <cell r="K101">
            <v>548.48449591033182</v>
          </cell>
          <cell r="L101">
            <v>48.0022293514957</v>
          </cell>
          <cell r="M101">
            <v>1394.7242156764617</v>
          </cell>
          <cell r="N101">
            <v>191.65503590451067</v>
          </cell>
          <cell r="O101">
            <v>130.60827306737445</v>
          </cell>
          <cell r="P101">
            <v>71.717526384141706</v>
          </cell>
          <cell r="Q101">
            <v>57.880834998462319</v>
          </cell>
          <cell r="R101">
            <v>451.86167035448915</v>
          </cell>
          <cell r="S101">
            <v>59.883614023797691</v>
          </cell>
          <cell r="T101">
            <v>39.064383570928726</v>
          </cell>
          <cell r="U101">
            <v>7.9488437788237434</v>
          </cell>
          <cell r="V101">
            <v>0</v>
          </cell>
          <cell r="W101">
            <v>106.89684137355016</v>
          </cell>
          <cell r="X101">
            <v>2802.8697274045012</v>
          </cell>
        </row>
        <row r="102">
          <cell r="A102" t="str">
            <v>Bhubaneswar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Kolkata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Gandhinagar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Nagpur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Pune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Chennai</v>
          </cell>
          <cell r="D107">
            <v>53.05</v>
          </cell>
          <cell r="E107">
            <v>42.28</v>
          </cell>
          <cell r="F107">
            <v>89.710000000000008</v>
          </cell>
          <cell r="G107">
            <v>74.000000000000057</v>
          </cell>
          <cell r="H107">
            <v>259.04000000000008</v>
          </cell>
          <cell r="I107">
            <v>210.35794258989057</v>
          </cell>
          <cell r="J107">
            <v>108.330208220038</v>
          </cell>
          <cell r="K107">
            <v>97.691883943342987</v>
          </cell>
          <cell r="L107">
            <v>77.377767520565158</v>
          </cell>
          <cell r="M107">
            <v>493.75780227383672</v>
          </cell>
          <cell r="N107">
            <v>49.860979146406635</v>
          </cell>
          <cell r="O107">
            <v>22.858843556391889</v>
          </cell>
          <cell r="P107">
            <v>4.7077408059784602</v>
          </cell>
          <cell r="Q107">
            <v>0</v>
          </cell>
          <cell r="R107">
            <v>77.427563508776984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830.22536578261384</v>
          </cell>
        </row>
        <row r="108">
          <cell r="A108" t="str">
            <v>Tidal Park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A109" t="str">
            <v>Rai Durg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>Hyderabad</v>
          </cell>
          <cell r="D110">
            <v>31.68</v>
          </cell>
          <cell r="E110">
            <v>40</v>
          </cell>
          <cell r="F110">
            <v>37.709999999999951</v>
          </cell>
          <cell r="G110">
            <v>18</v>
          </cell>
          <cell r="H110">
            <v>127.38999999999996</v>
          </cell>
          <cell r="I110">
            <v>176.85624435177346</v>
          </cell>
          <cell r="J110">
            <v>11.347276311306928</v>
          </cell>
          <cell r="K110">
            <v>51.556077661586244</v>
          </cell>
          <cell r="L110">
            <v>14.445760000000007</v>
          </cell>
          <cell r="M110">
            <v>254.20535832466663</v>
          </cell>
          <cell r="N110">
            <v>15.821546666666677</v>
          </cell>
          <cell r="O110">
            <v>26.139946666666674</v>
          </cell>
          <cell r="P110">
            <v>18.573120000000017</v>
          </cell>
          <cell r="Q110">
            <v>4.1273599999999533</v>
          </cell>
          <cell r="R110">
            <v>64.661973333333322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446.25733165799988</v>
          </cell>
        </row>
        <row r="111">
          <cell r="A111" t="str">
            <v>Delhi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Gurgaon</v>
          </cell>
          <cell r="D112">
            <v>-3.0000000000000001E-3</v>
          </cell>
          <cell r="E112">
            <v>100.52</v>
          </cell>
          <cell r="F112">
            <v>57.86999999999999</v>
          </cell>
          <cell r="G112">
            <v>41</v>
          </cell>
          <cell r="H112">
            <v>199.387</v>
          </cell>
          <cell r="I112">
            <v>50.302341154408055</v>
          </cell>
          <cell r="J112">
            <v>58.118680193517804</v>
          </cell>
          <cell r="K112">
            <v>262.00423243793205</v>
          </cell>
          <cell r="L112">
            <v>-144.36562466145278</v>
          </cell>
          <cell r="M112">
            <v>226.05962912440509</v>
          </cell>
          <cell r="N112">
            <v>70.235315690470202</v>
          </cell>
          <cell r="O112">
            <v>66.152383884315896</v>
          </cell>
          <cell r="P112">
            <v>48.436665578163229</v>
          </cell>
          <cell r="Q112">
            <v>53.753474998462366</v>
          </cell>
          <cell r="R112">
            <v>238.57784015141169</v>
          </cell>
          <cell r="S112">
            <v>59.883614023797691</v>
          </cell>
          <cell r="T112">
            <v>39.064383570928726</v>
          </cell>
          <cell r="U112">
            <v>7.9488437788237434</v>
          </cell>
          <cell r="V112">
            <v>0</v>
          </cell>
          <cell r="W112">
            <v>106.89684137355016</v>
          </cell>
          <cell r="X112">
            <v>770.92131064936689</v>
          </cell>
        </row>
        <row r="113">
          <cell r="A113" t="str">
            <v>Gurgaon Non Sez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Noida, CSC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 t="str">
            <v>Noida, Sector 143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>Silokhera</v>
          </cell>
          <cell r="D116">
            <v>0</v>
          </cell>
          <cell r="E116">
            <v>0</v>
          </cell>
          <cell r="F116">
            <v>103.57</v>
          </cell>
          <cell r="G116">
            <v>160</v>
          </cell>
          <cell r="H116">
            <v>263.57</v>
          </cell>
          <cell r="I116">
            <v>38.615256640536728</v>
          </cell>
          <cell r="J116">
            <v>144.30954095316272</v>
          </cell>
          <cell r="K116">
            <v>137.23230186747048</v>
          </cell>
          <cell r="L116">
            <v>100.54432649238332</v>
          </cell>
          <cell r="M116">
            <v>420.70142595355327</v>
          </cell>
          <cell r="N116">
            <v>55.737194400967169</v>
          </cell>
          <cell r="O116">
            <v>15.457098959999996</v>
          </cell>
          <cell r="P116">
            <v>0</v>
          </cell>
          <cell r="Q116">
            <v>0</v>
          </cell>
          <cell r="R116">
            <v>71.194293360967166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755.46571931452047</v>
          </cell>
        </row>
        <row r="117">
          <cell r="A117" t="str">
            <v>Silokhera 7 Acre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Sonepat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Existing Buildings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A121" t="str">
            <v>Bhubaneswar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Kolkata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Gandhinagar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Nagpur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Pune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 t="str">
            <v>Chennai</v>
          </cell>
          <cell r="D126">
            <v>0.53049999999999997</v>
          </cell>
          <cell r="E126">
            <v>0.42279999999999995</v>
          </cell>
          <cell r="F126">
            <v>0.89710000000000012</v>
          </cell>
          <cell r="G126">
            <v>0.74000000000000066</v>
          </cell>
          <cell r="H126">
            <v>2.5904000000000007</v>
          </cell>
          <cell r="I126">
            <v>2.1035794258989058</v>
          </cell>
          <cell r="J126">
            <v>1.08330208220038</v>
          </cell>
          <cell r="K126">
            <v>0.97691883943342983</v>
          </cell>
          <cell r="L126">
            <v>0.77377767520565155</v>
          </cell>
          <cell r="M126">
            <v>4.937578022738367</v>
          </cell>
          <cell r="N126">
            <v>0.49860979146406637</v>
          </cell>
          <cell r="O126">
            <v>0.22858843556391889</v>
          </cell>
          <cell r="P126">
            <v>4.7077408059784602E-2</v>
          </cell>
          <cell r="Q126">
            <v>0</v>
          </cell>
          <cell r="R126">
            <v>0.77427563508776986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8.302253657826137</v>
          </cell>
        </row>
        <row r="127">
          <cell r="A127" t="str">
            <v>Tidal Park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>Rai Durg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A129" t="str">
            <v>Hyderabad</v>
          </cell>
          <cell r="D129">
            <v>0.31680000000000003</v>
          </cell>
          <cell r="E129">
            <v>0.4</v>
          </cell>
          <cell r="F129">
            <v>0.37709999999999955</v>
          </cell>
          <cell r="G129">
            <v>0.18</v>
          </cell>
          <cell r="H129">
            <v>1.2738999999999996</v>
          </cell>
          <cell r="I129">
            <v>1.7685624435177347</v>
          </cell>
          <cell r="J129">
            <v>0.11347276311306931</v>
          </cell>
          <cell r="K129">
            <v>0.51556077661586242</v>
          </cell>
          <cell r="L129">
            <v>0.14445760000000007</v>
          </cell>
          <cell r="M129">
            <v>2.5420535832466666</v>
          </cell>
          <cell r="N129">
            <v>0.15821546666666678</v>
          </cell>
          <cell r="O129">
            <v>0.26139946666666675</v>
          </cell>
          <cell r="P129">
            <v>0.18573120000000015</v>
          </cell>
          <cell r="Q129">
            <v>4.1273599999999536E-2</v>
          </cell>
          <cell r="R129">
            <v>0.64661973333333322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4.4625733165799994</v>
          </cell>
        </row>
        <row r="130">
          <cell r="A130" t="str">
            <v>Delhi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>Gurgaon</v>
          </cell>
          <cell r="D131">
            <v>-3.0000000000000001E-5</v>
          </cell>
          <cell r="E131">
            <v>1.0051999999999999</v>
          </cell>
          <cell r="F131">
            <v>0.57869999999999988</v>
          </cell>
          <cell r="G131">
            <v>0.41</v>
          </cell>
          <cell r="H131">
            <v>1.9938699999999996</v>
          </cell>
          <cell r="I131">
            <v>0.50302341154408059</v>
          </cell>
          <cell r="J131">
            <v>0.58118680193517802</v>
          </cell>
          <cell r="K131">
            <v>2.6200423243793205</v>
          </cell>
          <cell r="L131">
            <v>-1.4436562466145277</v>
          </cell>
          <cell r="M131">
            <v>2.2605962912440516</v>
          </cell>
          <cell r="N131">
            <v>0.70235315690470201</v>
          </cell>
          <cell r="O131">
            <v>0.66152383884315902</v>
          </cell>
          <cell r="P131">
            <v>0.48436665578163229</v>
          </cell>
          <cell r="Q131">
            <v>0.53753474998462369</v>
          </cell>
          <cell r="R131">
            <v>2.3857784015141168</v>
          </cell>
          <cell r="S131">
            <v>0.59883614023797693</v>
          </cell>
          <cell r="T131">
            <v>0.39064383570928729</v>
          </cell>
          <cell r="U131">
            <v>7.9488437788237443E-2</v>
          </cell>
          <cell r="V131">
            <v>0</v>
          </cell>
          <cell r="W131">
            <v>1.0689684137355018</v>
          </cell>
          <cell r="X131">
            <v>7.70921310649367</v>
          </cell>
        </row>
        <row r="132">
          <cell r="A132" t="str">
            <v>Gurgaon Non Sez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 t="str">
            <v>Noida, CSC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>Noida, Sector 143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A135" t="str">
            <v>Silokhera</v>
          </cell>
          <cell r="D135">
            <v>0</v>
          </cell>
          <cell r="E135">
            <v>0</v>
          </cell>
          <cell r="F135">
            <v>1.0357000000000001</v>
          </cell>
          <cell r="G135">
            <v>1.6</v>
          </cell>
          <cell r="H135">
            <v>2.6356999999999999</v>
          </cell>
          <cell r="I135">
            <v>0.38615256640536766</v>
          </cell>
          <cell r="J135">
            <v>1.4430954095316273</v>
          </cell>
          <cell r="K135">
            <v>1.3723230186747046</v>
          </cell>
          <cell r="L135">
            <v>1.0054432649238334</v>
          </cell>
          <cell r="M135">
            <v>4.2070142595355327</v>
          </cell>
          <cell r="N135">
            <v>0.55737194400967172</v>
          </cell>
          <cell r="O135">
            <v>0.15457098959999996</v>
          </cell>
          <cell r="P135">
            <v>0</v>
          </cell>
          <cell r="Q135">
            <v>0</v>
          </cell>
          <cell r="R135">
            <v>0.71194293360967165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7.5546571931452045</v>
          </cell>
        </row>
        <row r="136">
          <cell r="A136" t="str">
            <v>Silokhera 7 Acre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>Sonepat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A138" t="str">
            <v>Existing Buildings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40">
          <cell r="A140" t="str">
            <v>Bhubaneswar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3.0305399999999998</v>
          </cell>
          <cell r="O140">
            <v>0</v>
          </cell>
          <cell r="P140">
            <v>0</v>
          </cell>
          <cell r="Q140">
            <v>0</v>
          </cell>
          <cell r="R140">
            <v>3.0305399999999998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3.0305399999999998</v>
          </cell>
        </row>
        <row r="141">
          <cell r="A141" t="str">
            <v>Kolkata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0.81831669711895427</v>
          </cell>
          <cell r="K141">
            <v>3.5379974923295854</v>
          </cell>
          <cell r="L141">
            <v>0</v>
          </cell>
          <cell r="M141">
            <v>4.3563141894485398</v>
          </cell>
          <cell r="N141">
            <v>4.5964103722313361</v>
          </cell>
          <cell r="O141">
            <v>4.5000232886582001</v>
          </cell>
          <cell r="P141">
            <v>8.762425899661924</v>
          </cell>
          <cell r="Q141">
            <v>0</v>
          </cell>
          <cell r="R141">
            <v>17.858859560551458</v>
          </cell>
          <cell r="S141">
            <v>0</v>
          </cell>
          <cell r="T141">
            <v>5.2552500000000002</v>
          </cell>
          <cell r="U141">
            <v>0</v>
          </cell>
          <cell r="V141">
            <v>0</v>
          </cell>
          <cell r="W141">
            <v>5.2552500000000002</v>
          </cell>
          <cell r="X141">
            <v>27.470423749999998</v>
          </cell>
        </row>
        <row r="142">
          <cell r="A142" t="str">
            <v>Gandhinagar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3.1811889999999998</v>
          </cell>
          <cell r="Q142">
            <v>0</v>
          </cell>
          <cell r="R142">
            <v>3.1811889999999998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3.1811889999999998</v>
          </cell>
        </row>
        <row r="143">
          <cell r="A143" t="str">
            <v>Nagpur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5.7428699999999999</v>
          </cell>
          <cell r="P143">
            <v>0</v>
          </cell>
          <cell r="Q143">
            <v>0</v>
          </cell>
          <cell r="R143">
            <v>5.7428699999999999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5.7428699999999999</v>
          </cell>
        </row>
        <row r="144">
          <cell r="A144" t="str">
            <v>Pune</v>
          </cell>
          <cell r="D144">
            <v>0</v>
          </cell>
          <cell r="E144">
            <v>0</v>
          </cell>
          <cell r="F144">
            <v>0</v>
          </cell>
          <cell r="G144">
            <v>1.7267230117500001</v>
          </cell>
          <cell r="H144">
            <v>1.7267230117500001</v>
          </cell>
          <cell r="I144">
            <v>0</v>
          </cell>
          <cell r="J144">
            <v>4.2991407432499997</v>
          </cell>
          <cell r="K144">
            <v>0</v>
          </cell>
          <cell r="L144">
            <v>0</v>
          </cell>
          <cell r="M144">
            <v>4.2991407432499997</v>
          </cell>
          <cell r="N144">
            <v>2.9315448000000002</v>
          </cell>
          <cell r="O144">
            <v>3.2969175750000002</v>
          </cell>
          <cell r="P144">
            <v>3.7688706000000005</v>
          </cell>
          <cell r="Q144">
            <v>3.9138921000000004</v>
          </cell>
          <cell r="R144">
            <v>13.911225075000001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19.93708883</v>
          </cell>
        </row>
        <row r="145">
          <cell r="A145" t="str">
            <v>Chennai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>Tidal Park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10.000004166666669</v>
          </cell>
          <cell r="U146">
            <v>0</v>
          </cell>
          <cell r="V146">
            <v>0</v>
          </cell>
          <cell r="W146">
            <v>10.000004166666669</v>
          </cell>
          <cell r="X146">
            <v>10.000004166666669</v>
          </cell>
        </row>
        <row r="147">
          <cell r="A147" t="str">
            <v>Rai Durg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5.6039788750000001</v>
          </cell>
          <cell r="V147">
            <v>5.6039788750000001</v>
          </cell>
          <cell r="W147">
            <v>11.20795775</v>
          </cell>
          <cell r="X147">
            <v>11.20795775</v>
          </cell>
        </row>
        <row r="148">
          <cell r="A148" t="str">
            <v>Hyderabad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>Delhi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15.625</v>
          </cell>
          <cell r="T149">
            <v>0</v>
          </cell>
          <cell r="U149">
            <v>0</v>
          </cell>
          <cell r="V149">
            <v>0</v>
          </cell>
          <cell r="W149">
            <v>15.625</v>
          </cell>
          <cell r="X149">
            <v>15.625</v>
          </cell>
        </row>
        <row r="150">
          <cell r="A150" t="str">
            <v>Gurgaon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5.1638624999999996</v>
          </cell>
          <cell r="J150">
            <v>0</v>
          </cell>
          <cell r="K150">
            <v>26.461446475000002</v>
          </cell>
          <cell r="L150">
            <v>0</v>
          </cell>
          <cell r="M150">
            <v>31.625308975000003</v>
          </cell>
          <cell r="N150">
            <v>13.156959375</v>
          </cell>
          <cell r="O150">
            <v>10.049206657999999</v>
          </cell>
          <cell r="P150">
            <v>15.450360252666666</v>
          </cell>
          <cell r="Q150">
            <v>17.814788833666668</v>
          </cell>
          <cell r="R150">
            <v>56.471315119333333</v>
          </cell>
          <cell r="S150">
            <v>10.277913341666666</v>
          </cell>
          <cell r="T150">
            <v>0.92711250000000001</v>
          </cell>
          <cell r="U150">
            <v>0</v>
          </cell>
          <cell r="V150">
            <v>0</v>
          </cell>
          <cell r="W150">
            <v>11.205025841666666</v>
          </cell>
          <cell r="X150">
            <v>99.301649936000004</v>
          </cell>
        </row>
        <row r="151">
          <cell r="A151" t="str">
            <v>Gurgaon Non Sez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>Noida, CSC</v>
          </cell>
          <cell r="D152">
            <v>0</v>
          </cell>
          <cell r="E152">
            <v>0</v>
          </cell>
          <cell r="F152">
            <v>1.4823415499999999</v>
          </cell>
          <cell r="G152">
            <v>1.8328969500000001</v>
          </cell>
          <cell r="H152">
            <v>3.3152385</v>
          </cell>
          <cell r="I152">
            <v>0</v>
          </cell>
          <cell r="J152">
            <v>1.9325063999999998</v>
          </cell>
          <cell r="K152">
            <v>2.0033182499999995</v>
          </cell>
          <cell r="L152">
            <v>0</v>
          </cell>
          <cell r="M152">
            <v>3.9358246499999994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7.2510631499999993</v>
          </cell>
        </row>
        <row r="153">
          <cell r="A153" t="str">
            <v>Noida, Sector 143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3.75</v>
          </cell>
          <cell r="R153">
            <v>3.75</v>
          </cell>
          <cell r="S153">
            <v>3.75</v>
          </cell>
          <cell r="T153">
            <v>0</v>
          </cell>
          <cell r="U153">
            <v>3.75</v>
          </cell>
          <cell r="V153">
            <v>0</v>
          </cell>
          <cell r="W153">
            <v>7.5</v>
          </cell>
          <cell r="X153">
            <v>11.25</v>
          </cell>
        </row>
        <row r="154">
          <cell r="A154" t="str">
            <v>Silokhera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>Silokhera 7 Acre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9.8509449999999994</v>
          </cell>
          <cell r="R155">
            <v>9.8509449999999994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9.8509449999999994</v>
          </cell>
        </row>
        <row r="156">
          <cell r="A156" t="str">
            <v>Sonepat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A157" t="str">
            <v>Existing Buildings</v>
          </cell>
          <cell r="D157">
            <v>2.5</v>
          </cell>
          <cell r="E157">
            <v>2.5</v>
          </cell>
          <cell r="F157">
            <v>2.5</v>
          </cell>
          <cell r="G157">
            <v>2.5</v>
          </cell>
          <cell r="H157">
            <v>10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10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 for int"/>
      <sheetName val="CosntCostdata"/>
      <sheetName val="Const cost"/>
      <sheetName val="Rental PAT"/>
      <sheetName val="BU_Quarterly (3)"/>
      <sheetName val="Detailed-FY 08-09 (2)"/>
      <sheetName val="Cashflow"/>
      <sheetName val="Detail P&amp;L"/>
      <sheetName val="Qwisepatfinal"/>
      <sheetName val="Qwisepatfinal Scen2"/>
      <sheetName val="fitout margin"/>
      <sheetName val="FrontsheetNew"/>
      <sheetName val="Final Cashflow"/>
      <sheetName val="Qwisecashflow"/>
      <sheetName val="Inputsheet"/>
      <sheetName val="Inputsheet qwise"/>
      <sheetName val="Security"/>
      <sheetName val="7.5%"/>
      <sheetName val="Corporate Debts"/>
      <sheetName val="Land Repfund"/>
      <sheetName val="Clearing house"/>
      <sheetName val="Land Payables"/>
      <sheetName val="LRD"/>
      <sheetName val="LRD Computation"/>
      <sheetName val="Debtpaymentschedule"/>
      <sheetName val="Assumption Sheet"/>
      <sheetName val="Sale rate"/>
      <sheetName val="Overheads"/>
      <sheetName val="Sale data"/>
      <sheetName val="Construction data"/>
      <sheetName val="Con schedule"/>
      <sheetName val="POCM"/>
      <sheetName val="Sales value"/>
      <sheetName val="Cost"/>
      <sheetName val="Master"/>
      <sheetName val="Phasedates"/>
      <sheetName val="Existing buildings"/>
      <sheetName val="Other incomes"/>
      <sheetName val="Other incomes12onwar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6">
          <cell r="A46" t="str">
            <v>Bhubaneswar 1</v>
          </cell>
          <cell r="B46" t="str">
            <v>Bhubaneswar</v>
          </cell>
          <cell r="D46" t="str">
            <v>SEZ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0.27100000000000002</v>
          </cell>
          <cell r="T46">
            <v>0.27100000000000002</v>
          </cell>
          <cell r="U46">
            <v>0.27100000000000002</v>
          </cell>
          <cell r="V46">
            <v>0.27100000000000002</v>
          </cell>
          <cell r="W46">
            <v>0.27100000000000002</v>
          </cell>
          <cell r="X46">
            <v>0.27100000000000002</v>
          </cell>
          <cell r="Y46">
            <v>0.27100000000000002</v>
          </cell>
          <cell r="Z46">
            <v>0.27100000000000002</v>
          </cell>
          <cell r="AA46">
            <v>0.27100000000000002</v>
          </cell>
          <cell r="AB46">
            <v>0.27100000000000002</v>
          </cell>
          <cell r="AC46">
            <v>0.27100000000000002</v>
          </cell>
          <cell r="AD46">
            <v>0.27100000000000002</v>
          </cell>
          <cell r="AE46">
            <v>0.54200000000000004</v>
          </cell>
          <cell r="AF46">
            <v>0.54200000000000004</v>
          </cell>
          <cell r="AG46">
            <v>0.54200000000000004</v>
          </cell>
          <cell r="AH46">
            <v>0.54200000000000004</v>
          </cell>
          <cell r="AI46">
            <v>0.54200000000000004</v>
          </cell>
          <cell r="AJ46">
            <v>0.54200000000000004</v>
          </cell>
          <cell r="AK46">
            <v>0.54200000000000004</v>
          </cell>
          <cell r="AL46">
            <v>0.54200000000000004</v>
          </cell>
          <cell r="AM46">
            <v>0.54200000000000004</v>
          </cell>
          <cell r="AN46">
            <v>0.54200000000000004</v>
          </cell>
          <cell r="AO46">
            <v>0.54200000000000004</v>
          </cell>
          <cell r="AP46">
            <v>0.54200000000000004</v>
          </cell>
          <cell r="AQ46">
            <v>0.81300000000000006</v>
          </cell>
          <cell r="AR46">
            <v>0.81300000000000006</v>
          </cell>
          <cell r="AS46">
            <v>0.81300000000000006</v>
          </cell>
          <cell r="AT46">
            <v>0.81300000000000006</v>
          </cell>
          <cell r="AU46">
            <v>0.81300000000000006</v>
          </cell>
          <cell r="AV46">
            <v>0.81300000000000006</v>
          </cell>
          <cell r="AW46">
            <v>0.81300000000000006</v>
          </cell>
          <cell r="AX46">
            <v>0.81300000000000006</v>
          </cell>
          <cell r="AY46">
            <v>0.81300000000000006</v>
          </cell>
          <cell r="AZ46">
            <v>0.81300000000000006</v>
          </cell>
          <cell r="BA46" t="str">
            <v>Lease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</row>
        <row r="47">
          <cell r="A47" t="str">
            <v>Kolkata 1</v>
          </cell>
          <cell r="B47" t="str">
            <v>Kolkata</v>
          </cell>
          <cell r="D47" t="str">
            <v>SEZ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2.1680000000000001</v>
          </cell>
          <cell r="L47">
            <v>2.1680000000000001</v>
          </cell>
          <cell r="M47">
            <v>2.1680000000000001</v>
          </cell>
          <cell r="N47">
            <v>2.1680000000000001</v>
          </cell>
          <cell r="O47">
            <v>2.1680000000000001</v>
          </cell>
          <cell r="P47">
            <v>2.1680000000000001</v>
          </cell>
          <cell r="Q47">
            <v>2.1680000000000001</v>
          </cell>
          <cell r="R47">
            <v>2.1680000000000001</v>
          </cell>
          <cell r="S47">
            <v>2.1680000000000001</v>
          </cell>
          <cell r="T47">
            <v>2.1680000000000001</v>
          </cell>
          <cell r="U47">
            <v>2.1680000000000001</v>
          </cell>
          <cell r="V47">
            <v>2.1680000000000001</v>
          </cell>
          <cell r="W47">
            <v>6.5473600000000003</v>
          </cell>
          <cell r="X47">
            <v>6.5473600000000003</v>
          </cell>
          <cell r="Y47">
            <v>6.5473600000000003</v>
          </cell>
          <cell r="Z47">
            <v>6.5473600000000003</v>
          </cell>
          <cell r="AA47">
            <v>6.5473600000000003</v>
          </cell>
          <cell r="AB47">
            <v>6.5473600000000003</v>
          </cell>
          <cell r="AC47">
            <v>6.5473600000000003</v>
          </cell>
          <cell r="AD47">
            <v>6.5473600000000003</v>
          </cell>
          <cell r="AE47">
            <v>6.5473600000000003</v>
          </cell>
          <cell r="AF47">
            <v>6.5473600000000003</v>
          </cell>
          <cell r="AG47">
            <v>6.5473600000000003</v>
          </cell>
          <cell r="AH47">
            <v>6.5473600000000003</v>
          </cell>
          <cell r="AI47">
            <v>6.5473600000000003</v>
          </cell>
          <cell r="AJ47">
            <v>6.5473600000000003</v>
          </cell>
          <cell r="AK47">
            <v>6.5473600000000003</v>
          </cell>
          <cell r="AL47">
            <v>6.5473600000000003</v>
          </cell>
          <cell r="AM47">
            <v>6.5473600000000003</v>
          </cell>
          <cell r="AN47">
            <v>8.7153600000000004</v>
          </cell>
          <cell r="AO47">
            <v>8.7153600000000004</v>
          </cell>
          <cell r="AP47">
            <v>8.7153600000000004</v>
          </cell>
          <cell r="AQ47">
            <v>8.7153600000000004</v>
          </cell>
          <cell r="AR47">
            <v>8.7153600000000004</v>
          </cell>
          <cell r="AS47">
            <v>8.7153600000000004</v>
          </cell>
          <cell r="AT47">
            <v>8.7153600000000004</v>
          </cell>
          <cell r="AU47">
            <v>9.040560000000001</v>
          </cell>
          <cell r="AV47">
            <v>9.040560000000001</v>
          </cell>
          <cell r="AW47">
            <v>9.040560000000001</v>
          </cell>
          <cell r="AX47">
            <v>9.040560000000001</v>
          </cell>
          <cell r="AY47">
            <v>9.040560000000001</v>
          </cell>
          <cell r="AZ47">
            <v>10.34136</v>
          </cell>
          <cell r="BA47" t="str">
            <v>Lease</v>
          </cell>
          <cell r="BB47">
            <v>0</v>
          </cell>
          <cell r="BC47">
            <v>0</v>
          </cell>
          <cell r="BD47">
            <v>6.5040000000000004</v>
          </cell>
          <cell r="BE47">
            <v>6.5040000000000004</v>
          </cell>
          <cell r="BF47">
            <v>13.008000000000001</v>
          </cell>
        </row>
        <row r="48">
          <cell r="A48" t="str">
            <v>East Zone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2.1680000000000001</v>
          </cell>
          <cell r="L48">
            <v>2.1680000000000001</v>
          </cell>
          <cell r="M48">
            <v>2.1680000000000001</v>
          </cell>
          <cell r="N48">
            <v>2.1680000000000001</v>
          </cell>
          <cell r="O48">
            <v>2.1680000000000001</v>
          </cell>
          <cell r="P48">
            <v>2.1680000000000001</v>
          </cell>
          <cell r="Q48">
            <v>2.1680000000000001</v>
          </cell>
          <cell r="R48">
            <v>2.1680000000000001</v>
          </cell>
          <cell r="S48">
            <v>2.4390000000000001</v>
          </cell>
          <cell r="T48">
            <v>2.4390000000000001</v>
          </cell>
          <cell r="U48">
            <v>2.4390000000000001</v>
          </cell>
          <cell r="V48">
            <v>2.4390000000000001</v>
          </cell>
          <cell r="W48">
            <v>6.8183600000000002</v>
          </cell>
          <cell r="X48">
            <v>6.8183600000000002</v>
          </cell>
          <cell r="Y48">
            <v>6.8183600000000002</v>
          </cell>
          <cell r="Z48">
            <v>6.8183600000000002</v>
          </cell>
          <cell r="AA48">
            <v>6.8183600000000002</v>
          </cell>
          <cell r="AB48">
            <v>6.8183600000000002</v>
          </cell>
          <cell r="AC48">
            <v>6.8183600000000002</v>
          </cell>
          <cell r="AD48">
            <v>6.8183600000000002</v>
          </cell>
          <cell r="AE48">
            <v>7.0893600000000001</v>
          </cell>
          <cell r="AF48">
            <v>7.0893600000000001</v>
          </cell>
          <cell r="AG48">
            <v>7.0893600000000001</v>
          </cell>
          <cell r="AH48">
            <v>7.0893600000000001</v>
          </cell>
          <cell r="AI48">
            <v>7.0893600000000001</v>
          </cell>
          <cell r="AJ48">
            <v>7.0893600000000001</v>
          </cell>
          <cell r="AK48">
            <v>7.0893600000000001</v>
          </cell>
          <cell r="AL48">
            <v>7.0893600000000001</v>
          </cell>
          <cell r="AM48">
            <v>7.0893600000000001</v>
          </cell>
          <cell r="AN48">
            <v>9.2573600000000003</v>
          </cell>
          <cell r="AO48">
            <v>9.2573600000000003</v>
          </cell>
          <cell r="AP48">
            <v>9.2573600000000003</v>
          </cell>
          <cell r="AQ48">
            <v>9.5283600000000011</v>
          </cell>
          <cell r="AR48">
            <v>9.5283600000000011</v>
          </cell>
          <cell r="AS48">
            <v>9.5283600000000011</v>
          </cell>
          <cell r="AT48">
            <v>9.5283600000000011</v>
          </cell>
          <cell r="AU48">
            <v>9.8535600000000017</v>
          </cell>
          <cell r="AV48">
            <v>9.8535600000000017</v>
          </cell>
          <cell r="AW48">
            <v>9.8535600000000017</v>
          </cell>
          <cell r="AX48">
            <v>9.8535600000000017</v>
          </cell>
          <cell r="AY48">
            <v>9.8535600000000017</v>
          </cell>
          <cell r="AZ48">
            <v>11.15436</v>
          </cell>
          <cell r="BA48">
            <v>0</v>
          </cell>
          <cell r="BB48">
            <v>0</v>
          </cell>
          <cell r="BC48">
            <v>0</v>
          </cell>
          <cell r="BD48">
            <v>6.5040000000000004</v>
          </cell>
          <cell r="BE48">
            <v>6.5040000000000004</v>
          </cell>
          <cell r="BF48">
            <v>13.008000000000001</v>
          </cell>
        </row>
        <row r="49">
          <cell r="A49" t="str">
            <v>Gandhinagar 1</v>
          </cell>
          <cell r="B49" t="str">
            <v>Gandhinagar</v>
          </cell>
          <cell r="D49" t="str">
            <v>SEZ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0.54200000000000004</v>
          </cell>
          <cell r="U49">
            <v>0.54200000000000004</v>
          </cell>
          <cell r="V49">
            <v>0.54200000000000004</v>
          </cell>
          <cell r="W49">
            <v>0.54200000000000004</v>
          </cell>
          <cell r="X49">
            <v>0.54200000000000004</v>
          </cell>
          <cell r="Y49">
            <v>0.54200000000000004</v>
          </cell>
          <cell r="Z49">
            <v>0.54200000000000004</v>
          </cell>
          <cell r="AA49">
            <v>0.54200000000000004</v>
          </cell>
          <cell r="AB49">
            <v>0.54200000000000004</v>
          </cell>
          <cell r="AC49">
            <v>0.54200000000000004</v>
          </cell>
          <cell r="AD49">
            <v>0.54200000000000004</v>
          </cell>
          <cell r="AE49">
            <v>0.54200000000000004</v>
          </cell>
          <cell r="AF49">
            <v>0.54200000000000004</v>
          </cell>
          <cell r="AG49">
            <v>0.54200000000000004</v>
          </cell>
          <cell r="AH49">
            <v>0.54200000000000004</v>
          </cell>
          <cell r="AI49">
            <v>0.54200000000000004</v>
          </cell>
          <cell r="AJ49">
            <v>0.54200000000000004</v>
          </cell>
          <cell r="AK49">
            <v>0.54200000000000004</v>
          </cell>
          <cell r="AL49">
            <v>0.54200000000000004</v>
          </cell>
          <cell r="AM49">
            <v>0.54200000000000004</v>
          </cell>
          <cell r="AN49">
            <v>0.54200000000000004</v>
          </cell>
          <cell r="AO49">
            <v>1.0840000000000001</v>
          </cell>
          <cell r="AP49">
            <v>1.0840000000000001</v>
          </cell>
          <cell r="AQ49">
            <v>1.0840000000000001</v>
          </cell>
          <cell r="AR49">
            <v>1.0840000000000001</v>
          </cell>
          <cell r="AS49">
            <v>1.0840000000000001</v>
          </cell>
          <cell r="AT49">
            <v>1.0840000000000001</v>
          </cell>
          <cell r="AU49">
            <v>1.0840000000000001</v>
          </cell>
          <cell r="AV49">
            <v>1.0840000000000001</v>
          </cell>
          <cell r="AW49">
            <v>1.0840000000000001</v>
          </cell>
          <cell r="AX49">
            <v>1.0840000000000001</v>
          </cell>
          <cell r="AY49">
            <v>1.0840000000000001</v>
          </cell>
          <cell r="AZ49">
            <v>1.0840000000000001</v>
          </cell>
          <cell r="BA49" t="str">
            <v>Lease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</row>
        <row r="50">
          <cell r="A50" t="str">
            <v>Nagpur 1</v>
          </cell>
          <cell r="B50" t="str">
            <v>Nagpur</v>
          </cell>
          <cell r="D50" t="str">
            <v>SEZ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0.27100000000000002</v>
          </cell>
          <cell r="V50">
            <v>0.27100000000000002</v>
          </cell>
          <cell r="W50">
            <v>0.27100000000000002</v>
          </cell>
          <cell r="X50">
            <v>0.27100000000000002</v>
          </cell>
          <cell r="Y50">
            <v>0.27100000000000002</v>
          </cell>
          <cell r="Z50">
            <v>0.27100000000000002</v>
          </cell>
          <cell r="AA50">
            <v>0.27100000000000002</v>
          </cell>
          <cell r="AB50">
            <v>0.27100000000000002</v>
          </cell>
          <cell r="AC50">
            <v>0.27100000000000002</v>
          </cell>
          <cell r="AD50">
            <v>0.27100000000000002</v>
          </cell>
          <cell r="AE50">
            <v>0.27100000000000002</v>
          </cell>
          <cell r="AF50">
            <v>0.27100000000000002</v>
          </cell>
          <cell r="AG50">
            <v>0.54200000000000004</v>
          </cell>
          <cell r="AH50">
            <v>0.54200000000000004</v>
          </cell>
          <cell r="AI50">
            <v>0.54200000000000004</v>
          </cell>
          <cell r="AJ50">
            <v>0.54200000000000004</v>
          </cell>
          <cell r="AK50">
            <v>0.54200000000000004</v>
          </cell>
          <cell r="AL50">
            <v>0.54200000000000004</v>
          </cell>
          <cell r="AM50">
            <v>0.54200000000000004</v>
          </cell>
          <cell r="AN50">
            <v>0.54200000000000004</v>
          </cell>
          <cell r="AO50">
            <v>0.54200000000000004</v>
          </cell>
          <cell r="AP50">
            <v>0.54200000000000004</v>
          </cell>
          <cell r="AQ50">
            <v>0.54200000000000004</v>
          </cell>
          <cell r="AR50">
            <v>0.54200000000000004</v>
          </cell>
          <cell r="AS50">
            <v>0.81300000000000006</v>
          </cell>
          <cell r="AT50">
            <v>0.81300000000000006</v>
          </cell>
          <cell r="AU50">
            <v>0.81300000000000006</v>
          </cell>
          <cell r="AV50">
            <v>0.81300000000000006</v>
          </cell>
          <cell r="AW50">
            <v>0.81300000000000006</v>
          </cell>
          <cell r="AX50">
            <v>0.81300000000000006</v>
          </cell>
          <cell r="AY50">
            <v>0.81300000000000006</v>
          </cell>
          <cell r="AZ50">
            <v>0.81300000000000006</v>
          </cell>
          <cell r="BA50" t="str">
            <v>Lease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1">
          <cell r="A51" t="str">
            <v>Pune 1</v>
          </cell>
          <cell r="B51" t="str">
            <v>Pune</v>
          </cell>
          <cell r="D51" t="str">
            <v>SEZ</v>
          </cell>
          <cell r="E51">
            <v>0</v>
          </cell>
          <cell r="F51">
            <v>0</v>
          </cell>
          <cell r="G51">
            <v>0</v>
          </cell>
          <cell r="H51">
            <v>1.9901502771600001</v>
          </cell>
          <cell r="I51">
            <v>1.9901502771600001</v>
          </cell>
          <cell r="J51">
            <v>1.9901502771600001</v>
          </cell>
          <cell r="K51">
            <v>1.9901502771600001</v>
          </cell>
          <cell r="L51">
            <v>1.9901502771600001</v>
          </cell>
          <cell r="M51">
            <v>1.9901502771600001</v>
          </cell>
          <cell r="N51">
            <v>1.9901502771600001</v>
          </cell>
          <cell r="O51">
            <v>1.9901502771600001</v>
          </cell>
          <cell r="P51">
            <v>1.9901502771600001</v>
          </cell>
          <cell r="Q51">
            <v>1.9901502771600001</v>
          </cell>
          <cell r="R51">
            <v>1.9901502771600001</v>
          </cell>
          <cell r="S51">
            <v>3.2612681024400008</v>
          </cell>
          <cell r="T51">
            <v>3.2612681024400008</v>
          </cell>
          <cell r="U51">
            <v>4.6908115629600005</v>
          </cell>
          <cell r="V51">
            <v>4.6908115629600005</v>
          </cell>
          <cell r="W51">
            <v>4.6908115629600005</v>
          </cell>
          <cell r="X51">
            <v>4.6908115629600005</v>
          </cell>
          <cell r="Y51">
            <v>6.3249938551200007</v>
          </cell>
          <cell r="Z51">
            <v>6.3249938551200007</v>
          </cell>
          <cell r="AA51">
            <v>8.0220574696800018</v>
          </cell>
          <cell r="AB51">
            <v>8.0220574696800018</v>
          </cell>
          <cell r="AC51">
            <v>8.0220574696800018</v>
          </cell>
          <cell r="AD51">
            <v>8.0220574696800018</v>
          </cell>
          <cell r="AE51">
            <v>8.0220574696800018</v>
          </cell>
          <cell r="AF51">
            <v>8.0220574696800018</v>
          </cell>
          <cell r="AG51">
            <v>8.0220574696800018</v>
          </cell>
          <cell r="AH51">
            <v>8.0220574696800018</v>
          </cell>
          <cell r="AI51">
            <v>8.0220574696800018</v>
          </cell>
          <cell r="AJ51">
            <v>8.0220574696800018</v>
          </cell>
          <cell r="AK51">
            <v>8.0220574696800018</v>
          </cell>
          <cell r="AL51">
            <v>8.0220574696800018</v>
          </cell>
          <cell r="AM51">
            <v>8.0220574696800018</v>
          </cell>
          <cell r="AN51">
            <v>8.0220574696800018</v>
          </cell>
          <cell r="AO51">
            <v>8.0220574696800018</v>
          </cell>
          <cell r="AP51">
            <v>8.0220574696800018</v>
          </cell>
          <cell r="AQ51">
            <v>8.0220574696800018</v>
          </cell>
          <cell r="AR51">
            <v>8.3205800112540018</v>
          </cell>
          <cell r="AS51">
            <v>8.3205800112540018</v>
          </cell>
          <cell r="AT51">
            <v>8.3205800112540018</v>
          </cell>
          <cell r="AU51">
            <v>8.3205800112540018</v>
          </cell>
          <cell r="AV51">
            <v>8.3205800112540018</v>
          </cell>
          <cell r="AW51">
            <v>8.3205800112540018</v>
          </cell>
          <cell r="AX51">
            <v>8.3205800112540018</v>
          </cell>
          <cell r="AY51">
            <v>8.3205800112540018</v>
          </cell>
          <cell r="AZ51">
            <v>8.3205800112540018</v>
          </cell>
          <cell r="BA51" t="str">
            <v>Lease</v>
          </cell>
          <cell r="BB51">
            <v>0</v>
          </cell>
          <cell r="BC51">
            <v>5.9704508314800009</v>
          </cell>
          <cell r="BD51">
            <v>5.9704508314800009</v>
          </cell>
          <cell r="BE51">
            <v>5.9704508314800009</v>
          </cell>
          <cell r="BF51">
            <v>17.911352494440003</v>
          </cell>
        </row>
        <row r="52">
          <cell r="A52" t="str">
            <v>Lohegaon  1</v>
          </cell>
          <cell r="B52" t="str">
            <v>Pune</v>
          </cell>
          <cell r="D52" t="str">
            <v>SEZ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>Lease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3">
          <cell r="A53" t="str">
            <v>Tathewade 1</v>
          </cell>
          <cell r="B53" t="str">
            <v>Pune</v>
          </cell>
          <cell r="D53" t="str">
            <v>SEZ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>Lease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4">
          <cell r="A54" t="str">
            <v>Muland 1</v>
          </cell>
          <cell r="B54" t="str">
            <v>Mumbai</v>
          </cell>
          <cell r="D54" t="str">
            <v>SEZ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1.9121999999999999</v>
          </cell>
          <cell r="AV54">
            <v>1.9121999999999999</v>
          </cell>
          <cell r="AW54">
            <v>1.9121999999999999</v>
          </cell>
          <cell r="AX54">
            <v>1.9121999999999999</v>
          </cell>
          <cell r="AY54">
            <v>1.9121999999999999</v>
          </cell>
          <cell r="AZ54">
            <v>1.9121999999999999</v>
          </cell>
          <cell r="BA54" t="str">
            <v>Lease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</row>
        <row r="55">
          <cell r="A55" t="str">
            <v>NTC 1</v>
          </cell>
          <cell r="B55" t="str">
            <v>Mumbai</v>
          </cell>
          <cell r="D55" t="str">
            <v>Non SEZ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29.412044999999999</v>
          </cell>
          <cell r="Z55">
            <v>29.412044999999999</v>
          </cell>
          <cell r="AA55">
            <v>29.412044999999999</v>
          </cell>
          <cell r="AB55">
            <v>29.412044999999999</v>
          </cell>
          <cell r="AC55">
            <v>29.412044999999999</v>
          </cell>
          <cell r="AD55">
            <v>29.412044999999999</v>
          </cell>
          <cell r="AE55">
            <v>29.412044999999999</v>
          </cell>
          <cell r="AF55">
            <v>29.412044999999999</v>
          </cell>
          <cell r="AG55">
            <v>29.412044999999999</v>
          </cell>
          <cell r="AH55">
            <v>29.412044999999999</v>
          </cell>
          <cell r="AI55">
            <v>29.412044999999999</v>
          </cell>
          <cell r="AJ55">
            <v>29.412044999999999</v>
          </cell>
          <cell r="AK55">
            <v>29.412044999999999</v>
          </cell>
          <cell r="AL55">
            <v>29.412044999999999</v>
          </cell>
          <cell r="AM55">
            <v>29.412044999999999</v>
          </cell>
          <cell r="AN55">
            <v>29.412044999999999</v>
          </cell>
          <cell r="AO55">
            <v>29.412044999999999</v>
          </cell>
          <cell r="AP55">
            <v>29.412044999999999</v>
          </cell>
          <cell r="AQ55">
            <v>29.412044999999999</v>
          </cell>
          <cell r="AR55">
            <v>29.412044999999999</v>
          </cell>
          <cell r="AS55">
            <v>29.412044999999999</v>
          </cell>
          <cell r="AT55">
            <v>29.412044999999999</v>
          </cell>
          <cell r="AU55">
            <v>29.412044999999999</v>
          </cell>
          <cell r="AV55">
            <v>29.412044999999999</v>
          </cell>
          <cell r="AW55">
            <v>29.412044999999999</v>
          </cell>
          <cell r="AX55">
            <v>29.412044999999999</v>
          </cell>
          <cell r="AY55">
            <v>29.412044999999999</v>
          </cell>
          <cell r="AZ55">
            <v>29.412044999999999</v>
          </cell>
          <cell r="BA55" t="str">
            <v>Lease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</row>
        <row r="56">
          <cell r="A56" t="str">
            <v>West Zone</v>
          </cell>
          <cell r="E56">
            <v>0</v>
          </cell>
          <cell r="F56">
            <v>0</v>
          </cell>
          <cell r="G56">
            <v>0</v>
          </cell>
          <cell r="H56">
            <v>1.9901502771600001</v>
          </cell>
          <cell r="I56">
            <v>1.9901502771600001</v>
          </cell>
          <cell r="J56">
            <v>1.9901502771600001</v>
          </cell>
          <cell r="K56">
            <v>1.9901502771600001</v>
          </cell>
          <cell r="L56">
            <v>1.9901502771600001</v>
          </cell>
          <cell r="M56">
            <v>1.9901502771600001</v>
          </cell>
          <cell r="N56">
            <v>1.9901502771600001</v>
          </cell>
          <cell r="O56">
            <v>1.9901502771600001</v>
          </cell>
          <cell r="P56">
            <v>1.9901502771600001</v>
          </cell>
          <cell r="Q56">
            <v>1.9901502771600001</v>
          </cell>
          <cell r="R56">
            <v>1.9901502771600001</v>
          </cell>
          <cell r="S56">
            <v>3.2612681024400008</v>
          </cell>
          <cell r="T56">
            <v>3.8032681024400006</v>
          </cell>
          <cell r="U56">
            <v>5.5038115629600002</v>
          </cell>
          <cell r="V56">
            <v>5.5038115629600002</v>
          </cell>
          <cell r="W56">
            <v>5.5038115629600002</v>
          </cell>
          <cell r="X56">
            <v>5.5038115629600002</v>
          </cell>
          <cell r="Y56">
            <v>36.55003885512</v>
          </cell>
          <cell r="Z56">
            <v>36.55003885512</v>
          </cell>
          <cell r="AA56">
            <v>38.247102469680001</v>
          </cell>
          <cell r="AB56">
            <v>38.247102469680001</v>
          </cell>
          <cell r="AC56">
            <v>38.247102469680001</v>
          </cell>
          <cell r="AD56">
            <v>38.247102469680001</v>
          </cell>
          <cell r="AE56">
            <v>38.247102469680001</v>
          </cell>
          <cell r="AF56">
            <v>38.247102469680001</v>
          </cell>
          <cell r="AG56">
            <v>38.518102469680002</v>
          </cell>
          <cell r="AH56">
            <v>38.518102469680002</v>
          </cell>
          <cell r="AI56">
            <v>38.518102469680002</v>
          </cell>
          <cell r="AJ56">
            <v>38.518102469680002</v>
          </cell>
          <cell r="AK56">
            <v>38.518102469680002</v>
          </cell>
          <cell r="AL56">
            <v>38.518102469680002</v>
          </cell>
          <cell r="AM56">
            <v>38.518102469680002</v>
          </cell>
          <cell r="AN56">
            <v>38.518102469680002</v>
          </cell>
          <cell r="AO56">
            <v>39.060102469680004</v>
          </cell>
          <cell r="AP56">
            <v>39.060102469680004</v>
          </cell>
          <cell r="AQ56">
            <v>39.060102469680004</v>
          </cell>
          <cell r="AR56">
            <v>39.358625011253999</v>
          </cell>
          <cell r="AS56">
            <v>39.629625011253999</v>
          </cell>
          <cell r="AT56">
            <v>39.629625011253999</v>
          </cell>
          <cell r="AU56">
            <v>41.541825011254005</v>
          </cell>
          <cell r="AV56">
            <v>41.541825011254005</v>
          </cell>
          <cell r="AW56">
            <v>41.541825011254005</v>
          </cell>
          <cell r="AX56">
            <v>41.541825011254005</v>
          </cell>
          <cell r="AY56">
            <v>41.541825011254005</v>
          </cell>
          <cell r="AZ56">
            <v>41.541825011254005</v>
          </cell>
          <cell r="BA56" t="str">
            <v>Lease</v>
          </cell>
          <cell r="BB56">
            <v>0</v>
          </cell>
          <cell r="BC56">
            <v>5.9704508314800009</v>
          </cell>
          <cell r="BD56">
            <v>5.9704508314800009</v>
          </cell>
          <cell r="BE56">
            <v>5.9704508314800009</v>
          </cell>
          <cell r="BF56">
            <v>17.911352494440003</v>
          </cell>
        </row>
        <row r="57">
          <cell r="A57" t="str">
            <v>Chennai 1A,AB,AC</v>
          </cell>
          <cell r="B57" t="str">
            <v>Chennai</v>
          </cell>
          <cell r="D57" t="str">
            <v>SEZ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>Sale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</row>
        <row r="58">
          <cell r="A58" t="str">
            <v>Chennai 5,7,10</v>
          </cell>
          <cell r="B58" t="str">
            <v>Chennai</v>
          </cell>
          <cell r="D58" t="str">
            <v>SEZ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>Sale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</row>
        <row r="59">
          <cell r="A59" t="str">
            <v>Chennai 3,4,6.9A,9B</v>
          </cell>
          <cell r="B59" t="str">
            <v>Chennai</v>
          </cell>
          <cell r="D59" t="str">
            <v>SEZ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>Sale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</row>
        <row r="60">
          <cell r="A60" t="str">
            <v>Chennai 8</v>
          </cell>
          <cell r="B60" t="str">
            <v>Chennai</v>
          </cell>
          <cell r="D60" t="str">
            <v>SEZ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 t="str">
            <v>Sale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</row>
        <row r="61">
          <cell r="A61" t="str">
            <v>Tidal Park 1</v>
          </cell>
          <cell r="B61" t="str">
            <v>Tidal Park</v>
          </cell>
          <cell r="D61" t="str">
            <v>SEZ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4.7808019919999998</v>
          </cell>
          <cell r="AS61">
            <v>4.7808019919999998</v>
          </cell>
          <cell r="AT61">
            <v>4.7808019919999998</v>
          </cell>
          <cell r="AU61">
            <v>4.7808019919999998</v>
          </cell>
          <cell r="AV61">
            <v>4.7808019919999998</v>
          </cell>
          <cell r="AW61">
            <v>4.7808019919999998</v>
          </cell>
          <cell r="AX61">
            <v>4.7808019919999998</v>
          </cell>
          <cell r="AY61">
            <v>4.7808019919999998</v>
          </cell>
          <cell r="AZ61">
            <v>4.7808019919999998</v>
          </cell>
          <cell r="BA61" t="str">
            <v>Lease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</row>
        <row r="62">
          <cell r="A62" t="str">
            <v>Kokapet 1</v>
          </cell>
          <cell r="B62" t="str">
            <v>Rai Durg</v>
          </cell>
          <cell r="D62" t="str">
            <v>SEZ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 t="str">
            <v>Lease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</row>
        <row r="63">
          <cell r="A63" t="str">
            <v>Hyderabad 2</v>
          </cell>
          <cell r="B63" t="str">
            <v>Hyderabad</v>
          </cell>
          <cell r="D63" t="str">
            <v>SEZ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 t="str">
            <v>Sale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A64" t="str">
            <v>Hyderabad 1,3</v>
          </cell>
          <cell r="B64" t="str">
            <v>Hyderabad</v>
          </cell>
          <cell r="D64" t="str">
            <v>SEZ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 t="str">
            <v>Sale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</row>
        <row r="66">
          <cell r="A66" t="str">
            <v>South Zone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4.7808019919999998</v>
          </cell>
          <cell r="AS66">
            <v>4.7808019919999998</v>
          </cell>
          <cell r="AT66">
            <v>4.7808019919999998</v>
          </cell>
          <cell r="AU66">
            <v>4.7808019919999998</v>
          </cell>
          <cell r="AV66">
            <v>4.7808019919999998</v>
          </cell>
          <cell r="AW66">
            <v>4.7808019919999998</v>
          </cell>
          <cell r="AX66">
            <v>4.7808019919999998</v>
          </cell>
          <cell r="AY66">
            <v>4.7808019919999998</v>
          </cell>
          <cell r="AZ66">
            <v>4.7808019919999998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</row>
        <row r="67">
          <cell r="A67" t="str">
            <v>Commercial offices 1</v>
          </cell>
          <cell r="B67" t="str">
            <v>Gurgaon</v>
          </cell>
          <cell r="D67" t="str">
            <v>Non SEZ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4.1829999999999998</v>
          </cell>
          <cell r="AX67">
            <v>4.1829999999999998</v>
          </cell>
          <cell r="AY67">
            <v>4.1829999999999998</v>
          </cell>
          <cell r="AZ67">
            <v>4.1829999999999998</v>
          </cell>
          <cell r="BA67" t="str">
            <v>Lease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A68" t="str">
            <v>Gurgaon W block,Bulding 14</v>
          </cell>
          <cell r="B68" t="str">
            <v>Gurgaon</v>
          </cell>
          <cell r="D68" t="str">
            <v>SEZ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 t="str">
            <v>Sale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</row>
        <row r="69">
          <cell r="A69" t="str">
            <v>Gurgaon Non Sez</v>
          </cell>
          <cell r="B69" t="str">
            <v>Gurgaon</v>
          </cell>
          <cell r="D69" t="str">
            <v>Non SEZ</v>
          </cell>
          <cell r="E69">
            <v>0</v>
          </cell>
          <cell r="F69">
            <v>2.858976288</v>
          </cell>
          <cell r="G69">
            <v>2.858976288</v>
          </cell>
          <cell r="H69">
            <v>2.858976288</v>
          </cell>
          <cell r="I69">
            <v>2.858976288</v>
          </cell>
          <cell r="J69">
            <v>2.858976288</v>
          </cell>
          <cell r="K69">
            <v>8.4165716599999989</v>
          </cell>
          <cell r="L69">
            <v>10.476630191999998</v>
          </cell>
          <cell r="M69">
            <v>10.476630191999998</v>
          </cell>
          <cell r="N69">
            <v>16.217103951999999</v>
          </cell>
          <cell r="O69">
            <v>16.217103951999999</v>
          </cell>
          <cell r="P69">
            <v>16.217103951999999</v>
          </cell>
          <cell r="Q69">
            <v>16.217103951999999</v>
          </cell>
          <cell r="R69">
            <v>22.766345951999998</v>
          </cell>
          <cell r="S69">
            <v>22.766345951999998</v>
          </cell>
          <cell r="T69">
            <v>22.766345951999998</v>
          </cell>
          <cell r="U69">
            <v>22.766345951999998</v>
          </cell>
          <cell r="V69">
            <v>22.766345951999998</v>
          </cell>
          <cell r="W69">
            <v>27.702451951999997</v>
          </cell>
          <cell r="X69">
            <v>27.702451951999997</v>
          </cell>
          <cell r="Y69">
            <v>36.950999021333331</v>
          </cell>
          <cell r="Z69">
            <v>36.950999021333331</v>
          </cell>
          <cell r="AA69">
            <v>42.074068021333332</v>
          </cell>
          <cell r="AB69">
            <v>46.257984266666668</v>
          </cell>
          <cell r="AC69">
            <v>46.257984266666668</v>
          </cell>
          <cell r="AD69">
            <v>52.091054752000005</v>
          </cell>
          <cell r="AE69">
            <v>52.091054752000005</v>
          </cell>
          <cell r="AF69">
            <v>52.611374752000003</v>
          </cell>
          <cell r="AG69">
            <v>52.611374752000003</v>
          </cell>
          <cell r="AH69">
            <v>52.611374752000003</v>
          </cell>
          <cell r="AI69">
            <v>52.611374752000003</v>
          </cell>
          <cell r="AJ69">
            <v>52.611374752000003</v>
          </cell>
          <cell r="AK69">
            <v>73.642888034000009</v>
          </cell>
          <cell r="AL69">
            <v>83.20328803400001</v>
          </cell>
          <cell r="AM69">
            <v>83.20328803400001</v>
          </cell>
          <cell r="AN69">
            <v>83.20328803400001</v>
          </cell>
          <cell r="AO69">
            <v>83.20328803400001</v>
          </cell>
          <cell r="AP69">
            <v>83.632134477200012</v>
          </cell>
          <cell r="AQ69">
            <v>83.632134477200012</v>
          </cell>
          <cell r="AR69">
            <v>83.632134477200012</v>
          </cell>
          <cell r="AS69">
            <v>83.632134477200012</v>
          </cell>
          <cell r="AT69">
            <v>83.632134477200012</v>
          </cell>
          <cell r="AU69">
            <v>84.465773783000017</v>
          </cell>
          <cell r="AV69">
            <v>84.774782562800013</v>
          </cell>
          <cell r="AW69">
            <v>101.50678256280001</v>
          </cell>
          <cell r="AX69">
            <v>102.36785362680001</v>
          </cell>
          <cell r="AY69">
            <v>102.36785362680001</v>
          </cell>
          <cell r="AZ69">
            <v>102.36785362680001</v>
          </cell>
          <cell r="BA69" t="str">
            <v>Lease</v>
          </cell>
          <cell r="BB69">
            <v>5.7179525760000001</v>
          </cell>
          <cell r="BC69">
            <v>8.5769288639999992</v>
          </cell>
          <cell r="BD69">
            <v>29.369832043999995</v>
          </cell>
          <cell r="BE69">
            <v>48.651311855999992</v>
          </cell>
          <cell r="BF69">
            <v>92.316025339999982</v>
          </cell>
        </row>
        <row r="70">
          <cell r="A70" t="str">
            <v>Gurgaon Cyber 5-9,15,16</v>
          </cell>
          <cell r="B70" t="str">
            <v>Gurgaon</v>
          </cell>
          <cell r="D70" t="str">
            <v>SEZ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>Sale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</row>
        <row r="71">
          <cell r="A71" t="str">
            <v>Gurgaon 1</v>
          </cell>
          <cell r="B71" t="str">
            <v>Gurgaon Non Sez</v>
          </cell>
          <cell r="D71" t="str">
            <v>Non SEZ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 t="str">
            <v>Lease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A72" t="str">
            <v>Noida, CSC 1</v>
          </cell>
          <cell r="B72" t="str">
            <v>Noida, CSC</v>
          </cell>
          <cell r="D72" t="str">
            <v>Non SEZ</v>
          </cell>
          <cell r="E72">
            <v>1.443233827</v>
          </cell>
          <cell r="F72">
            <v>1.443233827</v>
          </cell>
          <cell r="G72">
            <v>1.443233827</v>
          </cell>
          <cell r="H72">
            <v>1.443233827</v>
          </cell>
          <cell r="I72">
            <v>1.443233827</v>
          </cell>
          <cell r="J72">
            <v>2.2845182797999999</v>
          </cell>
          <cell r="K72">
            <v>2.3131520686</v>
          </cell>
          <cell r="L72">
            <v>2.3131520686</v>
          </cell>
          <cell r="M72">
            <v>2.3131520686</v>
          </cell>
          <cell r="N72">
            <v>3.1566294912999999</v>
          </cell>
          <cell r="O72">
            <v>3.1566294912999999</v>
          </cell>
          <cell r="P72">
            <v>3.1566294912999999</v>
          </cell>
          <cell r="Q72">
            <v>3.1566294912999999</v>
          </cell>
          <cell r="R72">
            <v>3.1566294912999999</v>
          </cell>
          <cell r="S72">
            <v>3.1566294912999999</v>
          </cell>
          <cell r="T72">
            <v>3.1566294912999999</v>
          </cell>
          <cell r="U72">
            <v>3.1566294912999999</v>
          </cell>
          <cell r="V72">
            <v>3.1566294912999999</v>
          </cell>
          <cell r="W72">
            <v>3.1566294912999999</v>
          </cell>
          <cell r="X72">
            <v>3.1566294912999999</v>
          </cell>
          <cell r="Y72">
            <v>3.1566294912999999</v>
          </cell>
          <cell r="Z72">
            <v>3.1566294912999999</v>
          </cell>
          <cell r="AA72">
            <v>3.1566294912999999</v>
          </cell>
          <cell r="AB72">
            <v>3.1566294912999999</v>
          </cell>
          <cell r="AC72">
            <v>3.1566294912999999</v>
          </cell>
          <cell r="AD72">
            <v>3.1566294912999999</v>
          </cell>
          <cell r="AE72">
            <v>3.1566294912999999</v>
          </cell>
          <cell r="AF72">
            <v>3.1566294912999999</v>
          </cell>
          <cell r="AG72">
            <v>3.1566294912999999</v>
          </cell>
          <cell r="AH72">
            <v>3.1566294912999999</v>
          </cell>
          <cell r="AI72">
            <v>3.1566294912999999</v>
          </cell>
          <cell r="AJ72">
            <v>3.1566294912999999</v>
          </cell>
          <cell r="AK72">
            <v>3.2534263945149999</v>
          </cell>
          <cell r="AL72">
            <v>3.2534263945149999</v>
          </cell>
          <cell r="AM72">
            <v>3.2534263945149999</v>
          </cell>
          <cell r="AN72">
            <v>3.3731145653499999</v>
          </cell>
          <cell r="AO72">
            <v>3.3731145653499999</v>
          </cell>
          <cell r="AP72">
            <v>3.3731145653499999</v>
          </cell>
          <cell r="AQ72">
            <v>3.3731145653499999</v>
          </cell>
          <cell r="AR72">
            <v>3.3731145653499999</v>
          </cell>
          <cell r="AS72">
            <v>3.3731145653499999</v>
          </cell>
          <cell r="AT72">
            <v>3.4993072332699997</v>
          </cell>
          <cell r="AU72">
            <v>3.5036023015899995</v>
          </cell>
          <cell r="AV72">
            <v>3.5036023015899995</v>
          </cell>
          <cell r="AW72">
            <v>3.5036023015899995</v>
          </cell>
          <cell r="AX72">
            <v>3.6301239149949995</v>
          </cell>
          <cell r="AY72">
            <v>3.6301239149949995</v>
          </cell>
          <cell r="AZ72">
            <v>3.6301239149949995</v>
          </cell>
          <cell r="BA72" t="str">
            <v>Lease</v>
          </cell>
          <cell r="BB72">
            <v>4.3297014809999999</v>
          </cell>
          <cell r="BC72">
            <v>5.1709859337999999</v>
          </cell>
          <cell r="BD72">
            <v>6.9394562058</v>
          </cell>
          <cell r="BE72">
            <v>9.4698884738999993</v>
          </cell>
          <cell r="BF72">
            <v>25.9100320945</v>
          </cell>
        </row>
        <row r="73">
          <cell r="A73" t="str">
            <v>Noida, Sector 143 1</v>
          </cell>
          <cell r="B73" t="str">
            <v>Noida, Sector 143</v>
          </cell>
          <cell r="D73" t="str">
            <v>SEZ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1.7075</v>
          </cell>
          <cell r="AL73">
            <v>1.7075</v>
          </cell>
          <cell r="AM73">
            <v>1.7075</v>
          </cell>
          <cell r="AN73">
            <v>1.7075</v>
          </cell>
          <cell r="AO73">
            <v>1.7075</v>
          </cell>
          <cell r="AP73">
            <v>1.7075</v>
          </cell>
          <cell r="AQ73">
            <v>1.7075</v>
          </cell>
          <cell r="AR73">
            <v>1.7075</v>
          </cell>
          <cell r="AS73">
            <v>1.7075</v>
          </cell>
          <cell r="AT73">
            <v>1.7075</v>
          </cell>
          <cell r="AU73">
            <v>1.7075</v>
          </cell>
          <cell r="AV73">
            <v>1.7075</v>
          </cell>
          <cell r="AW73">
            <v>3.415</v>
          </cell>
          <cell r="AX73">
            <v>3.415</v>
          </cell>
          <cell r="AY73">
            <v>3.415</v>
          </cell>
          <cell r="AZ73">
            <v>3.415</v>
          </cell>
          <cell r="BA73" t="str">
            <v>Lease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</row>
        <row r="74">
          <cell r="A74" t="str">
            <v>Silokhera A1A2A3,B1,B2,B3</v>
          </cell>
          <cell r="B74" t="str">
            <v>Silokhera</v>
          </cell>
          <cell r="D74" t="str">
            <v>SEZ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>Sale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5">
          <cell r="A75" t="str">
            <v>Sonepat 1</v>
          </cell>
          <cell r="B75" t="str">
            <v>Sonepat</v>
          </cell>
          <cell r="D75" t="str">
            <v>SEZ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0.54200000000000004</v>
          </cell>
          <cell r="S75">
            <v>0.54200000000000004</v>
          </cell>
          <cell r="T75">
            <v>0.54200000000000004</v>
          </cell>
          <cell r="U75">
            <v>0.54200000000000004</v>
          </cell>
          <cell r="V75">
            <v>0.54200000000000004</v>
          </cell>
          <cell r="W75">
            <v>0.54200000000000004</v>
          </cell>
          <cell r="X75">
            <v>0.54200000000000004</v>
          </cell>
          <cell r="Y75">
            <v>0.54200000000000004</v>
          </cell>
          <cell r="Z75">
            <v>0.54200000000000004</v>
          </cell>
          <cell r="AA75">
            <v>0.54200000000000004</v>
          </cell>
          <cell r="AB75">
            <v>0.54200000000000004</v>
          </cell>
          <cell r="AC75">
            <v>0.54200000000000004</v>
          </cell>
          <cell r="AD75">
            <v>0.54200000000000004</v>
          </cell>
          <cell r="AE75">
            <v>0.54200000000000004</v>
          </cell>
          <cell r="AF75">
            <v>0.54200000000000004</v>
          </cell>
          <cell r="AG75">
            <v>0.54200000000000004</v>
          </cell>
          <cell r="AH75">
            <v>0.54200000000000004</v>
          </cell>
          <cell r="AI75">
            <v>0.54200000000000004</v>
          </cell>
          <cell r="AJ75">
            <v>0.54200000000000004</v>
          </cell>
          <cell r="AK75">
            <v>0.54200000000000004</v>
          </cell>
          <cell r="AL75">
            <v>0.54200000000000004</v>
          </cell>
          <cell r="AM75">
            <v>0.54200000000000004</v>
          </cell>
          <cell r="AN75">
            <v>0.54200000000000004</v>
          </cell>
          <cell r="AO75">
            <v>1.0840000000000001</v>
          </cell>
          <cell r="AP75">
            <v>1.0840000000000001</v>
          </cell>
          <cell r="AQ75">
            <v>1.0840000000000001</v>
          </cell>
          <cell r="AR75">
            <v>1.0840000000000001</v>
          </cell>
          <cell r="AS75">
            <v>1.0840000000000001</v>
          </cell>
          <cell r="AT75">
            <v>1.0840000000000001</v>
          </cell>
          <cell r="AU75">
            <v>1.0840000000000001</v>
          </cell>
          <cell r="AV75">
            <v>1.0840000000000001</v>
          </cell>
          <cell r="AW75">
            <v>1.0840000000000001</v>
          </cell>
          <cell r="AX75">
            <v>1.0840000000000001</v>
          </cell>
          <cell r="AY75">
            <v>1.0840000000000001</v>
          </cell>
          <cell r="AZ75">
            <v>1.0840000000000001</v>
          </cell>
          <cell r="BA75" t="str">
            <v>Lease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6">
          <cell r="A76" t="str">
            <v>Silokhera C1,C2,D,E1</v>
          </cell>
          <cell r="B76" t="str">
            <v>Silokhera</v>
          </cell>
          <cell r="D76" t="str">
            <v>SEZ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>Sale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7">
          <cell r="A77" t="str">
            <v>Silokhera E2,F1,F2</v>
          </cell>
          <cell r="B77" t="str">
            <v>Silokhera</v>
          </cell>
          <cell r="D77" t="str">
            <v>SEZ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 t="str">
            <v>Sale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</row>
        <row r="78">
          <cell r="A78" t="str">
            <v>Silokhera 7 Acre</v>
          </cell>
          <cell r="B78" t="str">
            <v>Silokhera 7 Acre</v>
          </cell>
          <cell r="D78" t="str">
            <v>Non SEZ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5.4339328149999995</v>
          </cell>
          <cell r="BA78" t="str">
            <v>Lease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</row>
        <row r="79">
          <cell r="A79" t="str">
            <v>Manesar 1</v>
          </cell>
          <cell r="B79" t="str">
            <v>Gurgaon</v>
          </cell>
          <cell r="D79" t="str">
            <v>SEZ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 t="str">
            <v>Lease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</row>
        <row r="80">
          <cell r="A80" t="str">
            <v>Delhi 1</v>
          </cell>
          <cell r="B80" t="str">
            <v>Delhi</v>
          </cell>
          <cell r="D80" t="str">
            <v>SEZ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4.5529999999999999</v>
          </cell>
          <cell r="AE80">
            <v>4.5529999999999999</v>
          </cell>
          <cell r="AF80">
            <v>4.5529999999999999</v>
          </cell>
          <cell r="AG80">
            <v>4.5529999999999999</v>
          </cell>
          <cell r="AH80">
            <v>4.5529999999999999</v>
          </cell>
          <cell r="AI80">
            <v>4.5529999999999999</v>
          </cell>
          <cell r="AJ80">
            <v>4.5529999999999999</v>
          </cell>
          <cell r="AK80">
            <v>4.5529999999999999</v>
          </cell>
          <cell r="AL80">
            <v>4.5529999999999999</v>
          </cell>
          <cell r="AM80">
            <v>13.658999999999999</v>
          </cell>
          <cell r="AN80">
            <v>13.658999999999999</v>
          </cell>
          <cell r="AO80">
            <v>13.658999999999999</v>
          </cell>
          <cell r="AP80">
            <v>13.658999999999999</v>
          </cell>
          <cell r="AQ80">
            <v>13.658999999999999</v>
          </cell>
          <cell r="AR80">
            <v>13.658999999999999</v>
          </cell>
          <cell r="AS80">
            <v>13.658999999999999</v>
          </cell>
          <cell r="AT80">
            <v>13.658999999999999</v>
          </cell>
          <cell r="AU80">
            <v>13.658999999999999</v>
          </cell>
          <cell r="AV80">
            <v>13.658999999999999</v>
          </cell>
          <cell r="AW80">
            <v>13.658999999999999</v>
          </cell>
          <cell r="AX80">
            <v>13.658999999999999</v>
          </cell>
          <cell r="AY80">
            <v>20.852739999999997</v>
          </cell>
          <cell r="AZ80">
            <v>20.852739999999997</v>
          </cell>
          <cell r="BA80" t="str">
            <v>Lease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</row>
        <row r="81">
          <cell r="A81">
            <v>0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</row>
        <row r="82">
          <cell r="A82" t="str">
            <v>North Zone</v>
          </cell>
          <cell r="E82">
            <v>1.443233827</v>
          </cell>
          <cell r="F82">
            <v>4.3022101150000003</v>
          </cell>
          <cell r="G82">
            <v>4.3022101150000003</v>
          </cell>
          <cell r="H82">
            <v>4.3022101150000003</v>
          </cell>
          <cell r="I82">
            <v>4.3022101150000003</v>
          </cell>
          <cell r="J82">
            <v>5.1434945677999995</v>
          </cell>
          <cell r="K82">
            <v>10.7297237286</v>
          </cell>
          <cell r="L82">
            <v>12.789782260599999</v>
          </cell>
          <cell r="M82">
            <v>12.789782260599999</v>
          </cell>
          <cell r="N82">
            <v>19.373733443299997</v>
          </cell>
          <cell r="O82">
            <v>19.373733443299997</v>
          </cell>
          <cell r="P82">
            <v>19.373733443299997</v>
          </cell>
          <cell r="Q82">
            <v>19.373733443299997</v>
          </cell>
          <cell r="R82">
            <v>26.464975443299998</v>
          </cell>
          <cell r="S82">
            <v>26.464975443299998</v>
          </cell>
          <cell r="T82">
            <v>26.464975443299998</v>
          </cell>
          <cell r="U82">
            <v>26.464975443299998</v>
          </cell>
          <cell r="V82">
            <v>26.464975443299998</v>
          </cell>
          <cell r="W82">
            <v>31.401081443299997</v>
          </cell>
          <cell r="X82">
            <v>31.401081443299997</v>
          </cell>
          <cell r="Y82">
            <v>40.649628512633335</v>
          </cell>
          <cell r="Z82">
            <v>40.649628512633335</v>
          </cell>
          <cell r="AA82">
            <v>45.772697512633336</v>
          </cell>
          <cell r="AB82">
            <v>49.956613757966672</v>
          </cell>
          <cell r="AC82">
            <v>49.956613757966672</v>
          </cell>
          <cell r="AD82">
            <v>60.342684243300006</v>
          </cell>
          <cell r="AE82">
            <v>60.342684243300006</v>
          </cell>
          <cell r="AF82">
            <v>60.863004243300004</v>
          </cell>
          <cell r="AG82">
            <v>60.863004243300004</v>
          </cell>
          <cell r="AH82">
            <v>60.863004243300004</v>
          </cell>
          <cell r="AI82">
            <v>60.863004243300004</v>
          </cell>
          <cell r="AJ82">
            <v>60.863004243300004</v>
          </cell>
          <cell r="AK82">
            <v>83.698814428515007</v>
          </cell>
          <cell r="AL82">
            <v>93.259214428515008</v>
          </cell>
          <cell r="AM82">
            <v>102.365214428515</v>
          </cell>
          <cell r="AN82">
            <v>102.48490259934999</v>
          </cell>
          <cell r="AO82">
            <v>103.02690259935</v>
          </cell>
          <cell r="AP82">
            <v>103.45574904255</v>
          </cell>
          <cell r="AQ82">
            <v>103.45574904255</v>
          </cell>
          <cell r="AR82">
            <v>103.45574904255</v>
          </cell>
          <cell r="AS82">
            <v>103.45574904255</v>
          </cell>
          <cell r="AT82">
            <v>103.58194171047001</v>
          </cell>
          <cell r="AU82">
            <v>104.41987608459002</v>
          </cell>
          <cell r="AV82">
            <v>104.72888486439001</v>
          </cell>
          <cell r="AW82">
            <v>127.35138486439001</v>
          </cell>
          <cell r="AX82">
            <v>128.338977541795</v>
          </cell>
          <cell r="AY82">
            <v>135.53271754179502</v>
          </cell>
          <cell r="AZ82">
            <v>140.96665035679501</v>
          </cell>
          <cell r="BA82">
            <v>0</v>
          </cell>
          <cell r="BB82">
            <v>10.047654056999999</v>
          </cell>
          <cell r="BC82">
            <v>13.7479147978</v>
          </cell>
          <cell r="BD82">
            <v>36.309288249799998</v>
          </cell>
          <cell r="BE82">
            <v>58.121200329899992</v>
          </cell>
          <cell r="BF82">
            <v>118.22605743449998</v>
          </cell>
        </row>
        <row r="83">
          <cell r="A83" t="str">
            <v>Existing Buildings</v>
          </cell>
          <cell r="B83" t="str">
            <v>Existing Buildings</v>
          </cell>
          <cell r="D83" t="str">
            <v>Non SEZ</v>
          </cell>
          <cell r="E83">
            <v>27.33</v>
          </cell>
          <cell r="F83">
            <v>27.33</v>
          </cell>
          <cell r="G83">
            <v>27.33</v>
          </cell>
          <cell r="H83">
            <v>27.33</v>
          </cell>
          <cell r="I83">
            <v>27.33</v>
          </cell>
          <cell r="J83">
            <v>27.33</v>
          </cell>
          <cell r="K83">
            <v>27.33</v>
          </cell>
          <cell r="L83">
            <v>27.33</v>
          </cell>
          <cell r="M83">
            <v>27.33</v>
          </cell>
          <cell r="N83">
            <v>28.599999999999998</v>
          </cell>
          <cell r="O83">
            <v>28.599999999999998</v>
          </cell>
          <cell r="P83">
            <v>28.599999999999998</v>
          </cell>
          <cell r="Q83">
            <v>28.771599999999999</v>
          </cell>
          <cell r="R83">
            <v>28.9442296</v>
          </cell>
          <cell r="S83">
            <v>29.117894977599999</v>
          </cell>
          <cell r="T83">
            <v>29.2926023474656</v>
          </cell>
          <cell r="U83">
            <v>29.468357961550392</v>
          </cell>
          <cell r="V83">
            <v>29.645168109319695</v>
          </cell>
          <cell r="W83">
            <v>29.823039117975615</v>
          </cell>
          <cell r="X83">
            <v>30.001977352683468</v>
          </cell>
          <cell r="Y83">
            <v>30.181989216799568</v>
          </cell>
          <cell r="Z83">
            <v>30.363081152100367</v>
          </cell>
          <cell r="AA83">
            <v>30.545259639012968</v>
          </cell>
          <cell r="AB83">
            <v>30.728531196847047</v>
          </cell>
          <cell r="AC83">
            <v>30.912902384028129</v>
          </cell>
          <cell r="AD83">
            <v>31.098379798332299</v>
          </cell>
          <cell r="AE83">
            <v>31.284970077122292</v>
          </cell>
          <cell r="AF83">
            <v>31.472679897585024</v>
          </cell>
          <cell r="AG83">
            <v>31.661515976970534</v>
          </cell>
          <cell r="AH83">
            <v>31.851485072832357</v>
          </cell>
          <cell r="AI83">
            <v>32.042593983269349</v>
          </cell>
          <cell r="AJ83">
            <v>32.234849547168963</v>
          </cell>
          <cell r="AK83">
            <v>32.428258644451979</v>
          </cell>
          <cell r="AL83">
            <v>32.622828196318693</v>
          </cell>
          <cell r="AM83">
            <v>32.818565165496608</v>
          </cell>
          <cell r="AN83">
            <v>33.015476556489588</v>
          </cell>
          <cell r="AO83">
            <v>33.023730425628713</v>
          </cell>
          <cell r="AP83">
            <v>33.031986358235123</v>
          </cell>
          <cell r="AQ83">
            <v>33.040244354824686</v>
          </cell>
          <cell r="AR83">
            <v>33.048504415913392</v>
          </cell>
          <cell r="AS83">
            <v>33.056766542017371</v>
          </cell>
          <cell r="AT83">
            <v>33.065030733652875</v>
          </cell>
          <cell r="AU83">
            <v>33.073296991336292</v>
          </cell>
          <cell r="AV83">
            <v>33.081565315584129</v>
          </cell>
          <cell r="AW83">
            <v>33.089835706913028</v>
          </cell>
          <cell r="AX83">
            <v>33.098108165839761</v>
          </cell>
          <cell r="AY83">
            <v>33.106382692881226</v>
          </cell>
          <cell r="AZ83">
            <v>33.114659288554449</v>
          </cell>
          <cell r="BA83">
            <v>0</v>
          </cell>
          <cell r="BB83">
            <v>81.99</v>
          </cell>
          <cell r="BC83">
            <v>81.99</v>
          </cell>
          <cell r="BD83">
            <v>81.99</v>
          </cell>
          <cell r="BE83">
            <v>85.8</v>
          </cell>
          <cell r="BF83">
            <v>331.77</v>
          </cell>
        </row>
        <row r="124">
          <cell r="A124" t="str">
            <v>Bhubaneswar 1</v>
          </cell>
          <cell r="B124" t="str">
            <v>Bhubaneswar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6.3E-3</v>
          </cell>
          <cell r="T124">
            <v>6.3E-3</v>
          </cell>
          <cell r="U124">
            <v>6.3E-3</v>
          </cell>
          <cell r="V124">
            <v>6.3E-3</v>
          </cell>
          <cell r="W124">
            <v>6.3E-3</v>
          </cell>
          <cell r="X124">
            <v>6.3E-3</v>
          </cell>
          <cell r="Y124">
            <v>6.3E-3</v>
          </cell>
          <cell r="Z124">
            <v>6.3E-3</v>
          </cell>
          <cell r="AA124">
            <v>6.3E-3</v>
          </cell>
          <cell r="AB124">
            <v>6.3E-3</v>
          </cell>
          <cell r="AC124">
            <v>6.3E-3</v>
          </cell>
          <cell r="AD124">
            <v>6.3E-3</v>
          </cell>
          <cell r="AE124">
            <v>1.26E-2</v>
          </cell>
          <cell r="AF124">
            <v>1.26E-2</v>
          </cell>
          <cell r="AG124">
            <v>1.26E-2</v>
          </cell>
          <cell r="AH124">
            <v>1.26E-2</v>
          </cell>
          <cell r="AI124">
            <v>1.26E-2</v>
          </cell>
          <cell r="AJ124">
            <v>1.26E-2</v>
          </cell>
          <cell r="AK124">
            <v>1.26E-2</v>
          </cell>
          <cell r="AL124">
            <v>1.26E-2</v>
          </cell>
          <cell r="AM124">
            <v>1.26E-2</v>
          </cell>
          <cell r="AN124">
            <v>1.26E-2</v>
          </cell>
          <cell r="AO124">
            <v>1.26E-2</v>
          </cell>
          <cell r="AP124">
            <v>1.26E-2</v>
          </cell>
          <cell r="AQ124">
            <v>1.89E-2</v>
          </cell>
          <cell r="AR124">
            <v>1.89E-2</v>
          </cell>
          <cell r="AS124">
            <v>1.89E-2</v>
          </cell>
          <cell r="AT124">
            <v>1.89E-2</v>
          </cell>
          <cell r="AU124">
            <v>1.89E-2</v>
          </cell>
          <cell r="AV124">
            <v>1.89E-2</v>
          </cell>
          <cell r="AW124">
            <v>1.89E-2</v>
          </cell>
          <cell r="AX124">
            <v>1.89E-2</v>
          </cell>
          <cell r="AY124">
            <v>1.89E-2</v>
          </cell>
          <cell r="AZ124">
            <v>1.89E-2</v>
          </cell>
          <cell r="BA124" t="str">
            <v>Lease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A125" t="str">
            <v>Kolkata 1</v>
          </cell>
          <cell r="B125" t="str">
            <v>Kolkata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0.15</v>
          </cell>
          <cell r="L125">
            <v>0.15</v>
          </cell>
          <cell r="M125">
            <v>0.15</v>
          </cell>
          <cell r="N125">
            <v>0.15</v>
          </cell>
          <cell r="O125">
            <v>0.15</v>
          </cell>
          <cell r="P125">
            <v>0.15</v>
          </cell>
          <cell r="Q125">
            <v>0.15</v>
          </cell>
          <cell r="R125">
            <v>0.15</v>
          </cell>
          <cell r="S125">
            <v>0.15</v>
          </cell>
          <cell r="T125">
            <v>0.15</v>
          </cell>
          <cell r="U125">
            <v>0.15</v>
          </cell>
          <cell r="V125">
            <v>0.15</v>
          </cell>
          <cell r="W125">
            <v>0.49087499999999995</v>
          </cell>
          <cell r="X125">
            <v>0.49087499999999995</v>
          </cell>
          <cell r="Y125">
            <v>0.49087499999999995</v>
          </cell>
          <cell r="Z125">
            <v>0.49087499999999995</v>
          </cell>
          <cell r="AA125">
            <v>0.49087499999999995</v>
          </cell>
          <cell r="AB125">
            <v>0.49087499999999995</v>
          </cell>
          <cell r="AC125">
            <v>0.49087499999999995</v>
          </cell>
          <cell r="AD125">
            <v>0.49087499999999995</v>
          </cell>
          <cell r="AE125">
            <v>0.49087499999999995</v>
          </cell>
          <cell r="AF125">
            <v>0.49087499999999995</v>
          </cell>
          <cell r="AG125">
            <v>0.49087499999999995</v>
          </cell>
          <cell r="AH125">
            <v>0.49087499999999995</v>
          </cell>
          <cell r="AI125">
            <v>0.49087499999999995</v>
          </cell>
          <cell r="AJ125">
            <v>0.49087499999999995</v>
          </cell>
          <cell r="AK125">
            <v>0.49087499999999995</v>
          </cell>
          <cell r="AL125">
            <v>0.49087499999999995</v>
          </cell>
          <cell r="AM125">
            <v>0.49087499999999995</v>
          </cell>
          <cell r="AN125">
            <v>0.65962500000000002</v>
          </cell>
          <cell r="AO125">
            <v>0.65962500000000002</v>
          </cell>
          <cell r="AP125">
            <v>0.65962500000000002</v>
          </cell>
          <cell r="AQ125">
            <v>0.65962500000000002</v>
          </cell>
          <cell r="AR125">
            <v>0.65962500000000002</v>
          </cell>
          <cell r="AS125">
            <v>0.65962500000000002</v>
          </cell>
          <cell r="AT125">
            <v>0.65962500000000002</v>
          </cell>
          <cell r="AU125">
            <v>0.68212499999999998</v>
          </cell>
          <cell r="AV125">
            <v>0.68212499999999998</v>
          </cell>
          <cell r="AW125">
            <v>0.68212499999999998</v>
          </cell>
          <cell r="AX125">
            <v>0.68212499999999998</v>
          </cell>
          <cell r="AY125">
            <v>0.68212499999999998</v>
          </cell>
          <cell r="AZ125">
            <v>0.78337499999999993</v>
          </cell>
          <cell r="BA125" t="str">
            <v>Lease</v>
          </cell>
          <cell r="BB125">
            <v>0</v>
          </cell>
          <cell r="BC125">
            <v>0</v>
          </cell>
          <cell r="BD125">
            <v>0.44999999999999996</v>
          </cell>
          <cell r="BE125">
            <v>0.44999999999999996</v>
          </cell>
          <cell r="BF125">
            <v>0.89999999999999991</v>
          </cell>
        </row>
        <row r="126">
          <cell r="A126" t="str">
            <v>East Zone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0.15</v>
          </cell>
          <cell r="L126">
            <v>0.15</v>
          </cell>
          <cell r="M126">
            <v>0.15</v>
          </cell>
          <cell r="N126">
            <v>0.15</v>
          </cell>
          <cell r="O126">
            <v>0.15</v>
          </cell>
          <cell r="P126">
            <v>0.15</v>
          </cell>
          <cell r="Q126">
            <v>0.15</v>
          </cell>
          <cell r="R126">
            <v>0.15</v>
          </cell>
          <cell r="S126">
            <v>0.15629999999999999</v>
          </cell>
          <cell r="T126">
            <v>0.15629999999999999</v>
          </cell>
          <cell r="U126">
            <v>0.15629999999999999</v>
          </cell>
          <cell r="V126">
            <v>0.15629999999999999</v>
          </cell>
          <cell r="W126">
            <v>0.49717499999999992</v>
          </cell>
          <cell r="X126">
            <v>0.49717499999999992</v>
          </cell>
          <cell r="Y126">
            <v>0.49717499999999992</v>
          </cell>
          <cell r="Z126">
            <v>0.49717499999999992</v>
          </cell>
          <cell r="AA126">
            <v>0.49717499999999992</v>
          </cell>
          <cell r="AB126">
            <v>0.49717499999999992</v>
          </cell>
          <cell r="AC126">
            <v>0.49717499999999992</v>
          </cell>
          <cell r="AD126">
            <v>0.49717499999999992</v>
          </cell>
          <cell r="AE126">
            <v>0.50347499999999989</v>
          </cell>
          <cell r="AF126">
            <v>0.50347499999999989</v>
          </cell>
          <cell r="AG126">
            <v>0.50347499999999989</v>
          </cell>
          <cell r="AH126">
            <v>0.50347499999999989</v>
          </cell>
          <cell r="AI126">
            <v>0.50347499999999989</v>
          </cell>
          <cell r="AJ126">
            <v>0.50347499999999989</v>
          </cell>
          <cell r="AK126">
            <v>0.50347499999999989</v>
          </cell>
          <cell r="AL126">
            <v>0.50347499999999989</v>
          </cell>
          <cell r="AM126">
            <v>0.50347499999999989</v>
          </cell>
          <cell r="AN126">
            <v>0.67222500000000007</v>
          </cell>
          <cell r="AO126">
            <v>0.67222500000000007</v>
          </cell>
          <cell r="AP126">
            <v>0.67222500000000007</v>
          </cell>
          <cell r="AQ126">
            <v>0.67852500000000004</v>
          </cell>
          <cell r="AR126">
            <v>0.67852500000000004</v>
          </cell>
          <cell r="AS126">
            <v>0.67852500000000004</v>
          </cell>
          <cell r="AT126">
            <v>0.67852500000000004</v>
          </cell>
          <cell r="AU126">
            <v>0.70102500000000001</v>
          </cell>
          <cell r="AV126">
            <v>0.70102500000000001</v>
          </cell>
          <cell r="AW126">
            <v>0.70102500000000001</v>
          </cell>
          <cell r="AX126">
            <v>0.70102500000000001</v>
          </cell>
          <cell r="AY126">
            <v>0.70102500000000001</v>
          </cell>
          <cell r="AZ126">
            <v>0.80227499999999996</v>
          </cell>
          <cell r="BA126">
            <v>0</v>
          </cell>
          <cell r="BB126">
            <v>0</v>
          </cell>
          <cell r="BC126">
            <v>0</v>
          </cell>
          <cell r="BD126">
            <v>0.44999999999999996</v>
          </cell>
          <cell r="BE126">
            <v>0.44999999999999996</v>
          </cell>
          <cell r="BF126">
            <v>0.89999999999999991</v>
          </cell>
        </row>
        <row r="127">
          <cell r="A127" t="str">
            <v>Gandhinagar 1</v>
          </cell>
          <cell r="B127" t="str">
            <v>Gandhinagar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3.0200000000000001E-2</v>
          </cell>
          <cell r="U127">
            <v>3.0200000000000001E-2</v>
          </cell>
          <cell r="V127">
            <v>3.0200000000000001E-2</v>
          </cell>
          <cell r="W127">
            <v>3.0200000000000001E-2</v>
          </cell>
          <cell r="X127">
            <v>3.0200000000000001E-2</v>
          </cell>
          <cell r="Y127">
            <v>3.0200000000000001E-2</v>
          </cell>
          <cell r="Z127">
            <v>3.0200000000000001E-2</v>
          </cell>
          <cell r="AA127">
            <v>3.0200000000000001E-2</v>
          </cell>
          <cell r="AB127">
            <v>3.0200000000000001E-2</v>
          </cell>
          <cell r="AC127">
            <v>3.0200000000000001E-2</v>
          </cell>
          <cell r="AD127">
            <v>3.0200000000000001E-2</v>
          </cell>
          <cell r="AE127">
            <v>3.0200000000000001E-2</v>
          </cell>
          <cell r="AF127">
            <v>3.0200000000000001E-2</v>
          </cell>
          <cell r="AG127">
            <v>3.0200000000000001E-2</v>
          </cell>
          <cell r="AH127">
            <v>3.0200000000000001E-2</v>
          </cell>
          <cell r="AI127">
            <v>3.0200000000000001E-2</v>
          </cell>
          <cell r="AJ127">
            <v>3.0200000000000001E-2</v>
          </cell>
          <cell r="AK127">
            <v>3.0200000000000001E-2</v>
          </cell>
          <cell r="AL127">
            <v>3.0200000000000001E-2</v>
          </cell>
          <cell r="AM127">
            <v>3.0200000000000001E-2</v>
          </cell>
          <cell r="AN127">
            <v>3.0200000000000001E-2</v>
          </cell>
          <cell r="AO127">
            <v>6.0400000000000002E-2</v>
          </cell>
          <cell r="AP127">
            <v>6.0400000000000002E-2</v>
          </cell>
          <cell r="AQ127">
            <v>6.0400000000000002E-2</v>
          </cell>
          <cell r="AR127">
            <v>6.0400000000000002E-2</v>
          </cell>
          <cell r="AS127">
            <v>6.0400000000000002E-2</v>
          </cell>
          <cell r="AT127">
            <v>6.0400000000000002E-2</v>
          </cell>
          <cell r="AU127">
            <v>6.0400000000000002E-2</v>
          </cell>
          <cell r="AV127">
            <v>6.0400000000000002E-2</v>
          </cell>
          <cell r="AW127">
            <v>6.0400000000000002E-2</v>
          </cell>
          <cell r="AX127">
            <v>6.0400000000000002E-2</v>
          </cell>
          <cell r="AY127">
            <v>6.0400000000000002E-2</v>
          </cell>
          <cell r="AZ127">
            <v>6.0400000000000002E-2</v>
          </cell>
          <cell r="BA127" t="str">
            <v>Lease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A128" t="str">
            <v>Nagpur 1</v>
          </cell>
          <cell r="B128" t="str">
            <v>Nagpur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9.1999999999999998E-3</v>
          </cell>
          <cell r="V128">
            <v>9.1999999999999998E-3</v>
          </cell>
          <cell r="W128">
            <v>9.1999999999999998E-3</v>
          </cell>
          <cell r="X128">
            <v>9.1999999999999998E-3</v>
          </cell>
          <cell r="Y128">
            <v>9.1999999999999998E-3</v>
          </cell>
          <cell r="Z128">
            <v>9.1999999999999998E-3</v>
          </cell>
          <cell r="AA128">
            <v>9.1999999999999998E-3</v>
          </cell>
          <cell r="AB128">
            <v>9.1999999999999998E-3</v>
          </cell>
          <cell r="AC128">
            <v>9.1999999999999998E-3</v>
          </cell>
          <cell r="AD128">
            <v>9.1999999999999998E-3</v>
          </cell>
          <cell r="AE128">
            <v>9.1999999999999998E-3</v>
          </cell>
          <cell r="AF128">
            <v>9.1999999999999998E-3</v>
          </cell>
          <cell r="AG128">
            <v>1.84E-2</v>
          </cell>
          <cell r="AH128">
            <v>1.84E-2</v>
          </cell>
          <cell r="AI128">
            <v>1.84E-2</v>
          </cell>
          <cell r="AJ128">
            <v>1.84E-2</v>
          </cell>
          <cell r="AK128">
            <v>1.84E-2</v>
          </cell>
          <cell r="AL128">
            <v>1.84E-2</v>
          </cell>
          <cell r="AM128">
            <v>1.84E-2</v>
          </cell>
          <cell r="AN128">
            <v>1.84E-2</v>
          </cell>
          <cell r="AO128">
            <v>1.84E-2</v>
          </cell>
          <cell r="AP128">
            <v>1.84E-2</v>
          </cell>
          <cell r="AQ128">
            <v>1.84E-2</v>
          </cell>
          <cell r="AR128">
            <v>1.84E-2</v>
          </cell>
          <cell r="AS128">
            <v>2.76E-2</v>
          </cell>
          <cell r="AT128">
            <v>2.76E-2</v>
          </cell>
          <cell r="AU128">
            <v>2.76E-2</v>
          </cell>
          <cell r="AV128">
            <v>2.76E-2</v>
          </cell>
          <cell r="AW128">
            <v>2.76E-2</v>
          </cell>
          <cell r="AX128">
            <v>2.76E-2</v>
          </cell>
          <cell r="AY128">
            <v>2.76E-2</v>
          </cell>
          <cell r="AZ128">
            <v>2.76E-2</v>
          </cell>
          <cell r="BA128" t="str">
            <v>Lease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</row>
        <row r="129">
          <cell r="A129" t="str">
            <v>Pune 1</v>
          </cell>
          <cell r="B129" t="str">
            <v>Pune</v>
          </cell>
          <cell r="E129">
            <v>0</v>
          </cell>
          <cell r="F129">
            <v>0</v>
          </cell>
          <cell r="G129">
            <v>0</v>
          </cell>
          <cell r="H129">
            <v>7.6191177584999992E-2</v>
          </cell>
          <cell r="I129">
            <v>7.6191177584999992E-2</v>
          </cell>
          <cell r="J129">
            <v>7.6191177584999992E-2</v>
          </cell>
          <cell r="K129">
            <v>7.6191177584999992E-2</v>
          </cell>
          <cell r="L129">
            <v>7.6191177584999992E-2</v>
          </cell>
          <cell r="M129">
            <v>7.6191177584999992E-2</v>
          </cell>
          <cell r="N129">
            <v>7.6191177584999992E-2</v>
          </cell>
          <cell r="O129">
            <v>7.6191177584999992E-2</v>
          </cell>
          <cell r="P129">
            <v>7.6191177584999992E-2</v>
          </cell>
          <cell r="Q129">
            <v>7.6191177584999992E-2</v>
          </cell>
          <cell r="R129">
            <v>7.6191177584999992E-2</v>
          </cell>
          <cell r="S129">
            <v>0.14918664310499999</v>
          </cell>
          <cell r="T129">
            <v>0.14918664310499999</v>
          </cell>
          <cell r="U129">
            <v>0.23127989072249999</v>
          </cell>
          <cell r="V129">
            <v>0.23127989072249999</v>
          </cell>
          <cell r="W129">
            <v>0.23127989072249999</v>
          </cell>
          <cell r="X129">
            <v>0.23127989072249999</v>
          </cell>
          <cell r="Y129">
            <v>0.32512476866249995</v>
          </cell>
          <cell r="Z129">
            <v>0.32512476866249995</v>
          </cell>
          <cell r="AA129">
            <v>0.42258068195249998</v>
          </cell>
          <cell r="AB129">
            <v>0.42258068195249998</v>
          </cell>
          <cell r="AC129">
            <v>0.42258068195249998</v>
          </cell>
          <cell r="AD129">
            <v>0.42258068195249998</v>
          </cell>
          <cell r="AE129">
            <v>0.42258068195249998</v>
          </cell>
          <cell r="AF129">
            <v>0.42258068195249998</v>
          </cell>
          <cell r="AG129">
            <v>0.42258068195249998</v>
          </cell>
          <cell r="AH129">
            <v>0.42258068195249998</v>
          </cell>
          <cell r="AI129">
            <v>0.42258068195249998</v>
          </cell>
          <cell r="AJ129">
            <v>0.42258068195249998</v>
          </cell>
          <cell r="AK129">
            <v>0.42258068195249998</v>
          </cell>
          <cell r="AL129">
            <v>0.42258068195249998</v>
          </cell>
          <cell r="AM129">
            <v>0.42258068195249998</v>
          </cell>
          <cell r="AN129">
            <v>0.42258068195249998</v>
          </cell>
          <cell r="AO129">
            <v>0.42258068195249998</v>
          </cell>
          <cell r="AP129">
            <v>0.42258068195249998</v>
          </cell>
          <cell r="AQ129">
            <v>0.42258068195249998</v>
          </cell>
          <cell r="AR129">
            <v>0.42258068195249998</v>
          </cell>
          <cell r="AS129">
            <v>0.42258068195249998</v>
          </cell>
          <cell r="AT129">
            <v>0.42258068195249998</v>
          </cell>
          <cell r="AU129">
            <v>0.42258068195249998</v>
          </cell>
          <cell r="AV129">
            <v>0.42258068195249998</v>
          </cell>
          <cell r="AW129">
            <v>0.42258068195249998</v>
          </cell>
          <cell r="AX129">
            <v>0.42258068195249998</v>
          </cell>
          <cell r="AY129">
            <v>0.42258068195249998</v>
          </cell>
          <cell r="AZ129">
            <v>0.42258068195249998</v>
          </cell>
          <cell r="BA129" t="str">
            <v>Lease</v>
          </cell>
          <cell r="BB129">
            <v>0</v>
          </cell>
          <cell r="BC129">
            <v>0.22857353275499998</v>
          </cell>
          <cell r="BD129">
            <v>0.22857353275499998</v>
          </cell>
          <cell r="BE129">
            <v>0.22857353275499998</v>
          </cell>
          <cell r="BF129">
            <v>0.68572059826499987</v>
          </cell>
        </row>
        <row r="130">
          <cell r="A130" t="str">
            <v>Lohegaon  1</v>
          </cell>
          <cell r="B130" t="str">
            <v>Pune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 t="str">
            <v>Lease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A131" t="str">
            <v>Tathewade 1</v>
          </cell>
          <cell r="B131" t="str">
            <v>Pune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>Lease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A132" t="str">
            <v>Muland 1</v>
          </cell>
          <cell r="B132" t="str">
            <v>Mumbai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0.15</v>
          </cell>
          <cell r="AV132">
            <v>0.15</v>
          </cell>
          <cell r="AW132">
            <v>0.15</v>
          </cell>
          <cell r="AX132">
            <v>0.15</v>
          </cell>
          <cell r="AY132">
            <v>0.15</v>
          </cell>
          <cell r="AZ132">
            <v>0.15</v>
          </cell>
          <cell r="BA132" t="str">
            <v>Lease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A133" t="str">
            <v>NTC 1</v>
          </cell>
          <cell r="B133" t="str">
            <v>Mumbai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1.3303155</v>
          </cell>
          <cell r="Z133">
            <v>1.3303155</v>
          </cell>
          <cell r="AA133">
            <v>1.3303155</v>
          </cell>
          <cell r="AB133">
            <v>1.3303155</v>
          </cell>
          <cell r="AC133">
            <v>1.3303155</v>
          </cell>
          <cell r="AD133">
            <v>1.3303155</v>
          </cell>
          <cell r="AE133">
            <v>1.3303155</v>
          </cell>
          <cell r="AF133">
            <v>1.3303155</v>
          </cell>
          <cell r="AG133">
            <v>1.3303155</v>
          </cell>
          <cell r="AH133">
            <v>1.3303155</v>
          </cell>
          <cell r="AI133">
            <v>1.3303155</v>
          </cell>
          <cell r="AJ133">
            <v>1.3303155</v>
          </cell>
          <cell r="AK133">
            <v>1.3303155</v>
          </cell>
          <cell r="AL133">
            <v>1.3303155</v>
          </cell>
          <cell r="AM133">
            <v>1.3303155</v>
          </cell>
          <cell r="AN133">
            <v>1.3303155</v>
          </cell>
          <cell r="AO133">
            <v>1.3303155</v>
          </cell>
          <cell r="AP133">
            <v>1.3303155</v>
          </cell>
          <cell r="AQ133">
            <v>1.3303155</v>
          </cell>
          <cell r="AR133">
            <v>1.3303155</v>
          </cell>
          <cell r="AS133">
            <v>1.3303155</v>
          </cell>
          <cell r="AT133">
            <v>1.3303155</v>
          </cell>
          <cell r="AU133">
            <v>1.3303155</v>
          </cell>
          <cell r="AV133">
            <v>1.3303155</v>
          </cell>
          <cell r="AW133">
            <v>1.3303155</v>
          </cell>
          <cell r="AX133">
            <v>1.3303155</v>
          </cell>
          <cell r="AY133">
            <v>1.3303155</v>
          </cell>
          <cell r="AZ133">
            <v>1.3303155</v>
          </cell>
          <cell r="BA133" t="str">
            <v>Lease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A134" t="str">
            <v>West Zone</v>
          </cell>
          <cell r="E134">
            <v>0</v>
          </cell>
          <cell r="F134">
            <v>0</v>
          </cell>
          <cell r="G134">
            <v>0</v>
          </cell>
          <cell r="H134">
            <v>7.6191177584999992E-2</v>
          </cell>
          <cell r="I134">
            <v>7.6191177584999992E-2</v>
          </cell>
          <cell r="J134">
            <v>7.6191177584999992E-2</v>
          </cell>
          <cell r="K134">
            <v>7.6191177584999992E-2</v>
          </cell>
          <cell r="L134">
            <v>7.6191177584999992E-2</v>
          </cell>
          <cell r="M134">
            <v>7.6191177584999992E-2</v>
          </cell>
          <cell r="N134">
            <v>7.6191177584999992E-2</v>
          </cell>
          <cell r="O134">
            <v>7.6191177584999992E-2</v>
          </cell>
          <cell r="P134">
            <v>7.6191177584999992E-2</v>
          </cell>
          <cell r="Q134">
            <v>7.6191177584999992E-2</v>
          </cell>
          <cell r="R134">
            <v>7.6191177584999992E-2</v>
          </cell>
          <cell r="S134">
            <v>0.14918664310499999</v>
          </cell>
          <cell r="T134">
            <v>0.17938664310499999</v>
          </cell>
          <cell r="U134">
            <v>0.27067989072249998</v>
          </cell>
          <cell r="V134">
            <v>0.27067989072249998</v>
          </cell>
          <cell r="W134">
            <v>0.27067989072249998</v>
          </cell>
          <cell r="X134">
            <v>0.27067989072249998</v>
          </cell>
          <cell r="Y134">
            <v>1.6948402686624999</v>
          </cell>
          <cell r="Z134">
            <v>1.6948402686624999</v>
          </cell>
          <cell r="AA134">
            <v>1.7922961819525001</v>
          </cell>
          <cell r="AB134">
            <v>1.7922961819525001</v>
          </cell>
          <cell r="AC134">
            <v>1.7922961819525001</v>
          </cell>
          <cell r="AD134">
            <v>1.7922961819525001</v>
          </cell>
          <cell r="AE134">
            <v>1.7922961819525001</v>
          </cell>
          <cell r="AF134">
            <v>1.7922961819525001</v>
          </cell>
          <cell r="AG134">
            <v>1.8014961819524999</v>
          </cell>
          <cell r="AH134">
            <v>1.8014961819524999</v>
          </cell>
          <cell r="AI134">
            <v>1.8014961819524999</v>
          </cell>
          <cell r="AJ134">
            <v>1.8014961819524999</v>
          </cell>
          <cell r="AK134">
            <v>1.8014961819524999</v>
          </cell>
          <cell r="AL134">
            <v>1.8014961819524999</v>
          </cell>
          <cell r="AM134">
            <v>1.8014961819524999</v>
          </cell>
          <cell r="AN134">
            <v>1.8014961819524999</v>
          </cell>
          <cell r="AO134">
            <v>1.8316961819524999</v>
          </cell>
          <cell r="AP134">
            <v>1.8316961819524999</v>
          </cell>
          <cell r="AQ134">
            <v>1.8316961819524999</v>
          </cell>
          <cell r="AR134">
            <v>1.8316961819524999</v>
          </cell>
          <cell r="AS134">
            <v>1.8408961819525</v>
          </cell>
          <cell r="AT134">
            <v>1.8408961819525</v>
          </cell>
          <cell r="AU134">
            <v>1.9908961819525</v>
          </cell>
          <cell r="AV134">
            <v>1.9908961819525</v>
          </cell>
          <cell r="AW134">
            <v>1.9908961819525</v>
          </cell>
          <cell r="AX134">
            <v>1.9908961819525</v>
          </cell>
          <cell r="AY134">
            <v>1.9908961819525</v>
          </cell>
          <cell r="AZ134">
            <v>1.9908961819525</v>
          </cell>
          <cell r="BA134" t="str">
            <v>Lease</v>
          </cell>
          <cell r="BB134">
            <v>0</v>
          </cell>
          <cell r="BC134">
            <v>0.22857353275499998</v>
          </cell>
          <cell r="BD134">
            <v>0.22857353275499998</v>
          </cell>
          <cell r="BE134">
            <v>0.22857353275499998</v>
          </cell>
          <cell r="BF134">
            <v>0.68572059826499987</v>
          </cell>
        </row>
        <row r="135">
          <cell r="A135" t="str">
            <v>Chennai 1A,AB,AC</v>
          </cell>
          <cell r="B135" t="str">
            <v>Chennai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 t="str">
            <v>Sale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A136" t="str">
            <v>Chennai 5,7,10</v>
          </cell>
          <cell r="B136" t="str">
            <v>Chennai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>Sale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A137" t="str">
            <v>Chennai 3,4,6.9A,9B</v>
          </cell>
          <cell r="B137" t="str">
            <v>Chennai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>Sale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A138" t="str">
            <v>Chennai 8</v>
          </cell>
          <cell r="B138" t="str">
            <v>Chennai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 t="str">
            <v>Sale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A139" t="str">
            <v>Tidal Park 1</v>
          </cell>
          <cell r="B139" t="str">
            <v>Tidal Park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0.27000011250000006</v>
          </cell>
          <cell r="AS139">
            <v>0.27000011250000006</v>
          </cell>
          <cell r="AT139">
            <v>0.27000011250000006</v>
          </cell>
          <cell r="AU139">
            <v>0.27000011250000006</v>
          </cell>
          <cell r="AV139">
            <v>0.27000011250000006</v>
          </cell>
          <cell r="AW139">
            <v>0.27000011250000006</v>
          </cell>
          <cell r="AX139">
            <v>0.27000011250000006</v>
          </cell>
          <cell r="AY139">
            <v>0.27000011250000006</v>
          </cell>
          <cell r="AZ139">
            <v>0.27000011250000006</v>
          </cell>
          <cell r="BA139" t="str">
            <v>Lease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A140" t="str">
            <v>Kokapet 1</v>
          </cell>
          <cell r="B140" t="str">
            <v>Rai Durg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>Lease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A141" t="str">
            <v>Hyderabad 2</v>
          </cell>
          <cell r="B141" t="str">
            <v>Hyderabad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 t="str">
            <v>Sale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A142" t="str">
            <v>Hyderabad 1,3</v>
          </cell>
          <cell r="B142" t="str">
            <v>Hyderabad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>Sale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A143">
            <v>0</v>
          </cell>
          <cell r="B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A144" t="str">
            <v>South Zone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0.27000011250000006</v>
          </cell>
          <cell r="AS144">
            <v>0.27000011250000006</v>
          </cell>
          <cell r="AT144">
            <v>0.27000011250000006</v>
          </cell>
          <cell r="AU144">
            <v>0.27000011250000006</v>
          </cell>
          <cell r="AV144">
            <v>0.27000011250000006</v>
          </cell>
          <cell r="AW144">
            <v>0.27000011250000006</v>
          </cell>
          <cell r="AX144">
            <v>0.27000011250000006</v>
          </cell>
          <cell r="AY144">
            <v>0.27000011250000006</v>
          </cell>
          <cell r="AZ144">
            <v>0.27000011250000006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A145" t="str">
            <v>Commercial offices 1</v>
          </cell>
          <cell r="B145" t="str">
            <v>Gurgaon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0.05</v>
          </cell>
          <cell r="AX145">
            <v>0.05</v>
          </cell>
          <cell r="AY145">
            <v>0.05</v>
          </cell>
          <cell r="AZ145">
            <v>0.05</v>
          </cell>
          <cell r="BA145" t="str">
            <v>Lease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A146" t="str">
            <v>Gurgaon W block,Bulding 14</v>
          </cell>
          <cell r="B146" t="str">
            <v>Gurgaon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>Sale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A147" t="str">
            <v>Gurgaon Non Sez</v>
          </cell>
          <cell r="B147" t="str">
            <v>Gurgaon</v>
          </cell>
          <cell r="E147">
            <v>0</v>
          </cell>
          <cell r="F147">
            <v>0.188388</v>
          </cell>
          <cell r="G147">
            <v>0.188388</v>
          </cell>
          <cell r="H147">
            <v>0.188388</v>
          </cell>
          <cell r="I147">
            <v>0.188388</v>
          </cell>
          <cell r="J147">
            <v>0.188388</v>
          </cell>
          <cell r="K147">
            <v>0.55459750000000008</v>
          </cell>
          <cell r="L147">
            <v>0.69034200000000001</v>
          </cell>
          <cell r="M147">
            <v>0.69034200000000001</v>
          </cell>
          <cell r="N147">
            <v>1.0686020000000001</v>
          </cell>
          <cell r="O147">
            <v>1.0686020000000001</v>
          </cell>
          <cell r="P147">
            <v>1.0686020000000001</v>
          </cell>
          <cell r="Q147">
            <v>1.0686020000000001</v>
          </cell>
          <cell r="R147">
            <v>1.266202</v>
          </cell>
          <cell r="S147">
            <v>1.266202</v>
          </cell>
          <cell r="T147">
            <v>1.266202</v>
          </cell>
          <cell r="U147">
            <v>1.266202</v>
          </cell>
          <cell r="V147">
            <v>1.266202</v>
          </cell>
          <cell r="W147">
            <v>1.3984203387527827</v>
          </cell>
          <cell r="X147">
            <v>1.3984203387527827</v>
          </cell>
          <cell r="Y147">
            <v>1.7932094614316778</v>
          </cell>
          <cell r="Z147">
            <v>1.7932094614316778</v>
          </cell>
          <cell r="AA147">
            <v>1.9304357836573107</v>
          </cell>
          <cell r="AB147">
            <v>2.0208983640958849</v>
          </cell>
          <cell r="AC147">
            <v>2.0208983640958849</v>
          </cell>
          <cell r="AD147">
            <v>2.1470181468644576</v>
          </cell>
          <cell r="AE147">
            <v>2.1470181468644576</v>
          </cell>
          <cell r="AF147">
            <v>2.1582682501394213</v>
          </cell>
          <cell r="AG147">
            <v>2.1582682501394213</v>
          </cell>
          <cell r="AH147">
            <v>2.1582682501394213</v>
          </cell>
          <cell r="AI147">
            <v>2.1582682501394213</v>
          </cell>
          <cell r="AJ147">
            <v>2.1582682501394213</v>
          </cell>
          <cell r="AK147">
            <v>2.4096609501394211</v>
          </cell>
          <cell r="AL147">
            <v>2.724660950139421</v>
          </cell>
          <cell r="AM147">
            <v>2.724660950139421</v>
          </cell>
          <cell r="AN147">
            <v>2.724660950139421</v>
          </cell>
          <cell r="AO147">
            <v>2.724660950139421</v>
          </cell>
          <cell r="AP147">
            <v>2.724660950139421</v>
          </cell>
          <cell r="AQ147">
            <v>2.724660950139421</v>
          </cell>
          <cell r="AR147">
            <v>2.724660950139421</v>
          </cell>
          <cell r="AS147">
            <v>2.724660950139421</v>
          </cell>
          <cell r="AT147">
            <v>2.724660950139421</v>
          </cell>
          <cell r="AU147">
            <v>2.724660950139421</v>
          </cell>
          <cell r="AV147">
            <v>2.724660950139421</v>
          </cell>
          <cell r="AW147">
            <v>2.9246609501394212</v>
          </cell>
          <cell r="AX147">
            <v>2.9246609501394212</v>
          </cell>
          <cell r="AY147">
            <v>2.9246609501394212</v>
          </cell>
          <cell r="AZ147">
            <v>2.9246609501394212</v>
          </cell>
          <cell r="BA147" t="str">
            <v>Lease</v>
          </cell>
          <cell r="BB147">
            <v>0.376776</v>
          </cell>
          <cell r="BC147">
            <v>0.565164</v>
          </cell>
          <cell r="BD147">
            <v>1.9352815000000001</v>
          </cell>
          <cell r="BE147">
            <v>3.2058059999999999</v>
          </cell>
          <cell r="BF147">
            <v>6.0830275</v>
          </cell>
        </row>
        <row r="148">
          <cell r="A148" t="str">
            <v>Gurgaon Cyber 5-9,15,16</v>
          </cell>
          <cell r="B148" t="str">
            <v>Gurgaon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>Sale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A149" t="str">
            <v>Gurgaon 1</v>
          </cell>
          <cell r="B149" t="str">
            <v>Gurgaon Non Sez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 t="str">
            <v>Lease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A150" t="str">
            <v>Noida, CSC 1</v>
          </cell>
          <cell r="B150" t="str">
            <v>Noida, CSC</v>
          </cell>
          <cell r="E150">
            <v>0.14657028987999998</v>
          </cell>
          <cell r="F150">
            <v>0.14657028987999998</v>
          </cell>
          <cell r="G150">
            <v>0.14657028987999998</v>
          </cell>
          <cell r="H150">
            <v>0.14657028987999998</v>
          </cell>
          <cell r="I150">
            <v>0.14657028987999998</v>
          </cell>
          <cell r="J150">
            <v>0.25942866363999995</v>
          </cell>
          <cell r="K150">
            <v>0.26326988859999995</v>
          </cell>
          <cell r="L150">
            <v>0.26326988859999995</v>
          </cell>
          <cell r="M150">
            <v>0.26326988859999995</v>
          </cell>
          <cell r="N150">
            <v>0.37642244943999992</v>
          </cell>
          <cell r="O150">
            <v>0.37642244943999992</v>
          </cell>
          <cell r="P150">
            <v>0.37642244943999992</v>
          </cell>
          <cell r="Q150">
            <v>0.37642244943999992</v>
          </cell>
          <cell r="R150">
            <v>0.37642244943999992</v>
          </cell>
          <cell r="S150">
            <v>0.37642244943999992</v>
          </cell>
          <cell r="T150">
            <v>0.37642244943999992</v>
          </cell>
          <cell r="U150">
            <v>0.37642244943999992</v>
          </cell>
          <cell r="V150">
            <v>0.37642244943999992</v>
          </cell>
          <cell r="W150">
            <v>0.37642244943999992</v>
          </cell>
          <cell r="X150">
            <v>0.37642244943999992</v>
          </cell>
          <cell r="Y150">
            <v>0.37642244943999992</v>
          </cell>
          <cell r="Z150">
            <v>0.37642244943999992</v>
          </cell>
          <cell r="AA150">
            <v>0.37642244943999992</v>
          </cell>
          <cell r="AB150">
            <v>0.37642244943999992</v>
          </cell>
          <cell r="AC150">
            <v>0.37642244943999992</v>
          </cell>
          <cell r="AD150">
            <v>0.37642244943999992</v>
          </cell>
          <cell r="AE150">
            <v>0.37642244943999992</v>
          </cell>
          <cell r="AF150">
            <v>0.37642244943999992</v>
          </cell>
          <cell r="AG150">
            <v>0.37642244943999992</v>
          </cell>
          <cell r="AH150">
            <v>0.37642244943999992</v>
          </cell>
          <cell r="AI150">
            <v>0.37642244943999992</v>
          </cell>
          <cell r="AJ150">
            <v>0.37642244943999992</v>
          </cell>
          <cell r="AK150">
            <v>0.37642244943999992</v>
          </cell>
          <cell r="AL150">
            <v>0.37642244943999992</v>
          </cell>
          <cell r="AM150">
            <v>0.37642244943999992</v>
          </cell>
          <cell r="AN150">
            <v>0.37642244943999992</v>
          </cell>
          <cell r="AO150">
            <v>0.37642244943999992</v>
          </cell>
          <cell r="AP150">
            <v>0.37642244943999992</v>
          </cell>
          <cell r="AQ150">
            <v>0.37642244943999992</v>
          </cell>
          <cell r="AR150">
            <v>0.37642244943999992</v>
          </cell>
          <cell r="AS150">
            <v>0.37642244943999992</v>
          </cell>
          <cell r="AT150">
            <v>0.37642244943999992</v>
          </cell>
          <cell r="AU150">
            <v>0.37642244943999992</v>
          </cell>
          <cell r="AV150">
            <v>0.37642244943999992</v>
          </cell>
          <cell r="AW150">
            <v>0.37642244943999992</v>
          </cell>
          <cell r="AX150">
            <v>0.37642244943999992</v>
          </cell>
          <cell r="AY150">
            <v>0.37642244943999992</v>
          </cell>
          <cell r="AZ150">
            <v>0.37642244943999992</v>
          </cell>
          <cell r="BA150" t="str">
            <v>Lease</v>
          </cell>
          <cell r="BB150">
            <v>0.43971086963999995</v>
          </cell>
          <cell r="BC150">
            <v>0.55256924339999991</v>
          </cell>
          <cell r="BD150">
            <v>0.78980966579999978</v>
          </cell>
          <cell r="BE150">
            <v>1.1292673483199998</v>
          </cell>
          <cell r="BF150">
            <v>2.9113571271599996</v>
          </cell>
        </row>
        <row r="151">
          <cell r="A151" t="str">
            <v>Noida, Sector 143 1</v>
          </cell>
          <cell r="B151" t="str">
            <v>Noida, Sector 143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0.16875000000000001</v>
          </cell>
          <cell r="AL151">
            <v>0.16875000000000001</v>
          </cell>
          <cell r="AM151">
            <v>0.16875000000000001</v>
          </cell>
          <cell r="AN151">
            <v>0.16875000000000001</v>
          </cell>
          <cell r="AO151">
            <v>0.16875000000000001</v>
          </cell>
          <cell r="AP151">
            <v>0.16875000000000001</v>
          </cell>
          <cell r="AQ151">
            <v>0.16875000000000001</v>
          </cell>
          <cell r="AR151">
            <v>0.16875000000000001</v>
          </cell>
          <cell r="AS151">
            <v>0.16875000000000001</v>
          </cell>
          <cell r="AT151">
            <v>0.16875000000000001</v>
          </cell>
          <cell r="AU151">
            <v>0.16875000000000001</v>
          </cell>
          <cell r="AV151">
            <v>0.16875000000000001</v>
          </cell>
          <cell r="AW151">
            <v>0.33750000000000002</v>
          </cell>
          <cell r="AX151">
            <v>0.33750000000000002</v>
          </cell>
          <cell r="AY151">
            <v>0.33750000000000002</v>
          </cell>
          <cell r="AZ151">
            <v>0.33750000000000002</v>
          </cell>
          <cell r="BA151" t="str">
            <v>Lease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</row>
        <row r="152">
          <cell r="A152" t="str">
            <v>Silokhera A1A2A3,B1,B2,B3</v>
          </cell>
          <cell r="B152" t="str">
            <v>Silokhera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 t="str">
            <v>Sale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A153" t="str">
            <v>Sonepat 1</v>
          </cell>
          <cell r="B153" t="str">
            <v>Sonepat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0.03</v>
          </cell>
          <cell r="S153">
            <v>0.03</v>
          </cell>
          <cell r="T153">
            <v>0.03</v>
          </cell>
          <cell r="U153">
            <v>0.03</v>
          </cell>
          <cell r="V153">
            <v>0.03</v>
          </cell>
          <cell r="W153">
            <v>0.03</v>
          </cell>
          <cell r="X153">
            <v>0.03</v>
          </cell>
          <cell r="Y153">
            <v>0.03</v>
          </cell>
          <cell r="Z153">
            <v>0.03</v>
          </cell>
          <cell r="AA153">
            <v>0.03</v>
          </cell>
          <cell r="AB153">
            <v>0.03</v>
          </cell>
          <cell r="AC153">
            <v>0.03</v>
          </cell>
          <cell r="AD153">
            <v>0.03</v>
          </cell>
          <cell r="AE153">
            <v>0.03</v>
          </cell>
          <cell r="AF153">
            <v>0.03</v>
          </cell>
          <cell r="AG153">
            <v>0.03</v>
          </cell>
          <cell r="AH153">
            <v>0.03</v>
          </cell>
          <cell r="AI153">
            <v>0.03</v>
          </cell>
          <cell r="AJ153">
            <v>0.03</v>
          </cell>
          <cell r="AK153">
            <v>0.03</v>
          </cell>
          <cell r="AL153">
            <v>0.03</v>
          </cell>
          <cell r="AM153">
            <v>0.03</v>
          </cell>
          <cell r="AN153">
            <v>0.03</v>
          </cell>
          <cell r="AO153">
            <v>0.06</v>
          </cell>
          <cell r="AP153">
            <v>0.06</v>
          </cell>
          <cell r="AQ153">
            <v>0.06</v>
          </cell>
          <cell r="AR153">
            <v>0.06</v>
          </cell>
          <cell r="AS153">
            <v>0.06</v>
          </cell>
          <cell r="AT153">
            <v>0.06</v>
          </cell>
          <cell r="AU153">
            <v>0.06</v>
          </cell>
          <cell r="AV153">
            <v>0.06</v>
          </cell>
          <cell r="AW153">
            <v>0.06</v>
          </cell>
          <cell r="AX153">
            <v>0.06</v>
          </cell>
          <cell r="AY153">
            <v>0.06</v>
          </cell>
          <cell r="AZ153">
            <v>0.06</v>
          </cell>
          <cell r="BA153" t="str">
            <v>Lease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A154" t="str">
            <v>Silokhera C1,C2,D,E1</v>
          </cell>
          <cell r="B154" t="str">
            <v>Silokhera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>Sale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A155" t="str">
            <v>Silokhera E2,F1,F2</v>
          </cell>
          <cell r="B155" t="str">
            <v>Silokhera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 t="str">
            <v>Sale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A156" t="str">
            <v>Silokhera 7 Acre</v>
          </cell>
          <cell r="B156" t="str">
            <v>Silokhera 7 Acre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0.18473000127946204</v>
          </cell>
          <cell r="BA156" t="str">
            <v>Lease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A157" t="str">
            <v>Manesar 1</v>
          </cell>
          <cell r="B157" t="str">
            <v>Gurgaon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 t="str">
            <v>Lease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</row>
        <row r="158">
          <cell r="A158" t="str">
            <v>Delhi 1</v>
          </cell>
          <cell r="B158" t="str">
            <v>Delhi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0.35</v>
          </cell>
          <cell r="AE158">
            <v>0.35</v>
          </cell>
          <cell r="AF158">
            <v>0.35</v>
          </cell>
          <cell r="AG158">
            <v>0.35</v>
          </cell>
          <cell r="AH158">
            <v>0.35</v>
          </cell>
          <cell r="AI158">
            <v>0.35</v>
          </cell>
          <cell r="AJ158">
            <v>0.35</v>
          </cell>
          <cell r="AK158">
            <v>0.35</v>
          </cell>
          <cell r="AL158">
            <v>0.35</v>
          </cell>
          <cell r="AM158">
            <v>1.0499999999999998</v>
          </cell>
          <cell r="AN158">
            <v>1.0499999999999998</v>
          </cell>
          <cell r="AO158">
            <v>1.0499999999999998</v>
          </cell>
          <cell r="AP158">
            <v>1.0499999999999998</v>
          </cell>
          <cell r="AQ158">
            <v>1.0499999999999998</v>
          </cell>
          <cell r="AR158">
            <v>1.0499999999999998</v>
          </cell>
          <cell r="AS158">
            <v>1.0499999999999998</v>
          </cell>
          <cell r="AT158">
            <v>1.0499999999999998</v>
          </cell>
          <cell r="AU158">
            <v>1.0499999999999998</v>
          </cell>
          <cell r="AV158">
            <v>1.0499999999999998</v>
          </cell>
          <cell r="AW158">
            <v>1.0499999999999998</v>
          </cell>
          <cell r="AX158">
            <v>1.0499999999999998</v>
          </cell>
          <cell r="AY158">
            <v>1.6029999999999998</v>
          </cell>
          <cell r="AZ158">
            <v>1.6029999999999998</v>
          </cell>
          <cell r="BA158" t="str">
            <v>Lease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9">
          <cell r="A159">
            <v>0</v>
          </cell>
          <cell r="B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A160" t="str">
            <v>North Zone</v>
          </cell>
          <cell r="E160">
            <v>0.14657028987999998</v>
          </cell>
          <cell r="F160">
            <v>0.33495828987999998</v>
          </cell>
          <cell r="G160">
            <v>0.33495828987999998</v>
          </cell>
          <cell r="H160">
            <v>0.33495828987999998</v>
          </cell>
          <cell r="I160">
            <v>0.33495828987999998</v>
          </cell>
          <cell r="J160">
            <v>0.44781666363999995</v>
          </cell>
          <cell r="K160">
            <v>0.81786738860000008</v>
          </cell>
          <cell r="L160">
            <v>0.95361188860000001</v>
          </cell>
          <cell r="M160">
            <v>0.95361188860000001</v>
          </cell>
          <cell r="N160">
            <v>1.44502444944</v>
          </cell>
          <cell r="O160">
            <v>1.44502444944</v>
          </cell>
          <cell r="P160">
            <v>1.44502444944</v>
          </cell>
          <cell r="Q160">
            <v>1.44502444944</v>
          </cell>
          <cell r="R160">
            <v>1.67262444944</v>
          </cell>
          <cell r="S160">
            <v>1.67262444944</v>
          </cell>
          <cell r="T160">
            <v>1.67262444944</v>
          </cell>
          <cell r="U160">
            <v>1.67262444944</v>
          </cell>
          <cell r="V160">
            <v>1.67262444944</v>
          </cell>
          <cell r="W160">
            <v>1.8048427881927827</v>
          </cell>
          <cell r="X160">
            <v>1.8048427881927827</v>
          </cell>
          <cell r="Y160">
            <v>2.1996319108716773</v>
          </cell>
          <cell r="Z160">
            <v>2.1996319108716773</v>
          </cell>
          <cell r="AA160">
            <v>2.3368582330973102</v>
          </cell>
          <cell r="AB160">
            <v>2.4273208135358844</v>
          </cell>
          <cell r="AC160">
            <v>2.4273208135358844</v>
          </cell>
          <cell r="AD160">
            <v>2.9034405963044572</v>
          </cell>
          <cell r="AE160">
            <v>2.9034405963044572</v>
          </cell>
          <cell r="AF160">
            <v>2.9146906995794213</v>
          </cell>
          <cell r="AG160">
            <v>2.9146906995794213</v>
          </cell>
          <cell r="AH160">
            <v>2.9146906995794213</v>
          </cell>
          <cell r="AI160">
            <v>2.9146906995794213</v>
          </cell>
          <cell r="AJ160">
            <v>2.9146906995794213</v>
          </cell>
          <cell r="AK160">
            <v>3.3348333995794208</v>
          </cell>
          <cell r="AL160">
            <v>3.6498333995794212</v>
          </cell>
          <cell r="AM160">
            <v>4.3498333995794205</v>
          </cell>
          <cell r="AN160">
            <v>4.3498333995794205</v>
          </cell>
          <cell r="AO160">
            <v>4.3798333995794216</v>
          </cell>
          <cell r="AP160">
            <v>4.3798333995794216</v>
          </cell>
          <cell r="AQ160">
            <v>4.3798333995794216</v>
          </cell>
          <cell r="AR160">
            <v>4.3798333995794216</v>
          </cell>
          <cell r="AS160">
            <v>4.3798333995794216</v>
          </cell>
          <cell r="AT160">
            <v>4.3798333995794216</v>
          </cell>
          <cell r="AU160">
            <v>4.3798333995794216</v>
          </cell>
          <cell r="AV160">
            <v>4.3798333995794216</v>
          </cell>
          <cell r="AW160">
            <v>4.7985833995794209</v>
          </cell>
          <cell r="AX160">
            <v>4.7985833995794209</v>
          </cell>
          <cell r="AY160">
            <v>5.3515833995794209</v>
          </cell>
          <cell r="AZ160">
            <v>5.5363134008588828</v>
          </cell>
          <cell r="BA160">
            <v>0</v>
          </cell>
          <cell r="BB160">
            <v>0.81648686963999995</v>
          </cell>
          <cell r="BC160">
            <v>1.1177332434</v>
          </cell>
          <cell r="BD160">
            <v>2.7250911657999999</v>
          </cell>
          <cell r="BE160">
            <v>4.3350733483199999</v>
          </cell>
          <cell r="BF160">
            <v>8.9943846271599988</v>
          </cell>
        </row>
        <row r="161">
          <cell r="A161" t="str">
            <v>Existing Buildings</v>
          </cell>
          <cell r="B161" t="str">
            <v>Existing Buildings</v>
          </cell>
          <cell r="BA161">
            <v>0</v>
          </cell>
        </row>
        <row r="280">
          <cell r="A280" t="str">
            <v>Brokerage &amp; Marketing exp.</v>
          </cell>
          <cell r="E280">
            <v>1.36</v>
          </cell>
          <cell r="F280">
            <v>7.0779525760000004</v>
          </cell>
          <cell r="G280">
            <v>1.36</v>
          </cell>
          <cell r="H280">
            <v>5.6803005543200005</v>
          </cell>
          <cell r="I280">
            <v>1.7</v>
          </cell>
          <cell r="J280">
            <v>3.3825689055999995</v>
          </cell>
          <cell r="K280">
            <v>17.208458321599998</v>
          </cell>
          <cell r="L280">
            <v>5.8201170639999997</v>
          </cell>
          <cell r="M280">
            <v>1.7</v>
          </cell>
          <cell r="N280">
            <v>14.867902365399999</v>
          </cell>
          <cell r="O280">
            <v>1.7</v>
          </cell>
          <cell r="P280">
            <v>1.7</v>
          </cell>
          <cell r="Q280">
            <v>0</v>
          </cell>
          <cell r="R280">
            <v>14.182483999999999</v>
          </cell>
          <cell r="S280">
            <v>3.084235650560001</v>
          </cell>
          <cell r="T280">
            <v>1.0840000000000001</v>
          </cell>
          <cell r="U280">
            <v>3.4010869210400001</v>
          </cell>
          <cell r="V280">
            <v>0</v>
          </cell>
          <cell r="W280">
            <v>18.630932000000001</v>
          </cell>
          <cell r="X280">
            <v>0</v>
          </cell>
          <cell r="Y280">
            <v>19.443998722986667</v>
          </cell>
          <cell r="Z280">
            <v>0</v>
          </cell>
          <cell r="AA280">
            <v>13.640265229120001</v>
          </cell>
          <cell r="AB280">
            <v>8.3678324906666663</v>
          </cell>
          <cell r="AC280">
            <v>0</v>
          </cell>
          <cell r="AD280">
            <v>20.772140970666666</v>
          </cell>
          <cell r="AE280">
            <v>0.54200000000000004</v>
          </cell>
          <cell r="AF280">
            <v>1.04064</v>
          </cell>
          <cell r="AG280">
            <v>0.54200000000000004</v>
          </cell>
          <cell r="AH280">
            <v>0</v>
          </cell>
          <cell r="AI280">
            <v>0</v>
          </cell>
          <cell r="AJ280">
            <v>0</v>
          </cell>
          <cell r="AK280">
            <v>45.478026563999997</v>
          </cell>
          <cell r="AL280">
            <v>19.120799999999999</v>
          </cell>
          <cell r="AM280">
            <v>18.212</v>
          </cell>
          <cell r="AN280">
            <v>4.3360000000000003</v>
          </cell>
          <cell r="AO280">
            <v>2.1680000000000001</v>
          </cell>
          <cell r="AP280">
            <v>0</v>
          </cell>
          <cell r="AQ280">
            <v>0.54200000000000004</v>
          </cell>
          <cell r="AR280">
            <v>9.5616039839999996</v>
          </cell>
          <cell r="AS280">
            <v>0.54200000000000004</v>
          </cell>
          <cell r="AT280">
            <v>0</v>
          </cell>
          <cell r="AU280">
            <v>3.8243999999999998</v>
          </cell>
          <cell r="AV280">
            <v>0</v>
          </cell>
          <cell r="AW280">
            <v>45.244999999999997</v>
          </cell>
          <cell r="AX280">
            <v>0</v>
          </cell>
          <cell r="AY280">
            <v>14.38748</v>
          </cell>
          <cell r="AZ280">
            <v>13.469465629999998</v>
          </cell>
          <cell r="BA280">
            <v>0</v>
          </cell>
          <cell r="BB280">
            <v>9.7979525760000001</v>
          </cell>
          <cell r="BC280">
            <v>10.762869459919999</v>
          </cell>
          <cell r="BD280">
            <v>24.728575385600003</v>
          </cell>
          <cell r="BE280">
            <v>18.267902365399998</v>
          </cell>
          <cell r="BF280">
            <v>63.557299786919998</v>
          </cell>
          <cell r="BG280">
            <v>17.266719650559999</v>
          </cell>
          <cell r="BH280">
            <v>4.4850869210400006</v>
          </cell>
          <cell r="BI280">
            <v>38.074930722986664</v>
          </cell>
          <cell r="BJ280">
            <v>22.008097719786669</v>
          </cell>
          <cell r="BK280">
            <v>81.83483501437334</v>
          </cell>
        </row>
        <row r="281">
          <cell r="A281" t="str">
            <v>Bhubaneswar 1</v>
          </cell>
          <cell r="B281" t="str">
            <v>Bhubaneswar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0.54200000000000004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0.54200000000000004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0.54200000000000004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>Lease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0.54200000000000004</v>
          </cell>
          <cell r="BH281">
            <v>0</v>
          </cell>
          <cell r="BI281">
            <v>0</v>
          </cell>
          <cell r="BJ281">
            <v>0</v>
          </cell>
          <cell r="BK281">
            <v>0.54200000000000004</v>
          </cell>
        </row>
        <row r="282">
          <cell r="A282" t="str">
            <v>Kolkata 1</v>
          </cell>
          <cell r="B282" t="str">
            <v>Kolkata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4.3360000000000003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8.7587200000000003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4.3360000000000003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2.6015999999999999</v>
          </cell>
          <cell r="BA282" t="str">
            <v>Lease</v>
          </cell>
          <cell r="BB282">
            <v>0</v>
          </cell>
          <cell r="BC282">
            <v>0</v>
          </cell>
          <cell r="BD282">
            <v>4.3360000000000003</v>
          </cell>
          <cell r="BE282">
            <v>0</v>
          </cell>
          <cell r="BF282">
            <v>4.3360000000000003</v>
          </cell>
          <cell r="BG282">
            <v>0</v>
          </cell>
          <cell r="BH282">
            <v>0</v>
          </cell>
          <cell r="BI282">
            <v>8.7587200000000003</v>
          </cell>
          <cell r="BJ282">
            <v>0</v>
          </cell>
          <cell r="BK282">
            <v>8.7587200000000003</v>
          </cell>
        </row>
        <row r="283">
          <cell r="A283" t="str">
            <v>East Zone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4.3360000000000003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0.54200000000000004</v>
          </cell>
          <cell r="T283">
            <v>0</v>
          </cell>
          <cell r="U283">
            <v>0</v>
          </cell>
          <cell r="V283">
            <v>0</v>
          </cell>
          <cell r="W283">
            <v>8.7587200000000003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0.54200000000000004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4.3360000000000003</v>
          </cell>
          <cell r="AO283">
            <v>0</v>
          </cell>
          <cell r="AP283">
            <v>0</v>
          </cell>
          <cell r="AQ283">
            <v>0.54200000000000004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2.6015999999999999</v>
          </cell>
          <cell r="BA283">
            <v>0</v>
          </cell>
          <cell r="BB283">
            <v>0</v>
          </cell>
          <cell r="BC283">
            <v>0</v>
          </cell>
          <cell r="BD283">
            <v>4.3360000000000003</v>
          </cell>
          <cell r="BE283">
            <v>0</v>
          </cell>
          <cell r="BF283">
            <v>4.3360000000000003</v>
          </cell>
          <cell r="BG283">
            <v>0.54200000000000004</v>
          </cell>
          <cell r="BH283">
            <v>0</v>
          </cell>
          <cell r="BI283">
            <v>8.7587200000000003</v>
          </cell>
          <cell r="BJ283">
            <v>0</v>
          </cell>
          <cell r="BK283">
            <v>9.3007200000000001</v>
          </cell>
        </row>
        <row r="284">
          <cell r="A284" t="str">
            <v>Gandhinagar 1</v>
          </cell>
          <cell r="B284" t="str">
            <v>Gandhinagar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1.0840000000000001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1.0840000000000001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>Lease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1.0840000000000001</v>
          </cell>
          <cell r="BI284">
            <v>0</v>
          </cell>
          <cell r="BJ284">
            <v>0</v>
          </cell>
          <cell r="BK284">
            <v>1.0840000000000001</v>
          </cell>
        </row>
        <row r="285">
          <cell r="A285" t="str">
            <v>Nagpur 1</v>
          </cell>
          <cell r="B285" t="str">
            <v>Nagpur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0.54200000000000004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0.54200000000000004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0.54200000000000004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>Lease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0.54200000000000004</v>
          </cell>
          <cell r="BI285">
            <v>0</v>
          </cell>
          <cell r="BJ285">
            <v>0</v>
          </cell>
          <cell r="BK285">
            <v>0.54200000000000004</v>
          </cell>
        </row>
        <row r="286">
          <cell r="A286" t="str">
            <v>Pune 1</v>
          </cell>
          <cell r="B286" t="str">
            <v>Pune</v>
          </cell>
          <cell r="E286">
            <v>0</v>
          </cell>
          <cell r="F286">
            <v>0</v>
          </cell>
          <cell r="G286">
            <v>0</v>
          </cell>
          <cell r="H286">
            <v>3.9803005543200003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2.5422356505600008</v>
          </cell>
          <cell r="T286">
            <v>0</v>
          </cell>
          <cell r="U286">
            <v>2.8590869210400003</v>
          </cell>
          <cell r="V286">
            <v>0</v>
          </cell>
          <cell r="W286">
            <v>0</v>
          </cell>
          <cell r="X286">
            <v>0</v>
          </cell>
          <cell r="Y286">
            <v>3.2683645843200004</v>
          </cell>
          <cell r="Z286">
            <v>0</v>
          </cell>
          <cell r="AA286">
            <v>3.3941272291200009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>Lease</v>
          </cell>
          <cell r="BB286">
            <v>0</v>
          </cell>
          <cell r="BC286">
            <v>3.9803005543200003</v>
          </cell>
          <cell r="BD286">
            <v>0</v>
          </cell>
          <cell r="BE286">
            <v>0</v>
          </cell>
          <cell r="BF286">
            <v>3.9803005543200003</v>
          </cell>
          <cell r="BG286">
            <v>2.5422356505600008</v>
          </cell>
          <cell r="BH286">
            <v>2.8590869210400003</v>
          </cell>
          <cell r="BI286">
            <v>3.2683645843200004</v>
          </cell>
          <cell r="BJ286">
            <v>3.3941272291200009</v>
          </cell>
          <cell r="BK286">
            <v>12.063814385040002</v>
          </cell>
        </row>
        <row r="287">
          <cell r="A287" t="str">
            <v>Lohegaon  1</v>
          </cell>
          <cell r="B287" t="str">
            <v>Pune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>Lease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A288" t="str">
            <v>Tathewade 1</v>
          </cell>
          <cell r="B288" t="str">
            <v>Pune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 t="str">
            <v>Lease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</row>
        <row r="289">
          <cell r="A289" t="str">
            <v>Muland 1</v>
          </cell>
          <cell r="B289" t="str">
            <v>Mumbai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3.8243999999999998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 t="str">
            <v>Lease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</row>
        <row r="290">
          <cell r="A290" t="str">
            <v>NTC 1</v>
          </cell>
          <cell r="B290" t="str">
            <v>Mumbai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>Lease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</row>
        <row r="291">
          <cell r="A291" t="str">
            <v>West Zone</v>
          </cell>
          <cell r="E291">
            <v>0</v>
          </cell>
          <cell r="F291">
            <v>0</v>
          </cell>
          <cell r="G291">
            <v>0</v>
          </cell>
          <cell r="H291">
            <v>3.9803005543200003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2.5422356505600008</v>
          </cell>
          <cell r="T291">
            <v>1.0840000000000001</v>
          </cell>
          <cell r="U291">
            <v>3.4010869210400001</v>
          </cell>
          <cell r="V291">
            <v>0</v>
          </cell>
          <cell r="W291">
            <v>0</v>
          </cell>
          <cell r="X291">
            <v>0</v>
          </cell>
          <cell r="Y291">
            <v>3.2683645843200004</v>
          </cell>
          <cell r="Z291">
            <v>0</v>
          </cell>
          <cell r="AA291">
            <v>3.3941272291200009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0.54200000000000004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1.0840000000000001</v>
          </cell>
          <cell r="AP291">
            <v>0</v>
          </cell>
          <cell r="AQ291">
            <v>0</v>
          </cell>
          <cell r="AR291">
            <v>0</v>
          </cell>
          <cell r="AS291">
            <v>0.54200000000000004</v>
          </cell>
          <cell r="AT291">
            <v>0</v>
          </cell>
          <cell r="AU291">
            <v>3.8243999999999998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 t="str">
            <v>Lease</v>
          </cell>
          <cell r="BB291">
            <v>0</v>
          </cell>
          <cell r="BC291">
            <v>3.9803005543200003</v>
          </cell>
          <cell r="BD291">
            <v>0</v>
          </cell>
          <cell r="BE291">
            <v>0</v>
          </cell>
          <cell r="BF291">
            <v>3.9803005543200003</v>
          </cell>
          <cell r="BG291">
            <v>2.5422356505600008</v>
          </cell>
          <cell r="BH291">
            <v>4.4850869210400006</v>
          </cell>
          <cell r="BI291">
            <v>3.2683645843200004</v>
          </cell>
          <cell r="BJ291">
            <v>3.3941272291200009</v>
          </cell>
          <cell r="BK291">
            <v>13.689814385040002</v>
          </cell>
        </row>
        <row r="292">
          <cell r="A292" t="str">
            <v>Chennai 1A,AB,AC</v>
          </cell>
          <cell r="B292" t="str">
            <v>Chennai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 t="str">
            <v>Sale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</row>
        <row r="293">
          <cell r="A293" t="str">
            <v>Chennai 5,7,10</v>
          </cell>
          <cell r="B293" t="str">
            <v>Chennai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>Sale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</row>
        <row r="294">
          <cell r="A294" t="str">
            <v>Chennai 3,4,6.9A,9B</v>
          </cell>
          <cell r="B294" t="str">
            <v>Chennai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>Sale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</row>
        <row r="295">
          <cell r="A295" t="str">
            <v>Chennai 8</v>
          </cell>
          <cell r="B295" t="str">
            <v>Chennai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 t="str">
            <v>Sale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A296" t="str">
            <v>Tidal Park 1</v>
          </cell>
          <cell r="B296" t="str">
            <v>Tidal Park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9.5616039839999996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>Lease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</row>
        <row r="297">
          <cell r="A297" t="str">
            <v>Kokapet 1</v>
          </cell>
          <cell r="B297" t="str">
            <v>Rai Durg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>Lease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</row>
        <row r="298">
          <cell r="A298" t="str">
            <v>Hyderabad 2</v>
          </cell>
          <cell r="B298" t="str">
            <v>Hyderabad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 t="str">
            <v>Sale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</row>
        <row r="299">
          <cell r="A299" t="str">
            <v>Hyderabad 1,3</v>
          </cell>
          <cell r="B299" t="str">
            <v>Hyderabad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>Sale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South Zone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9.5616039839999996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A302" t="str">
            <v>Commercial offices 1</v>
          </cell>
          <cell r="B302" t="str">
            <v>Gurgaon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8.3659999999999997</v>
          </cell>
          <cell r="AX302">
            <v>0</v>
          </cell>
          <cell r="AY302">
            <v>0</v>
          </cell>
          <cell r="AZ302">
            <v>0</v>
          </cell>
          <cell r="BA302" t="str">
            <v>Lease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A303" t="str">
            <v>Gurgaon W block,Bulding 14</v>
          </cell>
          <cell r="B303" t="str">
            <v>Gurgaon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 t="str">
            <v>Sale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A304" t="str">
            <v>Gurgaon Non Sez</v>
          </cell>
          <cell r="B304" t="str">
            <v>Gurgaon</v>
          </cell>
          <cell r="E304">
            <v>0</v>
          </cell>
          <cell r="F304">
            <v>5.7179525760000001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11.115190744</v>
          </cell>
          <cell r="L304">
            <v>4.1201170639999996</v>
          </cell>
          <cell r="M304">
            <v>0</v>
          </cell>
          <cell r="N304">
            <v>11.480947519999999</v>
          </cell>
          <cell r="O304">
            <v>0</v>
          </cell>
          <cell r="P304">
            <v>0</v>
          </cell>
          <cell r="Q304">
            <v>0</v>
          </cell>
          <cell r="R304">
            <v>13.098483999999999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9.8722119999999993</v>
          </cell>
          <cell r="X304">
            <v>0</v>
          </cell>
          <cell r="Y304">
            <v>16.175634138666666</v>
          </cell>
          <cell r="Z304">
            <v>0</v>
          </cell>
          <cell r="AA304">
            <v>10.246138</v>
          </cell>
          <cell r="AB304">
            <v>8.3678324906666663</v>
          </cell>
          <cell r="AC304">
            <v>0</v>
          </cell>
          <cell r="AD304">
            <v>11.666140970666666</v>
          </cell>
          <cell r="AE304">
            <v>0</v>
          </cell>
          <cell r="AF304">
            <v>1.04064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42.063026563999998</v>
          </cell>
          <cell r="AL304">
            <v>19.120799999999999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33.463999999999999</v>
          </cell>
          <cell r="AX304">
            <v>0</v>
          </cell>
          <cell r="AY304">
            <v>0</v>
          </cell>
          <cell r="AZ304">
            <v>0</v>
          </cell>
          <cell r="BA304" t="str">
            <v>Lease</v>
          </cell>
          <cell r="BB304">
            <v>5.7179525760000001</v>
          </cell>
          <cell r="BC304">
            <v>0</v>
          </cell>
          <cell r="BD304">
            <v>15.235307807999998</v>
          </cell>
          <cell r="BE304">
            <v>11.480947519999999</v>
          </cell>
          <cell r="BF304">
            <v>32.434207903999997</v>
          </cell>
          <cell r="BG304">
            <v>13.098483999999999</v>
          </cell>
          <cell r="BH304">
            <v>0</v>
          </cell>
          <cell r="BI304">
            <v>26.047846138666664</v>
          </cell>
          <cell r="BJ304">
            <v>18.613970490666667</v>
          </cell>
          <cell r="BK304">
            <v>57.760300629333329</v>
          </cell>
        </row>
        <row r="305">
          <cell r="A305" t="str">
            <v>Gurgaon Cyber 5-9,15,16</v>
          </cell>
          <cell r="B305" t="str">
            <v>Gurgaon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>Sale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</row>
        <row r="306">
          <cell r="A306" t="str">
            <v>Gurgaon 1</v>
          </cell>
          <cell r="B306" t="str">
            <v>Gurgaon Non Sez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 t="str">
            <v>Lease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</row>
        <row r="307">
          <cell r="A307" t="str">
            <v>Noida, CSC 1</v>
          </cell>
          <cell r="B307" t="str">
            <v>Noida, CSC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1.6825689055999997</v>
          </cell>
          <cell r="K307">
            <v>5.7267577600000001E-2</v>
          </cell>
          <cell r="L307">
            <v>0</v>
          </cell>
          <cell r="M307">
            <v>0</v>
          </cell>
          <cell r="N307">
            <v>1.6869548453999998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 t="str">
            <v>Lease</v>
          </cell>
          <cell r="BB307">
            <v>0</v>
          </cell>
          <cell r="BC307">
            <v>1.6825689055999997</v>
          </cell>
          <cell r="BD307">
            <v>5.7267577600000001E-2</v>
          </cell>
          <cell r="BE307">
            <v>1.6869548453999998</v>
          </cell>
          <cell r="BF307">
            <v>3.4267913285999994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A308" t="str">
            <v>Noida, Sector 143 1</v>
          </cell>
          <cell r="B308" t="str">
            <v>Noida, Sector 143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3.415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3.415</v>
          </cell>
          <cell r="AX308">
            <v>0</v>
          </cell>
          <cell r="AY308">
            <v>0</v>
          </cell>
          <cell r="AZ308">
            <v>0</v>
          </cell>
          <cell r="BA308" t="str">
            <v>Lease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</row>
        <row r="309">
          <cell r="A309" t="str">
            <v>Silokhera A1A2A3,B1,B2,B3</v>
          </cell>
          <cell r="B309" t="str">
            <v>Silokhera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>Sale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</row>
        <row r="310">
          <cell r="A310" t="str">
            <v>Sonepat 1</v>
          </cell>
          <cell r="B310" t="str">
            <v>Sonepat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1.0840000000000001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1.0840000000000001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>Lease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1.0840000000000001</v>
          </cell>
          <cell r="BH310">
            <v>0</v>
          </cell>
          <cell r="BI310">
            <v>0</v>
          </cell>
          <cell r="BJ310">
            <v>0</v>
          </cell>
          <cell r="BK310">
            <v>1.0840000000000001</v>
          </cell>
        </row>
        <row r="311">
          <cell r="A311" t="str">
            <v>Silokhera C1,C2,D,E1</v>
          </cell>
          <cell r="B311" t="str">
            <v>Silokhera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 t="str">
            <v>Sale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A312" t="str">
            <v>Silokhera E2,F1,F2</v>
          </cell>
          <cell r="B312" t="str">
            <v>Silokhera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 t="str">
            <v>Sale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A313" t="str">
            <v>Silokhera 7 Acre</v>
          </cell>
          <cell r="B313" t="str">
            <v>Silokhera 7 Acre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10.867865629999999</v>
          </cell>
          <cell r="BA313" t="str">
            <v>Lease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A314" t="str">
            <v>Manesar 1</v>
          </cell>
          <cell r="B314" t="str">
            <v>Gurgaon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>Lease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A315" t="str">
            <v>Delhi 1</v>
          </cell>
          <cell r="B315" t="str">
            <v>Delhi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9.1059999999999999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18.212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14.38748</v>
          </cell>
          <cell r="AZ315">
            <v>0</v>
          </cell>
          <cell r="BA315" t="str">
            <v>Lease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A316">
            <v>0</v>
          </cell>
          <cell r="B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</row>
        <row r="317">
          <cell r="A317" t="str">
            <v>North Zone</v>
          </cell>
          <cell r="E317">
            <v>0</v>
          </cell>
          <cell r="F317">
            <v>5.7179525760000001</v>
          </cell>
          <cell r="G317">
            <v>0</v>
          </cell>
          <cell r="H317">
            <v>0</v>
          </cell>
          <cell r="I317">
            <v>0</v>
          </cell>
          <cell r="J317">
            <v>1.6825689055999997</v>
          </cell>
          <cell r="K317">
            <v>11.172458321599999</v>
          </cell>
          <cell r="L317">
            <v>4.1201170639999996</v>
          </cell>
          <cell r="M317">
            <v>0</v>
          </cell>
          <cell r="N317">
            <v>13.1679023654</v>
          </cell>
          <cell r="O317">
            <v>0</v>
          </cell>
          <cell r="P317">
            <v>0</v>
          </cell>
          <cell r="Q317">
            <v>0</v>
          </cell>
          <cell r="R317">
            <v>14.182483999999999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9.8722119999999993</v>
          </cell>
          <cell r="X317">
            <v>0</v>
          </cell>
          <cell r="Y317">
            <v>16.175634138666666</v>
          </cell>
          <cell r="Z317">
            <v>0</v>
          </cell>
          <cell r="AA317">
            <v>10.246138</v>
          </cell>
          <cell r="AB317">
            <v>8.3678324906666663</v>
          </cell>
          <cell r="AC317">
            <v>0</v>
          </cell>
          <cell r="AD317">
            <v>20.772140970666666</v>
          </cell>
          <cell r="AE317">
            <v>0</v>
          </cell>
          <cell r="AF317">
            <v>1.04064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45.478026563999997</v>
          </cell>
          <cell r="AL317">
            <v>19.120799999999999</v>
          </cell>
          <cell r="AM317">
            <v>18.212</v>
          </cell>
          <cell r="AN317">
            <v>0</v>
          </cell>
          <cell r="AO317">
            <v>1.0840000000000001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45.244999999999997</v>
          </cell>
          <cell r="AX317">
            <v>0</v>
          </cell>
          <cell r="AY317">
            <v>14.38748</v>
          </cell>
          <cell r="AZ317">
            <v>0</v>
          </cell>
          <cell r="BA317">
            <v>0</v>
          </cell>
          <cell r="BB317">
            <v>5.7179525760000001</v>
          </cell>
          <cell r="BC317">
            <v>1.6825689055999997</v>
          </cell>
          <cell r="BD317">
            <v>15.292575385599998</v>
          </cell>
          <cell r="BE317">
            <v>13.1679023654</v>
          </cell>
          <cell r="BF317">
            <v>35.860999232599994</v>
          </cell>
          <cell r="BG317">
            <v>14.182483999999999</v>
          </cell>
          <cell r="BH317">
            <v>0</v>
          </cell>
          <cell r="BI317">
            <v>26.047846138666664</v>
          </cell>
          <cell r="BJ317">
            <v>18.613970490666667</v>
          </cell>
          <cell r="BK317">
            <v>58.844300629333333</v>
          </cell>
        </row>
        <row r="318">
          <cell r="A318" t="str">
            <v>Existing Buildings</v>
          </cell>
          <cell r="B318" t="str">
            <v>Existing Buildings</v>
          </cell>
          <cell r="E318">
            <v>1.36</v>
          </cell>
          <cell r="F318">
            <v>1.36</v>
          </cell>
          <cell r="G318">
            <v>1.36</v>
          </cell>
          <cell r="H318">
            <v>1.7</v>
          </cell>
          <cell r="I318">
            <v>1.7</v>
          </cell>
          <cell r="J318">
            <v>1.7</v>
          </cell>
          <cell r="K318">
            <v>1.7</v>
          </cell>
          <cell r="L318">
            <v>1.7</v>
          </cell>
          <cell r="M318">
            <v>1.7</v>
          </cell>
          <cell r="N318">
            <v>1.7</v>
          </cell>
          <cell r="O318">
            <v>1.7</v>
          </cell>
          <cell r="P318">
            <v>1.7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BA318">
            <v>0</v>
          </cell>
          <cell r="BB318">
            <v>4.08</v>
          </cell>
          <cell r="BC318">
            <v>5.0999999999999996</v>
          </cell>
          <cell r="BD318">
            <v>5.0999999999999996</v>
          </cell>
          <cell r="BE318">
            <v>5.0999999999999996</v>
          </cell>
          <cell r="BF318">
            <v>19.38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</row>
        <row r="359">
          <cell r="A359" t="str">
            <v xml:space="preserve"> Tax</v>
          </cell>
          <cell r="E359">
            <v>6.9019235187640593</v>
          </cell>
          <cell r="F359">
            <v>7.6449121665439002</v>
          </cell>
          <cell r="G359">
            <v>7.6449121665439002</v>
          </cell>
          <cell r="H359">
            <v>7.6449121665439002</v>
          </cell>
          <cell r="I359">
            <v>7.6449121665439002</v>
          </cell>
          <cell r="J359">
            <v>7.8841927358740405</v>
          </cell>
          <cell r="K359">
            <v>9.3366406250400367</v>
          </cell>
          <cell r="L359">
            <v>9.872007115997798</v>
          </cell>
          <cell r="M359">
            <v>9.872007115997798</v>
          </cell>
          <cell r="N359">
            <v>11.91503325043775</v>
          </cell>
          <cell r="O359">
            <v>11.91503325043775</v>
          </cell>
          <cell r="P359">
            <v>11.91503325043775</v>
          </cell>
          <cell r="Q359">
            <v>11.955862038437751</v>
          </cell>
          <cell r="R359">
            <v>13.649311238341753</v>
          </cell>
          <cell r="S359">
            <v>13.690631441634119</v>
          </cell>
          <cell r="T359">
            <v>13.732199566146242</v>
          </cell>
          <cell r="U359">
            <v>13.774017099405437</v>
          </cell>
          <cell r="V359">
            <v>13.816085537864186</v>
          </cell>
          <cell r="W359">
            <v>15.100446020461138</v>
          </cell>
          <cell r="X359">
            <v>15.143020794645178</v>
          </cell>
          <cell r="Y359">
            <v>24.952836726440793</v>
          </cell>
          <cell r="Z359">
            <v>24.995923930606914</v>
          </cell>
          <cell r="AA359">
            <v>26.328255922077176</v>
          </cell>
          <cell r="AB359">
            <v>27.414400721304546</v>
          </cell>
          <cell r="AC359">
            <v>27.458268157870542</v>
          </cell>
          <cell r="AD359">
            <v>28.954854412621422</v>
          </cell>
          <cell r="AE359">
            <v>28.999249837653927</v>
          </cell>
          <cell r="AF359">
            <v>29.175820844908834</v>
          </cell>
          <cell r="AG359">
            <v>29.220750613277026</v>
          </cell>
          <cell r="AH359">
            <v>29.265949960255433</v>
          </cell>
          <cell r="AI359">
            <v>29.311420503315706</v>
          </cell>
          <cell r="AJ359">
            <v>29.357163869634341</v>
          </cell>
          <cell r="AK359">
            <v>34.612259708852093</v>
          </cell>
          <cell r="AL359">
            <v>37.067888339327745</v>
          </cell>
          <cell r="AM359">
            <v>37.114460036404246</v>
          </cell>
          <cell r="AN359">
            <v>37.189788570149972</v>
          </cell>
          <cell r="AO359">
            <v>37.191752413234248</v>
          </cell>
          <cell r="AP359">
            <v>37.295752181509869</v>
          </cell>
          <cell r="AQ359">
            <v>37.297717006638422</v>
          </cell>
          <cell r="AR359">
            <v>37.299682322973254</v>
          </cell>
          <cell r="AS359">
            <v>37.301648130637176</v>
          </cell>
          <cell r="AT359">
            <v>37.333639451231221</v>
          </cell>
          <cell r="AU359">
            <v>37.534975967556207</v>
          </cell>
          <cell r="AV359">
            <v>37.610465708922312</v>
          </cell>
          <cell r="AW359">
            <v>42.772342083131193</v>
          </cell>
          <cell r="AX359">
            <v>43.009288275018605</v>
          </cell>
          <cell r="AY359">
            <v>43.011257033237584</v>
          </cell>
          <cell r="AZ359">
            <v>44.391288882813484</v>
          </cell>
          <cell r="BA359">
            <v>0</v>
          </cell>
          <cell r="BB359">
            <v>22.191747851851858</v>
          </cell>
          <cell r="BC359">
            <v>23.174017068961838</v>
          </cell>
          <cell r="BD359">
            <v>29.080654857035633</v>
          </cell>
          <cell r="BE359">
            <v>35.745099751313248</v>
          </cell>
          <cell r="BF359">
            <v>110.19151952916258</v>
          </cell>
        </row>
        <row r="360">
          <cell r="A360" t="str">
            <v>Bhubaneswar 1</v>
          </cell>
          <cell r="B360" t="str">
            <v>Bhubaneswar</v>
          </cell>
          <cell r="D360" t="str">
            <v>SEZ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 t="str">
            <v>Lease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</row>
        <row r="361">
          <cell r="A361" t="str">
            <v>Kolkata 1</v>
          </cell>
          <cell r="B361" t="str">
            <v>Kolkata</v>
          </cell>
          <cell r="D361" t="str">
            <v>SEZ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>Lease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</row>
        <row r="362">
          <cell r="A362" t="str">
            <v>East Zone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A363" t="str">
            <v>Gandhinagar 1</v>
          </cell>
          <cell r="B363" t="str">
            <v>Gandhinagar</v>
          </cell>
          <cell r="D363" t="str">
            <v>SEZ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>Lease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A364" t="str">
            <v>Nagpur 1</v>
          </cell>
          <cell r="B364" t="str">
            <v>Nagpur</v>
          </cell>
          <cell r="D364" t="str">
            <v>SEZ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>Lease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A365" t="str">
            <v>Pune 1</v>
          </cell>
          <cell r="B365" t="str">
            <v>Pune</v>
          </cell>
          <cell r="D365" t="str">
            <v>SEZ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>Lease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</row>
        <row r="366">
          <cell r="A366" t="str">
            <v>Lohegaon  1</v>
          </cell>
          <cell r="B366" t="str">
            <v>Pune</v>
          </cell>
          <cell r="D366" t="str">
            <v>SEZ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>Lease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A367" t="str">
            <v>Tathewade 1</v>
          </cell>
          <cell r="B367" t="str">
            <v>Pune</v>
          </cell>
          <cell r="D367" t="str">
            <v>SEZ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>Lease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</row>
        <row r="368">
          <cell r="A368" t="str">
            <v>Muland 1</v>
          </cell>
          <cell r="B368" t="str">
            <v>Mumbai</v>
          </cell>
          <cell r="D368" t="str">
            <v>SEZ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>Lease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</row>
        <row r="369">
          <cell r="A369" t="str">
            <v>NTC 1</v>
          </cell>
          <cell r="B369" t="str">
            <v>Mumbai</v>
          </cell>
          <cell r="D369" t="str">
            <v>Non SEZ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7.4092459916090023</v>
          </cell>
          <cell r="Z369">
            <v>7.4092459916090023</v>
          </cell>
          <cell r="AA369">
            <v>7.4092459916090023</v>
          </cell>
          <cell r="AB369">
            <v>7.4092459916090023</v>
          </cell>
          <cell r="AC369">
            <v>7.4092459916090023</v>
          </cell>
          <cell r="AD369">
            <v>7.4092459916090023</v>
          </cell>
          <cell r="AE369">
            <v>7.4092459916090023</v>
          </cell>
          <cell r="AF369">
            <v>7.4092459916090023</v>
          </cell>
          <cell r="AG369">
            <v>7.4092459916090023</v>
          </cell>
          <cell r="AH369">
            <v>7.4092459916090023</v>
          </cell>
          <cell r="AI369">
            <v>7.4092459916090023</v>
          </cell>
          <cell r="AJ369">
            <v>7.4092459916090023</v>
          </cell>
          <cell r="AK369">
            <v>7.4092459916090023</v>
          </cell>
          <cell r="AL369">
            <v>7.4092459916090023</v>
          </cell>
          <cell r="AM369">
            <v>7.4092459916090023</v>
          </cell>
          <cell r="AN369">
            <v>7.4092459916090023</v>
          </cell>
          <cell r="AO369">
            <v>7.4092459916090023</v>
          </cell>
          <cell r="AP369">
            <v>7.4092459916090023</v>
          </cell>
          <cell r="AQ369">
            <v>7.4092459916090023</v>
          </cell>
          <cell r="AR369">
            <v>7.4092459916090023</v>
          </cell>
          <cell r="AS369">
            <v>7.4092459916090023</v>
          </cell>
          <cell r="AT369">
            <v>7.4092459916090023</v>
          </cell>
          <cell r="AU369">
            <v>7.4092459916090023</v>
          </cell>
          <cell r="AV369">
            <v>7.4092459916090023</v>
          </cell>
          <cell r="AW369">
            <v>7.4092459916090023</v>
          </cell>
          <cell r="AX369">
            <v>7.4092459916090023</v>
          </cell>
          <cell r="AY369">
            <v>7.4092459916090023</v>
          </cell>
          <cell r="AZ369">
            <v>7.4092459916090023</v>
          </cell>
          <cell r="BA369" t="str">
            <v>Lease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</row>
        <row r="370">
          <cell r="A370" t="str">
            <v>West Zone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7.4092459916090023</v>
          </cell>
          <cell r="Z370">
            <v>7.4092459916090023</v>
          </cell>
          <cell r="AA370">
            <v>7.4092459916090023</v>
          </cell>
          <cell r="AB370">
            <v>7.4092459916090023</v>
          </cell>
          <cell r="AC370">
            <v>7.4092459916090023</v>
          </cell>
          <cell r="AD370">
            <v>7.4092459916090023</v>
          </cell>
          <cell r="AE370">
            <v>7.4092459916090023</v>
          </cell>
          <cell r="AF370">
            <v>7.4092459916090023</v>
          </cell>
          <cell r="AG370">
            <v>7.4092459916090023</v>
          </cell>
          <cell r="AH370">
            <v>7.4092459916090023</v>
          </cell>
          <cell r="AI370">
            <v>7.4092459916090023</v>
          </cell>
          <cell r="AJ370">
            <v>7.4092459916090023</v>
          </cell>
          <cell r="AK370">
            <v>7.4092459916090023</v>
          </cell>
          <cell r="AL370">
            <v>7.4092459916090023</v>
          </cell>
          <cell r="AM370">
            <v>7.4092459916090023</v>
          </cell>
          <cell r="AN370">
            <v>7.4092459916090023</v>
          </cell>
          <cell r="AO370">
            <v>7.4092459916090023</v>
          </cell>
          <cell r="AP370">
            <v>7.4092459916090023</v>
          </cell>
          <cell r="AQ370">
            <v>7.4092459916090023</v>
          </cell>
          <cell r="AR370">
            <v>7.4092459916090023</v>
          </cell>
          <cell r="AS370">
            <v>7.4092459916090023</v>
          </cell>
          <cell r="AT370">
            <v>7.4092459916090023</v>
          </cell>
          <cell r="AU370">
            <v>7.4092459916090023</v>
          </cell>
          <cell r="AV370">
            <v>7.4092459916090023</v>
          </cell>
          <cell r="AW370">
            <v>7.4092459916090023</v>
          </cell>
          <cell r="AX370">
            <v>7.4092459916090023</v>
          </cell>
          <cell r="AY370">
            <v>7.4092459916090023</v>
          </cell>
          <cell r="AZ370">
            <v>7.4092459916090023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A371" t="str">
            <v>Chennai 1A,AB,AC</v>
          </cell>
          <cell r="B371" t="str">
            <v>Chennai</v>
          </cell>
          <cell r="D371" t="str">
            <v>SEZ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>Sale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A372" t="str">
            <v>Chennai 5,7,10</v>
          </cell>
          <cell r="B372" t="str">
            <v>Chennai</v>
          </cell>
          <cell r="D372" t="str">
            <v>SEZ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>Sale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A373" t="str">
            <v>Chennai 3,4,6.9A,9B</v>
          </cell>
          <cell r="B373" t="str">
            <v>Chennai</v>
          </cell>
          <cell r="D373" t="str">
            <v>SEZ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 t="str">
            <v>Sale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A374" t="str">
            <v>Chennai 8</v>
          </cell>
          <cell r="B374" t="str">
            <v>Chennai</v>
          </cell>
          <cell r="D374" t="str">
            <v>SEZ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>Sale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A375" t="str">
            <v>Tidal Park 1</v>
          </cell>
          <cell r="B375" t="str">
            <v>Tidal Park</v>
          </cell>
          <cell r="D375" t="str">
            <v>SEZ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>Lease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A376" t="str">
            <v>Kokapet 1</v>
          </cell>
          <cell r="B376" t="str">
            <v>Rai Durg</v>
          </cell>
          <cell r="D376" t="str">
            <v>SEZ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>Lease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</row>
        <row r="377">
          <cell r="A377" t="str">
            <v>Hyderabad 2</v>
          </cell>
          <cell r="B377" t="str">
            <v>Hyderabad</v>
          </cell>
          <cell r="D377" t="str">
            <v>SEZ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>Sale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A378" t="str">
            <v>Hyderabad 1,3</v>
          </cell>
          <cell r="B378" t="str">
            <v>Hyderabad</v>
          </cell>
          <cell r="D378" t="str">
            <v>SEZ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>Sale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</row>
        <row r="380">
          <cell r="A380" t="str">
            <v>South Zone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</row>
        <row r="381">
          <cell r="A381" t="str">
            <v>Commercial offices 1</v>
          </cell>
          <cell r="B381" t="str">
            <v>Gurgaon</v>
          </cell>
          <cell r="D381" t="str">
            <v>Non SEZ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1.0335282650000002</v>
          </cell>
          <cell r="AX381">
            <v>1.0335282650000002</v>
          </cell>
          <cell r="AY381">
            <v>1.0335282650000002</v>
          </cell>
          <cell r="AZ381">
            <v>1.0335282650000002</v>
          </cell>
          <cell r="BA381" t="str">
            <v>Lease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</row>
        <row r="382">
          <cell r="A382" t="str">
            <v>Gurgaon W block,Bulding 14</v>
          </cell>
          <cell r="B382" t="str">
            <v>Gurgaon</v>
          </cell>
          <cell r="D382" t="str">
            <v>SEZ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>Sale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</row>
        <row r="383">
          <cell r="A383" t="str">
            <v>Gurgaon Non Sez</v>
          </cell>
          <cell r="B383" t="str">
            <v>Gurgaon</v>
          </cell>
          <cell r="D383" t="str">
            <v>Non SEZ</v>
          </cell>
          <cell r="E383">
            <v>0</v>
          </cell>
          <cell r="F383">
            <v>0.74298864777984031</v>
          </cell>
          <cell r="G383">
            <v>0.74298864777984031</v>
          </cell>
          <cell r="H383">
            <v>0.74298864777984031</v>
          </cell>
          <cell r="I383">
            <v>0.74298864777984031</v>
          </cell>
          <cell r="J383">
            <v>0.74298864777984031</v>
          </cell>
          <cell r="K383">
            <v>2.1872924315088005</v>
          </cell>
          <cell r="L383">
            <v>2.7226589224665605</v>
          </cell>
          <cell r="M383">
            <v>2.7226589224665605</v>
          </cell>
          <cell r="N383">
            <v>4.2236096567033607</v>
          </cell>
          <cell r="O383">
            <v>4.2236096567033607</v>
          </cell>
          <cell r="P383">
            <v>4.2236096567033607</v>
          </cell>
          <cell r="Q383">
            <v>4.2236096567033607</v>
          </cell>
          <cell r="R383">
            <v>5.8759850958793614</v>
          </cell>
          <cell r="S383">
            <v>5.8759850958793614</v>
          </cell>
          <cell r="T383">
            <v>5.8759850958793614</v>
          </cell>
          <cell r="U383">
            <v>5.8759850958793614</v>
          </cell>
          <cell r="V383">
            <v>5.8759850958793614</v>
          </cell>
          <cell r="W383">
            <v>7.1180247293868106</v>
          </cell>
          <cell r="X383">
            <v>7.1180247293868106</v>
          </cell>
          <cell r="Y383">
            <v>9.4757644467442805</v>
          </cell>
          <cell r="Z383">
            <v>9.4757644467442805</v>
          </cell>
          <cell r="AA383">
            <v>10.764750710823426</v>
          </cell>
          <cell r="AB383">
            <v>11.807289708295338</v>
          </cell>
          <cell r="AC383">
            <v>11.807289708295338</v>
          </cell>
          <cell r="AD383">
            <v>13.259745321860825</v>
          </cell>
          <cell r="AE383">
            <v>13.259745321860825</v>
          </cell>
          <cell r="AF383">
            <v>13.391654531533037</v>
          </cell>
          <cell r="AG383">
            <v>13.391654531533037</v>
          </cell>
          <cell r="AH383">
            <v>13.391654531533037</v>
          </cell>
          <cell r="AI383">
            <v>13.391654531533037</v>
          </cell>
          <cell r="AJ383">
            <v>13.391654531533037</v>
          </cell>
          <cell r="AK383">
            <v>18.577701657052298</v>
          </cell>
          <cell r="AL383">
            <v>20.9870363540523</v>
          </cell>
          <cell r="AM383">
            <v>20.9870363540523</v>
          </cell>
          <cell r="AN383">
            <v>20.9870363540523</v>
          </cell>
          <cell r="AO383">
            <v>20.9870363540523</v>
          </cell>
          <cell r="AP383">
            <v>21.089071788282876</v>
          </cell>
          <cell r="AQ383">
            <v>21.089071788282876</v>
          </cell>
          <cell r="AR383">
            <v>21.089071788282876</v>
          </cell>
          <cell r="AS383">
            <v>21.089071788282876</v>
          </cell>
          <cell r="AT383">
            <v>21.089071788282876</v>
          </cell>
          <cell r="AU383">
            <v>21.287419588311874</v>
          </cell>
          <cell r="AV383">
            <v>21.360942047289686</v>
          </cell>
          <cell r="AW383">
            <v>25.487322382289687</v>
          </cell>
          <cell r="AX383">
            <v>25.692197020547209</v>
          </cell>
          <cell r="AY383">
            <v>25.692197020547209</v>
          </cell>
          <cell r="AZ383">
            <v>25.692197020547209</v>
          </cell>
          <cell r="BA383" t="str">
            <v>Lease</v>
          </cell>
          <cell r="BB383">
            <v>1.4859772955596806</v>
          </cell>
          <cell r="BC383">
            <v>2.2289659433395208</v>
          </cell>
          <cell r="BD383">
            <v>7.6326102764419215</v>
          </cell>
          <cell r="BE383">
            <v>12.670828970110083</v>
          </cell>
          <cell r="BF383">
            <v>24.018382485451205</v>
          </cell>
        </row>
        <row r="384">
          <cell r="A384" t="str">
            <v>Gurgaon Cyber 5-9,15,16</v>
          </cell>
          <cell r="B384" t="str">
            <v>Gurgaon</v>
          </cell>
          <cell r="D384" t="str">
            <v>SEZ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>Sale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</row>
        <row r="385">
          <cell r="A385" t="str">
            <v>Gurgaon 1</v>
          </cell>
          <cell r="B385" t="str">
            <v>Gurgaon Non Sez</v>
          </cell>
          <cell r="D385" t="str">
            <v>Non SEZ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Lease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</row>
        <row r="386">
          <cell r="A386" t="str">
            <v>Noida, CSC 1</v>
          </cell>
          <cell r="B386" t="str">
            <v>Noida, CSC</v>
          </cell>
          <cell r="D386" t="str">
            <v>Non SEZ</v>
          </cell>
          <cell r="E386">
            <v>0.39929661876405848</v>
          </cell>
          <cell r="F386">
            <v>0.39929661876405848</v>
          </cell>
          <cell r="G386">
            <v>0.39929661876405848</v>
          </cell>
          <cell r="H386">
            <v>0.39929661876405848</v>
          </cell>
          <cell r="I386">
            <v>0.39929661876405848</v>
          </cell>
          <cell r="J386">
            <v>0.63857718809419928</v>
          </cell>
          <cell r="K386">
            <v>0.64672129353123609</v>
          </cell>
          <cell r="L386">
            <v>0.64672129353123609</v>
          </cell>
          <cell r="M386">
            <v>0.64672129353123609</v>
          </cell>
          <cell r="N386">
            <v>0.88662559373438832</v>
          </cell>
          <cell r="O386">
            <v>0.88662559373438832</v>
          </cell>
          <cell r="P386">
            <v>0.88662559373438832</v>
          </cell>
          <cell r="Q386">
            <v>0.88662559373438832</v>
          </cell>
          <cell r="R386">
            <v>0.88662559373438832</v>
          </cell>
          <cell r="S386">
            <v>0.88662559373438832</v>
          </cell>
          <cell r="T386">
            <v>0.88662559373438832</v>
          </cell>
          <cell r="U386">
            <v>0.88662559373438832</v>
          </cell>
          <cell r="V386">
            <v>0.88662559373438832</v>
          </cell>
          <cell r="W386">
            <v>0.88662559373438832</v>
          </cell>
          <cell r="X386">
            <v>0.88662559373438832</v>
          </cell>
          <cell r="Y386">
            <v>0.88662559373438832</v>
          </cell>
          <cell r="Z386">
            <v>0.88662559373438832</v>
          </cell>
          <cell r="AA386">
            <v>0.88662559373438832</v>
          </cell>
          <cell r="AB386">
            <v>0.88662559373438832</v>
          </cell>
          <cell r="AC386">
            <v>0.88662559373438832</v>
          </cell>
          <cell r="AD386">
            <v>0.88662559373438832</v>
          </cell>
          <cell r="AE386">
            <v>0.88662559373438832</v>
          </cell>
          <cell r="AF386">
            <v>0.88662559373438832</v>
          </cell>
          <cell r="AG386">
            <v>0.88662559373438832</v>
          </cell>
          <cell r="AH386">
            <v>0.88662559373438832</v>
          </cell>
          <cell r="AI386">
            <v>0.88662559373438832</v>
          </cell>
          <cell r="AJ386">
            <v>0.88662559373438832</v>
          </cell>
          <cell r="AK386">
            <v>0.90965648091633322</v>
          </cell>
          <cell r="AL386">
            <v>0.90965648091633322</v>
          </cell>
          <cell r="AM386">
            <v>0.90965648091633322</v>
          </cell>
          <cell r="AN386">
            <v>0.93813388740310477</v>
          </cell>
          <cell r="AO386">
            <v>0.93813388740310477</v>
          </cell>
          <cell r="AP386">
            <v>0.93813388740310477</v>
          </cell>
          <cell r="AQ386">
            <v>0.93813388740310477</v>
          </cell>
          <cell r="AR386">
            <v>0.93813388740310477</v>
          </cell>
          <cell r="AS386">
            <v>0.93813388740310477</v>
          </cell>
          <cell r="AT386">
            <v>0.9681589088813104</v>
          </cell>
          <cell r="AU386">
            <v>0.9691808344866879</v>
          </cell>
          <cell r="AV386">
            <v>0.9691808344866879</v>
          </cell>
          <cell r="AW386">
            <v>0.9691808344866879</v>
          </cell>
          <cell r="AX386">
            <v>0.99928412196413963</v>
          </cell>
          <cell r="AY386">
            <v>0.99928412196413963</v>
          </cell>
          <cell r="AZ386">
            <v>0.99928412196413963</v>
          </cell>
          <cell r="BA386" t="str">
            <v>Lease</v>
          </cell>
          <cell r="BB386">
            <v>1.1978898562921754</v>
          </cell>
          <cell r="BC386">
            <v>1.4371704256223161</v>
          </cell>
          <cell r="BD386">
            <v>1.9401638805937083</v>
          </cell>
          <cell r="BE386">
            <v>2.659876781203165</v>
          </cell>
          <cell r="BF386">
            <v>7.2351009437113643</v>
          </cell>
        </row>
        <row r="387">
          <cell r="A387" t="str">
            <v>Noida, Sector 143 1</v>
          </cell>
          <cell r="B387" t="str">
            <v>Noida, Sector 143</v>
          </cell>
          <cell r="D387" t="str">
            <v>SEZ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 t="str">
            <v>Lease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</row>
        <row r="388">
          <cell r="A388" t="str">
            <v>Silokhera A1A2A3,B1,B2,B3</v>
          </cell>
          <cell r="B388" t="str">
            <v>Silokhera</v>
          </cell>
          <cell r="D388" t="str">
            <v>SEZ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>Sale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</row>
        <row r="389">
          <cell r="A389" t="str">
            <v>Sonepat 1</v>
          </cell>
          <cell r="B389" t="str">
            <v>Sonepat</v>
          </cell>
          <cell r="D389" t="str">
            <v>SEZ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>Lease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</row>
        <row r="390">
          <cell r="A390" t="str">
            <v>Silokhera C1,C2,D,E1</v>
          </cell>
          <cell r="B390" t="str">
            <v>Silokhera</v>
          </cell>
          <cell r="D390" t="str">
            <v>SEZ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 t="str">
            <v>Sale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</row>
        <row r="391">
          <cell r="A391" t="str">
            <v>Silokhera E2,F1,F2</v>
          </cell>
          <cell r="B391" t="str">
            <v>Silokhera</v>
          </cell>
          <cell r="D391" t="str">
            <v>SEZ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>Sale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</row>
        <row r="392">
          <cell r="A392" t="str">
            <v>Silokhera 7 Acre</v>
          </cell>
          <cell r="B392" t="str">
            <v>Silokhera 7 Acre</v>
          </cell>
          <cell r="D392" t="str">
            <v>Non SEZ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1.3780625991673725</v>
          </cell>
          <cell r="BA392" t="str">
            <v>Lease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</row>
        <row r="393">
          <cell r="A393" t="str">
            <v>Manesar 1</v>
          </cell>
          <cell r="B393" t="str">
            <v>Gurgaon</v>
          </cell>
          <cell r="D393" t="str">
            <v>SEZ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 t="str">
            <v>Lease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</row>
        <row r="394">
          <cell r="A394" t="str">
            <v>Delhi 1</v>
          </cell>
          <cell r="B394" t="str">
            <v>Delhi</v>
          </cell>
          <cell r="D394" t="str">
            <v>SEZ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>Lease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</row>
        <row r="395">
          <cell r="A395">
            <v>0</v>
          </cell>
          <cell r="B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</row>
        <row r="396">
          <cell r="A396" t="str">
            <v>North Zone</v>
          </cell>
          <cell r="E396">
            <v>0.39929661876405848</v>
          </cell>
          <cell r="F396">
            <v>1.1422852665438987</v>
          </cell>
          <cell r="G396">
            <v>1.1422852665438987</v>
          </cell>
          <cell r="H396">
            <v>1.1422852665438987</v>
          </cell>
          <cell r="I396">
            <v>1.1422852665438987</v>
          </cell>
          <cell r="J396">
            <v>1.3815658358740395</v>
          </cell>
          <cell r="K396">
            <v>2.8340137250400366</v>
          </cell>
          <cell r="L396">
            <v>3.3693802159977966</v>
          </cell>
          <cell r="M396">
            <v>3.3693802159977966</v>
          </cell>
          <cell r="N396">
            <v>5.1102352504377491</v>
          </cell>
          <cell r="O396">
            <v>5.1102352504377491</v>
          </cell>
          <cell r="P396">
            <v>5.1102352504377491</v>
          </cell>
          <cell r="Q396">
            <v>5.1102352504377491</v>
          </cell>
          <cell r="R396">
            <v>6.7626106896137497</v>
          </cell>
          <cell r="S396">
            <v>6.7626106896137497</v>
          </cell>
          <cell r="T396">
            <v>6.7626106896137497</v>
          </cell>
          <cell r="U396">
            <v>6.7626106896137497</v>
          </cell>
          <cell r="V396">
            <v>6.7626106896137497</v>
          </cell>
          <cell r="W396">
            <v>8.004650323121199</v>
          </cell>
          <cell r="X396">
            <v>8.004650323121199</v>
          </cell>
          <cell r="Y396">
            <v>10.362390040478669</v>
          </cell>
          <cell r="Z396">
            <v>10.362390040478669</v>
          </cell>
          <cell r="AA396">
            <v>11.651376304557814</v>
          </cell>
          <cell r="AB396">
            <v>12.693915302029726</v>
          </cell>
          <cell r="AC396">
            <v>12.693915302029726</v>
          </cell>
          <cell r="AD396">
            <v>14.146370915595213</v>
          </cell>
          <cell r="AE396">
            <v>14.146370915595213</v>
          </cell>
          <cell r="AF396">
            <v>14.278280125267425</v>
          </cell>
          <cell r="AG396">
            <v>14.278280125267425</v>
          </cell>
          <cell r="AH396">
            <v>14.278280125267425</v>
          </cell>
          <cell r="AI396">
            <v>14.278280125267425</v>
          </cell>
          <cell r="AJ396">
            <v>14.278280125267425</v>
          </cell>
          <cell r="AK396">
            <v>19.487358137968631</v>
          </cell>
          <cell r="AL396">
            <v>21.896692834968633</v>
          </cell>
          <cell r="AM396">
            <v>21.896692834968633</v>
          </cell>
          <cell r="AN396">
            <v>21.925170241455405</v>
          </cell>
          <cell r="AO396">
            <v>21.925170241455405</v>
          </cell>
          <cell r="AP396">
            <v>22.02720567568598</v>
          </cell>
          <cell r="AQ396">
            <v>22.02720567568598</v>
          </cell>
          <cell r="AR396">
            <v>22.02720567568598</v>
          </cell>
          <cell r="AS396">
            <v>22.02720567568598</v>
          </cell>
          <cell r="AT396">
            <v>22.057230697164186</v>
          </cell>
          <cell r="AU396">
            <v>22.256600422798563</v>
          </cell>
          <cell r="AV396">
            <v>22.330122881776376</v>
          </cell>
          <cell r="AW396">
            <v>27.490031481776377</v>
          </cell>
          <cell r="AX396">
            <v>27.725009407511351</v>
          </cell>
          <cell r="AY396">
            <v>27.725009407511351</v>
          </cell>
          <cell r="AZ396">
            <v>29.103072006678723</v>
          </cell>
          <cell r="BA396">
            <v>0</v>
          </cell>
          <cell r="BB396">
            <v>2.6838671518518558</v>
          </cell>
          <cell r="BC396">
            <v>3.6661363689618369</v>
          </cell>
          <cell r="BD396">
            <v>9.5727741570356297</v>
          </cell>
          <cell r="BE396">
            <v>15.330705751313248</v>
          </cell>
          <cell r="BF396">
            <v>31.253483429162571</v>
          </cell>
        </row>
        <row r="397">
          <cell r="A397" t="str">
            <v>Existing Buildings</v>
          </cell>
          <cell r="B397" t="str">
            <v>Existing Buildings</v>
          </cell>
          <cell r="E397">
            <v>6.502626900000001</v>
          </cell>
          <cell r="F397">
            <v>6.502626900000001</v>
          </cell>
          <cell r="G397">
            <v>6.502626900000001</v>
          </cell>
          <cell r="H397">
            <v>6.502626900000001</v>
          </cell>
          <cell r="I397">
            <v>6.502626900000001</v>
          </cell>
          <cell r="J397">
            <v>6.502626900000001</v>
          </cell>
          <cell r="K397">
            <v>6.502626900000001</v>
          </cell>
          <cell r="L397">
            <v>6.502626900000001</v>
          </cell>
          <cell r="M397">
            <v>6.502626900000001</v>
          </cell>
          <cell r="N397">
            <v>6.8047980000000008</v>
          </cell>
          <cell r="O397">
            <v>6.8047980000000008</v>
          </cell>
          <cell r="P397">
            <v>6.8047980000000008</v>
          </cell>
          <cell r="Q397">
            <v>6.8456267880000015</v>
          </cell>
          <cell r="R397">
            <v>6.886700548728002</v>
          </cell>
          <cell r="S397">
            <v>6.9280207520203696</v>
          </cell>
          <cell r="T397">
            <v>6.9695888765324918</v>
          </cell>
          <cell r="U397">
            <v>7.0114064097916868</v>
          </cell>
          <cell r="V397">
            <v>7.0534748482504366</v>
          </cell>
          <cell r="W397">
            <v>7.0957956973399394</v>
          </cell>
          <cell r="X397">
            <v>7.1383704715239791</v>
          </cell>
          <cell r="Y397">
            <v>7.181200694353123</v>
          </cell>
          <cell r="Z397">
            <v>7.2242878985192425</v>
          </cell>
          <cell r="AA397">
            <v>7.2676336259103573</v>
          </cell>
          <cell r="AB397">
            <v>7.3112394276658197</v>
          </cell>
          <cell r="AC397">
            <v>7.3551068642318143</v>
          </cell>
          <cell r="AD397">
            <v>7.3992375054172062</v>
          </cell>
          <cell r="AE397">
            <v>7.4436329304497084</v>
          </cell>
          <cell r="AF397">
            <v>7.4882947280324066</v>
          </cell>
          <cell r="AG397">
            <v>7.5332244964006012</v>
          </cell>
          <cell r="AH397">
            <v>7.5784238433790048</v>
          </cell>
          <cell r="AI397">
            <v>7.6238943864392779</v>
          </cell>
          <cell r="AJ397">
            <v>7.6696377527579136</v>
          </cell>
          <cell r="AK397">
            <v>7.7156555792744612</v>
          </cell>
          <cell r="AL397">
            <v>7.7619495127501086</v>
          </cell>
          <cell r="AM397">
            <v>7.8085212098266101</v>
          </cell>
          <cell r="AN397">
            <v>7.8553723370855693</v>
          </cell>
          <cell r="AO397">
            <v>7.8573361801698418</v>
          </cell>
          <cell r="AP397">
            <v>7.8593005142148851</v>
          </cell>
          <cell r="AQ397">
            <v>7.86126533934344</v>
          </cell>
          <cell r="AR397">
            <v>7.8632306556782749</v>
          </cell>
          <cell r="AS397">
            <v>7.8651964633421949</v>
          </cell>
          <cell r="AT397">
            <v>7.8671627624580305</v>
          </cell>
          <cell r="AU397">
            <v>7.869129553148646</v>
          </cell>
          <cell r="AV397">
            <v>7.8710968355369335</v>
          </cell>
          <cell r="AW397">
            <v>7.8730646097458186</v>
          </cell>
          <cell r="AX397">
            <v>7.8750328758982562</v>
          </cell>
          <cell r="AY397">
            <v>7.8770016341172324</v>
          </cell>
          <cell r="AZ397">
            <v>7.8789708845257618</v>
          </cell>
          <cell r="BA397">
            <v>0</v>
          </cell>
          <cell r="BB397">
            <v>19.507880700000001</v>
          </cell>
          <cell r="BC397">
            <v>19.507880700000001</v>
          </cell>
          <cell r="BD397">
            <v>19.507880700000001</v>
          </cell>
          <cell r="BE397">
            <v>20.414394000000001</v>
          </cell>
          <cell r="BF397">
            <v>78.938036100000005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5">
          <cell r="C25">
            <v>23.793000000000006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cenario Selecton"/>
      <sheetName val="Summary Sheet"/>
      <sheetName val="Retail Automation"/>
      <sheetName val="Shared Services"/>
      <sheetName val="Other Assumptions"/>
      <sheetName val="Shared services (2)"/>
      <sheetName val="P&amp;L and Valuation Workings"/>
      <sheetName val="P&amp;L"/>
      <sheetName val="Pinot's Latest Projections"/>
      <sheetName val="Balance Sheet 31 May 06"/>
      <sheetName val="Cashflows"/>
      <sheetName val="Scenario_Selecton"/>
      <sheetName val="Summary_Sheet"/>
      <sheetName val="Retail_Automation"/>
      <sheetName val="Shared_Services"/>
      <sheetName val="Other_Assumptions"/>
      <sheetName val="Shared_services_(2)"/>
      <sheetName val="P&amp;L_and_Valuation_Workings"/>
      <sheetName val="Pinot's_Latest_Projections"/>
      <sheetName val="Balance_Sheet_31_May_0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OTE"/>
      <sheetName val="Scenario"/>
      <sheetName val="Assumptions"/>
      <sheetName val="LVAT"/>
      <sheetName val="Financials"/>
      <sheetName val="Leasing"/>
      <sheetName val="Project CF"/>
      <sheetName val="Promote &gt;&gt;"/>
      <sheetName val="1. Catch Up"/>
      <sheetName val="2. No Catch Up"/>
      <sheetName val="Outputs"/>
      <sheetName val="Sensitivities"/>
      <sheetName val="Leakage"/>
      <sheetName val="Annual CF"/>
      <sheetName val="UW Summary"/>
      <sheetName val="Development Timing"/>
      <sheetName val="Cost Estimates"/>
      <sheetName val="Xiandai"/>
      <sheetName val="Comps"/>
      <sheetName val="Macro"/>
    </sheetNames>
    <sheetDataSet>
      <sheetData sheetId="0">
        <row r="10">
          <cell r="C10">
            <v>10.7639</v>
          </cell>
        </row>
      </sheetData>
      <sheetData sheetId="1"/>
      <sheetData sheetId="2">
        <row r="6">
          <cell r="B6" t="str">
            <v>Base Case</v>
          </cell>
        </row>
      </sheetData>
      <sheetData sheetId="3"/>
      <sheetData sheetId="4"/>
      <sheetData sheetId="5"/>
      <sheetData sheetId="6"/>
      <sheetData sheetId="7">
        <row r="58">
          <cell r="G58">
            <v>42308</v>
          </cell>
        </row>
      </sheetData>
      <sheetData sheetId="8"/>
      <sheetData sheetId="9"/>
      <sheetData sheetId="10"/>
      <sheetData sheetId="11">
        <row r="10">
          <cell r="C10">
            <v>0</v>
          </cell>
        </row>
      </sheetData>
      <sheetData sheetId="12"/>
      <sheetData sheetId="13"/>
      <sheetData sheetId="14"/>
      <sheetData sheetId="15"/>
      <sheetData sheetId="16"/>
      <sheetData sheetId="17">
        <row r="51">
          <cell r="C51">
            <v>2600</v>
          </cell>
        </row>
      </sheetData>
      <sheetData sheetId="18"/>
      <sheetData sheetId="19"/>
      <sheetData sheetId="20">
        <row r="11">
          <cell r="C11" t="str">
            <v>GDP (RMBbn)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XXXXXXX0"/>
      <sheetName val="XXXXXXX1"/>
      <sheetName val="XXXXXXX2"/>
      <sheetName val="XXXXXXX3"/>
      <sheetName val="XXXXX"/>
      <sheetName val="XXXX0"/>
      <sheetName val="XXXX1"/>
      <sheetName val="XXXX2"/>
      <sheetName val="XXXX3"/>
      <sheetName val="XXXX4"/>
      <sheetName val="XXXX5"/>
      <sheetName val="XXXX6"/>
      <sheetName val="XXXX7"/>
      <sheetName val="XXXX8"/>
      <sheetName val="XXXX9"/>
      <sheetName val="XXXXA"/>
      <sheetName val="XXXXB"/>
      <sheetName val="XXXXC"/>
      <sheetName val="XXXXD"/>
      <sheetName val="XXXXE"/>
      <sheetName val="XXXXF"/>
      <sheetName val="XXXXG"/>
      <sheetName val="XXXXH"/>
      <sheetName val="XXXXI"/>
      <sheetName val="XXXXJ"/>
      <sheetName val="XXXXK"/>
      <sheetName val="XXXXL"/>
      <sheetName val="XXXXM"/>
      <sheetName val="XXXXN"/>
      <sheetName val="XXXXO"/>
      <sheetName val="XXXXP"/>
      <sheetName val="XXXXQ"/>
      <sheetName val="XXXXR"/>
      <sheetName val="XXXXS"/>
      <sheetName val="XXXXT"/>
      <sheetName val="XXXXU"/>
      <sheetName val="XXXXV"/>
      <sheetName val="XXXXW"/>
      <sheetName val="XXXXY"/>
      <sheetName val="XXXXZ"/>
      <sheetName val="XXX0X"/>
      <sheetName val="XXX00"/>
      <sheetName val="XXX01"/>
      <sheetName val="XXX02"/>
      <sheetName val="ANNUAL REPORT"/>
      <sheetName val="CMA Form"/>
      <sheetName val="PROJ"/>
      <sheetName val="IS Details"/>
      <sheetName val="FACR"/>
      <sheetName val="Repayment &amp; Interest"/>
      <sheetName val="Sales"/>
      <sheetName val="BS Details"/>
      <sheetName val="Other Details"/>
      <sheetName val="Working Capital Details"/>
      <sheetName val="Reco"/>
      <sheetName val="Investment"/>
      <sheetName val="AG00060"/>
      <sheetName val="Results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Summaries"/>
      <sheetName val="Notes"/>
      <sheetName val="Estab Branches vs Next Budget"/>
      <sheetName val="Balance"/>
      <sheetName val="Forecast"/>
      <sheetName val="Safety &amp; Employment"/>
      <sheetName val="Debtors"/>
      <sheetName val="Capital"/>
      <sheetName val="Capital Ratification"/>
      <sheetName val="Estab_Branches_vs_Next_Budget"/>
      <sheetName val="Safety_&amp;_Employment"/>
      <sheetName val="Capital_Ratification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Sheet13"/>
      <sheetName val="Continuum Standalone"/>
      <sheetName val="Sheet2"/>
      <sheetName val="Renew Standalone"/>
      <sheetName val="Renew"/>
      <sheetName val="Summary"/>
      <sheetName val="Consol IRR"/>
      <sheetName val="14 MW GUJ"/>
      <sheetName val="25 MW GUJ"/>
      <sheetName val="14 MW MAH"/>
      <sheetName val="10 MW MAH"/>
      <sheetName val="49.5 MW MAH"/>
      <sheetName val="Continuum&gt;&gt;"/>
      <sheetName val="SENSITIVITY"/>
      <sheetName val="ASSM"/>
      <sheetName val="IN"/>
      <sheetName val="COGENINP"/>
      <sheetName val="CAPX"/>
      <sheetName val="WCBM GBP"/>
      <sheetName val="PLProj"/>
      <sheetName val="PLU"/>
      <sheetName val="BSU"/>
      <sheetName val="CFU"/>
      <sheetName val="PLC"/>
      <sheetName val="IRR"/>
      <sheetName val="BSC"/>
      <sheetName val="CFC"/>
      <sheetName val="DEBT"/>
      <sheetName val="BSC USD"/>
      <sheetName val="WCBM USD"/>
      <sheetName val="WC"/>
      <sheetName val="PLC USD"/>
      <sheetName val="SCHD"/>
      <sheetName val="GENRN"/>
      <sheetName val="TARIF"/>
      <sheetName val="CFU USD"/>
      <sheetName val="TAX"/>
      <sheetName val="BOOKDEP"/>
      <sheetName val="TAXDEP"/>
      <sheetName val="FY11PL"/>
      <sheetName val="FY11B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FitOutConf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BQ"/>
      <sheetName val="BQ External"/>
      <sheetName val="SHOPLIST"/>
      <sheetName val="SPT vs PHI"/>
      <sheetName val="LEVEL SHEET"/>
      <sheetName val="Wall"/>
      <sheetName val="Penthouse Apartment"/>
      <sheetName val="ABSTRACT"/>
      <sheetName val="DETAILED  BOQ"/>
      <sheetName val="M-Book for Conc"/>
      <sheetName val="M-Book for FW"/>
      <sheetName val="Vehicles"/>
      <sheetName val="Rate Analysis"/>
      <sheetName val="Basis"/>
      <sheetName val="Notes"/>
      <sheetName val="TAS"/>
      <sheetName val="SubmitCal"/>
      <sheetName val="icmal"/>
      <sheetName val="#REF"/>
      <sheetName val="Cash2"/>
      <sheetName val="Z"/>
      <sheetName val="Raw Data"/>
      <sheetName val="Option"/>
      <sheetName val="Chiet tinh dz22"/>
      <sheetName val="Chiet tinh dz35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StattCo yCharges"/>
      <sheetName val="GFA_HQ_Building"/>
      <sheetName val="GFA_Conference"/>
      <sheetName val="Su}}ary"/>
      <sheetName val="LABOUR HISTOGRAM"/>
      <sheetName val="D-623D"/>
      <sheetName val="改加胶玻璃、室外栏杆"/>
      <sheetName val="Graph Data (DO NOT PRINT)"/>
      <sheetName val="ancillary"/>
      <sheetName val="FOL - Bar"/>
      <sheetName val="Lab Cum Hist"/>
      <sheetName val="1"/>
      <sheetName val="CASHFLOWS"/>
      <sheetName val="HQ-TO"/>
      <sheetName val="intr stool brkup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CT Thang Mo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budget summary (2)"/>
      <sheetName val="Budget Analysis Summary"/>
      <sheetName val="Body Sheet"/>
      <sheetName val="1.0 Executive Summary"/>
      <sheetName val="Customize Your Invoice"/>
      <sheetName val="B"/>
      <sheetName val="HVAC BoQ"/>
      <sheetName val="PriceSummary"/>
      <sheetName val="BOQ"/>
      <sheetName val="Bill No. 2"/>
      <sheetName val="Budget"/>
      <sheetName val=""/>
      <sheetName val="Sheet1"/>
      <sheetName val="LABOUR_HISTOGRAM"/>
      <sheetName val="JAS"/>
      <sheetName val="Data"/>
      <sheetName val="Tender Summary"/>
      <sheetName val="Insurance Ext"/>
      <sheetName val="Prelims"/>
      <sheetName val="企业表一"/>
      <sheetName val="M-5C"/>
      <sheetName val="M-5A"/>
      <sheetName val="Sheet2"/>
      <sheetName val="CT  PL"/>
      <sheetName val="ConferenceCentre_x0000_옰ʒ䄂ʒ鵠ʐ䄂ʒ閐̐䄂ʒ蕈̐"/>
      <sheetName val="ANNEXURE-A"/>
      <sheetName val="GFA_HQ_Building1"/>
      <sheetName val="Geneí¬_x0008_i_x0000__x0000__x0014__x0000_0."/>
      <sheetName val="70_x0000_,/0_x0000_s«_x0008_i_x0000_Æø_x0003_í¬_x0008_i_x0000_"/>
      <sheetName val="COC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Top sheet"/>
      <sheetName val="List"/>
      <sheetName val="Sheet3"/>
      <sheetName val="Bill 2"/>
      <sheetName val="Ap A"/>
      <sheetName val="SHOPLIST.xls"/>
      <sheetName val="POWER"/>
      <sheetName val="MTP"/>
      <sheetName val="Currencies"/>
      <sheetName val="LABOUR_HISTOGRAM1"/>
      <sheetName val="Inputs"/>
      <sheetName val="Bill 1"/>
      <sheetName val="Bill 3"/>
      <sheetName val="Bill 4"/>
      <sheetName val="Bill 5"/>
      <sheetName val="Bill 6"/>
      <sheetName val="Bill 7"/>
      <sheetName val="_x0000__x0000__x0000__x0000__x0000__x0000__x0000__x0000_"/>
      <sheetName val="POWER ASSUMPTIONS"/>
      <sheetName val="2 Div 14 "/>
      <sheetName val="DATAS"/>
      <sheetName val="기계내역서"/>
      <sheetName val="ACT_SPS"/>
      <sheetName val="SPSF"/>
      <sheetName val="Invoice Summary"/>
      <sheetName val="Tender_Summary"/>
      <sheetName val="Insurance_Ext"/>
      <sheetName val="Rate_Analysis"/>
      <sheetName val="SAP"/>
      <sheetName val="concrete"/>
      <sheetName val="beam-reinft-IIInd floor"/>
      <sheetName val="beam-reinft-machine rm"/>
      <sheetName val="girder"/>
      <sheetName val="Rocker"/>
      <sheetName val="98Price"/>
      <sheetName val="PROJECT BRIEF"/>
      <sheetName val="C (3)"/>
      <sheetName val="공종별_집계금액"/>
      <sheetName val="Customize_Your_Invoice"/>
      <sheetName val="HVAC_BoQ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udget_summary_(2)1"/>
      <sheetName val="Budget_Analysis_Summary1"/>
      <sheetName val="Body_Sheet1"/>
      <sheetName val="1_0_Executive_Summary1"/>
      <sheetName val="Projet,_methodes_&amp;_couts1"/>
      <sheetName val="Risques_majeurs_&amp;_Frais_Ind_1"/>
      <sheetName val="CT__PL1"/>
      <sheetName val="Top_sheet1"/>
      <sheetName val="intr_stool_brkup1"/>
      <sheetName val="Rate_analysis1"/>
      <sheetName val="GFA_HQ_Building2"/>
      <sheetName val="GFA_Conference2"/>
      <sheetName val="StattCo_yCharges1"/>
      <sheetName val="BQ_External2"/>
      <sheetName val="Penthouse_Apartment1"/>
      <sheetName val="LABOUR_HISTOGRAM2"/>
      <sheetName val="Chiet_tinh_dz221"/>
      <sheetName val="Chiet_tinh_dz351"/>
      <sheetName val="CT_Thang_Mo1"/>
      <sheetName val="Raw_Data1"/>
      <sheetName val="@risk_rents_and_incentives1"/>
      <sheetName val="Car_park_lease1"/>
      <sheetName val="Net_rent_analysis1"/>
      <sheetName val="Poz-1_1"/>
      <sheetName val="Lab_Cum_Hist1"/>
      <sheetName val="Graph_Data_(DO_NOT_PRINT)1"/>
      <sheetName val="LEVEL_SHEET1"/>
      <sheetName val="Bill_No__21"/>
      <sheetName val="Tender_Summary1"/>
      <sheetName val="Insurance_Ext1"/>
      <sheetName val="FOL_-_Bar1"/>
      <sheetName val="SPT_vs_PHI1"/>
      <sheetName val="Customize_Your_Invoice1"/>
      <sheetName val="HVAC_BoQ1"/>
      <sheetName val="Body_Sheet"/>
      <sheetName val="1_0_Executive_Summary"/>
      <sheetName val="Top_sheet"/>
      <sheetName val="intr_stool_brkup"/>
      <sheetName val="Dubai golf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sal"/>
      <sheetName val="WITHOUT C&amp;I PROFIT (3)"/>
      <sheetName val="Geneí¬_x0008_i"/>
      <sheetName val="70"/>
      <sheetName val="Civil Boq"/>
      <sheetName val="마산월령동골조물량변경"/>
      <sheetName val="Bill_21"/>
      <sheetName val="2_Div_14_"/>
      <sheetName val="Ap_A"/>
      <sheetName val="SHOPLIST_xls"/>
      <sheetName val="Geneí¬i0_"/>
      <sheetName val="70,/0s«iÆøí¬i"/>
      <sheetName val="Invoice_Summary"/>
      <sheetName val="PROJECT_BRIEF"/>
      <sheetName val="BILL COV"/>
      <sheetName val="Ra  stair"/>
      <sheetName val="PA- Consutant "/>
      <sheetName val="upa"/>
      <sheetName val="CODE"/>
      <sheetName val="HIRED LABOUR CODE"/>
      <sheetName val="Design"/>
      <sheetName val="foot-slab 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Day work"/>
      <sheetName val="Activity List"/>
      <sheetName val="Softscape Buildup"/>
      <sheetName val="Mat'l Rate"/>
      <sheetName val="PRECAST lightconc-II"/>
      <sheetName val="RA-markate"/>
      <sheetName val="BOQ_Direct_selling cost"/>
      <sheetName val="77S(O)"/>
      <sheetName val="col-reinft1"/>
      <sheetName val="Voucher"/>
      <sheetName val="final abstract"/>
      <sheetName val="P&amp;L-BDMC"/>
      <sheetName val="Detail"/>
      <sheetName val="p&amp;m"/>
      <sheetName val="BLK2"/>
      <sheetName val="BLK3"/>
      <sheetName val="E &amp; R"/>
      <sheetName val="radar"/>
      <sheetName val="UG"/>
      <sheetName val="beam-reinft-IIInd_floor"/>
      <sheetName val="beam-reinft-machine_rm"/>
      <sheetName val="PA-_Consutant_"/>
      <sheetName val="HIRED_LABOUR_CODE"/>
      <sheetName val="foot-slab_reinft"/>
      <sheetName val="Materials_Cost(PCC)"/>
      <sheetName val="India_F&amp;S_Template"/>
      <sheetName val="IO_LIST"/>
      <sheetName val="Material_"/>
      <sheetName val="Quote_Sheet"/>
      <sheetName val="Bill_11"/>
      <sheetName val="Bill_31"/>
      <sheetName val="Bill_41"/>
      <sheetName val="Bill_51"/>
      <sheetName val="Bill_61"/>
      <sheetName val="Bill_71"/>
      <sheetName val="POWER_ASSUMPTIONS"/>
      <sheetName val="Civil_Boq"/>
      <sheetName val="PRECAST_lightconc-II"/>
      <sheetName val="BOQ_Direct_selling_cost"/>
      <sheetName val="final_abstract"/>
      <sheetName val="beam-reinft-IIInd_floor1"/>
      <sheetName val="beam-reinft-machine_rm1"/>
      <sheetName val="PA-_Consutant_1"/>
      <sheetName val="HIRED_LABOUR_CODE1"/>
      <sheetName val="foot-slab_reinft1"/>
      <sheetName val="Materials_Cost(PCC)1"/>
      <sheetName val="India_F&amp;S_Template1"/>
      <sheetName val="IO_LIST1"/>
      <sheetName val="Material_1"/>
      <sheetName val="Quote_Sheet1"/>
      <sheetName val="Bill_12"/>
      <sheetName val="Bill_22"/>
      <sheetName val="Bill_32"/>
      <sheetName val="Bill_42"/>
      <sheetName val="Bill_52"/>
      <sheetName val="Bill_62"/>
      <sheetName val="Bill_72"/>
      <sheetName val="POWER_ASSUMPTIONS1"/>
      <sheetName val="Civil_Boq1"/>
      <sheetName val="Ap_A1"/>
      <sheetName val="PRECAST_lightconc-II1"/>
      <sheetName val="BOQ_Direct_selling_cost1"/>
      <sheetName val="final_abstract1"/>
      <sheetName val="beam-reinft-IIInd_floor2"/>
      <sheetName val="beam-reinft-machine_rm2"/>
      <sheetName val="PA-_Consutant_2"/>
      <sheetName val="HIRED_LABOUR_CODE2"/>
      <sheetName val="foot-slab_reinft2"/>
      <sheetName val="Materials_Cost(PCC)2"/>
      <sheetName val="India_F&amp;S_Template2"/>
      <sheetName val="IO_LIST2"/>
      <sheetName val="Material_2"/>
      <sheetName val="Quote_Sheet2"/>
      <sheetName val="Bill_13"/>
      <sheetName val="Bill_23"/>
      <sheetName val="Bill_33"/>
      <sheetName val="Bill_43"/>
      <sheetName val="Bill_53"/>
      <sheetName val="Bill_63"/>
      <sheetName val="Bill_73"/>
      <sheetName val="POWER_ASSUMPTIONS2"/>
      <sheetName val="Civil_Boq2"/>
      <sheetName val="Ap_A2"/>
      <sheetName val="PRECAST_lightconc-II2"/>
      <sheetName val="BOQ_Direct_selling_cost2"/>
      <sheetName val="final_abstract2"/>
      <sheetName val="beam-reinft-IIInd_floor3"/>
      <sheetName val="beam-reinft-machine_rm3"/>
      <sheetName val="budget_summary_(2)4"/>
      <sheetName val="Budget_Analysis_Summary4"/>
      <sheetName val="PA-_Consutant_3"/>
      <sheetName val="HIRED_LABOUR_CODE3"/>
      <sheetName val="foot-slab_reinft3"/>
      <sheetName val="Materials_Cost(PCC)3"/>
      <sheetName val="India_F&amp;S_Template3"/>
      <sheetName val="IO_LIST3"/>
      <sheetName val="Material_3"/>
      <sheetName val="Quote_Sheet3"/>
      <sheetName val="Bill_14"/>
      <sheetName val="Bill_24"/>
      <sheetName val="Bill_34"/>
      <sheetName val="Bill_44"/>
      <sheetName val="Bill_54"/>
      <sheetName val="Bill_64"/>
      <sheetName val="Bill_74"/>
      <sheetName val="POWER_ASSUMPTIONS3"/>
      <sheetName val="CT__PL4"/>
      <sheetName val="Projet,_methodes_&amp;_couts4"/>
      <sheetName val="Risques_majeurs_&amp;_Frais_Ind_4"/>
      <sheetName val="Civil_Boq3"/>
      <sheetName val="Ap_A3"/>
      <sheetName val="PRECAST_lightconc-II3"/>
      <sheetName val="BOQ_Direct_selling_cost3"/>
      <sheetName val="final_abstract3"/>
      <sheetName val="DETAILED__BOQ"/>
      <sheetName val="M-Book_for_Conc"/>
      <sheetName val="M-Book_for_FW"/>
      <sheetName val="GFA_HQ_Building6"/>
      <sheetName val="GFA_Conference6"/>
      <sheetName val="LEVEL_SHEET5"/>
      <sheetName val="BQ_External6"/>
      <sheetName val="SPT_vs_PHI5"/>
      <sheetName val="Lab_Cum_Hist5"/>
      <sheetName val="StattCo_yCharges5"/>
      <sheetName val="Penthouse_Apartment5"/>
      <sheetName val="Rate_analysis4"/>
      <sheetName val="beam-reinft-IIInd_floor4"/>
      <sheetName val="Graph_Data_(DO_NOT_PRINT)5"/>
      <sheetName val="LABOUR_HISTOGRAM6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Raw_Data5"/>
      <sheetName val="beam-reinft-machine_rm4"/>
      <sheetName val="Bill_No__25"/>
      <sheetName val="CT_Thang_Mo5"/>
      <sheetName val="budget_summary_(2)5"/>
      <sheetName val="Budget_Analysis_Summary5"/>
      <sheetName val="FOL_-_Bar5"/>
      <sheetName val="PA-_Consutant_4"/>
      <sheetName val="HIRED_LABOUR_CODE4"/>
      <sheetName val="foot-slab_reinft4"/>
      <sheetName val="Materials_Cost(PCC)4"/>
      <sheetName val="India_F&amp;S_Template4"/>
      <sheetName val="IO_LIST4"/>
      <sheetName val="Material_4"/>
      <sheetName val="Quote_Sheet4"/>
      <sheetName val="Bill_15"/>
      <sheetName val="Bill_25"/>
      <sheetName val="Bill_35"/>
      <sheetName val="Bill_45"/>
      <sheetName val="Bill_55"/>
      <sheetName val="Bill_65"/>
      <sheetName val="Bill_75"/>
      <sheetName val="POWER_ASSUMPTIONS4"/>
      <sheetName val="CT__PL5"/>
      <sheetName val="Projet,_methodes_&amp;_couts5"/>
      <sheetName val="Risques_majeurs_&amp;_Frais_Ind_5"/>
      <sheetName val="Civil_Boq4"/>
      <sheetName val="intr_stool_brkup4"/>
      <sheetName val="Body_Sheet4"/>
      <sheetName val="1_0_Executive_Summary4"/>
      <sheetName val="Top_sheet4"/>
      <sheetName val="Ap_A4"/>
      <sheetName val="PRECAST_lightconc-II4"/>
      <sheetName val="BOQ_Direct_selling_cost4"/>
      <sheetName val="final_abstract4"/>
      <sheetName val="DETAILED__BOQ1"/>
      <sheetName val="M-Book_for_Conc1"/>
      <sheetName val="M-Book_for_FW1"/>
      <sheetName val="COLUMN"/>
      <sheetName val="office"/>
      <sheetName val="Lab"/>
      <sheetName val="R20_R30_work"/>
      <sheetName val="ABS"/>
      <sheetName val="11-hsd"/>
      <sheetName val="13-septic"/>
      <sheetName val="7-ug"/>
      <sheetName val="2-utility"/>
      <sheetName val="18-misc"/>
      <sheetName val="5-pipe"/>
      <sheetName val="PointNo.5"/>
      <sheetName val="Ave.wtd.rates"/>
      <sheetName val="Labour &amp; Plant"/>
      <sheetName val="Intro"/>
      <sheetName val="Debits as on 12.04.08"/>
      <sheetName val="PPA Summary"/>
      <sheetName val="VCH-SLC"/>
      <sheetName val="Item- Compact"/>
      <sheetName val="Supplier"/>
      <sheetName val="STAFFSCHED "/>
      <sheetName val="Progress"/>
      <sheetName val="escalation"/>
      <sheetName val="ANAL"/>
      <sheetName val="CERTIFICATE"/>
      <sheetName val="TRIAL BALANCE"/>
      <sheetName val="70,_0s«iÆøí¬i"/>
      <sheetName val="ConferenceCentre?옰ʒ䄂ʒ鵠ʐ䄂ʒ閐̐䄂ʒ蕈̐"/>
      <sheetName val="MOS"/>
      <sheetName val="GFA_HQ_Building7"/>
      <sheetName val="Customize_Your_Invoice5"/>
      <sheetName val="HVAC_BoQ5"/>
      <sheetName val="Tender_Summary5"/>
      <sheetName val="Insurance_Ext5"/>
      <sheetName val="Dubai_golf"/>
      <sheetName val="Geneí¬i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ody_Sheet5"/>
      <sheetName val="1_0_Executive_Summary5"/>
      <sheetName val="Top_sheet5"/>
      <sheetName val="intr_stool_brkup5"/>
      <sheetName val="Rate_analysis5"/>
      <sheetName val="Dubai_golf1"/>
      <sheetName val="2_Div_14_1"/>
      <sheetName val="SHOPLIST_xls1"/>
      <sheetName val="Invoice_Summary1"/>
      <sheetName val="PROJECT_BRIEF1"/>
      <sheetName val="PRJDATA"/>
      <sheetName val="Master"/>
      <sheetName val="Eq. Mobilization"/>
      <sheetName val="Working for RCC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INSTR"/>
      <sheetName val="Toolbox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C_(3)1"/>
      <sheetName val="C_(3)"/>
      <sheetName val="Data_Summary"/>
      <sheetName val="PROJECT_BRIEF2"/>
      <sheetName val="C_(3)2"/>
      <sheetName val="2_Div_14_2"/>
      <sheetName val="WITHOUT_C&amp;I_PROFIT_(3)"/>
      <sheetName val="Activity_List"/>
      <sheetName val="Softscape_Buildup"/>
      <sheetName val="Mat'l_Rate"/>
      <sheetName val="2_Div_14_3"/>
      <sheetName val="SHOPLIST_xls2"/>
      <sheetName val="PROJECT_BRIEF3"/>
      <sheetName val="C_(3)3"/>
      <sheetName val="Dubai_golf2"/>
      <sheetName val="Invoice_Summary2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2_Div_14_4"/>
      <sheetName val="SHOPLIST_xls3"/>
      <sheetName val="PROJECT_BRIEF4"/>
      <sheetName val="C_(3)4"/>
      <sheetName val="Dubai_golf3"/>
      <sheetName val="Invoice_Summary3"/>
      <sheetName val="WITHOUT_C&amp;I_PROFIT_(3)2"/>
      <sheetName val="Activity_List2"/>
      <sheetName val="Softscape_Buildup2"/>
      <sheetName val="Mat'l_Rate2"/>
      <sheetName val="BILL_COV"/>
      <sheetName val="Ra__stair"/>
      <sheetName val="B03"/>
      <sheetName val="B09.1"/>
      <sheetName val="PMWeb data"/>
      <sheetName val="갑지"/>
      <sheetName val="15-MECH"/>
      <sheetName val="合成単価作成表-BLDG"/>
      <sheetName val="BS"/>
      <sheetName val="Interior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Dubai_golf4"/>
      <sheetName val="Invoice_Summary4"/>
      <sheetName val="WITHOUT_C&amp;I_PROFIT_(3)3"/>
      <sheetName val="Activity_List3"/>
      <sheetName val="Softscape_Buildup3"/>
      <sheetName val="Mat'l_Rate3"/>
      <sheetName val="BILL_COV1"/>
      <sheetName val="Ra__stair1"/>
      <sheetName val="Day_work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_x0009__x0008__x0000__x0000__x0009__x0008_"/>
      <sheetName val="/VW_x0000_VU_x0000_)_x0000__x0000__x0000_)_x0000__x0000__x0000__x0001__x0000__x0000__x0000_tÏØ0 _x0008__x0000__x0000_ _x0008_"/>
      <sheetName val="w't table"/>
      <sheetName val="cp-e1"/>
      <sheetName val="BASE_APR17_HISTOGRAMS"/>
      <sheetName val="Eq__Mobilization"/>
      <sheetName val="Working_for_RCC"/>
      <sheetName val="VALVE_CHAMBERS"/>
      <sheetName val="Fire_Hydrants"/>
      <sheetName val="B_GATE_VALVE"/>
      <sheetName val="Sub_G1_Fire"/>
      <sheetName val="Sub_G12_Fire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B09_1"/>
      <sheetName val="E_&amp;_R"/>
      <sheetName val="Chiet t"/>
      <sheetName val="Staffing and Rates IA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Lists"/>
      <sheetName val="2.2)Revised Cash Flow"/>
      <sheetName val="Gra¦_x0004_)"/>
      <sheetName val="/VW"/>
      <sheetName val="SS MH"/>
      <sheetName val="Material List "/>
      <sheetName val="INDIGINEOUS ITEMS 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WITHOUT_C&amp;I_PROFIT_(3)4"/>
      <sheetName val="Activity_List4"/>
      <sheetName val="Softscape_Buildup4"/>
      <sheetName val="Mat'l_Rate4"/>
      <sheetName val="BILL_COV2"/>
      <sheetName val="Ra__stair2"/>
      <sheetName val="B185-B-9_1"/>
      <sheetName val="B185-B-9_2"/>
      <sheetName val="CHART_OF_ACCOUNTS"/>
      <sheetName val="E-Bill_No_6_A-O"/>
      <sheetName val="집계표(OPTION)"/>
      <sheetName val="PMWeb_data"/>
      <sheetName val="SS_MH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SStaff-Sept2013"/>
      <sheetName val="Index List"/>
      <sheetName val="Type List"/>
      <sheetName val="File Types"/>
      <sheetName val="2_2)Revised_Cash_Flow"/>
      <sheetName val="Staff Acco."/>
      <sheetName val="TBAL9697 -group wise  sdpl"/>
      <sheetName val="_x005f_x0000__x005f_x0000__x005f_x0000__x005f_x0000__x0"/>
      <sheetName val="SITE WORK"/>
      <sheetName val="Quantity"/>
      <sheetName val="??-BLDG"/>
      <sheetName val="PNT-QUOT-#3"/>
      <sheetName val="COAT&amp;WRAP-QIOT-#3"/>
      <sheetName val="ml"/>
      <sheetName val="입찰내역 발주처 양식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LIST DO NOT REMOVE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Day_work2"/>
      <sheetName val="Gra¦)VW_U"/>
      <sheetName val="/VWVU))tÏØ0  "/>
      <sheetName val="/VWVU))tÏØ0__"/>
      <sheetName val="SIEMENS"/>
      <sheetName val="Earthwork"/>
      <sheetName val="GIAVLIEU"/>
      <sheetName val="Project Cost Breakdown"/>
      <sheetName val="XV10017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Elemental_Buildup"/>
      <sheetName val="Division_2"/>
      <sheetName val="Division_4"/>
      <sheetName val="Division_5"/>
      <sheetName val="Division_6"/>
      <sheetName val="Division_7"/>
      <sheetName val="Division_8"/>
      <sheetName val="Division_9"/>
      <sheetName val="Division_10"/>
      <sheetName val="Division_12"/>
      <sheetName val="Division_14"/>
      <sheetName val="Division_21"/>
      <sheetName val="Division_22"/>
      <sheetName val="Division_23"/>
      <sheetName val="Division_26"/>
      <sheetName val="Division_27"/>
      <sheetName val="Division_28"/>
      <sheetName val="Division_31"/>
      <sheetName val="Division_32"/>
      <sheetName val="Division_33"/>
      <sheetName val="Index_List"/>
      <sheetName val="Type_List"/>
      <sheetName val="File_Types"/>
      <sheetName val="w't_table"/>
      <sheetName val="Summary of Work"/>
      <sheetName val="Chiet_t"/>
      <sheetName val="Staffing_and_Rates_IA"/>
      <sheetName val="PointNo_5"/>
      <sheetName val="B6.2 "/>
      <sheetName val="Prices"/>
      <sheetName val="Rate summary"/>
      <sheetName val="#REF!"/>
      <sheetName val="SW-TEO"/>
      <sheetName val="科目余额表正式"/>
      <sheetName val="Employee List"/>
      <sheetName val="Div__022"/>
      <sheetName val="Div__032"/>
      <sheetName val="Div__042"/>
      <sheetName val="Div__052"/>
      <sheetName val="Div__062"/>
      <sheetName val="Div__072"/>
      <sheetName val="Div__082"/>
      <sheetName val="Div__092"/>
      <sheetName val="Div__102"/>
      <sheetName val="Div__112"/>
      <sheetName val="Div__122"/>
      <sheetName val="Div_132"/>
      <sheetName val="EXTERNAL_WORKS2"/>
      <sheetName val="PRODUCTIVITY_RATE2"/>
      <sheetName val="U_R_A_-_MASONRY2"/>
      <sheetName val="U_R_A_-_PLASTERING2"/>
      <sheetName val="U_R_A_-_TILING2"/>
      <sheetName val="U_R_A_-_GRANITE2"/>
      <sheetName val="V_C_2_-_EARTHWORK2"/>
      <sheetName val="V_C_9_-_CERAMIC2"/>
      <sheetName val="V_C_9_-_FINISHES2"/>
      <sheetName val="GRSummary"/>
      <sheetName val="Рабочий лист"/>
      <sheetName val="ФМ"/>
      <sheetName val="Сравнение"/>
      <sheetName val="70_x005f_x0000_,/0_x005f_x0000_s«_x005f_x0008_i_x"/>
      <sheetName val="Back up"/>
      <sheetName val="Qty-UG"/>
      <sheetName val="FORM7"/>
      <sheetName val="Demand"/>
      <sheetName val="Occ"/>
      <sheetName val="Old"/>
      <sheetName val="Labor abs-PW"/>
      <sheetName val="Labor abs-NMR"/>
      <sheetName val="%"/>
      <sheetName val="Geneí¬_x0008_i_x0000__x0000__x0"/>
      <sheetName val="70_x0000_,_0_x0000_s«_x0008_i_x"/>
      <sheetName val="ConferenceCentre_x0000_옰ʒ䄂ʒ鵠ʐ䄂ʒ"/>
      <sheetName val="_x0000__x0000__x0000__x0000__x0"/>
      <sheetName val="ConferenceCentre_옰ʒ䄂ʒ鵠ʐ䄂ʒ閐̐䄂ʒ蕈̐"/>
      <sheetName val="Gra¦_x0004_)_x0000__x0000__x0"/>
      <sheetName val="_VW_x0000_VU_x0000_)_x0000__x"/>
      <sheetName val="Lookup"/>
      <sheetName val="Risk Breakdown Structure"/>
      <sheetName val="GFA_HQ_Building12"/>
      <sheetName val="GFA_Conference11"/>
      <sheetName val="BQ_External11"/>
      <sheetName val="Projet,_methodes_&amp;_couts9"/>
      <sheetName val="Risques_majeurs_&amp;_Frais_Ind_9"/>
      <sheetName val="Penthouse_Apartment10"/>
      <sheetName val="LABOUR_HISTOGRAM11"/>
      <sheetName val="StattCo_yCharges10"/>
      <sheetName val="Chiet_tinh_dz2210"/>
      <sheetName val="Chiet_tinh_dz3510"/>
      <sheetName val="Raw_Data10"/>
      <sheetName val="CT_Thang_Mo10"/>
      <sheetName val="LEVEL_SHEET10"/>
      <sheetName val="SPT_vs_PHI10"/>
      <sheetName val="@risk_rents_and_incentives10"/>
      <sheetName val="Car_park_lease10"/>
      <sheetName val="Net_rent_analysis10"/>
      <sheetName val="Poz-1_10"/>
      <sheetName val="Lab_Cum_Hist10"/>
      <sheetName val="Graph_Data_(DO_NOT_PRINT)10"/>
      <sheetName val="Bill_No__210"/>
      <sheetName val="budget_summary_(2)9"/>
      <sheetName val="Budget_Analysis_Summary9"/>
      <sheetName val="Customize_Your_Invoice10"/>
      <sheetName val="HVAC_BoQ10"/>
      <sheetName val="FOL_-_Bar10"/>
      <sheetName val="Tender_Summary10"/>
      <sheetName val="Insurance_Ext10"/>
      <sheetName val="CT__PL9"/>
      <sheetName val="intr_stool_brkup9"/>
      <sheetName val="Top_sheet9"/>
      <sheetName val="Rate_analysis9"/>
      <sheetName val="PROJECT_BRIEF7"/>
      <sheetName val="Body_Sheet9"/>
      <sheetName val="1_0_Executive_Summary9"/>
      <sheetName val="C_(3)7"/>
      <sheetName val="Bill_28"/>
      <sheetName val="Ap_A7"/>
      <sheetName val="2_Div_14_7"/>
      <sheetName val="Bill_17"/>
      <sheetName val="Bill_37"/>
      <sheetName val="Bill_47"/>
      <sheetName val="Bill_57"/>
      <sheetName val="Bill_67"/>
      <sheetName val="Bill_77"/>
      <sheetName val="SHOPLIST_xls6"/>
      <sheetName val="Dubai_golf6"/>
      <sheetName val="beam-reinft-IIInd_floor6"/>
      <sheetName val="Invoice_Summary6"/>
      <sheetName val="POWER_ASSUMPTIONS6"/>
      <sheetName val="beam-reinft-machine_rm6"/>
      <sheetName val="WITHOUT_C&amp;I_PROFIT_(3)5"/>
      <sheetName val="Civil_Boq5"/>
      <sheetName val="Activity_List5"/>
      <sheetName val="Softscape_Buildup5"/>
      <sheetName val="Mat'l_Rate5"/>
      <sheetName val="DETAILED__BOQ4"/>
      <sheetName val="M-Book_for_Conc4"/>
      <sheetName val="M-Book_for_FW4"/>
      <sheetName val="BILL_COV3"/>
      <sheetName val="Ra__stair3"/>
      <sheetName val="VALVE_CHAMBERS3"/>
      <sheetName val="Fire_Hydrants3"/>
      <sheetName val="B_GATE_VALVE3"/>
      <sheetName val="Sub_G1_Fire3"/>
      <sheetName val="Sub_G12_Fire3"/>
      <sheetName val="Eq__Mobilization1"/>
      <sheetName val="Working_for_RCC1"/>
      <sheetName val="B185-B-9_11"/>
      <sheetName val="B185-B-9_21"/>
      <sheetName val="CHART_OF_ACCOUNTS1"/>
      <sheetName val="E-Bill_No_6_A-O1"/>
      <sheetName val="B09_11"/>
      <sheetName val="bill_nb2-Plumbing_&amp;_Drainag1"/>
      <sheetName val="Pl_&amp;_Dr_B1"/>
      <sheetName val="Pl_&amp;_Dr_G1"/>
      <sheetName val="Pl_&amp;_Dr_M1"/>
      <sheetName val="Pl_&amp;_Dr_11"/>
      <sheetName val="Pl_&amp;_Dr_21"/>
      <sheetName val="Pl_&amp;_Dr_31"/>
      <sheetName val="Pl_&amp;_Dr_41"/>
      <sheetName val="Pl_&amp;_Dr_51"/>
      <sheetName val="Pl_&amp;_Dr_61"/>
      <sheetName val="Pl_&amp;_Dr_71"/>
      <sheetName val="Pl_&amp;_Dr_81"/>
      <sheetName val="Pl_&amp;_Dr_R1"/>
      <sheetName val="FF_B1"/>
      <sheetName val="FF_G1"/>
      <sheetName val="FF_M1"/>
      <sheetName val="FF_11"/>
      <sheetName val="FF_2_1"/>
      <sheetName val="FF_31"/>
      <sheetName val="FF_41"/>
      <sheetName val="FF_51"/>
      <sheetName val="FF_6_1"/>
      <sheetName val="FF_71"/>
      <sheetName val="FF_81"/>
      <sheetName val="FF_R1"/>
      <sheetName val="bill_nb3-FF1"/>
      <sheetName val="HVAC_B1"/>
      <sheetName val="HVAC_G1"/>
      <sheetName val="HVAC_M1"/>
      <sheetName val="HVAC_11"/>
      <sheetName val="HVAC_21"/>
      <sheetName val="HVAC_31"/>
      <sheetName val="HVAC_41"/>
      <sheetName val="HVAC_51"/>
      <sheetName val="HVAC_61"/>
      <sheetName val="HVAC_71"/>
      <sheetName val="HVAC_81"/>
      <sheetName val="HVAC_R1"/>
      <sheetName val="bill_nb4-HVAC1"/>
      <sheetName val="SC_B1"/>
      <sheetName val="SC_G1"/>
      <sheetName val="SC_M1"/>
      <sheetName val="SC_11"/>
      <sheetName val="SC_21"/>
      <sheetName val="SC_31"/>
      <sheetName val="SC_41"/>
      <sheetName val="SC_51"/>
      <sheetName val="SC_61"/>
      <sheetName val="SC_71"/>
      <sheetName val="SC_81"/>
      <sheetName val="SC_R1"/>
      <sheetName val="AV_B1"/>
      <sheetName val="AV_G1"/>
      <sheetName val="AV_M1"/>
      <sheetName val="AV_11"/>
      <sheetName val="AV_21"/>
      <sheetName val="AV_31"/>
      <sheetName val="AV_41"/>
      <sheetName val="AV_51"/>
      <sheetName val="AV_61"/>
      <sheetName val="AV_71"/>
      <sheetName val="AV_81"/>
      <sheetName val="EL_B1"/>
      <sheetName val="EL_M1"/>
      <sheetName val="EL_11"/>
      <sheetName val="EL_21"/>
      <sheetName val="EL_31"/>
      <sheetName val="EL_41"/>
      <sheetName val="EL_51"/>
      <sheetName val="EL_61"/>
      <sheetName val="EL_71"/>
      <sheetName val="EL_81"/>
      <sheetName val="EL_R1"/>
      <sheetName val="EL_TR1"/>
      <sheetName val="8-_EL1"/>
      <sheetName val="FA_B1"/>
      <sheetName val="FA_G1"/>
      <sheetName val="FA_M1"/>
      <sheetName val="FA_11"/>
      <sheetName val="FA_21"/>
      <sheetName val="FA_31"/>
      <sheetName val="FA_41"/>
      <sheetName val="FA_51"/>
      <sheetName val="FA_61"/>
      <sheetName val="FA_71"/>
      <sheetName val="FA_81"/>
      <sheetName val="FA_R1"/>
      <sheetName val="9-_FA1"/>
      <sheetName val="PMWeb_data1"/>
      <sheetName val="w't_table1"/>
      <sheetName val="SS_MH1"/>
      <sheetName val="Gra¦)"/>
      <sheetName val="입찰내역_발주처_양식"/>
      <sheetName val="Material_List_"/>
      <sheetName val="Header"/>
      <sheetName val="precast RC element"/>
      <sheetName val="BHANDUP"/>
      <sheetName val="pile Fabrication"/>
      <sheetName val="A"/>
      <sheetName val="Analysis"/>
      <sheetName val="Combined Results "/>
      <sheetName val="Cashflow"/>
      <sheetName val="sheet6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AC"/>
      <sheetName val="Form 6"/>
      <sheetName val="Elemental_Buildup1"/>
      <sheetName val="PointNo_51"/>
      <sheetName val="B6_2_"/>
      <sheetName val="LIST_DO_NOT_REMOVE"/>
      <sheetName val="Table"/>
      <sheetName val="200205C"/>
      <sheetName val="Headings"/>
      <sheetName val="Sub_G1_Five"/>
      <sheetName val="PT 141- Site A Landscape"/>
      <sheetName val="Geneí¬ i_x0000__x0000_ _x0000_0."/>
      <sheetName val="70_x0000_,/0_x0000_s« i_x0000_Æø í¬ i_x0000_"/>
      <sheetName val="Mall waterproofing"/>
      <sheetName val="MSCP waterproofing"/>
      <sheetName val="-----------------"/>
      <sheetName val="Geneí¬_x0008_i??_x0014_?0."/>
      <sheetName val="70?,/0?s«_x0008_i?Æø_x0003_í¬_x0008_i?"/>
      <sheetName val="????????"/>
      <sheetName val="Geneí¬_x0008_i___x0014__0."/>
      <sheetName val="70_,_0_s«_x0008_i_Æø_x0003_í¬_x0008_i_"/>
      <sheetName val="________"/>
      <sheetName val="d-safe DELUXE"/>
      <sheetName val="Annex 1 Sect 3a"/>
      <sheetName val="Annex 1 Sect 3a.1"/>
      <sheetName val="Annex 1 Sect 3b"/>
      <sheetName val="Annex 1 Sect 3c"/>
      <sheetName val="HOURLY RATES"/>
      <sheetName val="BG"/>
      <sheetName val="RAB AR&amp;STR"/>
      <sheetName val="Summary_of_Work"/>
      <sheetName val="Employee_List"/>
      <sheetName val="GFA_HQ_Building13"/>
      <sheetName val="GFA_Conference12"/>
      <sheetName val="BQ_External12"/>
      <sheetName val="Raw_Data11"/>
      <sheetName val="Penthouse_Apartment11"/>
      <sheetName val="StattCo_yCharges11"/>
      <sheetName val="@risk_rents_and_incentives11"/>
      <sheetName val="Car_park_lease11"/>
      <sheetName val="Net_rent_analysis11"/>
      <sheetName val="Poz-1_11"/>
      <sheetName val="Chiet_tinh_dz2211"/>
      <sheetName val="Chiet_tinh_dz3511"/>
      <sheetName val="LEVEL_SHEET11"/>
      <sheetName val="LABOUR_HISTOGRAM12"/>
      <sheetName val="Lab_Cum_Hist11"/>
      <sheetName val="Graph_Data_(DO_NOT_PRINT)11"/>
      <sheetName val="Body_Sheet10"/>
      <sheetName val="1_0_Executive_Summary10"/>
      <sheetName val="CT_Thang_Mo11"/>
      <sheetName val="Customize_Your_Invoice11"/>
      <sheetName val="HVAC_BoQ11"/>
      <sheetName val="Bill_No__211"/>
      <sheetName val="budget_summary_(2)10"/>
      <sheetName val="Budget_Analysis_Summary10"/>
      <sheetName val="Projet,_methodes_&amp;_couts10"/>
      <sheetName val="Risques_majeurs_&amp;_Frais_Ind_10"/>
      <sheetName val="SPT_vs_PHI11"/>
      <sheetName val="CT__PL10"/>
      <sheetName val="FOL_-_Bar11"/>
      <sheetName val="Tender_Summary11"/>
      <sheetName val="Insurance_Ext11"/>
      <sheetName val="Top_sheet10"/>
      <sheetName val="intr_stool_brkup10"/>
      <sheetName val="2_Div_14_8"/>
      <sheetName val="SHOPLIST_xls7"/>
      <sheetName val="Bill_29"/>
      <sheetName val="Ap_A8"/>
      <sheetName val="Bill_18"/>
      <sheetName val="Bill_38"/>
      <sheetName val="Bill_48"/>
      <sheetName val="Bill_58"/>
      <sheetName val="Bill_68"/>
      <sheetName val="Bill_78"/>
      <sheetName val="Invoice_Summary7"/>
      <sheetName val="beam-reinft-IIInd_floor7"/>
      <sheetName val="beam-reinft-machine_rm7"/>
      <sheetName val="PROJECT_BRIEF8"/>
      <sheetName val="C_(3)8"/>
      <sheetName val="POWER_ASSUMPTIONS7"/>
      <sheetName val="Dubai_golf7"/>
      <sheetName val="WITHOUT_C&amp;I_PROFIT_(3)6"/>
      <sheetName val="Civil_Boq6"/>
      <sheetName val="Activity_List6"/>
      <sheetName val="BILL_COV4"/>
      <sheetName val="Ra__stair4"/>
      <sheetName val="Softscape_Buildup6"/>
      <sheetName val="Mat'l_Rate6"/>
      <sheetName val="Day_work3"/>
      <sheetName val="Eq__Mobilization2"/>
      <sheetName val="Working_for_RCC2"/>
      <sheetName val="B185-B-9_12"/>
      <sheetName val="B185-B-9_22"/>
      <sheetName val="CHART_OF_ACCOUNTS2"/>
      <sheetName val="E-Bill_No_6_A-O2"/>
      <sheetName val="B09_12"/>
      <sheetName val="PMWeb_data2"/>
      <sheetName val="Index_List1"/>
      <sheetName val="Type_List1"/>
      <sheetName val="File_Types1"/>
      <sheetName val="Chiet_t1"/>
      <sheetName val="Staffing_and_Rates_IA1"/>
      <sheetName val="입찰내역_발주처_양식1"/>
      <sheetName val="Material_List_1"/>
      <sheetName val="SS_MH2"/>
      <sheetName val="Division_24"/>
      <sheetName val="Division_41"/>
      <sheetName val="Division_51"/>
      <sheetName val="Division_61"/>
      <sheetName val="Division_71"/>
      <sheetName val="Division_81"/>
      <sheetName val="Division_91"/>
      <sheetName val="Division_101"/>
      <sheetName val="Division_121"/>
      <sheetName val="Division_141"/>
      <sheetName val="Division_211"/>
      <sheetName val="Division_221"/>
      <sheetName val="Division_231"/>
      <sheetName val="Division_261"/>
      <sheetName val="Division_271"/>
      <sheetName val="Division_281"/>
      <sheetName val="Division_311"/>
      <sheetName val="Division_321"/>
      <sheetName val="Division_331"/>
      <sheetName val="2_2)Revised_Cash_Flow1"/>
      <sheetName val="/VWVU))tÏØ0__1"/>
      <sheetName val="/VWVU))tÏØ0__2"/>
      <sheetName val="GFA_HQ_Building14"/>
      <sheetName val="GFA_Conference13"/>
      <sheetName val="BQ_External13"/>
      <sheetName val="Raw_Data12"/>
      <sheetName val="Penthouse_Apartment12"/>
      <sheetName val="StattCo_yCharges12"/>
      <sheetName val="@risk_rents_and_incentives12"/>
      <sheetName val="Car_park_lease12"/>
      <sheetName val="Net_rent_analysis12"/>
      <sheetName val="Poz-1_12"/>
      <sheetName val="Chiet_tinh_dz2212"/>
      <sheetName val="Chiet_tinh_dz3512"/>
      <sheetName val="LEVEL_SHEET12"/>
      <sheetName val="LABOUR_HISTOGRAM13"/>
      <sheetName val="Lab_Cum_Hist12"/>
      <sheetName val="Graph_Data_(DO_NOT_PRINT)12"/>
      <sheetName val="Body_Sheet11"/>
      <sheetName val="1_0_Executive_Summary11"/>
      <sheetName val="CT_Thang_Mo12"/>
      <sheetName val="Customize_Your_Invoice12"/>
      <sheetName val="HVAC_BoQ12"/>
      <sheetName val="Projet,_methodes_&amp;_couts11"/>
      <sheetName val="Risques_majeurs_&amp;_Frais_Ind_11"/>
      <sheetName val="SPT_vs_PHI12"/>
      <sheetName val="CT__PL11"/>
      <sheetName val="intr_stool_brkup11"/>
      <sheetName val="Bill_No__212"/>
      <sheetName val="budget_summary_(2)11"/>
      <sheetName val="Budget_Analysis_Summary11"/>
      <sheetName val="FOL_-_Bar12"/>
      <sheetName val="Top_sheet11"/>
      <sheetName val="Tender_Summary12"/>
      <sheetName val="Insurance_Ext12"/>
      <sheetName val="2_Div_14_9"/>
      <sheetName val="SHOPLIST_xls8"/>
      <sheetName val="Bill_210"/>
      <sheetName val="Ap_A9"/>
      <sheetName val="Ra__stair5"/>
      <sheetName val="Bill_19"/>
      <sheetName val="Bill_39"/>
      <sheetName val="Bill_49"/>
      <sheetName val="Bill_59"/>
      <sheetName val="Bill_69"/>
      <sheetName val="Bill_79"/>
      <sheetName val="beam-reinft-IIInd_floor8"/>
      <sheetName val="Invoice_Summary8"/>
      <sheetName val="beam-reinft-machine_rm8"/>
      <sheetName val="PROJECT_BRIEF9"/>
      <sheetName val="C_(3)9"/>
      <sheetName val="POWER_ASSUMPTIONS8"/>
      <sheetName val="Dubai_golf8"/>
      <sheetName val="WITHOUT_C&amp;I_PROFIT_(3)7"/>
      <sheetName val="Civil_Boq7"/>
      <sheetName val="HIRED_LABOUR_CODE5"/>
      <sheetName val="PA-_Consutant_5"/>
      <sheetName val="foot-slab_reinft5"/>
      <sheetName val="BILL_COV5"/>
      <sheetName val="Activity_List7"/>
      <sheetName val="DETAILED__BOQ5"/>
      <sheetName val="M-Book_for_Conc5"/>
      <sheetName val="M-Book_for_FW5"/>
      <sheetName val="Softscape_Buildup7"/>
      <sheetName val="Mat'l_Rate7"/>
      <sheetName val="VALVE_CHAMBERS4"/>
      <sheetName val="Fire_Hydrants4"/>
      <sheetName val="B_GATE_VALVE4"/>
      <sheetName val="Sub_G1_Fire4"/>
      <sheetName val="Sub_G12_Fire4"/>
      <sheetName val="Day_work4"/>
      <sheetName val="bill_nb2-Plumbing_&amp;_Drainag2"/>
      <sheetName val="Pl_&amp;_Dr_B2"/>
      <sheetName val="Pl_&amp;_Dr_G2"/>
      <sheetName val="Pl_&amp;_Dr_M2"/>
      <sheetName val="Pl_&amp;_Dr_12"/>
      <sheetName val="Pl_&amp;_Dr_22"/>
      <sheetName val="Pl_&amp;_Dr_32"/>
      <sheetName val="Pl_&amp;_Dr_42"/>
      <sheetName val="Pl_&amp;_Dr_52"/>
      <sheetName val="Pl_&amp;_Dr_62"/>
      <sheetName val="Pl_&amp;_Dr_72"/>
      <sheetName val="Pl_&amp;_Dr_82"/>
      <sheetName val="Pl_&amp;_Dr_R2"/>
      <sheetName val="FF_B2"/>
      <sheetName val="FF_G2"/>
      <sheetName val="FF_M2"/>
      <sheetName val="FF_12"/>
      <sheetName val="FF_2_2"/>
      <sheetName val="FF_32"/>
      <sheetName val="FF_42"/>
      <sheetName val="FF_52"/>
      <sheetName val="FF_6_2"/>
      <sheetName val="FF_72"/>
      <sheetName val="FF_82"/>
      <sheetName val="FF_R2"/>
      <sheetName val="bill_nb3-FF2"/>
      <sheetName val="HVAC_B2"/>
      <sheetName val="HVAC_G2"/>
      <sheetName val="HVAC_M2"/>
      <sheetName val="HVAC_12"/>
      <sheetName val="HVAC_22"/>
      <sheetName val="HVAC_32"/>
      <sheetName val="HVAC_42"/>
      <sheetName val="HVAC_52"/>
      <sheetName val="HVAC_62"/>
      <sheetName val="HVAC_72"/>
      <sheetName val="HVAC_82"/>
      <sheetName val="HVAC_R2"/>
      <sheetName val="bill_nb4-HVAC2"/>
      <sheetName val="SC_B2"/>
      <sheetName val="SC_G2"/>
      <sheetName val="SC_M2"/>
      <sheetName val="SC_12"/>
      <sheetName val="SC_22"/>
      <sheetName val="SC_32"/>
      <sheetName val="SC_42"/>
      <sheetName val="SC_52"/>
      <sheetName val="SC_62"/>
      <sheetName val="SC_72"/>
      <sheetName val="SC_82"/>
      <sheetName val="SC_R2"/>
      <sheetName val="AV_B2"/>
      <sheetName val="AV_G2"/>
      <sheetName val="AV_M2"/>
      <sheetName val="AV_12"/>
      <sheetName val="AV_22"/>
      <sheetName val="AV_32"/>
      <sheetName val="AV_42"/>
      <sheetName val="AV_52"/>
      <sheetName val="AV_62"/>
      <sheetName val="AV_72"/>
      <sheetName val="AV_82"/>
      <sheetName val="EL_B2"/>
      <sheetName val="EL_M2"/>
      <sheetName val="EL_12"/>
      <sheetName val="EL_22"/>
      <sheetName val="EL_32"/>
      <sheetName val="EL_42"/>
      <sheetName val="EL_52"/>
      <sheetName val="EL_62"/>
      <sheetName val="EL_72"/>
      <sheetName val="EL_82"/>
      <sheetName val="EL_R2"/>
      <sheetName val="EL_TR2"/>
      <sheetName val="8-_EL2"/>
      <sheetName val="FA_B2"/>
      <sheetName val="FA_G2"/>
      <sheetName val="FA_M2"/>
      <sheetName val="FA_12"/>
      <sheetName val="FA_22"/>
      <sheetName val="FA_32"/>
      <sheetName val="FA_42"/>
      <sheetName val="FA_52"/>
      <sheetName val="FA_62"/>
      <sheetName val="FA_72"/>
      <sheetName val="FA_82"/>
      <sheetName val="FA_R2"/>
      <sheetName val="9-_FA2"/>
      <sheetName val="CHART_OF_ACCOUNTS3"/>
      <sheetName val="E-Bill_No_6_A-O3"/>
      <sheetName val="Eq__Mobilization3"/>
      <sheetName val="Div__023"/>
      <sheetName val="Div__033"/>
      <sheetName val="Div__043"/>
      <sheetName val="Div__053"/>
      <sheetName val="Div__063"/>
      <sheetName val="Div__073"/>
      <sheetName val="Div__083"/>
      <sheetName val="Div__093"/>
      <sheetName val="Div__103"/>
      <sheetName val="Div__113"/>
      <sheetName val="Div__123"/>
      <sheetName val="Div_133"/>
      <sheetName val="EXTERNAL_WORKS3"/>
      <sheetName val="PRODUCTIVITY_RATE3"/>
      <sheetName val="U_R_A_-_MASONRY3"/>
      <sheetName val="U_R_A_-_PLASTERING3"/>
      <sheetName val="U_R_A_-_TILING3"/>
      <sheetName val="U_R_A_-_GRANITE3"/>
      <sheetName val="V_C_2_-_EARTHWORK3"/>
      <sheetName val="V_C_9_-_CERAMIC3"/>
      <sheetName val="V_C_9_-_FINISHES3"/>
      <sheetName val="PointNo_52"/>
      <sheetName val="Elemental_Buildup2"/>
      <sheetName val="Working_for_RCC3"/>
      <sheetName val="B185-B-9_13"/>
      <sheetName val="B185-B-9_23"/>
      <sheetName val="B09_13"/>
      <sheetName val="w't_table2"/>
      <sheetName val="PMWeb_data3"/>
      <sheetName val="Index_List2"/>
      <sheetName val="Type_List2"/>
      <sheetName val="File_Types2"/>
      <sheetName val="Chiet_t2"/>
      <sheetName val="Staffing_and_Rates_IA2"/>
      <sheetName val="입찰내역_발주처_양식2"/>
      <sheetName val="Material_List_2"/>
      <sheetName val="SS_MH3"/>
      <sheetName val="Division_25"/>
      <sheetName val="Division_42"/>
      <sheetName val="Division_52"/>
      <sheetName val="Division_62"/>
      <sheetName val="Division_72"/>
      <sheetName val="Division_82"/>
      <sheetName val="Division_92"/>
      <sheetName val="Division_102"/>
      <sheetName val="Division_122"/>
      <sheetName val="Division_142"/>
      <sheetName val="Division_212"/>
      <sheetName val="Division_222"/>
      <sheetName val="Division_232"/>
      <sheetName val="Division_262"/>
      <sheetName val="Division_272"/>
      <sheetName val="Division_282"/>
      <sheetName val="Division_312"/>
      <sheetName val="Division_322"/>
      <sheetName val="Division_332"/>
      <sheetName val="2_2)Revised_Cash_Flow2"/>
      <sheetName val="Cashflow projection"/>
      <sheetName val="???? ??? ??"/>
      <sheetName val="Duct Accesories"/>
      <sheetName val="MA"/>
      <sheetName val="Rebars"/>
      <sheetName val="Common Variables"/>
      <sheetName val="ConferenceCentre?옰ʒ䄂ʒ鵠ʐ䄂ʒ閐̐脭め_x0005__x0000_"/>
      <sheetName val="[SHOPLIST.xls][SHOPLIST.xls]70_x0000_"/>
      <sheetName val="Rate_analysis10"/>
      <sheetName val="Staff_Acco_"/>
      <sheetName val="TBAL9697_-group_wise__sdpl"/>
      <sheetName val="train cash"/>
      <sheetName val="accom cash"/>
      <sheetName val="hist&amp;proj"/>
      <sheetName val="Pivots"/>
      <sheetName val="[SHOPLIST.xls]70_x0000_,/0_x0000_s«_x0008_i_x0000_Æø_x0003_í¬"/>
      <sheetName val="[SHOPLIST.xls]70,/0s«iÆøí¬i"/>
      <sheetName val="Basic Rate"/>
      <sheetName val="MASTER_RATE ANALYSIS"/>
      <sheetName val="Costing"/>
      <sheetName val="Mix Design"/>
      <sheetName val="std-rates"/>
      <sheetName val="Other Cost Norms"/>
      <sheetName val="Package-2"/>
      <sheetName val="[SHOPLIST.xls][SHOPLIST.xls]70,"/>
      <sheetName val="RA"/>
      <sheetName val="PRJ_DATA"/>
      <sheetName val="MFG"/>
      <sheetName val="Names"/>
      <sheetName val="Map"/>
      <sheetName val="References"/>
      <sheetName val="A1-Continuous"/>
      <sheetName val="BOQ (2)"/>
      <sheetName val="LIST_DO_NOT_REMOVE1"/>
      <sheetName val="Project_Cost_Breakdown"/>
      <sheetName val="B6_2_1"/>
      <sheetName val="Annex_1_Sect_3a"/>
      <sheetName val="Annex_1_Sect_3a_1"/>
      <sheetName val="Annex_1_Sect_3b"/>
      <sheetName val="Annex_1_Sect_3c"/>
      <sheetName val="HOURLY_RATES"/>
      <sheetName val="Item-_Compact"/>
      <sheetName val="TESİSAT"/>
      <sheetName val="VALVE_CHAMBERS5"/>
      <sheetName val="Fire_Hydrants5"/>
      <sheetName val="B_GATE_VALVE5"/>
      <sheetName val="Sub_G1_Fire5"/>
      <sheetName val="Sub_G12_Fire5"/>
      <sheetName val="DETAILED__BOQ6"/>
      <sheetName val="M-Book_for_Conc6"/>
      <sheetName val="M-Book_for_FW6"/>
      <sheetName val="PA-_Consutant_6"/>
      <sheetName val="HIRED_LABOUR_CODE6"/>
      <sheetName val="foot-slab_reinft6"/>
      <sheetName val="bill_nb2-Plumbing_&amp;_Drainag3"/>
      <sheetName val="Pl_&amp;_Dr_B3"/>
      <sheetName val="Pl_&amp;_Dr_G3"/>
      <sheetName val="Pl_&amp;_Dr_M3"/>
      <sheetName val="Pl_&amp;_Dr_13"/>
      <sheetName val="Pl_&amp;_Dr_23"/>
      <sheetName val="Pl_&amp;_Dr_33"/>
      <sheetName val="Pl_&amp;_Dr_43"/>
      <sheetName val="Pl_&amp;_Dr_53"/>
      <sheetName val="Pl_&amp;_Dr_63"/>
      <sheetName val="Pl_&amp;_Dr_73"/>
      <sheetName val="Pl_&amp;_Dr_83"/>
      <sheetName val="Pl_&amp;_Dr_R3"/>
      <sheetName val="FF_B3"/>
      <sheetName val="FF_G3"/>
      <sheetName val="FF_M3"/>
      <sheetName val="FF_13"/>
      <sheetName val="FF_2_3"/>
      <sheetName val="FF_33"/>
      <sheetName val="FF_43"/>
      <sheetName val="FF_53"/>
      <sheetName val="FF_6_3"/>
      <sheetName val="FF_73"/>
      <sheetName val="FF_83"/>
      <sheetName val="FF_R3"/>
      <sheetName val="bill_nb3-FF3"/>
      <sheetName val="HVAC_B3"/>
      <sheetName val="HVAC_G3"/>
      <sheetName val="HVAC_M3"/>
      <sheetName val="HVAC_13"/>
      <sheetName val="HVAC_23"/>
      <sheetName val="HVAC_33"/>
      <sheetName val="HVAC_43"/>
      <sheetName val="HVAC_53"/>
      <sheetName val="HVAC_63"/>
      <sheetName val="HVAC_73"/>
      <sheetName val="HVAC_83"/>
      <sheetName val="HVAC_R3"/>
      <sheetName val="bill_nb4-HVAC3"/>
      <sheetName val="SC_B3"/>
      <sheetName val="SC_G3"/>
      <sheetName val="SC_M3"/>
      <sheetName val="SC_13"/>
      <sheetName val="SC_23"/>
      <sheetName val="SC_33"/>
      <sheetName val="SC_43"/>
      <sheetName val="SC_53"/>
      <sheetName val="SC_63"/>
      <sheetName val="SC_73"/>
      <sheetName val="SC_83"/>
      <sheetName val="SC_R3"/>
      <sheetName val="AV_B3"/>
      <sheetName val="AV_G3"/>
      <sheetName val="AV_M3"/>
      <sheetName val="AV_13"/>
      <sheetName val="AV_23"/>
      <sheetName val="AV_33"/>
      <sheetName val="AV_43"/>
      <sheetName val="AV_53"/>
      <sheetName val="AV_63"/>
      <sheetName val="AV_73"/>
      <sheetName val="AV_83"/>
      <sheetName val="EL_B3"/>
      <sheetName val="EL_M3"/>
      <sheetName val="EL_13"/>
      <sheetName val="EL_23"/>
      <sheetName val="EL_33"/>
      <sheetName val="EL_43"/>
      <sheetName val="EL_53"/>
      <sheetName val="EL_63"/>
      <sheetName val="EL_73"/>
      <sheetName val="EL_83"/>
      <sheetName val="EL_R3"/>
      <sheetName val="EL_TR3"/>
      <sheetName val="8-_EL3"/>
      <sheetName val="FA_B3"/>
      <sheetName val="FA_G3"/>
      <sheetName val="FA_M3"/>
      <sheetName val="FA_13"/>
      <sheetName val="FA_23"/>
      <sheetName val="FA_33"/>
      <sheetName val="FA_43"/>
      <sheetName val="FA_53"/>
      <sheetName val="FA_63"/>
      <sheetName val="FA_73"/>
      <sheetName val="FA_83"/>
      <sheetName val="FA_R3"/>
      <sheetName val="9-_FA3"/>
      <sheetName val="Div__024"/>
      <sheetName val="Div__034"/>
      <sheetName val="Div__044"/>
      <sheetName val="Div__054"/>
      <sheetName val="Div__064"/>
      <sheetName val="Div__074"/>
      <sheetName val="Div__084"/>
      <sheetName val="Div__094"/>
      <sheetName val="Div__104"/>
      <sheetName val="Div__114"/>
      <sheetName val="Div__124"/>
      <sheetName val="Div_134"/>
      <sheetName val="EXTERNAL_WORKS4"/>
      <sheetName val="PRODUCTIVITY_RATE4"/>
      <sheetName val="U_R_A_-_MASONRY4"/>
      <sheetName val="U_R_A_-_PLASTERING4"/>
      <sheetName val="U_R_A_-_TILING4"/>
      <sheetName val="U_R_A_-_GRANITE4"/>
      <sheetName val="V_C_2_-_EARTHWORK4"/>
      <sheetName val="V_C_9_-_CERAMIC4"/>
      <sheetName val="V_C_9_-_FINISHES4"/>
      <sheetName val="w't_table3"/>
      <sheetName val="Elemental_Buildup3"/>
      <sheetName val="PointNo_53"/>
      <sheetName val="LIST_DO_NOT_REMOVE2"/>
      <sheetName val="Summary_of_Work1"/>
      <sheetName val="Employee_List1"/>
      <sheetName val="B6_2_2"/>
      <sheetName val="Staff_Acco_1"/>
      <sheetName val="TBAL9697_-group_wise__sdpl1"/>
      <sheetName val="Item-_Compact1"/>
      <sheetName val="E_&amp;_R1"/>
      <sheetName val="Project_Cost_Breakdown1"/>
      <sheetName val="Рабочий_лист"/>
      <sheetName val="Annex_1_Sect_3a1"/>
      <sheetName val="Annex_1_Sect_3a_11"/>
      <sheetName val="Annex_1_Sect_3b1"/>
      <sheetName val="Annex_1_Sect_3c1"/>
      <sheetName val="HOURLY_RATES1"/>
      <sheetName val="RAB_AR&amp;STR"/>
      <sheetName val="SITE_WORK"/>
      <sheetName val="Rate_summary"/>
      <sheetName val="Floor Box "/>
      <sheetName val="UOM"/>
      <sheetName val="GFA_HQ_Building15"/>
      <sheetName val="GFA_Conference14"/>
      <sheetName val="BQ_External14"/>
      <sheetName val="LABOUR_HISTOGRAM14"/>
      <sheetName val="Lab_Cum_Hist13"/>
      <sheetName val="StattCo_yCharges13"/>
      <sheetName val="Penthouse_Apartment13"/>
      <sheetName val="Chiet_tinh_dz2213"/>
      <sheetName val="Chiet_tinh_dz3513"/>
      <sheetName val="@risk_rents_and_incentives13"/>
      <sheetName val="Car_park_lease13"/>
      <sheetName val="Net_rent_analysis13"/>
      <sheetName val="Poz-1_13"/>
      <sheetName val="Graph_Data_(DO_NOT_PRINT)13"/>
      <sheetName val="Raw_Data13"/>
      <sheetName val="Bill_No__213"/>
      <sheetName val="CT_Thang_Mo13"/>
      <sheetName val="budget_summary_(2)12"/>
      <sheetName val="Budget_Analysis_Summary12"/>
      <sheetName val="LEVEL_SHEET13"/>
      <sheetName val="Tender_Summary13"/>
      <sheetName val="Insurance_Ext13"/>
      <sheetName val="FOL_-_Bar13"/>
      <sheetName val="Ap_A10"/>
      <sheetName val="Projet,_methodes_&amp;_couts12"/>
      <sheetName val="Risques_majeurs_&amp;_Frais_Ind_12"/>
      <sheetName val="SPT_vs_PHI13"/>
      <sheetName val="intr_stool_brkup12"/>
      <sheetName val="Customize_Your_Invoice13"/>
      <sheetName val="HVAC_BoQ13"/>
      <sheetName val="CT__PL12"/>
      <sheetName val="Top_sheet12"/>
      <sheetName val="Body_Sheet12"/>
      <sheetName val="1_0_Executive_Summary12"/>
      <sheetName val="Bill_211"/>
      <sheetName val="Bill_110"/>
      <sheetName val="Bill_310"/>
      <sheetName val="Bill_410"/>
      <sheetName val="Bill_510"/>
      <sheetName val="Bill_610"/>
      <sheetName val="Bill_710"/>
      <sheetName val="Invoice_Summary9"/>
      <sheetName val="2_Div_14_10"/>
      <sheetName val="SHOPLIST_xls9"/>
      <sheetName val="beam-reinft-IIInd_floor9"/>
      <sheetName val="PROJECT_BRIEF10"/>
      <sheetName val="Dubai_golf9"/>
      <sheetName val="POWER_ASSUMPTIONS9"/>
      <sheetName val="beam-reinft-machine_rm9"/>
      <sheetName val="C_(3)10"/>
      <sheetName val="Civil_Boq8"/>
      <sheetName val="Activity_List8"/>
      <sheetName val="Softscape_Buildup8"/>
      <sheetName val="Mat'l_Rate8"/>
      <sheetName val="WITHOUT_C&amp;I_PROFIT_(3)8"/>
      <sheetName val="BILL_COV6"/>
      <sheetName val="Ra__stair6"/>
      <sheetName val="Day_work5"/>
      <sheetName val="Materials_Cost(PCC)5"/>
      <sheetName val="India_F&amp;S_Template5"/>
      <sheetName val="IO_LIST5"/>
      <sheetName val="Material_5"/>
      <sheetName val="Quote_Sheet5"/>
      <sheetName val="Eq__Mobilization4"/>
      <sheetName val="CHART_OF_ACCOUNTS4"/>
      <sheetName val="E-Bill_No_6_A-O4"/>
      <sheetName val="PMWeb_data4"/>
      <sheetName val="BOQ_Direct_selling_cost5"/>
      <sheetName val="B09_14"/>
      <sheetName val="Working_for_RCC4"/>
      <sheetName val="B185-B-9_14"/>
      <sheetName val="B185-B-9_24"/>
      <sheetName val="2_2)Revised_Cash_Flow3"/>
      <sheetName val="SS_MH4"/>
      <sheetName val="Division_29"/>
      <sheetName val="Division_43"/>
      <sheetName val="Division_53"/>
      <sheetName val="Division_63"/>
      <sheetName val="Division_73"/>
      <sheetName val="Division_83"/>
      <sheetName val="Division_93"/>
      <sheetName val="Division_103"/>
      <sheetName val="Division_123"/>
      <sheetName val="Division_143"/>
      <sheetName val="Division_213"/>
      <sheetName val="Division_223"/>
      <sheetName val="Division_233"/>
      <sheetName val="Division_263"/>
      <sheetName val="Division_273"/>
      <sheetName val="Division_283"/>
      <sheetName val="Division_313"/>
      <sheetName val="Division_323"/>
      <sheetName val="Division_333"/>
      <sheetName val="Material_List_3"/>
      <sheetName val="Index_List3"/>
      <sheetName val="Type_List3"/>
      <sheetName val="File_Types3"/>
      <sheetName val="/VWVU))tÏØ0__3"/>
      <sheetName val="입찰내역_발주처_양식3"/>
      <sheetName val="PRECAST_lightconc-II5"/>
      <sheetName val="final_abstract5"/>
      <sheetName val="Chiet_t3"/>
      <sheetName val="Staffing_and_Rates_IA3"/>
      <sheetName val="Labour_&amp;_Plant"/>
      <sheetName val="Back_up"/>
      <sheetName val="INDIGINEOUS_ITEMS_"/>
      <sheetName val="TRIAL_BALANCE"/>
      <sheetName val="Ave_wtd_rates"/>
      <sheetName val="Debits_as_on_12_04_08"/>
      <sheetName val="STAFFSCHED_"/>
      <sheetName val="[SHOPLIST_xls][SHOPLIST_xls]70"/>
      <sheetName val="[SHOPLIST_xls][SHOPLIST_xls]70,"/>
      <sheetName val="New Bld"/>
      <sheetName val="Definitions"/>
      <sheetName val="1.2 Staff Schedule"/>
      <sheetName val="Section_by_layers_old"/>
      <sheetName val="PTS-1"/>
      <sheetName val="INDEX"/>
      <sheetName val="GPL Revenu Update"/>
      <sheetName val="DO NOT TOUCH"/>
      <sheetName val="Work Type"/>
      <sheetName val="PE"/>
      <sheetName val="MEP"/>
      <sheetName val="IRR"/>
      <sheetName val="Source"/>
      <sheetName val="PROJECT BRIEF(EX.NEW)"/>
      <sheetName val="AREA OF APPLICATION"/>
      <sheetName val="Steel"/>
      <sheetName val="Geneí¬ i"/>
      <sheetName val="ConferenceCentre_x005f_x005f_x005f_x0000_옰ʒ"/>
      <sheetName val="Geneí¬_x005f_x005f_x005f_x0008_i_x005f_x005f_x000"/>
      <sheetName val="70_x005f_x005f_x005f_x0000_,_0_x005f_x005f_x005f_x0000_"/>
      <sheetName val="Geneí¬_x005f_x005f_x005f_x0008_i"/>
      <sheetName val="ConferenceCentre_x005f_x005f_x005f_x005f_x0"/>
      <sheetName val="Geneí¬_x005f_x005f_x005f_x005f_x005f_x005f_x005f_x0008_"/>
      <sheetName val="70_x005f_x005f_x005f_x005f_x005f_x005f_x005f_x0000_,_0_"/>
      <sheetName val="Equipment Rates"/>
      <sheetName val="Risk_Breakdown_Structure"/>
      <sheetName val="Report"/>
      <sheetName val="[SHOPLIST.xls]/VW"/>
      <sheetName val="[SHOPLIST.xls]/VWVU))tÏØ0  "/>
      <sheetName val="[SHOPLIST.xls]/VWVU))tÏØ0__"/>
      <sheetName val="[SHOPLIST.xls]/VWVU))tÏØ0__1"/>
      <sheetName val="[SHOPLIST.xls]/VWVU))tÏØ0__2"/>
      <sheetName val="[SHOPLIST.xls]/VWVU))tÏØ0__3"/>
      <sheetName val="Sheet7"/>
      <sheetName val="grid"/>
      <sheetName val="para"/>
      <sheetName val="kppl pl"/>
      <sheetName val="Basic Rates"/>
      <sheetName val="Surbhi"/>
      <sheetName val="P-Ins &amp; Bonds"/>
      <sheetName val="Core Data"/>
      <sheetName val="RMOPS"/>
      <sheetName val="Finansal tamamlanma Eğrisi"/>
      <sheetName val="Estimation"/>
      <sheetName val="FORM5"/>
      <sheetName val="1-G1"/>
      <sheetName val="Coding"/>
      <sheetName val="Equip"/>
      <sheetName val="Material&amp;equipment"/>
      <sheetName val="Labour"/>
      <sheetName val="DATA SHEET"/>
      <sheetName val="XL4Test5"/>
      <sheetName val="GFA_HQ_Building16"/>
      <sheetName val="GFA_Conference15"/>
      <sheetName val="SPT_vs_PHI14"/>
      <sheetName val="BQ_External15"/>
      <sheetName val="LEVEL_SHEET14"/>
      <sheetName val="Rate_analysis11"/>
      <sheetName val="Lab_Cum_Hist14"/>
      <sheetName val="StattCo_yCharges14"/>
      <sheetName val="beam-reinft-IIInd_floor10"/>
      <sheetName val="Penthouse_Apartment14"/>
      <sheetName val="beam-reinft-machine_rm10"/>
      <sheetName val="Graph_Data_(DO_NOT_PRINT)14"/>
      <sheetName val="LABOUR_HISTOGRAM15"/>
      <sheetName val="@risk_rents_and_incentives14"/>
      <sheetName val="Car_park_lease14"/>
      <sheetName val="Net_rent_analysis14"/>
      <sheetName val="Poz-1_14"/>
      <sheetName val="Chiet_tinh_dz2214"/>
      <sheetName val="Chiet_tinh_dz3514"/>
      <sheetName val="Raw_Data14"/>
      <sheetName val="PA-_Consutant_7"/>
      <sheetName val="CT_Thang_Mo14"/>
      <sheetName val="foot-slab_reinft7"/>
      <sheetName val="Bill_No__214"/>
      <sheetName val="budget_summary_(2)13"/>
      <sheetName val="Budget_Analysis_Summary13"/>
      <sheetName val="Materials_Cost(PCC)6"/>
      <sheetName val="India_F&amp;S_Template6"/>
      <sheetName val="IO_LIST6"/>
      <sheetName val="Material_6"/>
      <sheetName val="Quote_Sheet6"/>
      <sheetName val="FOL_-_Bar14"/>
      <sheetName val="HIRED_LABOUR_CODE7"/>
      <sheetName val="Bill_111"/>
      <sheetName val="Bill_212"/>
      <sheetName val="Bill_311"/>
      <sheetName val="Bill_411"/>
      <sheetName val="Bill_511"/>
      <sheetName val="Bill_611"/>
      <sheetName val="Bill_711"/>
      <sheetName val="Customize_Your_Invoice14"/>
      <sheetName val="POWER_ASSUMPTIONS10"/>
      <sheetName val="CT__PL13"/>
      <sheetName val="Projet,_methodes_&amp;_couts13"/>
      <sheetName val="Risques_majeurs_&amp;_Frais_Ind_13"/>
      <sheetName val="Civil_Boq9"/>
      <sheetName val="Tender_Summary14"/>
      <sheetName val="Insurance_Ext14"/>
      <sheetName val="HVAC_BoQ14"/>
      <sheetName val="intr_stool_brkup13"/>
      <sheetName val="Body_Sheet13"/>
      <sheetName val="1_0_Executive_Summary13"/>
      <sheetName val="Top_sheet13"/>
      <sheetName val="Ap_A11"/>
      <sheetName val="PRECAST_lightconc-II6"/>
      <sheetName val="BOQ_Direct_selling_cost6"/>
      <sheetName val="DETAILED__BOQ7"/>
      <sheetName val="M-Book_for_Conc7"/>
      <sheetName val="M-Book_for_FW7"/>
      <sheetName val="final_abstract6"/>
      <sheetName val="E_&amp;_R2"/>
      <sheetName val="Activity_List9"/>
      <sheetName val="SHOPLIST_xls10"/>
      <sheetName val="2_Div_14_11"/>
      <sheetName val="Dubai_golf10"/>
      <sheetName val="Invoice_Summary10"/>
      <sheetName val="PROJECT_BRIEF11"/>
      <sheetName val="C_(3)11"/>
      <sheetName val="Softscape_Buildup9"/>
      <sheetName val="Mat'l_Rate9"/>
      <sheetName val="WITHOUT_C&amp;I_PROFIT_(3)9"/>
      <sheetName val="PointNo_54"/>
      <sheetName val="TRIAL_BALANCE1"/>
      <sheetName val="Ave_wtd_rates1"/>
      <sheetName val="Labour_&amp;_Plant1"/>
      <sheetName val="Ra__stair7"/>
      <sheetName val="BILL_COV7"/>
      <sheetName val="Day_work6"/>
      <sheetName val="Eq__Mobilization5"/>
      <sheetName val="Working_for_RCC5"/>
      <sheetName val="VALVE_CHAMBERS6"/>
      <sheetName val="Fire_Hydrants6"/>
      <sheetName val="B_GATE_VALVE6"/>
      <sheetName val="Sub_G1_Fire6"/>
      <sheetName val="Sub_G12_Fire6"/>
      <sheetName val="Div__025"/>
      <sheetName val="Div__035"/>
      <sheetName val="Div__045"/>
      <sheetName val="Div__055"/>
      <sheetName val="Div__065"/>
      <sheetName val="Div__075"/>
      <sheetName val="Div__085"/>
      <sheetName val="Div__095"/>
      <sheetName val="Div__105"/>
      <sheetName val="Div__115"/>
      <sheetName val="Div__125"/>
      <sheetName val="Div_135"/>
      <sheetName val="EXTERNAL_WORKS5"/>
      <sheetName val="PRODUCTIVITY_RATE5"/>
      <sheetName val="U_R_A_-_MASONRY5"/>
      <sheetName val="U_R_A_-_PLASTERING5"/>
      <sheetName val="U_R_A_-_TILING5"/>
      <sheetName val="U_R_A_-_GRANITE5"/>
      <sheetName val="V_C_2_-_EARTHWORK5"/>
      <sheetName val="V_C_9_-_CERAMIC5"/>
      <sheetName val="V_C_9_-_FINISHES5"/>
      <sheetName val="B09_15"/>
      <sheetName val="PMWeb_data5"/>
      <sheetName val="Debits_as_on_12_04_081"/>
      <sheetName val="PPA_Summary"/>
      <sheetName val="Item-_Compact2"/>
      <sheetName val="STAFFSCHED_1"/>
      <sheetName val="bill_nb2-Plumbing_&amp;_Drainag4"/>
      <sheetName val="Pl_&amp;_Dr_B4"/>
      <sheetName val="Pl_&amp;_Dr_G4"/>
      <sheetName val="Pl_&amp;_Dr_M4"/>
      <sheetName val="Pl_&amp;_Dr_14"/>
      <sheetName val="Pl_&amp;_Dr_24"/>
      <sheetName val="Pl_&amp;_Dr_34"/>
      <sheetName val="Pl_&amp;_Dr_44"/>
      <sheetName val="Pl_&amp;_Dr_54"/>
      <sheetName val="Pl_&amp;_Dr_64"/>
      <sheetName val="Pl_&amp;_Dr_74"/>
      <sheetName val="Pl_&amp;_Dr_84"/>
      <sheetName val="Pl_&amp;_Dr_R4"/>
      <sheetName val="FF_B4"/>
      <sheetName val="FF_G4"/>
      <sheetName val="FF_M4"/>
      <sheetName val="FF_14"/>
      <sheetName val="FF_2_4"/>
      <sheetName val="FF_34"/>
      <sheetName val="FF_44"/>
      <sheetName val="FF_54"/>
      <sheetName val="FF_6_4"/>
      <sheetName val="FF_74"/>
      <sheetName val="FF_84"/>
      <sheetName val="FF_R4"/>
      <sheetName val="bill_nb3-FF4"/>
      <sheetName val="HVAC_B4"/>
      <sheetName val="HVAC_G4"/>
      <sheetName val="HVAC_M4"/>
      <sheetName val="HVAC_14"/>
      <sheetName val="HVAC_24"/>
      <sheetName val="HVAC_34"/>
      <sheetName val="HVAC_44"/>
      <sheetName val="HVAC_54"/>
      <sheetName val="HVAC_64"/>
      <sheetName val="HVAC_74"/>
      <sheetName val="HVAC_84"/>
      <sheetName val="HVAC_R4"/>
      <sheetName val="bill_nb4-HVAC4"/>
      <sheetName val="SC_B4"/>
      <sheetName val="SC_G4"/>
      <sheetName val="SC_M4"/>
      <sheetName val="SC_14"/>
      <sheetName val="SC_24"/>
      <sheetName val="SC_34"/>
      <sheetName val="SC_44"/>
      <sheetName val="SC_54"/>
      <sheetName val="SC_64"/>
      <sheetName val="SC_74"/>
      <sheetName val="SC_84"/>
      <sheetName val="SC_R4"/>
      <sheetName val="AV_B4"/>
      <sheetName val="AV_G4"/>
      <sheetName val="AV_M4"/>
      <sheetName val="AV_14"/>
      <sheetName val="AV_24"/>
      <sheetName val="AV_34"/>
      <sheetName val="AV_44"/>
      <sheetName val="AV_54"/>
      <sheetName val="AV_64"/>
      <sheetName val="AV_74"/>
      <sheetName val="AV_84"/>
      <sheetName val="EL_B4"/>
      <sheetName val="EL_M4"/>
      <sheetName val="EL_14"/>
      <sheetName val="EL_24"/>
      <sheetName val="EL_34"/>
      <sheetName val="EL_44"/>
      <sheetName val="EL_54"/>
      <sheetName val="EL_64"/>
      <sheetName val="EL_74"/>
      <sheetName val="EL_84"/>
      <sheetName val="EL_R4"/>
      <sheetName val="EL_TR4"/>
      <sheetName val="8-_EL4"/>
      <sheetName val="FA_B4"/>
      <sheetName val="FA_G4"/>
      <sheetName val="FA_M4"/>
      <sheetName val="FA_14"/>
      <sheetName val="FA_24"/>
      <sheetName val="FA_34"/>
      <sheetName val="FA_44"/>
      <sheetName val="FA_54"/>
      <sheetName val="FA_64"/>
      <sheetName val="FA_74"/>
      <sheetName val="FA_84"/>
      <sheetName val="FA_R4"/>
      <sheetName val="9-_FA4"/>
      <sheetName val="CHART_OF_ACCOUNTS5"/>
      <sheetName val="E-Bill_No_6_A-O5"/>
      <sheetName val="B185-B-9_15"/>
      <sheetName val="B185-B-9_25"/>
      <sheetName val="w't_table4"/>
      <sheetName val="Chiet_t4"/>
      <sheetName val="Staffing_and_Rates_IA4"/>
      <sheetName val="Elemental_Buildup4"/>
      <sheetName val="2_2)Revised_Cash_Flow4"/>
      <sheetName val="SS_MH5"/>
      <sheetName val="Material_List_4"/>
      <sheetName val="INDIGINEOUS_ITEMS_1"/>
      <sheetName val="Index_List4"/>
      <sheetName val="Type_List4"/>
      <sheetName val="File_Types4"/>
      <sheetName val="Staff_Acco_2"/>
      <sheetName val="TBAL9697_-group_wise__sdpl2"/>
      <sheetName val="SITE_WORK1"/>
      <sheetName val="입찰내역_발주처_양식4"/>
      <sheetName val="Division_210"/>
      <sheetName val="Division_44"/>
      <sheetName val="Division_54"/>
      <sheetName val="Division_64"/>
      <sheetName val="Division_74"/>
      <sheetName val="Division_84"/>
      <sheetName val="Division_94"/>
      <sheetName val="Division_104"/>
      <sheetName val="Division_124"/>
      <sheetName val="Division_144"/>
      <sheetName val="Division_214"/>
      <sheetName val="Division_224"/>
      <sheetName val="Division_234"/>
      <sheetName val="Division_264"/>
      <sheetName val="Division_274"/>
      <sheetName val="Division_284"/>
      <sheetName val="Division_314"/>
      <sheetName val="Division_324"/>
      <sheetName val="Division_334"/>
      <sheetName val="LIST_DO_NOT_REMOVE3"/>
      <sheetName val="/VWVU))tÏØ0__4"/>
      <sheetName val="Project_Cost_Breakdown2"/>
      <sheetName val="Summary_of_Work2"/>
      <sheetName val="B6_2_3"/>
      <sheetName val="Rate_summary1"/>
      <sheetName val="Employee_List2"/>
      <sheetName val="Рабочий_лист1"/>
      <sheetName val="Back_up1"/>
      <sheetName val="Labor_abs-PW"/>
      <sheetName val="Labor_abs-NMR"/>
      <sheetName val="Geneí¬i_x0"/>
      <sheetName val="70,_0s«i_x"/>
      <sheetName val="_x0"/>
      <sheetName val="Gra¦)_x0"/>
      <sheetName val="_VWVU)_x"/>
      <sheetName val="Risk_Breakdown_Structure1"/>
      <sheetName val="precast_RC_element"/>
      <sheetName val="pile_Fabrication"/>
      <sheetName val="Combined_Results_"/>
      <sheetName val="Form_6"/>
      <sheetName val="PT_141-_Site_A_Landscape"/>
      <sheetName val="Geneí¬_i_0_"/>
      <sheetName val="70,/0s«_iÆø_í¬_i"/>
      <sheetName val="Mall_waterproofing"/>
      <sheetName val="MSCP_waterproofing"/>
      <sheetName val="Geneí¬i???0_"/>
      <sheetName val="70?,/0?s«i?Æøí¬i?"/>
      <sheetName val="Geneí¬i___0_"/>
      <sheetName val="70_,_0_s«i_Æøí¬i_"/>
      <sheetName val="d-safe_DELUXE"/>
      <sheetName val="Annex_1_Sect_3a2"/>
      <sheetName val="Annex_1_Sect_3a_12"/>
      <sheetName val="Annex_1_Sect_3b2"/>
      <sheetName val="Annex_1_Sect_3c2"/>
      <sheetName val="HOURLY_RATES2"/>
      <sheetName val="RAB_AR&amp;STR1"/>
      <sheetName val="Cashflow_projection"/>
      <sheetName val="????_???_??"/>
      <sheetName val="Duct_Accesories"/>
      <sheetName val="Common_Variables"/>
      <sheetName val="ConferenceCentre?옰ʒ䄂ʒ鵠ʐ䄂ʒ閐̐脭め"/>
      <sheetName val="train_cash"/>
      <sheetName val="accom_cash"/>
      <sheetName val="[SHOPLIST_xls]70,/0s«iÆøí¬"/>
      <sheetName val="[SHOPLIST_xls]70,/0s«iÆøí¬i"/>
      <sheetName val="[SHOPLIST_xls][SHOPLIST_xls]701"/>
      <sheetName val="AREA_OF_APPLICATION"/>
      <sheetName val="GPL_Revenu_Update"/>
      <sheetName val="DO_NOT_TOUCH"/>
      <sheetName val="Work_Type"/>
      <sheetName val="Basic_Rate"/>
      <sheetName val="MASTER_RATE_ANALYSIS"/>
      <sheetName val="BOQ_(2)"/>
      <sheetName val="Floor_Box_"/>
      <sheetName val="New_Bld"/>
      <sheetName val="1_2_Staff_Schedule"/>
      <sheetName val="PROJECT_BRIEF(EX_NEW)"/>
      <sheetName val="Geneí¬_i"/>
      <sheetName val="Equipment_Rates"/>
      <sheetName val="[SHOPLIST_xls]/VW"/>
      <sheetName val="[SHOPLIST_xls]/VWVU))tÏØ0__"/>
      <sheetName val="[SHOPLIST_xls]/VWVU))tÏØ0__1"/>
      <sheetName val="[SHOPLIST_xls]/VWVU))tÏØ0__11"/>
      <sheetName val="[SHOPLIST_xls]/VWVU))tÏØ0__2"/>
      <sheetName val="[SHOPLIST_xls]/VWVU))tÏØ0__3"/>
      <sheetName val="P-Ins_&amp;_Bonds"/>
      <sheetName val="SO"/>
      <sheetName val="Spacing of Delineators"/>
      <sheetName val="% prog figs -u5 and total"/>
      <sheetName val="rc01"/>
      <sheetName val="ConferenceCentre_x005f_x0000_옰ʒ"/>
      <sheetName val="70_x005f_x0000_,_0_x005f_x0000_"/>
      <sheetName val="_VW"/>
      <sheetName val="_VWVU))tÏØ0  "/>
      <sheetName val="_VWVU))tÏØ0__"/>
      <sheetName val="__-BLDG"/>
      <sheetName val="_x005f_x0000__x005f_x0000__x005"/>
      <sheetName val="Geneí¬_x005f_x0008_i_x000"/>
      <sheetName val="Selections"/>
      <sheetName val="[SHOPLIST.xls]70_x0000_,/0_x0000_s« i_x0000_Æø í¬"/>
      <sheetName val="Resumo Empreitadas"/>
      <sheetName val="Qtys ZamZam (Del. before)"/>
      <sheetName val="Qtys Relocation (Del before)"/>
      <sheetName val=" Qtys Sub &amp; Tents (Del. before)"/>
      <sheetName val="Qtys  Signages (Del. before)"/>
      <sheetName val="Qtys Temporary Passages (Del)"/>
      <sheetName val=" Qtys Ser. Rooms (Del before)"/>
      <sheetName val="instructions"/>
      <sheetName val="steel total"/>
      <sheetName val="ELE BOQ"/>
      <sheetName val="70,"/>
      <sheetName val="ConferenceCentre?옰ʒ䄂ʒ鵠ʐ䄂ʒ閐̐脭め_x0005_"/>
      <sheetName val="[SHOPLIST.xls]70"/>
      <sheetName val="[SHOPLIST.xls]70,"/>
      <sheetName val="Status Summary"/>
      <sheetName val="DATI_CONS"/>
      <sheetName val="PROCTOR"/>
      <sheetName val="Steel-Circular"/>
      <sheetName val="EATON SUMMARY"/>
      <sheetName val="Sump"/>
      <sheetName val="Outline Cost - Five star Hotel"/>
      <sheetName val="LABOUR RATE"/>
      <sheetName val="Material Rate"/>
      <sheetName val="Set"/>
      <sheetName val="PNTEXT"/>
      <sheetName val="Cost_any"/>
      <sheetName val="Process"/>
      <sheetName val="Refinery"/>
      <sheetName val="Fructose"/>
      <sheetName val="Utilities"/>
      <sheetName val="Pipesizes"/>
      <sheetName val="[SHOPLIST.xls][SHOPLIST.xls]70_"/>
      <sheetName val="calculation_LC"/>
      <sheetName val="Internet"/>
      <sheetName val="Home"/>
      <sheetName val="[SHOPLIST.xls]/VW_x0000_VU_x0000_)_x0000__x0000__x0000_)_x0000__x0000__x0000_"/>
      <sheetName val="Food"/>
      <sheetName val="[SHOPLIST.xls][SHOPLIST.xls][SH"/>
      <sheetName val="E H - H. W.P."/>
      <sheetName val="E. H. Treatment for pile cap"/>
      <sheetName val="SRC-B3U2"/>
      <sheetName val="superseded"/>
      <sheetName val="Confidential"/>
      <sheetName val="Z- GENERAL PRICE SUMMARY"/>
      <sheetName val="Z-_GENERAL_PRICE_SUMMARY"/>
      <sheetName val="opstat"/>
      <sheetName val="costs"/>
      <sheetName val="Vendors"/>
      <sheetName val="Final"/>
      <sheetName val="PT_141-_Site_A_Landscape1"/>
      <sheetName val="d-safe_DELUXE1"/>
      <sheetName val="Mall_waterproofing1"/>
      <sheetName val="MSCP_waterproofing1"/>
      <sheetName val="Duct_Accesories1"/>
      <sheetName val="????_???_??1"/>
      <sheetName val="train_cash1"/>
      <sheetName val="accom_cash1"/>
      <sheetName val="C1ㅇ"/>
      <sheetName val="mw"/>
      <sheetName val="[SHOPLIST_xls]70,/0s«_iÆø_í¬"/>
      <sheetName val="GFA_HQ_Building17"/>
      <sheetName val="GFA_Conference16"/>
      <sheetName val="StattCo_yCharges15"/>
      <sheetName val="BQ_External16"/>
      <sheetName val="Penthouse_Apartment15"/>
      <sheetName val="LABOUR_HISTOGRAM16"/>
      <sheetName val="Chiet_tinh_dz2215"/>
      <sheetName val="Chiet_tinh_dz3515"/>
      <sheetName val="@risk_rents_and_incentives15"/>
      <sheetName val="Car_park_lease15"/>
      <sheetName val="Net_rent_analysis15"/>
      <sheetName val="Poz-1_15"/>
      <sheetName val="Lab_Cum_Hist15"/>
      <sheetName val="Graph_Data_(DO_NOT_PRINT)15"/>
      <sheetName val="Raw_Data15"/>
      <sheetName val="CT_Thang_Mo15"/>
      <sheetName val="LEVEL_SHEET15"/>
      <sheetName val="SPT_vs_PHI15"/>
      <sheetName val="Projet,_methodes_&amp;_couts14"/>
      <sheetName val="Risques_majeurs_&amp;_Frais_Ind_14"/>
      <sheetName val="Bill_No__215"/>
      <sheetName val="FOL_-_Bar15"/>
      <sheetName val="CT__PL14"/>
      <sheetName val="budget_summary_(2)14"/>
      <sheetName val="Budget_Analysis_Summary14"/>
      <sheetName val="Customize_Your_Invoice15"/>
      <sheetName val="HVAC_BoQ15"/>
      <sheetName val="intr_stool_brkup14"/>
      <sheetName val="Tender_Summary15"/>
      <sheetName val="Insurance_Ext15"/>
      <sheetName val="Body_Sheet14"/>
      <sheetName val="1_0_Executive_Summary14"/>
      <sheetName val="Top_sheet14"/>
      <sheetName val="Bill_213"/>
      <sheetName val="2_Div_14_12"/>
      <sheetName val="SHOPLIST_xls11"/>
      <sheetName val="PROJECT_BRIEF12"/>
      <sheetName val="Ap_A12"/>
      <sheetName val="Bill_112"/>
      <sheetName val="Bill_312"/>
      <sheetName val="Bill_412"/>
      <sheetName val="Bill_512"/>
      <sheetName val="Bill_612"/>
      <sheetName val="Bill_712"/>
      <sheetName val="beam-reinft-IIInd_floor11"/>
      <sheetName val="Dubai_golf11"/>
      <sheetName val="Invoice_Summary11"/>
      <sheetName val="beam-reinft-machine_rm11"/>
      <sheetName val="POWER_ASSUMPTIONS11"/>
      <sheetName val="C_(3)12"/>
      <sheetName val="Civil_Boq10"/>
      <sheetName val="PA-_Consutant_8"/>
      <sheetName val="DETAILED__BOQ8"/>
      <sheetName val="M-Book_for_Conc8"/>
      <sheetName val="M-Book_for_FW8"/>
      <sheetName val="WITHOUT_C&amp;I_PROFIT_(3)10"/>
      <sheetName val="Activity_List10"/>
      <sheetName val="Softscape_Buildup10"/>
      <sheetName val="Mat'l_Rate10"/>
      <sheetName val="Day_work7"/>
      <sheetName val="BILL_COV8"/>
      <sheetName val="HIRED_LABOUR_CODE8"/>
      <sheetName val="foot-slab_reinft8"/>
      <sheetName val="Ra__stair8"/>
      <sheetName val="VALVE_CHAMBERS7"/>
      <sheetName val="Fire_Hydrants7"/>
      <sheetName val="B_GATE_VALVE7"/>
      <sheetName val="Sub_G1_Fire7"/>
      <sheetName val="Sub_G12_Fire7"/>
      <sheetName val="Div__026"/>
      <sheetName val="Div__036"/>
      <sheetName val="Div__046"/>
      <sheetName val="Div__056"/>
      <sheetName val="Div__066"/>
      <sheetName val="Div__076"/>
      <sheetName val="Div__086"/>
      <sheetName val="Div__096"/>
      <sheetName val="Div__106"/>
      <sheetName val="Div__116"/>
      <sheetName val="Div__126"/>
      <sheetName val="Div_136"/>
      <sheetName val="EXTERNAL_WORKS6"/>
      <sheetName val="PRODUCTIVITY_RATE6"/>
      <sheetName val="U_R_A_-_MASONRY6"/>
      <sheetName val="U_R_A_-_PLASTERING6"/>
      <sheetName val="U_R_A_-_TILING6"/>
      <sheetName val="U_R_A_-_GRANITE6"/>
      <sheetName val="V_C_2_-_EARTHWORK6"/>
      <sheetName val="V_C_9_-_CERAMIC6"/>
      <sheetName val="V_C_9_-_FINISHES6"/>
      <sheetName val="Eq__Mobilization6"/>
      <sheetName val="Elemental_Buildup5"/>
      <sheetName val="w't_table5"/>
      <sheetName val="PointNo_55"/>
      <sheetName val="bill_nb2-Plumbing_&amp;_Drainag5"/>
      <sheetName val="Pl_&amp;_Dr_B5"/>
      <sheetName val="Pl_&amp;_Dr_G5"/>
      <sheetName val="Pl_&amp;_Dr_M5"/>
      <sheetName val="Pl_&amp;_Dr_15"/>
      <sheetName val="Pl_&amp;_Dr_25"/>
      <sheetName val="Pl_&amp;_Dr_35"/>
      <sheetName val="Pl_&amp;_Dr_45"/>
      <sheetName val="Pl_&amp;_Dr_55"/>
      <sheetName val="Pl_&amp;_Dr_65"/>
      <sheetName val="Pl_&amp;_Dr_75"/>
      <sheetName val="Pl_&amp;_Dr_85"/>
      <sheetName val="Pl_&amp;_Dr_R5"/>
      <sheetName val="FF_B5"/>
      <sheetName val="FF_G5"/>
      <sheetName val="FF_M5"/>
      <sheetName val="FF_15"/>
      <sheetName val="FF_2_5"/>
      <sheetName val="FF_35"/>
      <sheetName val="FF_45"/>
      <sheetName val="FF_55"/>
      <sheetName val="FF_6_5"/>
      <sheetName val="FF_75"/>
      <sheetName val="FF_85"/>
      <sheetName val="FF_R5"/>
      <sheetName val="bill_nb3-FF5"/>
      <sheetName val="HVAC_B5"/>
      <sheetName val="HVAC_G5"/>
      <sheetName val="HVAC_M5"/>
      <sheetName val="HVAC_15"/>
      <sheetName val="HVAC_25"/>
      <sheetName val="HVAC_35"/>
      <sheetName val="HVAC_45"/>
      <sheetName val="HVAC_55"/>
      <sheetName val="HVAC_65"/>
      <sheetName val="HVAC_75"/>
      <sheetName val="HVAC_85"/>
      <sheetName val="HVAC_R5"/>
      <sheetName val="bill_nb4-HVAC5"/>
      <sheetName val="SC_B5"/>
      <sheetName val="SC_G5"/>
      <sheetName val="SC_M5"/>
      <sheetName val="SC_15"/>
      <sheetName val="SC_25"/>
      <sheetName val="SC_35"/>
      <sheetName val="SC_45"/>
      <sheetName val="SC_55"/>
      <sheetName val="SC_65"/>
      <sheetName val="SC_75"/>
      <sheetName val="SC_85"/>
      <sheetName val="SC_R5"/>
      <sheetName val="AV_B5"/>
      <sheetName val="AV_G5"/>
      <sheetName val="AV_M5"/>
      <sheetName val="AV_15"/>
      <sheetName val="AV_25"/>
      <sheetName val="AV_35"/>
      <sheetName val="AV_45"/>
      <sheetName val="AV_55"/>
      <sheetName val="AV_65"/>
      <sheetName val="AV_75"/>
      <sheetName val="AV_85"/>
      <sheetName val="EL_B5"/>
      <sheetName val="EL_M5"/>
      <sheetName val="EL_15"/>
      <sheetName val="EL_25"/>
      <sheetName val="EL_35"/>
      <sheetName val="EL_45"/>
      <sheetName val="EL_55"/>
      <sheetName val="EL_65"/>
      <sheetName val="EL_75"/>
      <sheetName val="EL_85"/>
      <sheetName val="EL_R5"/>
      <sheetName val="EL_TR5"/>
      <sheetName val="8-_EL5"/>
      <sheetName val="FA_B5"/>
      <sheetName val="FA_G5"/>
      <sheetName val="FA_M5"/>
      <sheetName val="FA_15"/>
      <sheetName val="FA_25"/>
      <sheetName val="FA_35"/>
      <sheetName val="FA_45"/>
      <sheetName val="FA_55"/>
      <sheetName val="FA_65"/>
      <sheetName val="FA_75"/>
      <sheetName val="FA_85"/>
      <sheetName val="FA_R5"/>
      <sheetName val="9-_FA5"/>
      <sheetName val="B09_16"/>
      <sheetName val="CHART_OF_ACCOUNTS6"/>
      <sheetName val="B185-B-9_16"/>
      <sheetName val="B185-B-9_26"/>
      <sheetName val="E-Bill_No_6_A-O6"/>
      <sheetName val="Working_for_RCC6"/>
      <sheetName val="PMWeb_data6"/>
      <sheetName val="Material_List_5"/>
      <sheetName val="Project_Cost_Breakdown3"/>
      <sheetName val="Index_List5"/>
      <sheetName val="Type_List5"/>
      <sheetName val="File_Types5"/>
      <sheetName val="SS_MH6"/>
      <sheetName val="2_2)Revised_Cash_Flow5"/>
      <sheetName val="입찰내역_발주처_양식5"/>
      <sheetName val="Division_215"/>
      <sheetName val="Division_45"/>
      <sheetName val="Division_55"/>
      <sheetName val="Division_65"/>
      <sheetName val="Division_75"/>
      <sheetName val="Division_85"/>
      <sheetName val="Division_95"/>
      <sheetName val="Division_105"/>
      <sheetName val="Division_125"/>
      <sheetName val="Division_145"/>
      <sheetName val="Division_216"/>
      <sheetName val="Division_225"/>
      <sheetName val="Division_235"/>
      <sheetName val="Division_265"/>
      <sheetName val="Division_275"/>
      <sheetName val="Division_285"/>
      <sheetName val="Division_315"/>
      <sheetName val="Division_325"/>
      <sheetName val="Division_335"/>
      <sheetName val="LIST_DO_NOT_REMOVE4"/>
      <sheetName val="Rate_summary2"/>
      <sheetName val="/VWVU))tÏØ0__5"/>
      <sheetName val="Summary_of_Work3"/>
      <sheetName val="Staffing_and_Rates_IA5"/>
      <sheetName val="Chiet_t5"/>
      <sheetName val="B6_2_4"/>
      <sheetName val="Employee_List3"/>
      <sheetName val="Item-_Compact3"/>
      <sheetName val="E_&amp;_R3"/>
      <sheetName val="Staff_Acco_3"/>
      <sheetName val="TBAL9697_-group_wise__sdpl3"/>
      <sheetName val="RAB_AR&amp;STR2"/>
      <sheetName val="Рабочий_лист2"/>
      <sheetName val="SITE_WORK2"/>
      <sheetName val="Annex_1_Sect_3a3"/>
      <sheetName val="Annex_1_Sect_3a_13"/>
      <sheetName val="Annex_1_Sect_3b3"/>
      <sheetName val="Annex_1_Sect_3c3"/>
      <sheetName val="HOURLY_RATES3"/>
      <sheetName val="INDIGINEOUS_ITEMS_2"/>
      <sheetName val="train_cash2"/>
      <sheetName val="accom_cash2"/>
      <sheetName val="PT_141-_Site_A_Landscape2"/>
      <sheetName val="d-safe_DELUXE2"/>
      <sheetName val="Back_up2"/>
      <sheetName val="Mall_waterproofing2"/>
      <sheetName val="MSCP_waterproofing2"/>
      <sheetName val="Duct_Accesories2"/>
      <sheetName val="GPL_Revenu_Update1"/>
      <sheetName val="DO_NOT_TOUCH1"/>
      <sheetName val="Work_Type1"/>
      <sheetName val="Common_Variables1"/>
      <sheetName val="[SHOPLIST_xls]70,/0s«iÆøí¬i1"/>
      <sheetName val="????_???_??2"/>
      <sheetName val="Geneí¬_i1"/>
      <sheetName val="PROJECT_BRIEF(EX_NEW)1"/>
      <sheetName val="AREA_OF_APPLICATION1"/>
      <sheetName val="Floor_Box_1"/>
      <sheetName val="Input"/>
      <sheetName val="ￒlￒmￒnￒaￒSￒmￒaￒy"/>
      <sheetName val="CostPlan"/>
      <sheetName val="Database"/>
      <sheetName val="Materials_Cost(PCC)7"/>
      <sheetName val="India_F&amp;S_Template7"/>
      <sheetName val="IO_LIST7"/>
      <sheetName val="Material_7"/>
      <sheetName val="Quote_Sheet7"/>
      <sheetName val="BOQ_Direct_selling_cost7"/>
      <sheetName val="PRECAST_lightconc-II7"/>
      <sheetName val="final_abstract7"/>
      <sheetName val="Common_Variables2"/>
      <sheetName val="[SHOPLIST_xls]70,/0s«iÆøí¬i2"/>
      <sheetName val="GPL_Revenu_Update2"/>
      <sheetName val="DO_NOT_TOUCH2"/>
      <sheetName val="Work_Type2"/>
      <sheetName val="Labour_&amp;_Plant2"/>
      <sheetName val="Ave_wtd_rates2"/>
      <sheetName val="Debits_as_on_12_04_082"/>
      <sheetName val="STAFFSCHED_2"/>
      <sheetName val="TRIAL_BALANCE2"/>
      <sheetName val="[SHOPLIST_xls][SHOPLIST_xls]702"/>
      <sheetName val="PROJECT_BRIEF(EX_NEW)2"/>
      <sheetName val="steel_total1"/>
      <sheetName val="ELE_BOQ1"/>
      <sheetName val="steel_total"/>
      <sheetName val="ELE_BOQ"/>
      <sheetName val="Payment"/>
      <sheetName val="Base_Data"/>
      <sheetName val="P-100.MRF.DB.R1"/>
      <sheetName val="gen"/>
      <sheetName val="Agenda"/>
      <sheetName val="Risks&amp;issues"/>
      <sheetName val="IMS_RiskAssess"/>
      <sheetName val="Risk Register"/>
      <sheetName val="ROAE"/>
      <sheetName val="Revised Front Page"/>
      <sheetName val="Diff Run01&amp;Run02"/>
      <sheetName val="ProvSums"/>
      <sheetName val="CCS Summary"/>
      <sheetName val="1 Carillion Staff"/>
      <sheetName val=" 2 Staff &amp; Gen labour"/>
      <sheetName val="3 Offices"/>
      <sheetName val="4 TempServ"/>
      <sheetName val="  5 Temp Wks"/>
      <sheetName val=" 6 Addn Plant"/>
      <sheetName val=" 7  Transport"/>
      <sheetName val=" 8 Testing"/>
      <sheetName val="9  Miscellaneous"/>
      <sheetName val="10  Design"/>
      <sheetName val=" 11 Insurances"/>
      <sheetName val=" 12 Client Req."/>
      <sheetName val="Risk List"/>
      <sheetName val="Track of Changes"/>
      <sheetName val="Bill 8 Doors &amp; Windows"/>
      <sheetName val="Bill 9 Finishes "/>
      <sheetName val="Bill 10 Specialities"/>
      <sheetName val="dv_info"/>
      <sheetName val="Base BM-rebar"/>
      <sheetName val="SubS2"/>
      <sheetName val="LMP"/>
      <sheetName val="PC"/>
      <sheetName val="금융비용"/>
      <sheetName val="[SHOPLIST_xls][SHOPLIST_xls]70_"/>
      <sheetName val="E_H_-_H__W_P_"/>
      <sheetName val="E__H__Treatment_for_pile_cap"/>
      <sheetName val="Risk_Register"/>
      <sheetName val="Revised_Front_Page"/>
      <sheetName val="Diff_Run01&amp;Run02"/>
      <sheetName val="CCS_Summary"/>
      <sheetName val="1_Carillion_Staff"/>
      <sheetName val="_2_Staff_&amp;_Gen_labour"/>
      <sheetName val="3_Offices"/>
      <sheetName val="4_TempServ"/>
      <sheetName val="__5_Temp_Wks"/>
      <sheetName val="_6_Addn_Plant"/>
      <sheetName val="_7__Transport"/>
      <sheetName val="_8_Testing"/>
      <sheetName val="9__Miscellaneous"/>
      <sheetName val="10__Design"/>
      <sheetName val="_11_Insurances"/>
      <sheetName val="_12_Client_Req_"/>
      <sheetName val="Risk_List"/>
      <sheetName val="Track_of_Changes"/>
      <sheetName val="Bill_8_Doors_&amp;_Windows"/>
      <sheetName val="Bill_9_Finishes_"/>
      <sheetName val="Bill_10_Specialities"/>
      <sheetName val="Dropdowns"/>
      <sheetName val="Summ"/>
      <sheetName val="Architect"/>
      <sheetName val="Materials "/>
      <sheetName val="MAchinery(R1)"/>
      <sheetName val="70_x0000_,/0_x0000_s«_x0008_i_x"/>
      <sheetName val="[SHOPLIST.xls][SHOPLIST.xls]70"/>
      <sheetName val="ACC"/>
      <sheetName val="BaseWeight"/>
      <sheetName val="VIABILITY"/>
      <sheetName val="Rates"/>
      <sheetName val="Attach 4-18"/>
      <sheetName val="TTL"/>
      <sheetName val="PRL"/>
      <sheetName val="CSC"/>
      <sheetName val="Cost Heading"/>
      <sheetName val="D &amp; W sizes"/>
      <sheetName val="DetEst"/>
      <sheetName val="SOPMA DD"/>
      <sheetName val="Bill.10"/>
      <sheetName val="GFA_HQ_Building18"/>
      <sheetName val="GFA_Conference17"/>
      <sheetName val="BQ_External17"/>
      <sheetName val="Graph_Data_(DO_NOT_PRINT)16"/>
      <sheetName val="StattCo_yCharges16"/>
      <sheetName val="Penthouse_Apartment16"/>
      <sheetName val="LABOUR_HISTOGRAM17"/>
      <sheetName val="Chiet_tinh_dz2216"/>
      <sheetName val="Chiet_tinh_dz3516"/>
      <sheetName val="@risk_rents_and_incentives16"/>
      <sheetName val="Car_park_lease16"/>
      <sheetName val="Net_rent_analysis16"/>
      <sheetName val="Poz-1_16"/>
      <sheetName val="Lab_Cum_Hist16"/>
      <sheetName val="Raw_Data16"/>
      <sheetName val="Bill_No__216"/>
      <sheetName val="CT_Thang_Mo16"/>
      <sheetName val="budget_summary_(2)15"/>
      <sheetName val="Budget_Analysis_Summary15"/>
      <sheetName val="LEVEL_SHEET16"/>
      <sheetName val="SPT_vs_PHI16"/>
      <sheetName val="CT__PL15"/>
      <sheetName val="Projet,_methodes_&amp;_couts15"/>
      <sheetName val="Risques_majeurs_&amp;_Frais_Ind_15"/>
      <sheetName val="FOL_-_Bar16"/>
      <sheetName val="intr_stool_brkup15"/>
      <sheetName val="Tender_Summary16"/>
      <sheetName val="Insurance_Ext16"/>
      <sheetName val="Customize_Your_Invoice16"/>
      <sheetName val="HVAC_BoQ16"/>
      <sheetName val="Body_Sheet15"/>
      <sheetName val="1_0_Executive_Summary15"/>
      <sheetName val="Top_sheet15"/>
      <sheetName val="Ap_A13"/>
      <sheetName val="SHOPLIST_xls12"/>
      <sheetName val="Bill_214"/>
      <sheetName val="2_Div_14_13"/>
      <sheetName val="beam-reinft-IIInd_floor12"/>
      <sheetName val="beam-reinft-machine_rm12"/>
      <sheetName val="Bill_113"/>
      <sheetName val="Bill_313"/>
      <sheetName val="Bill_413"/>
      <sheetName val="Bill_513"/>
      <sheetName val="Bill_613"/>
      <sheetName val="Bill_713"/>
      <sheetName val="POWER_ASSUMPTIONS12"/>
      <sheetName val="Invoice_Summary12"/>
      <sheetName val="PROJECT_BRIEF13"/>
      <sheetName val="Civil_Boq11"/>
      <sheetName val="C_(3)13"/>
      <sheetName val="Dubai_golf12"/>
      <sheetName val="WITHOUT_C&amp;I_PROFIT_(3)11"/>
      <sheetName val="HIRED_LABOUR_CODE9"/>
      <sheetName val="PA-_Consutant_9"/>
      <sheetName val="foot-slab_reinft9"/>
      <sheetName val="Softscape_Buildup11"/>
      <sheetName val="Mat'l_Rate11"/>
      <sheetName val="VALVE_CHAMBERS8"/>
      <sheetName val="Fire_Hydrants8"/>
      <sheetName val="B_GATE_VALVE8"/>
      <sheetName val="Sub_G1_Fire8"/>
      <sheetName val="Sub_G12_Fire8"/>
      <sheetName val="Activity_List11"/>
      <sheetName val="BILL_COV9"/>
      <sheetName val="Ra__stair9"/>
      <sheetName val="DETAILED__BOQ9"/>
      <sheetName val="M-Book_for_Conc9"/>
      <sheetName val="M-Book_for_FW9"/>
      <sheetName val="Materials_Cost(PCC)8"/>
      <sheetName val="India_F&amp;S_Template8"/>
      <sheetName val="IO_LIST8"/>
      <sheetName val="Material_8"/>
      <sheetName val="Quote_Sheet8"/>
      <sheetName val="Day_work8"/>
      <sheetName val="Working_for_RCC7"/>
      <sheetName val="Div__027"/>
      <sheetName val="Div__037"/>
      <sheetName val="Div__047"/>
      <sheetName val="Div__057"/>
      <sheetName val="Div__067"/>
      <sheetName val="Div__077"/>
      <sheetName val="Div__087"/>
      <sheetName val="Div__097"/>
      <sheetName val="Div__107"/>
      <sheetName val="Div__117"/>
      <sheetName val="Div__127"/>
      <sheetName val="Div_137"/>
      <sheetName val="EXTERNAL_WORKS7"/>
      <sheetName val="PRODUCTIVITY_RATE7"/>
      <sheetName val="U_R_A_-_MASONRY7"/>
      <sheetName val="U_R_A_-_PLASTERING7"/>
      <sheetName val="U_R_A_-_TILING7"/>
      <sheetName val="U_R_A_-_GRANITE7"/>
      <sheetName val="V_C_2_-_EARTHWORK7"/>
      <sheetName val="V_C_9_-_CERAMIC7"/>
      <sheetName val="V_C_9_-_FINISHES7"/>
      <sheetName val="Elemental_Buildup6"/>
      <sheetName val="Eq__Mobilization7"/>
      <sheetName val="w't_table6"/>
      <sheetName val="bill_nb2-Plumbing_&amp;_Drainag6"/>
      <sheetName val="Pl_&amp;_Dr_B6"/>
      <sheetName val="Pl_&amp;_Dr_G6"/>
      <sheetName val="Pl_&amp;_Dr_M6"/>
      <sheetName val="Pl_&amp;_Dr_16"/>
      <sheetName val="Pl_&amp;_Dr_26"/>
      <sheetName val="Pl_&amp;_Dr_36"/>
      <sheetName val="Pl_&amp;_Dr_46"/>
      <sheetName val="Pl_&amp;_Dr_56"/>
      <sheetName val="Pl_&amp;_Dr_66"/>
      <sheetName val="Pl_&amp;_Dr_76"/>
      <sheetName val="Pl_&amp;_Dr_86"/>
      <sheetName val="Pl_&amp;_Dr_R6"/>
      <sheetName val="FF_B6"/>
      <sheetName val="FF_G6"/>
      <sheetName val="FF_M6"/>
      <sheetName val="FF_16"/>
      <sheetName val="FF_2_6"/>
      <sheetName val="FF_36"/>
      <sheetName val="FF_46"/>
      <sheetName val="FF_56"/>
      <sheetName val="FF_6_6"/>
      <sheetName val="FF_76"/>
      <sheetName val="FF_86"/>
      <sheetName val="FF_R6"/>
      <sheetName val="bill_nb3-FF6"/>
      <sheetName val="HVAC_B6"/>
      <sheetName val="HVAC_G6"/>
      <sheetName val="HVAC_M6"/>
      <sheetName val="HVAC_16"/>
      <sheetName val="HVAC_26"/>
      <sheetName val="HVAC_36"/>
      <sheetName val="HVAC_46"/>
      <sheetName val="HVAC_56"/>
      <sheetName val="HVAC_66"/>
      <sheetName val="HVAC_76"/>
      <sheetName val="HVAC_86"/>
      <sheetName val="HVAC_R6"/>
      <sheetName val="bill_nb4-HVAC6"/>
      <sheetName val="SC_B6"/>
      <sheetName val="SC_G6"/>
      <sheetName val="SC_M6"/>
      <sheetName val="SC_16"/>
      <sheetName val="SC_26"/>
      <sheetName val="SC_36"/>
      <sheetName val="SC_46"/>
      <sheetName val="SC_56"/>
      <sheetName val="SC_66"/>
      <sheetName val="SC_76"/>
      <sheetName val="SC_86"/>
      <sheetName val="SC_R6"/>
      <sheetName val="AV_B6"/>
      <sheetName val="AV_G6"/>
      <sheetName val="AV_M6"/>
      <sheetName val="AV_16"/>
      <sheetName val="AV_26"/>
      <sheetName val="AV_36"/>
      <sheetName val="AV_46"/>
      <sheetName val="AV_56"/>
      <sheetName val="AV_66"/>
      <sheetName val="AV_76"/>
      <sheetName val="AV_86"/>
      <sheetName val="EL_B6"/>
      <sheetName val="EL_M6"/>
      <sheetName val="EL_16"/>
      <sheetName val="EL_26"/>
      <sheetName val="EL_36"/>
      <sheetName val="EL_46"/>
      <sheetName val="EL_56"/>
      <sheetName val="EL_66"/>
      <sheetName val="EL_76"/>
      <sheetName val="EL_86"/>
      <sheetName val="EL_R6"/>
      <sheetName val="EL_TR6"/>
      <sheetName val="8-_EL6"/>
      <sheetName val="FA_B6"/>
      <sheetName val="FA_G6"/>
      <sheetName val="FA_M6"/>
      <sheetName val="FA_16"/>
      <sheetName val="FA_26"/>
      <sheetName val="FA_36"/>
      <sheetName val="FA_46"/>
      <sheetName val="FA_56"/>
      <sheetName val="FA_66"/>
      <sheetName val="FA_76"/>
      <sheetName val="FA_86"/>
      <sheetName val="FA_R6"/>
      <sheetName val="9-_FA6"/>
      <sheetName val="BOQ_Direct_selling_cost8"/>
      <sheetName val="CHART_OF_ACCOUNTS7"/>
      <sheetName val="B185-B-9_17"/>
      <sheetName val="B185-B-9_27"/>
      <sheetName val="Material_List_6"/>
      <sheetName val="E-Bill_No_6_A-O7"/>
      <sheetName val="B09_17"/>
      <sheetName val="Division_217"/>
      <sheetName val="Division_46"/>
      <sheetName val="Division_56"/>
      <sheetName val="Division_66"/>
      <sheetName val="Division_76"/>
      <sheetName val="Division_86"/>
      <sheetName val="Division_96"/>
      <sheetName val="Division_106"/>
      <sheetName val="Division_126"/>
      <sheetName val="Division_146"/>
      <sheetName val="Division_218"/>
      <sheetName val="Division_226"/>
      <sheetName val="Division_236"/>
      <sheetName val="Division_266"/>
      <sheetName val="Division_276"/>
      <sheetName val="Division_286"/>
      <sheetName val="Division_316"/>
      <sheetName val="Division_326"/>
      <sheetName val="Division_336"/>
      <sheetName val="PMWeb_data7"/>
      <sheetName val="PointNo_56"/>
      <sheetName val="SS_MH7"/>
      <sheetName val="2_2)Revised_Cash_Flow6"/>
      <sheetName val="입찰내역_발주처_양식6"/>
      <sheetName val="/VWVU))tÏØ0__6"/>
      <sheetName val="LIST_DO_NOT_REMOVE5"/>
      <sheetName val="Index_List6"/>
      <sheetName val="Type_List6"/>
      <sheetName val="File_Types6"/>
      <sheetName val="Chiet_t6"/>
      <sheetName val="Staffing_and_Rates_IA6"/>
      <sheetName val="B6_2_5"/>
      <sheetName val="PRECAST_lightconc-II8"/>
      <sheetName val="final_abstract8"/>
      <sheetName val="Summary_of_Work4"/>
      <sheetName val="Staff_Acco_4"/>
      <sheetName val="TBAL9697_-group_wise__sdpl4"/>
      <sheetName val="Employee_List4"/>
      <sheetName val="Project_Cost_Breakdown4"/>
      <sheetName val="Item-_Compact4"/>
      <sheetName val="E_&amp;_R4"/>
      <sheetName val="Рабочий_лист3"/>
      <sheetName val="SITE_WORK3"/>
      <sheetName val="Annex_1_Sect_3a4"/>
      <sheetName val="Annex_1_Sect_3a_14"/>
      <sheetName val="Annex_1_Sect_3b4"/>
      <sheetName val="Annex_1_Sect_3c4"/>
      <sheetName val="HOURLY_RATES4"/>
      <sheetName val="Rate_summary3"/>
      <sheetName val="PT_141-_Site_A_Landscape3"/>
      <sheetName val="RAB_AR&amp;STR3"/>
      <sheetName val="d-safe_DELUXE3"/>
      <sheetName val="Back_up3"/>
      <sheetName val="train_cash3"/>
      <sheetName val="accom_cash3"/>
      <sheetName val="INDIGINEOUS_ITEMS_3"/>
      <sheetName val="Duct_Accesories3"/>
      <sheetName val="Mall_waterproofing3"/>
      <sheetName val="MSCP_waterproofing3"/>
      <sheetName val="????_???_??3"/>
      <sheetName val="Common_Variables3"/>
      <sheetName val="[SHOPLIST_xls]70,/0s«iÆøí¬i3"/>
      <sheetName val="GPL_Revenu_Update3"/>
      <sheetName val="DO_NOT_TOUCH3"/>
      <sheetName val="Work_Type3"/>
      <sheetName val="Labour_&amp;_Plant3"/>
      <sheetName val="Ave_wtd_rates3"/>
      <sheetName val="Debits_as_on_12_04_083"/>
      <sheetName val="STAFFSCHED_3"/>
      <sheetName val="TRIAL_BALANCE3"/>
      <sheetName val="[SHOPLIST_xls][SHOPLIST_xls]703"/>
      <sheetName val="PROJECT_BRIEF(EX_NEW)3"/>
      <sheetName val="AREA_OF_APPLICATION2"/>
      <sheetName val="Risk_Breakdown_Structure2"/>
      <sheetName val="Geneí¬_i2"/>
      <sheetName val="steel_total2"/>
      <sheetName val="ELE_BOQ2"/>
      <sheetName val="Projects"/>
      <sheetName val="Service Type"/>
      <sheetName val="Contract Division"/>
      <sheetName val="SubContract Type"/>
      <sheetName val="做法表"/>
      <sheetName val="_SHOPLIST.xls_70"/>
      <sheetName val="_SHOPLIST.xls_70,_0s«iÆøí¬i"/>
      <sheetName val="K"/>
      <sheetName val="PB"/>
      <sheetName val="Dropdown List"/>
      <sheetName val="Areas_with_SF"/>
      <sheetName val="Lagerhalle"/>
      <sheetName val="Area Breakdown PER LEVEL_LINK"/>
      <sheetName val="Auswahl"/>
      <sheetName val="Basisdaten"/>
      <sheetName val="CF Input"/>
      <sheetName val="Certificates"/>
      <sheetName val="DATA INPUT"/>
      <sheetName val="Vordruck-Nr. 7.1.3_D"/>
      <sheetName val="Ersatzteile"/>
      <sheetName val="C"/>
      <sheetName val="D"/>
      <sheetName val="E"/>
      <sheetName val="G"/>
      <sheetName val="H"/>
      <sheetName val="I"/>
      <sheetName val="L"/>
      <sheetName val="M"/>
      <sheetName val="N"/>
      <sheetName val="O"/>
      <sheetName val="T"/>
      <sheetName val="U"/>
      <sheetName val="M&amp;A D"/>
      <sheetName val="M&amp;A E"/>
      <sheetName val="M&amp;A G"/>
      <sheetName val="door"/>
      <sheetName val="window"/>
      <sheetName val="11"/>
      <sheetName val="BLOCK-A (MEA.SHEET)"/>
      <sheetName val="Site Dev BOQ"/>
      <sheetName val="Hic_150EOffice"/>
      <sheetName val="Results"/>
      <sheetName val="BOQp4"/>
      <sheetName val="Sheet Index"/>
      <sheetName val="Trade Summary"/>
      <sheetName val="Data I (2)"/>
      <sheetName val="rEFERENCES "/>
      <sheetName val="DIV2"/>
      <sheetName val="DIV3"/>
      <sheetName val="DIV4"/>
      <sheetName val="DIV7"/>
      <sheetName val="DIV9"/>
      <sheetName val="KAP-2_C1_ALBAHA_GRID_POINT_NGL"/>
      <sheetName val="工程量"/>
      <sheetName val="[SHOPLIST.xls]70,/0s«_iÆø_í¬_i"/>
      <sheetName val="[SHOPLIST.xls]70?,/0?s«i?Æøí¬i?"/>
      <sheetName val="[SHOPLIST.xls]/VWVU))tÏØ0__4"/>
      <sheetName val="Bill-1"/>
      <sheetName val="Project"/>
      <sheetName val="PRICE INFO"/>
      <sheetName val="RC SUMMARY"/>
      <sheetName val="LABOUR PRODUCTIVITY-TAV"/>
      <sheetName val="MATERIAL PRICES"/>
      <sheetName val="Appendix B"/>
      <sheetName val="Labour Costs"/>
      <sheetName val="allowances"/>
      <sheetName val="tender allowances"/>
      <sheetName val=" Summary BKG 034"/>
      <sheetName val="BILL 3R"/>
      <sheetName val="anti-termite"/>
      <sheetName val="2F 회의실견적(5_14 일대)"/>
      <sheetName val=" HIT-&gt;HMC 견적(3900)"/>
      <sheetName val="STAIR-A"/>
      <sheetName val="B1"/>
      <sheetName val="Ewaan Show Kitchen (2)"/>
      <sheetName val="Cash Flow Working"/>
      <sheetName val="MN T.B."/>
      <sheetName val="COMPLEXALL"/>
      <sheetName val="Flight-1"/>
      <sheetName val="2 Plex"/>
      <sheetName val="Sheet1 (2)"/>
      <sheetName val="4 Plex"/>
      <sheetName val="6 Plex "/>
      <sheetName val="Detailed Summary"/>
      <sheetName val="Sheet1 (3)"/>
      <sheetName val="Sheet1 (4)"/>
      <sheetName val="Print"/>
      <sheetName val="May 05"/>
      <sheetName val="April 05"/>
      <sheetName val="Aug 05"/>
      <sheetName val="July 05"/>
      <sheetName val="June 05"/>
      <sheetName val="Nov 05"/>
      <sheetName val="Oct 05"/>
      <sheetName val="Sep 05"/>
      <sheetName val="GFA_HQ_Building19"/>
      <sheetName val="GFA_Conference18"/>
      <sheetName val="BQ_External18"/>
      <sheetName val="Penthouse_Apartment17"/>
      <sheetName val="Raw_Data17"/>
      <sheetName val="StattCo_yCharges17"/>
      <sheetName val="LEVEL_SHEET17"/>
      <sheetName val="SPT_vs_PHI17"/>
      <sheetName val="LABOUR_HISTOGRAM18"/>
      <sheetName val="Chiet_tinh_dz2217"/>
      <sheetName val="Chiet_tinh_dz3517"/>
      <sheetName val="@risk_rents_and_incentives17"/>
      <sheetName val="Car_park_lease17"/>
      <sheetName val="Net_rent_analysis17"/>
      <sheetName val="Poz-1_17"/>
      <sheetName val="Graph_Data_(DO_NOT_PRINT)17"/>
      <sheetName val="Bill_No__217"/>
      <sheetName val="CT_Thang_Mo17"/>
      <sheetName val="Lab_Cum_Hist17"/>
      <sheetName val="CT__PL16"/>
      <sheetName val="Projet,_methodes_&amp;_couts16"/>
      <sheetName val="Risques_majeurs_&amp;_Frais_Ind_16"/>
      <sheetName val="FOL_-_Bar17"/>
      <sheetName val="budget_summary_(2)16"/>
      <sheetName val="Budget_Analysis_Summary16"/>
      <sheetName val="intr_stool_brkup16"/>
      <sheetName val="Tender_Summary17"/>
      <sheetName val="Insurance_Ext17"/>
      <sheetName val="Customize_Your_Invoice17"/>
      <sheetName val="HVAC_BoQ17"/>
      <sheetName val="Body_Sheet16"/>
      <sheetName val="1_0_Executive_Summary16"/>
      <sheetName val="Top_sheet16"/>
      <sheetName val="Bill_215"/>
      <sheetName val="Ap_A14"/>
      <sheetName val="2_Div_14_14"/>
      <sheetName val="SHOPLIST_xls13"/>
      <sheetName val="beam-reinft-IIInd_floor13"/>
      <sheetName val="beam-reinft-machine_rm13"/>
      <sheetName val="Bill_114"/>
      <sheetName val="Bill_314"/>
      <sheetName val="Bill_414"/>
      <sheetName val="Bill_514"/>
      <sheetName val="Bill_614"/>
      <sheetName val="Bill_714"/>
      <sheetName val="POWER_ASSUMPTIONS13"/>
      <sheetName val="Civil_Boq12"/>
      <sheetName val="PROJECT_BRIEF14"/>
      <sheetName val="Invoice_Summary13"/>
      <sheetName val="C_(3)14"/>
      <sheetName val="Dubai_golf13"/>
      <sheetName val="Softscape_Buildup12"/>
      <sheetName val="Mat'l_Rate12"/>
      <sheetName val="WITHOUT_C&amp;I_PROFIT_(3)12"/>
      <sheetName val="Activity_List12"/>
      <sheetName val="HIRED_LABOUR_CODE10"/>
      <sheetName val="PA-_Consutant_10"/>
      <sheetName val="foot-slab_reinft10"/>
      <sheetName val="DETAILED__BOQ10"/>
      <sheetName val="M-Book_for_Conc10"/>
      <sheetName val="M-Book_for_FW10"/>
      <sheetName val="BILL_COV10"/>
      <sheetName val="Ra__stair10"/>
      <sheetName val="VALVE_CHAMBERS9"/>
      <sheetName val="Fire_Hydrants9"/>
      <sheetName val="B_GATE_VALVE9"/>
      <sheetName val="Sub_G1_Fire9"/>
      <sheetName val="Sub_G12_Fire9"/>
      <sheetName val="Eq__Mobilization8"/>
      <sheetName val="w't_table7"/>
      <sheetName val="Materials_Cost(PCC)9"/>
      <sheetName val="India_F&amp;S_Template9"/>
      <sheetName val="IO_LIST9"/>
      <sheetName val="Material_9"/>
      <sheetName val="Quote_Sheet9"/>
      <sheetName val="Day_work9"/>
      <sheetName val="bill_nb2-Plumbing_&amp;_Drainag7"/>
      <sheetName val="Pl_&amp;_Dr_B7"/>
      <sheetName val="Pl_&amp;_Dr_G7"/>
      <sheetName val="Pl_&amp;_Dr_M7"/>
      <sheetName val="Pl_&amp;_Dr_17"/>
      <sheetName val="Pl_&amp;_Dr_27"/>
      <sheetName val="Pl_&amp;_Dr_37"/>
      <sheetName val="Pl_&amp;_Dr_47"/>
      <sheetName val="Pl_&amp;_Dr_57"/>
      <sheetName val="Pl_&amp;_Dr_67"/>
      <sheetName val="Pl_&amp;_Dr_77"/>
      <sheetName val="Pl_&amp;_Dr_87"/>
      <sheetName val="Pl_&amp;_Dr_R7"/>
      <sheetName val="FF_B7"/>
      <sheetName val="FF_G7"/>
      <sheetName val="FF_M7"/>
      <sheetName val="FF_17"/>
      <sheetName val="FF_2_7"/>
      <sheetName val="FF_37"/>
      <sheetName val="FF_47"/>
      <sheetName val="FF_57"/>
      <sheetName val="FF_6_7"/>
      <sheetName val="FF_77"/>
      <sheetName val="FF_87"/>
      <sheetName val="FF_R7"/>
      <sheetName val="bill_nb3-FF7"/>
      <sheetName val="HVAC_B7"/>
      <sheetName val="HVAC_G7"/>
      <sheetName val="HVAC_M7"/>
      <sheetName val="HVAC_17"/>
      <sheetName val="HVAC_27"/>
      <sheetName val="HVAC_37"/>
      <sheetName val="HVAC_47"/>
      <sheetName val="HVAC_57"/>
      <sheetName val="HVAC_67"/>
      <sheetName val="HVAC_77"/>
      <sheetName val="HVAC_87"/>
      <sheetName val="HVAC_R7"/>
      <sheetName val="bill_nb4-HVAC7"/>
      <sheetName val="SC_B7"/>
      <sheetName val="SC_G7"/>
      <sheetName val="SC_M7"/>
      <sheetName val="SC_17"/>
      <sheetName val="SC_27"/>
      <sheetName val="SC_37"/>
      <sheetName val="SC_47"/>
      <sheetName val="SC_57"/>
      <sheetName val="SC_67"/>
      <sheetName val="SC_77"/>
      <sheetName val="SC_87"/>
      <sheetName val="SC_R7"/>
      <sheetName val="AV_B7"/>
      <sheetName val="AV_G7"/>
      <sheetName val="AV_M7"/>
      <sheetName val="AV_17"/>
      <sheetName val="AV_27"/>
      <sheetName val="AV_37"/>
      <sheetName val="AV_47"/>
      <sheetName val="AV_57"/>
      <sheetName val="AV_67"/>
      <sheetName val="AV_77"/>
      <sheetName val="AV_87"/>
      <sheetName val="EL_B7"/>
      <sheetName val="EL_M7"/>
      <sheetName val="EL_17"/>
      <sheetName val="EL_27"/>
      <sheetName val="EL_37"/>
      <sheetName val="EL_47"/>
      <sheetName val="EL_57"/>
      <sheetName val="EL_67"/>
      <sheetName val="EL_77"/>
      <sheetName val="EL_87"/>
      <sheetName val="EL_R7"/>
      <sheetName val="EL_TR7"/>
      <sheetName val="8-_EL7"/>
      <sheetName val="FA_B7"/>
      <sheetName val="FA_G7"/>
      <sheetName val="FA_M7"/>
      <sheetName val="FA_17"/>
      <sheetName val="FA_27"/>
      <sheetName val="FA_37"/>
      <sheetName val="FA_47"/>
      <sheetName val="FA_57"/>
      <sheetName val="FA_67"/>
      <sheetName val="FA_77"/>
      <sheetName val="FA_87"/>
      <sheetName val="FA_R7"/>
      <sheetName val="9-_FA7"/>
      <sheetName val="B09_18"/>
      <sheetName val="BOQ_Direct_selling_cost9"/>
      <sheetName val="CHART_OF_ACCOUNTS8"/>
      <sheetName val="Working_for_RCC8"/>
      <sheetName val="B185-B-9_18"/>
      <sheetName val="B185-B-9_28"/>
      <sheetName val="E-Bill_No_6_A-O8"/>
      <sheetName val="Div__028"/>
      <sheetName val="Div__038"/>
      <sheetName val="Div__048"/>
      <sheetName val="Div__058"/>
      <sheetName val="Div__068"/>
      <sheetName val="Div__078"/>
      <sheetName val="Div__088"/>
      <sheetName val="Div__098"/>
      <sheetName val="Div__108"/>
      <sheetName val="Div__118"/>
      <sheetName val="Div__128"/>
      <sheetName val="Div_138"/>
      <sheetName val="EXTERNAL_WORKS8"/>
      <sheetName val="PRODUCTIVITY_RATE8"/>
      <sheetName val="U_R_A_-_MASONRY8"/>
      <sheetName val="U_R_A_-_PLASTERING8"/>
      <sheetName val="U_R_A_-_TILING8"/>
      <sheetName val="U_R_A_-_GRANITE8"/>
      <sheetName val="V_C_2_-_EARTHWORK8"/>
      <sheetName val="V_C_9_-_CERAMIC8"/>
      <sheetName val="V_C_9_-_FINISHES8"/>
      <sheetName val="Division_219"/>
      <sheetName val="Division_47"/>
      <sheetName val="Division_57"/>
      <sheetName val="Division_67"/>
      <sheetName val="Division_77"/>
      <sheetName val="Division_87"/>
      <sheetName val="Division_97"/>
      <sheetName val="Division_107"/>
      <sheetName val="Division_127"/>
      <sheetName val="Division_147"/>
      <sheetName val="Division_2110"/>
      <sheetName val="Division_227"/>
      <sheetName val="Division_237"/>
      <sheetName val="Division_267"/>
      <sheetName val="Division_277"/>
      <sheetName val="Division_287"/>
      <sheetName val="Division_317"/>
      <sheetName val="Division_327"/>
      <sheetName val="Division_337"/>
      <sheetName val="PMWeb_data8"/>
      <sheetName val="Elemental_Buildup7"/>
      <sheetName val="PointNo_57"/>
      <sheetName val="2_2)Revised_Cash_Flow7"/>
      <sheetName val="SS_MH8"/>
      <sheetName val="입찰내역_발주처_양식7"/>
      <sheetName val="Material_List_7"/>
      <sheetName val="/VWVU))tÏØ0__7"/>
      <sheetName val="LIST_DO_NOT_REMOVE6"/>
      <sheetName val="Index_List7"/>
      <sheetName val="Type_List7"/>
      <sheetName val="File_Types7"/>
      <sheetName val="Chiet_t7"/>
      <sheetName val="Staffing_and_Rates_IA7"/>
      <sheetName val="Project_Cost_Breakdown5"/>
      <sheetName val="PRECAST_lightconc-II9"/>
      <sheetName val="final_abstract9"/>
      <sheetName val="Staff_Acco_5"/>
      <sheetName val="TBAL9697_-group_wise__sdpl5"/>
      <sheetName val="Summary_of_Work5"/>
      <sheetName val="Employee_List5"/>
      <sheetName val="Рабочий_лист4"/>
      <sheetName val="B6_2_6"/>
      <sheetName val="Item-_Compact5"/>
      <sheetName val="E_&amp;_R5"/>
      <sheetName val="Annex_1_Sect_3a5"/>
      <sheetName val="Annex_1_Sect_3a_15"/>
      <sheetName val="Annex_1_Sect_3b5"/>
      <sheetName val="Annex_1_Sect_3c5"/>
      <sheetName val="HOURLY_RATES5"/>
      <sheetName val="SITE_WORK4"/>
      <sheetName val="d-safe_DELUXE4"/>
      <sheetName val="PT_141-_Site_A_Landscape4"/>
      <sheetName val="Rate_summary4"/>
      <sheetName val="RAB_AR&amp;STR4"/>
      <sheetName val="Back_up4"/>
      <sheetName val="train_cash4"/>
      <sheetName val="accom_cash4"/>
      <sheetName val="INDIGINEOUS_ITEMS_4"/>
      <sheetName val="Duct_Accesories4"/>
      <sheetName val="Mall_waterproofing4"/>
      <sheetName val="MSCP_waterproofing4"/>
      <sheetName val="????_???_??4"/>
      <sheetName val="Labour_&amp;_Plant4"/>
      <sheetName val="Ave_wtd_rates4"/>
      <sheetName val="Debits_as_on_12_04_084"/>
      <sheetName val="STAFFSCHED_4"/>
      <sheetName val="TRIAL_BALANCE4"/>
      <sheetName val="[SHOPLIST_xls][SHOPLIST_xls]704"/>
      <sheetName val="[SHOPLIST_xls]70,/0s«iÆøí¬i4"/>
      <sheetName val="Common_Variables4"/>
      <sheetName val="GPL_Revenu_Update4"/>
      <sheetName val="DO_NOT_TOUCH4"/>
      <sheetName val="Work_Type4"/>
      <sheetName val="PROJECT_BRIEF(EX_NEW)4"/>
      <sheetName val="AREA_OF_APPLICATION3"/>
      <sheetName val="Risk_Breakdown_Structure3"/>
      <sheetName val="Geneí¬_i3"/>
      <sheetName val="steel_total3"/>
      <sheetName val="ELE_BOQ3"/>
      <sheetName val="Resumo_Empreitadas"/>
      <sheetName val="Mix_Design"/>
      <sheetName val="%_prog_figs_-u5_and_total"/>
      <sheetName val="_VWVU))tÏØ0__1"/>
      <sheetName val="Dash board"/>
      <sheetName val="Config-C"/>
      <sheetName val="Service"/>
      <sheetName val="Div.07 Thermal &amp; Moisture"/>
      <sheetName val="AREAS"/>
      <sheetName val="Labour Rate "/>
      <sheetName val="(M+L)"/>
      <sheetName val="Names&amp;Cases"/>
      <sheetName val="[SHOPLIST_xls]70"/>
      <sheetName val="[SHOPLIST_xls]70,"/>
      <sheetName val="Materials_"/>
      <sheetName val="Tables"/>
      <sheetName val="LANGUAGE"/>
      <sheetName val="ConferenceCentre_x005f_x005f_x0"/>
      <sheetName val="Geneí¬_x005f_x005f_x005f_x0008_"/>
      <sheetName val="70_x005f_x005f_x005f_x0000_,_0_"/>
      <sheetName val="B-3.2 EB"/>
      <sheetName val="Ragama"/>
      <sheetName val="B-3"/>
      <sheetName val="HB CEC schd 4.2"/>
      <sheetName val="HB CEC schd 4.3"/>
      <sheetName val="HB CEC schd 5.2"/>
      <sheetName val="HB CEC schd 6.2"/>
      <sheetName val="HB CEC schd 7.2"/>
      <sheetName val="HB CEC schd 9.2"/>
      <sheetName val="Doha Farm"/>
      <sheetName val="Summary "/>
      <sheetName val="B04-A - DIA SUDEER"/>
      <sheetName val="04D - Tanmyat"/>
      <sheetName val="13- B04-B &amp; C"/>
      <sheetName val=" SITE 09 B04-B&amp;C-AFAQ"/>
      <sheetName val="Model"/>
      <sheetName val="CONSTRUCTION COMPONENT"/>
      <sheetName val="[SHOPLIST.xls]/VWVU))tÏØ0__5"/>
      <sheetName val="[SHOPLIST.xls]/VWVU))tÏØ0__6"/>
      <sheetName val="[SHOPLIST.xls]/VWVU))tÏØ0__7"/>
      <sheetName val="Data Validation"/>
      <sheetName val="TOSHIBA-Structure"/>
      <sheetName val="NKC6"/>
      <sheetName val="Div26 - Elect"/>
      <sheetName val="CHUNG CU CARRILON"/>
      <sheetName val="Det_Des"/>
      <sheetName val="70_,_0_s«_x0008_i_Æø_x0003_í¬_x"/>
      <sheetName val="_VWVU))tÏØ0__2"/>
      <sheetName val="_SHOPLIST.xls_70_x0000_,_0_x000"/>
      <sheetName val="Geneí¬ i_x0000__x0000_ _x0000_0"/>
      <sheetName val="70_x0000_,_0_x0000_s« i_x0000_Æ"/>
      <sheetName val="____ ___ __"/>
      <sheetName val="_SHOPLIST.xls__SHOPLIST.xls_70_"/>
      <sheetName val="_SHOPLIST.xls__SHOPLIST.xls_70,"/>
      <sheetName val="ConferenceCentre_옰ʒ䄂ʒ鵠ʐ䄂ʒ閐̐脭め_x"/>
      <sheetName val="_SHOPLIST.xls__VW_x0000_VU_x0"/>
      <sheetName val="_VWVU))tÏØ0__3"/>
      <sheetName val="_SHOPLIST_xls__SHOPLIST_xls_70"/>
      <sheetName val="_SHOPLIST_xls__SHOPLIST_xls_70,"/>
      <sheetName val="Geneí¬_x005f_x005f_x005f_x005f_"/>
      <sheetName val="70_x005f_x005f_x005f_x005f_x005"/>
      <sheetName val="70,_0s«_iÆø_í¬_i"/>
      <sheetName val="___________"/>
      <sheetName val="_SHOPLIST_xls_70,_0s«iÆøí¬"/>
      <sheetName val="_SHOPLIST_xls_70,_0s«iÆøí¬i"/>
      <sheetName val="_VWVU))tÏØ0__4"/>
      <sheetName val="___________1"/>
      <sheetName val="ConferenceCentre_옰ʒ䄂ʒ鵠ʐ䄂ʒ閐̐脭め"/>
      <sheetName val="_SHOPLIST.xls_70,"/>
      <sheetName val="_SHOPLIST_xls_70,_0s«_iÆø_í¬"/>
      <sheetName val="_SHOPLIST_xls__SHOPLIST_xls_70_"/>
      <sheetName val="_SHOPLIST.xls__VW"/>
      <sheetName val="_SHOPLIST.xls__VWVU))tÏØ0  "/>
      <sheetName val="_SHOPLIST.xls__VWVU))tÏØ0__"/>
      <sheetName val="_SHOPLIST.xls__SHOPLIST.xls__SH"/>
      <sheetName val="_SHOPLIST.xls__VWVU))tÏØ0__1"/>
      <sheetName val="_SHOPLIST.xls__VWVU))tÏØ0__2"/>
      <sheetName val="_SHOPLIST.xls__VWVU))tÏØ0__3"/>
      <sheetName val="_SHOPLIST.xls_70,_0s«_iÆø_í¬_i"/>
      <sheetName val="_SHOPLIST.xls_70_,_0_s«i_Æøí¬i_"/>
      <sheetName val="_SHOPLIST.xls__VWVU))tÏØ0__4"/>
      <sheetName val="Base_BM-rebar"/>
      <sheetName val="KP1590_E"/>
      <sheetName val="Calculations"/>
      <sheetName val="GS"/>
      <sheetName val="1 - Main Building"/>
      <sheetName val="1 - Summary"/>
      <sheetName val="2 - Landscaping Works"/>
      <sheetName val="2 - Summary"/>
      <sheetName val="4 - Bldg Infra"/>
      <sheetName val="4 - Summary"/>
      <sheetName val="Asset Allocation (CR)"/>
      <sheetName val="Project Benchmarking"/>
      <sheetName val="Dashboard (1)"/>
      <sheetName val="Remeasure"/>
      <sheetName val="VO Agreed to Unifier Sum"/>
      <sheetName val="VO Not yet Agreed to Unifier"/>
      <sheetName val="VO Anticipated to Unifier"/>
      <sheetName val="EW to Unifier"/>
      <sheetName val="Prov Sums"/>
      <sheetName val="Claims"/>
      <sheetName val="Other Amounts"/>
      <sheetName val="DRUM"/>
      <sheetName val="Harewood"/>
      <sheetName val="Detbal"/>
      <sheetName val="Balance Sheet"/>
      <sheetName val="GFA_HQ_Building20"/>
      <sheetName val="GFA_Conference19"/>
      <sheetName val="BQ_External19"/>
      <sheetName val="Graph_Data_(DO_NOT_PRINT)18"/>
      <sheetName val="StattCo_yCharges18"/>
      <sheetName val="Penthouse_Apartment18"/>
      <sheetName val="LABOUR_HISTOGRAM19"/>
      <sheetName val="Chiet_tinh_dz2218"/>
      <sheetName val="Chiet_tinh_dz3518"/>
      <sheetName val="@risk_rents_and_incentives18"/>
      <sheetName val="Car_park_lease18"/>
      <sheetName val="Net_rent_analysis18"/>
      <sheetName val="Poz-1_18"/>
      <sheetName val="Lab_Cum_Hist18"/>
      <sheetName val="Raw_Data18"/>
      <sheetName val="Bill_No__218"/>
      <sheetName val="CT_Thang_Mo18"/>
      <sheetName val="budget_summary_(2)17"/>
      <sheetName val="Budget_Analysis_Summary17"/>
      <sheetName val="LEVEL_SHEET18"/>
      <sheetName val="SPT_vs_PHI18"/>
      <sheetName val="CT__PL17"/>
      <sheetName val="Projet,_methodes_&amp;_couts17"/>
      <sheetName val="Risques_majeurs_&amp;_Frais_Ind_17"/>
      <sheetName val="FOL_-_Bar18"/>
      <sheetName val="intr_stool_brkup17"/>
      <sheetName val="Tender_Summary18"/>
      <sheetName val="Insurance_Ext18"/>
      <sheetName val="Customize_Your_Invoice18"/>
      <sheetName val="HVAC_BoQ18"/>
      <sheetName val="Body_Sheet17"/>
      <sheetName val="1_0_Executive_Summary17"/>
      <sheetName val="Top_sheet17"/>
      <sheetName val="Ap_A15"/>
      <sheetName val="SHOPLIST_xls14"/>
      <sheetName val="Bill_216"/>
      <sheetName val="2_Div_14_15"/>
      <sheetName val="beam-reinft-IIInd_floor14"/>
      <sheetName val="beam-reinft-machine_rm14"/>
      <sheetName val="Bill_115"/>
      <sheetName val="Bill_315"/>
      <sheetName val="Bill_415"/>
      <sheetName val="Bill_515"/>
      <sheetName val="Bill_615"/>
      <sheetName val="Bill_715"/>
      <sheetName val="POWER_ASSUMPTIONS14"/>
      <sheetName val="Invoice_Summary14"/>
      <sheetName val="PROJECT_BRIEF15"/>
      <sheetName val="Civil_Boq13"/>
      <sheetName val="C_(3)15"/>
      <sheetName val="Dubai_golf14"/>
      <sheetName val="WITHOUT_C&amp;I_PROFIT_(3)13"/>
      <sheetName val="HIRED_LABOUR_CODE11"/>
      <sheetName val="PA-_Consutant_11"/>
      <sheetName val="foot-slab_reinft11"/>
      <sheetName val="Softscape_Buildup13"/>
      <sheetName val="Mat'l_Rate13"/>
      <sheetName val="VALVE_CHAMBERS10"/>
      <sheetName val="Fire_Hydrants10"/>
      <sheetName val="B_GATE_VALVE10"/>
      <sheetName val="Sub_G1_Fire10"/>
      <sheetName val="Sub_G12_Fire10"/>
      <sheetName val="Activity_List13"/>
      <sheetName val="BILL_COV11"/>
      <sheetName val="Ra__stair11"/>
      <sheetName val="DETAILED__BOQ11"/>
      <sheetName val="M-Book_for_Conc11"/>
      <sheetName val="M-Book_for_FW11"/>
      <sheetName val="Materials_Cost(PCC)10"/>
      <sheetName val="India_F&amp;S_Template10"/>
      <sheetName val="IO_LIST10"/>
      <sheetName val="Material_10"/>
      <sheetName val="Quote_Sheet10"/>
      <sheetName val="Day_work10"/>
      <sheetName val="Working_for_RCC9"/>
      <sheetName val="Div__029"/>
      <sheetName val="Div__039"/>
      <sheetName val="Div__049"/>
      <sheetName val="Div__059"/>
      <sheetName val="Div__069"/>
      <sheetName val="Div__079"/>
      <sheetName val="Div__089"/>
      <sheetName val="Div__099"/>
      <sheetName val="Div__109"/>
      <sheetName val="Div__119"/>
      <sheetName val="Div__129"/>
      <sheetName val="Div_139"/>
      <sheetName val="EXTERNAL_WORKS9"/>
      <sheetName val="PRODUCTIVITY_RATE9"/>
      <sheetName val="U_R_A_-_MASONRY9"/>
      <sheetName val="U_R_A_-_PLASTERING9"/>
      <sheetName val="U_R_A_-_TILING9"/>
      <sheetName val="U_R_A_-_GRANITE9"/>
      <sheetName val="V_C_2_-_EARTHWORK9"/>
      <sheetName val="V_C_9_-_CERAMIC9"/>
      <sheetName val="V_C_9_-_FINISHES9"/>
      <sheetName val="Elemental_Buildup8"/>
      <sheetName val="Eq__Mobilization9"/>
      <sheetName val="w't_table8"/>
      <sheetName val="bill_nb2-Plumbing_&amp;_Drainag8"/>
      <sheetName val="Pl_&amp;_Dr_B8"/>
      <sheetName val="Pl_&amp;_Dr_G8"/>
      <sheetName val="Pl_&amp;_Dr_M8"/>
      <sheetName val="Pl_&amp;_Dr_18"/>
      <sheetName val="Pl_&amp;_Dr_28"/>
      <sheetName val="Pl_&amp;_Dr_38"/>
      <sheetName val="Pl_&amp;_Dr_48"/>
      <sheetName val="Pl_&amp;_Dr_58"/>
      <sheetName val="Pl_&amp;_Dr_68"/>
      <sheetName val="Pl_&amp;_Dr_78"/>
      <sheetName val="Pl_&amp;_Dr_88"/>
      <sheetName val="Pl_&amp;_Dr_R8"/>
      <sheetName val="FF_B8"/>
      <sheetName val="FF_G8"/>
      <sheetName val="FF_M8"/>
      <sheetName val="FF_18"/>
      <sheetName val="FF_2_8"/>
      <sheetName val="FF_38"/>
      <sheetName val="FF_48"/>
      <sheetName val="FF_58"/>
      <sheetName val="FF_6_8"/>
      <sheetName val="FF_78"/>
      <sheetName val="FF_88"/>
      <sheetName val="FF_R8"/>
      <sheetName val="bill_nb3-FF8"/>
      <sheetName val="HVAC_B8"/>
      <sheetName val="HVAC_G8"/>
      <sheetName val="HVAC_M8"/>
      <sheetName val="HVAC_18"/>
      <sheetName val="HVAC_28"/>
      <sheetName val="HVAC_38"/>
      <sheetName val="HVAC_48"/>
      <sheetName val="HVAC_58"/>
      <sheetName val="HVAC_68"/>
      <sheetName val="HVAC_78"/>
      <sheetName val="HVAC_88"/>
      <sheetName val="HVAC_R8"/>
      <sheetName val="bill_nb4-HVAC8"/>
      <sheetName val="SC_B8"/>
      <sheetName val="SC_G8"/>
      <sheetName val="SC_M8"/>
      <sheetName val="SC_18"/>
      <sheetName val="SC_28"/>
      <sheetName val="SC_38"/>
      <sheetName val="SC_48"/>
      <sheetName val="SC_58"/>
      <sheetName val="SC_68"/>
      <sheetName val="SC_78"/>
      <sheetName val="SC_88"/>
      <sheetName val="SC_R8"/>
      <sheetName val="AV_B8"/>
      <sheetName val="AV_G8"/>
      <sheetName val="AV_M8"/>
      <sheetName val="AV_18"/>
      <sheetName val="AV_28"/>
      <sheetName val="AV_38"/>
      <sheetName val="AV_48"/>
      <sheetName val="AV_58"/>
      <sheetName val="AV_68"/>
      <sheetName val="AV_78"/>
      <sheetName val="AV_88"/>
      <sheetName val="EL_B8"/>
      <sheetName val="EL_M8"/>
      <sheetName val="EL_18"/>
      <sheetName val="EL_28"/>
      <sheetName val="EL_38"/>
      <sheetName val="EL_48"/>
      <sheetName val="EL_58"/>
      <sheetName val="EL_68"/>
      <sheetName val="EL_78"/>
      <sheetName val="EL_88"/>
      <sheetName val="EL_R8"/>
      <sheetName val="EL_TR8"/>
      <sheetName val="8-_EL8"/>
      <sheetName val="FA_B8"/>
      <sheetName val="FA_G8"/>
      <sheetName val="FA_M8"/>
      <sheetName val="FA_18"/>
      <sheetName val="FA_28"/>
      <sheetName val="FA_38"/>
      <sheetName val="FA_48"/>
      <sheetName val="FA_58"/>
      <sheetName val="FA_68"/>
      <sheetName val="FA_78"/>
      <sheetName val="FA_88"/>
      <sheetName val="FA_R8"/>
      <sheetName val="9-_FA8"/>
      <sheetName val="BOQ_Direct_selling_cost10"/>
      <sheetName val="CHART_OF_ACCOUNTS9"/>
      <sheetName val="B185-B-9_19"/>
      <sheetName val="B185-B-9_29"/>
      <sheetName val="Material_List_8"/>
      <sheetName val="E-Bill_No_6_A-O9"/>
      <sheetName val="B09_19"/>
      <sheetName val="Division_220"/>
      <sheetName val="Division_48"/>
      <sheetName val="Division_58"/>
      <sheetName val="Division_68"/>
      <sheetName val="Division_78"/>
      <sheetName val="Division_88"/>
      <sheetName val="Division_98"/>
      <sheetName val="Division_108"/>
      <sheetName val="Division_128"/>
      <sheetName val="Division_148"/>
      <sheetName val="Division_2111"/>
      <sheetName val="Division_228"/>
      <sheetName val="Division_238"/>
      <sheetName val="Division_268"/>
      <sheetName val="Division_278"/>
      <sheetName val="Division_288"/>
      <sheetName val="Division_318"/>
      <sheetName val="Division_328"/>
      <sheetName val="Division_338"/>
      <sheetName val="PMWeb_data9"/>
      <sheetName val="PointNo_58"/>
      <sheetName val="SS_MH9"/>
      <sheetName val="2_2)Revised_Cash_Flow8"/>
      <sheetName val="입찰내역_발주처_양식8"/>
      <sheetName val="/VWVU))tÏØ0__8"/>
      <sheetName val="LIST_DO_NOT_REMOVE7"/>
      <sheetName val="Index_List8"/>
      <sheetName val="Type_List8"/>
      <sheetName val="File_Types8"/>
      <sheetName val="Chiet_t8"/>
      <sheetName val="Staffing_and_Rates_IA8"/>
      <sheetName val="B6_2_7"/>
      <sheetName val="PRECAST_lightconc-II10"/>
      <sheetName val="final_abstract10"/>
      <sheetName val="Summary_of_Work6"/>
      <sheetName val="Staff_Acco_6"/>
      <sheetName val="TBAL9697_-group_wise__sdpl6"/>
      <sheetName val="Employee_List6"/>
      <sheetName val="Project_Cost_Breakdown6"/>
      <sheetName val="Item-_Compact6"/>
      <sheetName val="E_&amp;_R6"/>
      <sheetName val="Рабочий_лист5"/>
      <sheetName val="SITE_WORK5"/>
      <sheetName val="Rate_summary5"/>
      <sheetName val="d-safe_DELUXE5"/>
      <sheetName val="Back_up5"/>
      <sheetName val="PT_141-_Site_A_Landscape5"/>
      <sheetName val="Annex_1_Sect_3a6"/>
      <sheetName val="Annex_1_Sect_3a_16"/>
      <sheetName val="Annex_1_Sect_3b6"/>
      <sheetName val="Annex_1_Sect_3c6"/>
      <sheetName val="HOURLY_RATES6"/>
      <sheetName val="RAB_AR&amp;STR5"/>
      <sheetName val="INDIGINEOUS_ITEMS_5"/>
      <sheetName val="train_cash5"/>
      <sheetName val="accom_cash5"/>
      <sheetName val="Duct_Accesories5"/>
      <sheetName val="Mall_waterproofing5"/>
      <sheetName val="MSCP_waterproofing5"/>
      <sheetName val="????_???_??5"/>
      <sheetName val="Common_Variables5"/>
      <sheetName val="[SHOPLIST_xls]70,/0s«iÆøí¬i5"/>
      <sheetName val="GPL_Revenu_Update5"/>
      <sheetName val="DO_NOT_TOUCH5"/>
      <sheetName val="Work_Type5"/>
      <sheetName val="Labour_&amp;_Plant5"/>
      <sheetName val="Ave_wtd_rates5"/>
      <sheetName val="Debits_as_on_12_04_085"/>
      <sheetName val="STAFFSCHED_5"/>
      <sheetName val="TRIAL_BALANCE5"/>
      <sheetName val="[SHOPLIST_xls][SHOPLIST_xls]705"/>
      <sheetName val="PROJECT_BRIEF(EX_NEW)5"/>
      <sheetName val="Risk_Breakdown_Structure4"/>
      <sheetName val="AREA_OF_APPLICATION4"/>
      <sheetName val="Geneí¬_i4"/>
      <sheetName val="steel_total4"/>
      <sheetName val="ELE_BOQ4"/>
      <sheetName val="Z-_GENERAL_PRICE_SUMMARY1"/>
      <sheetName val="Resumo_Empreitadas1"/>
      <sheetName val="PPA_Summary1"/>
      <sheetName val="Mix_Design1"/>
      <sheetName val="%_prog_figs_-u5_and_total1"/>
      <sheetName val="Floor_Box_2"/>
      <sheetName val="[SHOPLIST_xls]/VWVU))"/>
      <sheetName val="[SHOPLIST_xls][SHOPLIST_xls][SH"/>
      <sheetName val="Site_Dev_BOQ"/>
      <sheetName val="Dash_board"/>
      <sheetName val="Data_Sheet"/>
      <sheetName val="tender_allowances"/>
      <sheetName val="_Summary_BKG_034"/>
      <sheetName val="BILL_3R"/>
      <sheetName val="Area_Breakdown_PER_LEVEL_LINK"/>
      <sheetName val="CF_Input"/>
      <sheetName val="DATA_INPUT"/>
      <sheetName val="Vordruck-Nr__7_1_3_D"/>
      <sheetName val="M&amp;A_D"/>
      <sheetName val="M&amp;A_E"/>
      <sheetName val="M&amp;A_G"/>
      <sheetName val="1_2_Staff_Schedule1"/>
      <sheetName val="Bill_10"/>
      <sheetName val="[SHOPLIST_xls]70,/0s«_iÆø_í¬_i"/>
      <sheetName val="[SHOPLIST_xls]70?,/0?s«i?Æøí¬i?"/>
      <sheetName val="Labour_Costs"/>
      <sheetName val="BLOCK-A_(MEA_SHEET)"/>
      <sheetName val="/VWVU))tÏØ0__9"/>
      <sheetName val="GFA_HQ_Building21"/>
      <sheetName val="GFA_Conference20"/>
      <sheetName val="BQ_External20"/>
      <sheetName val="Graph_Data_(DO_NOT_PRINT)19"/>
      <sheetName val="StattCo_yCharges19"/>
      <sheetName val="Penthouse_Apartment19"/>
      <sheetName val="LABOUR_HISTOGRAM20"/>
      <sheetName val="Chiet_tinh_dz2219"/>
      <sheetName val="Chiet_tinh_dz3519"/>
      <sheetName val="@risk_rents_and_incentives19"/>
      <sheetName val="Car_park_lease19"/>
      <sheetName val="Net_rent_analysis19"/>
      <sheetName val="Poz-1_19"/>
      <sheetName val="Lab_Cum_Hist19"/>
      <sheetName val="Raw_Data19"/>
      <sheetName val="Bill_No__219"/>
      <sheetName val="CT_Thang_Mo19"/>
      <sheetName val="budget_summary_(2)18"/>
      <sheetName val="Budget_Analysis_Summary18"/>
      <sheetName val="LEVEL_SHEET19"/>
      <sheetName val="SPT_vs_PHI19"/>
      <sheetName val="CT__PL18"/>
      <sheetName val="Projet,_methodes_&amp;_couts18"/>
      <sheetName val="Risques_majeurs_&amp;_Frais_Ind_18"/>
      <sheetName val="FOL_-_Bar19"/>
      <sheetName val="intr_stool_brkup18"/>
      <sheetName val="Tender_Summary19"/>
      <sheetName val="Insurance_Ext19"/>
      <sheetName val="Customize_Your_Invoice19"/>
      <sheetName val="HVAC_BoQ19"/>
      <sheetName val="Body_Sheet18"/>
      <sheetName val="1_0_Executive_Summary18"/>
      <sheetName val="Top_sheet18"/>
      <sheetName val="Ap_A16"/>
      <sheetName val="SHOPLIST_xls15"/>
      <sheetName val="Bill_217"/>
      <sheetName val="2_Div_14_16"/>
      <sheetName val="beam-reinft-IIInd_floor15"/>
      <sheetName val="beam-reinft-machine_rm15"/>
      <sheetName val="Bill_116"/>
      <sheetName val="Bill_316"/>
      <sheetName val="Bill_416"/>
      <sheetName val="Bill_516"/>
      <sheetName val="Bill_616"/>
      <sheetName val="Bill_716"/>
      <sheetName val="POWER_ASSUMPTIONS15"/>
      <sheetName val="Invoice_Summary15"/>
      <sheetName val="PROJECT_BRIEF16"/>
      <sheetName val="Civil_Boq14"/>
      <sheetName val="C_(3)16"/>
      <sheetName val="Dubai_golf15"/>
      <sheetName val="WITHOUT_C&amp;I_PROFIT_(3)14"/>
      <sheetName val="HIRED_LABOUR_CODE12"/>
      <sheetName val="PA-_Consutant_12"/>
      <sheetName val="foot-slab_reinft12"/>
      <sheetName val="Softscape_Buildup14"/>
      <sheetName val="Mat'l_Rate14"/>
      <sheetName val="VALVE_CHAMBERS11"/>
      <sheetName val="Fire_Hydrants11"/>
      <sheetName val="B_GATE_VALVE11"/>
      <sheetName val="Sub_G1_Fire11"/>
      <sheetName val="Sub_G12_Fire11"/>
      <sheetName val="Activity_List14"/>
      <sheetName val="BILL_COV12"/>
      <sheetName val="Ra__stair12"/>
      <sheetName val="DETAILED__BOQ12"/>
      <sheetName val="M-Book_for_Conc12"/>
      <sheetName val="M-Book_for_FW12"/>
      <sheetName val="Materials_Cost(PCC)11"/>
      <sheetName val="India_F&amp;S_Template11"/>
      <sheetName val="IO_LIST11"/>
      <sheetName val="Material_11"/>
      <sheetName val="Quote_Sheet11"/>
      <sheetName val="Day_work11"/>
      <sheetName val="Working_for_RCC10"/>
      <sheetName val="Div__0210"/>
      <sheetName val="Div__0310"/>
      <sheetName val="Div__0410"/>
      <sheetName val="Div__0510"/>
      <sheetName val="Div__0610"/>
      <sheetName val="Div__0710"/>
      <sheetName val="Div__0810"/>
      <sheetName val="Div__0910"/>
      <sheetName val="Div__1010"/>
      <sheetName val="Div__1110"/>
      <sheetName val="Div__1210"/>
      <sheetName val="Div_1310"/>
      <sheetName val="EXTERNAL_WORKS10"/>
      <sheetName val="PRODUCTIVITY_RATE10"/>
      <sheetName val="U_R_A_-_MASONRY10"/>
      <sheetName val="U_R_A_-_PLASTERING10"/>
      <sheetName val="U_R_A_-_TILING10"/>
      <sheetName val="U_R_A_-_GRANITE10"/>
      <sheetName val="V_C_2_-_EARTHWORK10"/>
      <sheetName val="V_C_9_-_CERAMIC10"/>
      <sheetName val="V_C_9_-_FINISHES10"/>
      <sheetName val="Elemental_Buildup9"/>
      <sheetName val="BOQ_Direct_selling_cost11"/>
      <sheetName val="Eq__Mobilization10"/>
      <sheetName val="PointNo_59"/>
      <sheetName val="w't_table9"/>
      <sheetName val="bill_nb2-Plumbing_&amp;_Drainag9"/>
      <sheetName val="Pl_&amp;_Dr_B9"/>
      <sheetName val="Pl_&amp;_Dr_G9"/>
      <sheetName val="Pl_&amp;_Dr_M9"/>
      <sheetName val="Pl_&amp;_Dr_19"/>
      <sheetName val="Pl_&amp;_Dr_29"/>
      <sheetName val="Pl_&amp;_Dr_39"/>
      <sheetName val="Pl_&amp;_Dr_49"/>
      <sheetName val="Pl_&amp;_Dr_59"/>
      <sheetName val="Pl_&amp;_Dr_69"/>
      <sheetName val="Pl_&amp;_Dr_79"/>
      <sheetName val="Pl_&amp;_Dr_89"/>
      <sheetName val="Pl_&amp;_Dr_R9"/>
      <sheetName val="FF_B9"/>
      <sheetName val="FF_G9"/>
      <sheetName val="FF_M9"/>
      <sheetName val="FF_19"/>
      <sheetName val="FF_2_9"/>
      <sheetName val="FF_39"/>
      <sheetName val="FF_49"/>
      <sheetName val="FF_59"/>
      <sheetName val="FF_6_9"/>
      <sheetName val="FF_79"/>
      <sheetName val="FF_89"/>
      <sheetName val="FF_R9"/>
      <sheetName val="bill_nb3-FF9"/>
      <sheetName val="HVAC_B9"/>
      <sheetName val="HVAC_G9"/>
      <sheetName val="HVAC_M9"/>
      <sheetName val="HVAC_19"/>
      <sheetName val="HVAC_29"/>
      <sheetName val="HVAC_39"/>
      <sheetName val="HVAC_49"/>
      <sheetName val="HVAC_59"/>
      <sheetName val="HVAC_69"/>
      <sheetName val="HVAC_79"/>
      <sheetName val="HVAC_89"/>
      <sheetName val="HVAC_R9"/>
      <sheetName val="bill_nb4-HVAC9"/>
      <sheetName val="SC_B9"/>
      <sheetName val="SC_G9"/>
      <sheetName val="SC_M9"/>
      <sheetName val="SC_19"/>
      <sheetName val="SC_29"/>
      <sheetName val="SC_39"/>
      <sheetName val="SC_49"/>
      <sheetName val="SC_59"/>
      <sheetName val="SC_69"/>
      <sheetName val="SC_79"/>
      <sheetName val="SC_89"/>
      <sheetName val="SC_R9"/>
      <sheetName val="AV_B9"/>
      <sheetName val="AV_G9"/>
      <sheetName val="AV_M9"/>
      <sheetName val="AV_19"/>
      <sheetName val="AV_29"/>
      <sheetName val="AV_39"/>
      <sheetName val="AV_49"/>
      <sheetName val="AV_59"/>
      <sheetName val="AV_69"/>
      <sheetName val="AV_79"/>
      <sheetName val="AV_89"/>
      <sheetName val="EL_B9"/>
      <sheetName val="EL_M9"/>
      <sheetName val="EL_19"/>
      <sheetName val="EL_29"/>
      <sheetName val="EL_39"/>
      <sheetName val="EL_49"/>
      <sheetName val="EL_59"/>
      <sheetName val="EL_69"/>
      <sheetName val="EL_79"/>
      <sheetName val="EL_89"/>
      <sheetName val="EL_R9"/>
      <sheetName val="EL_TR9"/>
      <sheetName val="8-_EL9"/>
      <sheetName val="FA_B9"/>
      <sheetName val="FA_G9"/>
      <sheetName val="FA_M9"/>
      <sheetName val="FA_19"/>
      <sheetName val="FA_29"/>
      <sheetName val="FA_39"/>
      <sheetName val="FA_49"/>
      <sheetName val="FA_59"/>
      <sheetName val="FA_69"/>
      <sheetName val="FA_79"/>
      <sheetName val="FA_89"/>
      <sheetName val="FA_R9"/>
      <sheetName val="9-_FA9"/>
      <sheetName val="B185-B-9_110"/>
      <sheetName val="B185-B-9_210"/>
      <sheetName val="CHART_OF_ACCOUNTS10"/>
      <sheetName val="Index_List9"/>
      <sheetName val="Type_List9"/>
      <sheetName val="File_Types9"/>
      <sheetName val="E-Bill_No_6_A-O10"/>
      <sheetName val="PMWeb_data10"/>
      <sheetName val="SS_MH10"/>
      <sheetName val="Material_List_9"/>
      <sheetName val="2_2)Revised_Cash_Flow9"/>
      <sheetName val="B09_110"/>
      <sheetName val="Project_Cost_Breakdown7"/>
      <sheetName val="입찰내역_발주처_양식9"/>
      <sheetName val="Division_229"/>
      <sheetName val="Division_49"/>
      <sheetName val="Division_59"/>
      <sheetName val="Division_69"/>
      <sheetName val="Division_79"/>
      <sheetName val="Division_89"/>
      <sheetName val="Division_99"/>
      <sheetName val="Division_109"/>
      <sheetName val="Division_129"/>
      <sheetName val="Division_149"/>
      <sheetName val="Division_2112"/>
      <sheetName val="Division_2210"/>
      <sheetName val="Division_239"/>
      <sheetName val="Division_269"/>
      <sheetName val="Division_279"/>
      <sheetName val="Division_289"/>
      <sheetName val="Division_319"/>
      <sheetName val="Division_329"/>
      <sheetName val="Division_339"/>
      <sheetName val="LIST_DO_NOT_REMOVE8"/>
      <sheetName val="PRECAST_lightconc-II11"/>
      <sheetName val="final_abstract11"/>
      <sheetName val="Staff_Acco_7"/>
      <sheetName val="TBAL9697_-group_wise__sdpl7"/>
      <sheetName val="Chiet_t9"/>
      <sheetName val="Staffing_and_Rates_IA9"/>
      <sheetName val="B6_2_8"/>
      <sheetName val="Summary_of_Work7"/>
      <sheetName val="Employee_List7"/>
      <sheetName val="Item-_Compact7"/>
      <sheetName val="E_&amp;_R7"/>
      <sheetName val="Рабочий_лист6"/>
      <sheetName val="SITE_WORK6"/>
      <sheetName val="Rate_summary6"/>
      <sheetName val="RAB_AR&amp;STR6"/>
      <sheetName val="d-safe_DELUXE6"/>
      <sheetName val="Back_up6"/>
      <sheetName val="PT_141-_Site_A_Landscape6"/>
      <sheetName val="Annex_1_Sect_3a7"/>
      <sheetName val="Annex_1_Sect_3a_17"/>
      <sheetName val="Annex_1_Sect_3b7"/>
      <sheetName val="Annex_1_Sect_3c7"/>
      <sheetName val="HOURLY_RATES7"/>
      <sheetName val="train_cash6"/>
      <sheetName val="accom_cash6"/>
      <sheetName val="INDIGINEOUS_ITEMS_6"/>
      <sheetName val="Duct_Accesories6"/>
      <sheetName val="Mall_waterproofing6"/>
      <sheetName val="MSCP_waterproofing6"/>
      <sheetName val="????_???_??6"/>
      <sheetName val="Common_Variables6"/>
      <sheetName val="[SHOPLIST_xls]70,/0s«iÆøí¬i6"/>
      <sheetName val="GPL_Revenu_Update6"/>
      <sheetName val="DO_NOT_TOUCH6"/>
      <sheetName val="Work_Type6"/>
      <sheetName val="Labour_&amp;_Plant6"/>
      <sheetName val="Ave_wtd_rates6"/>
      <sheetName val="Debits_as_on_12_04_086"/>
      <sheetName val="STAFFSCHED_6"/>
      <sheetName val="TRIAL_BALANCE6"/>
      <sheetName val="[SHOPLIST_xls][SHOPLIST_xls]706"/>
      <sheetName val="PROJECT_BRIEF(EX_NEW)6"/>
      <sheetName val="AREA_OF_APPLICATION5"/>
      <sheetName val="Risk_Breakdown_Structure5"/>
      <sheetName val="Geneí¬_i5"/>
      <sheetName val="steel_total5"/>
      <sheetName val="ELE_BOQ5"/>
      <sheetName val="Z-_GENERAL_PRICE_SUMMARY2"/>
      <sheetName val="Resumo_Empreitadas2"/>
      <sheetName val="PPA_Summary2"/>
      <sheetName val="Mix_Design2"/>
      <sheetName val="%_prog_figs_-u5_and_total2"/>
      <sheetName val="Floor_Box_3"/>
      <sheetName val="[SHOPLIST_xls]/VW1"/>
      <sheetName val="Equipment_Rates1"/>
      <sheetName val="Cashflow_projection1"/>
      <sheetName val="[SHOPLIST_xls][SHOPLIST_xls][S1"/>
      <sheetName val="E_H_-_H__W_P_1"/>
      <sheetName val="E__H__Treatment_for_pile_cap1"/>
      <sheetName val="[SHOPLIST_xls][SHOPLIST_xls]707"/>
      <sheetName val="Materials_1"/>
      <sheetName val="Estimate for approval"/>
      <sheetName val="C-A"/>
      <sheetName val="Sec. A-PQ"/>
      <sheetName val="C-B"/>
      <sheetName val="Preamble B"/>
      <sheetName val="C-C"/>
      <sheetName val="Sec. C-Dayworks"/>
      <sheetName val="C-D"/>
      <sheetName val="d1-OPT1"/>
      <sheetName val="d1-OPT2"/>
      <sheetName val="d2"/>
      <sheetName val="d3"/>
      <sheetName val="d4"/>
      <sheetName val="d5 "/>
      <sheetName val="D6"/>
      <sheetName val="D7"/>
      <sheetName val="d8"/>
      <sheetName val="d9"/>
      <sheetName val="d10"/>
      <sheetName val="d11"/>
      <sheetName val="d12"/>
      <sheetName val="d13"/>
      <sheetName val="d14"/>
      <sheetName val="d15"/>
      <sheetName val="d16"/>
      <sheetName val="D17"/>
      <sheetName val="d18"/>
      <sheetName val="C-E"/>
      <sheetName val="e-OPT1"/>
      <sheetName val="e-OPT2"/>
      <sheetName val="C-F"/>
      <sheetName val="f"/>
      <sheetName val="d14(ss)"/>
      <sheetName val="abs-boq"/>
      <sheetName val="New Rates"/>
      <sheetName val="IRR_CHAMBER"/>
      <sheetName val="material"/>
      <sheetName val="Labour Rates"/>
      <sheetName val="machinery"/>
      <sheetName val="Sheet5"/>
      <sheetName val="Status "/>
      <sheetName val="CLIENT BUDGET"/>
      <sheetName val="Reco-June 2019"/>
      <sheetName val="REMINING PROGRESS"/>
      <sheetName val="OS&amp;E  IT"/>
      <sheetName val="PAID AMOUNT"/>
      <sheetName val="IPA.21"/>
      <sheetName val="Order by owner"/>
      <sheetName val="IT"/>
      <sheetName val="PERLIM. Sammary"/>
      <sheetName val="KBEC"/>
      <sheetName val="retention"/>
      <sheetName val="RECOVER OF DOUBLE PAYMENT"/>
      <sheetName val="RECTIFICATION"/>
      <sheetName val="rathath al matar"/>
      <sheetName val="faradooni"/>
      <sheetName val="WOTEK"/>
      <sheetName val="MINERWA"/>
      <sheetName val="INTERNAL LINE "/>
      <sheetName val="MINOVA.AL DEYAR"/>
      <sheetName val="OTIS"/>
      <sheetName val="WATERMAN"/>
      <sheetName val="BEAM"/>
      <sheetName val="PLATFORMS"/>
      <sheetName val="BLUE RHINE"/>
      <sheetName val="MALT"/>
      <sheetName val="NATIONAL PAINT"/>
      <sheetName val="MESSARA"/>
      <sheetName val="FIRE RATED"/>
      <sheetName val="MARBLE"/>
      <sheetName val="JASWAY"/>
      <sheetName val="DDL"/>
      <sheetName val="70,/0s«iÆøí¬"/>
      <sheetName val="PL"/>
      <sheetName val="FA"/>
      <sheetName val="de_"/>
      <sheetName val="TB ALJADA"/>
      <sheetName val="Plot Area"/>
      <sheetName val="kpmg_rev_calculation"/>
      <sheetName val="Closing entries"/>
      <sheetName val="blockJ"/>
      <sheetName val="Executive Summary"/>
      <sheetName val="Sales Tracking Report (STR)"/>
      <sheetName val="Blocking Tracking Report (BTR)"/>
      <sheetName val="SBTRaljada"/>
      <sheetName val="Bill No.1"/>
      <sheetName val="Contract_Division"/>
      <sheetName val="SubContract_Type"/>
      <sheetName val="Service_Type"/>
      <sheetName val="[SHOPLIST.xls]70,/0s«iÆøí¬"/>
      <sheetName val="Form_61"/>
      <sheetName val="Risk_Register1"/>
      <sheetName val="Revised_Front_Page1"/>
      <sheetName val="Diff_Run01&amp;Run021"/>
      <sheetName val="CCS_Summary1"/>
      <sheetName val="1_Carillion_Staff1"/>
      <sheetName val="_2_Staff_&amp;_Gen_labour1"/>
      <sheetName val="3_Offices1"/>
      <sheetName val="4_TempServ1"/>
      <sheetName val="__5_Temp_Wks1"/>
      <sheetName val="_6_Addn_Plant1"/>
      <sheetName val="_7__Transport1"/>
      <sheetName val="_8_Testing1"/>
      <sheetName val="9__Miscellaneous1"/>
      <sheetName val="10__Design1"/>
      <sheetName val="_11_Insurances1"/>
      <sheetName val="_12_Client_Req_1"/>
      <sheetName val="Risk_List1"/>
      <sheetName val="Track_of_Changes1"/>
      <sheetName val="Bill_8_Doors_&amp;_Windows1"/>
      <sheetName val="Bill_9_Finishes_1"/>
      <sheetName val="Bill_10_Specialities1"/>
      <sheetName val="factor"/>
      <sheetName val="DIV.01 General Requirements"/>
      <sheetName val="Bill (1) Main Building"/>
      <sheetName val="Bill (2) General Site &amp; Parking"/>
      <sheetName val="wd points"/>
      <sheetName val="Bill (3) Guest House"/>
      <sheetName val="Bill (4) Family Buildings"/>
      <sheetName val="Bill (5) Villa Buildings"/>
      <sheetName val="Bill (6) Entrance Building"/>
      <sheetName val="Bill (7) Masjid"/>
      <sheetName val="Bill (8) Auditorium"/>
      <sheetName val="Bill (9) Site Prep. &amp; Roadway"/>
      <sheetName val="Summary Cost"/>
      <sheetName val="LIGHTING"/>
      <sheetName val="lighting points"/>
      <sheetName val="CABLE"/>
      <sheetName val="PANELBOARD"/>
      <sheetName val="ESTIMATE (2)"/>
      <sheetName val="ESTIMATE"/>
      <sheetName val="COM Summary"/>
      <sheetName val="COM-sheet"/>
      <sheetName val="税费"/>
      <sheetName val="GFA_HQ_Building22"/>
      <sheetName val="GFA_Conference21"/>
      <sheetName val="BQ_External21"/>
      <sheetName val="Penthouse_Apartment20"/>
      <sheetName val="StattCo_yCharges20"/>
      <sheetName val="LABOUR_HISTOGRAM21"/>
      <sheetName val="Raw_Data20"/>
      <sheetName val="Chiet_tinh_dz2220"/>
      <sheetName val="Chiet_tinh_dz3520"/>
      <sheetName val="@risk_rents_and_incentives20"/>
      <sheetName val="Car_park_lease20"/>
      <sheetName val="Net_rent_analysis20"/>
      <sheetName val="Poz-1_20"/>
      <sheetName val="CT_Thang_Mo20"/>
      <sheetName val="Lab_Cum_Hist20"/>
      <sheetName val="Graph_Data_(DO_NOT_PRINT)20"/>
      <sheetName val="Bill_No__220"/>
      <sheetName val="budget_summary_(2)19"/>
      <sheetName val="Budget_Analysis_Summary19"/>
      <sheetName val="CT__PL19"/>
      <sheetName val="FOL_-_Bar20"/>
      <sheetName val="LEVEL_SHEET20"/>
      <sheetName val="SPT_vs_PHI20"/>
      <sheetName val="Tender_Summary20"/>
      <sheetName val="Insurance_Ext20"/>
      <sheetName val="Projet,_methodes_&amp;_couts19"/>
      <sheetName val="Risques_majeurs_&amp;_Frais_Ind_19"/>
      <sheetName val="Customize_Your_Invoice20"/>
      <sheetName val="HVAC_BoQ20"/>
      <sheetName val="Top_sheet19"/>
      <sheetName val="intr_stool_brkup19"/>
      <sheetName val="Body_Sheet19"/>
      <sheetName val="1_0_Executive_Summary19"/>
      <sheetName val="2_Div_14_17"/>
      <sheetName val="Bill_218"/>
      <sheetName val="Invoice_Summary16"/>
      <sheetName val="SHOPLIST_xls16"/>
      <sheetName val="Ap_A17"/>
      <sheetName val="PROJECT_BRIEF17"/>
      <sheetName val="Bill_117"/>
      <sheetName val="Bill_317"/>
      <sheetName val="Bill_417"/>
      <sheetName val="Bill_517"/>
      <sheetName val="Bill_617"/>
      <sheetName val="Bill_717"/>
      <sheetName val="beam-reinft-IIInd_floor16"/>
      <sheetName val="POWER_ASSUMPTIONS16"/>
      <sheetName val="Dubai_golf16"/>
      <sheetName val="beam-reinft-machine_rm16"/>
      <sheetName val="C_(3)17"/>
      <sheetName val="Softscape_Buildup15"/>
      <sheetName val="Mat'l_Rate15"/>
      <sheetName val="Civil_Boq15"/>
      <sheetName val="HIRED_LABOUR_CODE13"/>
      <sheetName val="PA-_Consutant_13"/>
      <sheetName val="foot-slab_reinft13"/>
      <sheetName val="Activity_List15"/>
      <sheetName val="Day_work12"/>
      <sheetName val="Div__0211"/>
      <sheetName val="Div__0311"/>
      <sheetName val="Div__0411"/>
      <sheetName val="Div__0511"/>
      <sheetName val="Div__0611"/>
      <sheetName val="Div__0711"/>
      <sheetName val="Div__0811"/>
      <sheetName val="Div__0911"/>
      <sheetName val="Div__1011"/>
      <sheetName val="Div__1111"/>
      <sheetName val="Div__1211"/>
      <sheetName val="Div_1311"/>
      <sheetName val="EXTERNAL_WORKS11"/>
      <sheetName val="PRODUCTIVITY_RATE11"/>
      <sheetName val="U_R_A_-_MASONRY11"/>
      <sheetName val="U_R_A_-_PLASTERING11"/>
      <sheetName val="U_R_A_-_TILING11"/>
      <sheetName val="U_R_A_-_GRANITE11"/>
      <sheetName val="V_C_2_-_EARTHWORK11"/>
      <sheetName val="V_C_9_-_CERAMIC11"/>
      <sheetName val="V_C_9_-_FINISHES11"/>
      <sheetName val="WITHOUT_C&amp;I_PROFIT_(3)15"/>
      <sheetName val="BILL_COV13"/>
      <sheetName val="DETAILED__BOQ13"/>
      <sheetName val="M-Book_for_Conc13"/>
      <sheetName val="M-Book_for_FW13"/>
      <sheetName val="Ra__stair13"/>
      <sheetName val="Materials_Cost(PCC)12"/>
      <sheetName val="India_F&amp;S_Template12"/>
      <sheetName val="IO_LIST12"/>
      <sheetName val="Material_12"/>
      <sheetName val="Quote_Sheet12"/>
      <sheetName val="VALVE_CHAMBERS12"/>
      <sheetName val="Fire_Hydrants12"/>
      <sheetName val="B_GATE_VALVE12"/>
      <sheetName val="Sub_G1_Fire12"/>
      <sheetName val="Sub_G12_Fire12"/>
      <sheetName val="Elemental_Buildup10"/>
      <sheetName val="Working_for_RCC11"/>
      <sheetName val="BOQ_Direct_selling_cost12"/>
      <sheetName val="Eq__Mobilization11"/>
      <sheetName val="PointNo_510"/>
      <sheetName val="w't_table10"/>
      <sheetName val="bill_nb2-Plumbing_&amp;_Drainag10"/>
      <sheetName val="Pl_&amp;_Dr_B10"/>
      <sheetName val="Pl_&amp;_Dr_G10"/>
      <sheetName val="Pl_&amp;_Dr_M10"/>
      <sheetName val="Pl_&amp;_Dr_110"/>
      <sheetName val="Pl_&amp;_Dr_210"/>
      <sheetName val="Pl_&amp;_Dr_310"/>
      <sheetName val="Pl_&amp;_Dr_410"/>
      <sheetName val="Pl_&amp;_Dr_510"/>
      <sheetName val="Pl_&amp;_Dr_610"/>
      <sheetName val="Pl_&amp;_Dr_710"/>
      <sheetName val="Pl_&amp;_Dr_810"/>
      <sheetName val="Pl_&amp;_Dr_R10"/>
      <sheetName val="FF_B10"/>
      <sheetName val="FF_G10"/>
      <sheetName val="FF_M10"/>
      <sheetName val="FF_110"/>
      <sheetName val="FF_2_10"/>
      <sheetName val="FF_310"/>
      <sheetName val="FF_410"/>
      <sheetName val="FF_510"/>
      <sheetName val="FF_6_10"/>
      <sheetName val="FF_710"/>
      <sheetName val="FF_810"/>
      <sheetName val="FF_R10"/>
      <sheetName val="bill_nb3-FF10"/>
      <sheetName val="HVAC_B10"/>
      <sheetName val="HVAC_G10"/>
      <sheetName val="HVAC_M10"/>
      <sheetName val="HVAC_110"/>
      <sheetName val="HVAC_210"/>
      <sheetName val="HVAC_310"/>
      <sheetName val="HVAC_410"/>
      <sheetName val="HVAC_510"/>
      <sheetName val="HVAC_610"/>
      <sheetName val="HVAC_710"/>
      <sheetName val="HVAC_810"/>
      <sheetName val="HVAC_R10"/>
      <sheetName val="bill_nb4-HVAC10"/>
      <sheetName val="SC_B10"/>
      <sheetName val="SC_G10"/>
      <sheetName val="SC_M10"/>
      <sheetName val="SC_110"/>
      <sheetName val="SC_210"/>
      <sheetName val="SC_310"/>
      <sheetName val="SC_410"/>
      <sheetName val="SC_510"/>
      <sheetName val="SC_610"/>
      <sheetName val="SC_710"/>
      <sheetName val="SC_810"/>
      <sheetName val="SC_R10"/>
      <sheetName val="AV_B10"/>
      <sheetName val="AV_G10"/>
      <sheetName val="AV_M10"/>
      <sheetName val="AV_110"/>
      <sheetName val="AV_210"/>
      <sheetName val="AV_310"/>
      <sheetName val="AV_410"/>
      <sheetName val="AV_510"/>
      <sheetName val="AV_610"/>
      <sheetName val="AV_710"/>
      <sheetName val="AV_810"/>
      <sheetName val="EL_B10"/>
      <sheetName val="EL_M10"/>
      <sheetName val="EL_110"/>
      <sheetName val="EL_210"/>
      <sheetName val="EL_310"/>
      <sheetName val="EL_410"/>
      <sheetName val="EL_510"/>
      <sheetName val="EL_610"/>
      <sheetName val="EL_710"/>
      <sheetName val="EL_810"/>
      <sheetName val="EL_R10"/>
      <sheetName val="EL_TR10"/>
      <sheetName val="8-_EL10"/>
      <sheetName val="FA_B10"/>
      <sheetName val="FA_G10"/>
      <sheetName val="FA_M10"/>
      <sheetName val="FA_110"/>
      <sheetName val="FA_210"/>
      <sheetName val="FA_310"/>
      <sheetName val="FA_410"/>
      <sheetName val="FA_510"/>
      <sheetName val="FA_610"/>
      <sheetName val="FA_710"/>
      <sheetName val="FA_810"/>
      <sheetName val="FA_R10"/>
      <sheetName val="9-_FA10"/>
      <sheetName val="B185-B-9_111"/>
      <sheetName val="B185-B-9_211"/>
      <sheetName val="CHART_OF_ACCOUNTS11"/>
      <sheetName val="Index_List10"/>
      <sheetName val="Type_List10"/>
      <sheetName val="File_Types10"/>
      <sheetName val="E-Bill_No_6_A-O11"/>
      <sheetName val="PMWeb_data11"/>
      <sheetName val="SS_MH11"/>
      <sheetName val="Material_List_10"/>
      <sheetName val="2_2)Revised_Cash_Flow10"/>
      <sheetName val="B09_111"/>
      <sheetName val="Project_Cost_Breakdown8"/>
      <sheetName val="입찰내역_발주처_양식10"/>
      <sheetName val="Division_230"/>
      <sheetName val="Division_410"/>
      <sheetName val="Division_510"/>
      <sheetName val="Division_610"/>
      <sheetName val="Division_710"/>
      <sheetName val="Division_810"/>
      <sheetName val="Division_910"/>
      <sheetName val="Division_1010"/>
      <sheetName val="Division_1210"/>
      <sheetName val="Division_1410"/>
      <sheetName val="Division_2113"/>
      <sheetName val="Division_2211"/>
      <sheetName val="Division_2310"/>
      <sheetName val="Division_2610"/>
      <sheetName val="Division_2710"/>
      <sheetName val="Division_2810"/>
      <sheetName val="Division_3110"/>
      <sheetName val="Division_3210"/>
      <sheetName val="Division_3310"/>
      <sheetName val="LIST_DO_NOT_REMOVE9"/>
      <sheetName val="PRECAST_lightconc-II12"/>
      <sheetName val="final_abstract12"/>
      <sheetName val="Staff_Acco_8"/>
      <sheetName val="TBAL9697_-group_wise__sdpl8"/>
      <sheetName val="/VWVU))tÏØ0__10"/>
      <sheetName val="Chiet_t10"/>
      <sheetName val="Staffing_and_Rates_IA10"/>
      <sheetName val="B6_2_9"/>
      <sheetName val="Summary_of_Work8"/>
      <sheetName val="Employee_List8"/>
      <sheetName val="Item-_Compact8"/>
      <sheetName val="E_&amp;_R8"/>
      <sheetName val="Рабочий_лист7"/>
      <sheetName val="SITE_WORK7"/>
      <sheetName val="Rate_summary7"/>
      <sheetName val="RAB_AR&amp;STR7"/>
      <sheetName val="d-safe_DELUXE7"/>
      <sheetName val="Back_up7"/>
      <sheetName val="PT_141-_Site_A_Landscape7"/>
      <sheetName val="Annex_1_Sect_3a8"/>
      <sheetName val="Annex_1_Sect_3a_18"/>
      <sheetName val="Annex_1_Sect_3b8"/>
      <sheetName val="Annex_1_Sect_3c8"/>
      <sheetName val="HOURLY_RATES8"/>
      <sheetName val="train_cash7"/>
      <sheetName val="accom_cash7"/>
      <sheetName val="INDIGINEOUS_ITEMS_7"/>
      <sheetName val="Duct_Accesories7"/>
      <sheetName val="Mall_waterproofing7"/>
      <sheetName val="MSCP_waterproofing7"/>
      <sheetName val="????_???_??7"/>
      <sheetName val="Common_Variables7"/>
      <sheetName val="[SHOPLIST_xls]70,/0s«iÆøí¬i7"/>
      <sheetName val="GPL_Revenu_Update7"/>
      <sheetName val="DO_NOT_TOUCH7"/>
      <sheetName val="Work_Type7"/>
      <sheetName val="Labour_&amp;_Plant7"/>
      <sheetName val="Ave_wtd_rates7"/>
      <sheetName val="Debits_as_on_12_04_087"/>
      <sheetName val="STAFFSCHED_7"/>
      <sheetName val="TRIAL_BALANCE7"/>
      <sheetName val="[SHOPLIST_xls][SHOPLIST_xls]708"/>
      <sheetName val="PROJECT_BRIEF(EX_NEW)7"/>
      <sheetName val="AREA_OF_APPLICATION6"/>
      <sheetName val="Risk_Breakdown_Structure6"/>
      <sheetName val="Geneí¬_i6"/>
      <sheetName val="steel_total6"/>
      <sheetName val="ELE_BOQ6"/>
      <sheetName val="Z-_GENERAL_PRICE_SUMMARY3"/>
      <sheetName val="Resumo_Empreitadas3"/>
      <sheetName val="PPA_Summary3"/>
      <sheetName val="Mix_Design3"/>
      <sheetName val="%_prog_figs_-u5_and_total3"/>
      <sheetName val="Floor_Box_4"/>
      <sheetName val="[SHOPLIST_xls]/VW2"/>
      <sheetName val="[SHOPLIST_xls]/VWVU))tÏØ0__4"/>
      <sheetName val="[SHOPLIST_xls]/VWVU))tÏØ0__5"/>
      <sheetName val="Equipment_Rates2"/>
      <sheetName val="Cashflow_projection2"/>
      <sheetName val="[SHOPLIST_xls][SHOPLIST_xls][S2"/>
      <sheetName val="E_H_-_H__W_P_2"/>
      <sheetName val="E__H__Treatment_for_pile_cap2"/>
      <sheetName val="[SHOPLIST_xls][SHOPLIST_xls]709"/>
      <sheetName val="Materials_2"/>
      <sheetName val="BLOCK-A_(MEA_SHEET)1"/>
      <sheetName val="1_2_Staff_Schedule2"/>
      <sheetName val="Site_Dev_BOQ1"/>
      <sheetName val="[SHOPLIST_xls]701"/>
      <sheetName val="[SHOPLIST_xls]70,1"/>
      <sheetName val="Labour_Costs1"/>
      <sheetName val="Dash_board1"/>
      <sheetName val="Base_BM-rebar1"/>
      <sheetName val="Data_Sheet1"/>
      <sheetName val="tender_allowances1"/>
      <sheetName val="_Summary_BKG_0341"/>
      <sheetName val="BILL_3R1"/>
      <sheetName val="Area_Breakdown_PER_LEVEL_LINK1"/>
      <sheetName val="CF_Input1"/>
      <sheetName val="DATA_INPUT1"/>
      <sheetName val="Vordruck-Nr__7_1_3_D1"/>
      <sheetName val="M&amp;A_D1"/>
      <sheetName val="M&amp;A_E1"/>
      <sheetName val="M&amp;A_G1"/>
      <sheetName val="Bill_101"/>
      <sheetName val="[SHOPLIST_xls]/VWVU))tÏØ0__12"/>
      <sheetName val="[SHOPLIST_xls]/VWVU))tÏØ0__21"/>
      <sheetName val="[SHOPLIST_xls]/VWVU))tÏØ0__31"/>
      <sheetName val="[SHOPLIST_xls]70,/0s«_iÆø_í¬_i1"/>
      <sheetName val="[SHOPLIST_xls]70?,/0?s«i?Æøí¬i1"/>
      <sheetName val="/VWVU))tÏØ0__11"/>
      <sheetName val="[SHOPLIST_xls]/VWVU))tÏØ0__6"/>
      <sheetName val="[SHOPLIST_xls]/VWVU))tÏØ0__7"/>
      <sheetName val="Form_62"/>
      <sheetName val="Risk_Register2"/>
      <sheetName val="Revised_Front_Page2"/>
      <sheetName val="Diff_Run01&amp;Run022"/>
      <sheetName val="CCS_Summary2"/>
      <sheetName val="1_Carillion_Staff2"/>
      <sheetName val="_2_Staff_&amp;_Gen_labour2"/>
      <sheetName val="3_Offices2"/>
      <sheetName val="4_TempServ2"/>
      <sheetName val="__5_Temp_Wks2"/>
      <sheetName val="_6_Addn_Plant2"/>
      <sheetName val="_7__Transport2"/>
      <sheetName val="_8_Testing2"/>
      <sheetName val="9__Miscellaneous2"/>
      <sheetName val="10__Design2"/>
      <sheetName val="_11_Insurances2"/>
      <sheetName val="_12_Client_Req_2"/>
      <sheetName val="Risk_List2"/>
      <sheetName val="Track_of_Changes2"/>
      <sheetName val="Bill_8_Doors_&amp;_Windows2"/>
      <sheetName val="Bill_9_Finishes_2"/>
      <sheetName val="Bill_10_Specialities2"/>
      <sheetName val="Dash_board2"/>
      <sheetName val="[SHOPLIST_xls]702"/>
      <sheetName val="[SHOPLIST_xls]70,2"/>
      <sheetName val="Base_BM-rebar2"/>
      <sheetName val="Site_Dev_BOQ2"/>
      <sheetName val="Data_Sheet2"/>
      <sheetName val="tender_allowances2"/>
      <sheetName val="_Summary_BKG_0342"/>
      <sheetName val="BILL_3R2"/>
      <sheetName val="Area_Breakdown_PER_LEVEL_LINK2"/>
      <sheetName val="CF_Input2"/>
      <sheetName val="DATA_INPUT2"/>
      <sheetName val="Vordruck-Nr__7_1_3_D2"/>
      <sheetName val="M&amp;A_D2"/>
      <sheetName val="M&amp;A_E2"/>
      <sheetName val="M&amp;A_G2"/>
      <sheetName val="1_2_Staff_Schedule3"/>
      <sheetName val="Bill_102"/>
      <sheetName val="[SHOPLIST_xls]/VWVU))tÏØ0__13"/>
      <sheetName val="[SHOPLIST_xls]/VWVU))tÏØ0__22"/>
      <sheetName val="[SHOPLIST_xls]/VWVU))tÏØ0__32"/>
      <sheetName val="[SHOPLIST_xls]70,/0s«_iÆø_í¬_i2"/>
      <sheetName val="[SHOPLIST_xls]70?,/0?s«i?Æøí¬i2"/>
      <sheetName val="Labour_Costs2"/>
      <sheetName val="BLOCK-A_(MEA_SHEET)2"/>
      <sheetName val="EE-PROP"/>
      <sheetName val="PDT(L)1"/>
      <sheetName val="Comp equip"/>
      <sheetName val="CIF COST ITEM"/>
      <sheetName val="Rates for public areas"/>
      <sheetName val="slipsumpR"/>
      <sheetName val="/VWVU))tÏØ0__17"/>
      <sheetName val="GFA_HQ_Building28"/>
      <sheetName val="GFA_Conference27"/>
      <sheetName val="BQ_External27"/>
      <sheetName val="Penthouse_Apartment26"/>
      <sheetName val="Raw_Data26"/>
      <sheetName val="StattCo_yCharges26"/>
      <sheetName val="LEVEL_SHEET26"/>
      <sheetName val="SPT_vs_PHI26"/>
      <sheetName val="LABOUR_HISTOGRAM27"/>
      <sheetName val="Chiet_tinh_dz2226"/>
      <sheetName val="Chiet_tinh_dz3526"/>
      <sheetName val="@risk_rents_and_incentives26"/>
      <sheetName val="Car_park_lease26"/>
      <sheetName val="Net_rent_analysis26"/>
      <sheetName val="Poz-1_26"/>
      <sheetName val="Graph_Data_(DO_NOT_PRINT)26"/>
      <sheetName val="Bill_No__226"/>
      <sheetName val="CT_Thang_Mo26"/>
      <sheetName val="Lab_Cum_Hist26"/>
      <sheetName val="CT__PL25"/>
      <sheetName val="Projet,_methodes_&amp;_couts25"/>
      <sheetName val="Risques_majeurs_&amp;_Frais_Ind_25"/>
      <sheetName val="FOL_-_Bar26"/>
      <sheetName val="budget_summary_(2)25"/>
      <sheetName val="Budget_Analysis_Summary25"/>
      <sheetName val="intr_stool_brkup25"/>
      <sheetName val="Tender_Summary26"/>
      <sheetName val="Insurance_Ext26"/>
      <sheetName val="Customize_Your_Invoice26"/>
      <sheetName val="HVAC_BoQ26"/>
      <sheetName val="Body_Sheet25"/>
      <sheetName val="1_0_Executive_Summary25"/>
      <sheetName val="Rate_analysis14"/>
      <sheetName val="Top_sheet25"/>
      <sheetName val="Bill_224"/>
      <sheetName val="Ap_A23"/>
      <sheetName val="2_Div_14_23"/>
      <sheetName val="SHOPLIST_xls22"/>
      <sheetName val="beam-reinft-IIInd_floor22"/>
      <sheetName val="beam-reinft-machine_rm22"/>
      <sheetName val="Bill_123"/>
      <sheetName val="Bill_323"/>
      <sheetName val="Bill_423"/>
      <sheetName val="Bill_523"/>
      <sheetName val="Bill_623"/>
      <sheetName val="Bill_723"/>
      <sheetName val="POWER_ASSUMPTIONS22"/>
      <sheetName val="Civil_Boq21"/>
      <sheetName val="PROJECT_BRIEF23"/>
      <sheetName val="Invoice_Summary22"/>
      <sheetName val="C_(3)23"/>
      <sheetName val="Dubai_golf22"/>
      <sheetName val="Softscape_Buildup21"/>
      <sheetName val="Mat'l_Rate21"/>
      <sheetName val="WITHOUT_C&amp;I_PROFIT_(3)21"/>
      <sheetName val="Activity_List21"/>
      <sheetName val="HIRED_LABOUR_CODE19"/>
      <sheetName val="PA-_Consutant_19"/>
      <sheetName val="foot-slab_reinft19"/>
      <sheetName val="DETAILED__BOQ19"/>
      <sheetName val="M-Book_for_Conc19"/>
      <sheetName val="M-Book_for_FW19"/>
      <sheetName val="BILL_COV19"/>
      <sheetName val="Ra__stair19"/>
      <sheetName val="VALVE_CHAMBERS18"/>
      <sheetName val="Fire_Hydrants18"/>
      <sheetName val="B_GATE_VALVE18"/>
      <sheetName val="Sub_G1_Fire18"/>
      <sheetName val="Sub_G12_Fire18"/>
      <sheetName val="Eq__Mobilization17"/>
      <sheetName val="w't_table16"/>
      <sheetName val="Materials_Cost(PCC)18"/>
      <sheetName val="India_F&amp;S_Template18"/>
      <sheetName val="IO_LIST18"/>
      <sheetName val="Material_18"/>
      <sheetName val="Quote_Sheet18"/>
      <sheetName val="Day_work18"/>
      <sheetName val="bill_nb2-Plumbing_&amp;_Drainag16"/>
      <sheetName val="Pl_&amp;_Dr_B16"/>
      <sheetName val="Pl_&amp;_Dr_G16"/>
      <sheetName val="Pl_&amp;_Dr_M16"/>
      <sheetName val="Pl_&amp;_Dr_116"/>
      <sheetName val="Pl_&amp;_Dr_216"/>
      <sheetName val="Pl_&amp;_Dr_316"/>
      <sheetName val="Pl_&amp;_Dr_416"/>
      <sheetName val="Pl_&amp;_Dr_516"/>
      <sheetName val="Pl_&amp;_Dr_616"/>
      <sheetName val="Pl_&amp;_Dr_716"/>
      <sheetName val="Pl_&amp;_Dr_816"/>
      <sheetName val="Pl_&amp;_Dr_R16"/>
      <sheetName val="FF_B16"/>
      <sheetName val="FF_G16"/>
      <sheetName val="FF_M16"/>
      <sheetName val="FF_116"/>
      <sheetName val="FF_2_16"/>
      <sheetName val="FF_316"/>
      <sheetName val="FF_416"/>
      <sheetName val="FF_516"/>
      <sheetName val="FF_6_16"/>
      <sheetName val="FF_716"/>
      <sheetName val="FF_816"/>
      <sheetName val="FF_R16"/>
      <sheetName val="bill_nb3-FF16"/>
      <sheetName val="HVAC_B16"/>
      <sheetName val="HVAC_G16"/>
      <sheetName val="HVAC_M16"/>
      <sheetName val="HVAC_116"/>
      <sheetName val="HVAC_216"/>
      <sheetName val="HVAC_316"/>
      <sheetName val="HVAC_416"/>
      <sheetName val="HVAC_516"/>
      <sheetName val="HVAC_616"/>
      <sheetName val="HVAC_716"/>
      <sheetName val="HVAC_816"/>
      <sheetName val="HVAC_R16"/>
      <sheetName val="bill_nb4-HVAC16"/>
      <sheetName val="SC_B16"/>
      <sheetName val="SC_G16"/>
      <sheetName val="SC_M16"/>
      <sheetName val="SC_116"/>
      <sheetName val="SC_216"/>
      <sheetName val="SC_316"/>
      <sheetName val="SC_416"/>
      <sheetName val="SC_516"/>
      <sheetName val="SC_616"/>
      <sheetName val="SC_716"/>
      <sheetName val="SC_816"/>
      <sheetName val="SC_R16"/>
      <sheetName val="AV_B16"/>
      <sheetName val="AV_G16"/>
      <sheetName val="AV_M16"/>
      <sheetName val="AV_116"/>
      <sheetName val="AV_216"/>
      <sheetName val="AV_316"/>
      <sheetName val="AV_416"/>
      <sheetName val="AV_516"/>
      <sheetName val="AV_616"/>
      <sheetName val="AV_716"/>
      <sheetName val="AV_816"/>
      <sheetName val="EL_B16"/>
      <sheetName val="EL_M16"/>
      <sheetName val="EL_116"/>
      <sheetName val="EL_216"/>
      <sheetName val="EL_316"/>
      <sheetName val="EL_416"/>
      <sheetName val="EL_516"/>
      <sheetName val="EL_616"/>
      <sheetName val="EL_716"/>
      <sheetName val="EL_816"/>
      <sheetName val="EL_R16"/>
      <sheetName val="EL_TR16"/>
      <sheetName val="8-_EL16"/>
      <sheetName val="FA_B16"/>
      <sheetName val="FA_G16"/>
      <sheetName val="FA_M16"/>
      <sheetName val="FA_116"/>
      <sheetName val="FA_216"/>
      <sheetName val="FA_316"/>
      <sheetName val="FA_416"/>
      <sheetName val="FA_516"/>
      <sheetName val="FA_616"/>
      <sheetName val="FA_716"/>
      <sheetName val="FA_816"/>
      <sheetName val="FA_R16"/>
      <sheetName val="9-_FA16"/>
      <sheetName val="B09_117"/>
      <sheetName val="BOQ_Direct_selling_cost18"/>
      <sheetName val="CHART_OF_ACCOUNTS17"/>
      <sheetName val="Working_for_RCC17"/>
      <sheetName val="B185-B-9_117"/>
      <sheetName val="B185-B-9_217"/>
      <sheetName val="E-Bill_No_6_A-O17"/>
      <sheetName val="Div__0217"/>
      <sheetName val="Div__0317"/>
      <sheetName val="Div__0417"/>
      <sheetName val="Div__0517"/>
      <sheetName val="Div__0617"/>
      <sheetName val="Div__0717"/>
      <sheetName val="Div__0817"/>
      <sheetName val="Div__0917"/>
      <sheetName val="Div__1017"/>
      <sheetName val="Div__1117"/>
      <sheetName val="Div__1217"/>
      <sheetName val="Div_1317"/>
      <sheetName val="EXTERNAL_WORKS17"/>
      <sheetName val="PRODUCTIVITY_RATE17"/>
      <sheetName val="U_R_A_-_MASONRY17"/>
      <sheetName val="U_R_A_-_PLASTERING17"/>
      <sheetName val="U_R_A_-_TILING17"/>
      <sheetName val="U_R_A_-_GRANITE17"/>
      <sheetName val="V_C_2_-_EARTHWORK17"/>
      <sheetName val="V_C_9_-_CERAMIC17"/>
      <sheetName val="V_C_9_-_FINISHES17"/>
      <sheetName val="Division_245"/>
      <sheetName val="Division_416"/>
      <sheetName val="Division_516"/>
      <sheetName val="Division_616"/>
      <sheetName val="Division_716"/>
      <sheetName val="Division_816"/>
      <sheetName val="Division_916"/>
      <sheetName val="Division_1016"/>
      <sheetName val="Division_1216"/>
      <sheetName val="Division_1416"/>
      <sheetName val="Division_2119"/>
      <sheetName val="Division_2217"/>
      <sheetName val="Division_2316"/>
      <sheetName val="Division_2616"/>
      <sheetName val="Division_2716"/>
      <sheetName val="Division_2816"/>
      <sheetName val="Division_3116"/>
      <sheetName val="Division_3216"/>
      <sheetName val="Division_3316"/>
      <sheetName val="PMWeb_data17"/>
      <sheetName val="Elemental_Buildup16"/>
      <sheetName val="PointNo_516"/>
      <sheetName val="2_2)Revised_Cash_Flow16"/>
      <sheetName val="SS_MH17"/>
      <sheetName val="입찰내역_발주처_양식16"/>
      <sheetName val="Material_List_16"/>
      <sheetName val="LIST_DO_NOT_REMOVE15"/>
      <sheetName val="Index_List16"/>
      <sheetName val="Type_List16"/>
      <sheetName val="File_Types16"/>
      <sheetName val="Chiet_t16"/>
      <sheetName val="Staffing_and_Rates_IA16"/>
      <sheetName val="Project_Cost_Breakdown14"/>
      <sheetName val="PRECAST_lightconc-II18"/>
      <sheetName val="final_abstract18"/>
      <sheetName val="Staff_Acco_14"/>
      <sheetName val="TBAL9697_-group_wise__sdpl14"/>
      <sheetName val="Summary_of_Work14"/>
      <sheetName val="Employee_List14"/>
      <sheetName val="Рабочий_лист13"/>
      <sheetName val="B6_2_15"/>
      <sheetName val="Item-_Compact14"/>
      <sheetName val="E_&amp;_R14"/>
      <sheetName val="Annex_1_Sect_3a14"/>
      <sheetName val="Annex_1_Sect_3a_114"/>
      <sheetName val="Annex_1_Sect_3b14"/>
      <sheetName val="Annex_1_Sect_3c14"/>
      <sheetName val="HOURLY_RATES14"/>
      <sheetName val="SITE_WORK13"/>
      <sheetName val="d-safe_DELUXE13"/>
      <sheetName val="PT_141-_Site_A_Landscape13"/>
      <sheetName val="Rate_summary13"/>
      <sheetName val="RAB_AR&amp;STR13"/>
      <sheetName val="Back_up13"/>
      <sheetName val="train_cash13"/>
      <sheetName val="accom_cash13"/>
      <sheetName val="INDIGINEOUS_ITEMS_13"/>
      <sheetName val="Duct_Accesories13"/>
      <sheetName val="Mall_waterproofing13"/>
      <sheetName val="MSCP_waterproofing13"/>
      <sheetName val="????_???_??13"/>
      <sheetName val="Labour_&amp;_Plant13"/>
      <sheetName val="Ave_wtd_rates13"/>
      <sheetName val="Debits_as_on_12_04_0813"/>
      <sheetName val="STAFFSCHED_13"/>
      <sheetName val="TRIAL_BALANCE13"/>
      <sheetName val="[SHOPLIST_xls][SHOPLIST_xls]720"/>
      <sheetName val="[SHOPLIST_xls]70,/0s«iÆøí¬i13"/>
      <sheetName val="Common_Variables13"/>
      <sheetName val="GPL_Revenu_Update13"/>
      <sheetName val="DO_NOT_TOUCH13"/>
      <sheetName val="Work_Type13"/>
      <sheetName val="PROJECT_BRIEF(EX_NEW)13"/>
      <sheetName val="AREA_OF_APPLICATION12"/>
      <sheetName val="Risk_Breakdown_Structure12"/>
      <sheetName val="Geneí¬_i12"/>
      <sheetName val="steel_total12"/>
      <sheetName val="ELE_BOQ12"/>
      <sheetName val="Z-_GENERAL_PRICE_SUMMARY9"/>
      <sheetName val="Resumo_Empreitadas9"/>
      <sheetName val="PPA_Summary9"/>
      <sheetName val="Mix_Design9"/>
      <sheetName val="%_prog_figs_-u5_and_total9"/>
      <sheetName val="_VWVU))tÏØ0__10"/>
      <sheetName val="Floor_Box_10"/>
      <sheetName val="Equipment_Rates8"/>
      <sheetName val="[SHOPLIST_xls]/VW8"/>
      <sheetName val="[SHOPLIST_xls]/VWVU))tÏØ0__40"/>
      <sheetName val="[SHOPLIST_xls]/VWVU))tÏØ0__41"/>
      <sheetName val="Cashflow_projection8"/>
      <sheetName val="[SHOPLIST_xls][SHOPLIST_xls]721"/>
      <sheetName val="E_H_-_H__W_P_8"/>
      <sheetName val="E__H__Treatment_for_pile_cap8"/>
      <sheetName val="[SHOPLIST_xls][SHOPLIST_xls][S8"/>
      <sheetName val="Form_68"/>
      <sheetName val="Risk_Register8"/>
      <sheetName val="Revised_Front_Page8"/>
      <sheetName val="Diff_Run01&amp;Run028"/>
      <sheetName val="CCS_Summary8"/>
      <sheetName val="1_Carillion_Staff8"/>
      <sheetName val="_2_Staff_&amp;_Gen_labour8"/>
      <sheetName val="3_Offices8"/>
      <sheetName val="4_TempServ8"/>
      <sheetName val="__5_Temp_Wks8"/>
      <sheetName val="_6_Addn_Plant8"/>
      <sheetName val="_7__Transport8"/>
      <sheetName val="_8_Testing8"/>
      <sheetName val="9__Miscellaneous8"/>
      <sheetName val="10__Design8"/>
      <sheetName val="_11_Insurances8"/>
      <sheetName val="_12_Client_Req_8"/>
      <sheetName val="Risk_List8"/>
      <sheetName val="Track_of_Changes8"/>
      <sheetName val="Bill_8_Doors_&amp;_Windows8"/>
      <sheetName val="Bill_9_Finishes_8"/>
      <sheetName val="Bill_10_Specialities8"/>
      <sheetName val="Dash_board8"/>
      <sheetName val="[SHOPLIST_xls]708"/>
      <sheetName val="[SHOPLIST_xls]70,8"/>
      <sheetName val="Base_BM-rebar8"/>
      <sheetName val="Materials_8"/>
      <sheetName val="Site_Dev_BOQ8"/>
      <sheetName val="Data_Sheet8"/>
      <sheetName val="tender_allowances8"/>
      <sheetName val="_Summary_BKG_0348"/>
      <sheetName val="BILL_3R8"/>
      <sheetName val="Area_Breakdown_PER_LEVEL_LINK8"/>
      <sheetName val="CF_Input8"/>
      <sheetName val="DATA_INPUT8"/>
      <sheetName val="Vordruck-Nr__7_1_3_D8"/>
      <sheetName val="M&amp;A_D8"/>
      <sheetName val="M&amp;A_E8"/>
      <sheetName val="M&amp;A_G8"/>
      <sheetName val="1_2_Staff_Schedule9"/>
      <sheetName val="Bill_108"/>
      <sheetName val="[SHOPLIST_xls]/VWVU))tÏØ0__42"/>
      <sheetName val="[SHOPLIST_xls]/VWVU))tÏØ0__43"/>
      <sheetName val="[SHOPLIST_xls]/VWVU))tÏØ0__44"/>
      <sheetName val="[SHOPLIST_xls]70,/0s«_iÆø_í¬_i8"/>
      <sheetName val="[SHOPLIST_xls]70?,/0?s«i?Æøí¬i8"/>
      <sheetName val="Labour_Costs8"/>
      <sheetName val="BLOCK-A_(MEA_SHEET)8"/>
      <sheetName val="Contract_Division6"/>
      <sheetName val="SubContract_Type6"/>
      <sheetName val="Service_Type6"/>
      <sheetName val="Cost_Heading5"/>
      <sheetName val="D_&amp;_W_sizes5"/>
      <sheetName val="SOPMA_DD5"/>
      <sheetName val="PRICE_INFO5"/>
      <sheetName val="RC_SUMMARY5"/>
      <sheetName val="LABOUR_PRODUCTIVITY-TAV5"/>
      <sheetName val="MATERIAL_PRICES5"/>
      <sheetName val="P-100_MRF_DB_R15"/>
      <sheetName val="Attach_4-185"/>
      <sheetName val="_SHOPLIST_xls_705"/>
      <sheetName val="_SHOPLIST_xls_70,_0s«iÆøí¬i5"/>
      <sheetName val="Ewaan_Show_Kitchen_(2)5"/>
      <sheetName val="Cash_Flow_Working5"/>
      <sheetName val="MN_T_B_5"/>
      <sheetName val="Data_I_(2)5"/>
      <sheetName val="rEFERENCES_5"/>
      <sheetName val="Qtys_ZamZam_(Del__before)5"/>
      <sheetName val="Qtys_Relocation_(Del_before)5"/>
      <sheetName val="_Qtys_Sub_&amp;_Tents_(Del__before5"/>
      <sheetName val="Qtys__Signages_(Del__before)5"/>
      <sheetName val="Qtys_Temporary_Passages_(Del)5"/>
      <sheetName val="_Qtys_Ser__Rooms_(Del_before)5"/>
      <sheetName val="Labour_Rate_5"/>
      <sheetName val="2F_회의실견적(5_14_일대)1"/>
      <sheetName val="_HIT-&gt;HMC_견적(3900)1"/>
      <sheetName val="Appendix_B1"/>
      <sheetName val="GFA_HQ_Building25"/>
      <sheetName val="GFA_Conference24"/>
      <sheetName val="BQ_External24"/>
      <sheetName val="Penthouse_Apartment23"/>
      <sheetName val="Raw_Data23"/>
      <sheetName val="StattCo_yCharges23"/>
      <sheetName val="LEVEL_SHEET23"/>
      <sheetName val="SPT_vs_PHI23"/>
      <sheetName val="LABOUR_HISTOGRAM24"/>
      <sheetName val="Chiet_tinh_dz2223"/>
      <sheetName val="Chiet_tinh_dz3523"/>
      <sheetName val="@risk_rents_and_incentives23"/>
      <sheetName val="Car_park_lease23"/>
      <sheetName val="Net_rent_analysis23"/>
      <sheetName val="Poz-1_23"/>
      <sheetName val="Graph_Data_(DO_NOT_PRINT)23"/>
      <sheetName val="Bill_No__223"/>
      <sheetName val="CT_Thang_Mo23"/>
      <sheetName val="Lab_Cum_Hist23"/>
      <sheetName val="CT__PL22"/>
      <sheetName val="Projet,_methodes_&amp;_couts22"/>
      <sheetName val="Risques_majeurs_&amp;_Frais_Ind_22"/>
      <sheetName val="FOL_-_Bar23"/>
      <sheetName val="budget_summary_(2)22"/>
      <sheetName val="Budget_Analysis_Summary22"/>
      <sheetName val="intr_stool_brkup22"/>
      <sheetName val="Tender_Summary23"/>
      <sheetName val="Insurance_Ext23"/>
      <sheetName val="Customize_Your_Invoice23"/>
      <sheetName val="HVAC_BoQ23"/>
      <sheetName val="Body_Sheet22"/>
      <sheetName val="1_0_Executive_Summary22"/>
      <sheetName val="Top_sheet22"/>
      <sheetName val="Bill_221"/>
      <sheetName val="Ap_A20"/>
      <sheetName val="2_Div_14_20"/>
      <sheetName val="SHOPLIST_xls19"/>
      <sheetName val="beam-reinft-IIInd_floor19"/>
      <sheetName val="beam-reinft-machine_rm19"/>
      <sheetName val="Bill_120"/>
      <sheetName val="Bill_320"/>
      <sheetName val="Bill_420"/>
      <sheetName val="Bill_520"/>
      <sheetName val="Bill_620"/>
      <sheetName val="Bill_720"/>
      <sheetName val="POWER_ASSUMPTIONS19"/>
      <sheetName val="Civil_Boq18"/>
      <sheetName val="PROJECT_BRIEF20"/>
      <sheetName val="Invoice_Summary19"/>
      <sheetName val="C_(3)20"/>
      <sheetName val="Dubai_golf19"/>
      <sheetName val="Softscape_Buildup18"/>
      <sheetName val="Mat'l_Rate18"/>
      <sheetName val="WITHOUT_C&amp;I_PROFIT_(3)18"/>
      <sheetName val="Activity_List18"/>
      <sheetName val="HIRED_LABOUR_CODE16"/>
      <sheetName val="PA-_Consutant_16"/>
      <sheetName val="foot-slab_reinft16"/>
      <sheetName val="DETAILED__BOQ16"/>
      <sheetName val="M-Book_for_Conc16"/>
      <sheetName val="M-Book_for_FW16"/>
      <sheetName val="BILL_COV16"/>
      <sheetName val="Ra__stair16"/>
      <sheetName val="VALVE_CHAMBERS15"/>
      <sheetName val="Fire_Hydrants15"/>
      <sheetName val="B_GATE_VALVE15"/>
      <sheetName val="Sub_G1_Fire15"/>
      <sheetName val="Sub_G12_Fire15"/>
      <sheetName val="Eq__Mobilization14"/>
      <sheetName val="w't_table13"/>
      <sheetName val="Materials_Cost(PCC)15"/>
      <sheetName val="India_F&amp;S_Template15"/>
      <sheetName val="IO_LIST15"/>
      <sheetName val="Material_15"/>
      <sheetName val="Quote_Sheet15"/>
      <sheetName val="Day_work15"/>
      <sheetName val="bill_nb2-Plumbing_&amp;_Drainag13"/>
      <sheetName val="Pl_&amp;_Dr_B13"/>
      <sheetName val="Pl_&amp;_Dr_G13"/>
      <sheetName val="Pl_&amp;_Dr_M13"/>
      <sheetName val="Pl_&amp;_Dr_113"/>
      <sheetName val="Pl_&amp;_Dr_213"/>
      <sheetName val="Pl_&amp;_Dr_313"/>
      <sheetName val="Pl_&amp;_Dr_413"/>
      <sheetName val="Pl_&amp;_Dr_513"/>
      <sheetName val="Pl_&amp;_Dr_613"/>
      <sheetName val="Pl_&amp;_Dr_713"/>
      <sheetName val="Pl_&amp;_Dr_813"/>
      <sheetName val="Pl_&amp;_Dr_R13"/>
      <sheetName val="FF_B13"/>
      <sheetName val="FF_G13"/>
      <sheetName val="FF_M13"/>
      <sheetName val="FF_113"/>
      <sheetName val="FF_2_13"/>
      <sheetName val="FF_313"/>
      <sheetName val="FF_413"/>
      <sheetName val="FF_513"/>
      <sheetName val="FF_6_13"/>
      <sheetName val="FF_713"/>
      <sheetName val="FF_813"/>
      <sheetName val="FF_R13"/>
      <sheetName val="bill_nb3-FF13"/>
      <sheetName val="HVAC_B13"/>
      <sheetName val="HVAC_G13"/>
      <sheetName val="HVAC_M13"/>
      <sheetName val="HVAC_113"/>
      <sheetName val="HVAC_213"/>
      <sheetName val="HVAC_313"/>
      <sheetName val="HVAC_413"/>
      <sheetName val="HVAC_513"/>
      <sheetName val="HVAC_613"/>
      <sheetName val="HVAC_713"/>
      <sheetName val="HVAC_813"/>
      <sheetName val="HVAC_R13"/>
      <sheetName val="bill_nb4-HVAC13"/>
      <sheetName val="SC_B13"/>
      <sheetName val="SC_G13"/>
      <sheetName val="SC_M13"/>
      <sheetName val="SC_113"/>
      <sheetName val="SC_213"/>
      <sheetName val="SC_313"/>
      <sheetName val="SC_413"/>
      <sheetName val="SC_513"/>
      <sheetName val="SC_613"/>
      <sheetName val="SC_713"/>
      <sheetName val="SC_813"/>
      <sheetName val="SC_R13"/>
      <sheetName val="AV_B13"/>
      <sheetName val="AV_G13"/>
      <sheetName val="AV_M13"/>
      <sheetName val="AV_113"/>
      <sheetName val="AV_213"/>
      <sheetName val="AV_313"/>
      <sheetName val="AV_413"/>
      <sheetName val="AV_513"/>
      <sheetName val="AV_613"/>
      <sheetName val="AV_713"/>
      <sheetName val="AV_813"/>
      <sheetName val="EL_B13"/>
      <sheetName val="EL_M13"/>
      <sheetName val="EL_113"/>
      <sheetName val="EL_213"/>
      <sheetName val="EL_313"/>
      <sheetName val="EL_413"/>
      <sheetName val="EL_513"/>
      <sheetName val="EL_613"/>
      <sheetName val="EL_713"/>
      <sheetName val="EL_813"/>
      <sheetName val="EL_R13"/>
      <sheetName val="EL_TR13"/>
      <sheetName val="8-_EL13"/>
      <sheetName val="FA_B13"/>
      <sheetName val="FA_G13"/>
      <sheetName val="FA_M13"/>
      <sheetName val="FA_113"/>
      <sheetName val="FA_213"/>
      <sheetName val="FA_313"/>
      <sheetName val="FA_413"/>
      <sheetName val="FA_513"/>
      <sheetName val="FA_613"/>
      <sheetName val="FA_713"/>
      <sheetName val="FA_813"/>
      <sheetName val="FA_R13"/>
      <sheetName val="9-_FA13"/>
      <sheetName val="Div__0214"/>
      <sheetName val="Div__0314"/>
      <sheetName val="Div__0414"/>
      <sheetName val="Div__0514"/>
      <sheetName val="Div__0614"/>
      <sheetName val="Div__0714"/>
      <sheetName val="Div__0814"/>
      <sheetName val="Div__0914"/>
      <sheetName val="Div__1014"/>
      <sheetName val="Div__1114"/>
      <sheetName val="Div__1214"/>
      <sheetName val="Div_1314"/>
      <sheetName val="EXTERNAL_WORKS14"/>
      <sheetName val="PRODUCTIVITY_RATE14"/>
      <sheetName val="U_R_A_-_MASONRY14"/>
      <sheetName val="U_R_A_-_PLASTERING14"/>
      <sheetName val="U_R_A_-_TILING14"/>
      <sheetName val="U_R_A_-_GRANITE14"/>
      <sheetName val="V_C_2_-_EARTHWORK14"/>
      <sheetName val="V_C_9_-_CERAMIC14"/>
      <sheetName val="V_C_9_-_FINISHES14"/>
      <sheetName val="B09_114"/>
      <sheetName val="BOQ_Direct_selling_cost15"/>
      <sheetName val="Working_for_RCC14"/>
      <sheetName val="B185-B-9_114"/>
      <sheetName val="B185-B-9_214"/>
      <sheetName val="CHART_OF_ACCOUNTS14"/>
      <sheetName val="E-Bill_No_6_A-O14"/>
      <sheetName val="/VWVU))tÏØ0__16"/>
      <sheetName val="Elemental_Buildup13"/>
      <sheetName val="Division_242"/>
      <sheetName val="Division_413"/>
      <sheetName val="Division_513"/>
      <sheetName val="Division_613"/>
      <sheetName val="Division_713"/>
      <sheetName val="Division_813"/>
      <sheetName val="Division_913"/>
      <sheetName val="Division_1013"/>
      <sheetName val="Division_1213"/>
      <sheetName val="Division_1413"/>
      <sheetName val="Division_2116"/>
      <sheetName val="Division_2214"/>
      <sheetName val="Division_2313"/>
      <sheetName val="Division_2613"/>
      <sheetName val="Division_2713"/>
      <sheetName val="Division_2813"/>
      <sheetName val="Division_3113"/>
      <sheetName val="Division_3213"/>
      <sheetName val="Division_3313"/>
      <sheetName val="PMWeb_data14"/>
      <sheetName val="PointNo_513"/>
      <sheetName val="2_2)Revised_Cash_Flow13"/>
      <sheetName val="Employee_List11"/>
      <sheetName val="SS_MH14"/>
      <sheetName val="Index_List13"/>
      <sheetName val="Type_List13"/>
      <sheetName val="File_Types13"/>
      <sheetName val="Chiet_t13"/>
      <sheetName val="Staffing_and_Rates_IA13"/>
      <sheetName val="입찰내역_발주처_양식13"/>
      <sheetName val="Summary_of_Work11"/>
      <sheetName val="/VWVU))tÏØ0__14"/>
      <sheetName val="LIST_DO_NOT_REMOVE12"/>
      <sheetName val="Material_List_13"/>
      <sheetName val="PRECAST_lightconc-II15"/>
      <sheetName val="final_abstract15"/>
      <sheetName val="B6_2_12"/>
      <sheetName val="Staff_Acco_11"/>
      <sheetName val="TBAL9697_-group_wise__sdpl11"/>
      <sheetName val="Project_Cost_Breakdown11"/>
      <sheetName val="Item-_Compact11"/>
      <sheetName val="E_&amp;_R11"/>
      <sheetName val="Рабочий_лист10"/>
      <sheetName val="Annex_1_Sect_3a11"/>
      <sheetName val="Annex_1_Sect_3a_111"/>
      <sheetName val="Annex_1_Sect_3b11"/>
      <sheetName val="Annex_1_Sect_3c11"/>
      <sheetName val="HOURLY_RATES11"/>
      <sheetName val="PT_141-_Site_A_Landscape10"/>
      <sheetName val="SITE_WORK10"/>
      <sheetName val="Rate_summary10"/>
      <sheetName val="d-safe_DELUXE10"/>
      <sheetName val="Back_up10"/>
      <sheetName val="RAB_AR&amp;STR10"/>
      <sheetName val="Duct_Accesories10"/>
      <sheetName val="train_cash10"/>
      <sheetName val="accom_cash10"/>
      <sheetName val="INDIGINEOUS_ITEMS_10"/>
      <sheetName val="Common_Variables10"/>
      <sheetName val="Mall_waterproofing10"/>
      <sheetName val="MSCP_waterproofing10"/>
      <sheetName val="[SHOPLIST_xls]70,/0s«iÆøí¬i10"/>
      <sheetName val="GPL_Revenu_Update10"/>
      <sheetName val="DO_NOT_TOUCH10"/>
      <sheetName val="Work_Type10"/>
      <sheetName val="????_???_??10"/>
      <sheetName val="Labour_&amp;_Plant10"/>
      <sheetName val="Ave_wtd_rates10"/>
      <sheetName val="Debits_as_on_12_04_0810"/>
      <sheetName val="STAFFSCHED_10"/>
      <sheetName val="TRIAL_BALANCE10"/>
      <sheetName val="[SHOPLIST_xls][SHOPLIST_xls]714"/>
      <sheetName val="PROJECT_BRIEF(EX_NEW)10"/>
      <sheetName val="PPA_Summary6"/>
      <sheetName val="Mix_Design6"/>
      <sheetName val="AREA_OF_APPLICATION9"/>
      <sheetName val="Risk_Breakdown_Structure9"/>
      <sheetName val="Geneí¬_i9"/>
      <sheetName val="steel_total9"/>
      <sheetName val="ELE_BOQ9"/>
      <sheetName val="Z-_GENERAL_PRICE_SUMMARY6"/>
      <sheetName val="Resumo_Empreitadas6"/>
      <sheetName val="%_prog_figs_-u5_and_total6"/>
      <sheetName val="_VWVU))tÏØ0__7"/>
      <sheetName val="Floor_Box_7"/>
      <sheetName val="[SHOPLIST_xls]/VW5"/>
      <sheetName val="[SHOPLIST_xls]/VWVU))tÏØ0__17"/>
      <sheetName val="[SHOPLIST_xls]/VWVU))tÏØ0__18"/>
      <sheetName val="Equipment_Rates5"/>
      <sheetName val="Cashflow_projection5"/>
      <sheetName val="[SHOPLIST_xls][SHOPLIST_xls]715"/>
      <sheetName val="E_H_-_H__W_P_5"/>
      <sheetName val="E__H__Treatment_for_pile_cap5"/>
      <sheetName val="[SHOPLIST_xls][SHOPLIST_xls][S5"/>
      <sheetName val="Materials_5"/>
      <sheetName val="Form_65"/>
      <sheetName val="Risk_Register5"/>
      <sheetName val="Revised_Front_Page5"/>
      <sheetName val="Diff_Run01&amp;Run025"/>
      <sheetName val="CCS_Summary5"/>
      <sheetName val="1_Carillion_Staff5"/>
      <sheetName val="_2_Staff_&amp;_Gen_labour5"/>
      <sheetName val="3_Offices5"/>
      <sheetName val="4_TempServ5"/>
      <sheetName val="__5_Temp_Wks5"/>
      <sheetName val="_6_Addn_Plant5"/>
      <sheetName val="_7__Transport5"/>
      <sheetName val="_8_Testing5"/>
      <sheetName val="9__Miscellaneous5"/>
      <sheetName val="10__Design5"/>
      <sheetName val="_11_Insurances5"/>
      <sheetName val="_12_Client_Req_5"/>
      <sheetName val="Risk_List5"/>
      <sheetName val="Track_of_Changes5"/>
      <sheetName val="Bill_8_Doors_&amp;_Windows5"/>
      <sheetName val="Bill_9_Finishes_5"/>
      <sheetName val="Bill_10_Specialities5"/>
      <sheetName val="Dash_board5"/>
      <sheetName val="[SHOPLIST_xls]705"/>
      <sheetName val="[SHOPLIST_xls]70,5"/>
      <sheetName val="Site_Dev_BOQ5"/>
      <sheetName val="1_2_Staff_Schedule6"/>
      <sheetName val="[SHOPLIST_xls]/VWVU))tÏØ0__19"/>
      <sheetName val="[SHOPLIST_xls]/VWVU))tÏØ0__25"/>
      <sheetName val="Cost_Heading2"/>
      <sheetName val="D_&amp;_W_sizes2"/>
      <sheetName val="SOPMA_DD2"/>
      <sheetName val="PRICE_INFO2"/>
      <sheetName val="RC_SUMMARY2"/>
      <sheetName val="LABOUR_PRODUCTIVITY-TAV2"/>
      <sheetName val="MATERIAL_PRICES2"/>
      <sheetName val="P-100_MRF_DB_R12"/>
      <sheetName val="Base_BM-rebar5"/>
      <sheetName val="Contract_Division3"/>
      <sheetName val="SubContract_Type3"/>
      <sheetName val="Service_Type3"/>
      <sheetName val="Attach_4-182"/>
      <sheetName val="Area_Breakdown_PER_LEVEL_LINK5"/>
      <sheetName val="CF_Input5"/>
      <sheetName val="DATA_INPUT5"/>
      <sheetName val="Vordruck-Nr__7_1_3_D5"/>
      <sheetName val="M&amp;A_D5"/>
      <sheetName val="M&amp;A_E5"/>
      <sheetName val="M&amp;A_G5"/>
      <sheetName val="_SHOPLIST_xls_702"/>
      <sheetName val="_SHOPLIST_xls_70,_0s«iÆøí¬i2"/>
      <sheetName val="Data_Sheet5"/>
      <sheetName val="tender_allowances5"/>
      <sheetName val="_Summary_BKG_0345"/>
      <sheetName val="BILL_3R5"/>
      <sheetName val="BLOCK-A_(MEA_SHEET)5"/>
      <sheetName val="Bill_105"/>
      <sheetName val="Labour_Costs5"/>
      <sheetName val="Ewaan_Show_Kitchen_(2)2"/>
      <sheetName val="Cash_Flow_Working2"/>
      <sheetName val="MN_T_B_2"/>
      <sheetName val="Data_I_(2)2"/>
      <sheetName val="rEFERENCES_2"/>
      <sheetName val="Qtys_ZamZam_(Del__before)2"/>
      <sheetName val="Qtys_Relocation_(Del_before)2"/>
      <sheetName val="_Qtys_Sub_&amp;_Tents_(Del__before2"/>
      <sheetName val="Qtys__Signages_(Del__before)2"/>
      <sheetName val="Qtys_Temporary_Passages_(Del)2"/>
      <sheetName val="_Qtys_Ser__Rooms_(Del_before)2"/>
      <sheetName val="Labour_Rate_2"/>
      <sheetName val="[SHOPLIST_xls]/VWVU))tÏØ0__35"/>
      <sheetName val="[SHOPLIST_xls]70,/0s«_iÆø_í¬_i5"/>
      <sheetName val="[SHOPLIST_xls]70?,/0?s«i?Æøí¬i5"/>
      <sheetName val="GFA_HQ_Building23"/>
      <sheetName val="GFA_Conference22"/>
      <sheetName val="BQ_External22"/>
      <sheetName val="Penthouse_Apartment21"/>
      <sheetName val="Raw_Data21"/>
      <sheetName val="StattCo_yCharges21"/>
      <sheetName val="LEVEL_SHEET21"/>
      <sheetName val="SPT_vs_PHI21"/>
      <sheetName val="LABOUR_HISTOGRAM22"/>
      <sheetName val="Chiet_tinh_dz2221"/>
      <sheetName val="Chiet_tinh_dz3521"/>
      <sheetName val="@risk_rents_and_incentives21"/>
      <sheetName val="Car_park_lease21"/>
      <sheetName val="Net_rent_analysis21"/>
      <sheetName val="Poz-1_21"/>
      <sheetName val="Graph_Data_(DO_NOT_PRINT)21"/>
      <sheetName val="Bill_No__221"/>
      <sheetName val="CT_Thang_Mo21"/>
      <sheetName val="Lab_Cum_Hist21"/>
      <sheetName val="CT__PL20"/>
      <sheetName val="Projet,_methodes_&amp;_couts20"/>
      <sheetName val="Risques_majeurs_&amp;_Frais_Ind_20"/>
      <sheetName val="FOL_-_Bar21"/>
      <sheetName val="budget_summary_(2)20"/>
      <sheetName val="Budget_Analysis_Summary20"/>
      <sheetName val="intr_stool_brkup20"/>
      <sheetName val="Tender_Summary21"/>
      <sheetName val="Insurance_Ext21"/>
      <sheetName val="Customize_Your_Invoice21"/>
      <sheetName val="HVAC_BoQ21"/>
      <sheetName val="Body_Sheet20"/>
      <sheetName val="1_0_Executive_Summary20"/>
      <sheetName val="Top_sheet20"/>
      <sheetName val="Bill_219"/>
      <sheetName val="Ap_A18"/>
      <sheetName val="2_Div_14_18"/>
      <sheetName val="SHOPLIST_xls17"/>
      <sheetName val="beam-reinft-IIInd_floor17"/>
      <sheetName val="beam-reinft-machine_rm17"/>
      <sheetName val="Bill_118"/>
      <sheetName val="Bill_318"/>
      <sheetName val="Bill_418"/>
      <sheetName val="Bill_518"/>
      <sheetName val="Bill_618"/>
      <sheetName val="Bill_718"/>
      <sheetName val="POWER_ASSUMPTIONS17"/>
      <sheetName val="Civil_Boq16"/>
      <sheetName val="PROJECT_BRIEF18"/>
      <sheetName val="Invoice_Summary17"/>
      <sheetName val="C_(3)18"/>
      <sheetName val="Dubai_golf17"/>
      <sheetName val="Softscape_Buildup16"/>
      <sheetName val="Mat'l_Rate16"/>
      <sheetName val="WITHOUT_C&amp;I_PROFIT_(3)16"/>
      <sheetName val="Activity_List16"/>
      <sheetName val="HIRED_LABOUR_CODE14"/>
      <sheetName val="PA-_Consutant_14"/>
      <sheetName val="foot-slab_reinft14"/>
      <sheetName val="DETAILED__BOQ14"/>
      <sheetName val="M-Book_for_Conc14"/>
      <sheetName val="M-Book_for_FW14"/>
      <sheetName val="BILL_COV14"/>
      <sheetName val="Ra__stair14"/>
      <sheetName val="VALVE_CHAMBERS13"/>
      <sheetName val="Fire_Hydrants13"/>
      <sheetName val="B_GATE_VALVE13"/>
      <sheetName val="Sub_G1_Fire13"/>
      <sheetName val="Sub_G12_Fire13"/>
      <sheetName val="Eq__Mobilization12"/>
      <sheetName val="w't_table11"/>
      <sheetName val="Materials_Cost(PCC)13"/>
      <sheetName val="India_F&amp;S_Template13"/>
      <sheetName val="IO_LIST13"/>
      <sheetName val="Material_13"/>
      <sheetName val="Quote_Sheet13"/>
      <sheetName val="Day_work13"/>
      <sheetName val="bill_nb2-Plumbing_&amp;_Drainag11"/>
      <sheetName val="Pl_&amp;_Dr_B11"/>
      <sheetName val="Pl_&amp;_Dr_G11"/>
      <sheetName val="Pl_&amp;_Dr_M11"/>
      <sheetName val="Pl_&amp;_Dr_111"/>
      <sheetName val="Pl_&amp;_Dr_211"/>
      <sheetName val="Pl_&amp;_Dr_311"/>
      <sheetName val="Pl_&amp;_Dr_411"/>
      <sheetName val="Pl_&amp;_Dr_511"/>
      <sheetName val="Pl_&amp;_Dr_611"/>
      <sheetName val="Pl_&amp;_Dr_711"/>
      <sheetName val="Pl_&amp;_Dr_811"/>
      <sheetName val="Pl_&amp;_Dr_R11"/>
      <sheetName val="FF_B11"/>
      <sheetName val="FF_G11"/>
      <sheetName val="FF_M11"/>
      <sheetName val="FF_111"/>
      <sheetName val="FF_2_11"/>
      <sheetName val="FF_311"/>
      <sheetName val="FF_411"/>
      <sheetName val="FF_511"/>
      <sheetName val="FF_6_11"/>
      <sheetName val="FF_711"/>
      <sheetName val="FF_811"/>
      <sheetName val="FF_R11"/>
      <sheetName val="bill_nb3-FF11"/>
      <sheetName val="HVAC_B11"/>
      <sheetName val="HVAC_G11"/>
      <sheetName val="HVAC_M11"/>
      <sheetName val="HVAC_111"/>
      <sheetName val="HVAC_211"/>
      <sheetName val="HVAC_311"/>
      <sheetName val="HVAC_411"/>
      <sheetName val="HVAC_511"/>
      <sheetName val="HVAC_611"/>
      <sheetName val="HVAC_711"/>
      <sheetName val="HVAC_811"/>
      <sheetName val="HVAC_R11"/>
      <sheetName val="bill_nb4-HVAC11"/>
      <sheetName val="SC_B11"/>
      <sheetName val="SC_G11"/>
      <sheetName val="SC_M11"/>
      <sheetName val="SC_111"/>
      <sheetName val="SC_211"/>
      <sheetName val="SC_311"/>
      <sheetName val="SC_411"/>
      <sheetName val="SC_511"/>
      <sheetName val="SC_611"/>
      <sheetName val="SC_711"/>
      <sheetName val="SC_811"/>
      <sheetName val="SC_R11"/>
      <sheetName val="AV_B11"/>
      <sheetName val="AV_G11"/>
      <sheetName val="AV_M11"/>
      <sheetName val="AV_111"/>
      <sheetName val="AV_211"/>
      <sheetName val="AV_311"/>
      <sheetName val="AV_411"/>
      <sheetName val="AV_511"/>
      <sheetName val="AV_611"/>
      <sheetName val="AV_711"/>
      <sheetName val="AV_811"/>
      <sheetName val="EL_B11"/>
      <sheetName val="EL_M11"/>
      <sheetName val="EL_111"/>
      <sheetName val="EL_211"/>
      <sheetName val="EL_311"/>
      <sheetName val="EL_411"/>
      <sheetName val="EL_511"/>
      <sheetName val="EL_611"/>
      <sheetName val="EL_711"/>
      <sheetName val="EL_811"/>
      <sheetName val="EL_R11"/>
      <sheetName val="EL_TR11"/>
      <sheetName val="8-_EL11"/>
      <sheetName val="FA_B11"/>
      <sheetName val="FA_G11"/>
      <sheetName val="FA_M11"/>
      <sheetName val="FA_111"/>
      <sheetName val="FA_211"/>
      <sheetName val="FA_311"/>
      <sheetName val="FA_411"/>
      <sheetName val="FA_511"/>
      <sheetName val="FA_611"/>
      <sheetName val="FA_711"/>
      <sheetName val="FA_811"/>
      <sheetName val="FA_R11"/>
      <sheetName val="9-_FA11"/>
      <sheetName val="Div__0212"/>
      <sheetName val="Div__0312"/>
      <sheetName val="Div__0412"/>
      <sheetName val="Div__0512"/>
      <sheetName val="Div__0612"/>
      <sheetName val="Div__0712"/>
      <sheetName val="Div__0812"/>
      <sheetName val="Div__0912"/>
      <sheetName val="Div__1012"/>
      <sheetName val="Div__1112"/>
      <sheetName val="Div__1212"/>
      <sheetName val="Div_1312"/>
      <sheetName val="EXTERNAL_WORKS12"/>
      <sheetName val="PRODUCTIVITY_RATE12"/>
      <sheetName val="U_R_A_-_MASONRY12"/>
      <sheetName val="U_R_A_-_PLASTERING12"/>
      <sheetName val="U_R_A_-_TILING12"/>
      <sheetName val="U_R_A_-_GRANITE12"/>
      <sheetName val="V_C_2_-_EARTHWORK12"/>
      <sheetName val="V_C_9_-_CERAMIC12"/>
      <sheetName val="V_C_9_-_FINISHES12"/>
      <sheetName val="B09_112"/>
      <sheetName val="BOQ_Direct_selling_cost13"/>
      <sheetName val="Working_for_RCC12"/>
      <sheetName val="B185-B-9_112"/>
      <sheetName val="B185-B-9_212"/>
      <sheetName val="CHART_OF_ACCOUNTS12"/>
      <sheetName val="E-Bill_No_6_A-O12"/>
      <sheetName val="Elemental_Buildup11"/>
      <sheetName val="Division_240"/>
      <sheetName val="Division_411"/>
      <sheetName val="Division_511"/>
      <sheetName val="Division_611"/>
      <sheetName val="Division_711"/>
      <sheetName val="Division_811"/>
      <sheetName val="Division_911"/>
      <sheetName val="Division_1011"/>
      <sheetName val="Division_1211"/>
      <sheetName val="Division_1411"/>
      <sheetName val="Division_2114"/>
      <sheetName val="Division_2212"/>
      <sheetName val="Division_2311"/>
      <sheetName val="Division_2611"/>
      <sheetName val="Division_2711"/>
      <sheetName val="Division_2811"/>
      <sheetName val="Division_3111"/>
      <sheetName val="Division_3211"/>
      <sheetName val="Division_3311"/>
      <sheetName val="PMWeb_data12"/>
      <sheetName val="PointNo_511"/>
      <sheetName val="2_2)Revised_Cash_Flow11"/>
      <sheetName val="Employee_List9"/>
      <sheetName val="SS_MH12"/>
      <sheetName val="Index_List11"/>
      <sheetName val="Type_List11"/>
      <sheetName val="File_Types11"/>
      <sheetName val="Chiet_t11"/>
      <sheetName val="Staffing_and_Rates_IA11"/>
      <sheetName val="입찰내역_발주처_양식11"/>
      <sheetName val="Summary_of_Work9"/>
      <sheetName val="/VWVU))tÏØ0__12"/>
      <sheetName val="LIST_DO_NOT_REMOVE10"/>
      <sheetName val="Material_List_11"/>
      <sheetName val="PRECAST_lightconc-II13"/>
      <sheetName val="final_abstract13"/>
      <sheetName val="B6_2_10"/>
      <sheetName val="Staff_Acco_9"/>
      <sheetName val="TBAL9697_-group_wise__sdpl9"/>
      <sheetName val="Project_Cost_Breakdown9"/>
      <sheetName val="Item-_Compact9"/>
      <sheetName val="E_&amp;_R9"/>
      <sheetName val="Рабочий_лист8"/>
      <sheetName val="Annex_1_Sect_3a9"/>
      <sheetName val="Annex_1_Sect_3a_19"/>
      <sheetName val="Annex_1_Sect_3b9"/>
      <sheetName val="Annex_1_Sect_3c9"/>
      <sheetName val="HOURLY_RATES9"/>
      <sheetName val="PT_141-_Site_A_Landscape8"/>
      <sheetName val="SITE_WORK8"/>
      <sheetName val="Rate_summary8"/>
      <sheetName val="d-safe_DELUXE8"/>
      <sheetName val="Back_up8"/>
      <sheetName val="RAB_AR&amp;STR8"/>
      <sheetName val="Duct_Accesories8"/>
      <sheetName val="train_cash8"/>
      <sheetName val="accom_cash8"/>
      <sheetName val="INDIGINEOUS_ITEMS_8"/>
      <sheetName val="Common_Variables8"/>
      <sheetName val="Mall_waterproofing8"/>
      <sheetName val="MSCP_waterproofing8"/>
      <sheetName val="[SHOPLIST_xls]70,/0s«iÆøí¬i8"/>
      <sheetName val="GPL_Revenu_Update8"/>
      <sheetName val="DO_NOT_TOUCH8"/>
      <sheetName val="Work_Type8"/>
      <sheetName val="????_???_??8"/>
      <sheetName val="Labour_&amp;_Plant8"/>
      <sheetName val="Ave_wtd_rates8"/>
      <sheetName val="Debits_as_on_12_04_088"/>
      <sheetName val="STAFFSCHED_8"/>
      <sheetName val="TRIAL_BALANCE8"/>
      <sheetName val="[SHOPLIST_xls][SHOPLIST_xls]710"/>
      <sheetName val="PROJECT_BRIEF(EX_NEW)8"/>
      <sheetName val="PPA_Summary4"/>
      <sheetName val="Mix_Design4"/>
      <sheetName val="AREA_OF_APPLICATION7"/>
      <sheetName val="Risk_Breakdown_Structure7"/>
      <sheetName val="Geneí¬_i7"/>
      <sheetName val="steel_total7"/>
      <sheetName val="ELE_BOQ7"/>
      <sheetName val="Z-_GENERAL_PRICE_SUMMARY4"/>
      <sheetName val="Resumo_Empreitadas4"/>
      <sheetName val="%_prog_figs_-u5_and_total4"/>
      <sheetName val="_VWVU))tÏØ0__5"/>
      <sheetName val="Floor_Box_5"/>
      <sheetName val="[SHOPLIST_xls]/VW3"/>
      <sheetName val="[SHOPLIST_xls]/VWVU))tÏØ0__8"/>
      <sheetName val="[SHOPLIST_xls]/VWVU))tÏØ0__9"/>
      <sheetName val="Equipment_Rates3"/>
      <sheetName val="Cashflow_projection3"/>
      <sheetName val="[SHOPLIST_xls][SHOPLIST_xls]711"/>
      <sheetName val="E_H_-_H__W_P_3"/>
      <sheetName val="E__H__Treatment_for_pile_cap3"/>
      <sheetName val="[SHOPLIST_xls][SHOPLIST_xls][S3"/>
      <sheetName val="Materials_3"/>
      <sheetName val="Form_63"/>
      <sheetName val="Risk_Register3"/>
      <sheetName val="Revised_Front_Page3"/>
      <sheetName val="Diff_Run01&amp;Run023"/>
      <sheetName val="CCS_Summary3"/>
      <sheetName val="1_Carillion_Staff3"/>
      <sheetName val="_2_Staff_&amp;_Gen_labour3"/>
      <sheetName val="3_Offices3"/>
      <sheetName val="4_TempServ3"/>
      <sheetName val="__5_Temp_Wks3"/>
      <sheetName val="_6_Addn_Plant3"/>
      <sheetName val="_7__Transport3"/>
      <sheetName val="_8_Testing3"/>
      <sheetName val="9__Miscellaneous3"/>
      <sheetName val="10__Design3"/>
      <sheetName val="_11_Insurances3"/>
      <sheetName val="_12_Client_Req_3"/>
      <sheetName val="Risk_List3"/>
      <sheetName val="Track_of_Changes3"/>
      <sheetName val="Bill_8_Doors_&amp;_Windows3"/>
      <sheetName val="Bill_9_Finishes_3"/>
      <sheetName val="Bill_10_Specialities3"/>
      <sheetName val="Dash_board3"/>
      <sheetName val="[SHOPLIST_xls]703"/>
      <sheetName val="[SHOPLIST_xls]70,3"/>
      <sheetName val="Site_Dev_BOQ3"/>
      <sheetName val="1_2_Staff_Schedule4"/>
      <sheetName val="[SHOPLIST_xls]/VWVU))tÏØ0__14"/>
      <sheetName val="[SHOPLIST_xls]/VWVU))tÏØ0__23"/>
      <sheetName val="Cost_Heading"/>
      <sheetName val="D_&amp;_W_sizes"/>
      <sheetName val="SOPMA_DD"/>
      <sheetName val="PRICE_INFO"/>
      <sheetName val="RC_SUMMARY"/>
      <sheetName val="LABOUR_PRODUCTIVITY-TAV"/>
      <sheetName val="MATERIAL_PRICES"/>
      <sheetName val="P-100_MRF_DB_R1"/>
      <sheetName val="Base_BM-rebar3"/>
      <sheetName val="Contract_Division1"/>
      <sheetName val="SubContract_Type1"/>
      <sheetName val="Service_Type1"/>
      <sheetName val="Attach_4-18"/>
      <sheetName val="Area_Breakdown_PER_LEVEL_LINK3"/>
      <sheetName val="CF_Input3"/>
      <sheetName val="DATA_INPUT3"/>
      <sheetName val="Vordruck-Nr__7_1_3_D3"/>
      <sheetName val="M&amp;A_D3"/>
      <sheetName val="M&amp;A_E3"/>
      <sheetName val="M&amp;A_G3"/>
      <sheetName val="_SHOPLIST_xls_70"/>
      <sheetName val="Data_Sheet3"/>
      <sheetName val="tender_allowances3"/>
      <sheetName val="_Summary_BKG_0343"/>
      <sheetName val="BILL_3R3"/>
      <sheetName val="BLOCK-A_(MEA_SHEET)3"/>
      <sheetName val="Bill_103"/>
      <sheetName val="Labour_Costs3"/>
      <sheetName val="Ewaan_Show_Kitchen_(2)"/>
      <sheetName val="Cash_Flow_Working"/>
      <sheetName val="MN_T_B_"/>
      <sheetName val="Data_I_(2)"/>
      <sheetName val="rEFERENCES_"/>
      <sheetName val="Qtys_ZamZam_(Del__before)"/>
      <sheetName val="Qtys_Relocation_(Del_before)"/>
      <sheetName val="_Qtys_Sub_&amp;_Tents_(Del__before)"/>
      <sheetName val="Qtys__Signages_(Del__before)"/>
      <sheetName val="Qtys_Temporary_Passages_(Del)"/>
      <sheetName val="_Qtys_Ser__Rooms_(Del_before)"/>
      <sheetName val="Labour_Rate_"/>
      <sheetName val="[SHOPLIST_xls]/VWVU))tÏØ0__33"/>
      <sheetName val="[SHOPLIST_xls]70,/0s«_iÆø_í¬_i3"/>
      <sheetName val="[SHOPLIST_xls]70?,/0?s«i?Æøí¬i3"/>
      <sheetName val="2F_회의실견적(5_14_일대)"/>
      <sheetName val="_HIT-&gt;HMC_견적(3900)"/>
      <sheetName val="Appendix_B"/>
      <sheetName val="GFA_HQ_Building24"/>
      <sheetName val="GFA_Conference23"/>
      <sheetName val="BQ_External23"/>
      <sheetName val="Penthouse_Apartment22"/>
      <sheetName val="Raw_Data22"/>
      <sheetName val="StattCo_yCharges22"/>
      <sheetName val="LEVEL_SHEET22"/>
      <sheetName val="SPT_vs_PHI22"/>
      <sheetName val="LABOUR_HISTOGRAM23"/>
      <sheetName val="Chiet_tinh_dz2222"/>
      <sheetName val="Chiet_tinh_dz3522"/>
      <sheetName val="@risk_rents_and_incentives22"/>
      <sheetName val="Car_park_lease22"/>
      <sheetName val="Net_rent_analysis22"/>
      <sheetName val="Poz-1_22"/>
      <sheetName val="Graph_Data_(DO_NOT_PRINT)22"/>
      <sheetName val="Bill_No__222"/>
      <sheetName val="CT_Thang_Mo22"/>
      <sheetName val="Lab_Cum_Hist22"/>
      <sheetName val="CT__PL21"/>
      <sheetName val="Projet,_methodes_&amp;_couts21"/>
      <sheetName val="Risques_majeurs_&amp;_Frais_Ind_21"/>
      <sheetName val="FOL_-_Bar22"/>
      <sheetName val="budget_summary_(2)21"/>
      <sheetName val="Budget_Analysis_Summary21"/>
      <sheetName val="intr_stool_brkup21"/>
      <sheetName val="Tender_Summary22"/>
      <sheetName val="Insurance_Ext22"/>
      <sheetName val="Customize_Your_Invoice22"/>
      <sheetName val="HVAC_BoQ22"/>
      <sheetName val="Body_Sheet21"/>
      <sheetName val="1_0_Executive_Summary21"/>
      <sheetName val="Top_sheet21"/>
      <sheetName val="Bill_220"/>
      <sheetName val="Ap_A19"/>
      <sheetName val="2_Div_14_19"/>
      <sheetName val="SHOPLIST_xls18"/>
      <sheetName val="beam-reinft-IIInd_floor18"/>
      <sheetName val="beam-reinft-machine_rm18"/>
      <sheetName val="Bill_119"/>
      <sheetName val="Bill_319"/>
      <sheetName val="Bill_419"/>
      <sheetName val="Bill_519"/>
      <sheetName val="Bill_619"/>
      <sheetName val="Bill_719"/>
      <sheetName val="POWER_ASSUMPTIONS18"/>
      <sheetName val="Civil_Boq17"/>
      <sheetName val="PROJECT_BRIEF19"/>
      <sheetName val="Invoice_Summary18"/>
      <sheetName val="C_(3)19"/>
      <sheetName val="Dubai_golf18"/>
      <sheetName val="Softscape_Buildup17"/>
      <sheetName val="Mat'l_Rate17"/>
      <sheetName val="WITHOUT_C&amp;I_PROFIT_(3)17"/>
      <sheetName val="Activity_List17"/>
      <sheetName val="HIRED_LABOUR_CODE15"/>
      <sheetName val="PA-_Consutant_15"/>
      <sheetName val="foot-slab_reinft15"/>
      <sheetName val="DETAILED__BOQ15"/>
      <sheetName val="M-Book_for_Conc15"/>
      <sheetName val="M-Book_for_FW15"/>
      <sheetName val="BILL_COV15"/>
      <sheetName val="Ra__stair15"/>
      <sheetName val="VALVE_CHAMBERS14"/>
      <sheetName val="Fire_Hydrants14"/>
      <sheetName val="B_GATE_VALVE14"/>
      <sheetName val="Sub_G1_Fire14"/>
      <sheetName val="Sub_G12_Fire14"/>
      <sheetName val="Eq__Mobilization13"/>
      <sheetName val="w't_table12"/>
      <sheetName val="Materials_Cost(PCC)14"/>
      <sheetName val="India_F&amp;S_Template14"/>
      <sheetName val="IO_LIST14"/>
      <sheetName val="Material_14"/>
      <sheetName val="Quote_Sheet14"/>
      <sheetName val="Day_work14"/>
      <sheetName val="bill_nb2-Plumbing_&amp;_Drainag12"/>
      <sheetName val="Pl_&amp;_Dr_B12"/>
      <sheetName val="Pl_&amp;_Dr_G12"/>
      <sheetName val="Pl_&amp;_Dr_M12"/>
      <sheetName val="Pl_&amp;_Dr_112"/>
      <sheetName val="Pl_&amp;_Dr_212"/>
      <sheetName val="Pl_&amp;_Dr_312"/>
      <sheetName val="Pl_&amp;_Dr_412"/>
      <sheetName val="Pl_&amp;_Dr_512"/>
      <sheetName val="Pl_&amp;_Dr_612"/>
      <sheetName val="Pl_&amp;_Dr_712"/>
      <sheetName val="Pl_&amp;_Dr_812"/>
      <sheetName val="Pl_&amp;_Dr_R12"/>
      <sheetName val="FF_B12"/>
      <sheetName val="FF_G12"/>
      <sheetName val="FF_M12"/>
      <sheetName val="FF_112"/>
      <sheetName val="FF_2_12"/>
      <sheetName val="FF_312"/>
      <sheetName val="FF_412"/>
      <sheetName val="FF_512"/>
      <sheetName val="FF_6_12"/>
      <sheetName val="FF_712"/>
      <sheetName val="FF_812"/>
      <sheetName val="FF_R12"/>
      <sheetName val="bill_nb3-FF12"/>
      <sheetName val="HVAC_B12"/>
      <sheetName val="HVAC_G12"/>
      <sheetName val="HVAC_M12"/>
      <sheetName val="HVAC_112"/>
      <sheetName val="HVAC_212"/>
      <sheetName val="HVAC_312"/>
      <sheetName val="HVAC_412"/>
      <sheetName val="HVAC_512"/>
      <sheetName val="HVAC_612"/>
      <sheetName val="HVAC_712"/>
      <sheetName val="HVAC_812"/>
      <sheetName val="HVAC_R12"/>
      <sheetName val="bill_nb4-HVAC12"/>
      <sheetName val="SC_B12"/>
      <sheetName val="SC_G12"/>
      <sheetName val="SC_M12"/>
      <sheetName val="SC_112"/>
      <sheetName val="SC_212"/>
      <sheetName val="SC_312"/>
      <sheetName val="SC_412"/>
      <sheetName val="SC_512"/>
      <sheetName val="SC_612"/>
      <sheetName val="SC_712"/>
      <sheetName val="SC_812"/>
      <sheetName val="SC_R12"/>
      <sheetName val="AV_B12"/>
      <sheetName val="AV_G12"/>
      <sheetName val="AV_M12"/>
      <sheetName val="AV_112"/>
      <sheetName val="AV_212"/>
      <sheetName val="AV_312"/>
      <sheetName val="AV_412"/>
      <sheetName val="AV_512"/>
      <sheetName val="AV_612"/>
      <sheetName val="AV_712"/>
      <sheetName val="AV_812"/>
      <sheetName val="EL_B12"/>
      <sheetName val="EL_M12"/>
      <sheetName val="EL_112"/>
      <sheetName val="EL_212"/>
      <sheetName val="EL_312"/>
      <sheetName val="EL_412"/>
      <sheetName val="EL_512"/>
      <sheetName val="EL_612"/>
      <sheetName val="EL_712"/>
      <sheetName val="EL_812"/>
      <sheetName val="EL_R12"/>
      <sheetName val="EL_TR12"/>
      <sheetName val="8-_EL12"/>
      <sheetName val="FA_B12"/>
      <sheetName val="FA_G12"/>
      <sheetName val="FA_M12"/>
      <sheetName val="FA_112"/>
      <sheetName val="FA_212"/>
      <sheetName val="FA_312"/>
      <sheetName val="FA_412"/>
      <sheetName val="FA_512"/>
      <sheetName val="FA_612"/>
      <sheetName val="FA_712"/>
      <sheetName val="FA_812"/>
      <sheetName val="FA_R12"/>
      <sheetName val="9-_FA12"/>
      <sheetName val="Div__0213"/>
      <sheetName val="Div__0313"/>
      <sheetName val="Div__0413"/>
      <sheetName val="Div__0513"/>
      <sheetName val="Div__0613"/>
      <sheetName val="Div__0713"/>
      <sheetName val="Div__0813"/>
      <sheetName val="Div__0913"/>
      <sheetName val="Div__1013"/>
      <sheetName val="Div__1113"/>
      <sheetName val="Div__1213"/>
      <sheetName val="Div_1313"/>
      <sheetName val="EXTERNAL_WORKS13"/>
      <sheetName val="PRODUCTIVITY_RATE13"/>
      <sheetName val="U_R_A_-_MASONRY13"/>
      <sheetName val="U_R_A_-_PLASTERING13"/>
      <sheetName val="U_R_A_-_TILING13"/>
      <sheetName val="U_R_A_-_GRANITE13"/>
      <sheetName val="V_C_2_-_EARTHWORK13"/>
      <sheetName val="V_C_9_-_CERAMIC13"/>
      <sheetName val="V_C_9_-_FINISHES13"/>
      <sheetName val="B09_113"/>
      <sheetName val="BOQ_Direct_selling_cost14"/>
      <sheetName val="Working_for_RCC13"/>
      <sheetName val="B185-B-9_113"/>
      <sheetName val="B185-B-9_213"/>
      <sheetName val="CHART_OF_ACCOUNTS13"/>
      <sheetName val="E-Bill_No_6_A-O13"/>
      <sheetName val="Elemental_Buildup12"/>
      <sheetName val="Division_241"/>
      <sheetName val="Division_412"/>
      <sheetName val="Division_512"/>
      <sheetName val="Division_612"/>
      <sheetName val="Division_712"/>
      <sheetName val="Division_812"/>
      <sheetName val="Division_912"/>
      <sheetName val="Division_1012"/>
      <sheetName val="Division_1212"/>
      <sheetName val="Division_1412"/>
      <sheetName val="Division_2115"/>
      <sheetName val="Division_2213"/>
      <sheetName val="Division_2312"/>
      <sheetName val="Division_2612"/>
      <sheetName val="Division_2712"/>
      <sheetName val="Division_2812"/>
      <sheetName val="Division_3112"/>
      <sheetName val="Division_3212"/>
      <sheetName val="Division_3312"/>
      <sheetName val="PMWeb_data13"/>
      <sheetName val="PointNo_512"/>
      <sheetName val="2_2)Revised_Cash_Flow12"/>
      <sheetName val="Employee_List10"/>
      <sheetName val="SS_MH13"/>
      <sheetName val="Index_List12"/>
      <sheetName val="Type_List12"/>
      <sheetName val="File_Types12"/>
      <sheetName val="Chiet_t12"/>
      <sheetName val="Staffing_and_Rates_IA12"/>
      <sheetName val="입찰내역_발주처_양식12"/>
      <sheetName val="Summary_of_Work10"/>
      <sheetName val="/VWVU))tÏØ0__13"/>
      <sheetName val="LIST_DO_NOT_REMOVE11"/>
      <sheetName val="Material_List_12"/>
      <sheetName val="PRECAST_lightconc-II14"/>
      <sheetName val="final_abstract14"/>
      <sheetName val="B6_2_11"/>
      <sheetName val="Staff_Acco_10"/>
      <sheetName val="TBAL9697_-group_wise__sdpl10"/>
      <sheetName val="Project_Cost_Breakdown10"/>
      <sheetName val="Item-_Compact10"/>
      <sheetName val="E_&amp;_R10"/>
      <sheetName val="Рабочий_лист9"/>
      <sheetName val="Annex_1_Sect_3a10"/>
      <sheetName val="Annex_1_Sect_3a_110"/>
      <sheetName val="Annex_1_Sect_3b10"/>
      <sheetName val="Annex_1_Sect_3c10"/>
      <sheetName val="HOURLY_RATES10"/>
      <sheetName val="PT_141-_Site_A_Landscape9"/>
      <sheetName val="SITE_WORK9"/>
      <sheetName val="Rate_summary9"/>
      <sheetName val="d-safe_DELUXE9"/>
      <sheetName val="Back_up9"/>
      <sheetName val="RAB_AR&amp;STR9"/>
      <sheetName val="Duct_Accesories9"/>
      <sheetName val="train_cash9"/>
      <sheetName val="accom_cash9"/>
      <sheetName val="INDIGINEOUS_ITEMS_9"/>
      <sheetName val="Common_Variables9"/>
      <sheetName val="Mall_waterproofing9"/>
      <sheetName val="MSCP_waterproofing9"/>
      <sheetName val="[SHOPLIST_xls]70,/0s«iÆøí¬i9"/>
      <sheetName val="GPL_Revenu_Update9"/>
      <sheetName val="DO_NOT_TOUCH9"/>
      <sheetName val="Work_Type9"/>
      <sheetName val="????_???_??9"/>
      <sheetName val="Labour_&amp;_Plant9"/>
      <sheetName val="Ave_wtd_rates9"/>
      <sheetName val="Debits_as_on_12_04_089"/>
      <sheetName val="STAFFSCHED_9"/>
      <sheetName val="TRIAL_BALANCE9"/>
      <sheetName val="[SHOPLIST_xls][SHOPLIST_xls]712"/>
      <sheetName val="PROJECT_BRIEF(EX_NEW)9"/>
      <sheetName val="PPA_Summary5"/>
      <sheetName val="Mix_Design5"/>
      <sheetName val="AREA_OF_APPLICATION8"/>
      <sheetName val="Risk_Breakdown_Structure8"/>
      <sheetName val="Geneí¬_i8"/>
      <sheetName val="steel_total8"/>
      <sheetName val="ELE_BOQ8"/>
      <sheetName val="Z-_GENERAL_PRICE_SUMMARY5"/>
      <sheetName val="Resumo_Empreitadas5"/>
      <sheetName val="%_prog_figs_-u5_and_total5"/>
      <sheetName val="_VWVU))tÏØ0__6"/>
      <sheetName val="Floor_Box_6"/>
      <sheetName val="[SHOPLIST_xls]/VW4"/>
      <sheetName val="[SHOPLIST_xls]/VWVU))tÏØ0__10"/>
      <sheetName val="[SHOPLIST_xls]/VWVU))tÏØ0__15"/>
      <sheetName val="Equipment_Rates4"/>
      <sheetName val="Cashflow_projection4"/>
      <sheetName val="[SHOPLIST_xls][SHOPLIST_xls]713"/>
      <sheetName val="E_H_-_H__W_P_4"/>
      <sheetName val="E__H__Treatment_for_pile_cap4"/>
      <sheetName val="[SHOPLIST_xls][SHOPLIST_xls][S4"/>
      <sheetName val="Materials_4"/>
      <sheetName val="Form_64"/>
      <sheetName val="Risk_Register4"/>
      <sheetName val="Revised_Front_Page4"/>
      <sheetName val="Diff_Run01&amp;Run024"/>
      <sheetName val="CCS_Summary4"/>
      <sheetName val="1_Carillion_Staff4"/>
      <sheetName val="_2_Staff_&amp;_Gen_labour4"/>
      <sheetName val="3_Offices4"/>
      <sheetName val="4_TempServ4"/>
      <sheetName val="__5_Temp_Wks4"/>
      <sheetName val="_6_Addn_Plant4"/>
      <sheetName val="_7__Transport4"/>
      <sheetName val="_8_Testing4"/>
      <sheetName val="9__Miscellaneous4"/>
      <sheetName val="10__Design4"/>
      <sheetName val="_11_Insurances4"/>
      <sheetName val="_12_Client_Req_4"/>
      <sheetName val="Risk_List4"/>
      <sheetName val="Track_of_Changes4"/>
      <sheetName val="Bill_8_Doors_&amp;_Windows4"/>
      <sheetName val="Bill_9_Finishes_4"/>
      <sheetName val="Bill_10_Specialities4"/>
      <sheetName val="Dash_board4"/>
      <sheetName val="[SHOPLIST_xls]704"/>
      <sheetName val="[SHOPLIST_xls]70,4"/>
      <sheetName val="Site_Dev_BOQ4"/>
      <sheetName val="1_2_Staff_Schedule5"/>
      <sheetName val="[SHOPLIST_xls]/VWVU))tÏØ0__16"/>
      <sheetName val="[SHOPLIST_xls]/VWVU))tÏØ0__24"/>
      <sheetName val="Cost_Heading1"/>
      <sheetName val="D_&amp;_W_sizes1"/>
      <sheetName val="SOPMA_DD1"/>
      <sheetName val="PRICE_INFO1"/>
      <sheetName val="RC_SUMMARY1"/>
      <sheetName val="LABOUR_PRODUCTIVITY-TAV1"/>
      <sheetName val="MATERIAL_PRICES1"/>
      <sheetName val="P-100_MRF_DB_R11"/>
      <sheetName val="Base_BM-rebar4"/>
      <sheetName val="Contract_Division2"/>
      <sheetName val="SubContract_Type2"/>
      <sheetName val="Service_Type2"/>
      <sheetName val="Attach_4-181"/>
      <sheetName val="Area_Breakdown_PER_LEVEL_LINK4"/>
      <sheetName val="CF_Input4"/>
      <sheetName val="DATA_INPUT4"/>
      <sheetName val="Vordruck-Nr__7_1_3_D4"/>
      <sheetName val="M&amp;A_D4"/>
      <sheetName val="M&amp;A_E4"/>
      <sheetName val="M&amp;A_G4"/>
      <sheetName val="_SHOPLIST_xls_701"/>
      <sheetName val="_SHOPLIST_xls_70,_0s«iÆøí¬i1"/>
      <sheetName val="Data_Sheet4"/>
      <sheetName val="tender_allowances4"/>
      <sheetName val="_Summary_BKG_0344"/>
      <sheetName val="BILL_3R4"/>
      <sheetName val="BLOCK-A_(MEA_SHEET)4"/>
      <sheetName val="Bill_104"/>
      <sheetName val="Labour_Costs4"/>
      <sheetName val="Ewaan_Show_Kitchen_(2)1"/>
      <sheetName val="Cash_Flow_Working1"/>
      <sheetName val="MN_T_B_1"/>
      <sheetName val="Data_I_(2)1"/>
      <sheetName val="rEFERENCES_1"/>
      <sheetName val="Qtys_ZamZam_(Del__before)1"/>
      <sheetName val="Qtys_Relocation_(Del_before)1"/>
      <sheetName val="_Qtys_Sub_&amp;_Tents_(Del__before1"/>
      <sheetName val="Qtys__Signages_(Del__before)1"/>
      <sheetName val="Qtys_Temporary_Passages_(Del)1"/>
      <sheetName val="_Qtys_Ser__Rooms_(Del_before)1"/>
      <sheetName val="Labour_Rate_1"/>
      <sheetName val="[SHOPLIST_xls]/VWVU))tÏØ0__34"/>
      <sheetName val="[SHOPLIST_xls]70,/0s«_iÆø_í¬_i4"/>
      <sheetName val="[SHOPLIST_xls]70?,/0?s«i?Æøí¬i4"/>
      <sheetName val="GFA_HQ_Building27"/>
      <sheetName val="GFA_Conference26"/>
      <sheetName val="BQ_External26"/>
      <sheetName val="Penthouse_Apartment25"/>
      <sheetName val="Raw_Data25"/>
      <sheetName val="StattCo_yCharges25"/>
      <sheetName val="LEVEL_SHEET25"/>
      <sheetName val="SPT_vs_PHI25"/>
      <sheetName val="LABOUR_HISTOGRAM26"/>
      <sheetName val="Chiet_tinh_dz2225"/>
      <sheetName val="Chiet_tinh_dz3525"/>
      <sheetName val="@risk_rents_and_incentives25"/>
      <sheetName val="Car_park_lease25"/>
      <sheetName val="Net_rent_analysis25"/>
      <sheetName val="Poz-1_25"/>
      <sheetName val="Graph_Data_(DO_NOT_PRINT)25"/>
      <sheetName val="Bill_No__225"/>
      <sheetName val="CT_Thang_Mo25"/>
      <sheetName val="Lab_Cum_Hist25"/>
      <sheetName val="CT__PL24"/>
      <sheetName val="Projet,_methodes_&amp;_couts24"/>
      <sheetName val="Risques_majeurs_&amp;_Frais_Ind_24"/>
      <sheetName val="FOL_-_Bar25"/>
      <sheetName val="budget_summary_(2)24"/>
      <sheetName val="Budget_Analysis_Summary24"/>
      <sheetName val="intr_stool_brkup24"/>
      <sheetName val="Tender_Summary25"/>
      <sheetName val="Insurance_Ext25"/>
      <sheetName val="Customize_Your_Invoice25"/>
      <sheetName val="HVAC_BoQ25"/>
      <sheetName val="Body_Sheet24"/>
      <sheetName val="1_0_Executive_Summary24"/>
      <sheetName val="Rate_analysis13"/>
      <sheetName val="Top_sheet24"/>
      <sheetName val="Bill_223"/>
      <sheetName val="Ap_A22"/>
      <sheetName val="2_Div_14_22"/>
      <sheetName val="SHOPLIST_xls21"/>
      <sheetName val="beam-reinft-IIInd_floor21"/>
      <sheetName val="beam-reinft-machine_rm21"/>
      <sheetName val="Bill_122"/>
      <sheetName val="Bill_322"/>
      <sheetName val="Bill_422"/>
      <sheetName val="Bill_522"/>
      <sheetName val="Bill_622"/>
      <sheetName val="Bill_722"/>
      <sheetName val="POWER_ASSUMPTIONS21"/>
      <sheetName val="Civil_Boq20"/>
      <sheetName val="PROJECT_BRIEF22"/>
      <sheetName val="Invoice_Summary21"/>
      <sheetName val="C_(3)22"/>
      <sheetName val="Dubai_golf21"/>
      <sheetName val="Softscape_Buildup20"/>
      <sheetName val="Mat'l_Rate20"/>
      <sheetName val="WITHOUT_C&amp;I_PROFIT_(3)20"/>
      <sheetName val="Activity_List20"/>
      <sheetName val="HIRED_LABOUR_CODE18"/>
      <sheetName val="PA-_Consutant_18"/>
      <sheetName val="foot-slab_reinft18"/>
      <sheetName val="DETAILED__BOQ18"/>
      <sheetName val="M-Book_for_Conc18"/>
      <sheetName val="M-Book_for_FW18"/>
      <sheetName val="BILL_COV18"/>
      <sheetName val="Ra__stair18"/>
      <sheetName val="VALVE_CHAMBERS17"/>
      <sheetName val="Fire_Hydrants17"/>
      <sheetName val="B_GATE_VALVE17"/>
      <sheetName val="Sub_G1_Fire17"/>
      <sheetName val="Sub_G12_Fire17"/>
      <sheetName val="Eq__Mobilization16"/>
      <sheetName val="w't_table15"/>
      <sheetName val="Materials_Cost(PCC)17"/>
      <sheetName val="India_F&amp;S_Template17"/>
      <sheetName val="IO_LIST17"/>
      <sheetName val="Material_17"/>
      <sheetName val="Quote_Sheet17"/>
      <sheetName val="Day_work17"/>
      <sheetName val="bill_nb2-Plumbing_&amp;_Drainag15"/>
      <sheetName val="Pl_&amp;_Dr_B15"/>
      <sheetName val="Pl_&amp;_Dr_G15"/>
      <sheetName val="Pl_&amp;_Dr_M15"/>
      <sheetName val="Pl_&amp;_Dr_115"/>
      <sheetName val="Pl_&amp;_Dr_215"/>
      <sheetName val="Pl_&amp;_Dr_315"/>
      <sheetName val="Pl_&amp;_Dr_415"/>
      <sheetName val="Pl_&amp;_Dr_515"/>
      <sheetName val="Pl_&amp;_Dr_615"/>
      <sheetName val="Pl_&amp;_Dr_715"/>
      <sheetName val="Pl_&amp;_Dr_815"/>
      <sheetName val="Pl_&amp;_Dr_R15"/>
      <sheetName val="FF_B15"/>
      <sheetName val="FF_G15"/>
      <sheetName val="FF_M15"/>
      <sheetName val="FF_115"/>
      <sheetName val="FF_2_15"/>
      <sheetName val="FF_315"/>
      <sheetName val="FF_415"/>
      <sheetName val="FF_515"/>
      <sheetName val="FF_6_15"/>
      <sheetName val="FF_715"/>
      <sheetName val="FF_815"/>
      <sheetName val="FF_R15"/>
      <sheetName val="bill_nb3-FF15"/>
      <sheetName val="HVAC_B15"/>
      <sheetName val="HVAC_G15"/>
      <sheetName val="HVAC_M15"/>
      <sheetName val="HVAC_115"/>
      <sheetName val="HVAC_215"/>
      <sheetName val="HVAC_315"/>
      <sheetName val="HVAC_415"/>
      <sheetName val="HVAC_515"/>
      <sheetName val="HVAC_615"/>
      <sheetName val="HVAC_715"/>
      <sheetName val="HVAC_815"/>
      <sheetName val="HVAC_R15"/>
      <sheetName val="bill_nb4-HVAC15"/>
      <sheetName val="SC_B15"/>
      <sheetName val="SC_G15"/>
      <sheetName val="SC_M15"/>
      <sheetName val="SC_115"/>
      <sheetName val="SC_215"/>
      <sheetName val="SC_315"/>
      <sheetName val="SC_415"/>
      <sheetName val="SC_515"/>
      <sheetName val="SC_615"/>
      <sheetName val="SC_715"/>
      <sheetName val="SC_815"/>
      <sheetName val="SC_R15"/>
      <sheetName val="AV_B15"/>
      <sheetName val="AV_G15"/>
      <sheetName val="AV_M15"/>
      <sheetName val="AV_115"/>
      <sheetName val="AV_215"/>
      <sheetName val="AV_315"/>
      <sheetName val="AV_415"/>
      <sheetName val="AV_515"/>
      <sheetName val="AV_615"/>
      <sheetName val="AV_715"/>
      <sheetName val="AV_815"/>
      <sheetName val="EL_B15"/>
      <sheetName val="EL_M15"/>
      <sheetName val="EL_115"/>
      <sheetName val="EL_215"/>
      <sheetName val="EL_315"/>
      <sheetName val="EL_415"/>
      <sheetName val="EL_515"/>
      <sheetName val="EL_615"/>
      <sheetName val="EL_715"/>
      <sheetName val="EL_815"/>
      <sheetName val="EL_R15"/>
      <sheetName val="EL_TR15"/>
      <sheetName val="8-_EL15"/>
      <sheetName val="FA_B15"/>
      <sheetName val="FA_G15"/>
      <sheetName val="FA_M15"/>
      <sheetName val="FA_115"/>
      <sheetName val="FA_215"/>
      <sheetName val="FA_315"/>
      <sheetName val="FA_415"/>
      <sheetName val="FA_515"/>
      <sheetName val="FA_615"/>
      <sheetName val="FA_715"/>
      <sheetName val="FA_815"/>
      <sheetName val="FA_R15"/>
      <sheetName val="9-_FA15"/>
      <sheetName val="Div__0216"/>
      <sheetName val="Div__0316"/>
      <sheetName val="Div__0416"/>
      <sheetName val="Div__0516"/>
      <sheetName val="Div__0616"/>
      <sheetName val="Div__0716"/>
      <sheetName val="Div__0816"/>
      <sheetName val="Div__0916"/>
      <sheetName val="Div__1016"/>
      <sheetName val="Div__1116"/>
      <sheetName val="Div__1216"/>
      <sheetName val="Div_1316"/>
      <sheetName val="EXTERNAL_WORKS16"/>
      <sheetName val="PRODUCTIVITY_RATE16"/>
      <sheetName val="U_R_A_-_MASONRY16"/>
      <sheetName val="U_R_A_-_PLASTERING16"/>
      <sheetName val="U_R_A_-_TILING16"/>
      <sheetName val="U_R_A_-_GRANITE16"/>
      <sheetName val="V_C_2_-_EARTHWORK16"/>
      <sheetName val="V_C_9_-_CERAMIC16"/>
      <sheetName val="V_C_9_-_FINISHES16"/>
      <sheetName val="B09_116"/>
      <sheetName val="BOQ_Direct_selling_cost17"/>
      <sheetName val="Working_for_RCC16"/>
      <sheetName val="B185-B-9_116"/>
      <sheetName val="B185-B-9_216"/>
      <sheetName val="CHART_OF_ACCOUNTS16"/>
      <sheetName val="E-Bill_No_6_A-O16"/>
      <sheetName val="Elemental_Buildup15"/>
      <sheetName val="Division_244"/>
      <sheetName val="Division_415"/>
      <sheetName val="Division_515"/>
      <sheetName val="Division_615"/>
      <sheetName val="Division_715"/>
      <sheetName val="Division_815"/>
      <sheetName val="Division_915"/>
      <sheetName val="Division_1015"/>
      <sheetName val="Division_1215"/>
      <sheetName val="Division_1415"/>
      <sheetName val="Division_2118"/>
      <sheetName val="Division_2216"/>
      <sheetName val="Division_2315"/>
      <sheetName val="Division_2615"/>
      <sheetName val="Division_2715"/>
      <sheetName val="Division_2815"/>
      <sheetName val="Division_3115"/>
      <sheetName val="Division_3215"/>
      <sheetName val="Division_3315"/>
      <sheetName val="PMWeb_data16"/>
      <sheetName val="PointNo_515"/>
      <sheetName val="2_2)Revised_Cash_Flow15"/>
      <sheetName val="Employee_List13"/>
      <sheetName val="SS_MH16"/>
      <sheetName val="Index_List15"/>
      <sheetName val="Type_List15"/>
      <sheetName val="File_Types15"/>
      <sheetName val="Chiet_t15"/>
      <sheetName val="Staffing_and_Rates_IA15"/>
      <sheetName val="입찰내역_발주처_양식15"/>
      <sheetName val="Summary_of_Work13"/>
      <sheetName val="LIST_DO_NOT_REMOVE14"/>
      <sheetName val="Material_List_15"/>
      <sheetName val="PRECAST_lightconc-II17"/>
      <sheetName val="final_abstract17"/>
      <sheetName val="B6_2_14"/>
      <sheetName val="Staff_Acco_13"/>
      <sheetName val="TBAL9697_-group_wise__sdpl13"/>
      <sheetName val="Project_Cost_Breakdown13"/>
      <sheetName val="Item-_Compact13"/>
      <sheetName val="E_&amp;_R13"/>
      <sheetName val="Рабочий_лист12"/>
      <sheetName val="Annex_1_Sect_3a13"/>
      <sheetName val="Annex_1_Sect_3a_113"/>
      <sheetName val="Annex_1_Sect_3b13"/>
      <sheetName val="Annex_1_Sect_3c13"/>
      <sheetName val="HOURLY_RATES13"/>
      <sheetName val="PT_141-_Site_A_Landscape12"/>
      <sheetName val="SITE_WORK12"/>
      <sheetName val="Rate_summary12"/>
      <sheetName val="d-safe_DELUXE12"/>
      <sheetName val="Back_up12"/>
      <sheetName val="RAB_AR&amp;STR12"/>
      <sheetName val="Duct_Accesories12"/>
      <sheetName val="train_cash12"/>
      <sheetName val="accom_cash12"/>
      <sheetName val="INDIGINEOUS_ITEMS_12"/>
      <sheetName val="Common_Variables12"/>
      <sheetName val="Mall_waterproofing12"/>
      <sheetName val="MSCP_waterproofing12"/>
      <sheetName val="[SHOPLIST_xls]70,/0s«iÆøí¬i12"/>
      <sheetName val="GPL_Revenu_Update12"/>
      <sheetName val="DO_NOT_TOUCH12"/>
      <sheetName val="Work_Type12"/>
      <sheetName val="????_???_??12"/>
      <sheetName val="Labour_&amp;_Plant12"/>
      <sheetName val="Ave_wtd_rates12"/>
      <sheetName val="Debits_as_on_12_04_0812"/>
      <sheetName val="STAFFSCHED_12"/>
      <sheetName val="TRIAL_BALANCE12"/>
      <sheetName val="[SHOPLIST_xls][SHOPLIST_xls]718"/>
      <sheetName val="PROJECT_BRIEF(EX_NEW)12"/>
      <sheetName val="PPA_Summary8"/>
      <sheetName val="Mix_Design8"/>
      <sheetName val="AREA_OF_APPLICATION11"/>
      <sheetName val="Risk_Breakdown_Structure11"/>
      <sheetName val="Geneí¬_i11"/>
      <sheetName val="steel_total11"/>
      <sheetName val="ELE_BOQ11"/>
      <sheetName val="Z-_GENERAL_PRICE_SUMMARY8"/>
      <sheetName val="Resumo_Empreitadas8"/>
      <sheetName val="%_prog_figs_-u5_and_total8"/>
      <sheetName val="_VWVU))tÏØ0__9"/>
      <sheetName val="Floor_Box_9"/>
      <sheetName val="[SHOPLIST_xls]/VW7"/>
      <sheetName val="[SHOPLIST_xls]/VWVU))tÏØ0__29"/>
      <sheetName val="[SHOPLIST_xls]/VWVU))tÏØ0__30"/>
      <sheetName val="Equipment_Rates7"/>
      <sheetName val="Cashflow_projection7"/>
      <sheetName val="[SHOPLIST_xls][SHOPLIST_xls]719"/>
      <sheetName val="E_H_-_H__W_P_7"/>
      <sheetName val="E__H__Treatment_for_pile_cap7"/>
      <sheetName val="[SHOPLIST_xls][SHOPLIST_xls][S7"/>
      <sheetName val="Materials_7"/>
      <sheetName val="Form_67"/>
      <sheetName val="Risk_Register7"/>
      <sheetName val="Revised_Front_Page7"/>
      <sheetName val="Diff_Run01&amp;Run027"/>
      <sheetName val="CCS_Summary7"/>
      <sheetName val="1_Carillion_Staff7"/>
      <sheetName val="_2_Staff_&amp;_Gen_labour7"/>
      <sheetName val="3_Offices7"/>
      <sheetName val="4_TempServ7"/>
      <sheetName val="__5_Temp_Wks7"/>
      <sheetName val="_6_Addn_Plant7"/>
      <sheetName val="_7__Transport7"/>
      <sheetName val="_8_Testing7"/>
      <sheetName val="9__Miscellaneous7"/>
      <sheetName val="10__Design7"/>
      <sheetName val="_11_Insurances7"/>
      <sheetName val="_12_Client_Req_7"/>
      <sheetName val="Risk_List7"/>
      <sheetName val="Track_of_Changes7"/>
      <sheetName val="Bill_8_Doors_&amp;_Windows7"/>
      <sheetName val="Bill_9_Finishes_7"/>
      <sheetName val="Bill_10_Specialities7"/>
      <sheetName val="Dash_board7"/>
      <sheetName val="[SHOPLIST_xls]707"/>
      <sheetName val="[SHOPLIST_xls]70,7"/>
      <sheetName val="Site_Dev_BOQ7"/>
      <sheetName val="1_2_Staff_Schedule8"/>
      <sheetName val="[SHOPLIST_xls]/VWVU))tÏØ0__37"/>
      <sheetName val="[SHOPLIST_xls]/VWVU))tÏØ0__38"/>
      <sheetName val="Cost_Heading4"/>
      <sheetName val="D_&amp;_W_sizes4"/>
      <sheetName val="SOPMA_DD4"/>
      <sheetName val="PRICE_INFO4"/>
      <sheetName val="RC_SUMMARY4"/>
      <sheetName val="LABOUR_PRODUCTIVITY-TAV4"/>
      <sheetName val="MATERIAL_PRICES4"/>
      <sheetName val="P-100_MRF_DB_R14"/>
      <sheetName val="Base_BM-rebar7"/>
      <sheetName val="Contract_Division5"/>
      <sheetName val="SubContract_Type5"/>
      <sheetName val="Service_Type5"/>
      <sheetName val="Attach_4-184"/>
      <sheetName val="Area_Breakdown_PER_LEVEL_LINK7"/>
      <sheetName val="CF_Input7"/>
      <sheetName val="DATA_INPUT7"/>
      <sheetName val="Vordruck-Nr__7_1_3_D7"/>
      <sheetName val="M&amp;A_D7"/>
      <sheetName val="M&amp;A_E7"/>
      <sheetName val="M&amp;A_G7"/>
      <sheetName val="_SHOPLIST_xls_704"/>
      <sheetName val="_SHOPLIST_xls_70,_0s«iÆøí¬i4"/>
      <sheetName val="Data_Sheet7"/>
      <sheetName val="tender_allowances7"/>
      <sheetName val="_Summary_BKG_0347"/>
      <sheetName val="BILL_3R7"/>
      <sheetName val="BLOCK-A_(MEA_SHEET)7"/>
      <sheetName val="Bill_107"/>
      <sheetName val="Labour_Costs7"/>
      <sheetName val="Ewaan_Show_Kitchen_(2)4"/>
      <sheetName val="Cash_Flow_Working4"/>
      <sheetName val="MN_T_B_4"/>
      <sheetName val="Data_I_(2)4"/>
      <sheetName val="rEFERENCES_4"/>
      <sheetName val="Qtys_ZamZam_(Del__before)4"/>
      <sheetName val="Qtys_Relocation_(Del_before)4"/>
      <sheetName val="_Qtys_Sub_&amp;_Tents_(Del__before4"/>
      <sheetName val="Qtys__Signages_(Del__before)4"/>
      <sheetName val="Qtys_Temporary_Passages_(Del)4"/>
      <sheetName val="_Qtys_Ser__Rooms_(Del_before)4"/>
      <sheetName val="Labour_Rate_4"/>
      <sheetName val="[SHOPLIST_xls]/VWVU))tÏØ0__39"/>
      <sheetName val="[SHOPLIST_xls]70,/0s«_iÆø_í¬_i7"/>
      <sheetName val="[SHOPLIST_xls]70?,/0?s«i?Æøí¬i7"/>
      <sheetName val="/VWVU))tÏØ0__15"/>
      <sheetName val="GFA_HQ_Building26"/>
      <sheetName val="GFA_Conference25"/>
      <sheetName val="BQ_External25"/>
      <sheetName val="Penthouse_Apartment24"/>
      <sheetName val="Raw_Data24"/>
      <sheetName val="StattCo_yCharges24"/>
      <sheetName val="LEVEL_SHEET24"/>
      <sheetName val="SPT_vs_PHI24"/>
      <sheetName val="LABOUR_HISTOGRAM25"/>
      <sheetName val="Chiet_tinh_dz2224"/>
      <sheetName val="Chiet_tinh_dz3524"/>
      <sheetName val="@risk_rents_and_incentives24"/>
      <sheetName val="Car_park_lease24"/>
      <sheetName val="Net_rent_analysis24"/>
      <sheetName val="Poz-1_24"/>
      <sheetName val="Graph_Data_(DO_NOT_PRINT)24"/>
      <sheetName val="Bill_No__224"/>
      <sheetName val="CT_Thang_Mo24"/>
      <sheetName val="Lab_Cum_Hist24"/>
      <sheetName val="CT__PL23"/>
      <sheetName val="Projet,_methodes_&amp;_couts23"/>
      <sheetName val="Risques_majeurs_&amp;_Frais_Ind_23"/>
      <sheetName val="FOL_-_Bar24"/>
      <sheetName val="budget_summary_(2)23"/>
      <sheetName val="Budget_Analysis_Summary23"/>
      <sheetName val="intr_stool_brkup23"/>
      <sheetName val="Tender_Summary24"/>
      <sheetName val="Insurance_Ext24"/>
      <sheetName val="Customize_Your_Invoice24"/>
      <sheetName val="HVAC_BoQ24"/>
      <sheetName val="Body_Sheet23"/>
      <sheetName val="1_0_Executive_Summary23"/>
      <sheetName val="Rate_analysis12"/>
      <sheetName val="Top_sheet23"/>
      <sheetName val="Bill_222"/>
      <sheetName val="Ap_A21"/>
      <sheetName val="2_Div_14_21"/>
      <sheetName val="SHOPLIST_xls20"/>
      <sheetName val="beam-reinft-IIInd_floor20"/>
      <sheetName val="beam-reinft-machine_rm20"/>
      <sheetName val="Bill_121"/>
      <sheetName val="Bill_321"/>
      <sheetName val="Bill_421"/>
      <sheetName val="Bill_521"/>
      <sheetName val="Bill_621"/>
      <sheetName val="Bill_721"/>
      <sheetName val="POWER_ASSUMPTIONS20"/>
      <sheetName val="Civil_Boq19"/>
      <sheetName val="PROJECT_BRIEF21"/>
      <sheetName val="Invoice_Summary20"/>
      <sheetName val="C_(3)21"/>
      <sheetName val="Dubai_golf20"/>
      <sheetName val="Softscape_Buildup19"/>
      <sheetName val="Mat'l_Rate19"/>
      <sheetName val="WITHOUT_C&amp;I_PROFIT_(3)19"/>
      <sheetName val="Activity_List19"/>
      <sheetName val="HIRED_LABOUR_CODE17"/>
      <sheetName val="PA-_Consutant_17"/>
      <sheetName val="foot-slab_reinft17"/>
      <sheetName val="DETAILED__BOQ17"/>
      <sheetName val="M-Book_for_Conc17"/>
      <sheetName val="M-Book_for_FW17"/>
      <sheetName val="BILL_COV17"/>
      <sheetName val="Ra__stair17"/>
      <sheetName val="VALVE_CHAMBERS16"/>
      <sheetName val="Fire_Hydrants16"/>
      <sheetName val="B_GATE_VALVE16"/>
      <sheetName val="Sub_G1_Fire16"/>
      <sheetName val="Sub_G12_Fire16"/>
      <sheetName val="Eq__Mobilization15"/>
      <sheetName val="w't_table14"/>
      <sheetName val="Materials_Cost(PCC)16"/>
      <sheetName val="India_F&amp;S_Template16"/>
      <sheetName val="IO_LIST16"/>
      <sheetName val="Material_16"/>
      <sheetName val="Quote_Sheet16"/>
      <sheetName val="Day_work16"/>
      <sheetName val="bill_nb2-Plumbing_&amp;_Drainag14"/>
      <sheetName val="Pl_&amp;_Dr_B14"/>
      <sheetName val="Pl_&amp;_Dr_G14"/>
      <sheetName val="Pl_&amp;_Dr_M14"/>
      <sheetName val="Pl_&amp;_Dr_114"/>
      <sheetName val="Pl_&amp;_Dr_214"/>
      <sheetName val="Pl_&amp;_Dr_314"/>
      <sheetName val="Pl_&amp;_Dr_414"/>
      <sheetName val="Pl_&amp;_Dr_514"/>
      <sheetName val="Pl_&amp;_Dr_614"/>
      <sheetName val="Pl_&amp;_Dr_714"/>
      <sheetName val="Pl_&amp;_Dr_814"/>
      <sheetName val="Pl_&amp;_Dr_R14"/>
      <sheetName val="FF_B14"/>
      <sheetName val="FF_G14"/>
      <sheetName val="FF_M14"/>
      <sheetName val="FF_114"/>
      <sheetName val="FF_2_14"/>
      <sheetName val="FF_314"/>
      <sheetName val="FF_414"/>
      <sheetName val="FF_514"/>
      <sheetName val="FF_6_14"/>
      <sheetName val="FF_714"/>
      <sheetName val="FF_814"/>
      <sheetName val="FF_R14"/>
      <sheetName val="bill_nb3-FF14"/>
      <sheetName val="HVAC_B14"/>
      <sheetName val="HVAC_G14"/>
      <sheetName val="HVAC_M14"/>
      <sheetName val="HVAC_114"/>
      <sheetName val="HVAC_214"/>
      <sheetName val="HVAC_314"/>
      <sheetName val="HVAC_414"/>
      <sheetName val="HVAC_514"/>
      <sheetName val="HVAC_614"/>
      <sheetName val="HVAC_714"/>
      <sheetName val="HVAC_814"/>
      <sheetName val="HVAC_R14"/>
      <sheetName val="bill_nb4-HVAC14"/>
      <sheetName val="SC_B14"/>
      <sheetName val="SC_G14"/>
      <sheetName val="SC_M14"/>
      <sheetName val="SC_114"/>
      <sheetName val="SC_214"/>
      <sheetName val="SC_314"/>
      <sheetName val="SC_414"/>
      <sheetName val="SC_514"/>
      <sheetName val="SC_614"/>
      <sheetName val="SC_714"/>
      <sheetName val="SC_814"/>
      <sheetName val="SC_R14"/>
      <sheetName val="AV_B14"/>
      <sheetName val="AV_G14"/>
      <sheetName val="AV_M14"/>
      <sheetName val="AV_114"/>
      <sheetName val="AV_214"/>
      <sheetName val="AV_314"/>
      <sheetName val="AV_414"/>
      <sheetName val="AV_514"/>
      <sheetName val="AV_614"/>
      <sheetName val="AV_714"/>
      <sheetName val="AV_814"/>
      <sheetName val="EL_B14"/>
      <sheetName val="EL_M14"/>
      <sheetName val="EL_114"/>
      <sheetName val="EL_214"/>
      <sheetName val="EL_314"/>
      <sheetName val="EL_414"/>
      <sheetName val="EL_514"/>
      <sheetName val="EL_614"/>
      <sheetName val="EL_714"/>
      <sheetName val="EL_814"/>
      <sheetName val="EL_R14"/>
      <sheetName val="EL_TR14"/>
      <sheetName val="8-_EL14"/>
      <sheetName val="FA_B14"/>
      <sheetName val="FA_G14"/>
      <sheetName val="FA_M14"/>
      <sheetName val="FA_114"/>
      <sheetName val="FA_214"/>
      <sheetName val="FA_314"/>
      <sheetName val="FA_414"/>
      <sheetName val="FA_514"/>
      <sheetName val="FA_614"/>
      <sheetName val="FA_714"/>
      <sheetName val="FA_814"/>
      <sheetName val="FA_R14"/>
      <sheetName val="9-_FA14"/>
      <sheetName val="Div__0215"/>
      <sheetName val="Div__0315"/>
      <sheetName val="Div__0415"/>
      <sheetName val="Div__0515"/>
      <sheetName val="Div__0615"/>
      <sheetName val="Div__0715"/>
      <sheetName val="Div__0815"/>
      <sheetName val="Div__0915"/>
      <sheetName val="Div__1015"/>
      <sheetName val="Div__1115"/>
      <sheetName val="Div__1215"/>
      <sheetName val="Div_1315"/>
      <sheetName val="EXTERNAL_WORKS15"/>
      <sheetName val="PRODUCTIVITY_RATE15"/>
      <sheetName val="U_R_A_-_MASONRY15"/>
      <sheetName val="U_R_A_-_PLASTERING15"/>
      <sheetName val="U_R_A_-_TILING15"/>
      <sheetName val="U_R_A_-_GRANITE15"/>
      <sheetName val="V_C_2_-_EARTHWORK15"/>
      <sheetName val="V_C_9_-_CERAMIC15"/>
      <sheetName val="V_C_9_-_FINISHES15"/>
      <sheetName val="B09_115"/>
      <sheetName val="BOQ_Direct_selling_cost16"/>
      <sheetName val="Working_for_RCC15"/>
      <sheetName val="B185-B-9_115"/>
      <sheetName val="B185-B-9_215"/>
      <sheetName val="CHART_OF_ACCOUNTS15"/>
      <sheetName val="E-Bill_No_6_A-O15"/>
      <sheetName val="Elemental_Buildup14"/>
      <sheetName val="Division_243"/>
      <sheetName val="Division_414"/>
      <sheetName val="Division_514"/>
      <sheetName val="Division_614"/>
      <sheetName val="Division_714"/>
      <sheetName val="Division_814"/>
      <sheetName val="Division_914"/>
      <sheetName val="Division_1014"/>
      <sheetName val="Division_1214"/>
      <sheetName val="Division_1414"/>
      <sheetName val="Division_2117"/>
      <sheetName val="Division_2215"/>
      <sheetName val="Division_2314"/>
      <sheetName val="Division_2614"/>
      <sheetName val="Division_2714"/>
      <sheetName val="Division_2814"/>
      <sheetName val="Division_3114"/>
      <sheetName val="Division_3214"/>
      <sheetName val="Division_3314"/>
      <sheetName val="PMWeb_data15"/>
      <sheetName val="PointNo_514"/>
      <sheetName val="2_2)Revised_Cash_Flow14"/>
      <sheetName val="Employee_List12"/>
      <sheetName val="SS_MH15"/>
      <sheetName val="Index_List14"/>
      <sheetName val="Type_List14"/>
      <sheetName val="File_Types14"/>
      <sheetName val="Chiet_t14"/>
      <sheetName val="Staffing_and_Rates_IA14"/>
      <sheetName val="입찰내역_발주처_양식14"/>
      <sheetName val="Summary_of_Work12"/>
      <sheetName val="LIST_DO_NOT_REMOVE13"/>
      <sheetName val="Material_List_14"/>
      <sheetName val="PRECAST_lightconc-II16"/>
      <sheetName val="final_abstract16"/>
      <sheetName val="B6_2_13"/>
      <sheetName val="Staff_Acco_12"/>
      <sheetName val="TBAL9697_-group_wise__sdpl12"/>
      <sheetName val="Project_Cost_Breakdown12"/>
      <sheetName val="Item-_Compact12"/>
      <sheetName val="E_&amp;_R12"/>
      <sheetName val="Рабочий_лист11"/>
      <sheetName val="Annex_1_Sect_3a12"/>
      <sheetName val="Annex_1_Sect_3a_112"/>
      <sheetName val="Annex_1_Sect_3b12"/>
      <sheetName val="Annex_1_Sect_3c12"/>
      <sheetName val="HOURLY_RATES12"/>
      <sheetName val="PT_141-_Site_A_Landscape11"/>
      <sheetName val="SITE_WORK11"/>
      <sheetName val="Rate_summary11"/>
      <sheetName val="d-safe_DELUXE11"/>
      <sheetName val="Back_up11"/>
      <sheetName val="RAB_AR&amp;STR11"/>
      <sheetName val="Duct_Accesories11"/>
      <sheetName val="train_cash11"/>
      <sheetName val="accom_cash11"/>
      <sheetName val="INDIGINEOUS_ITEMS_11"/>
      <sheetName val="Common_Variables11"/>
      <sheetName val="Mall_waterproofing11"/>
      <sheetName val="MSCP_waterproofing11"/>
      <sheetName val="[SHOPLIST_xls]70,/0s«iÆøí¬i11"/>
      <sheetName val="GPL_Revenu_Update11"/>
      <sheetName val="DO_NOT_TOUCH11"/>
      <sheetName val="Work_Type11"/>
      <sheetName val="????_???_??11"/>
      <sheetName val="Labour_&amp;_Plant11"/>
      <sheetName val="Ave_wtd_rates11"/>
      <sheetName val="Debits_as_on_12_04_0811"/>
      <sheetName val="STAFFSCHED_11"/>
      <sheetName val="TRIAL_BALANCE11"/>
      <sheetName val="[SHOPLIST_xls][SHOPLIST_xls]716"/>
      <sheetName val="PROJECT_BRIEF(EX_NEW)11"/>
      <sheetName val="PPA_Summary7"/>
      <sheetName val="Mix_Design7"/>
      <sheetName val="AREA_OF_APPLICATION10"/>
      <sheetName val="Risk_Breakdown_Structure10"/>
      <sheetName val="Geneí¬_i10"/>
      <sheetName val="steel_total10"/>
      <sheetName val="ELE_BOQ10"/>
      <sheetName val="Z-_GENERAL_PRICE_SUMMARY7"/>
      <sheetName val="Resumo_Empreitadas7"/>
      <sheetName val="%_prog_figs_-u5_and_total7"/>
      <sheetName val="_VWVU))tÏØ0__8"/>
      <sheetName val="Floor_Box_8"/>
      <sheetName val="[SHOPLIST_xls]/VW6"/>
      <sheetName val="[SHOPLIST_xls]/VWVU))tÏØ0__20"/>
      <sheetName val="[SHOPLIST_xls]/VWVU))tÏØ0__26"/>
      <sheetName val="Equipment_Rates6"/>
      <sheetName val="Cashflow_projection6"/>
      <sheetName val="[SHOPLIST_xls][SHOPLIST_xls]717"/>
      <sheetName val="E_H_-_H__W_P_6"/>
      <sheetName val="E__H__Treatment_for_pile_cap6"/>
      <sheetName val="[SHOPLIST_xls][SHOPLIST_xls][S6"/>
      <sheetName val="Materials_6"/>
      <sheetName val="Form_66"/>
      <sheetName val="Risk_Register6"/>
      <sheetName val="Revised_Front_Page6"/>
      <sheetName val="Diff_Run01&amp;Run026"/>
      <sheetName val="CCS_Summary6"/>
      <sheetName val="1_Carillion_Staff6"/>
      <sheetName val="_2_Staff_&amp;_Gen_labour6"/>
      <sheetName val="3_Offices6"/>
      <sheetName val="4_TempServ6"/>
      <sheetName val="__5_Temp_Wks6"/>
      <sheetName val="_6_Addn_Plant6"/>
      <sheetName val="_7__Transport6"/>
      <sheetName val="_8_Testing6"/>
      <sheetName val="9__Miscellaneous6"/>
      <sheetName val="10__Design6"/>
      <sheetName val="_11_Insurances6"/>
      <sheetName val="_12_Client_Req_6"/>
      <sheetName val="Risk_List6"/>
      <sheetName val="Track_of_Changes6"/>
      <sheetName val="Bill_8_Doors_&amp;_Windows6"/>
      <sheetName val="Bill_9_Finishes_6"/>
      <sheetName val="Bill_10_Specialities6"/>
      <sheetName val="Dash_board6"/>
      <sheetName val="[SHOPLIST_xls]706"/>
      <sheetName val="[SHOPLIST_xls]70,6"/>
      <sheetName val="Site_Dev_BOQ6"/>
      <sheetName val="1_2_Staff_Schedule7"/>
      <sheetName val="[SHOPLIST_xls]/VWVU))tÏØ0__27"/>
      <sheetName val="[SHOPLIST_xls]/VWVU))tÏØ0__28"/>
      <sheetName val="Cost_Heading3"/>
      <sheetName val="D_&amp;_W_sizes3"/>
      <sheetName val="SOPMA_DD3"/>
      <sheetName val="PRICE_INFO3"/>
      <sheetName val="RC_SUMMARY3"/>
      <sheetName val="LABOUR_PRODUCTIVITY-TAV3"/>
      <sheetName val="MATERIAL_PRICES3"/>
      <sheetName val="P-100_MRF_DB_R13"/>
      <sheetName val="Base_BM-rebar6"/>
      <sheetName val="Contract_Division4"/>
      <sheetName val="SubContract_Type4"/>
      <sheetName val="Service_Type4"/>
      <sheetName val="Attach_4-183"/>
      <sheetName val="Area_Breakdown_PER_LEVEL_LINK6"/>
      <sheetName val="CF_Input6"/>
      <sheetName val="DATA_INPUT6"/>
      <sheetName val="Vordruck-Nr__7_1_3_D6"/>
      <sheetName val="M&amp;A_D6"/>
      <sheetName val="M&amp;A_E6"/>
      <sheetName val="M&amp;A_G6"/>
      <sheetName val="_SHOPLIST_xls_703"/>
      <sheetName val="_SHOPLIST_xls_70,_0s«iÆøí¬i3"/>
      <sheetName val="Data_Sheet6"/>
      <sheetName val="tender_allowances6"/>
      <sheetName val="_Summary_BKG_0346"/>
      <sheetName val="BILL_3R6"/>
      <sheetName val="BLOCK-A_(MEA_SHEET)6"/>
      <sheetName val="Bill_106"/>
      <sheetName val="Labour_Costs6"/>
      <sheetName val="Ewaan_Show_Kitchen_(2)3"/>
      <sheetName val="Cash_Flow_Working3"/>
      <sheetName val="MN_T_B_3"/>
      <sheetName val="Data_I_(2)3"/>
      <sheetName val="rEFERENCES_3"/>
      <sheetName val="Qtys_ZamZam_(Del__before)3"/>
      <sheetName val="Qtys_Relocation_(Del_before)3"/>
      <sheetName val="_Qtys_Sub_&amp;_Tents_(Del__before3"/>
      <sheetName val="Qtys__Signages_(Del__before)3"/>
      <sheetName val="Qtys_Temporary_Passages_(Del)3"/>
      <sheetName val="_Qtys_Ser__Rooms_(Del_before)3"/>
      <sheetName val="Labour_Rate_3"/>
      <sheetName val="[SHOPLIST_xls]/VWVU))tÏØ0__36"/>
      <sheetName val="[SHOPLIST_xls]70,/0s«_iÆø_í¬_i6"/>
      <sheetName val="[SHOPLIST_xls]70?,/0?s«i?Æøí¬i6"/>
      <sheetName val="S"/>
      <sheetName val="02"/>
      <sheetName val="03"/>
      <sheetName val="04"/>
      <sheetName val="01"/>
      <sheetName val="钢筋"/>
      <sheetName val="PLT-SUM"/>
      <sheetName val="Laundry"/>
      <sheetName val="主材价格"/>
      <sheetName val="_SHOPLIST.xls__SHOPLIST.xls_70"/>
      <sheetName val="ConferenceCentre_x0000_옰ʒ"/>
      <sheetName val="70_x0000_,_0_x0000_"/>
      <sheetName val="_x0000__x0000__x005"/>
      <sheetName val="Geneí¬_x0008_i_x000"/>
      <sheetName val="各楼量单项组价及与DAR单价对比"/>
      <sheetName val="공문"/>
      <sheetName val="AOP Summary-2"/>
      <sheetName val="GFA_HQ_Building29"/>
      <sheetName val="GFA_Conference28"/>
      <sheetName val="Chiet_tinh_dz2227"/>
      <sheetName val="Chiet_tinh_dz3527"/>
      <sheetName val="BQ_External28"/>
      <sheetName val="StattCo_yCharges27"/>
      <sheetName val="CT_Thang_Mo27"/>
      <sheetName val="Raw_Data27"/>
      <sheetName val="Penthouse_Apartment27"/>
      <sheetName val="LABOUR_HISTOGRAM28"/>
      <sheetName val="@risk_rents_and_incentives27"/>
      <sheetName val="Car_park_lease27"/>
      <sheetName val="Net_rent_analysis27"/>
      <sheetName val="Poz-1_27"/>
      <sheetName val="Lab_Cum_Hist27"/>
      <sheetName val="Graph_Data_(DO_NOT_PRINT)27"/>
      <sheetName val="CT__PL26"/>
      <sheetName val="Projet,_methodes_&amp;_couts26"/>
      <sheetName val="Risques_majeurs_&amp;_Frais_Ind_26"/>
      <sheetName val="LEVEL_SHEET27"/>
      <sheetName val="SPT_vs_PHI27"/>
      <sheetName val="Bill_No__227"/>
      <sheetName val="budget_summary_(2)26"/>
      <sheetName val="Budget_Analysis_Summary26"/>
      <sheetName val="Customize_Your_Invoice27"/>
      <sheetName val="HVAC_BoQ27"/>
      <sheetName val="FOL_-_Bar27"/>
      <sheetName val="Tender_Summary27"/>
      <sheetName val="Insurance_Ext27"/>
      <sheetName val="intr_stool_brkup26"/>
      <sheetName val="Top_sheet26"/>
      <sheetName val="Body_Sheet26"/>
      <sheetName val="1_0_Executive_Summary26"/>
      <sheetName val="Bill_124"/>
      <sheetName val="Bill_225"/>
      <sheetName val="Bill_324"/>
      <sheetName val="Bill_424"/>
      <sheetName val="Bill_524"/>
      <sheetName val="Bill_624"/>
      <sheetName val="Bill_724"/>
      <sheetName val="2_Div_14_24"/>
      <sheetName val="Ap_A24"/>
      <sheetName val="SHOPLIST_xls23"/>
      <sheetName val="Dubai_golf23"/>
      <sheetName val="beam-reinft-IIInd_floor23"/>
      <sheetName val="beam-reinft-machine_rm23"/>
      <sheetName val="POWER_ASSUMPTIONS23"/>
      <sheetName val="Invoice_Summary23"/>
      <sheetName val="PROJECT_BRIEF24"/>
      <sheetName val="C_(3)24"/>
      <sheetName val="Civil_Boq22"/>
      <sheetName val="WITHOUT_C&amp;I_PROFIT_(3)22"/>
      <sheetName val="VALVE_CHAMBERS19"/>
      <sheetName val="Fire_Hydrants19"/>
      <sheetName val="B_GATE_VALVE19"/>
      <sheetName val="Sub_G1_Fire19"/>
      <sheetName val="Sub_G12_Fire19"/>
      <sheetName val="BILL_COV20"/>
      <sheetName val="Activity_List22"/>
      <sheetName val="DETAILED__BOQ20"/>
      <sheetName val="M-Book_for_Conc20"/>
      <sheetName val="M-Book_for_FW20"/>
      <sheetName val="HIRED_LABOUR_CODE20"/>
      <sheetName val="PA-_Consutant_20"/>
      <sheetName val="foot-slab_reinft20"/>
      <sheetName val="Softscape_Buildup22"/>
      <sheetName val="Mat'l_Rate22"/>
      <sheetName val="Ra__stair20"/>
      <sheetName val="Materials_Cost(PCC)19"/>
      <sheetName val="India_F&amp;S_Template19"/>
      <sheetName val="IO_LIST19"/>
      <sheetName val="Material_19"/>
      <sheetName val="Quote_Sheet19"/>
      <sheetName val="Day_work19"/>
      <sheetName val="Div__0218"/>
      <sheetName val="Div__0318"/>
      <sheetName val="Div__0418"/>
      <sheetName val="Div__0518"/>
      <sheetName val="Div__0618"/>
      <sheetName val="Div__0718"/>
      <sheetName val="Div__0818"/>
      <sheetName val="Div__0918"/>
      <sheetName val="Div__1018"/>
      <sheetName val="Div__1118"/>
      <sheetName val="Div__1218"/>
      <sheetName val="Div_1318"/>
      <sheetName val="EXTERNAL_WORKS18"/>
      <sheetName val="PRODUCTIVITY_RATE18"/>
      <sheetName val="U_R_A_-_MASONRY18"/>
      <sheetName val="U_R_A_-_PLASTERING18"/>
      <sheetName val="U_R_A_-_TILING18"/>
      <sheetName val="U_R_A_-_GRANITE18"/>
      <sheetName val="V_C_2_-_EARTHWORK18"/>
      <sheetName val="V_C_9_-_CERAMIC18"/>
      <sheetName val="V_C_9_-_FINISHES18"/>
      <sheetName val="Working_for_RCC18"/>
      <sheetName val="Elemental_Buildup17"/>
      <sheetName val="Eq__Mobilization18"/>
      <sheetName val="w't_table17"/>
      <sheetName val="bill_nb2-Plumbing_&amp;_Drainag17"/>
      <sheetName val="Pl_&amp;_Dr_B17"/>
      <sheetName val="Pl_&amp;_Dr_G17"/>
      <sheetName val="Pl_&amp;_Dr_M17"/>
      <sheetName val="Pl_&amp;_Dr_117"/>
      <sheetName val="Pl_&amp;_Dr_217"/>
      <sheetName val="Pl_&amp;_Dr_317"/>
      <sheetName val="Pl_&amp;_Dr_417"/>
      <sheetName val="Pl_&amp;_Dr_517"/>
      <sheetName val="Pl_&amp;_Dr_617"/>
      <sheetName val="Pl_&amp;_Dr_717"/>
      <sheetName val="Pl_&amp;_Dr_817"/>
      <sheetName val="Pl_&amp;_Dr_R17"/>
      <sheetName val="FF_B17"/>
      <sheetName val="FF_G17"/>
      <sheetName val="FF_M17"/>
      <sheetName val="FF_117"/>
      <sheetName val="FF_2_17"/>
      <sheetName val="FF_317"/>
      <sheetName val="FF_417"/>
      <sheetName val="FF_517"/>
      <sheetName val="FF_6_17"/>
      <sheetName val="FF_717"/>
      <sheetName val="FF_817"/>
      <sheetName val="FF_R17"/>
      <sheetName val="bill_nb3-FF17"/>
      <sheetName val="HVAC_B17"/>
      <sheetName val="HVAC_G17"/>
      <sheetName val="HVAC_M17"/>
      <sheetName val="HVAC_117"/>
      <sheetName val="HVAC_217"/>
      <sheetName val="HVAC_317"/>
      <sheetName val="HVAC_417"/>
      <sheetName val="HVAC_517"/>
      <sheetName val="HVAC_617"/>
      <sheetName val="HVAC_717"/>
      <sheetName val="HVAC_817"/>
      <sheetName val="HVAC_R17"/>
      <sheetName val="bill_nb4-HVAC17"/>
      <sheetName val="SC_B17"/>
      <sheetName val="SC_G17"/>
      <sheetName val="SC_M17"/>
      <sheetName val="SC_117"/>
      <sheetName val="SC_217"/>
      <sheetName val="SC_317"/>
      <sheetName val="SC_417"/>
      <sheetName val="SC_517"/>
      <sheetName val="SC_617"/>
      <sheetName val="SC_717"/>
      <sheetName val="SC_817"/>
      <sheetName val="SC_R17"/>
      <sheetName val="AV_B17"/>
      <sheetName val="AV_G17"/>
      <sheetName val="AV_M17"/>
      <sheetName val="AV_117"/>
      <sheetName val="AV_217"/>
      <sheetName val="AV_317"/>
      <sheetName val="AV_417"/>
      <sheetName val="AV_517"/>
      <sheetName val="AV_617"/>
      <sheetName val="AV_717"/>
      <sheetName val="AV_817"/>
      <sheetName val="EL_B17"/>
      <sheetName val="EL_M17"/>
      <sheetName val="EL_117"/>
      <sheetName val="EL_217"/>
      <sheetName val="EL_317"/>
      <sheetName val="EL_417"/>
      <sheetName val="EL_517"/>
      <sheetName val="EL_617"/>
      <sheetName val="EL_717"/>
      <sheetName val="EL_817"/>
      <sheetName val="EL_R17"/>
      <sheetName val="EL_TR17"/>
      <sheetName val="8-_EL17"/>
      <sheetName val="FA_B17"/>
      <sheetName val="FA_G17"/>
      <sheetName val="FA_M17"/>
      <sheetName val="FA_117"/>
      <sheetName val="FA_217"/>
      <sheetName val="FA_317"/>
      <sheetName val="FA_417"/>
      <sheetName val="FA_517"/>
      <sheetName val="FA_617"/>
      <sheetName val="FA_717"/>
      <sheetName val="FA_817"/>
      <sheetName val="FA_R17"/>
      <sheetName val="9-_FA17"/>
      <sheetName val="BOQ_Direct_selling_cost19"/>
      <sheetName val="CHART_OF_ACCOUNTS18"/>
      <sheetName val="B185-B-9_118"/>
      <sheetName val="B185-B-9_218"/>
      <sheetName val="Material_List_17"/>
      <sheetName val="E-Bill_No_6_A-O18"/>
      <sheetName val="B09_118"/>
      <sheetName val="Division_246"/>
      <sheetName val="Division_417"/>
      <sheetName val="Division_517"/>
      <sheetName val="Division_617"/>
      <sheetName val="Division_717"/>
      <sheetName val="Division_817"/>
      <sheetName val="Division_917"/>
      <sheetName val="Division_1017"/>
      <sheetName val="Division_1217"/>
      <sheetName val="Division_1417"/>
      <sheetName val="Division_2120"/>
      <sheetName val="Division_2218"/>
      <sheetName val="Division_2317"/>
      <sheetName val="Division_2617"/>
      <sheetName val="Division_2717"/>
      <sheetName val="Division_2817"/>
      <sheetName val="Division_3117"/>
      <sheetName val="Division_3217"/>
      <sheetName val="Division_3317"/>
      <sheetName val="PMWeb_data18"/>
      <sheetName val="PointNo_517"/>
      <sheetName val="SS_MH18"/>
      <sheetName val="2_2)Revised_Cash_Flow17"/>
      <sheetName val="입찰내역_발주처_양식17"/>
      <sheetName val="/VWVU))tÏØ0__18"/>
      <sheetName val="LIST_DO_NOT_REMOVE16"/>
      <sheetName val="Index_List17"/>
      <sheetName val="Type_List17"/>
      <sheetName val="File_Types17"/>
      <sheetName val="Chiet_t17"/>
      <sheetName val="Staffing_and_Rates_IA17"/>
      <sheetName val="Summary_of_Work15"/>
      <sheetName val="PRECAST_lightconc-II19"/>
      <sheetName val="final_abstract19"/>
      <sheetName val="Staff_Acco_15"/>
      <sheetName val="TBAL9697_-group_wise__sdpl15"/>
      <sheetName val="Employee_List15"/>
      <sheetName val="Project_Cost_Breakdown15"/>
      <sheetName val="B6_2_16"/>
      <sheetName val="Item-_Compact15"/>
      <sheetName val="E_&amp;_R15"/>
      <sheetName val="Рабочий_лист14"/>
      <sheetName val="SITE_WORK14"/>
      <sheetName val="Annex_1_Sect_3a15"/>
      <sheetName val="Annex_1_Sect_3a_115"/>
      <sheetName val="Annex_1_Sect_3b15"/>
      <sheetName val="Annex_1_Sect_3c15"/>
      <sheetName val="HOURLY_RATES15"/>
      <sheetName val="Rate_summary14"/>
      <sheetName val="RAB_AR&amp;STR14"/>
      <sheetName val="d-safe_DELUXE14"/>
      <sheetName val="Back_up14"/>
      <sheetName val="PT_141-_Site_A_Landscape14"/>
      <sheetName val="train_cash14"/>
      <sheetName val="accom_cash14"/>
      <sheetName val="INDIGINEOUS_ITEMS_14"/>
      <sheetName val="Duct_Accesories14"/>
      <sheetName val="Mall_waterproofing14"/>
      <sheetName val="MSCP_waterproofing14"/>
      <sheetName val="????_???_??14"/>
      <sheetName val="Labour_&amp;_Plant14"/>
      <sheetName val="Ave_wtd_rates14"/>
      <sheetName val="Debits_as_on_12_04_0814"/>
      <sheetName val="STAFFSCHED_14"/>
      <sheetName val="TRIAL_BALANCE14"/>
      <sheetName val="[SHOPLIST_xls][SHOPLIST_xls]722"/>
      <sheetName val="Common_Variables14"/>
      <sheetName val="[SHOPLIST_xls]70,/0s«iÆøí¬i14"/>
      <sheetName val="GPL_Revenu_Update14"/>
      <sheetName val="DO_NOT_TOUCH14"/>
      <sheetName val="Work_Type14"/>
      <sheetName val="PROJECT_BRIEF(EX_NEW)14"/>
      <sheetName val="AREA_OF_APPLICATION13"/>
      <sheetName val="Risk_Breakdown_Structure13"/>
      <sheetName val="Geneí¬_i13"/>
      <sheetName val="steel_total13"/>
      <sheetName val="ELE_BOQ13"/>
      <sheetName val="Z-_GENERAL_PRICE_SUMMARY10"/>
      <sheetName val="Resumo_Empreitadas10"/>
      <sheetName val="PPA_Summary10"/>
      <sheetName val="Mix_Design10"/>
      <sheetName val="%_prog_figs_-u5_and_total10"/>
      <sheetName val="_VWVU))tÏØ0__11"/>
      <sheetName val="Floor_Box_11"/>
      <sheetName val="Equipment_Rates9"/>
      <sheetName val="[SHOPLIST_xls]/VW9"/>
      <sheetName val="[SHOPLIST_xls]/VWVU))tÏØ0__45"/>
      <sheetName val="[SHOPLIST_xls]/VWVU))tÏØ0__46"/>
      <sheetName val="Cashflow_projection9"/>
      <sheetName val="[SHOPLIST_xls][SHOPLIST_xls]723"/>
      <sheetName val="E_H_-_H__W_P_9"/>
      <sheetName val="E__H__Treatment_for_pile_cap9"/>
      <sheetName val="[SHOPLIST_xls][SHOPLIST_xls][S9"/>
      <sheetName val="Form_69"/>
      <sheetName val="Risk_Register9"/>
      <sheetName val="Revised_Front_Page9"/>
      <sheetName val="Diff_Run01&amp;Run029"/>
      <sheetName val="CCS_Summary9"/>
      <sheetName val="1_Carillion_Staff9"/>
      <sheetName val="_2_Staff_&amp;_Gen_labour9"/>
      <sheetName val="3_Offices9"/>
      <sheetName val="4_TempServ9"/>
      <sheetName val="__5_Temp_Wks9"/>
      <sheetName val="_6_Addn_Plant9"/>
      <sheetName val="_7__Transport9"/>
      <sheetName val="_8_Testing9"/>
      <sheetName val="9__Miscellaneous9"/>
      <sheetName val="10__Design9"/>
      <sheetName val="_11_Insurances9"/>
      <sheetName val="_12_Client_Req_9"/>
      <sheetName val="Risk_List9"/>
      <sheetName val="Track_of_Changes9"/>
      <sheetName val="Bill_8_Doors_&amp;_Windows9"/>
      <sheetName val="Bill_9_Finishes_9"/>
      <sheetName val="Bill_10_Specialities9"/>
      <sheetName val="Dash_board9"/>
      <sheetName val="[SHOPLIST_xls]709"/>
      <sheetName val="[SHOPLIST_xls]70,9"/>
      <sheetName val="Base_BM-rebar9"/>
      <sheetName val="Materials_9"/>
      <sheetName val="Site_Dev_BOQ9"/>
      <sheetName val="Data_Sheet9"/>
      <sheetName val="tender_allowances9"/>
      <sheetName val="_Summary_BKG_0349"/>
      <sheetName val="BILL_3R9"/>
      <sheetName val="Area_Breakdown_PER_LEVEL_LINK9"/>
      <sheetName val="CF_Input9"/>
      <sheetName val="DATA_INPUT9"/>
      <sheetName val="Vordruck-Nr__7_1_3_D9"/>
      <sheetName val="M&amp;A_D9"/>
      <sheetName val="M&amp;A_E9"/>
      <sheetName val="M&amp;A_G9"/>
      <sheetName val="1_2_Staff_Schedule10"/>
      <sheetName val="Bill_109"/>
      <sheetName val="[SHOPLIST_xls]/VWVU))tÏØ0__47"/>
      <sheetName val="[SHOPLIST_xls]/VWVU))tÏØ0__48"/>
      <sheetName val="[SHOPLIST_xls]/VWVU))tÏØ0__49"/>
      <sheetName val="[SHOPLIST_xls]70,/0s«_iÆø_í¬_i9"/>
      <sheetName val="[SHOPLIST_xls]70?,/0?s«i?Æøí¬i9"/>
      <sheetName val="Labour_Costs9"/>
      <sheetName val="BLOCK-A_(MEA_SHEET)9"/>
      <sheetName val="Contract_Division7"/>
      <sheetName val="SubContract_Type7"/>
      <sheetName val="Service_Type7"/>
      <sheetName val="Cost_Heading6"/>
      <sheetName val="D_&amp;_W_sizes6"/>
      <sheetName val="SOPMA_DD6"/>
      <sheetName val="PRICE_INFO6"/>
      <sheetName val="RC_SUMMARY6"/>
      <sheetName val="LABOUR_PRODUCTIVITY-TAV6"/>
      <sheetName val="MATERIAL_PRICES6"/>
      <sheetName val="P-100_MRF_DB_R16"/>
      <sheetName val="Attach_4-186"/>
      <sheetName val="_SHOPLIST_xls_706"/>
      <sheetName val="_SHOPLIST_xls_70,_0s«iÆøí¬i6"/>
      <sheetName val="Ewaan_Show_Kitchen_(2)6"/>
      <sheetName val="Cash_Flow_Working6"/>
      <sheetName val="MN_T_B_6"/>
      <sheetName val="Data_I_(2)6"/>
      <sheetName val="rEFERENCES_6"/>
      <sheetName val="Qtys_ZamZam_(Del__before)6"/>
      <sheetName val="Qtys_Relocation_(Del_before)6"/>
      <sheetName val="_Qtys_Sub_&amp;_Tents_(Del__before6"/>
      <sheetName val="Qtys__Signages_(Del__before)6"/>
      <sheetName val="Qtys_Temporary_Passages_(Del)6"/>
      <sheetName val="_Qtys_Ser__Rooms_(Del_before)6"/>
      <sheetName val="Labour_Rate_6"/>
      <sheetName val="2F_회의실견적(5_14_일대)2"/>
      <sheetName val="_HIT-&gt;HMC_견적(3900)2"/>
      <sheetName val="Appendix_B2"/>
      <sheetName val="LABOUR_RATE"/>
      <sheetName val="Material_Rate"/>
      <sheetName val="kppl_pl"/>
      <sheetName val="Basic_Rates"/>
      <sheetName val="Div_07_Thermal_&amp;_Moisture"/>
      <sheetName val="AOP_Summary-2"/>
      <sheetName val="May_05"/>
      <sheetName val="April_05"/>
      <sheetName val="Aug_05"/>
      <sheetName val="July_05"/>
      <sheetName val="June_05"/>
      <sheetName val="Nov_05"/>
      <sheetName val="Oct_05"/>
      <sheetName val="Sep_05"/>
      <sheetName val="Data_Validation"/>
      <sheetName val="Div26_-_Elect"/>
      <sheetName val="CHUNG_CU_CARRILON"/>
      <sheetName val="GFA_HQ_Building30"/>
      <sheetName val="GFA_Conference29"/>
      <sheetName val="Chiet_tinh_dz2228"/>
      <sheetName val="Chiet_tinh_dz3528"/>
      <sheetName val="BQ_External29"/>
      <sheetName val="StattCo_yCharges28"/>
      <sheetName val="CT_Thang_Mo28"/>
      <sheetName val="Raw_Data28"/>
      <sheetName val="Penthouse_Apartment28"/>
      <sheetName val="LABOUR_HISTOGRAM29"/>
      <sheetName val="@risk_rents_and_incentives28"/>
      <sheetName val="Car_park_lease28"/>
      <sheetName val="Net_rent_analysis28"/>
      <sheetName val="Poz-1_28"/>
      <sheetName val="Lab_Cum_Hist28"/>
      <sheetName val="Graph_Data_(DO_NOT_PRINT)28"/>
      <sheetName val="CT__PL27"/>
      <sheetName val="Projet,_methodes_&amp;_couts27"/>
      <sheetName val="Risques_majeurs_&amp;_Frais_Ind_27"/>
      <sheetName val="LEVEL_SHEET28"/>
      <sheetName val="SPT_vs_PHI28"/>
      <sheetName val="Bill_No__228"/>
      <sheetName val="budget_summary_(2)27"/>
      <sheetName val="Budget_Analysis_Summary27"/>
      <sheetName val="Customize_Your_Invoice28"/>
      <sheetName val="HVAC_BoQ28"/>
      <sheetName val="FOL_-_Bar28"/>
      <sheetName val="Tender_Summary28"/>
      <sheetName val="Insurance_Ext28"/>
      <sheetName val="intr_stool_brkup27"/>
      <sheetName val="Top_sheet27"/>
      <sheetName val="Body_Sheet27"/>
      <sheetName val="1_0_Executive_Summary27"/>
      <sheetName val="Bill_125"/>
      <sheetName val="Bill_226"/>
      <sheetName val="Bill_325"/>
      <sheetName val="Bill_425"/>
      <sheetName val="Bill_525"/>
      <sheetName val="Bill_625"/>
      <sheetName val="Bill_725"/>
      <sheetName val="2_Div_14_25"/>
      <sheetName val="Ap_A25"/>
      <sheetName val="SHOPLIST_xls24"/>
      <sheetName val="Dubai_golf24"/>
      <sheetName val="beam-reinft-IIInd_floor24"/>
      <sheetName val="beam-reinft-machine_rm24"/>
      <sheetName val="POWER_ASSUMPTIONS24"/>
      <sheetName val="Invoice_Summary24"/>
      <sheetName val="PROJECT_BRIEF25"/>
      <sheetName val="C_(3)25"/>
      <sheetName val="Civil_Boq23"/>
      <sheetName val="WITHOUT_C&amp;I_PROFIT_(3)23"/>
      <sheetName val="VALVE_CHAMBERS20"/>
      <sheetName val="Fire_Hydrants20"/>
      <sheetName val="B_GATE_VALVE20"/>
      <sheetName val="Sub_G1_Fire20"/>
      <sheetName val="Sub_G12_Fire20"/>
      <sheetName val="BILL_COV21"/>
      <sheetName val="Activity_List23"/>
      <sheetName val="DETAILED__BOQ21"/>
      <sheetName val="M-Book_for_Conc21"/>
      <sheetName val="M-Book_for_FW21"/>
      <sheetName val="HIRED_LABOUR_CODE21"/>
      <sheetName val="PA-_Consutant_21"/>
      <sheetName val="foot-slab_reinft21"/>
      <sheetName val="Softscape_Buildup23"/>
      <sheetName val="Mat'l_Rate23"/>
      <sheetName val="Ra__stair21"/>
      <sheetName val="Materials_Cost(PCC)20"/>
      <sheetName val="India_F&amp;S_Template20"/>
      <sheetName val="IO_LIST20"/>
      <sheetName val="Material_20"/>
      <sheetName val="Quote_Sheet20"/>
      <sheetName val="Day_work20"/>
      <sheetName val="Div__0219"/>
      <sheetName val="Div__0319"/>
      <sheetName val="Div__0419"/>
      <sheetName val="Div__0519"/>
      <sheetName val="Div__0619"/>
      <sheetName val="Div__0719"/>
      <sheetName val="Div__0819"/>
      <sheetName val="Div__0919"/>
      <sheetName val="Div__1019"/>
      <sheetName val="Div__1119"/>
      <sheetName val="Div__1219"/>
      <sheetName val="Div_1319"/>
      <sheetName val="EXTERNAL_WORKS19"/>
      <sheetName val="PRODUCTIVITY_RATE19"/>
      <sheetName val="U_R_A_-_MASONRY19"/>
      <sheetName val="U_R_A_-_PLASTERING19"/>
      <sheetName val="U_R_A_-_TILING19"/>
      <sheetName val="U_R_A_-_GRANITE19"/>
      <sheetName val="V_C_2_-_EARTHWORK19"/>
      <sheetName val="V_C_9_-_CERAMIC19"/>
      <sheetName val="V_C_9_-_FINISHES19"/>
      <sheetName val="Working_for_RCC19"/>
      <sheetName val="Elemental_Buildup18"/>
      <sheetName val="Eq__Mobilization19"/>
      <sheetName val="w't_table18"/>
      <sheetName val="bill_nb2-Plumbing_&amp;_Drainag18"/>
      <sheetName val="Pl_&amp;_Dr_B18"/>
      <sheetName val="Pl_&amp;_Dr_G18"/>
      <sheetName val="Pl_&amp;_Dr_M18"/>
      <sheetName val="Pl_&amp;_Dr_118"/>
      <sheetName val="Pl_&amp;_Dr_218"/>
      <sheetName val="Pl_&amp;_Dr_318"/>
      <sheetName val="Pl_&amp;_Dr_418"/>
      <sheetName val="Pl_&amp;_Dr_518"/>
      <sheetName val="Pl_&amp;_Dr_618"/>
      <sheetName val="Pl_&amp;_Dr_718"/>
      <sheetName val="Pl_&amp;_Dr_818"/>
      <sheetName val="Pl_&amp;_Dr_R18"/>
      <sheetName val="FF_B18"/>
      <sheetName val="FF_G18"/>
      <sheetName val="FF_M18"/>
      <sheetName val="FF_118"/>
      <sheetName val="FF_2_18"/>
      <sheetName val="FF_318"/>
      <sheetName val="FF_418"/>
      <sheetName val="FF_518"/>
      <sheetName val="FF_6_18"/>
      <sheetName val="FF_718"/>
      <sheetName val="FF_818"/>
      <sheetName val="FF_R18"/>
      <sheetName val="bill_nb3-FF18"/>
      <sheetName val="HVAC_B18"/>
      <sheetName val="HVAC_G18"/>
      <sheetName val="HVAC_M18"/>
      <sheetName val="HVAC_118"/>
      <sheetName val="HVAC_218"/>
      <sheetName val="HVAC_318"/>
      <sheetName val="HVAC_418"/>
      <sheetName val="HVAC_518"/>
      <sheetName val="HVAC_618"/>
      <sheetName val="HVAC_718"/>
      <sheetName val="HVAC_818"/>
      <sheetName val="HVAC_R18"/>
      <sheetName val="bill_nb4-HVAC18"/>
      <sheetName val="SC_B18"/>
      <sheetName val="SC_G18"/>
      <sheetName val="SC_M18"/>
      <sheetName val="SC_118"/>
      <sheetName val="SC_218"/>
      <sheetName val="SC_318"/>
      <sheetName val="SC_418"/>
      <sheetName val="SC_518"/>
      <sheetName val="SC_618"/>
      <sheetName val="SC_718"/>
      <sheetName val="SC_818"/>
      <sheetName val="SC_R18"/>
      <sheetName val="AV_B18"/>
      <sheetName val="AV_G18"/>
      <sheetName val="AV_M18"/>
      <sheetName val="AV_118"/>
      <sheetName val="AV_218"/>
      <sheetName val="AV_318"/>
      <sheetName val="AV_418"/>
      <sheetName val="AV_518"/>
      <sheetName val="AV_618"/>
      <sheetName val="AV_718"/>
      <sheetName val="AV_818"/>
      <sheetName val="EL_B18"/>
      <sheetName val="EL_M18"/>
      <sheetName val="EL_118"/>
      <sheetName val="EL_218"/>
      <sheetName val="EL_318"/>
      <sheetName val="EL_418"/>
      <sheetName val="EL_518"/>
      <sheetName val="EL_618"/>
      <sheetName val="EL_718"/>
      <sheetName val="EL_818"/>
      <sheetName val="EL_R18"/>
      <sheetName val="EL_TR18"/>
      <sheetName val="8-_EL18"/>
      <sheetName val="FA_B18"/>
      <sheetName val="FA_G18"/>
      <sheetName val="FA_M18"/>
      <sheetName val="FA_118"/>
      <sheetName val="FA_218"/>
      <sheetName val="FA_318"/>
      <sheetName val="FA_418"/>
      <sheetName val="FA_518"/>
      <sheetName val="FA_618"/>
      <sheetName val="FA_718"/>
      <sheetName val="FA_818"/>
      <sheetName val="FA_R18"/>
      <sheetName val="9-_FA18"/>
      <sheetName val="BOQ_Direct_selling_cost20"/>
      <sheetName val="CHART_OF_ACCOUNTS19"/>
      <sheetName val="B185-B-9_119"/>
      <sheetName val="B185-B-9_219"/>
      <sheetName val="Material_List_18"/>
      <sheetName val="E-Bill_No_6_A-O19"/>
      <sheetName val="B09_119"/>
      <sheetName val="Division_247"/>
      <sheetName val="Division_418"/>
      <sheetName val="Division_518"/>
      <sheetName val="Division_618"/>
      <sheetName val="Division_718"/>
      <sheetName val="Division_818"/>
      <sheetName val="Division_918"/>
      <sheetName val="Division_1018"/>
      <sheetName val="Division_1218"/>
      <sheetName val="Division_1418"/>
      <sheetName val="Division_2121"/>
      <sheetName val="Division_2219"/>
      <sheetName val="Division_2318"/>
      <sheetName val="Division_2618"/>
      <sheetName val="Division_2718"/>
      <sheetName val="Division_2818"/>
      <sheetName val="Division_3118"/>
      <sheetName val="Division_3218"/>
      <sheetName val="Division_3318"/>
      <sheetName val="PMWeb_data19"/>
      <sheetName val="PointNo_518"/>
      <sheetName val="SS_MH19"/>
      <sheetName val="2_2)Revised_Cash_Flow18"/>
      <sheetName val="입찰내역_발주처_양식18"/>
      <sheetName val="/VWVU))tÏØ0__19"/>
      <sheetName val="LIST_DO_NOT_REMOVE17"/>
      <sheetName val="Index_List18"/>
      <sheetName val="Type_List18"/>
      <sheetName val="File_Types18"/>
      <sheetName val="Chiet_t18"/>
      <sheetName val="Staffing_and_Rates_IA18"/>
      <sheetName val="Summary_of_Work16"/>
      <sheetName val="PRECAST_lightconc-II20"/>
      <sheetName val="final_abstract20"/>
      <sheetName val="Staff_Acco_16"/>
      <sheetName val="TBAL9697_-group_wise__sdpl16"/>
      <sheetName val="Employee_List16"/>
      <sheetName val="Project_Cost_Breakdown16"/>
      <sheetName val="B6_2_17"/>
      <sheetName val="Item-_Compact16"/>
      <sheetName val="E_&amp;_R16"/>
      <sheetName val="Рабочий_лист15"/>
      <sheetName val="SITE_WORK15"/>
      <sheetName val="Annex_1_Sect_3a16"/>
      <sheetName val="Annex_1_Sect_3a_116"/>
      <sheetName val="Annex_1_Sect_3b16"/>
      <sheetName val="Annex_1_Sect_3c16"/>
      <sheetName val="HOURLY_RATES16"/>
      <sheetName val="Rate_summary15"/>
      <sheetName val="RAB_AR&amp;STR15"/>
      <sheetName val="d-safe_DELUXE15"/>
      <sheetName val="Back_up15"/>
      <sheetName val="PT_141-_Site_A_Landscape15"/>
      <sheetName val="train_cash15"/>
      <sheetName val="accom_cash15"/>
      <sheetName val="INDIGINEOUS_ITEMS_15"/>
      <sheetName val="Duct_Accesories15"/>
      <sheetName val="Mall_waterproofing15"/>
      <sheetName val="MSCP_waterproofing15"/>
      <sheetName val="????_???_??15"/>
      <sheetName val="Labour_&amp;_Plant15"/>
      <sheetName val="Ave_wtd_rates15"/>
      <sheetName val="Debits_as_on_12_04_0815"/>
      <sheetName val="STAFFSCHED_15"/>
      <sheetName val="TRIAL_BALANCE15"/>
      <sheetName val="[SHOPLIST_xls][SHOPLIST_xls]724"/>
      <sheetName val="Common_Variables15"/>
      <sheetName val="[SHOPLIST_xls]70,/0s«iÆøí¬i15"/>
      <sheetName val="GPL_Revenu_Update15"/>
      <sheetName val="DO_NOT_TOUCH15"/>
      <sheetName val="Work_Type15"/>
      <sheetName val="PROJECT_BRIEF(EX_NEW)15"/>
      <sheetName val="AREA_OF_APPLICATION14"/>
      <sheetName val="Risk_Breakdown_Structure14"/>
      <sheetName val="Geneí¬_i14"/>
      <sheetName val="steel_total14"/>
      <sheetName val="ELE_BOQ14"/>
      <sheetName val="Z-_GENERAL_PRICE_SUMMARY11"/>
      <sheetName val="Resumo_Empreitadas11"/>
      <sheetName val="PPA_Summary11"/>
      <sheetName val="Mix_Design11"/>
      <sheetName val="%_prog_figs_-u5_and_total11"/>
      <sheetName val="_VWVU))tÏØ0__12"/>
      <sheetName val="Floor_Box_12"/>
      <sheetName val="Equipment_Rates10"/>
      <sheetName val="[SHOPLIST_xls]/VW10"/>
      <sheetName val="[SHOPLIST_xls]/VWVU))tÏØ0__50"/>
      <sheetName val="[SHOPLIST_xls]/VWVU))tÏØ0__51"/>
      <sheetName val="Cashflow_projection10"/>
      <sheetName val="[SHOPLIST_xls][SHOPLIST_xls]725"/>
      <sheetName val="E_H_-_H__W_P_10"/>
      <sheetName val="E__H__Treatment_for_pile_cap10"/>
      <sheetName val="[SHOPLIST_xls][SHOPLIST_xls][10"/>
      <sheetName val="Form_610"/>
      <sheetName val="Risk_Register10"/>
      <sheetName val="Revised_Front_Page10"/>
      <sheetName val="Diff_Run01&amp;Run0210"/>
      <sheetName val="CCS_Summary10"/>
      <sheetName val="1_Carillion_Staff10"/>
      <sheetName val="_2_Staff_&amp;_Gen_labour10"/>
      <sheetName val="3_Offices10"/>
      <sheetName val="4_TempServ10"/>
      <sheetName val="__5_Temp_Wks10"/>
      <sheetName val="_6_Addn_Plant10"/>
      <sheetName val="_7__Transport10"/>
      <sheetName val="_8_Testing10"/>
      <sheetName val="9__Miscellaneous10"/>
      <sheetName val="10__Design10"/>
      <sheetName val="_11_Insurances10"/>
      <sheetName val="_12_Client_Req_10"/>
      <sheetName val="Risk_List10"/>
      <sheetName val="Track_of_Changes10"/>
      <sheetName val="Bill_8_Doors_&amp;_Windows10"/>
      <sheetName val="Bill_9_Finishes_10"/>
      <sheetName val="Bill_10_Specialities10"/>
      <sheetName val="Dash_board10"/>
      <sheetName val="[SHOPLIST_xls]7010"/>
      <sheetName val="[SHOPLIST_xls]70,10"/>
      <sheetName val="Base_BM-rebar10"/>
      <sheetName val="Materials_10"/>
      <sheetName val="Site_Dev_BOQ10"/>
      <sheetName val="Data_Sheet10"/>
      <sheetName val="tender_allowances10"/>
      <sheetName val="_Summary_BKG_03410"/>
      <sheetName val="BILL_3R10"/>
      <sheetName val="Area_Breakdown_PER_LEVEL_LINK10"/>
      <sheetName val="CF_Input10"/>
      <sheetName val="DATA_INPUT10"/>
      <sheetName val="Vordruck-Nr__7_1_3_D10"/>
      <sheetName val="M&amp;A_D10"/>
      <sheetName val="M&amp;A_E10"/>
      <sheetName val="M&amp;A_G10"/>
      <sheetName val="1_2_Staff_Schedule11"/>
      <sheetName val="Bill_1010"/>
      <sheetName val="[SHOPLIST_xls]/VWVU))tÏØ0__52"/>
      <sheetName val="[SHOPLIST_xls]/VWVU))tÏØ0__53"/>
      <sheetName val="[SHOPLIST_xls]/VWVU))tÏØ0__54"/>
      <sheetName val="[SHOPLIST_xls]70,/0s«_iÆø_í¬_10"/>
      <sheetName val="[SHOPLIST_xls]70?,/0?s«i?Æøí¬10"/>
      <sheetName val="Labour_Costs10"/>
      <sheetName val="BLOCK-A_(MEA_SHEET)10"/>
      <sheetName val="Contract_Division8"/>
      <sheetName val="SubContract_Type8"/>
      <sheetName val="Service_Type8"/>
      <sheetName val="Cost_Heading7"/>
      <sheetName val="D_&amp;_W_sizes7"/>
      <sheetName val="SOPMA_DD7"/>
      <sheetName val="PRICE_INFO7"/>
      <sheetName val="RC_SUMMARY7"/>
      <sheetName val="LABOUR_PRODUCTIVITY-TAV7"/>
      <sheetName val="MATERIAL_PRICES7"/>
      <sheetName val="P-100_MRF_DB_R17"/>
      <sheetName val="Attach_4-187"/>
      <sheetName val="_SHOPLIST_xls_707"/>
      <sheetName val="_SHOPLIST_xls_70,_0s«iÆøí¬i7"/>
      <sheetName val="Ewaan_Show_Kitchen_(2)7"/>
      <sheetName val="Cash_Flow_Working7"/>
      <sheetName val="MN_T_B_7"/>
      <sheetName val="Data_I_(2)7"/>
      <sheetName val="rEFERENCES_7"/>
      <sheetName val="Qtys_ZamZam_(Del__before)7"/>
      <sheetName val="Qtys_Relocation_(Del_before)7"/>
      <sheetName val="_Qtys_Sub_&amp;_Tents_(Del__before7"/>
      <sheetName val="Qtys__Signages_(Del__before)7"/>
      <sheetName val="Qtys_Temporary_Passages_(Del)7"/>
      <sheetName val="_Qtys_Ser__Rooms_(Del_before)7"/>
      <sheetName val="Labour_Rate_7"/>
      <sheetName val="2F_회의실견적(5_14_일대)3"/>
      <sheetName val="_HIT-&gt;HMC_견적(3900)3"/>
      <sheetName val="Appendix_B3"/>
      <sheetName val="BOQ_(2)1"/>
      <sheetName val="LABOUR_RATE1"/>
      <sheetName val="Material_Rate1"/>
      <sheetName val="Labor_abs-PW1"/>
      <sheetName val="Labor_abs-NMR1"/>
      <sheetName val="kppl_pl1"/>
      <sheetName val="Basic_Rates1"/>
      <sheetName val="Combined_Results_1"/>
      <sheetName val="Div_07_Thermal_&amp;_Moisture1"/>
      <sheetName val="precast_RC_element1"/>
      <sheetName val="pile_Fabrication1"/>
      <sheetName val="AOP_Summary-21"/>
      <sheetName val="May_051"/>
      <sheetName val="April_051"/>
      <sheetName val="Aug_051"/>
      <sheetName val="July_051"/>
      <sheetName val="June_051"/>
      <sheetName val="Nov_051"/>
      <sheetName val="Oct_051"/>
      <sheetName val="Sep_051"/>
      <sheetName val="Data_Validation1"/>
      <sheetName val="Div26_-_Elect1"/>
      <sheetName val="CHUNG_CU_CARRILON1"/>
      <sheetName val="[SHOPLIST.xls][SHOPLIST.xls]/VW"/>
      <sheetName val="4"/>
      <sheetName val="Tender Docs"/>
      <sheetName val="PENALTY"/>
      <sheetName val="Miral Emails"/>
      <sheetName val="LOAs (061619)"/>
      <sheetName val="Contract Conditions (Tender)"/>
      <sheetName val="Contract Qualifications"/>
      <sheetName val="YVPI &amp; GII"/>
      <sheetName val="LOA (live sheet)"/>
      <sheetName val="LOA Log (082419)"/>
      <sheetName val="FU"/>
      <sheetName val="Key Docs Ref."/>
      <sheetName val="To Mr. Boota (072519)"/>
      <sheetName val="SCHEDULE"/>
      <sheetName val="Recon Template"/>
      <sheetName val="ce"/>
      <sheetName val="[SHOPLIST.xls]70_x0000_,/0_x0000_s«_x0008_i_x"/>
      <sheetName val="Drop Down Data"/>
      <sheetName val="Rules "/>
      <sheetName val="침하계"/>
      <sheetName val="Update list"/>
      <sheetName val="Sinh Nam systems"/>
      <sheetName val="DIE profile"/>
      <sheetName val="Gaskets"/>
      <sheetName val="Fixing"/>
      <sheetName val="Metals"/>
      <sheetName val="Insulation"/>
      <sheetName val="Accesories"/>
      <sheetName val="Frameless"/>
      <sheetName val="Miscellaneous"/>
      <sheetName val="Glass"/>
      <sheetName val="Import tax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TH kinh phi"/>
      <sheetName val="KLDT DIEN"/>
      <sheetName val="Dinh muc CP KTCB khac"/>
      <sheetName val="tifico"/>
      <sheetName val="单价"/>
      <sheetName val="材料价格（藏）"/>
      <sheetName val="汇总表(藏)"/>
      <sheetName val="工程量（新）"/>
      <sheetName val="quotation "/>
      <sheetName val="XLR_NoRangeSheet"/>
      <sheetName val="cost-RC"/>
      <sheetName val="代号(藏)(线密度)"/>
      <sheetName val="Bill 5 - Carpark"/>
      <sheetName val="汇总"/>
      <sheetName val="代号(线密度)藏"/>
      <sheetName val="preliminary"/>
      <sheetName val="BOQ - summary  3"/>
      <sheetName val="NKSC thue"/>
      <sheetName val="실행"/>
      <sheetName val="05. Data_Cash Flow"/>
      <sheetName val="MTO REV.2(ARMOR)"/>
      <sheetName val="SITE-E"/>
      <sheetName val="escon"/>
      <sheetName val="70_x005f_x005f_x005f_x0000_,/0_x005f_x005f_x005f_x0000_"/>
      <sheetName val="Estimate_for_approval"/>
      <sheetName val="Build-up"/>
      <sheetName val="[SHOPLIST.xls][SH"/>
      <sheetName val="70,/0s«iÆøí¬i1"/>
      <sheetName val="70,/0s«_iÆø_í¬"/>
      <sheetName val="[SHOPLIST.xls]70_"/>
      <sheetName val="70,/0s«iÆøí¬i2"/>
      <sheetName val="70,/0s«iÆøí¬i3"/>
      <sheetName val="[SHOPLIST_xls]70_"/>
      <sheetName val="P15_Cost Implications"/>
      <sheetName val="P15_uPVC ducts-Rate Summary"/>
      <sheetName val="JRC"/>
      <sheetName val="P15-ducts_BU_1"/>
      <sheetName val="P15-ducts_BU_2"/>
      <sheetName val="Flysheets"/>
      <sheetName val="P13_uPVC ducts"/>
      <sheetName val="P13_Mass Concrete"/>
      <sheetName val="P13_Imported Fill"/>
      <sheetName val="P14_uPVC ducts"/>
      <sheetName val="P14_Mass Concrete"/>
      <sheetName val="P14_Imported Fill"/>
      <sheetName val="P14_Sand bed to cable"/>
      <sheetName val="P15_uPVC ducts"/>
      <sheetName val="P15-ducts"/>
      <sheetName val="[SHOPLIST_xls][SH"/>
      <sheetName val="IO"/>
      <sheetName val="FAL intern"/>
      <sheetName val="[SHOPLIST.xls]/VWVU))tÏØ0__8"/>
      <sheetName val="[SHOPLIST.xls]/VWVU))tÏØ0__9"/>
      <sheetName val="Abs PMRL"/>
      <sheetName val="HWDG"/>
      <sheetName val="L3-WBS Mapping"/>
      <sheetName val="BAFO CCL Submission"/>
      <sheetName val="P-Sum-Cab"/>
      <sheetName val="Quotation FM administration"/>
      <sheetName val="Quotation"/>
      <sheetName val="Quotation Visitor and Sec"/>
      <sheetName val="Service Charge"/>
      <sheetName val="Edwards"/>
      <sheetName val="CABLES "/>
      <sheetName val="Quotation Offices 108,9,10,11)"/>
      <sheetName val="Quotation modification"/>
      <sheetName val="Rate_analysis15"/>
      <sheetName val="Finansal_tamamlanma_Eğrisi"/>
      <sheetName val="Balance_Sheet"/>
      <sheetName val="2_Plex"/>
      <sheetName val="Sheet1_(2)"/>
      <sheetName val="4_Plex"/>
      <sheetName val="6_Plex_"/>
      <sheetName val="Detailed_Summary"/>
      <sheetName val="Sheet1_(3)"/>
      <sheetName val="Sheet1_(4)"/>
      <sheetName val="ARBQ"/>
      <sheetName val="Specialist"/>
      <sheetName val="Manpower"/>
      <sheetName val="Deliverables"/>
      <sheetName val="electrical"/>
      <sheetName val="P1926-H2B Pkg 2A&amp;2B"/>
      <sheetName val="P1940-H2B Pkg 1 Guestrooms"/>
      <sheetName val="P1929-DHCT"/>
      <sheetName val="1_-_Main_Building"/>
      <sheetName val="1_-_Summary"/>
      <sheetName val="2_-_Landscaping_Works"/>
      <sheetName val="2_-_Summary"/>
      <sheetName val="4_-_Bldg_Infra"/>
      <sheetName val="4_-_Summary"/>
      <sheetName val="New_Rates"/>
      <sheetName val="Labour_Rates"/>
      <sheetName val="Status_"/>
      <sheetName val="CLIENT_BUDGET"/>
      <sheetName val="Reco-June_2019"/>
      <sheetName val="REMINING_PROGRESS"/>
      <sheetName val="OS&amp;E__IT"/>
      <sheetName val="PAID_AMOUNT"/>
      <sheetName val="IPA_21"/>
      <sheetName val="Order_by_owner"/>
      <sheetName val="PERLIM__Sammary"/>
      <sheetName val="RECOVER_OF_DOUBLE_PAYMENT"/>
      <sheetName val="rathath_al_matar"/>
      <sheetName val="INTERNAL_LINE_"/>
      <sheetName val="MINOVA_AL_DEYAR"/>
      <sheetName val="BLUE_RHINE"/>
      <sheetName val="NATIONAL_PAINT"/>
      <sheetName val="FIRE_RATED"/>
      <sheetName val="70,/0s«i_x"/>
      <sheetName val="B-3_2_EB"/>
      <sheetName val="Dropdown_List"/>
      <sheetName val="Trade_Summary"/>
      <sheetName val="Summary_"/>
      <sheetName val="B04-A_-_DIA_SUDEER"/>
      <sheetName val="04D_-_Tanmyat"/>
      <sheetName val="13-_B04-B_&amp;_C"/>
      <sheetName val="_SITE_09_B04-B&amp;C-AFAQ"/>
      <sheetName val="[SHOPLIST_xls]/VWVU))tÏØ0__61"/>
      <sheetName val="[SHOPLIST_xls]/VWVU))tÏØ0__71"/>
      <sheetName val="Sheet_Index"/>
      <sheetName val="HB_CEC_schd_4_2"/>
      <sheetName val="HB_CEC_schd_4_3"/>
      <sheetName val="HB_CEC_schd_5_2"/>
      <sheetName val="HB_CEC_schd_6_2"/>
      <sheetName val="HB_CEC_schd_7_2"/>
      <sheetName val="HB_CEC_schd_9_2"/>
      <sheetName val="Doha_Farm"/>
      <sheetName val="Sec__A-PQ"/>
      <sheetName val="Preamble_B"/>
      <sheetName val="Sec__C-Dayworks"/>
      <sheetName val="d5_"/>
      <sheetName val="Tender_Docs"/>
      <sheetName val="Miral_Emails"/>
      <sheetName val="LOAs_(061619)"/>
      <sheetName val="Contract_Conditions_(Tender)"/>
      <sheetName val="Contract_Qualifications"/>
      <sheetName val="YVPI_&amp;_GII"/>
      <sheetName val="LOA_(live_sheet)"/>
      <sheetName val="LOA_Log_(082419)"/>
      <sheetName val="Key_Docs_Ref_"/>
      <sheetName val="To_Mr__Boota_(072519)"/>
      <sheetName val="CONSTRUCTION_COMPONENT"/>
      <sheetName val="Status_Summary"/>
      <sheetName val="Dashboard_(1)"/>
      <sheetName val="VO_Agreed_to_Unifier_Sum"/>
      <sheetName val="VO_Not_yet_Agreed_to_Unifier"/>
      <sheetName val="VO_Anticipated_to_Unifier"/>
      <sheetName val="EW_to_Unifier"/>
      <sheetName val="Prov_Sums"/>
      <sheetName val="Other_Amounts"/>
      <sheetName val="Asset_Allocation_(CR)"/>
      <sheetName val="Project_Benchmarking"/>
      <sheetName val="Master data"/>
      <sheetName val="Backup"/>
      <sheetName val="piedathot"/>
      <sheetName val="projcasflo"/>
      <sheetName val="supdata"/>
      <sheetName val="devbud"/>
      <sheetName val="BQLIST"/>
      <sheetName val="70,_0"/>
      <sheetName val="_x005"/>
      <sheetName val="Geneí¬i_x000"/>
      <sheetName val="70_,_0_s«i_Æøí¬_x"/>
      <sheetName val="MAIN SUMMARY"/>
      <sheetName val="[SHOPLIST.xls]/VWVU))tÏØ0__10"/>
      <sheetName val="[SHOPLIST.xls]/VWVU))tÏØ0__11"/>
      <sheetName val="B2-DV No.02"/>
      <sheetName val="6.2 Floor Finishes"/>
      <sheetName val="[SHOPLIST.xls]/VWVU))tÏØ0__17"/>
      <sheetName val="[SHOPLIST.xls]/VWVU))tÏØ0__16"/>
      <sheetName val="[SHOPLIST.xls]/VWVU))tÏØ0__14"/>
      <sheetName val="[SHOPLIST.xls]/VWVU))tÏØ0__12"/>
      <sheetName val="[SHOPLIST.xls]/VWVU))tÏØ0__13"/>
      <sheetName val="[SHOPLIST.xls]/VWVU))tÏØ0__15"/>
      <sheetName val="المعادلات"/>
      <sheetName val="집계표"/>
      <sheetName val="개시대사 (2)"/>
      <sheetName val="2gii"/>
      <sheetName val="CPA33-34"/>
      <sheetName val="Indices"/>
      <sheetName val="conc-foot-gradeslab"/>
      <sheetName val="May_052"/>
      <sheetName val="April_052"/>
      <sheetName val="Aug_052"/>
      <sheetName val="July_052"/>
      <sheetName val="June_052"/>
      <sheetName val="Nov_052"/>
      <sheetName val="Oct_052"/>
      <sheetName val="Sep_052"/>
      <sheetName val="New_Bld1"/>
      <sheetName val="Finansal_tamamlanma_Eğrisi1"/>
      <sheetName val="Sec__A-PQ1"/>
      <sheetName val="Preamble_B1"/>
      <sheetName val="Sec__C-Dayworks1"/>
      <sheetName val="d5_1"/>
      <sheetName val="2_Plex1"/>
      <sheetName val="Sheet1_(2)1"/>
      <sheetName val="4_Plex1"/>
      <sheetName val="6_Plex_1"/>
      <sheetName val="Detailed_Summary1"/>
      <sheetName val="Sheet1_(3)1"/>
      <sheetName val="Sheet1_(4)1"/>
      <sheetName val="HB_CEC_schd_4_21"/>
      <sheetName val="HB_CEC_schd_4_31"/>
      <sheetName val="HB_CEC_schd_5_21"/>
      <sheetName val="HB_CEC_schd_6_21"/>
      <sheetName val="HB_CEC_schd_7_21"/>
      <sheetName val="HB_CEC_schd_9_21"/>
      <sheetName val="Doha_Farm1"/>
      <sheetName val="Dropdown_List1"/>
      <sheetName val="Asset_Allocation_(CR)1"/>
      <sheetName val="Project_Benchmarking1"/>
      <sheetName val="1_-_Main_Building1"/>
      <sheetName val="1_-_Summary1"/>
      <sheetName val="2_-_Landscaping_Works1"/>
      <sheetName val="2_-_Summary1"/>
      <sheetName val="4_-_Bldg_Infra1"/>
      <sheetName val="4_-_Summary1"/>
      <sheetName val="Dashboard_(1)1"/>
      <sheetName val="VO_Agreed_to_Unifier_Sum1"/>
      <sheetName val="VO_Not_yet_Agreed_to_Unifier1"/>
      <sheetName val="VO_Anticipated_to_Unifier1"/>
      <sheetName val="EW_to_Unifier1"/>
      <sheetName val="Prov_Sums1"/>
      <sheetName val="Other_Amounts1"/>
      <sheetName val="Status_Summary1"/>
      <sheetName val="AOP_Summary-22"/>
      <sheetName val="_SHOPLIST_xls__SHOPLIST_xls_701"/>
      <sheetName val="_SHOPLIST_xls__SHOPLIST_xls_702"/>
      <sheetName val="_SHOPLIST_xls__SHOPLIST_xls_703"/>
      <sheetName val="GENERAL SUMMARY"/>
      <sheetName val="PRELIMINARIES"/>
      <sheetName val="SITE WORKS"/>
      <sheetName val="MASONRY"/>
      <sheetName val="METAL"/>
      <sheetName val="WOOD WORK"/>
      <sheetName val="THERMAL &amp; MOISTURE "/>
      <sheetName val="DOORS &amp; WINDOWS"/>
      <sheetName val="FINISHES"/>
      <sheetName val="SPECIALITIES"/>
      <sheetName val="MECHANICAL"/>
      <sheetName val="Additional Items"/>
      <sheetName val="L (4)"/>
      <sheetName val="ICM"/>
      <sheetName val="BOQ.1.92"/>
      <sheetName val="Ref Arch"/>
      <sheetName val="Ledger"/>
      <sheetName val="Data "/>
      <sheetName val="Cumulative Rail "/>
      <sheetName val="[SHOPLIST_xls]/VWVU))tÏØ0  "/>
      <sheetName val="Staff"/>
      <sheetName val="Staff OLD "/>
      <sheetName val="Initial Data"/>
      <sheetName val="Package Status"/>
      <sheetName val="3"/>
      <sheetName val="T&amp;M"/>
      <sheetName val="Appendix-A -GRAND SUMMARY"/>
      <sheetName val="D9 (New Rate)"/>
      <sheetName val="Validation"/>
      <sheetName val="TBEAM"/>
      <sheetName val="TABLO-3"/>
      <sheetName val="Transport"/>
      <sheetName val="Indirect"/>
      <sheetName val="Wordsdata"/>
      <sheetName val="Contractor Application"/>
      <sheetName val="08 MEP Summary"/>
      <sheetName val="03B1"/>
      <sheetName val="03B2"/>
      <sheetName val="Addnl works"/>
      <sheetName val="VARIATIONS"/>
      <sheetName val="B3. Material on Site-Detail"/>
      <sheetName val="[SHOPLIST.xls]70_x005f_x0000_,/0_x000"/>
      <sheetName val="Grand Summary "/>
      <sheetName val="Bill No.01 - GI "/>
      <sheetName val="combined "/>
      <sheetName val="summary-Optional "/>
      <sheetName val="B14.02 "/>
      <sheetName val="B21"/>
      <sheetName val="B22"/>
      <sheetName val="B27"/>
      <sheetName val="Prov.Sum "/>
      <sheetName val="Cover Page"/>
      <sheetName val="Approved INR Claimed Log (2)"/>
      <sheetName val="Chart2"/>
      <sheetName val="INR Data"/>
      <sheetName val="Sheet4"/>
      <sheetName val="Dec OCR"/>
      <sheetName val="IPA16"/>
      <sheetName val="log"/>
      <sheetName val="OCR (APR"/>
      <sheetName val="Survey "/>
      <sheetName val="Survey"/>
      <sheetName val="INR Summary Sheet"/>
      <sheetName val="ITR Form (Rev0)"/>
      <sheetName val="ITR Form (SS)"/>
      <sheetName val="SFB"/>
      <sheetName val="ITR Form (Rev1)"/>
      <sheetName val="Chart1"/>
      <sheetName val="Method Statements"/>
      <sheetName val="ITP"/>
      <sheetName val="SI 22"/>
      <sheetName val="TO List"/>
      <sheetName val="Qualifications"/>
      <sheetName val="CCTV DATA"/>
      <sheetName val="_SHOPLIST_xls_70,_0_x000"/>
      <sheetName val="CIF_COST_ITEM"/>
      <sheetName val="Comp_equip"/>
      <sheetName val="Contractor_Application"/>
      <sheetName val="General_Summary"/>
      <sheetName val="08_MEP_Summary"/>
      <sheetName val="Addnl_works"/>
      <sheetName val="B3__Material_on_Site-Detail"/>
      <sheetName val="Portfolio List"/>
      <sheetName val=" Estimate  "/>
      <sheetName val="Equip."/>
      <sheetName val="Book1"/>
      <sheetName val="Rates_for_public_areas"/>
      <sheetName val="SLHW"/>
      <sheetName val="Div Summary"/>
      <sheetName val="ConferenceCentre_옰ʒ䄂ʒ鵠ʐ䄂ʒ閐̐脭め_x0005_"/>
      <sheetName val="Detail Page"/>
      <sheetName val="_board7"/>
      <sheetName val="_boaboard (1)"/>
      <sheetName val="BULD.3"/>
      <sheetName val="BLOCK K"/>
      <sheetName val="예가표"/>
      <sheetName val="BREAKDOWN"/>
      <sheetName val="BUAs and Sales Forecast"/>
      <sheetName val="Lagoons Breakdown Prices"/>
      <sheetName val="Cover HW Z2 "/>
      <sheetName val="TOTAL WORK"/>
      <sheetName val="part 3"/>
      <sheetName val="pile Length for Easter fence"/>
      <sheetName val="Gene��_x0008_i_x0000__x0000__x0014__x0000_0."/>
      <sheetName val="70_x0000_,/0_x0000_s�_x0008_i_x0000_��_x0003_��_x0008_i_x0000_"/>
      <sheetName val="Top_sh_x0000__x0000__x0001_Ԁ"/>
      <sheetName val="Asset Desc"/>
      <sheetName val="WATER DUCT - IC 21"/>
      <sheetName val="BoQ-22-8-2019"/>
      <sheetName val="Tech"/>
      <sheetName val="Micro"/>
      <sheetName val="Electrical_database"/>
      <sheetName val="/VWVU))"/>
      <sheetName val="701"/>
      <sheetName val="70,1"/>
      <sheetName val="[SHOPLIST_xls][S1"/>
      <sheetName val="702"/>
      <sheetName val="70,2"/>
      <sheetName val="[SHOPLIST_xls][S2"/>
      <sheetName val="[SH"/>
      <sheetName val="70_"/>
      <sheetName val="703"/>
      <sheetName val="70,/0s«iÆøí¬i4"/>
      <sheetName val="[SHOPLIST.xls]/VW"/>
      <sheetName val="70,/0s«iÆøí¬i5"/>
      <sheetName val="Reference"/>
      <sheetName val="ملخص المشاريع"/>
      <sheetName val="التكلفة"/>
      <sheetName val="الموظفين"/>
      <sheetName val="المقاولين"/>
      <sheetName val="الموردين"/>
      <sheetName val="عقود المقاولين"/>
      <sheetName val="اوامر الشراء"/>
      <sheetName val="المرجع"/>
      <sheetName val="الحركة اليومية"/>
      <sheetName val="محمد عساف"/>
      <sheetName val="كشف الايرادات والضرائب"/>
      <sheetName val="الميزانية"/>
      <sheetName val="حساب البنك"/>
      <sheetName val="كشف الرواتب"/>
      <sheetName val="SAF - عهد - سلامي ابو فخر"/>
      <sheetName val="THA - عهد - ثابت احمد"/>
      <sheetName val="AAH - عهد - انس هبو"/>
      <sheetName val="YSA - عهد - ياسر السبع"/>
      <sheetName val="MKJ - عهد - محمود قجك"/>
      <sheetName val="MSH - عهد - محمد الشامي"/>
      <sheetName val="ALW - عهد - علوان علي"/>
      <sheetName val="AHA - عهد - احمد الحاج"/>
      <sheetName val="MOR - عهد - مرجان عبدالهادي"/>
      <sheetName val="MHA - عهد - محمد حسون العلي"/>
      <sheetName val="MF - مكتب رئيسي"/>
      <sheetName val="CO - مقاولين - عقود (2)"/>
      <sheetName val="BUR - موردين - شركة البروج "/>
      <sheetName val="CAP - موردين - عاصمة الكهرباء"/>
      <sheetName val="PO - موردين - اوامر شراء"/>
      <sheetName val="CO - مقاولين - عقود"/>
      <sheetName val="WIP"/>
      <sheetName val="[SHOPLIST.xls]70,/0s«i_x"/>
      <sheetName val="Weekly"/>
      <sheetName val="S-Curve Update"/>
      <sheetName val="SoW Assess Blank Form"/>
      <sheetName val="VO-Sum"/>
      <sheetName val="VO-Log"/>
      <sheetName val="VO Breakdown"/>
      <sheetName val="Measurement Sheet"/>
      <sheetName val="Schedule of Drawings"/>
      <sheetName val="SI"/>
      <sheetName val="SI Schedule"/>
      <sheetName val="ContraCharge"/>
      <sheetName val="ContraCharge Schedule"/>
      <sheetName val="BQMPALOC"/>
      <sheetName val="COLUMNS"/>
      <sheetName val="VESSELS "/>
      <sheetName val="[SHOPLIST.xls][SHOPLIST.xls]70?"/>
      <sheetName val="Top_s๨ꫝ_x0000__x0000_퀀"/>
      <sheetName val="pile_Fabrication2"/>
      <sheetName val="Finansal_tamamlanma_Eğrisi2"/>
      <sheetName val="Dropdown_List2"/>
      <sheetName val="HB_CEC_schd_4_22"/>
      <sheetName val="HB_CEC_schd_4_32"/>
      <sheetName val="HB_CEC_schd_5_22"/>
      <sheetName val="HB_CEC_schd_6_22"/>
      <sheetName val="HB_CEC_schd_7_22"/>
      <sheetName val="HB_CEC_schd_9_22"/>
      <sheetName val="precast_RC_element2"/>
      <sheetName val="New_Bld2"/>
      <sheetName val="Doha_Farm2"/>
      <sheetName val="Item List OLD"/>
      <sheetName val="KEYFIGURES"/>
      <sheetName val="Joseph Record"/>
      <sheetName val="Gene��_x0008_i"/>
      <sheetName val="Top_s๨ꫝ"/>
      <sheetName val="Top_s灨ὔ밀ὔ턀"/>
      <sheetName val="[SHOPLIST.xls]70___0_s__i_____2"/>
      <sheetName val="[SHOPLIST.xls]_VW__VU_________2"/>
      <sheetName val="[SHOPLIST.xls]_VW__VU_________3"/>
      <sheetName val="Drop down"/>
      <sheetName val="Account Codes"/>
      <sheetName val="MATERIALS"/>
      <sheetName val="[SHOPLIST.xls]/VWVU))tÏØ0__18"/>
      <sheetName val="[SHOPLIST.xls]/VWVU))tÏØ0__19"/>
      <sheetName val="[SHOPLIST.xls]70,/0s«iÆøí¬i1"/>
      <sheetName val="[SHOPLIST.xls]70,/0s«_iÆø_í¬"/>
      <sheetName val="[SHOPLIST.xls]70,/0s«iÆøí¬i2"/>
      <sheetName val="[SHOPLIST.xls]70,/0s«iÆøí¬i3"/>
      <sheetName val="BORDGC"/>
      <sheetName val="National"/>
      <sheetName val="Milestone"/>
      <sheetName val="Finansal_tamamlanma_Eğrisi5"/>
      <sheetName val="Dropdown_List5"/>
      <sheetName val="Data_Validation2"/>
      <sheetName val="Div26_-_Elect2"/>
      <sheetName val="CHUNG_CU_CARRILON2"/>
      <sheetName val="Contractor_Application2"/>
      <sheetName val="General_Summary2"/>
      <sheetName val="08_MEP_Summary2"/>
      <sheetName val="Addnl_works2"/>
      <sheetName val="B3__Material_on_Site-Detail2"/>
      <sheetName val="pile_Fabrication5"/>
      <sheetName val="precast_RC_element5"/>
      <sheetName val="New_Bld5"/>
      <sheetName val="HB_CEC_schd_4_25"/>
      <sheetName val="HB_CEC_schd_4_35"/>
      <sheetName val="HB_CEC_schd_5_25"/>
      <sheetName val="HB_CEC_schd_6_25"/>
      <sheetName val="HB_CEC_schd_7_25"/>
      <sheetName val="HB_CEC_schd_9_25"/>
      <sheetName val="Comp_equip2"/>
      <sheetName val="BOQ_(2)2"/>
      <sheetName val="LABOUR_RATE2"/>
      <sheetName val="Material_Rate2"/>
      <sheetName val="Labor_abs-PW2"/>
      <sheetName val="Labor_abs-NMR2"/>
      <sheetName val="Combined_Results_2"/>
      <sheetName val="B-3_2_EB2"/>
      <sheetName val="Doha_Farm5"/>
      <sheetName val="CIF_COST_ITEM2"/>
      <sheetName val="Cover_Page2"/>
      <sheetName val="Approved_INR_Claimed_Log_(2)2"/>
      <sheetName val="INR_Data2"/>
      <sheetName val="Dec_OCR2"/>
      <sheetName val="OCR_(APR2"/>
      <sheetName val="Survey_2"/>
      <sheetName val="INR_Summary_Sheet2"/>
      <sheetName val="ITR_Form_(Rev0)2"/>
      <sheetName val="ITR_Form_(SS)2"/>
      <sheetName val="ITR_Form_(Rev1)2"/>
      <sheetName val="Method_Statements2"/>
      <sheetName val="May_055"/>
      <sheetName val="April_055"/>
      <sheetName val="Aug_055"/>
      <sheetName val="July_055"/>
      <sheetName val="June_055"/>
      <sheetName val="Nov_055"/>
      <sheetName val="Oct_055"/>
      <sheetName val="Sep_055"/>
      <sheetName val="Grand_Summary_2"/>
      <sheetName val="Summary_2"/>
      <sheetName val="Bill_No_01_-_GI_2"/>
      <sheetName val="combined_2"/>
      <sheetName val="summary-Optional_2"/>
      <sheetName val="B14_02_2"/>
      <sheetName val="Prov_Sum_2"/>
      <sheetName val="2_Plex2"/>
      <sheetName val="Sheet1_(2)2"/>
      <sheetName val="4_Plex2"/>
      <sheetName val="6_Plex_2"/>
      <sheetName val="Detailed_Summary2"/>
      <sheetName val="Sheet1_(3)2"/>
      <sheetName val="Sheet1_(4)2"/>
      <sheetName val="SI_222"/>
      <sheetName val="TO_List2"/>
      <sheetName val="CCTV_DATA2"/>
      <sheetName val="B04-A_-_DIA_SUDEER2"/>
      <sheetName val="04D_-_Tanmyat2"/>
      <sheetName val="13-_B04-B_&amp;_C2"/>
      <sheetName val="_SITE_09_B04-B&amp;C-AFAQ2"/>
      <sheetName val="Geneí¬_i_0"/>
      <sheetName val="70,_0s«_iÆ"/>
      <sheetName val="___________4"/>
      <sheetName val="_SHOPLIST_xls__SHOPLIST_xls_707"/>
      <sheetName val="_SHOPLIST_xls__SHOPLIST_xls_708"/>
      <sheetName val="_SHOPLIST_xls__VWVU_x0"/>
      <sheetName val="_SHOPLIST_xls_70,2"/>
      <sheetName val="_SHOPLIST_xls__VW2"/>
      <sheetName val="_SHOPLIST_xls__VWVU))tÏØ0__7"/>
      <sheetName val="_SHOPLIST_xls__VWVU))tÏØ0__8"/>
      <sheetName val="_SHOPLIST_xls__SHOPLIST_xls__S2"/>
      <sheetName val="_SHOPLIST_xls__VWVU))tÏØ0__13"/>
      <sheetName val="_SHOPLIST_xls__VWVU))tÏØ0__22"/>
      <sheetName val="_SHOPLIST_xls__VWVU))tÏØ0__32"/>
      <sheetName val="_SHOPLIST_xls_70,_0s«_iÆø_í¬_i2"/>
      <sheetName val="_SHOPLIST_xls_70_,_0_s«i_Æøí¬i2"/>
      <sheetName val="_SHOPLIST_xls__VWVU))tÏØ0__42"/>
      <sheetName val="[SHOPLIST_xls]/VWVU))tÏØ0__63"/>
      <sheetName val="[SHOPLIST_xls]/VWVU))tÏØ0__73"/>
      <sheetName val="CONSTRUCTION_COMPONENT2"/>
      <sheetName val="kppl_pl2"/>
      <sheetName val="Basic_Rates2"/>
      <sheetName val="_SHOPLIST_xls__SHOPLIST_xls_709"/>
      <sheetName val="Div_07_Thermal_&amp;_Moisture2"/>
      <sheetName val="Sheet_Index2"/>
      <sheetName val="Trade_Summary2"/>
      <sheetName val="Status_Summary2"/>
      <sheetName val="1_-_Main_Building2"/>
      <sheetName val="1_-_Summary2"/>
      <sheetName val="2_-_Landscaping_Works2"/>
      <sheetName val="2_-_Summary2"/>
      <sheetName val="4_-_Bldg_Infra2"/>
      <sheetName val="4_-_Summary2"/>
      <sheetName val="Asset_Allocation_(CR)2"/>
      <sheetName val="Project_Benchmarking2"/>
      <sheetName val="Dashboard_(1)2"/>
      <sheetName val="VO_Agreed_to_Unifier_Sum2"/>
      <sheetName val="VO_Not_yet_Agreed_to_Unifier2"/>
      <sheetName val="VO_Anticipated_to_Unifier2"/>
      <sheetName val="EW_to_Unifier2"/>
      <sheetName val="Prov_Sums2"/>
      <sheetName val="Other_Amounts2"/>
      <sheetName val="B2-DV_No_022"/>
      <sheetName val="New_Rates2"/>
      <sheetName val="Labour_Rates2"/>
      <sheetName val="Status_2"/>
      <sheetName val="CLIENT_BUDGET2"/>
      <sheetName val="Reco-June_20192"/>
      <sheetName val="REMINING_PROGRESS2"/>
      <sheetName val="OS&amp;E__IT2"/>
      <sheetName val="PAID_AMOUNT2"/>
      <sheetName val="IPA_212"/>
      <sheetName val="Order_by_owner2"/>
      <sheetName val="PERLIM__Sammary2"/>
      <sheetName val="RECOVER_OF_DOUBLE_PAYMENT2"/>
      <sheetName val="rathath_al_matar2"/>
      <sheetName val="INTERNAL_LINE_2"/>
      <sheetName val="MINOVA_AL_DEYAR2"/>
      <sheetName val="BLUE_RHINE2"/>
      <sheetName val="NATIONAL_PAINT2"/>
      <sheetName val="FIRE_RATED2"/>
      <sheetName val="FAL_intern2"/>
      <sheetName val="Finansal_tamamlanma_Eğrisi3"/>
      <sheetName val="Dropdown_List3"/>
      <sheetName val="pile_Fabrication3"/>
      <sheetName val="precast_RC_element3"/>
      <sheetName val="New_Bld3"/>
      <sheetName val="HB_CEC_schd_4_23"/>
      <sheetName val="HB_CEC_schd_4_33"/>
      <sheetName val="HB_CEC_schd_5_23"/>
      <sheetName val="HB_CEC_schd_6_23"/>
      <sheetName val="HB_CEC_schd_7_23"/>
      <sheetName val="HB_CEC_schd_9_23"/>
      <sheetName val="Doha_Farm3"/>
      <sheetName val="Cover_Page"/>
      <sheetName val="Approved_INR_Claimed_Log_(2)"/>
      <sheetName val="INR_Data"/>
      <sheetName val="Dec_OCR"/>
      <sheetName val="OCR_(APR"/>
      <sheetName val="Survey_"/>
      <sheetName val="INR_Summary_Sheet"/>
      <sheetName val="ITR_Form_(Rev0)"/>
      <sheetName val="ITR_Form_(SS)"/>
      <sheetName val="ITR_Form_(Rev1)"/>
      <sheetName val="Method_Statements"/>
      <sheetName val="May_053"/>
      <sheetName val="April_053"/>
      <sheetName val="Aug_053"/>
      <sheetName val="July_053"/>
      <sheetName val="June_053"/>
      <sheetName val="Nov_053"/>
      <sheetName val="Oct_053"/>
      <sheetName val="Sep_053"/>
      <sheetName val="Grand_Summary_"/>
      <sheetName val="Bill_No_01_-_GI_"/>
      <sheetName val="combined_"/>
      <sheetName val="summary-Optional_"/>
      <sheetName val="B14_02_"/>
      <sheetName val="Prov_Sum_"/>
      <sheetName val="SI_22"/>
      <sheetName val="TO_List"/>
      <sheetName val="CCTV_DATA"/>
      <sheetName val="___________2"/>
      <sheetName val="_SHOPLIST_xls_70,"/>
      <sheetName val="_SHOPLIST_xls__VW"/>
      <sheetName val="_SHOPLIST_xls__VWVU))tÏØ0__"/>
      <sheetName val="_SHOPLIST_xls__VWVU))tÏØ0__1"/>
      <sheetName val="_SHOPLIST_xls__SHOPLIST_xls__SH"/>
      <sheetName val="_SHOPLIST_xls__VWVU))tÏØ0__11"/>
      <sheetName val="_SHOPLIST_xls__VWVU))tÏØ0__2"/>
      <sheetName val="_SHOPLIST_xls__VWVU))tÏØ0__3"/>
      <sheetName val="_SHOPLIST_xls_70,_0s«_iÆø_í¬_i"/>
      <sheetName val="_SHOPLIST_xls_70_,_0_s«i_Æøí¬i_"/>
      <sheetName val="_SHOPLIST_xls__VWVU))tÏØ0__4"/>
      <sheetName val="B2-DV_No_02"/>
      <sheetName val="FAL_intern"/>
      <sheetName val="Finansal_tamamlanma_Eğrisi4"/>
      <sheetName val="Dropdown_List4"/>
      <sheetName val="Contractor_Application1"/>
      <sheetName val="General_Summary1"/>
      <sheetName val="08_MEP_Summary1"/>
      <sheetName val="Addnl_works1"/>
      <sheetName val="B3__Material_on_Site-Detail1"/>
      <sheetName val="pile_Fabrication4"/>
      <sheetName val="precast_RC_element4"/>
      <sheetName val="New_Bld4"/>
      <sheetName val="HB_CEC_schd_4_24"/>
      <sheetName val="HB_CEC_schd_4_34"/>
      <sheetName val="HB_CEC_schd_5_24"/>
      <sheetName val="HB_CEC_schd_6_24"/>
      <sheetName val="HB_CEC_schd_7_24"/>
      <sheetName val="HB_CEC_schd_9_24"/>
      <sheetName val="Comp_equip1"/>
      <sheetName val="B-3_2_EB1"/>
      <sheetName val="Doha_Farm4"/>
      <sheetName val="CIF_COST_ITEM1"/>
      <sheetName val="Cover_Page1"/>
      <sheetName val="Approved_INR_Claimed_Log_(2)1"/>
      <sheetName val="INR_Data1"/>
      <sheetName val="Dec_OCR1"/>
      <sheetName val="OCR_(APR1"/>
      <sheetName val="Survey_1"/>
      <sheetName val="INR_Summary_Sheet1"/>
      <sheetName val="ITR_Form_(Rev0)1"/>
      <sheetName val="ITR_Form_(SS)1"/>
      <sheetName val="ITR_Form_(Rev1)1"/>
      <sheetName val="Method_Statements1"/>
      <sheetName val="May_054"/>
      <sheetName val="April_054"/>
      <sheetName val="Aug_054"/>
      <sheetName val="July_054"/>
      <sheetName val="June_054"/>
      <sheetName val="Nov_054"/>
      <sheetName val="Oct_054"/>
      <sheetName val="Sep_054"/>
      <sheetName val="Grand_Summary_1"/>
      <sheetName val="Summary_1"/>
      <sheetName val="Bill_No_01_-_GI_1"/>
      <sheetName val="combined_1"/>
      <sheetName val="summary-Optional_1"/>
      <sheetName val="B14_02_1"/>
      <sheetName val="Prov_Sum_1"/>
      <sheetName val="SI_221"/>
      <sheetName val="TO_List1"/>
      <sheetName val="CCTV_DATA1"/>
      <sheetName val="B04-A_-_DIA_SUDEER1"/>
      <sheetName val="04D_-_Tanmyat1"/>
      <sheetName val="13-_B04-B_&amp;_C1"/>
      <sheetName val="_SITE_09_B04-B&amp;C-AFAQ1"/>
      <sheetName val="___________3"/>
      <sheetName val="_SHOPLIST_xls__SHOPLIST_xls_704"/>
      <sheetName val="_SHOPLIST_xls__SHOPLIST_xls_705"/>
      <sheetName val="_SHOPLIST_xls_70,1"/>
      <sheetName val="_SHOPLIST_xls__VW1"/>
      <sheetName val="_SHOPLIST_xls__VWVU))tÏØ0__5"/>
      <sheetName val="_SHOPLIST_xls__VWVU))tÏØ0__6"/>
      <sheetName val="_SHOPLIST_xls__SHOPLIST_xls__S1"/>
      <sheetName val="_SHOPLIST_xls__VWVU))tÏØ0__12"/>
      <sheetName val="_SHOPLIST_xls__VWVU))tÏØ0__21"/>
      <sheetName val="_SHOPLIST_xls__VWVU))tÏØ0__31"/>
      <sheetName val="_SHOPLIST_xls_70,_0s«_iÆø_í¬_i1"/>
      <sheetName val="_SHOPLIST_xls_70_,_0_s«i_Æøí¬i1"/>
      <sheetName val="_SHOPLIST_xls__VWVU))tÏØ0__41"/>
      <sheetName val="[SHOPLIST_xls]/VWVU))tÏØ0__62"/>
      <sheetName val="[SHOPLIST_xls]/VWVU))tÏØ0__72"/>
      <sheetName val="CONSTRUCTION_COMPONENT1"/>
      <sheetName val="_SHOPLIST_xls__SHOPLIST_xls_706"/>
      <sheetName val="Sheet_Index1"/>
      <sheetName val="Trade_Summary1"/>
      <sheetName val="B2-DV_No_021"/>
      <sheetName val="New_Rates1"/>
      <sheetName val="Labour_Rates1"/>
      <sheetName val="Status_1"/>
      <sheetName val="CLIENT_BUDGET1"/>
      <sheetName val="Reco-June_20191"/>
      <sheetName val="REMINING_PROGRESS1"/>
      <sheetName val="OS&amp;E__IT1"/>
      <sheetName val="PAID_AMOUNT1"/>
      <sheetName val="IPA_211"/>
      <sheetName val="Order_by_owner1"/>
      <sheetName val="PERLIM__Sammary1"/>
      <sheetName val="RECOVER_OF_DOUBLE_PAYMENT1"/>
      <sheetName val="rathath_al_matar1"/>
      <sheetName val="INTERNAL_LINE_1"/>
      <sheetName val="MINOVA_AL_DEYAR1"/>
      <sheetName val="BLUE_RHINE1"/>
      <sheetName val="NATIONAL_PAINT1"/>
      <sheetName val="FIRE_RATED1"/>
      <sheetName val="FAL_intern1"/>
      <sheetName val="Top_sh"/>
      <sheetName val="B.Room W.Done Progress"/>
      <sheetName val="SUMMARY (ROOM)"/>
      <sheetName val="W.D Prgress Public area"/>
      <sheetName val="SUMMARY Public"/>
      <sheetName val="Comparision"/>
      <sheetName val="Démol."/>
      <sheetName val="Ravalement"/>
      <sheetName val="FLOOR AND CEILING"/>
      <sheetName val="area comp 2011 01 18 (2)"/>
      <sheetName val="Bill3-Basement"/>
      <sheetName val="drop down lists"/>
      <sheetName val="PH 5"/>
      <sheetName val="BM"/>
      <sheetName val="Div 10-Specialities "/>
      <sheetName val="MALE &amp; FEMALE "/>
      <sheetName val="DISABLE"/>
      <sheetName val="VIP"/>
      <sheetName val="ABLUTION"/>
      <sheetName val="JANITOR"/>
      <sheetName val="Core_Data"/>
      <sheetName val="P1926-H2B_Pkg_2A&amp;2B"/>
      <sheetName val="P1940-H2B_Pkg_1_Guestrooms"/>
      <sheetName val="Recon_Template"/>
      <sheetName val="intr_stool_brkup_x0000_"/>
      <sheetName val="[SHOPLIST_xls][SHOPLIST_xls]/VW"/>
      <sheetName val="ورقة2"/>
      <sheetName val="LTR-2"/>
      <sheetName val="GAE8'97"/>
      <sheetName val="Overall"/>
      <sheetName val="GFA_HQ_Building31"/>
      <sheetName val="GFA_Conference30"/>
      <sheetName val="BQ_External30"/>
      <sheetName val="Penthouse_Apartment29"/>
      <sheetName val="Raw_Data29"/>
      <sheetName val="LABOUR_HISTOGRAM30"/>
      <sheetName val="StattCo_yCharges29"/>
      <sheetName val="Chiet_tinh_dz2229"/>
      <sheetName val="Chiet_tinh_dz3529"/>
      <sheetName val="CT_Thang_Mo29"/>
      <sheetName val="Graph_Data_(DO_NOT_PRINT)29"/>
      <sheetName val="@risk_rents_and_incentives29"/>
      <sheetName val="Car_park_lease29"/>
      <sheetName val="Net_rent_analysis29"/>
      <sheetName val="Poz-1_29"/>
      <sheetName val="Lab_Cum_Hist29"/>
      <sheetName val="LEVEL_SHEET29"/>
      <sheetName val="FOL_-_Bar29"/>
      <sheetName val="SPT_vs_PHI29"/>
      <sheetName val="Bill_No__229"/>
      <sheetName val="budget_summary_(2)28"/>
      <sheetName val="Budget_Analysis_Summary28"/>
      <sheetName val="Tender_Summary29"/>
      <sheetName val="Insurance_Ext29"/>
      <sheetName val="CT__PL28"/>
      <sheetName val="intr_stool_brkup28"/>
      <sheetName val="Body_Sheet28"/>
      <sheetName val="1_0_Executive_Summary28"/>
      <sheetName val="Customize_Your_Invoice29"/>
      <sheetName val="HVAC_BoQ29"/>
      <sheetName val="Projet,_methodes_&amp;_couts28"/>
      <sheetName val="Risques_majeurs_&amp;_Frais_Ind_28"/>
      <sheetName val="Top_sheet28"/>
      <sheetName val="Bill_227"/>
      <sheetName val="Bill_126"/>
      <sheetName val="Bill_326"/>
      <sheetName val="Bill_426"/>
      <sheetName val="Bill_526"/>
      <sheetName val="Bill_626"/>
      <sheetName val="Bill_726"/>
      <sheetName val="POWER_ASSUMPTIONS25"/>
      <sheetName val="Ap_A26"/>
      <sheetName val="SHOPLIST_xls25"/>
      <sheetName val="2_Div_14_26"/>
      <sheetName val="Softscape_Buildup24"/>
      <sheetName val="Mat'l_Rate24"/>
      <sheetName val="Dubai_golf25"/>
      <sheetName val="beam-reinft-IIInd_floor25"/>
      <sheetName val="beam-reinft-machine_rm25"/>
      <sheetName val="Invoice_Summary25"/>
      <sheetName val="PROJECT_BRIEF26"/>
      <sheetName val="Civil_Boq24"/>
      <sheetName val="C_(3)26"/>
      <sheetName val="HIRED_LABOUR_CODE22"/>
      <sheetName val="PA-_Consutant_22"/>
      <sheetName val="foot-slab_reinft22"/>
      <sheetName val="WITHOUT_C&amp;I_PROFIT_(3)24"/>
      <sheetName val="Activity_List24"/>
      <sheetName val="VALVE_CHAMBERS21"/>
      <sheetName val="Fire_Hydrants21"/>
      <sheetName val="B_GATE_VALVE21"/>
      <sheetName val="Sub_G1_Fire21"/>
      <sheetName val="Sub_G12_Fire21"/>
      <sheetName val="BILL_COV22"/>
      <sheetName val="Ra__stair22"/>
      <sheetName val="DETAILED__BOQ22"/>
      <sheetName val="M-Book_for_Conc22"/>
      <sheetName val="M-Book_for_FW22"/>
      <sheetName val="Materials_Cost(PCC)21"/>
      <sheetName val="India_F&amp;S_Template21"/>
      <sheetName val="IO_LIST21"/>
      <sheetName val="Material_21"/>
      <sheetName val="Quote_Sheet21"/>
      <sheetName val="Day_work21"/>
      <sheetName val="Div__0220"/>
      <sheetName val="Div__0320"/>
      <sheetName val="Div__0420"/>
      <sheetName val="Div__0520"/>
      <sheetName val="Div__0620"/>
      <sheetName val="Div__0720"/>
      <sheetName val="Div__0820"/>
      <sheetName val="Div__0920"/>
      <sheetName val="Div__1020"/>
      <sheetName val="Div__1120"/>
      <sheetName val="Div__1220"/>
      <sheetName val="Div_1320"/>
      <sheetName val="EXTERNAL_WORKS20"/>
      <sheetName val="PRODUCTIVITY_RATE20"/>
      <sheetName val="U_R_A_-_MASONRY20"/>
      <sheetName val="U_R_A_-_PLASTERING20"/>
      <sheetName val="U_R_A_-_TILING20"/>
      <sheetName val="U_R_A_-_GRANITE20"/>
      <sheetName val="V_C_2_-_EARTHWORK20"/>
      <sheetName val="V_C_9_-_CERAMIC20"/>
      <sheetName val="V_C_9_-_FINISHES20"/>
      <sheetName val="bill_nb2-Plumbing_&amp;_Drainag19"/>
      <sheetName val="Pl_&amp;_Dr_B19"/>
      <sheetName val="Pl_&amp;_Dr_G19"/>
      <sheetName val="Pl_&amp;_Dr_M19"/>
      <sheetName val="Pl_&amp;_Dr_119"/>
      <sheetName val="Pl_&amp;_Dr_219"/>
      <sheetName val="Pl_&amp;_Dr_319"/>
      <sheetName val="Pl_&amp;_Dr_419"/>
      <sheetName val="Pl_&amp;_Dr_519"/>
      <sheetName val="Pl_&amp;_Dr_619"/>
      <sheetName val="Pl_&amp;_Dr_719"/>
      <sheetName val="Pl_&amp;_Dr_819"/>
      <sheetName val="Pl_&amp;_Dr_R19"/>
      <sheetName val="FF_B19"/>
      <sheetName val="FF_G19"/>
      <sheetName val="FF_M19"/>
      <sheetName val="FF_119"/>
      <sheetName val="FF_2_19"/>
      <sheetName val="FF_319"/>
      <sheetName val="FF_419"/>
      <sheetName val="FF_519"/>
      <sheetName val="FF_6_19"/>
      <sheetName val="FF_719"/>
      <sheetName val="FF_819"/>
      <sheetName val="FF_R19"/>
      <sheetName val="bill_nb3-FF19"/>
      <sheetName val="HVAC_B19"/>
      <sheetName val="HVAC_G19"/>
      <sheetName val="HVAC_M19"/>
      <sheetName val="HVAC_119"/>
      <sheetName val="HVAC_219"/>
      <sheetName val="HVAC_319"/>
      <sheetName val="HVAC_419"/>
      <sheetName val="HVAC_519"/>
      <sheetName val="HVAC_619"/>
      <sheetName val="HVAC_719"/>
      <sheetName val="HVAC_819"/>
      <sheetName val="HVAC_R19"/>
      <sheetName val="bill_nb4-HVAC19"/>
      <sheetName val="SC_B19"/>
      <sheetName val="SC_G19"/>
      <sheetName val="SC_M19"/>
      <sheetName val="SC_119"/>
      <sheetName val="SC_219"/>
      <sheetName val="SC_319"/>
      <sheetName val="SC_419"/>
      <sheetName val="SC_519"/>
      <sheetName val="SC_619"/>
      <sheetName val="SC_719"/>
      <sheetName val="SC_819"/>
      <sheetName val="SC_R19"/>
      <sheetName val="AV_B19"/>
      <sheetName val="AV_G19"/>
      <sheetName val="AV_M19"/>
      <sheetName val="AV_119"/>
      <sheetName val="AV_219"/>
      <sheetName val="AV_319"/>
      <sheetName val="AV_419"/>
      <sheetName val="AV_519"/>
      <sheetName val="AV_619"/>
      <sheetName val="AV_719"/>
      <sheetName val="AV_819"/>
      <sheetName val="EL_B19"/>
      <sheetName val="EL_M19"/>
      <sheetName val="EL_119"/>
      <sheetName val="EL_219"/>
      <sheetName val="EL_319"/>
      <sheetName val="EL_419"/>
      <sheetName val="EL_519"/>
      <sheetName val="EL_619"/>
      <sheetName val="EL_719"/>
      <sheetName val="EL_819"/>
      <sheetName val="EL_R19"/>
      <sheetName val="EL_TR19"/>
      <sheetName val="8-_EL19"/>
      <sheetName val="FA_B19"/>
      <sheetName val="FA_G19"/>
      <sheetName val="FA_M19"/>
      <sheetName val="FA_119"/>
      <sheetName val="FA_219"/>
      <sheetName val="FA_319"/>
      <sheetName val="FA_419"/>
      <sheetName val="FA_519"/>
      <sheetName val="FA_619"/>
      <sheetName val="FA_719"/>
      <sheetName val="FA_819"/>
      <sheetName val="FA_R19"/>
      <sheetName val="9-_FA19"/>
      <sheetName val="Division_248"/>
      <sheetName val="Division_419"/>
      <sheetName val="Division_519"/>
      <sheetName val="Division_619"/>
      <sheetName val="Division_719"/>
      <sheetName val="Division_819"/>
      <sheetName val="Division_919"/>
      <sheetName val="Division_1019"/>
      <sheetName val="Division_1219"/>
      <sheetName val="Division_1419"/>
      <sheetName val="Division_2122"/>
      <sheetName val="Division_2220"/>
      <sheetName val="Division_2319"/>
      <sheetName val="Division_2619"/>
      <sheetName val="Division_2719"/>
      <sheetName val="Division_2819"/>
      <sheetName val="Division_3119"/>
      <sheetName val="Division_3219"/>
      <sheetName val="Division_3319"/>
      <sheetName val="Eq__Mobilization20"/>
      <sheetName val="w't_table19"/>
      <sheetName val="BOQ_Direct_selling_cost21"/>
      <sheetName val="Elemental_Buildup19"/>
      <sheetName val="B09_120"/>
      <sheetName val="B185-B-9_120"/>
      <sheetName val="B185-B-9_220"/>
      <sheetName val="2_2)Revised_Cash_Flow19"/>
      <sheetName val="PMWeb_data20"/>
      <sheetName val="/VWVU))tÏØ0__20"/>
      <sheetName val="PointNo_519"/>
      <sheetName val="CHART_OF_ACCOUNTS20"/>
      <sheetName val="E-Bill_No_6_A-O20"/>
      <sheetName val="Working_for_RCC20"/>
      <sheetName val="Material_List_19"/>
      <sheetName val="Project_Cost_Breakdown17"/>
      <sheetName val="Index_List19"/>
      <sheetName val="Type_List19"/>
      <sheetName val="File_Types19"/>
      <sheetName val="SS_MH20"/>
      <sheetName val="입찰내역_발주처_양식19"/>
      <sheetName val="LIST_DO_NOT_REMOVE18"/>
      <sheetName val="B6_2_18"/>
      <sheetName val="PRECAST_lightconc-II21"/>
      <sheetName val="final_abstract21"/>
      <sheetName val="Summary_of_Work17"/>
      <sheetName val="Employee_List17"/>
      <sheetName val="Chiet_t19"/>
      <sheetName val="Staffing_and_Rates_IA19"/>
      <sheetName val="Item-_Compact17"/>
      <sheetName val="E_&amp;_R17"/>
      <sheetName val="Staff_Acco_17"/>
      <sheetName val="TBAL9697_-group_wise__sdpl17"/>
      <sheetName val="SITE_WORK16"/>
      <sheetName val="Рабочий_лист16"/>
      <sheetName val="Annex_1_Sect_3a17"/>
      <sheetName val="Annex_1_Sect_3a_117"/>
      <sheetName val="Annex_1_Sect_3b17"/>
      <sheetName val="Annex_1_Sect_3c17"/>
      <sheetName val="HOURLY_RATES17"/>
      <sheetName val="RAB_AR&amp;STR16"/>
      <sheetName val="Rate_summary16"/>
      <sheetName val="PT_141-_Site_A_Landscape16"/>
      <sheetName val="Labour_&amp;_Plant16"/>
      <sheetName val="Back_up16"/>
      <sheetName val="[SHOPLIST_xls][SHOPLIST_xls]726"/>
      <sheetName val="INDIGINEOUS_ITEMS_16"/>
      <sheetName val="TRIAL_BALANCE16"/>
      <sheetName val="Ave_wtd_rates16"/>
      <sheetName val="Debits_as_on_12_04_0816"/>
      <sheetName val="STAFFSCHED_16"/>
      <sheetName val="Common_Variables16"/>
      <sheetName val="d-safe_DELUXE16"/>
      <sheetName val="Mall_waterproofing16"/>
      <sheetName val="MSCP_waterproofing16"/>
      <sheetName val="Duct_Accesories16"/>
      <sheetName val="????_???_??16"/>
      <sheetName val="[SHOPLIST_xls]70,/0s«iÆøí¬i16"/>
      <sheetName val="train_cash16"/>
      <sheetName val="accom_cash16"/>
      <sheetName val="GPL_Revenu_Update16"/>
      <sheetName val="DO_NOT_TOUCH16"/>
      <sheetName val="Work_Type16"/>
      <sheetName val="Resumo_Empreitadas12"/>
      <sheetName val="PROJECT_BRIEF(EX_NEW)16"/>
      <sheetName val="Geneí¬_i15"/>
      <sheetName val="[SHOPLIST_xls]/VW11"/>
      <sheetName val="[SHOPLIST_xls]/VWVU))tÏØ0__55"/>
      <sheetName val="[SHOPLIST_xls]/VWVU))tÏØ0__56"/>
      <sheetName val="Floor_Box_13"/>
      <sheetName val="PPA_Summary12"/>
      <sheetName val="Risk_Breakdown_Structure15"/>
      <sheetName val="[SHOPLIST_xls][SHOPLIST_xls]727"/>
      <sheetName val="Equipment_Rates11"/>
      <sheetName val="Z-_GENERAL_PRICE_SUMMARY12"/>
      <sheetName val="steel_total15"/>
      <sheetName val="ELE_BOQ15"/>
      <sheetName val="Cashflow_projection11"/>
      <sheetName val="Area_Breakdown_PER_LEVEL_LINK11"/>
      <sheetName val="CF_Input11"/>
      <sheetName val="DATA_INPUT11"/>
      <sheetName val="Vordruck-Nr__7_1_3_D11"/>
      <sheetName val="M&amp;A_D11"/>
      <sheetName val="M&amp;A_E11"/>
      <sheetName val="M&amp;A_G11"/>
      <sheetName val="AREA_OF_APPLICATION15"/>
      <sheetName val="[SHOPLIST_xls]7011"/>
      <sheetName val="[SHOPLIST_xls]70,11"/>
      <sheetName val="Base_BM-rebar11"/>
      <sheetName val="Materials_11"/>
      <sheetName val="1_2_Staff_Schedule12"/>
      <sheetName val="Mix_Design12"/>
      <sheetName val="%_prog_figs_-u5_and_total12"/>
      <sheetName val="_VWVU))tÏØ0__13"/>
      <sheetName val="Service_Type9"/>
      <sheetName val="Contract_Division9"/>
      <sheetName val="SubContract_Type9"/>
      <sheetName val="_SHOPLIST_xls_708"/>
      <sheetName val="_SHOPLIST_xls_70,_0s«iÆøí¬i8"/>
      <sheetName val="E_H_-_H__W_P_11"/>
      <sheetName val="E__H__Treatment_for_pile_cap11"/>
      <sheetName val="Form_611"/>
      <sheetName val="Risk_Register11"/>
      <sheetName val="Revised_Front_Page11"/>
      <sheetName val="Diff_Run01&amp;Run0211"/>
      <sheetName val="CCS_Summary11"/>
      <sheetName val="1_Carillion_Staff11"/>
      <sheetName val="_2_Staff_&amp;_Gen_labour11"/>
      <sheetName val="3_Offices11"/>
      <sheetName val="4_TempServ11"/>
      <sheetName val="__5_Temp_Wks11"/>
      <sheetName val="_6_Addn_Plant11"/>
      <sheetName val="_7__Transport11"/>
      <sheetName val="_8_Testing11"/>
      <sheetName val="9__Miscellaneous11"/>
      <sheetName val="10__Design11"/>
      <sheetName val="_11_Insurances11"/>
      <sheetName val="_12_Client_Req_11"/>
      <sheetName val="Risk_List11"/>
      <sheetName val="Track_of_Changes11"/>
      <sheetName val="Bill_8_Doors_&amp;_Windows11"/>
      <sheetName val="Bill_9_Finishes_11"/>
      <sheetName val="Bill_10_Specialities11"/>
      <sheetName val="[SHOPLIST_xls][SHOPLIST_xls][11"/>
      <sheetName val="Bill_1011"/>
      <sheetName val="Cost_Heading8"/>
      <sheetName val="D_&amp;_W_sizes8"/>
      <sheetName val="SOPMA_DD8"/>
      <sheetName val="Data_Sheet11"/>
      <sheetName val="Labour_Rate_8"/>
      <sheetName val="Qtys_ZamZam_(Del__before)8"/>
      <sheetName val="Qtys_Relocation_(Del_before)8"/>
      <sheetName val="_Qtys_Sub_&amp;_Tents_(Del__before8"/>
      <sheetName val="Qtys__Signages_(Del__before)8"/>
      <sheetName val="Qtys_Temporary_Passages_(Del)8"/>
      <sheetName val="_Qtys_Ser__Rooms_(Del_before)8"/>
      <sheetName val="Data_I_(2)8"/>
      <sheetName val="rEFERENCES_8"/>
      <sheetName val="Attach_4-188"/>
      <sheetName val="Site_Dev_BOQ11"/>
      <sheetName val="Labour_Costs11"/>
      <sheetName val="[SHOPLIST_xls]/VWVU))tÏØ0__57"/>
      <sheetName val="[SHOPLIST_xls]/VWVU))tÏØ0__58"/>
      <sheetName val="[SHOPLIST_xls]/VWVU))tÏØ0__59"/>
      <sheetName val="[SHOPLIST_xls]70,/0s«_iÆø_í¬_11"/>
      <sheetName val="[SHOPLIST_xls]70?,/0?s«i?Æøí¬11"/>
      <sheetName val="PRICE_INFO8"/>
      <sheetName val="RC_SUMMARY8"/>
      <sheetName val="LABOUR_PRODUCTIVITY-TAV8"/>
      <sheetName val="MATERIAL_PRICES8"/>
      <sheetName val="P-100_MRF_DB_R18"/>
      <sheetName val="tender_allowances11"/>
      <sheetName val="_Summary_BKG_03411"/>
      <sheetName val="BILL_3R11"/>
      <sheetName val="BLOCK-A_(MEA_SHEET)11"/>
      <sheetName val="Ewaan_Show_Kitchen_(2)8"/>
      <sheetName val="Cash_Flow_Working8"/>
      <sheetName val="MN_T_B_8"/>
      <sheetName val="Dash_board11"/>
      <sheetName val="2F_회의실견적(5_14_일대)4"/>
      <sheetName val="_HIT-&gt;HMC_견적(3900)4"/>
      <sheetName val="Appendix_B4"/>
      <sheetName val="[SHOPLIST_xls][SHOPLIST_xls]728"/>
      <sheetName val="[SHOPLIST_xls]/VWVU))tÏØ0__60"/>
      <sheetName val="Tender_Docs1"/>
      <sheetName val="Miral_Emails1"/>
      <sheetName val="LOAs_(061619)1"/>
      <sheetName val="Contract_Conditions_(Tender)1"/>
      <sheetName val="Contract_Qualifications1"/>
      <sheetName val="YVPI_&amp;_GII1"/>
      <sheetName val="LOA_(live_sheet)1"/>
      <sheetName val="LOA_Log_(082419)1"/>
      <sheetName val="Key_Docs_Ref_1"/>
      <sheetName val="To_Mr__Boota_(072519)1"/>
      <sheetName val="Balance_Sheet1"/>
      <sheetName val="Estimate_for_approval1"/>
      <sheetName val="[SHOPLIST_xls][SHOPLIST_xls]/V1"/>
      <sheetName val="[SHOPLIST_xls][SH1"/>
      <sheetName val="[SHOPLIST_xls]70_1"/>
      <sheetName val="BOQ_1_92"/>
      <sheetName val="[SHOPLIST_xls]70,/0s«i_x"/>
      <sheetName val="Drop_Down_Data"/>
      <sheetName val="Rules_"/>
      <sheetName val="Update_list"/>
      <sheetName val="Sinh_Nam_systems"/>
      <sheetName val="DIE_profile"/>
      <sheetName val="Import_tax"/>
      <sheetName val="TONG_HOP_VL-NC"/>
      <sheetName val="TONGKE3p_"/>
      <sheetName val="TH_VL,_NC,_DDHT_Thanhphuoc"/>
      <sheetName val="DON_GIA"/>
      <sheetName val="CHITIET_VL-NC"/>
      <sheetName val="TH_kinh_phi"/>
      <sheetName val="KLDT_DIEN"/>
      <sheetName val="Dinh_muc_CP_KTCB_khac"/>
      <sheetName val="quotation_"/>
      <sheetName val="Bill_5_-_Carpark"/>
      <sheetName val="BOQ_-_summary__3"/>
      <sheetName val="NKSC_thue"/>
      <sheetName val="05__Data_Cash_Flow"/>
      <sheetName val="MTO_REV_2(ARMOR)"/>
      <sheetName val="P15_Cost_Implications"/>
      <sheetName val="P15_uPVC_ducts-Rate_Summary"/>
      <sheetName val="P13_uPVC_ducts"/>
      <sheetName val="P13_Mass_Concrete"/>
      <sheetName val="P13_Imported_Fill"/>
      <sheetName val="P14_uPVC_ducts"/>
      <sheetName val="P14_Mass_Concrete"/>
      <sheetName val="P14_Imported_Fill"/>
      <sheetName val="P14_Sand_bed_to_cable"/>
      <sheetName val="P15_uPVC_ducts"/>
      <sheetName val="L3-WBS_Mapping"/>
      <sheetName val="BAFO_CCL_Submission"/>
      <sheetName val="Abs_PMRL"/>
      <sheetName val="Other_Cost_Norms"/>
      <sheetName val="TB_ALJADA"/>
      <sheetName val="Plot_Area"/>
      <sheetName val="Closing_entries"/>
      <sheetName val="Executive_Summary"/>
      <sheetName val="Sales_Tracking_Report_(STR)"/>
      <sheetName val="Blocking_Tracking_Report_(BTR)"/>
      <sheetName val="Bill_No_1"/>
      <sheetName val="[SHOPLIST_xls]70,/0s«iÆøí¬1"/>
      <sheetName val="d-7"/>
      <sheetName val="rate"/>
      <sheetName val="Bldg"/>
      <sheetName val="COST"/>
      <sheetName val="Sheet112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357"/>
      <sheetName val="Sheet358"/>
      <sheetName val="Sheet360"/>
      <sheetName val="Sheet362"/>
      <sheetName val="Sheet363"/>
      <sheetName val="Sheet364"/>
      <sheetName val="Sheet365"/>
      <sheetName val="Bill 3 Boutique"/>
      <sheetName val="[SHOPLIST.xls]70___0_s__i_____3"/>
      <sheetName val="[SHOPLIST.xls][SHOPLIST.xls]7_2"/>
      <sheetName val="[SHOPLIST.xls][SHOPLIST.xls]__2"/>
      <sheetName val="[SHOPLIST.xls][SHOPLIST.xls]__3"/>
      <sheetName val="[SHOPLIST.xls][SHOPLIST.xls]__4"/>
      <sheetName val="[SHOPLIST.xls][SHOPLIST.xls]__5"/>
      <sheetName val="[SHOPLIST.xls][SHOPLIST.xls]__6"/>
      <sheetName val="[SHOPLIST.xls][SHOPLIST.xls]__7"/>
      <sheetName val="[SHOPLIST.xls][SHOPLIST.xls]7_3"/>
      <sheetName val="[SHOPLIST.xls][SHOPLIST.xls]7_4"/>
      <sheetName val="[SHOPLIST.xls][SHOPLIST.xls]__8"/>
      <sheetName val="[SHOPLIST.xls][SHOPLIST.xls]__9"/>
      <sheetName val="[SHOPLIST.xls][SHOPLIST.xls]_10"/>
      <sheetName val="[SHOPLIST.xls][SHOPLIST.xls]7_5"/>
      <sheetName val="[SHOPLIST.xls][SHOPLIST.xls]_11"/>
      <sheetName val="[SHOPLIST.xls][SHOPLIST.xls]_12"/>
      <sheetName val="[SHOPLIST.xls][SHOPLIST.xls]7_6"/>
      <sheetName val="[SHOPLIST.xls][SHOPLIST.xls]_13"/>
      <sheetName val="[SHOPLIST.xls][SHOPLIST.xls]7_7"/>
      <sheetName val="[SHOPLIST.xls][SHOPLIST.xls]_14"/>
      <sheetName val="[SHOPLIST.xls][SHOPLIST.xls]_15"/>
      <sheetName val=" SUMMARY"/>
      <sheetName val="PREAMBLES "/>
      <sheetName val="GENERAL REQUIREMENT"/>
      <sheetName val="B- SITE WORK"/>
      <sheetName val="C. CONCRETE WORKS "/>
      <sheetName val="D- MASONRY"/>
      <sheetName val="E. METAL WORK"/>
      <sheetName val="F. WOOD WORK "/>
      <sheetName val="G. THERMAL &amp;MP"/>
      <sheetName val="H_ DOORS _ WINDOWS"/>
      <sheetName val="J_ FINISHES"/>
      <sheetName val="K ACCESSO"/>
      <sheetName val="P.CONVEYING SYSTEM"/>
      <sheetName val="Q.MECHANICAL"/>
      <sheetName val="R.ELECTRICAL"/>
      <sheetName val="S External Works"/>
      <sheetName val="T Provisional Sum"/>
      <sheetName val="T. MEP Works"/>
      <sheetName val="U-DAY WORKS SCHEDULE"/>
      <sheetName val="Struct. Members"/>
      <sheetName val="/VWVU))tÏØ0__21"/>
      <sheetName val="AOP_Summary-23"/>
      <sheetName val="Sec__A-PQ2"/>
      <sheetName val="Preamble_B2"/>
      <sheetName val="Sec__C-Dayworks2"/>
      <sheetName val="d5_2"/>
      <sheetName val="[SHOPLIST_xls]/VWVU))tÏØ0__81"/>
      <sheetName val="[SHOPLIST_xls]/VWVU))tÏØ0__91"/>
      <sheetName val="Ref_Arch"/>
      <sheetName val="Data_"/>
      <sheetName val="SITE_WORKS"/>
      <sheetName val="WOOD_WORK"/>
      <sheetName val="THERMAL_&amp;_MOISTURE_"/>
      <sheetName val="DOORS_&amp;_WINDOWS"/>
      <sheetName val="Additional_Items"/>
      <sheetName val="L_(4)"/>
      <sheetName val="Quotation_FM_administration"/>
      <sheetName val="Quotation_Visitor_and_Sec"/>
      <sheetName val="Service_Charge"/>
      <sheetName val="CABLES_"/>
      <sheetName val="Quotation_Offices_108,9,10,11)"/>
      <sheetName val="Quotation_modification"/>
      <sheetName val="DIV_01_General_Requirements"/>
      <sheetName val="Bill_(1)_Main_Building"/>
      <sheetName val="Bill_(2)_General_Site_&amp;_Parking"/>
      <sheetName val="wd_points"/>
      <sheetName val="Bill_(3)_Guest_House"/>
      <sheetName val="Bill_(4)_Family_Buildings"/>
      <sheetName val="Bill_(5)_Villa_Buildings"/>
      <sheetName val="Bill_(6)_Entrance_Building"/>
      <sheetName val="Bill_(7)_Masjid"/>
      <sheetName val="Bill_(8)_Auditorium"/>
      <sheetName val="Bill_(9)_Site_Prep__&amp;_Roadway"/>
      <sheetName val="Summary_Cost"/>
      <sheetName val="lighting_points"/>
      <sheetName val="ESTIMATE_(2)"/>
      <sheetName val="COM_Summary"/>
      <sheetName val="Landscape No.1"/>
      <sheetName val="MEP No.3"/>
      <sheetName val="Geneí¬_x005f_x0008_"/>
      <sheetName val="70_x005f_x0000_,_0_"/>
      <sheetName val="[SHOPLIST.xls]70_x0000_,/0_x000"/>
      <sheetName val="Geneí¬_x005f_x005f_"/>
      <sheetName val="70_x005f_x005f_x005"/>
      <sheetName val="ConferenceCentre_x0"/>
      <sheetName val="[SHOPLIST.xls]70_x005f_x0000___0_x0_2"/>
      <sheetName val="[SHOPLIST.xls]70___0_s__i_____4"/>
      <sheetName val="[SHOPLIST.xls][SHOPLIST_xls]7_2"/>
      <sheetName val="[SHOPLIST.xls][SHOPLIST_xls]7_3"/>
      <sheetName val="[SHOPLIST.xls][SHOPLIST_xls]7_4"/>
      <sheetName val="[SHOPLIST.xls][SHOPLIST_xls]7_5"/>
      <sheetName val="[SHOPLIST.xls][SHOPLIST_xls]7_6"/>
      <sheetName val="[SHOPLIST.xls][SHOPLIST_xls]7_7"/>
      <sheetName val="[SHOPLIST.xls][SHOPLIST_xls]7_8"/>
      <sheetName val="[SHOPLIST.xls][SHOPLIST_xls]__2"/>
      <sheetName val="[SHOPLIST.xls][SHOPLIST_xls]__3"/>
      <sheetName val="[SHOPLIST.xls][SHOPLIST_xls]__4"/>
      <sheetName val="[SHOPLIST.xls][SHOPLIST_xls]__5"/>
      <sheetName val="[SHOPLIST.xls]70___0_s__i_____5"/>
      <sheetName val="[SHOPLIST.xls][SHOPLIST.xls]7_8"/>
      <sheetName val="[SHOPLIST.xls][SHOPLIST_xls]__6"/>
      <sheetName val="[SHOPLIST.xls][SHOPLIST_xls]__7"/>
      <sheetName val="[SHOPLIST.xls][SHOPLIST_xls]__8"/>
      <sheetName val="[SHOPLIST.xls][SHOPLIST_xls]__9"/>
      <sheetName val="[SHOPLIST.xls][SHOPLIST_xls]_10"/>
      <sheetName val="[SHOPLIST.xls][SHOPLIST_xls]_11"/>
      <sheetName val="[SHOPLIST.xls][SHOPLIST_xls]_12"/>
      <sheetName val="[SHOPLIST.xls][SHOPLIST_xls]_13"/>
      <sheetName val="[SHOPLIST.xls][SHOPLIST_xls]_14"/>
      <sheetName val="[SHOPLIST.xls][SHOPLIST_xls]7_9"/>
      <sheetName val="[SHOPLIST.xls][SHOPLIST_xls]_15"/>
      <sheetName val="[SHOPLIST.xls][SHOPLIST_xls]_16"/>
      <sheetName val="[SHOPLIST.xls][SHOPLIST_xls]_17"/>
      <sheetName val="[SHOPLIST.xls][SHOPLIST_xls]_18"/>
      <sheetName val="[SHOPLIST.xls][SHOPLIST_xls]_19"/>
      <sheetName val="[SHOPLIST.xls][SHOPLIST_xls]_20"/>
      <sheetName val="_SHOPLIST.xls__SHOPLIST.xls__VW"/>
      <sheetName val="_SHOPLIST.xls__VWVU))tÏØ0__5"/>
      <sheetName val="_SHOPLIST.xls__VWVU))tÏØ0__6"/>
      <sheetName val="_SHOPLIST.xls__VWVU))tÏØ0__7"/>
      <sheetName val="_SHOPLIST.xls_70_x005f_x0000_,_0_x000"/>
      <sheetName val="70,_0s«iÆøí¬"/>
      <sheetName val="_SHOPLIST_xls__VWVU))"/>
      <sheetName val="[SHOPLIST.xls][SHOPLIST_xls]_21"/>
      <sheetName val="[SHOPLIST.xls][SHOPLIST_xls]_22"/>
      <sheetName val="[SHOPLIST.xls][SHOPLIST_xls]_23"/>
      <sheetName val="[SHOPLIST.xls][SHOPLIST_xls]_24"/>
      <sheetName val="[SHOPLIST.xls][SHOPLIST_xls]_25"/>
      <sheetName val="[SHOPLIST.xls][SHOPLIST_xls]_26"/>
      <sheetName val="[SHOPLIST.xls][SHOPLIST_xls]_27"/>
      <sheetName val="[SHOPLIST.xls][SHOPLIST_xls]_28"/>
      <sheetName val="[SHOPLIST.xls][SHOPLIST_xls]_29"/>
      <sheetName val="[SHOPLIST.xls][SHOPLIST_xls]_30"/>
      <sheetName val="[SHOPLIST.xls][SHOPLIST_xls]_31"/>
      <sheetName val="[SHOPLIST.xls][SHOPLIST_xls]_32"/>
      <sheetName val="[SHOPLIST.xls][SHOPLIST_xls]_33"/>
      <sheetName val="[SHOPLIST.xls][SHOPLIST_xls]_34"/>
      <sheetName val="[SHOPLIST.xls][SHOPLIST.xls]7_9"/>
      <sheetName val="[SHOPLIST.xls][SHOPLIST_xls]_35"/>
      <sheetName val="[SHOPLIST.xls][SHOPLIST_xls]_36"/>
      <sheetName val="[SHOPLIST.xls][SHOPLIST_xls]_37"/>
      <sheetName val="[SHOPLIST.xls][SHOPLIST_xls]_38"/>
      <sheetName val="[SHOPLIST.xls][SHOPLIST_xls]_39"/>
      <sheetName val="[SHOPLIST.xls][SHOPLIST_xls]_40"/>
      <sheetName val="[SHOPLIST.xls][SHOPLIST_xls]_41"/>
      <sheetName val="[SHOPLIST.xls][SHOPLIST_xls]_42"/>
      <sheetName val="[SHOPLIST.xls][SHOPLIST_xls]_43"/>
      <sheetName val="[SHOPLIST.xls][SHOPLIST_xls]_44"/>
      <sheetName val="[SHOPLIST.xls][SHOPLIST_xls]_45"/>
      <sheetName val="[SHOPLIST.xls][SHOPLIST_xls]_46"/>
      <sheetName val="[SHOPLIST.xls][SHOPLIST_xls]_47"/>
      <sheetName val="[SHOPLIST.xls][SHOPLIST_xls]_48"/>
      <sheetName val="[SHOPLIST.xls][SHOPLIST_xls]_49"/>
      <sheetName val="[SHOPLIST.xls][SHOPLIST_xls]_50"/>
      <sheetName val="[SHOPLIST.xls][SHOPLIST_xls]_51"/>
      <sheetName val="[SHOPLIST.xls][SHOPLIST_xls]_52"/>
      <sheetName val="[SHOPLIST.xls][SHOPLIST_xls]_53"/>
      <sheetName val="[SHOPLIST.xls][SHOPLIST_xls]_54"/>
      <sheetName val="[SHOPLIST.xls][SHOPLIST_xls]_55"/>
      <sheetName val="[SHOPLIST.xls][SHOPLIST_xls]_56"/>
      <sheetName val="[SHOPLIST.xls][SHOPLIST_xls]_57"/>
      <sheetName val="[SHOPLIST.xls][SHOPLIST_xls]_58"/>
      <sheetName val="[SHOPLIST.xls][SHOPLIST_xls]_59"/>
      <sheetName val="[SHOPLIST.xls][SHOPLIST_xls]_60"/>
      <sheetName val="[SHOPLIST.xls][SHOPLIST_xls]_61"/>
      <sheetName val="[SHOPLIST.xls][SHOPLIST_xls]_62"/>
      <sheetName val="[SHOPLIST.xls][SHOPLIST_xls]_63"/>
      <sheetName val="[SHOPLIST.xls][SHOPLIST_xls]_64"/>
      <sheetName val="[SHOPLIST.xls][SHOPLIST_xls]_65"/>
      <sheetName val="[SHOPLIST.xls][SHOPLIST_xls]_66"/>
      <sheetName val="[SHOPLIST.xls][SHOPLIST_xls]_67"/>
      <sheetName val="[SHOPLIST.xls][SHOPLIST_xls]_68"/>
      <sheetName val="[SHOPLIST.xls][SHOPLIST_xls]_69"/>
      <sheetName val="[SHOPLIST.xls][SHOPLIST_xls]_70"/>
      <sheetName val="[SHOPLIST.xls][SHOPLIST_xls]_71"/>
      <sheetName val="[SHOPLIST.xls][SHOPLIST_xls]_72"/>
      <sheetName val="[SHOPLIST.xls][SHOPLIST_xls]_73"/>
      <sheetName val="[SHOPLIST.xls][SHOPLIST_xls]_74"/>
      <sheetName val="[SHOPLIST.xls][SHOPLIST_xls]_75"/>
      <sheetName val="[SHOPLIST.xls][SHOPLIST_xls]_76"/>
      <sheetName val="[SHOPLIST.xls][SHOPLIST_xls]_77"/>
      <sheetName val="[SHOPLIST.xls][SHOPLIST_xls]_78"/>
      <sheetName val="[SHOPLIST.xls][SHOPLIST_xls]_79"/>
      <sheetName val="[SHOPLIST.xls][SHOPLIST_xls]_80"/>
      <sheetName val="[SHOPLIST.xls][SHOPLIST_xls]_81"/>
      <sheetName val="[SHOPLIST.xls][SHOPLIST_xls]_82"/>
      <sheetName val="[SHOPLIST.xls][SHOPLIST_xls]_83"/>
      <sheetName val="[SHOPLIST.xls][SHOPLIST_xls]_84"/>
      <sheetName val="[SHOPLIST.xls][SHOPLIST_xls]_85"/>
      <sheetName val="[SHOPLIST.xls][SHOPLIST_xls]_86"/>
      <sheetName val="[SHOPLIST.xls][SHOPLIST_xls]_87"/>
      <sheetName val="[SHOPLIST.xls][SHOPLIST_xls]_88"/>
      <sheetName val="[SHOPLIST.xls][SHOPLIST_xls]_89"/>
      <sheetName val="[SHOPLIST.xls][SHOPLIST_xls]_90"/>
      <sheetName val="[SHOPLIST.xls][SHOPLIST_xls]_91"/>
      <sheetName val="[SHOPLIST.xls][SHOPLIST_xls]_92"/>
      <sheetName val="[SHOPLIST.xls][SHOPLIST_xls]_93"/>
      <sheetName val="[SHOPLIST.xls][SHOPLIST_xls]_94"/>
      <sheetName val="[SHOPLIST.xls][SHOPLIST_xls]_95"/>
      <sheetName val="[SHOPLIST.xls][SHOPLIST_xls]_96"/>
      <sheetName val="[SHOPLIST.xls][SHOPLIST_xls]_97"/>
      <sheetName val="[SHOPLIST.xls][SHOPLIST_xls]_98"/>
      <sheetName val="[SHOPLIST.xls][SHOPLIST_xls]_99"/>
      <sheetName val="[SHOPLIST.xls]_SHOPLIST_xls_100"/>
      <sheetName val="[SHOPLIST.xls]_SHOPLIST_xls_101"/>
      <sheetName val="[SHOPLIST.xls][SHOPLIST.xls]_16"/>
      <sheetName val="[SHOPLIST.xls][SHOPLIST.xls]_17"/>
      <sheetName val="[SHOPLIST.xls][SHOPLIST.xls]_18"/>
      <sheetName val="[SHOPLIST.xls][SHOPLIST.xls]_19"/>
      <sheetName val="[SHOPLIST.xls][SHOPLIST.xls]_20"/>
      <sheetName val="[SHOPLIST.xls][SHOPLIST.xls]_21"/>
      <sheetName val="[SHOPLIST.xls][SHOPLIST.xls]_22"/>
      <sheetName val="[SHOPLIST.xls][SHOPLIST.xls]_23"/>
      <sheetName val="[SHOPLIST.xls][SHOPLIST.xls]_24"/>
      <sheetName val="[SHOPLIST.xls][SHOPLIST.xls]_25"/>
      <sheetName val="[SHOPLIST.xls]_VW__VU_________4"/>
      <sheetName val="[SHOPLIST.xls]_VW__VU_________5"/>
      <sheetName val="[SHOPLIST.xls]70___0_s__i_____6"/>
      <sheetName val="[SHOPLIST.xls]70_x005f_x0000___0_x0_3"/>
      <sheetName val="[SHOPLIST.xls][SHOPLIST.xls]_26"/>
      <sheetName val="[SHOPLIST.xls][SHOPLIST.xls]_27"/>
      <sheetName val="[SHOPLIST.xls]70___0_s__i_____7"/>
      <sheetName val="[SHOPLIST.xls]_SHOPLIST_xls_102"/>
      <sheetName val="[SHOPLIST.xls]_SHOPLIST_xls_103"/>
      <sheetName val="[SHOPLIST.xls][SHOPLIST.xls]_28"/>
      <sheetName val="[SHOPLIST.xls][SHOPLIST.xls]_29"/>
      <sheetName val="[SHOPLIST.xls][SHOPLIST.xls]_30"/>
      <sheetName val="[SHOPLIST.xls][SHOPLIST.xls]_31"/>
      <sheetName val="[SHOPLIST.xls][SHOPLIST.xls]_32"/>
      <sheetName val="[SHOPLIST.xls][SHOPLIST.xls]_33"/>
      <sheetName val="[SHOPLIST.xls][SHOPLIST.xls]_34"/>
      <sheetName val="[SHOPLIST.xls][SHOPLIST.xls]_35"/>
      <sheetName val="[SHOPLIST.xls][SHOPLIST.xls]_36"/>
      <sheetName val="[SHOPLIST.xls][SHOPLIST.xls]_37"/>
      <sheetName val="[SHOPLIST.xls]_SHOPLIST_xls_104"/>
      <sheetName val="[SHOPLIST.xls]_SHOPLIST_xls_105"/>
      <sheetName val="[SHOPLIST.xls]_SHOPLIST_xls_106"/>
      <sheetName val="[SHOPLIST.xls]_SHOPLIST_xls_107"/>
      <sheetName val="[SHOPLIST.xls][SHOPLIST.xls]_38"/>
      <sheetName val="[SHOPLIST.xls][SHOPLIST.xls]_39"/>
      <sheetName val="[SHOPLIST.xls][SHOPLIST.xls]_40"/>
      <sheetName val="[SHOPLIST.xls]_SHOPLIST_xls_108"/>
      <sheetName val="[SHOPLIST.xls]_SHOPLIST_xls_109"/>
      <sheetName val="[SHOPLIST.xls]_SHOPLIST_xls_110"/>
      <sheetName val="[SHOPLIST.xls]_SHOPLIST_xls_111"/>
      <sheetName val="[SHOPLIST.xls]_SHOPLIST_xls_112"/>
      <sheetName val="[SHOPLIST.xls]_SHOPLIST_xls_113"/>
      <sheetName val="[SHOPLIST.xls]_SHOPLIST_xls_114"/>
      <sheetName val="[SHOPLIST.xls]_SHOPLIST_xls_115"/>
      <sheetName val="[SHOPLIST.xls]_SHOPLIST_xls_116"/>
      <sheetName val="[SHOPLIST.xls]_SHOPLIST_xls_117"/>
      <sheetName val="[SHOPLIST.xls]_SHOPLIST_xls_118"/>
      <sheetName val="[SHOPLIST.xls][SHOPLIST.xls]_41"/>
      <sheetName val="[SHOPLIST.xls][SHOPLIST.xls]_42"/>
      <sheetName val="[SHOPLIST.xls][SHOPLIST.xls]_43"/>
      <sheetName val="[SHOPLIST.xls][SHOPLIST.xls]_44"/>
      <sheetName val="[SHOPLIST.xls]_SHOPLIST_xls_119"/>
      <sheetName val="[SHOPLIST.xls]_SHOPLIST_xls_120"/>
      <sheetName val="[SHOPLIST.xls]_SHOPLIST_xls_121"/>
      <sheetName val="[SHOPLIST.xls]_SHOPLIST_xls_122"/>
      <sheetName val="[SHOPLIST.xls]_SHOPLIST_xls_123"/>
      <sheetName val="[SHOPLIST.xls]_SHOPLIST_xls_124"/>
      <sheetName val="[SHOPLIST.xls]_SHOPLIST_xls_125"/>
      <sheetName val="[SHOPLIST.xls]_SHOPLIST_xls_126"/>
      <sheetName val="[SHOPLIST.xls]_SHOPLIST_xls_127"/>
      <sheetName val="[SHOPLIST.xls]_SHOPLIST_xls_128"/>
      <sheetName val="[SHOPLIST.xls]_SHOPLIST_xls_129"/>
      <sheetName val="[SHOPLIST.xls][SHOPLIST.xls]_45"/>
      <sheetName val="[SHOPLIST.xls]_SHOPLIST_xls_130"/>
      <sheetName val="[SHOPLIST.xls]_SHOPLIST_xls_131"/>
      <sheetName val="[SHOPLIST.xls]_SHOPLIST_xls_132"/>
      <sheetName val="[SHOPLIST.xls]_SHOPLIST_xls_133"/>
      <sheetName val="[SHOPLIST.xls]_SHOPLIST_xls_134"/>
      <sheetName val="[SHOPLIST.xls]_SHOPLIST_xls_135"/>
      <sheetName val="[SHOPLIST.xls]_SHOPLIST_xls_136"/>
      <sheetName val="[SHOPLIST.xls]_SHOPLIST_xls_137"/>
      <sheetName val="[SHOPLIST.xls]_SHOPLIST_xls_138"/>
      <sheetName val="[SHOPLIST.xls]_SHOPLIST_xls_139"/>
      <sheetName val="[SHOPLIST.xls]_SHOPLIST_xls_140"/>
      <sheetName val="[SHOPLIST.xls]_SHOPLIST_xls_141"/>
      <sheetName val="[SHOPLIST.xls]_SHOPLIST_xls_142"/>
      <sheetName val="[SHOPLIST.xls][SHOPLIST.xls]_46"/>
      <sheetName val="[SHOPLIST.xls][SHOPLIST.xls]_47"/>
      <sheetName val="[SHOPLIST.xls][SHOPLIST.xls]_48"/>
      <sheetName val="[SHOPLIST.xls][SHOPLIST.xls]_49"/>
      <sheetName val="[SHOPLIST.xls]_SHOPLIST_xls_143"/>
      <sheetName val="[SHOPLIST.xls]_SHOPLIST_xls_144"/>
      <sheetName val="[SHOPLIST.xls]_SHOPLIST_xls_145"/>
      <sheetName val="[SHOPLIST.xls]_SHOPLIST_xls_146"/>
      <sheetName val="[SHOPLIST.xls]_SHOPLIST_xls_147"/>
      <sheetName val="[SHOPLIST.xls]_SHOPLIST_xls_148"/>
      <sheetName val="[SHOPLIST.xls]_SHOPLIST_xls_149"/>
      <sheetName val="[SHOPLIST.xls]_SHOPLIST_xls_150"/>
      <sheetName val="[SHOPLIST.xls]_SHOPLIST_xls_151"/>
      <sheetName val="[SHOPLIST.xls]_SHOPLIST_xls_152"/>
      <sheetName val="[SHOPLIST.xls]_SHOPLIST_xls_153"/>
      <sheetName val="[SHOPLIST.xls]_SHOPLIST_xls_154"/>
      <sheetName val="[SHOPLIST.xls]_SHOPLIST_xls_155"/>
      <sheetName val="[SHOPLIST.xls]_SHOPLIST_xls_156"/>
      <sheetName val="[SHOPLIST.xls]_SHOPLIST_xls_157"/>
      <sheetName val="[SHOPLIST.xls]_SHOPLIST_xls_158"/>
      <sheetName val="[SHOPLIST.xls]_SHOPLIST_xls_159"/>
      <sheetName val="[SHOPLIST.xls]_SHOPLIST_xls_160"/>
      <sheetName val="[SHOPLIST.xls]_SHOPLIST_xls_161"/>
      <sheetName val="[SHOPLIST.xls]_SHOPLIST_xls_162"/>
      <sheetName val="[SHOPLIST.xls]_SHOPLIST_xls_163"/>
      <sheetName val="[SHOPLIST.xls]_SHOPLIST_xls_164"/>
      <sheetName val="[SHOPLIST.xls]_SHOPLIST_xls_165"/>
      <sheetName val="[SHOPLIST.xls]_SHOPLIST_xls_166"/>
      <sheetName val="[SHOPLIST.xls]_SHOPLIST_xls_167"/>
      <sheetName val="[SHOPLIST.xls]_SHOPLIST_xls_168"/>
      <sheetName val="[SHOPLIST.xls]_SHOPLIST_xls_169"/>
      <sheetName val="[SHOPLIST.xls]_SHOPLIST_xls_170"/>
      <sheetName val="[SHOPLIST.xls]_SHOPLIST_xls_171"/>
      <sheetName val="[SHOPLIST.xls]_SHOPLIST_xls_172"/>
      <sheetName val="[SHOPLIST.xls]_SHOPLIST_xls_173"/>
      <sheetName val="[SHOPLIST.xls]_SHOPLIST_xls_174"/>
      <sheetName val="[SHOPLIST.xls]_SHOPLIST_xls_175"/>
      <sheetName val="[SHOPLIST.xls]_SHOPLIST_xls_176"/>
      <sheetName val="[SHOPLIST.xls]_SHOPLIST_xls_177"/>
      <sheetName val="[SHOPLIST.xls]_SHOPLIST_xls_178"/>
      <sheetName val="[SHOPLIST.xls]_SHOPLIST_xls_179"/>
      <sheetName val="[SHOPLIST.xls]_SHOPLIST_xls_180"/>
      <sheetName val="[SHOPLIST.xls]_SHOPLIST_xls_181"/>
      <sheetName val="[SHOPLIST.xls]_SHOPLIST_xls_182"/>
      <sheetName val="[SHOPLIST.xls]_SHOPLIST_xls_183"/>
      <sheetName val="[SHOPLIST.xls]_SHOPLIST_xls_184"/>
      <sheetName val="[SHOPLIST.xls]_SHOPLIST_xls_185"/>
      <sheetName val="[SHOPLIST.xls]_SHOPLIST_xls_186"/>
      <sheetName val="[SHOPLIST.xls]_SHOPLIST_xls_187"/>
      <sheetName val="[SHOPLIST.xls]_SHOPLIST_xls_188"/>
      <sheetName val="[SHOPLIST.xls]_SHOPLIST_xls_189"/>
      <sheetName val="[SHOPLIST.xls]_SHOPLIST_xls_190"/>
      <sheetName val="[SHOPLIST.xls]_SHOPLIST_xls_191"/>
      <sheetName val="[SHOPLIST.xls]_SHOPLIST_xls_192"/>
      <sheetName val="[SHOPLIST.xls]_SHOPLIST_xls_193"/>
      <sheetName val="[SHOPLIST.xls]_SHOPLIST_xls_194"/>
      <sheetName val="[SHOPLIST.xls]_SHOPLIST_xls_195"/>
      <sheetName val="[SHOPLIST.xls]_SHOPLIST_xls_196"/>
      <sheetName val="[SHOPLIST.xls]_SHOPLIST_xls_197"/>
      <sheetName val="[SHOPLIST.xls]_SHOPLIST_xls_198"/>
      <sheetName val="[SHOPLIST.xls]_SHOPLIST_xls_199"/>
      <sheetName val="[SHOPLIST.xls]_SHOPLIST_xls_200"/>
      <sheetName val="[SHOPLIST.xls]_SHOPLIST_xls_201"/>
      <sheetName val="[SHOPLIST.xls]_SHOPLIST_xls_202"/>
      <sheetName val="[SHOPLIST.xls]_SHOPLIST_xls_203"/>
      <sheetName val="[SHOPLIST.xls]_SHOPLIST_xls_204"/>
      <sheetName val="[SHOPLIST.xls]_SHOPLIST_xls_205"/>
      <sheetName val="[SHOPLIST.xls]_SHOPLIST_xls_206"/>
      <sheetName val="[SHOPLIST.xls]_SHOPLIST_xls_207"/>
      <sheetName val="[SHOPLIST.xls]_SHOPLIST_xls_208"/>
      <sheetName val="[SHOPLIST.xls]_SHOPLIST_xls_209"/>
      <sheetName val="[SHOPLIST.xls][SHOPLIST.xls]_50"/>
      <sheetName val="[SHOPLIST.xls][SHOPLIST.xls]_51"/>
      <sheetName val="[SHOPLIST.xls][SHOPLIST.xls]_52"/>
      <sheetName val="[SHOPLIST.xls][SHOPLIST.xls]_53"/>
      <sheetName val="[SHOPLIST.xls][SHOPLIST.xls]_54"/>
      <sheetName val="[SHOPLIST.xls][SHOPLIST.xls]_55"/>
      <sheetName val="[SHOPLIST.xls][SHOPLIST.xls]_56"/>
      <sheetName val="[SHOPLIST.xls][SHOPLIST.xls]_57"/>
      <sheetName val="[SHOPLIST.xls][SHOPLIST.xls]_58"/>
      <sheetName val="[SHOPLIST.xls][SHOPLIST.xls]_59"/>
      <sheetName val="[SHOPLIST.xls][SHOPLIST.xls]_60"/>
      <sheetName val="[SHOPLIST.xls][SHOPLIST.xls]_61"/>
      <sheetName val="[SHOPLIST.xls]70_x005f_x005f_x005f_x0000__2"/>
      <sheetName val="[SHOPLIST.xls][SHOPLIST.xls]_62"/>
      <sheetName val="[SHOPLIST.xls][SHOPLIST.xls]_63"/>
      <sheetName val="[SHOPLIST.xls][SHOPLIST.xls]_64"/>
      <sheetName val="[SHOPLIST.xls][SHOPLIST.xls]_65"/>
      <sheetName val="[SHOPLIST.xls][SHOPLIST.xls]_66"/>
      <sheetName val="[SHOPLIST.xls][SHOPLIST.xls]_67"/>
      <sheetName val="[SHOPLIST.xls][SHOPLIST.xls]_68"/>
      <sheetName val="[SHOPLIST.xls][SHOPLIST.xls]_69"/>
      <sheetName val="[SHOPLIST.xls][SHOPLIST.xls]_70"/>
      <sheetName val="[SHOPLIST.xls][SHOPLIST.xls]_71"/>
      <sheetName val="[SHOPLIST.xls][SHOPLIST.xls]_72"/>
      <sheetName val="[SHOPLIST.xls][SHOPLIST.xls]_73"/>
      <sheetName val="[SHOPLIST.xls][SHOPLIST.xls]_74"/>
      <sheetName val="[SHOPLIST.xls][SHOPLIST.xls]_75"/>
      <sheetName val="[SHOPLIST.xls][SHOPLIST.xls]_76"/>
      <sheetName val="[SHOPLIST.xls][SHOPLIST.xls]_77"/>
      <sheetName val="[SHOPLIST.xls][SHOPLIST.xls]_78"/>
      <sheetName val="[SHOPLIST.xls][SHOPLIST.xls]_79"/>
      <sheetName val="[SHOPLIST.xls][SHOPLIST.xls]_80"/>
      <sheetName val="[SHOPLIST.xls][SHOPLIST.xls]_81"/>
      <sheetName val="[SHOPLIST.xls][SHOPLIST.xls]_82"/>
      <sheetName val="[SHOPLIST.xls][SHOPLIST.xls]_83"/>
      <sheetName val="[SHOPLIST.xls][SHOPLIST.xls]_84"/>
      <sheetName val="[SHOPLIST.xls][SHOPLIST.xls]_85"/>
      <sheetName val="[SHOPLIST.xls][SHOPLIST.xls]_86"/>
      <sheetName val="[SHOPLIST.xls][SHOPLIST.xls]_87"/>
      <sheetName val="[SHOPLIST.xls][SHOPLIST.xls]_88"/>
      <sheetName val="[SHOPLIST.xls][SHOPLIST.xls]_89"/>
      <sheetName val="[SHOPLIST.xls][SHOPLIST.xls]_90"/>
      <sheetName val="[SHOPLIST.xls][SHOPLIST.xls]_91"/>
      <sheetName val="[SHOPLIST.xls][SHOPLIST.xls]_92"/>
      <sheetName val="[SHOPLIST.xls][SHOPLIST.xls]_93"/>
      <sheetName val="[SHOPLIST.xls]70___0_s__i_____8"/>
      <sheetName val="[SHOPLIST.xls]_VW__VU_________6"/>
      <sheetName val="[SHOPLIST.xls]_VW__VU_________7"/>
      <sheetName val="[SHOPLIST.xls]70___0_s__i_____9"/>
      <sheetName val="[SHOPLIST.xls]70_x005f_x0000___0_x0_4"/>
      <sheetName val="[SHOPLIST.xls][SHOPLIST.xls]_94"/>
      <sheetName val="[SHOPLIST.xls]70___0_s__i____10"/>
      <sheetName val="[SHOPLIST.xls]_SHOPLIST_xls_210"/>
      <sheetName val="[SHOPLIST.xls]_SHOPLIST_xls_211"/>
      <sheetName val="[SHOPLIST.xls][SHOPLIST.xls]_95"/>
      <sheetName val="[SHOPLIST.xls][SHOPLIST.xls]_96"/>
      <sheetName val="[SHOPLIST.xls]_SHOPLIST_xls_212"/>
      <sheetName val="[SHOPLIST.xls]_SHOPLIST_xls_213"/>
      <sheetName val="[SHOPLIST.xls]_SHOPLIST_xls_214"/>
      <sheetName val="[SHOPLIST.xls]_SHOPLIST_xls_215"/>
      <sheetName val="[SHOPLIST.xls]_SHOPLIST_xls_216"/>
      <sheetName val="[SHOPLIST.xls]_SHOPLIST_xls_217"/>
      <sheetName val="[SHOPLIST.xls]_SHOPLIST_xls_218"/>
      <sheetName val="[SHOPLIST.xls]_SHOPLIST_xls_219"/>
      <sheetName val="[SHOPLIST.xls]_SHOPLIST_xls_220"/>
      <sheetName val="[SHOPLIST.xls]_SHOPLIST_xls_221"/>
      <sheetName val="[SHOPLIST.xls]_SHOPLIST_xls_222"/>
      <sheetName val="[SHOPLIST.xls]_SHOPLIST_xls_223"/>
      <sheetName val="[SHOPLIST.xls]_SHOPLIST_xls_224"/>
      <sheetName val="[SHOPLIST.xls]_SHOPLIST_xls_225"/>
      <sheetName val="[SHOPLIST.xls]_SHOPLIST_xls_226"/>
      <sheetName val="[SHOPLIST.xls]_SHOPLIST_xls_227"/>
      <sheetName val="[SHOPLIST.xls]_SHOPLIST_xls_228"/>
      <sheetName val="[SHOPLIST.xls]_SHOPLIST_xls_229"/>
      <sheetName val="[SHOPLIST.xls]_SHOPLIST_xls_230"/>
      <sheetName val="[SHOPLIST.xls]_SHOPLIST_xls_231"/>
      <sheetName val="[SHOPLIST.xls]_SHOPLIST_xls_232"/>
      <sheetName val="[SHOPLIST.xls]_SHOPLIST_xls_233"/>
      <sheetName val="[SHOPLIST.xls]_SHOPLIST_xls_234"/>
      <sheetName val="[SHOPLIST.xls]_SHOPLIST_xls_235"/>
      <sheetName val="[SHOPLIST.xls]_SHOPLIST_xls_236"/>
      <sheetName val="[SHOPLIST.xls]_SHOPLIST_xls_237"/>
      <sheetName val="[SHOPLIST.xls]_SHOPLIST_xls_238"/>
      <sheetName val="[SHOPLIST.xls]_SHOPLIST_xls_239"/>
      <sheetName val="[SHOPLIST.xls]_SHOPLIST_xls_240"/>
      <sheetName val="[SHOPLIST.xls]_SHOPLIST_xls_241"/>
      <sheetName val="[SHOPLIST.xls]_SHOPLIST_xls_242"/>
      <sheetName val="[SHOPLIST.xls]_SHOPLIST_xls_243"/>
      <sheetName val="[SHOPLIST.xls]_SHOPLIST_xls_244"/>
      <sheetName val="[SHOPLIST.xls]_SHOPLIST_xls_245"/>
      <sheetName val="[SHOPLIST.xls]_SHOPLIST_xls_246"/>
      <sheetName val="[SHOPLIST.xls]_SHOPLIST_xls_247"/>
      <sheetName val="[SHOPLIST.xls]_SHOPLIST_xls_248"/>
      <sheetName val="[SHOPLIST.xls]_SHOPLIST_xls_249"/>
      <sheetName val="[SHOPLIST.xls]_SHOPLIST_xls_250"/>
      <sheetName val="[SHOPLIST.xls][SHOPLIST.xls]_97"/>
      <sheetName val="[SHOPLIST.xls]_SHOPLIST_xls_251"/>
      <sheetName val="[SHOPLIST.xls]_SHOPLIST_xls_252"/>
      <sheetName val="[SHOPLIST.xls]_SHOPLIST_xls_253"/>
      <sheetName val="[SHOPLIST.xls]_SHOPLIST_xls_254"/>
      <sheetName val="[SHOPLIST.xls]_SHOPLIST_xls_255"/>
      <sheetName val="[SHOPLIST.xls]_SHOPLIST_xls_256"/>
      <sheetName val="[SHOPLIST.xls]_SHOPLIST_xls_257"/>
      <sheetName val="[SHOPLIST.xls]_SHOPLIST_xls_258"/>
      <sheetName val="[SHOPLIST.xls]_SHOPLIST_xls_259"/>
      <sheetName val="[SHOPLIST.xls]_SHOPLIST_xls_260"/>
      <sheetName val="[SHOPLIST.xls]_SHOPLIST_xls_261"/>
      <sheetName val="[SHOPLIST.xls]_SHOPLIST_xls_262"/>
      <sheetName val="[SHOPLIST.xls]_SHOPLIST_xls_263"/>
      <sheetName val="[SHOPLIST.xls]_SHOPLIST_xls_264"/>
      <sheetName val="[SHOPLIST.xls]_SHOPLIST_xls_265"/>
      <sheetName val="[SHOPLIST.xls]_SHOPLIST_xls_266"/>
      <sheetName val="[SHOPLIST.xls]_SHOPLIST_xls_267"/>
      <sheetName val="[SHOPLIST.xls]_SHOPLIST_xls_268"/>
      <sheetName val="[SHOPLIST.xls]_SHOPLIST_xls_269"/>
      <sheetName val="[SHOPLIST.xls]_SHOPLIST_xls_270"/>
      <sheetName val="[SHOPLIST.xls]_SHOPLIST_xls_271"/>
      <sheetName val="[SHOPLIST.xls]_SHOPLIST_xls_272"/>
      <sheetName val="[SHOPLIST.xls]_SHOPLIST_xls_273"/>
      <sheetName val="[SHOPLIST.xls]_SHOPLIST_xls_274"/>
      <sheetName val="[SHOPLIST.xls]_SHOPLIST_xls_275"/>
      <sheetName val="[SHOPLIST.xls]_SHOPLIST_xls_276"/>
      <sheetName val="[SHOPLIST.xls]_SHOPLIST_xls_277"/>
      <sheetName val="[SHOPLIST.xls]_SHOPLIST_xls_278"/>
      <sheetName val="[SHOPLIST.xls]_SHOPLIST_xls_279"/>
      <sheetName val="[SHOPLIST.xls]_SHOPLIST_xls_280"/>
      <sheetName val="[SHOPLIST.xls]_SHOPLIST_xls_281"/>
      <sheetName val="[SHOPLIST.xls]_SHOPLIST_xls_282"/>
      <sheetName val="[SHOPLIST.xls]_SHOPLIST_xls_283"/>
      <sheetName val="[SHOPLIST.xls]_SHOPLIST_xls_284"/>
      <sheetName val="[SHOPLIST.xls]_SHOPLIST_xls_285"/>
      <sheetName val="[SHOPLIST.xls]_SHOPLIST_xls_286"/>
      <sheetName val="[SHOPLIST.xls]_SHOPLIST_xls_287"/>
      <sheetName val="[SHOPLIST.xls]_SHOPLIST_xls_288"/>
      <sheetName val="[SHOPLIST.xls]_SHOPLIST_xls_289"/>
      <sheetName val="[SHOPLIST.xls]_SHOPLIST_xls_290"/>
      <sheetName val="[SHOPLIST.xls]_SHOPLIST_xls_291"/>
      <sheetName val="[SHOPLIST.xls]_SHOPLIST_xls_292"/>
      <sheetName val="[SHOPLIST.xls]_SHOPLIST_xls_293"/>
      <sheetName val="[SHOPLIST.xls]_SHOPLIST_xls_294"/>
      <sheetName val="[SHOPLIST.xls]_SHOPLIST_xls_295"/>
      <sheetName val="[SHOPLIST.xls]_SHOPLIST_xls_296"/>
      <sheetName val="[SHOPLIST.xls]_SHOPLIST_xls_297"/>
      <sheetName val="[SHOPLIST.xls]_SHOPLIST_xls_298"/>
      <sheetName val="[SHOPLIST.xls]_SHOPLIST_xls_299"/>
      <sheetName val="[SHOPLIST.xls]_SHOPLIST_xls_300"/>
      <sheetName val="[SHOPLIST.xls]_SHOPLIST_xls_301"/>
      <sheetName val="[SHOPLIST.xls]_SHOPLIST_xls_302"/>
      <sheetName val="[SHOPLIST.xls]_SHOPLIST_xls_303"/>
      <sheetName val="[SHOPLIST.xls]_SHOPLIST_xls_304"/>
      <sheetName val="[SHOPLIST.xls]_SHOPLIST_xls_305"/>
      <sheetName val="[SHOPLIST.xls]_SHOPLIST_xls_306"/>
      <sheetName val="[SHOPLIST.xls]_SHOPLIST_xls_307"/>
      <sheetName val="[SHOPLIST.xls]_SHOPLIST_xls_308"/>
      <sheetName val="[SHOPLIST.xls]_SHOPLIST_xls_309"/>
      <sheetName val="[SHOPLIST.xls]_SHOPLIST_xls_310"/>
      <sheetName val="[SHOPLIST.xls]_SHOPLIST_xls_311"/>
      <sheetName val="[SHOPLIST.xls]_SHOPLIST_xls_312"/>
      <sheetName val="[SHOPLIST.xls]_SHOPLIST_xls_313"/>
      <sheetName val="[SHOPLIST.xls]_SHOPLIST_xls_314"/>
      <sheetName val="[SHOPLIST.xls]_SHOPLIST_xls_315"/>
      <sheetName val="[SHOPLIST.xls]_SHOPLIST_xls_316"/>
      <sheetName val="[SHOPLIST.xls]_SHOPLIST_xls_317"/>
      <sheetName val="[SHOPLIST.xls]_SHOPLIST_xls_318"/>
      <sheetName val="[SHOPLIST.xls]70_x005f_x005f_x005f_x0000__3"/>
      <sheetName val="[SHOPLIST.xls]_SHOPLIST_xls_319"/>
      <sheetName val="[SHOPLIST.xls][SHOPLIST.xls]_98"/>
      <sheetName val="[SHOPLIST.xls][SHOPLIST.xls]_99"/>
      <sheetName val="[SHOPLIST.xls]_SHOPLIST_xls_320"/>
      <sheetName val="[SHOPLIST.xls]_SHOPLIST_xls_321"/>
      <sheetName val="[SHOPLIST.xls]_SHOPLIST_xls_322"/>
      <sheetName val="[SHOPLIST.xls]_SHOPLIST_xls_323"/>
      <sheetName val="[SHOPLIST.xls]_SHOPLIST_xls_324"/>
      <sheetName val="[SHOPLIST.xls]_SHOPLIST_xls_325"/>
      <sheetName val="[SHOPLIST.xls]_SHOPLIST_xls_326"/>
      <sheetName val="[SHOPLIST.xls]_SHOPLIST_xls_327"/>
      <sheetName val="[SHOPLIST.xls]_SHOPLIST_xls_328"/>
      <sheetName val="[SHOPLIST.xls]_SHOPLIST_xls_329"/>
      <sheetName val="[SHOPLIST.xls]_SHOPLIST_xls_330"/>
      <sheetName val="[SHOPLIST.xls]_SHOPLIST_xls_331"/>
      <sheetName val="[SHOPLIST.xls]_SHOPLIST_xls_332"/>
      <sheetName val="[SHOPLIST.xls]_SHOPLIST_xls_333"/>
      <sheetName val="[SHOPLIST.xls]_SHOPLIST_xls_334"/>
      <sheetName val="[SHOPLIST.xls]_SHOPLIST_xls_335"/>
      <sheetName val="[SHOPLIST.xls]_SHOPLIST_xls_336"/>
      <sheetName val="[SHOPLIST.xls]_SHOPLIST_xls_337"/>
      <sheetName val="[SHOPLIST.xls]_SHOPLIST_xls_338"/>
      <sheetName val="[SHOPLIST.xls]_SHOPLIST_xls_339"/>
      <sheetName val="[SHOPLIST.xls]_SHOPLIST_xls_340"/>
      <sheetName val="[SHOPLIST.xls]_SHOPLIST_xls_341"/>
      <sheetName val="[SHOPLIST.xls]_SHOPLIST_xls_342"/>
      <sheetName val="[SHOPLIST.xls]_SHOPLIST_xls_343"/>
      <sheetName val="[SHOPLIST.xls]_SHOPLIST_xls_344"/>
      <sheetName val="[SHOPLIST.xls]_SHOPLIST_xls_345"/>
      <sheetName val="[SHOPLIST.xls]_SHOPLIST_xls_346"/>
      <sheetName val="[SHOPLIST.xls]_SHOPLIST_xls_347"/>
      <sheetName val="[SHOPLIST.xls]_SHOPLIST_xls_348"/>
      <sheetName val="[SHOPLIST.xls]_SHOPLIST_xls_349"/>
      <sheetName val="[SHOPLIST.xls]70___0_s__i____11"/>
      <sheetName val="[SHOPLIST.xls]_VW__VU_________8"/>
      <sheetName val="[SHOPLIST.xls]_VW__VU_________9"/>
      <sheetName val="[SHOPLIST.xls]70___0_s__i____12"/>
      <sheetName val="[SHOPLIST.xls]70_x005f_x0000___0_x0_5"/>
      <sheetName val="[SHOPLIST.xls]_SHOPLIST_xls_350"/>
      <sheetName val="[SHOPLIST.xls]70___0_s__i____13"/>
      <sheetName val="[SHOPLIST.xls]_SHOPLIST_xls_351"/>
      <sheetName val="[SHOPLIST.xls]_SHOPLIST_xls_352"/>
      <sheetName val="[SHOPLIST.xls]_SHOPLIST_xls_353"/>
      <sheetName val="[SHOPLIST.xls]_SHOPLIST_xls_354"/>
      <sheetName val="[SHOPLIST.xls]_SHOPLIST_xls_355"/>
      <sheetName val="[SHOPLIST.xls]_SHOPLIST_xls_356"/>
      <sheetName val="[SHOPLIST.xls]_SHOPLIST_xls_357"/>
      <sheetName val="[SHOPLIST.xls]_SHOPLIST_xls_358"/>
      <sheetName val="[SHOPLIST.xls]_SHOPLIST_xls_359"/>
      <sheetName val="[SHOPLIST.xls]_SHOPLIST_xls_360"/>
      <sheetName val="[SHOPLIST.xls]_SHOPLIST_xls_361"/>
      <sheetName val="[SHOPLIST.xls]_SHOPLIST_xls_362"/>
      <sheetName val="[SHOPLIST.xls]_SHOPLIST_xls_363"/>
      <sheetName val="[SHOPLIST.xls]_SHOPLIST_xls_364"/>
      <sheetName val="[SHOPLIST.xls]_SHOPLIST_xls_365"/>
      <sheetName val="[SHOPLIST.xls]_SHOPLIST_xls_366"/>
      <sheetName val="[SHOPLIST.xls]_SHOPLIST_xls_367"/>
      <sheetName val="[SHOPLIST.xls]_SHOPLIST_xls_368"/>
      <sheetName val="[SHOPLIST.xls]_SHOPLIST_xls_369"/>
      <sheetName val="[SHOPLIST.xls]_SHOPLIST_xls_370"/>
      <sheetName val="[SHOPLIST.xls]_SHOPLIST_xls_371"/>
      <sheetName val="[SHOPLIST.xls]_SHOPLIST_xls_372"/>
      <sheetName val="[SHOPLIST.xls]_SHOPLIST_xls_373"/>
      <sheetName val="[SHOPLIST.xls]_SHOPLIST_xls_374"/>
      <sheetName val="[SHOPLIST.xls]_SHOPLIST_xls_375"/>
      <sheetName val="[SHOPLIST.xls]_SHOPLIST_xls_376"/>
      <sheetName val="[SHOPLIST.xls]_SHOPLIST_xls_377"/>
      <sheetName val="[SHOPLIST.xls]_SHOPLIST_xls_378"/>
      <sheetName val="[SHOPLIST.xls]_SHOPLIST_xls_379"/>
      <sheetName val="[SHOPLIST.xls]_SHOPLIST_xls_380"/>
      <sheetName val="[SHOPLIST.xls]_SHOPLIST_xls_381"/>
      <sheetName val="[SHOPLIST.xls]_SHOPLIST_xls_382"/>
      <sheetName val="[SHOPLIST.xls]_SHOPLIST_xls_383"/>
      <sheetName val="[SHOPLIST.xls]_SHOPLIST_xls_384"/>
      <sheetName val="[SHOPLIST.xls]_SHOPLIST_xls_385"/>
      <sheetName val="[SHOPLIST.xls]_SHOPLIST_xls_386"/>
      <sheetName val="[SHOPLIST.xls]_SHOPLIST_xls_387"/>
      <sheetName val="[SHOPLIST.xls]_SHOPLIST_xls_388"/>
      <sheetName val="[SHOPLIST.xls]_SHOPLIST_xls_389"/>
      <sheetName val="[SHOPLIST.xls]_SHOPLIST_xls_390"/>
      <sheetName val="[SHOPLIST.xls]_SHOPLIST_xls_391"/>
      <sheetName val="[SHOPLIST.xls]_SHOPLIST_xls_392"/>
      <sheetName val="[SHOPLIST.xls]_SHOPLIST_xls_393"/>
      <sheetName val="[SHOPLIST.xls]_SHOPLIST_xls_394"/>
      <sheetName val="[SHOPLIST.xls]_SHOPLIST_xls_395"/>
      <sheetName val="[SHOPLIST.xls]_SHOPLIST_xls_396"/>
      <sheetName val="[SHOPLIST.xls]_SHOPLIST_xls_397"/>
      <sheetName val="[SHOPLIST.xls]_SHOPLIST_xls_398"/>
      <sheetName val="[SHOPLIST.xls]_SHOPLIST_xls_399"/>
      <sheetName val="[SHOPLIST.xls]_SHOPLIST_xls_400"/>
      <sheetName val="[SHOPLIST.xls]_SHOPLIST_xls_401"/>
      <sheetName val="[SHOPLIST.xls]_SHOPLIST_xls_402"/>
      <sheetName val="[SHOPLIST.xls]_SHOPLIST_xls_403"/>
      <sheetName val="[SHOPLIST.xls]_SHOPLIST_xls_404"/>
      <sheetName val="[SHOPLIST.xls]_SHOPLIST_xls_405"/>
      <sheetName val="[SHOPLIST.xls]_SHOPLIST_xls_406"/>
      <sheetName val="[SHOPLIST.xls]_SHOPLIST_xls_407"/>
      <sheetName val="[SHOPLIST.xls]_SHOPLIST_xls_408"/>
      <sheetName val="[SHOPLIST.xls]_SHOPLIST_xls_409"/>
      <sheetName val="[SHOPLIST.xls]_SHOPLIST_xls_410"/>
      <sheetName val="[SHOPLIST.xls]_SHOPLIST_xls_411"/>
      <sheetName val="[SHOPLIST.xls]_SHOPLIST_xls_412"/>
      <sheetName val="[SHOPLIST.xls]_SHOPLIST_xls_413"/>
      <sheetName val="[SHOPLIST.xls]_SHOPLIST_xls_414"/>
      <sheetName val="[SHOPLIST.xls]_SHOPLIST_xls_415"/>
      <sheetName val="[SHOPLIST.xls]_SHOPLIST_xls_416"/>
      <sheetName val="[SHOPLIST.xls]_SHOPLIST_xls_417"/>
      <sheetName val="[SHOPLIST.xls]_SHOPLIST_xls_418"/>
      <sheetName val="[SHOPLIST.xls]_SHOPLIST_xls_419"/>
      <sheetName val="[SHOPLIST.xls]_SHOPLIST_xls_420"/>
      <sheetName val="[SHOPLIST.xls]_SHOPLIST_xls_421"/>
      <sheetName val="[SHOPLIST.xls]_SHOPLIST_xls_422"/>
      <sheetName val="[SHOPLIST.xls]_SHOPLIST_xls_423"/>
      <sheetName val="[SHOPLIST.xls]_SHOPLIST_xls_424"/>
      <sheetName val="[SHOPLIST.xls]_SHOPLIST_xls_425"/>
      <sheetName val="[SHOPLIST.xls]_SHOPLIST_xls_426"/>
      <sheetName val="[SHOPLIST.xls]_SHOPLIST_xls_427"/>
      <sheetName val="[SHOPLIST.xls]_SHOPLIST_xls_428"/>
      <sheetName val="[SHOPLIST.xls]_SHOPLIST_xls_429"/>
      <sheetName val="[SHOPLIST.xls]_SHOPLIST_xls_430"/>
      <sheetName val="[SHOPLIST.xls]_SHOPLIST_xls_431"/>
      <sheetName val="[SHOPLIST.xls]_SHOPLIST_xls_432"/>
      <sheetName val="[SHOPLIST.xls]_SHOPLIST_xls_433"/>
      <sheetName val="[SHOPLIST.xls]_SHOPLIST_xls_434"/>
      <sheetName val="[SHOPLIST.xls]_SHOPLIST_xls_435"/>
      <sheetName val="[SHOPLIST.xls]_SHOPLIST_xls_436"/>
      <sheetName val="[SHOPLIST.xls]_SHOPLIST_xls_437"/>
      <sheetName val="[SHOPLIST.xls]_SHOPLIST_xls_438"/>
      <sheetName val="[SHOPLIST.xls]_SHOPLIST_xls_439"/>
      <sheetName val="[SHOPLIST.xls]_SHOPLIST_xls_440"/>
      <sheetName val="[SHOPLIST.xls]_SHOPLIST_xls_441"/>
      <sheetName val="[SHOPLIST.xls]_SHOPLIST_xls_442"/>
      <sheetName val="[SHOPLIST.xls]_SHOPLIST_xls_443"/>
      <sheetName val="[SHOPLIST.xls]_SHOPLIST_xls_444"/>
      <sheetName val="[SHOPLIST.xls]_SHOPLIST_xls_445"/>
      <sheetName val="[SHOPLIST.xls]_SHOPLIST_xls_446"/>
      <sheetName val="[SHOPLIST.xls]_SHOPLIST_xls_447"/>
      <sheetName val="[SHOPLIST.xls]_SHOPLIST_xls_448"/>
      <sheetName val="[SHOPLIST.xls]_SHOPLIST_xls_449"/>
      <sheetName val="[SHOPLIST.xls]_SHOPLIST_xls_450"/>
      <sheetName val="[SHOPLIST.xls]_SHOPLIST_xls_451"/>
      <sheetName val="[SHOPLIST.xls]_SHOPLIST_xls_452"/>
      <sheetName val="[SHOPLIST.xls]_SHOPLIST_xls_453"/>
      <sheetName val="[SHOPLIST.xls]_SHOPLIST_xls_454"/>
      <sheetName val="[SHOPLIST.xls]_SHOPLIST_xls_455"/>
      <sheetName val="[SHOPLIST.xls]_SHOPLIST_xls_456"/>
      <sheetName val="[SHOPLIST.xls]_SHOPLIST_xls_457"/>
      <sheetName val="[SHOPLIST.xls]_SHOPLIST_xls_458"/>
      <sheetName val="[SHOPLIST.xls]_SHOPLIST_xls_459"/>
      <sheetName val="[SHOPLIST.xls]_SHOPLIST_xls_460"/>
      <sheetName val="[SHOPLIST.xls]_SHOPLIST_xls_461"/>
      <sheetName val="[SHOPLIST.xls]70_x005f_x005f_x005f_x0000__4"/>
      <sheetName val="[SHOPLIST.xls]_SHOPLIST_xls_462"/>
      <sheetName val="[SHOPLIST.xls]_SHOPLIST_xls_463"/>
      <sheetName val="[SHOPLIST.xls]70___0_s__i____14"/>
      <sheetName val="[SHOPLIST.xls]_VW__VU________10"/>
      <sheetName val="[SHOPLIST.xls]_VW__VU________11"/>
      <sheetName val="[SHOPLIST.xls]70_x005f_x0000___0_x0_6"/>
      <sheetName val="[SHOPLIST.xls]70___0_s__i____15"/>
      <sheetName val="[SHOPLIST.xls]_SHOPLIST_xls_464"/>
      <sheetName val="[SHOPLIST.xls]_SHOPLIST_xls_465"/>
      <sheetName val="[SHOPLIST.xls]70___0_s__i____16"/>
      <sheetName val="[SHOPLIST.xls]_SHOPLIST_xls_466"/>
      <sheetName val="[SHOPLIST.xls]_SHOPLIST_xls_467"/>
      <sheetName val="[SHOPLIST.xls]_SHOPLIST_xls_468"/>
      <sheetName val="[SHOPLIST.xls]_SHOPLIST_xls_469"/>
      <sheetName val="[SHOPLIST.xls]_SHOPLIST_xls_470"/>
      <sheetName val="[SHOPLIST.xls]_SHOPLIST_xls_471"/>
      <sheetName val="[SHOPLIST.xls]_SHOPLIST_xls_472"/>
      <sheetName val="[SHOPLIST.xls]_SHOPLIST_xls_473"/>
      <sheetName val="[SHOPLIST.xls]_SHOPLIST_xls_474"/>
      <sheetName val="[SHOPLIST.xls]_SHOPLIST_xls_475"/>
      <sheetName val="[SHOPLIST.xls]_SHOPLIST_xls_476"/>
      <sheetName val="[SHOPLIST.xls]_SHOPLIST_xls_477"/>
      <sheetName val="[SHOPLIST.xls]_SHOPLIST_xls_478"/>
      <sheetName val="[SHOPLIST.xls]_SHOPLIST_xls_479"/>
      <sheetName val="[SHOPLIST.xls]_SHOPLIST_xls_480"/>
      <sheetName val="[SHOPLIST.xls]_SHOPLIST_xls_481"/>
      <sheetName val="[SHOPLIST.xls]_SHOPLIST_xls_482"/>
      <sheetName val="[SHOPLIST.xls]_SHOPLIST_xls_483"/>
      <sheetName val="[SHOPLIST.xls]_SHOPLIST_xls_484"/>
      <sheetName val="[SHOPLIST.xls]_SHOPLIST_xls_485"/>
      <sheetName val="[SHOPLIST.xls]_SHOPLIST_xls_486"/>
      <sheetName val="[SHOPLIST.xls]_SHOPLIST_xls_487"/>
      <sheetName val="[SHOPLIST.xls]_SHOPLIST_xls_488"/>
      <sheetName val="[SHOPLIST.xls]_SHOPLIST_xls_489"/>
      <sheetName val="[SHOPLIST.xls]_SHOPLIST_xls_490"/>
      <sheetName val="[SHOPLIST.xls]_SHOPLIST_xls_491"/>
      <sheetName val="[SHOPLIST.xls]_SHOPLIST_xls_492"/>
      <sheetName val="[SHOPLIST.xls]_SHOPLIST_xls_493"/>
      <sheetName val="[SHOPLIST.xls]_SHOPLIST_xls_494"/>
      <sheetName val="[SHOPLIST.xls]_SHOPLIST_xls_495"/>
      <sheetName val="[SHOPLIST.xls]_SHOPLIST_xls_496"/>
      <sheetName val="[SHOPLIST.xls]_SHOPLIST_xls_497"/>
      <sheetName val="[SHOPLIST.xls]_SHOPLIST_xls_498"/>
      <sheetName val="[SHOPLIST.xls]_SHOPLIST_xls_499"/>
      <sheetName val="[SHOPLIST.xls]_SHOPLIST_xls_500"/>
      <sheetName val="[SHOPLIST.xls]_SHOPLIST_xls_501"/>
      <sheetName val="[SHOPLIST.xls]_SHOPLIST_xls_502"/>
      <sheetName val="[SHOPLIST.xls]_SHOPLIST_xls_503"/>
      <sheetName val="[SHOPLIST.xls]_SHOPLIST_xls_504"/>
      <sheetName val="[SHOPLIST.xls]_SHOPLIST_xls_505"/>
      <sheetName val="[SHOPLIST.xls]_SHOPLIST_xls_506"/>
      <sheetName val="[SHOPLIST.xls]_SHOPLIST_xls_507"/>
      <sheetName val="[SHOPLIST.xls]_SHOPLIST_xls_508"/>
      <sheetName val="[SHOPLIST.xls]_SHOPLIST_xls_509"/>
      <sheetName val="[SHOPLIST.xls]_SHOPLIST_xls_510"/>
      <sheetName val="[SHOPLIST.xls]_SHOPLIST_xls_511"/>
      <sheetName val="[SHOPLIST.xls]_SHOPLIST_xls_512"/>
      <sheetName val="[SHOPLIST.xls]_SHOPLIST_xls_513"/>
      <sheetName val="[SHOPLIST.xls]_SHOPLIST_xls_514"/>
      <sheetName val="[SHOPLIST.xls]_SHOPLIST_xls_515"/>
      <sheetName val="[SHOPLIST.xls]_SHOPLIST_xls_516"/>
      <sheetName val="[SHOPLIST.xls]_SHOPLIST_xls_517"/>
      <sheetName val="[SHOPLIST.xls]_SHOPLIST_xls_518"/>
      <sheetName val="[SHOPLIST.xls]_SHOPLIST_xls_519"/>
      <sheetName val="[SHOPLIST.xls]_SHOPLIST_xls_520"/>
      <sheetName val="[SHOPLIST.xls]_SHOPLIST_xls_521"/>
      <sheetName val="[SHOPLIST.xls]_SHOPLIST_xls_522"/>
      <sheetName val="[SHOPLIST.xls]_SHOPLIST_xls_523"/>
      <sheetName val="[SHOPLIST.xls]_SHOPLIST_xls_524"/>
      <sheetName val="[SHOPLIST.xls]_SHOPLIST_xls_525"/>
      <sheetName val="[SHOPLIST.xls]_SHOPLIST_xls_526"/>
      <sheetName val="[SHOPLIST.xls]_SHOPLIST_xls_527"/>
      <sheetName val="[SHOPLIST.xls]_SHOPLIST_xls_528"/>
      <sheetName val="[SHOPLIST.xls]_SHOPLIST_xls_529"/>
      <sheetName val="[SHOPLIST.xls]_SHOPLIST_xls_530"/>
      <sheetName val="[SHOPLIST.xls]_SHOPLIST_xls_531"/>
      <sheetName val="[SHOPLIST.xls]_SHOPLIST_xls_532"/>
      <sheetName val="[SHOPLIST.xls]_SHOPLIST_xls_533"/>
      <sheetName val="[SHOPLIST.xls]_SHOPLIST_xls_534"/>
      <sheetName val="[SHOPLIST.xls]_SHOPLIST_xls_535"/>
      <sheetName val="[SHOPLIST.xls]_SHOPLIST_xls_536"/>
      <sheetName val="[SHOPLIST.xls]_SHOPLIST_xls_537"/>
      <sheetName val="[SHOPLIST.xls]_SHOPLIST_xls_538"/>
      <sheetName val="[SHOPLIST.xls]_SHOPLIST_xls_539"/>
      <sheetName val="[SHOPLIST.xls]_SHOPLIST_xls_540"/>
      <sheetName val="[SHOPLIST.xls]_SHOPLIST_xls_541"/>
      <sheetName val="[SHOPLIST.xls]_SHOPLIST_xls_542"/>
      <sheetName val="[SHOPLIST.xls]_SHOPLIST_xls_543"/>
      <sheetName val="[SHOPLIST.xls]_SHOPLIST_xls_544"/>
      <sheetName val="[SHOPLIST.xls]_SHOPLIST_xls_545"/>
      <sheetName val="[SHOPLIST.xls]_SHOPLIST_xls_546"/>
      <sheetName val="[SHOPLIST.xls]_SHOPLIST_xls_547"/>
      <sheetName val="[SHOPLIST.xls]_SHOPLIST_xls_548"/>
      <sheetName val="[SHOPLIST.xls]_SHOPLIST_xls_549"/>
      <sheetName val="[SHOPLIST.xls]_SHOPLIST_xls_550"/>
      <sheetName val="[SHOPLIST.xls]_SHOPLIST_xls_551"/>
      <sheetName val="[SHOPLIST.xls]_SHOPLIST_xls_552"/>
      <sheetName val="[SHOPLIST.xls]_SHOPLIST_xls_553"/>
      <sheetName val="[SHOPLIST.xls]_SHOPLIST_xls_554"/>
      <sheetName val="[SHOPLIST.xls]_SHOPLIST_xls_555"/>
      <sheetName val="[SHOPLIST.xls]_SHOPLIST_xls_556"/>
      <sheetName val="[SHOPLIST.xls]_SHOPLIST_xls_557"/>
      <sheetName val="[SHOPLIST.xls]_SHOPLIST_xls_558"/>
      <sheetName val="[SHOPLIST.xls]_SHOPLIST_xls_559"/>
      <sheetName val="[SHOPLIST.xls]_SHOPLIST_xls_560"/>
      <sheetName val="[SHOPLIST.xls]_SHOPLIST_xls_561"/>
      <sheetName val="[SHOPLIST.xls]_SHOPLIST_xls_562"/>
      <sheetName val="[SHOPLIST.xls]_SHOPLIST_xls_563"/>
      <sheetName val="[SHOPLIST.xls]_SHOPLIST_xls_564"/>
      <sheetName val="[SHOPLIST.xls]_SHOPLIST_xls_565"/>
      <sheetName val="[SHOPLIST.xls]_SHOPLIST_xls_566"/>
      <sheetName val="[SHOPLIST.xls]_SHOPLIST_xls_567"/>
      <sheetName val="[SHOPLIST.xls]_SHOPLIST_xls_568"/>
      <sheetName val="[SHOPLIST.xls]_SHOPLIST_xls_569"/>
      <sheetName val="[SHOPLIST.xls]_SHOPLIST_xls_570"/>
      <sheetName val="[SHOPLIST.xls]_SHOPLIST_xls_571"/>
      <sheetName val="[SHOPLIST.xls]_SHOPLIST_xls_572"/>
      <sheetName val="[SHOPLIST.xls]_SHOPLIST_xls_573"/>
      <sheetName val="[SHOPLIST.xls]_SHOPLIST_xls_574"/>
      <sheetName val="[SHOPLIST.xls]_SHOPLIST_xls_575"/>
      <sheetName val="[SHOPLIST.xls]_SHOPLIST_xls_576"/>
      <sheetName val="[SHOPLIST.xls]_SHOPLIST_xls_577"/>
      <sheetName val="[SHOPLIST.xls]_SHOPLIST_xls_578"/>
      <sheetName val="[SHOPLIST.xls]_SHOPLIST_xls_579"/>
      <sheetName val="[SHOPLIST.xls]_SHOPLIST_xls_580"/>
      <sheetName val="[SHOPLIST.xls]_SHOPLIST_xls_581"/>
      <sheetName val="[SHOPLIST.xls]_SHOPLIST_xls_582"/>
      <sheetName val="[SHOPLIST.xls]_SHOPLIST_xls_583"/>
      <sheetName val="[SHOPLIST.xls]_SHOPLIST_xls_584"/>
      <sheetName val="[SHOPLIST.xls]_SHOPLIST_xls_585"/>
      <sheetName val="[SHOPLIST.xls]_SHOPLIST_xls_586"/>
      <sheetName val="[SHOPLIST.xls]_SHOPLIST_xls_587"/>
      <sheetName val="[SHOPLIST.xls]_SHOPLIST_xls_588"/>
      <sheetName val="[SHOPLIST.xls]_SHOPLIST_xls_589"/>
      <sheetName val="[SHOPLIST.xls]_SHOPLIST_xls_590"/>
      <sheetName val="[SHOPLIST.xls]_SHOPLIST_xls_591"/>
      <sheetName val="[SHOPLIST.xls]_SHOPLIST_xls_592"/>
      <sheetName val="[SHOPLIST.xls]_SHOPLIST_xls_593"/>
      <sheetName val="[SHOPLIST.xls]_SHOPLIST_xls_594"/>
      <sheetName val="[SHOPLIST.xls]_SHOPLIST_xls_595"/>
      <sheetName val="[SHOPLIST.xls]_SHOPLIST_xls_596"/>
      <sheetName val="[SHOPLIST.xls]_SHOPLIST_xls_597"/>
      <sheetName val="[SHOPLIST.xls]_SHOPLIST_xls_598"/>
      <sheetName val="[SHOPLIST.xls]_SHOPLIST_xls_599"/>
      <sheetName val="[SHOPLIST.xls]_SHOPLIST_xls_600"/>
      <sheetName val="[SHOPLIST.xls]_SHOPLIST_xls_601"/>
      <sheetName val="[SHOPLIST.xls]_SHOPLIST_xls_602"/>
      <sheetName val="[SHOPLIST.xls]_SHOPLIST_xls_603"/>
      <sheetName val="[SHOPLIST.xls]70_x005f_x005f_x005f_x0000__5"/>
      <sheetName val="[SHOPLIST.xls]_SHOPLIST_xls_604"/>
      <sheetName val="[SHOPLIST.xls]_SHOPLIST_xls_605"/>
      <sheetName val="[SHOPLIST.xls]_SHOPLIST_xls_606"/>
      <sheetName val="[SHOPLIST.xls]_SHOPLIST_xls_607"/>
      <sheetName val="[SHOPLIST.xls]_SHOPLIST_xls_608"/>
      <sheetName val="[SHOPLIST.xls]_SHOPLIST_xls_609"/>
      <sheetName val="제출내역 (2)"/>
      <sheetName val="Cover Sheet"/>
      <sheetName val="Checklist"/>
      <sheetName val="Pay Cert"/>
      <sheetName val="Reconcilliation Sheet"/>
      <sheetName val="EPMS-Total "/>
      <sheetName val="EPMS-Earned"/>
      <sheetName val="SA2"/>
      <sheetName val="EPMS Earned -GR"/>
      <sheetName val="EPMS Earned Electrical Utilitie"/>
      <sheetName val="EPMS - Materials"/>
      <sheetName val="Backup-MOS"/>
      <sheetName val="EPMS - Variations"/>
      <sheetName val="Variations "/>
      <sheetName val="EPMS - Claims"/>
      <sheetName val="Advance"/>
      <sheetName val="Advance.d.1"/>
      <sheetName val="Prev Pay Certs"/>
      <sheetName val="TO-BUILDUP"/>
      <sheetName val="Monthly Summary_01 Aug-25Sept"/>
      <sheetName val="August"/>
      <sheetName val="September"/>
      <sheetName val="Bond calculation (Verifi)"/>
      <sheetName val="September_2"/>
      <sheetName val="July-2015"/>
      <sheetName val="IPC 10_Prog"/>
      <sheetName val="Grand Summary"/>
      <sheetName val="SZ1"/>
      <sheetName val="SZ2"/>
      <sheetName val="SZ3"/>
      <sheetName val="SZ4"/>
      <sheetName val="SZ5"/>
      <sheetName val="SZ6"/>
      <sheetName val="SZ7"/>
      <sheetName val="SZ8"/>
      <sheetName val="SZ9"/>
      <sheetName val="SZ10"/>
      <sheetName val="SZ11"/>
      <sheetName val="Comparison per subzone"/>
      <sheetName val="Comparison"/>
      <sheetName val="Base Course"/>
      <sheetName val="Исх"/>
      <sheetName val="Класс"/>
      <sheetName val="В2В"/>
      <sheetName val="Инсп"/>
      <sheetName val="Грайв"/>
      <sheetName val="ГвГ"/>
      <sheetName val="ИК_В2В"/>
      <sheetName val="УК_Город"/>
      <sheetName val="Свод (Бюджет)"/>
      <sheetName val="Name"/>
      <sheetName val="Свод (понедельно)"/>
      <sheetName val="Статьи расходов"/>
      <sheetName val="НСИ"/>
      <sheetName val="Rectangular Duct"/>
      <sheetName val="C-1"/>
      <sheetName val="PC "/>
      <sheetName val="Val"/>
      <sheetName val="App - A "/>
      <sheetName val="App- B "/>
      <sheetName val="App - C "/>
      <sheetName val="App - D "/>
      <sheetName val="App - E "/>
      <sheetName val="App - F"/>
      <sheetName val="App - G "/>
      <sheetName val="App - H"/>
      <sheetName val="2"/>
      <sheetName val="5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C-2"/>
      <sheetName val="Concrete Breakdown"/>
      <sheetName val="Masonry Breakdown"/>
      <sheetName val="6"/>
      <sheetName val="8.0 Programme"/>
      <sheetName val="External"/>
      <sheetName val="Architectural"/>
      <sheetName val="Lift"/>
      <sheetName val=" Structural"/>
      <sheetName val="Travel.Cranes"/>
      <sheetName val="Recap Travel.Crane"/>
      <sheetName val="Recap Architect"/>
      <sheetName val="Recap External"/>
      <sheetName val="Recap Struct"/>
      <sheetName val="Package 1"/>
      <sheetName val="Recap Lift"/>
      <sheetName val="대비표"/>
      <sheetName val="___________5"/>
      <sheetName val="___________6"/>
      <sheetName val="___________7"/>
      <sheetName val="___________8"/>
      <sheetName val="_SHOPLIST_xls__SHOPLIST_xls_710"/>
      <sheetName val="_SHOPLIST_xls__VW3"/>
      <sheetName val="_SHOPLIST_xls__VWVU))tÏØ0__9"/>
      <sheetName val="_SHOPLIST_xls__SHOPLIST_xls_711"/>
      <sheetName val="_SHOPLIST_xls__SHOPLIST_xls__S3"/>
      <sheetName val="_SHOPLIST_xls_70,3"/>
      <sheetName val="_SHOPLIST_xls__VWVU))tÏØ0__14"/>
      <sheetName val="_SHOPLIST_xls__VWVU))tÏØ0__23"/>
      <sheetName val="_SHOPLIST_xls__VWVU))tÏØ0__33"/>
      <sheetName val="_SHOPLIST_xls_70,_0s«_iÆø_í¬_i3"/>
      <sheetName val="_SHOPLIST_xls_70_,_0_s«i_Æøí¬i3"/>
      <sheetName val="_VWVU))tÏØ0__17"/>
      <sheetName val="___________13"/>
      <sheetName val="_SHOPLIST_xls__SHOPLIST_xls_720"/>
      <sheetName val="_SHOPLIST_xls_70,_0s«iÆøí¬i13"/>
      <sheetName val="_SHOPLIST_xls__VW8"/>
      <sheetName val="_SHOPLIST_xls__VWVU))tÏØ0__40"/>
      <sheetName val="_SHOPLIST_xls__SHOPLIST_xls_721"/>
      <sheetName val="_SHOPLIST_xls__SHOPLIST_xls__S8"/>
      <sheetName val="_SHOPLIST_xls_70,8"/>
      <sheetName val="_SHOPLIST_xls__VWVU))tÏØ0__43"/>
      <sheetName val="_SHOPLIST_xls__VWVU))tÏØ0__44"/>
      <sheetName val="_SHOPLIST_xls_70,_0s«_iÆø_í¬_i8"/>
      <sheetName val="_SHOPLIST_xls_70_,_0_s«i_Æøí¬i8"/>
      <sheetName val="_VWVU))tÏØ0__16"/>
      <sheetName val="_VWVU))tÏØ0__14"/>
      <sheetName val="_SHOPLIST_xls_70,_0s«iÆøí¬i10"/>
      <sheetName val="___________10"/>
      <sheetName val="_SHOPLIST_xls__SHOPLIST_xls_714"/>
      <sheetName val="_SHOPLIST_xls__VW5"/>
      <sheetName val="_SHOPLIST_xls__VWVU))tÏØ0__17"/>
      <sheetName val="_SHOPLIST_xls__VWVU))tÏØ0__18"/>
      <sheetName val="_SHOPLIST_xls__SHOPLIST_xls_715"/>
      <sheetName val="_SHOPLIST_xls__SHOPLIST_xls__S5"/>
      <sheetName val="_SHOPLIST_xls_70,5"/>
      <sheetName val="_SHOPLIST_xls__VWVU))tÏØ0__19"/>
      <sheetName val="_SHOPLIST_xls__VWVU))tÏØ0__25"/>
      <sheetName val="_SHOPLIST_xls__VWVU))tÏØ0__35"/>
      <sheetName val="_SHOPLIST_xls_70,_0s«_iÆø_í¬_i5"/>
      <sheetName val="_SHOPLIST_xls_70_,_0_s«i_Æøí¬i5"/>
      <sheetName val="_SHOPLIST_xls_70,_0s«iÆøí¬i9"/>
      <sheetName val="___________9"/>
      <sheetName val="_SHOPLIST_xls__SHOPLIST_xls_712"/>
      <sheetName val="_SHOPLIST_xls__VW4"/>
      <sheetName val="_SHOPLIST_xls__VWVU))tÏØ0__10"/>
      <sheetName val="_SHOPLIST_xls__VWVU))tÏØ0__15"/>
      <sheetName val="_SHOPLIST_xls__SHOPLIST_xls_713"/>
      <sheetName val="_SHOPLIST_xls__SHOPLIST_xls__S4"/>
      <sheetName val="_SHOPLIST_xls_70,4"/>
      <sheetName val="_SHOPLIST_xls__VWVU))tÏØ0__16"/>
      <sheetName val="_SHOPLIST_xls__VWVU))tÏØ0__24"/>
      <sheetName val="_SHOPLIST_xls__VWVU))tÏØ0__34"/>
      <sheetName val="_SHOPLIST_xls_70,_0s«_iÆø_í¬_i4"/>
      <sheetName val="_SHOPLIST_xls_70_,_0_s«i_Æøí¬i4"/>
      <sheetName val="_SHOPLIST_xls_70,_0s«iÆøí¬i12"/>
      <sheetName val="___________12"/>
      <sheetName val="_SHOPLIST_xls__SHOPLIST_xls_718"/>
      <sheetName val="_SHOPLIST_xls__VW7"/>
      <sheetName val="_SHOPLIST_xls__VWVU))tÏØ0__29"/>
      <sheetName val="_SHOPLIST_xls__VWVU))tÏØ0__30"/>
      <sheetName val="_SHOPLIST_xls__SHOPLIST_xls_719"/>
      <sheetName val="_SHOPLIST_xls__SHOPLIST_xls__S7"/>
      <sheetName val="_SHOPLIST_xls_70,7"/>
      <sheetName val="_SHOPLIST_xls__VWVU))tÏØ0__37"/>
      <sheetName val="_SHOPLIST_xls__VWVU))tÏØ0__38"/>
      <sheetName val="_SHOPLIST_xls__VWVU))tÏØ0__39"/>
      <sheetName val="_SHOPLIST_xls_70,_0s«_iÆø_í¬_i7"/>
      <sheetName val="_SHOPLIST_xls_70_,_0_s«i_Æøí¬i7"/>
      <sheetName val="_VWVU))tÏØ0__15"/>
      <sheetName val="_SHOPLIST_xls_70,_0s«iÆøí¬i11"/>
      <sheetName val="___________11"/>
      <sheetName val="_SHOPLIST_xls__SHOPLIST_xls_716"/>
      <sheetName val="_SHOPLIST_xls__VW6"/>
      <sheetName val="_SHOPLIST_xls__VWVU))tÏØ0__20"/>
      <sheetName val="_SHOPLIST_xls__VWVU))tÏØ0__26"/>
      <sheetName val="_SHOPLIST_xls__SHOPLIST_xls_717"/>
      <sheetName val="_SHOPLIST_xls__SHOPLIST_xls__S6"/>
      <sheetName val="_SHOPLIST_xls_70,6"/>
      <sheetName val="_SHOPLIST_xls__VWVU))tÏØ0__27"/>
      <sheetName val="_SHOPLIST_xls__VWVU))tÏØ0__28"/>
      <sheetName val="_SHOPLIST_xls__VWVU))tÏØ0__36"/>
      <sheetName val="_SHOPLIST_xls_70,_0s«_iÆø_í¬_i6"/>
      <sheetName val="_SHOPLIST_xls_70_,_0_s«i_Æøí¬i6"/>
      <sheetName val="_VWVU))tÏØ0__18"/>
      <sheetName val="___________14"/>
      <sheetName val="_SHOPLIST_xls__SHOPLIST_xls_722"/>
      <sheetName val="_SHOPLIST_xls_70,_0s«iÆøí¬i14"/>
      <sheetName val="_SHOPLIST_xls__VW9"/>
      <sheetName val="_SHOPLIST_xls__VWVU))tÏØ0__45"/>
      <sheetName val="_SHOPLIST_xls__VWVU))tÏØ0__46"/>
      <sheetName val="_SHOPLIST_xls__SHOPLIST_xls_723"/>
      <sheetName val="_SHOPLIST_xls__SHOPLIST_xls__S9"/>
      <sheetName val="_SHOPLIST_xls_709"/>
      <sheetName val="_SHOPLIST_xls_70,9"/>
      <sheetName val="_SHOPLIST_xls__VWVU))tÏØ0__47"/>
      <sheetName val="_SHOPLIST_xls__VWVU))tÏØ0__48"/>
      <sheetName val="_SHOPLIST_xls__VWVU))tÏØ0__49"/>
      <sheetName val="_SHOPLIST_xls_70,_0s«_iÆø_í¬_i9"/>
      <sheetName val="_SHOPLIST_xls_70_,_0_s«i_Æøí¬i9"/>
      <sheetName val="_VWVU))tÏØ0__19"/>
      <sheetName val="___________15"/>
      <sheetName val="_SHOPLIST_xls__SHOPLIST_xls_724"/>
      <sheetName val="_SHOPLIST_xls_70,_0s«iÆøí¬i15"/>
      <sheetName val="_SHOPLIST_xls__VW10"/>
      <sheetName val="_SHOPLIST_xls__VWVU))tÏØ0__50"/>
      <sheetName val="_SHOPLIST_xls__VWVU))tÏØ0__51"/>
      <sheetName val="_SHOPLIST_xls__SHOPLIST_xls_725"/>
      <sheetName val="_SHOPLIST_xls__SHOPLIST_xls__10"/>
      <sheetName val="_SHOPLIST_xls_7010"/>
      <sheetName val="_SHOPLIST_xls_70,10"/>
      <sheetName val="_SHOPLIST_xls__VWVU))tÏØ0__52"/>
      <sheetName val="_SHOPLIST_xls__VWVU))tÏØ0__53"/>
      <sheetName val="_SHOPLIST_xls__VWVU))tÏØ0__54"/>
      <sheetName val="_SHOPLIST_xls_70,_0s«_iÆø_í¬_10"/>
      <sheetName val="_SHOPLIST_xls_70_,_0_s«i_Æøí¬10"/>
      <sheetName val="_SHOPLIST.xls__VWVU))tÏØ0__8"/>
      <sheetName val="_SHOPLIST.xls__VWVU))tÏØ0__9"/>
      <sheetName val="_SHOPLIST_xls__VWVU))tÏØ0__61"/>
      <sheetName val="_SHOPLIST_xls__VWVU))tÏØ0__71"/>
      <sheetName val="[SHOPLIST.xls]/VWVU))"/>
      <sheetName val="GFA_HQ_Building32"/>
      <sheetName val="GFA_Conference31"/>
      <sheetName val="BQ_External31"/>
      <sheetName val="Graph_Data_(DO_NOT_PRINT)30"/>
      <sheetName val="StattCo_yCharges30"/>
      <sheetName val="Penthouse_Apartment30"/>
      <sheetName val="LABOUR_HISTOGRAM31"/>
      <sheetName val="Chiet_tinh_dz2230"/>
      <sheetName val="Chiet_tinh_dz3530"/>
      <sheetName val="@risk_rents_and_incentives30"/>
      <sheetName val="Car_park_lease30"/>
      <sheetName val="Net_rent_analysis30"/>
      <sheetName val="Poz-1_30"/>
      <sheetName val="Lab_Cum_Hist30"/>
      <sheetName val="Raw_Data30"/>
      <sheetName val="Bill_No__230"/>
      <sheetName val="CT_Thang_Mo30"/>
      <sheetName val="budget_summary_(2)29"/>
      <sheetName val="Budget_Analysis_Summary29"/>
      <sheetName val="LEVEL_SHEET30"/>
      <sheetName val="SPT_vs_PHI30"/>
      <sheetName val="CT__PL29"/>
      <sheetName val="Projet,_methodes_&amp;_couts29"/>
      <sheetName val="Risques_majeurs_&amp;_Frais_Ind_29"/>
      <sheetName val="FOL_-_Bar30"/>
      <sheetName val="intr_stool_brkup29"/>
      <sheetName val="Tender_Summary30"/>
      <sheetName val="Insurance_Ext30"/>
      <sheetName val="Customize_Your_Invoice30"/>
      <sheetName val="HVAC_BoQ30"/>
      <sheetName val="Body_Sheet29"/>
      <sheetName val="1_0_Executive_Summary29"/>
      <sheetName val="Rate_analysis16"/>
      <sheetName val="Top_sheet29"/>
      <sheetName val="Ap_A27"/>
      <sheetName val="SHOPLIST_xls26"/>
      <sheetName val="Bill_228"/>
      <sheetName val="2_Div_14_27"/>
      <sheetName val="beam-reinft-IIInd_floor26"/>
      <sheetName val="beam-reinft-machine_rm26"/>
      <sheetName val="Bill_127"/>
      <sheetName val="Bill_327"/>
      <sheetName val="Bill_427"/>
      <sheetName val="Bill_527"/>
      <sheetName val="Bill_627"/>
      <sheetName val="Bill_727"/>
      <sheetName val="POWER_ASSUMPTIONS26"/>
      <sheetName val="Invoice_Summary26"/>
      <sheetName val="PROJECT_BRIEF27"/>
      <sheetName val="Civil_Boq25"/>
      <sheetName val="C_(3)27"/>
      <sheetName val="Dubai_golf26"/>
      <sheetName val="WITHOUT_C&amp;I_PROFIT_(3)25"/>
      <sheetName val="HIRED_LABOUR_CODE23"/>
      <sheetName val="PA-_Consutant_23"/>
      <sheetName val="foot-slab_reinft23"/>
      <sheetName val="Softscape_Buildup25"/>
      <sheetName val="Mat'l_Rate25"/>
      <sheetName val="VALVE_CHAMBERS22"/>
      <sheetName val="Fire_Hydrants22"/>
      <sheetName val="B_GATE_VALVE22"/>
      <sheetName val="Sub_G1_Fire22"/>
      <sheetName val="Sub_G12_Fire22"/>
      <sheetName val="Activity_List25"/>
      <sheetName val="BILL_COV23"/>
      <sheetName val="Ra__stair23"/>
      <sheetName val="DETAILED__BOQ23"/>
      <sheetName val="M-Book_for_Conc23"/>
      <sheetName val="M-Book_for_FW23"/>
      <sheetName val="Materials_Cost(PCC)22"/>
      <sheetName val="India_F&amp;S_Template22"/>
      <sheetName val="IO_LIST22"/>
      <sheetName val="Material_22"/>
      <sheetName val="Quote_Sheet22"/>
      <sheetName val="Day_work22"/>
      <sheetName val="Working_for_RCC21"/>
      <sheetName val="Div__0221"/>
      <sheetName val="Div__0321"/>
      <sheetName val="Div__0421"/>
      <sheetName val="Div__0521"/>
      <sheetName val="Div__0621"/>
      <sheetName val="Div__0721"/>
      <sheetName val="Div__0821"/>
      <sheetName val="Div__0921"/>
      <sheetName val="Div__1021"/>
      <sheetName val="Div__1121"/>
      <sheetName val="Div__1221"/>
      <sheetName val="Div_1321"/>
      <sheetName val="EXTERNAL_WORKS21"/>
      <sheetName val="PRODUCTIVITY_RATE21"/>
      <sheetName val="U_R_A_-_MASONRY21"/>
      <sheetName val="U_R_A_-_PLASTERING21"/>
      <sheetName val="U_R_A_-_TILING21"/>
      <sheetName val="U_R_A_-_GRANITE21"/>
      <sheetName val="V_C_2_-_EARTHWORK21"/>
      <sheetName val="V_C_9_-_CERAMIC21"/>
      <sheetName val="V_C_9_-_FINISHES21"/>
      <sheetName val="Elemental_Buildup20"/>
      <sheetName val="Eq__Mobilization21"/>
      <sheetName val="w't_table20"/>
      <sheetName val="bill_nb2-Plumbing_&amp;_Drainag20"/>
      <sheetName val="Pl_&amp;_Dr_B20"/>
      <sheetName val="Pl_&amp;_Dr_G20"/>
      <sheetName val="Pl_&amp;_Dr_M20"/>
      <sheetName val="Pl_&amp;_Dr_120"/>
      <sheetName val="Pl_&amp;_Dr_220"/>
      <sheetName val="Pl_&amp;_Dr_320"/>
      <sheetName val="Pl_&amp;_Dr_420"/>
      <sheetName val="Pl_&amp;_Dr_520"/>
      <sheetName val="Pl_&amp;_Dr_620"/>
      <sheetName val="Pl_&amp;_Dr_720"/>
      <sheetName val="Pl_&amp;_Dr_820"/>
      <sheetName val="Pl_&amp;_Dr_R20"/>
      <sheetName val="FF_B20"/>
      <sheetName val="FF_G20"/>
      <sheetName val="FF_M20"/>
      <sheetName val="FF_120"/>
      <sheetName val="FF_2_20"/>
      <sheetName val="FF_320"/>
      <sheetName val="FF_420"/>
      <sheetName val="FF_520"/>
      <sheetName val="FF_6_20"/>
      <sheetName val="FF_720"/>
      <sheetName val="FF_820"/>
      <sheetName val="FF_R20"/>
      <sheetName val="bill_nb3-FF20"/>
      <sheetName val="HVAC_B20"/>
      <sheetName val="HVAC_G20"/>
      <sheetName val="HVAC_M20"/>
      <sheetName val="HVAC_120"/>
      <sheetName val="HVAC_220"/>
      <sheetName val="HVAC_320"/>
      <sheetName val="HVAC_420"/>
      <sheetName val="HVAC_520"/>
      <sheetName val="HVAC_620"/>
      <sheetName val="HVAC_720"/>
      <sheetName val="HVAC_820"/>
      <sheetName val="HVAC_R20"/>
      <sheetName val="bill_nb4-HVAC20"/>
      <sheetName val="SC_B20"/>
      <sheetName val="SC_G20"/>
      <sheetName val="SC_M20"/>
      <sheetName val="SC_120"/>
      <sheetName val="SC_220"/>
      <sheetName val="SC_320"/>
      <sheetName val="SC_420"/>
      <sheetName val="SC_520"/>
      <sheetName val="SC_620"/>
      <sheetName val="SC_720"/>
      <sheetName val="SC_820"/>
      <sheetName val="SC_R20"/>
      <sheetName val="AV_B20"/>
      <sheetName val="AV_G20"/>
      <sheetName val="AV_M20"/>
      <sheetName val="AV_120"/>
      <sheetName val="AV_220"/>
      <sheetName val="AV_320"/>
      <sheetName val="AV_420"/>
      <sheetName val="AV_520"/>
      <sheetName val="AV_620"/>
      <sheetName val="AV_720"/>
      <sheetName val="AV_820"/>
      <sheetName val="EL_B20"/>
      <sheetName val="EL_M20"/>
      <sheetName val="EL_120"/>
      <sheetName val="EL_220"/>
      <sheetName val="EL_320"/>
      <sheetName val="EL_420"/>
      <sheetName val="EL_520"/>
      <sheetName val="EL_620"/>
      <sheetName val="EL_720"/>
      <sheetName val="EL_820"/>
      <sheetName val="EL_R20"/>
      <sheetName val="EL_TR20"/>
      <sheetName val="8-_EL20"/>
      <sheetName val="FA_B20"/>
      <sheetName val="FA_G20"/>
      <sheetName val="FA_M20"/>
      <sheetName val="FA_120"/>
      <sheetName val="FA_220"/>
      <sheetName val="FA_320"/>
      <sheetName val="FA_420"/>
      <sheetName val="FA_520"/>
      <sheetName val="FA_620"/>
      <sheetName val="FA_720"/>
      <sheetName val="FA_820"/>
      <sheetName val="FA_R20"/>
      <sheetName val="9-_FA20"/>
      <sheetName val="BOQ_Direct_selling_cost22"/>
      <sheetName val="CHART_OF_ACCOUNTS21"/>
      <sheetName val="B185-B-9_121"/>
      <sheetName val="B185-B-9_221"/>
      <sheetName val="Material_List_20"/>
      <sheetName val="E-Bill_No_6_A-O21"/>
      <sheetName val="/VWVU))tÏØ0__23"/>
      <sheetName val="B09_121"/>
      <sheetName val="Division_249"/>
      <sheetName val="Division_420"/>
      <sheetName val="Division_520"/>
      <sheetName val="Division_620"/>
      <sheetName val="Division_720"/>
      <sheetName val="Division_820"/>
      <sheetName val="Division_920"/>
      <sheetName val="Division_1020"/>
      <sheetName val="Division_1220"/>
      <sheetName val="Division_1420"/>
      <sheetName val="Division_2123"/>
      <sheetName val="Division_2221"/>
      <sheetName val="Division_2320"/>
      <sheetName val="Division_2620"/>
      <sheetName val="Division_2720"/>
      <sheetName val="Division_2820"/>
      <sheetName val="Division_3120"/>
      <sheetName val="Division_3220"/>
      <sheetName val="Division_3320"/>
      <sheetName val="PMWeb_data21"/>
      <sheetName val="PointNo_520"/>
      <sheetName val="SS_MH21"/>
      <sheetName val="2_2)Revised_Cash_Flow20"/>
      <sheetName val="입찰내역_발주처_양식20"/>
      <sheetName val="/VWVU))tÏØ0__22"/>
      <sheetName val="LIST_DO_NOT_REMOVE19"/>
      <sheetName val="Index_List20"/>
      <sheetName val="Type_List20"/>
      <sheetName val="File_Types20"/>
      <sheetName val="Chiet_t20"/>
      <sheetName val="Staffing_and_Rates_IA20"/>
      <sheetName val="Employee_List18"/>
      <sheetName val="PRECAST_lightconc-II22"/>
      <sheetName val="final_abstract22"/>
      <sheetName val="B6_2_19"/>
      <sheetName val="Project_Cost_Breakdown18"/>
      <sheetName val="Summary_of_Work18"/>
      <sheetName val="Item-_Compact18"/>
      <sheetName val="E_&amp;_R18"/>
      <sheetName val="Staff_Acco_18"/>
      <sheetName val="TBAL9697_-group_wise__sdpl18"/>
      <sheetName val="SITE_WORK17"/>
      <sheetName val="Рабочий_лист17"/>
      <sheetName val="PT_141-_Site_A_Landscape17"/>
      <sheetName val="Rate_summary17"/>
      <sheetName val="Annex_1_Sect_3a18"/>
      <sheetName val="Annex_1_Sect_3a_118"/>
      <sheetName val="Annex_1_Sect_3b18"/>
      <sheetName val="Annex_1_Sect_3c18"/>
      <sheetName val="HOURLY_RATES18"/>
      <sheetName val="RAB_AR&amp;STR17"/>
      <sheetName val="d-safe_DELUXE17"/>
      <sheetName val="Back_up17"/>
      <sheetName val="INDIGINEOUS_ITEMS_17"/>
      <sheetName val="train_cash17"/>
      <sheetName val="accom_cash17"/>
      <sheetName val="Mall_waterproofing17"/>
      <sheetName val="MSCP_waterproofing17"/>
      <sheetName val="Duct_Accesories17"/>
      <sheetName val="????_???_??17"/>
      <sheetName val="Labour_&amp;_Plant17"/>
      <sheetName val="Ave_wtd_rates17"/>
      <sheetName val="Debits_as_on_12_04_0817"/>
      <sheetName val="STAFFSCHED_17"/>
      <sheetName val="TRIAL_BALANCE17"/>
      <sheetName val="[SHOPLIST_xls][SHOPLIST_xls]729"/>
      <sheetName val="Common_Variables17"/>
      <sheetName val="[SHOPLIST_xls]70,/0s«iÆøí¬i17"/>
      <sheetName val="GPL_Revenu_Update17"/>
      <sheetName val="DO_NOT_TOUCH17"/>
      <sheetName val="Work_Type17"/>
      <sheetName val="PROJECT_BRIEF(EX_NEW)17"/>
      <sheetName val="AREA_OF_APPLICATION16"/>
      <sheetName val="Risk_Breakdown_Structure16"/>
      <sheetName val="Geneí¬_i16"/>
      <sheetName val="steel_total16"/>
      <sheetName val="ELE_BOQ16"/>
      <sheetName val="Z-_GENERAL_PRICE_SUMMARY13"/>
      <sheetName val="PPA_Summary13"/>
      <sheetName val="Mix_Design13"/>
      <sheetName val="Resumo_Empreitadas13"/>
      <sheetName val="%_prog_figs_-u5_and_total13"/>
      <sheetName val="Floor_Box_14"/>
      <sheetName val="Equipment_Rates12"/>
      <sheetName val="[SHOPLIST_xls]/VW12"/>
      <sheetName val="[SHOPLIST_xls]/VWVU))tÏØ0__64"/>
      <sheetName val="Cashflow_projection12"/>
      <sheetName val="[SHOPLIST_xls][SHOPLIST_xls]730"/>
      <sheetName val="E_H_-_H__W_P_12"/>
      <sheetName val="E__H__Treatment_for_pile_cap12"/>
      <sheetName val="[SHOPLIST_xls][SHOPLIST_xls][12"/>
      <sheetName val="Materials_12"/>
      <sheetName val="Form_612"/>
      <sheetName val="Risk_Register12"/>
      <sheetName val="Revised_Front_Page12"/>
      <sheetName val="Diff_Run01&amp;Run0212"/>
      <sheetName val="CCS_Summary12"/>
      <sheetName val="1_Carillion_Staff12"/>
      <sheetName val="_2_Staff_&amp;_Gen_labour12"/>
      <sheetName val="3_Offices12"/>
      <sheetName val="4_TempServ12"/>
      <sheetName val="__5_Temp_Wks12"/>
      <sheetName val="_6_Addn_Plant12"/>
      <sheetName val="_7__Transport12"/>
      <sheetName val="_8_Testing12"/>
      <sheetName val="9__Miscellaneous12"/>
      <sheetName val="10__Design12"/>
      <sheetName val="_11_Insurances12"/>
      <sheetName val="_12_Client_Req_12"/>
      <sheetName val="Risk_List12"/>
      <sheetName val="Track_of_Changes12"/>
      <sheetName val="Bill_8_Doors_&amp;_Windows12"/>
      <sheetName val="Bill_9_Finishes_12"/>
      <sheetName val="Bill_10_Specialities12"/>
      <sheetName val="Dash_board12"/>
      <sheetName val="[SHOPLIST_xls]7012"/>
      <sheetName val="[SHOPLIST_xls]70,12"/>
      <sheetName val="Base_BM-rebar12"/>
      <sheetName val="Site_Dev_BOQ12"/>
      <sheetName val="Data_Sheet12"/>
      <sheetName val="tender_allowances12"/>
      <sheetName val="_Summary_BKG_03412"/>
      <sheetName val="BILL_3R12"/>
      <sheetName val="Area_Breakdown_PER_LEVEL_LINK12"/>
      <sheetName val="CF_Input12"/>
      <sheetName val="DATA_INPUT12"/>
      <sheetName val="Vordruck-Nr__7_1_3_D12"/>
      <sheetName val="M&amp;A_D12"/>
      <sheetName val="M&amp;A_E12"/>
      <sheetName val="M&amp;A_G12"/>
      <sheetName val="1_2_Staff_Schedule13"/>
      <sheetName val="Bill_1012"/>
      <sheetName val="[SHOPLIST_xls]/VWVU))tÏØ0__65"/>
      <sheetName val="[SHOPLIST_xls]/VWVU))tÏØ0__66"/>
      <sheetName val="[SHOPLIST_xls]/VWVU))tÏØ0__67"/>
      <sheetName val="[SHOPLIST_xls]70,/0s«_iÆø_í¬_12"/>
      <sheetName val="[SHOPLIST_xls]70?,/0?s«i?Æøí¬12"/>
      <sheetName val="Labour_Costs12"/>
      <sheetName val="BLOCK-A_(MEA_SHEET)12"/>
      <sheetName val="Cost_Heading9"/>
      <sheetName val="Labour_Rate_9"/>
      <sheetName val="D_&amp;_W_sizes9"/>
      <sheetName val="SOPMA_DD9"/>
      <sheetName val="PRICE_INFO9"/>
      <sheetName val="RC_SUMMARY9"/>
      <sheetName val="LABOUR_PRODUCTIVITY-TAV9"/>
      <sheetName val="MATERIAL_PRICES9"/>
      <sheetName val="P-100_MRF_DB_R19"/>
      <sheetName val="Contract_Division10"/>
      <sheetName val="SubContract_Type10"/>
      <sheetName val="Service_Type10"/>
      <sheetName val="Attach_4-189"/>
      <sheetName val="Ewaan_Show_Kitchen_(2)9"/>
      <sheetName val="Cash_Flow_Working9"/>
      <sheetName val="MN_T_B_9"/>
      <sheetName val="Data_I_(2)9"/>
      <sheetName val="rEFERENCES_9"/>
      <sheetName val="Qtys_ZamZam_(Del__before)9"/>
      <sheetName val="Qtys_Relocation_(Del_before)9"/>
      <sheetName val="_Qtys_Sub_&amp;_Tents_(Del__before9"/>
      <sheetName val="Qtys__Signages_(Del__before)9"/>
      <sheetName val="Qtys_Temporary_Passages_(Del)9"/>
      <sheetName val="_Qtys_Ser__Rooms_(Del_before)9"/>
      <sheetName val="2F_회의실견적(5_14_일대)5"/>
      <sheetName val="_HIT-&gt;HMC_견적(3900)5"/>
      <sheetName val="Appendix_B5"/>
      <sheetName val="Div_07_Thermal_&amp;_Moisture3"/>
      <sheetName val="BOQ_(2)3"/>
      <sheetName val="LABOUR_RATE3"/>
      <sheetName val="Material_Rate3"/>
      <sheetName val="Labor_abs-PW3"/>
      <sheetName val="Labor_abs-NMR3"/>
      <sheetName val="kppl_pl3"/>
      <sheetName val="Basic_Rates3"/>
      <sheetName val="Combined_Results_3"/>
      <sheetName val="Data_Validation3"/>
      <sheetName val="Div26_-_Elect3"/>
      <sheetName val="CHUNG_CU_CARRILON3"/>
      <sheetName val="[SHOPLIST_xls][SHOPLIST_xls]731"/>
      <sheetName val="[SHOPLIST_xls]/VWVU))tÏØ0__68"/>
      <sheetName val="Core_Data1"/>
      <sheetName val="[SHOPLIST_xls]/VWVU))tÏØ0__69"/>
      <sheetName val="[SHOPLIST_xls]/VWVU))tÏØ0__70"/>
      <sheetName val="Rates_for_public_areas1"/>
      <sheetName val="Abs_PMRL1"/>
      <sheetName val="Recon_Template1"/>
      <sheetName val="Master_data"/>
      <sheetName val="SUBS SUM"/>
      <sheetName val="BoQ(2)"/>
      <sheetName val="tower and monopoles "/>
      <sheetName val="Drop_Down_Data1"/>
      <sheetName val="Rules_1"/>
      <sheetName val="L3-WBS_Mapping1"/>
      <sheetName val="BAFO_CCL_Submission1"/>
      <sheetName val="Update_list1"/>
      <sheetName val="Sinh_Nam_systems1"/>
      <sheetName val="DIE_profile1"/>
      <sheetName val="Import_tax1"/>
      <sheetName val="TONG_HOP_VL-NC1"/>
      <sheetName val="TONGKE3p_1"/>
      <sheetName val="TH_VL,_NC,_DDHT_Thanhphuoc1"/>
      <sheetName val="DON_GIA1"/>
      <sheetName val="CHITIET_VL-NC1"/>
      <sheetName val="TH_kinh_phi1"/>
      <sheetName val="KLDT_DIEN1"/>
      <sheetName val="Dinh_muc_CP_KTCB_khac1"/>
      <sheetName val="quotation_1"/>
      <sheetName val="Bill_5_-_Carpark1"/>
      <sheetName val="BOQ_-_summary__31"/>
      <sheetName val="NKSC_thue1"/>
      <sheetName val="05__Data_Cash_Flow1"/>
      <sheetName val="MTO_REV_2(ARMOR)1"/>
      <sheetName val="BFS"/>
      <sheetName val="ASD Sum of Parts"/>
      <sheetName val="개시대사_(2)"/>
      <sheetName val="6_2_Floor_Finishes"/>
      <sheetName val="Div_Summary"/>
      <sheetName val="MAIN_SUMMARY"/>
      <sheetName val="Staff_OLD_"/>
      <sheetName val="Cumulative_Rail_"/>
      <sheetName val="[SHOPLIST_xls]/VWVU))tÏØ0__82"/>
      <sheetName val="[SHOPLIST_xls]/VWVU))tÏØ0__92"/>
      <sheetName val="P1926-H2B_Pkg_2A&amp;2B1"/>
      <sheetName val="P1940-H2B_Pkg_1_Guestrooms1"/>
      <sheetName val="BOQ_1_921"/>
      <sheetName val="[SHOPLIST_xls]/VWVU))tÏØ0__74"/>
      <sheetName val="[SHOPLIST_xls]/VWVU))tÏØ0__75"/>
      <sheetName val="Appendix-A_-GRAND_SUMMARY"/>
      <sheetName val="D9_(New_Rate)"/>
      <sheetName val="Joseph_Record"/>
      <sheetName val="Portfolio_List"/>
      <sheetName val="Initial_Data"/>
      <sheetName val="Package_Status"/>
      <sheetName val="Administrative Prices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Insts"/>
      <sheetName val="MG"/>
      <sheetName val="TB"/>
      <sheetName val="Field Values"/>
      <sheetName val="Balustrade"/>
      <sheetName val="CFForecast detail"/>
      <sheetName val="Mat.Cost"/>
      <sheetName val="Measurements"/>
      <sheetName val="Flooring"/>
      <sheetName val="Ceilings"/>
      <sheetName val="ACAD Finishes"/>
      <sheetName val="Site Details"/>
      <sheetName val="Chair"/>
      <sheetName val="Site Area Statement"/>
      <sheetName val="Doors"/>
      <sheetName val="GM &amp; TA"/>
      <sheetName val="Macro"/>
      <sheetName val="Scaff-Rose"/>
      <sheetName val="10. &amp; 11. Rate Code &amp; BQ"/>
      <sheetName val="EATON_SUMMARY"/>
      <sheetName val="Outline_Cost_-_Five_star_Hotel"/>
      <sheetName val="sept-plan"/>
      <sheetName val="P&amp;LSum"/>
      <sheetName val="key dates"/>
      <sheetName val="Actuals"/>
      <sheetName val="Basement Budget"/>
      <sheetName val="MI"/>
      <sheetName val="Data Works"/>
      <sheetName val="Works"/>
      <sheetName val="UC-Testing"/>
      <sheetName val="Control Panel"/>
      <sheetName val="GFA_HQ_Building33"/>
      <sheetName val="GFA_Conference32"/>
      <sheetName val="BQ_External32"/>
      <sheetName val="Projet,_methodes_&amp;_couts30"/>
      <sheetName val="Risques_majeurs_&amp;_Frais_Ind_30"/>
      <sheetName val="Penthouse_Apartment31"/>
      <sheetName val="LABOUR_HISTOGRAM32"/>
      <sheetName val="StattCo_yCharges31"/>
      <sheetName val="Chiet_tinh_dz2231"/>
      <sheetName val="Chiet_tinh_dz3531"/>
      <sheetName val="Raw_Data31"/>
      <sheetName val="CT_Thang_Mo31"/>
      <sheetName val="@risk_rents_and_incentives31"/>
      <sheetName val="Car_park_lease31"/>
      <sheetName val="Net_rent_analysis31"/>
      <sheetName val="Poz-1_31"/>
      <sheetName val="Lab_Cum_Hist31"/>
      <sheetName val="Graph_Data_(DO_NOT_PRINT)31"/>
      <sheetName val="budget_summary_(2)30"/>
      <sheetName val="Budget_Analysis_Summary30"/>
      <sheetName val="Bill_No__231"/>
      <sheetName val="LEVEL_SHEET31"/>
      <sheetName val="SPT_vs_PHI31"/>
      <sheetName val="CT__PL30"/>
      <sheetName val="FOL_-_Bar31"/>
      <sheetName val="Customize_Your_Invoice31"/>
      <sheetName val="HVAC_BoQ31"/>
      <sheetName val="Tender_Summary31"/>
      <sheetName val="Insurance_Ext31"/>
      <sheetName val="Top_sheet30"/>
      <sheetName val="intr_stool_brkup30"/>
      <sheetName val="PROJECT_BRIEF28"/>
      <sheetName val="Body_Sheet30"/>
      <sheetName val="1_0_Executive_Summary30"/>
      <sheetName val="2_Div_14_28"/>
      <sheetName val="Rate_analysis17"/>
      <sheetName val="Bill_229"/>
      <sheetName val="Ap_A28"/>
      <sheetName val="Bill_128"/>
      <sheetName val="Bill_328"/>
      <sheetName val="Bill_428"/>
      <sheetName val="Bill_528"/>
      <sheetName val="Bill_628"/>
      <sheetName val="Bill_728"/>
      <sheetName val="SHOPLIST_xls27"/>
      <sheetName val="C_(3)28"/>
      <sheetName val="Invoice_Summary27"/>
      <sheetName val="beam-reinft-IIInd_floor27"/>
      <sheetName val="Dubai_golf27"/>
      <sheetName val="POWER_ASSUMPTIONS27"/>
      <sheetName val="beam-reinft-machine_rm27"/>
      <sheetName val="Civil_Boq26"/>
      <sheetName val="WITHOUT_C&amp;I_PROFIT_(3)26"/>
      <sheetName val="Activity_List26"/>
      <sheetName val="Softscape_Buildup26"/>
      <sheetName val="Mat'l_Rate26"/>
      <sheetName val="HIRED_LABOUR_CODE24"/>
      <sheetName val="PA-_Consutant_24"/>
      <sheetName val="foot-slab_reinft24"/>
      <sheetName val="DETAILED__BOQ24"/>
      <sheetName val="M-Book_for_Conc24"/>
      <sheetName val="M-Book_for_FW24"/>
      <sheetName val="BILL_COV24"/>
      <sheetName val="Ra__stair24"/>
      <sheetName val="VALVE_CHAMBERS23"/>
      <sheetName val="Fire_Hydrants23"/>
      <sheetName val="B_GATE_VALVE23"/>
      <sheetName val="Sub_G1_Fire23"/>
      <sheetName val="Sub_G12_Fire23"/>
      <sheetName val="Day_work23"/>
      <sheetName val="Materials_Cost(PCC)23"/>
      <sheetName val="India_F&amp;S_Template23"/>
      <sheetName val="IO_LIST23"/>
      <sheetName val="Material_23"/>
      <sheetName val="Quote_Sheet23"/>
      <sheetName val="Eq__Mobilization22"/>
      <sheetName val="Working_for_RCC22"/>
      <sheetName val="B185-B-9_122"/>
      <sheetName val="B185-B-9_222"/>
      <sheetName val="BOQ_Direct_selling_cost23"/>
      <sheetName val="CHART_OF_ACCOUNTS22"/>
      <sheetName val="E-Bill_No_6_A-O22"/>
      <sheetName val="B09_122"/>
      <sheetName val="bill_nb2-Plumbing_&amp;_Drainag21"/>
      <sheetName val="Pl_&amp;_Dr_B21"/>
      <sheetName val="Pl_&amp;_Dr_G21"/>
      <sheetName val="Pl_&amp;_Dr_M21"/>
      <sheetName val="Pl_&amp;_Dr_121"/>
      <sheetName val="Pl_&amp;_Dr_221"/>
      <sheetName val="Pl_&amp;_Dr_321"/>
      <sheetName val="Pl_&amp;_Dr_421"/>
      <sheetName val="Pl_&amp;_Dr_521"/>
      <sheetName val="Pl_&amp;_Dr_621"/>
      <sheetName val="Pl_&amp;_Dr_721"/>
      <sheetName val="Pl_&amp;_Dr_821"/>
      <sheetName val="Pl_&amp;_Dr_R21"/>
      <sheetName val="FF_B21"/>
      <sheetName val="FF_G21"/>
      <sheetName val="FF_M21"/>
      <sheetName val="FF_121"/>
      <sheetName val="FF_2_21"/>
      <sheetName val="FF_321"/>
      <sheetName val="FF_421"/>
      <sheetName val="FF_521"/>
      <sheetName val="FF_6_21"/>
      <sheetName val="FF_721"/>
      <sheetName val="FF_821"/>
      <sheetName val="FF_R21"/>
      <sheetName val="bill_nb3-FF21"/>
      <sheetName val="HVAC_B21"/>
      <sheetName val="HVAC_G21"/>
      <sheetName val="HVAC_M21"/>
      <sheetName val="HVAC_121"/>
      <sheetName val="HVAC_221"/>
      <sheetName val="HVAC_321"/>
      <sheetName val="HVAC_421"/>
      <sheetName val="HVAC_521"/>
      <sheetName val="HVAC_621"/>
      <sheetName val="HVAC_721"/>
      <sheetName val="HVAC_821"/>
      <sheetName val="HVAC_R21"/>
      <sheetName val="bill_nb4-HVAC21"/>
      <sheetName val="SC_B21"/>
      <sheetName val="SC_G21"/>
      <sheetName val="SC_M21"/>
      <sheetName val="SC_121"/>
      <sheetName val="SC_221"/>
      <sheetName val="SC_321"/>
      <sheetName val="SC_421"/>
      <sheetName val="SC_521"/>
      <sheetName val="SC_621"/>
      <sheetName val="SC_721"/>
      <sheetName val="SC_821"/>
      <sheetName val="SC_R21"/>
      <sheetName val="AV_B21"/>
      <sheetName val="AV_G21"/>
      <sheetName val="AV_M21"/>
      <sheetName val="AV_121"/>
      <sheetName val="AV_221"/>
      <sheetName val="AV_321"/>
      <sheetName val="AV_421"/>
      <sheetName val="AV_521"/>
      <sheetName val="AV_621"/>
      <sheetName val="AV_721"/>
      <sheetName val="AV_821"/>
      <sheetName val="EL_B21"/>
      <sheetName val="EL_M21"/>
      <sheetName val="EL_121"/>
      <sheetName val="EL_221"/>
      <sheetName val="EL_321"/>
      <sheetName val="EL_421"/>
      <sheetName val="EL_521"/>
      <sheetName val="EL_621"/>
      <sheetName val="EL_721"/>
      <sheetName val="EL_821"/>
      <sheetName val="EL_R21"/>
      <sheetName val="EL_TR21"/>
      <sheetName val="8-_EL21"/>
      <sheetName val="FA_B21"/>
      <sheetName val="FA_G21"/>
      <sheetName val="FA_M21"/>
      <sheetName val="FA_121"/>
      <sheetName val="FA_221"/>
      <sheetName val="FA_321"/>
      <sheetName val="FA_421"/>
      <sheetName val="FA_521"/>
      <sheetName val="FA_621"/>
      <sheetName val="FA_721"/>
      <sheetName val="FA_821"/>
      <sheetName val="FA_R21"/>
      <sheetName val="9-_FA21"/>
      <sheetName val="Div__0222"/>
      <sheetName val="Div__0322"/>
      <sheetName val="Div__0422"/>
      <sheetName val="Div__0522"/>
      <sheetName val="Div__0622"/>
      <sheetName val="Div__0722"/>
      <sheetName val="Div__0822"/>
      <sheetName val="Div__0922"/>
      <sheetName val="Div__1022"/>
      <sheetName val="Div__1122"/>
      <sheetName val="Div__1222"/>
      <sheetName val="Div_1322"/>
      <sheetName val="EXTERNAL_WORKS22"/>
      <sheetName val="PRODUCTIVITY_RATE22"/>
      <sheetName val="U_R_A_-_MASONRY22"/>
      <sheetName val="U_R_A_-_PLASTERING22"/>
      <sheetName val="U_R_A_-_TILING22"/>
      <sheetName val="U_R_A_-_GRANITE22"/>
      <sheetName val="V_C_2_-_EARTHWORK22"/>
      <sheetName val="V_C_9_-_CERAMIC22"/>
      <sheetName val="V_C_9_-_FINISHES22"/>
      <sheetName val="PMWeb_data22"/>
      <sheetName val="w't_table21"/>
      <sheetName val="2_2)Revised_Cash_Flow21"/>
      <sheetName val="Elemental_Buildup21"/>
      <sheetName val="PointNo_521"/>
      <sheetName val="SS_MH22"/>
      <sheetName val="Chiet_t21"/>
      <sheetName val="Staffing_and_Rates_IA21"/>
      <sheetName val="Index_List21"/>
      <sheetName val="Type_List21"/>
      <sheetName val="File_Types21"/>
      <sheetName val="입찰내역_발주처_양식21"/>
      <sheetName val="Material_List_21"/>
      <sheetName val="PRECAST_lightconc-II23"/>
      <sheetName val="Item-_Compact19"/>
      <sheetName val="final_abstract23"/>
      <sheetName val="E_&amp;_R19"/>
      <sheetName val="B6_2_20"/>
      <sheetName val="LIST_DO_NOT_REMOVE20"/>
      <sheetName val="Division_250"/>
      <sheetName val="Division_421"/>
      <sheetName val="Division_521"/>
      <sheetName val="Division_621"/>
      <sheetName val="Division_721"/>
      <sheetName val="Division_821"/>
      <sheetName val="Division_921"/>
      <sheetName val="Division_1021"/>
      <sheetName val="Division_1221"/>
      <sheetName val="Division_1421"/>
      <sheetName val="Division_2124"/>
      <sheetName val="Division_2222"/>
      <sheetName val="Division_2321"/>
      <sheetName val="Division_2621"/>
      <sheetName val="Division_2721"/>
      <sheetName val="Division_2821"/>
      <sheetName val="Division_3121"/>
      <sheetName val="Division_3221"/>
      <sheetName val="Division_3321"/>
      <sheetName val="Summary_of_Work19"/>
      <sheetName val="Staff_Acco_19"/>
      <sheetName val="TBAL9697_-group_wise__sdpl19"/>
      <sheetName val="Employee_List19"/>
      <sheetName val="Project_Cost_Breakdown19"/>
      <sheetName val="Рабочий_лист18"/>
      <sheetName val="Rate_summary18"/>
      <sheetName val="Annex_1_Sect_3a19"/>
      <sheetName val="Annex_1_Sect_3a_119"/>
      <sheetName val="Annex_1_Sect_3b19"/>
      <sheetName val="Annex_1_Sect_3c19"/>
      <sheetName val="HOURLY_RATES19"/>
      <sheetName val="RAB_AR&amp;STR18"/>
      <sheetName val="SITE_WORK18"/>
      <sheetName val="Back_up18"/>
      <sheetName val="PT_141-_Site_A_Landscape18"/>
      <sheetName val="INDIGINEOUS_ITEMS_18"/>
      <sheetName val="Duct_Accesories18"/>
      <sheetName val="????_???_??18"/>
      <sheetName val="d-safe_DELUXE18"/>
      <sheetName val="Common_Variables18"/>
      <sheetName val="train_cash18"/>
      <sheetName val="accom_cash18"/>
      <sheetName val="Mall_waterproofing18"/>
      <sheetName val="MSCP_waterproofing18"/>
      <sheetName val="[SHOPLIST_xls]70,/0s«iÆøí¬i18"/>
      <sheetName val="Labour_&amp;_Plant18"/>
      <sheetName val="GPL_Revenu_Update18"/>
      <sheetName val="DO_NOT_TOUCH18"/>
      <sheetName val="Work_Type18"/>
      <sheetName val="[SHOPLIST_xls][SHOPLIST_xls]732"/>
      <sheetName val="Ave_wtd_rates18"/>
      <sheetName val="Debits_as_on_12_04_0818"/>
      <sheetName val="STAFFSCHED_18"/>
      <sheetName val="TRIAL_BALANCE18"/>
      <sheetName val="Geneí¬_i17"/>
      <sheetName val="PROJECT_BRIEF(EX_NEW)18"/>
      <sheetName val="Cashflow_projection13"/>
      <sheetName val="PPA_Summary14"/>
      <sheetName val="Risk_Breakdown_Structure17"/>
      <sheetName val="AREA_OF_APPLICATION17"/>
      <sheetName val="steel_total17"/>
      <sheetName val="ELE_BOQ17"/>
      <sheetName val="Area_Breakdown_PER_LEVEL_LINK13"/>
      <sheetName val="CF_Input13"/>
      <sheetName val="DATA_INPUT13"/>
      <sheetName val="Vordruck-Nr__7_1_3_D13"/>
      <sheetName val="M&amp;A_D13"/>
      <sheetName val="M&amp;A_E13"/>
      <sheetName val="M&amp;A_G13"/>
      <sheetName val="Floor_Box_15"/>
      <sheetName val="[SHOPLIST_xls]7013"/>
      <sheetName val="[SHOPLIST_xls]70,13"/>
      <sheetName val="Base_BM-rebar13"/>
      <sheetName val="Z-_GENERAL_PRICE_SUMMARY14"/>
      <sheetName val="Equipment_Rates13"/>
      <sheetName val="[SHOPLIST_xls][SHOPLIST_xls]733"/>
      <sheetName val="E_H_-_H__W_P_13"/>
      <sheetName val="E__H__Treatment_for_pile_cap13"/>
      <sheetName val="%_prog_figs_-u5_and_total14"/>
      <sheetName val="Service_Type11"/>
      <sheetName val="Contract_Division11"/>
      <sheetName val="SubContract_Type11"/>
      <sheetName val="Resumo_Empreitadas14"/>
      <sheetName val="Data_Sheet13"/>
      <sheetName val="tender_allowances13"/>
      <sheetName val="_Summary_BKG_03413"/>
      <sheetName val="BILL_3R13"/>
      <sheetName val="1_2_Staff_Schedule14"/>
      <sheetName val="[SHOPLIST_xls]/VW13"/>
      <sheetName val="[SHOPLIST_xls]/VWVU))tÏØ0__76"/>
      <sheetName val="[SHOPLIST_xls]/VWVU))tÏØ0__77"/>
      <sheetName val="BLOCK-A_(MEA_SHEET)13"/>
      <sheetName val="[SHOPLIST_xls][SHOPLIST_xls][13"/>
      <sheetName val="Materials_13"/>
      <sheetName val="Attach_4-1810"/>
      <sheetName val="Labour_Costs13"/>
      <sheetName val="Ewaan_Show_Kitchen_(2)10"/>
      <sheetName val="Cash_Flow_Working10"/>
      <sheetName val="MN_T_B_10"/>
      <sheetName val="Mix_Design14"/>
      <sheetName val="Form_613"/>
      <sheetName val="Risk_Register13"/>
      <sheetName val="Revised_Front_Page13"/>
      <sheetName val="Diff_Run01&amp;Run0213"/>
      <sheetName val="CCS_Summary13"/>
      <sheetName val="1_Carillion_Staff13"/>
      <sheetName val="_2_Staff_&amp;_Gen_labour13"/>
      <sheetName val="3_Offices13"/>
      <sheetName val="4_TempServ13"/>
      <sheetName val="__5_Temp_Wks13"/>
      <sheetName val="_6_Addn_Plant13"/>
      <sheetName val="_7__Transport13"/>
      <sheetName val="_8_Testing13"/>
      <sheetName val="9__Miscellaneous13"/>
      <sheetName val="10__Design13"/>
      <sheetName val="_11_Insurances13"/>
      <sheetName val="_12_Client_Req_13"/>
      <sheetName val="Risk_List13"/>
      <sheetName val="Track_of_Changes13"/>
      <sheetName val="Bill_8_Doors_&amp;_Windows13"/>
      <sheetName val="Bill_9_Finishes_13"/>
      <sheetName val="Bill_10_Specialities13"/>
      <sheetName val="Bill_1013"/>
      <sheetName val="Cost_Heading10"/>
      <sheetName val="2F_회의실견적(5_14_일대)6"/>
      <sheetName val="_HIT-&gt;HMC_견적(3900)6"/>
      <sheetName val="Appendix_B6"/>
      <sheetName val="PRICE_INFO10"/>
      <sheetName val="RC_SUMMARY10"/>
      <sheetName val="LABOUR_PRODUCTIVITY-TAV10"/>
      <sheetName val="MATERIAL_PRICES10"/>
      <sheetName val="P-100_MRF_DB_R110"/>
      <sheetName val="Site_Dev_BOQ13"/>
      <sheetName val="[SHOPLIST_xls]/VWVU))tÏØ0__78"/>
      <sheetName val="[SHOPLIST_xls]/VWVU))tÏØ0__79"/>
      <sheetName val="D_&amp;_W_sizes10"/>
      <sheetName val="SOPMA_DD10"/>
      <sheetName val="BOQ_(2)4"/>
      <sheetName val="LABOUR_RATE4"/>
      <sheetName val="Material_Rate4"/>
      <sheetName val="Labor_abs-PW4"/>
      <sheetName val="Labor_abs-NMR4"/>
      <sheetName val="kppl_pl4"/>
      <sheetName val="Basic_Rates4"/>
      <sheetName val="Combined_Results_4"/>
      <sheetName val="Labour_Rate_10"/>
      <sheetName val="[SHOPLIST_xls]/VWVU))tÏØ0__80"/>
      <sheetName val="[SHOPLIST_xls]70,/0s«_iÆø_í¬_13"/>
      <sheetName val="[SHOPLIST_xls]70?,/0?s«i?Æøí¬13"/>
      <sheetName val="Data_I_(2)10"/>
      <sheetName val="rEFERENCES_10"/>
      <sheetName val="1_-_Main_Building3"/>
      <sheetName val="1_-_Summary3"/>
      <sheetName val="2_-_Landscaping_Works3"/>
      <sheetName val="2_-_Summary3"/>
      <sheetName val="4_-_Bldg_Infra3"/>
      <sheetName val="4_-_Summary3"/>
      <sheetName val="Qtys_ZamZam_(Del__before)10"/>
      <sheetName val="Qtys_Relocation_(Del_before)10"/>
      <sheetName val="_Qtys_Sub_&amp;_Tents_(Del__befor10"/>
      <sheetName val="Qtys__Signages_(Del__before)10"/>
      <sheetName val="Qtys_Temporary_Passages_(Del)10"/>
      <sheetName val="_Qtys_Ser__Rooms_(Del_before)10"/>
      <sheetName val="Asset_Allocation_(CR)3"/>
      <sheetName val="Project_Benchmarking3"/>
      <sheetName val="Dashboard_(1)3"/>
      <sheetName val="VO_Agreed_to_Unifier_Sum3"/>
      <sheetName val="VO_Not_yet_Agreed_to_Unifier3"/>
      <sheetName val="VO_Anticipated_to_Unifier3"/>
      <sheetName val="EW_to_Unifier3"/>
      <sheetName val="Prov_Sums3"/>
      <sheetName val="Other_Amounts3"/>
      <sheetName val="Div_07_Thermal_&amp;_Moisture4"/>
      <sheetName val="Data_Validation4"/>
      <sheetName val="Div26_-_Elect4"/>
      <sheetName val="CHUNG_CU_CARRILON4"/>
      <sheetName val="[SHOPLIST_xls]/VWVU))tÏØ0__83"/>
      <sheetName val="2_Plex3"/>
      <sheetName val="Sheet1_(2)3"/>
      <sheetName val="4_Plex3"/>
      <sheetName val="6_Plex_3"/>
      <sheetName val="Detailed_Summary3"/>
      <sheetName val="Sheet1_(3)3"/>
      <sheetName val="Sheet1_(4)3"/>
      <sheetName val="Dash_board13"/>
      <sheetName val="Rates_for_public_areas2"/>
      <sheetName val="[SHOPLIST_xls][SHOPLIST_xls]734"/>
      <sheetName val="Estimate_for_approval2"/>
      <sheetName val="Balance_Sheet2"/>
      <sheetName val="AOP_Summary-24"/>
      <sheetName val="Tender_Docs2"/>
      <sheetName val="Miral_Emails2"/>
      <sheetName val="LOAs_(061619)2"/>
      <sheetName val="Contract_Conditions_(Tender)2"/>
      <sheetName val="Contract_Qualifications2"/>
      <sheetName val="YVPI_&amp;_GII2"/>
      <sheetName val="LOA_(live_sheet)2"/>
      <sheetName val="LOA_Log_(082419)2"/>
      <sheetName val="Key_Docs_Ref_2"/>
      <sheetName val="To_Mr__Boota_(072519)2"/>
      <sheetName val="Sec__A-PQ3"/>
      <sheetName val="Preamble_B3"/>
      <sheetName val="Sec__C-Dayworks3"/>
      <sheetName val="d5_3"/>
      <sheetName val="Status_Summary3"/>
      <sheetName val="Recon_Template2"/>
      <sheetName val="[SHOPLIST_xls]/VWVU))tÏØ0__84"/>
      <sheetName val="[SHOPLIST_xls]/VWVU))tÏØ0__85"/>
      <sheetName val="[SHOPLIST_xls]/VWVU))tÏØ0__86"/>
      <sheetName val="Drop_Down_Data2"/>
      <sheetName val="Rules_2"/>
      <sheetName val="Update_list2"/>
      <sheetName val="Sinh_Nam_systems2"/>
      <sheetName val="DIE_profile2"/>
      <sheetName val="Import_tax2"/>
      <sheetName val="TONG_HOP_VL-NC2"/>
      <sheetName val="TONGKE3p_2"/>
      <sheetName val="TH_VL,_NC,_DDHT_Thanhphuoc2"/>
      <sheetName val="DON_GIA2"/>
      <sheetName val="CHITIET_VL-NC2"/>
      <sheetName val="TH_kinh_phi2"/>
      <sheetName val="KLDT_DIEN2"/>
      <sheetName val="Dinh_muc_CP_KTCB_khac2"/>
      <sheetName val="quotation_2"/>
      <sheetName val="Bill_5_-_Carpark2"/>
      <sheetName val="BOQ_-_summary__32"/>
      <sheetName val="NKSC_thue2"/>
      <sheetName val="05__Data_Cash_Flow2"/>
      <sheetName val="MTO_REV_2(ARMOR)2"/>
      <sheetName val="L3-WBS_Mapping2"/>
      <sheetName val="BAFO_CCL_Submission2"/>
      <sheetName val="[SHOPLIST_xls][SHOPLIST_xls]/V2"/>
      <sheetName val="Core_Data2"/>
      <sheetName val="[SHOPLIST_xls]/VWVU))tÏØ0__87"/>
      <sheetName val="[SHOPLIST_xls]/VWVU))tÏØ0__93"/>
      <sheetName val="[SHOPLIST_xls][SH2"/>
      <sheetName val="[SHOPLIST_xls]70_2"/>
      <sheetName val="P1926-H2B_Pkg_2A&amp;2B2"/>
      <sheetName val="P1940-H2B_Pkg_1_Guestrooms2"/>
      <sheetName val="BOQ_1_922"/>
      <sheetName val="Abs_PMRL2"/>
      <sheetName val="SITE_WORKS1"/>
      <sheetName val="WOOD_WORK1"/>
      <sheetName val="THERMAL_&amp;_MOISTURE_1"/>
      <sheetName val="DOORS_&amp;_WINDOWS1"/>
      <sheetName val="Additional_Items1"/>
      <sheetName val="Master_data1"/>
      <sheetName val="[SHOPLIST_xls]/VWVU))tÏØ0__88"/>
      <sheetName val="Staff_OLD_1"/>
      <sheetName val="Basic_Rate1"/>
      <sheetName val="MASTER_RATE_ANALYSIS1"/>
      <sheetName val="MAIN_SUMMARY1"/>
      <sheetName val="[SHOPLIST_xls]/VWVU))tÏØ0__89"/>
      <sheetName val="[SHOPLIST_xls]/VWVU))tÏØ0__90"/>
      <sheetName val="Appendix-A_-GRAND_SUMMARY1"/>
      <sheetName val="D9_(New_Rate)1"/>
      <sheetName val="Joseph_Record1"/>
      <sheetName val="P15_Cost_Implications1"/>
      <sheetName val="P15_uPVC_ducts-Rate_Summary1"/>
      <sheetName val="P13_uPVC_ducts1"/>
      <sheetName val="P13_Mass_Concrete1"/>
      <sheetName val="P13_Imported_Fill1"/>
      <sheetName val="P14_uPVC_ducts1"/>
      <sheetName val="P14_Mass_Concrete1"/>
      <sheetName val="P14_Imported_Fill1"/>
      <sheetName val="P14_Sand_bed_to_cable1"/>
      <sheetName val="P15_uPVC_ducts1"/>
      <sheetName val="Cumulative_Rail_1"/>
      <sheetName val="TB_ALJADA1"/>
      <sheetName val="Plot_Area1"/>
      <sheetName val="Closing_entries1"/>
      <sheetName val="Executive_Summary1"/>
      <sheetName val="Sales_Tracking_Report_(STR)1"/>
      <sheetName val="Blocking_Tracking_Report_(BTR)1"/>
      <sheetName val="[SHOPLIST_xls]70,/0s«iÆøí¬2"/>
      <sheetName val="Bill_No_11"/>
      <sheetName val="Portfolio_List1"/>
      <sheetName val="Quotation_FM_administration1"/>
      <sheetName val="Quotation_Visitor_and_Sec1"/>
      <sheetName val="Service_Charge1"/>
      <sheetName val="CABLES_1"/>
      <sheetName val="Quotation_Offices_108,9,10,11)1"/>
      <sheetName val="Quotation_modification1"/>
      <sheetName val="DIV_01_General_Requirements1"/>
      <sheetName val="Bill_(1)_Main_Building1"/>
      <sheetName val="Bill_(2)_General_Site_&amp;_Parkin1"/>
      <sheetName val="wd_points1"/>
      <sheetName val="Bill_(3)_Guest_House1"/>
      <sheetName val="Bill_(4)_Family_Buildings1"/>
      <sheetName val="Bill_(5)_Villa_Buildings1"/>
      <sheetName val="Bill_(6)_Entrance_Building1"/>
      <sheetName val="Bill_(7)_Masjid1"/>
      <sheetName val="Bill_(8)_Auditorium1"/>
      <sheetName val="Bill_(9)_Site_Prep__&amp;_Roadway1"/>
      <sheetName val="Summary_Cost1"/>
      <sheetName val="lighting_points1"/>
      <sheetName val="ESTIMATE_(2)1"/>
      <sheetName val="COM_Summary1"/>
      <sheetName val="L_(4)1"/>
      <sheetName val="Initial_Data1"/>
      <sheetName val="Package_Status1"/>
      <sheetName val="_Estimate__"/>
      <sheetName val="Equip_"/>
      <sheetName val="Account_Codes"/>
      <sheetName val="WATER_DUCT_-_IC_21"/>
      <sheetName val="Asset_Desc"/>
      <sheetName val="BUAs_and_Sales_Forecast"/>
      <sheetName val="Lagoons_Breakdown_Prices"/>
      <sheetName val="Cover_HW_Z2_"/>
      <sheetName val="TOTAL_WORK"/>
      <sheetName val="part_3"/>
      <sheetName val="pile_Length_for_Easter_fence"/>
      <sheetName val="Div_10-Specialities_"/>
      <sheetName val="MALE_&amp;_FEMALE_"/>
      <sheetName val="Drop_down"/>
      <sheetName val="GFA_HQ_Building34"/>
      <sheetName val="GFA_Conference33"/>
      <sheetName val="BQ_External33"/>
      <sheetName val="Projet,_methodes_&amp;_couts31"/>
      <sheetName val="Risques_majeurs_&amp;_Frais_Ind_31"/>
      <sheetName val="Penthouse_Apartment32"/>
      <sheetName val="LABOUR_HISTOGRAM33"/>
      <sheetName val="StattCo_yCharges32"/>
      <sheetName val="Chiet_tinh_dz2232"/>
      <sheetName val="Chiet_tinh_dz3532"/>
      <sheetName val="Raw_Data32"/>
      <sheetName val="CT_Thang_Mo32"/>
      <sheetName val="@risk_rents_and_incentives32"/>
      <sheetName val="Car_park_lease32"/>
      <sheetName val="Net_rent_analysis32"/>
      <sheetName val="Poz-1_32"/>
      <sheetName val="Lab_Cum_Hist32"/>
      <sheetName val="Graph_Data_(DO_NOT_PRINT)32"/>
      <sheetName val="budget_summary_(2)31"/>
      <sheetName val="Budget_Analysis_Summary31"/>
      <sheetName val="Bill_No__232"/>
      <sheetName val="LEVEL_SHEET32"/>
      <sheetName val="SPT_vs_PHI32"/>
      <sheetName val="CT__PL31"/>
      <sheetName val="FOL_-_Bar32"/>
      <sheetName val="Customize_Your_Invoice32"/>
      <sheetName val="HVAC_BoQ32"/>
      <sheetName val="Tender_Summary32"/>
      <sheetName val="Insurance_Ext32"/>
      <sheetName val="Top_sheet31"/>
      <sheetName val="intr_stool_brkup31"/>
      <sheetName val="PROJECT_BRIEF29"/>
      <sheetName val="Body_Sheet31"/>
      <sheetName val="1_0_Executive_Summary31"/>
      <sheetName val="2_Div_14_29"/>
      <sheetName val="Rate_analysis18"/>
      <sheetName val="Bill_230"/>
      <sheetName val="Ap_A29"/>
      <sheetName val="Bill_129"/>
      <sheetName val="Bill_329"/>
      <sheetName val="Bill_429"/>
      <sheetName val="Bill_529"/>
      <sheetName val="Bill_629"/>
      <sheetName val="Bill_729"/>
      <sheetName val="SHOPLIST_xls28"/>
      <sheetName val="C_(3)29"/>
      <sheetName val="Invoice_Summary28"/>
      <sheetName val="beam-reinft-IIInd_floor28"/>
      <sheetName val="Dubai_golf28"/>
      <sheetName val="POWER_ASSUMPTIONS28"/>
      <sheetName val="beam-reinft-machine_rm28"/>
      <sheetName val="Civil_Boq27"/>
      <sheetName val="WITHOUT_C&amp;I_PROFIT_(3)27"/>
      <sheetName val="Activity_List27"/>
      <sheetName val="Softscape_Buildup27"/>
      <sheetName val="Mat'l_Rate27"/>
      <sheetName val="HIRED_LABOUR_CODE25"/>
      <sheetName val="PA-_Consutant_25"/>
      <sheetName val="foot-slab_reinft25"/>
      <sheetName val="DETAILED__BOQ25"/>
      <sheetName val="M-Book_for_Conc25"/>
      <sheetName val="M-Book_for_FW25"/>
      <sheetName val="BILL_COV25"/>
      <sheetName val="Ra__stair25"/>
      <sheetName val="VALVE_CHAMBERS24"/>
      <sheetName val="Fire_Hydrants24"/>
      <sheetName val="B_GATE_VALVE24"/>
      <sheetName val="Sub_G1_Fire24"/>
      <sheetName val="Sub_G12_Fire24"/>
      <sheetName val="Day_work24"/>
      <sheetName val="Materials_Cost(PCC)24"/>
      <sheetName val="India_F&amp;S_Template24"/>
      <sheetName val="IO_LIST24"/>
      <sheetName val="Material_24"/>
      <sheetName val="Quote_Sheet24"/>
      <sheetName val="Eq__Mobilization23"/>
      <sheetName val="Working_for_RCC23"/>
      <sheetName val="B185-B-9_123"/>
      <sheetName val="B185-B-9_223"/>
      <sheetName val="BOQ_Direct_selling_cost24"/>
      <sheetName val="CHART_OF_ACCOUNTS23"/>
      <sheetName val="E-Bill_No_6_A-O23"/>
      <sheetName val="B09_123"/>
      <sheetName val="bill_nb2-Plumbing_&amp;_Drainag22"/>
      <sheetName val="Pl_&amp;_Dr_B22"/>
      <sheetName val="Pl_&amp;_Dr_G22"/>
      <sheetName val="Pl_&amp;_Dr_M22"/>
      <sheetName val="Pl_&amp;_Dr_122"/>
      <sheetName val="Pl_&amp;_Dr_222"/>
      <sheetName val="Pl_&amp;_Dr_322"/>
      <sheetName val="Pl_&amp;_Dr_422"/>
      <sheetName val="Pl_&amp;_Dr_522"/>
      <sheetName val="Pl_&amp;_Dr_622"/>
      <sheetName val="Pl_&amp;_Dr_722"/>
      <sheetName val="Pl_&amp;_Dr_822"/>
      <sheetName val="Pl_&amp;_Dr_R22"/>
      <sheetName val="FF_B22"/>
      <sheetName val="FF_G22"/>
      <sheetName val="FF_M22"/>
      <sheetName val="FF_122"/>
      <sheetName val="FF_2_22"/>
      <sheetName val="FF_322"/>
      <sheetName val="FF_422"/>
      <sheetName val="FF_522"/>
      <sheetName val="FF_6_22"/>
      <sheetName val="FF_722"/>
      <sheetName val="FF_822"/>
      <sheetName val="FF_R22"/>
      <sheetName val="bill_nb3-FF22"/>
      <sheetName val="HVAC_B22"/>
      <sheetName val="HVAC_G22"/>
      <sheetName val="HVAC_M22"/>
      <sheetName val="HVAC_122"/>
      <sheetName val="HVAC_222"/>
      <sheetName val="HVAC_322"/>
      <sheetName val="HVAC_422"/>
      <sheetName val="HVAC_522"/>
      <sheetName val="HVAC_622"/>
      <sheetName val="HVAC_722"/>
      <sheetName val="HVAC_822"/>
      <sheetName val="HVAC_R22"/>
      <sheetName val="bill_nb4-HVAC22"/>
      <sheetName val="SC_B22"/>
      <sheetName val="SC_G22"/>
      <sheetName val="SC_M22"/>
      <sheetName val="SC_122"/>
      <sheetName val="SC_222"/>
      <sheetName val="SC_322"/>
      <sheetName val="SC_422"/>
      <sheetName val="SC_522"/>
      <sheetName val="SC_622"/>
      <sheetName val="SC_722"/>
      <sheetName val="SC_822"/>
      <sheetName val="SC_R22"/>
      <sheetName val="AV_B22"/>
      <sheetName val="AV_G22"/>
      <sheetName val="AV_M22"/>
      <sheetName val="AV_122"/>
      <sheetName val="AV_222"/>
      <sheetName val="AV_322"/>
      <sheetName val="AV_422"/>
      <sheetName val="AV_522"/>
      <sheetName val="AV_622"/>
      <sheetName val="AV_722"/>
      <sheetName val="AV_822"/>
      <sheetName val="EL_B22"/>
      <sheetName val="EL_M22"/>
      <sheetName val="EL_122"/>
      <sheetName val="EL_222"/>
      <sheetName val="EL_322"/>
      <sheetName val="EL_422"/>
      <sheetName val="EL_522"/>
      <sheetName val="EL_622"/>
      <sheetName val="EL_722"/>
      <sheetName val="EL_822"/>
      <sheetName val="EL_R22"/>
      <sheetName val="EL_TR22"/>
      <sheetName val="8-_EL22"/>
      <sheetName val="FA_B22"/>
      <sheetName val="FA_G22"/>
      <sheetName val="FA_M22"/>
      <sheetName val="FA_122"/>
      <sheetName val="FA_222"/>
      <sheetName val="FA_322"/>
      <sheetName val="FA_422"/>
      <sheetName val="FA_522"/>
      <sheetName val="FA_622"/>
      <sheetName val="FA_722"/>
      <sheetName val="FA_822"/>
      <sheetName val="FA_R22"/>
      <sheetName val="9-_FA22"/>
      <sheetName val="Div__0223"/>
      <sheetName val="Div__0323"/>
      <sheetName val="Div__0423"/>
      <sheetName val="Div__0523"/>
      <sheetName val="Div__0623"/>
      <sheetName val="Div__0723"/>
      <sheetName val="Div__0823"/>
      <sheetName val="Div__0923"/>
      <sheetName val="Div__1023"/>
      <sheetName val="Div__1123"/>
      <sheetName val="Div__1223"/>
      <sheetName val="Div_1323"/>
      <sheetName val="EXTERNAL_WORKS23"/>
      <sheetName val="PRODUCTIVITY_RATE23"/>
      <sheetName val="U_R_A_-_MASONRY23"/>
      <sheetName val="U_R_A_-_PLASTERING23"/>
      <sheetName val="U_R_A_-_TILING23"/>
      <sheetName val="U_R_A_-_GRANITE23"/>
      <sheetName val="V_C_2_-_EARTHWORK23"/>
      <sheetName val="V_C_9_-_CERAMIC23"/>
      <sheetName val="V_C_9_-_FINISHES23"/>
      <sheetName val="PMWeb_data23"/>
      <sheetName val="w't_table22"/>
      <sheetName val="2_2)Revised_Cash_Flow22"/>
      <sheetName val="Elemental_Buildup22"/>
      <sheetName val="PointNo_522"/>
      <sheetName val="SS_MH23"/>
      <sheetName val="Chiet_t22"/>
      <sheetName val="Staffing_and_Rates_IA22"/>
      <sheetName val="Index_List22"/>
      <sheetName val="Type_List22"/>
      <sheetName val="File_Types22"/>
      <sheetName val="입찰내역_발주처_양식22"/>
      <sheetName val="Material_List_22"/>
      <sheetName val="PRECAST_lightconc-II24"/>
      <sheetName val="Item-_Compact20"/>
      <sheetName val="final_abstract24"/>
      <sheetName val="E_&amp;_R20"/>
      <sheetName val="B6_2_21"/>
      <sheetName val="LIST_DO_NOT_REMOVE21"/>
      <sheetName val="Division_251"/>
      <sheetName val="Division_422"/>
      <sheetName val="Division_522"/>
      <sheetName val="Division_622"/>
      <sheetName val="Division_722"/>
      <sheetName val="Division_822"/>
      <sheetName val="Division_922"/>
      <sheetName val="Division_1022"/>
      <sheetName val="Division_1222"/>
      <sheetName val="Division_1422"/>
      <sheetName val="Division_2125"/>
      <sheetName val="Division_2223"/>
      <sheetName val="Division_2322"/>
      <sheetName val="Division_2622"/>
      <sheetName val="Division_2722"/>
      <sheetName val="Division_2822"/>
      <sheetName val="Division_3122"/>
      <sheetName val="Division_3222"/>
      <sheetName val="Division_3322"/>
      <sheetName val="Summary_of_Work20"/>
      <sheetName val="Staff_Acco_20"/>
      <sheetName val="TBAL9697_-group_wise__sdpl20"/>
      <sheetName val="Employee_List20"/>
      <sheetName val="Project_Cost_Breakdown20"/>
      <sheetName val="Рабочий_лист19"/>
      <sheetName val="Rate_summary19"/>
      <sheetName val="Annex_1_Sect_3a20"/>
      <sheetName val="Annex_1_Sect_3a_120"/>
      <sheetName val="Annex_1_Sect_3b20"/>
      <sheetName val="Annex_1_Sect_3c20"/>
      <sheetName val="HOURLY_RATES20"/>
      <sheetName val="RAB_AR&amp;STR19"/>
      <sheetName val="SITE_WORK19"/>
      <sheetName val="Back_up19"/>
      <sheetName val="PT_141-_Site_A_Landscape19"/>
      <sheetName val="INDIGINEOUS_ITEMS_19"/>
      <sheetName val="Duct_Accesories19"/>
      <sheetName val="????_???_??19"/>
      <sheetName val="d-safe_DELUXE19"/>
      <sheetName val="Common_Variables19"/>
      <sheetName val="train_cash19"/>
      <sheetName val="accom_cash19"/>
      <sheetName val="Mall_waterproofing19"/>
      <sheetName val="MSCP_waterproofing19"/>
      <sheetName val="[SHOPLIST_xls]70,/0s«iÆøí¬i19"/>
      <sheetName val="Labour_&amp;_Plant19"/>
      <sheetName val="GPL_Revenu_Update19"/>
      <sheetName val="DO_NOT_TOUCH19"/>
      <sheetName val="Work_Type19"/>
      <sheetName val="[SHOPLIST_xls][SHOPLIST_xls]735"/>
      <sheetName val="Ave_wtd_rates19"/>
      <sheetName val="Debits_as_on_12_04_0819"/>
      <sheetName val="STAFFSCHED_19"/>
      <sheetName val="TRIAL_BALANCE19"/>
      <sheetName val="Geneí¬_i18"/>
      <sheetName val="PROJECT_BRIEF(EX_NEW)19"/>
      <sheetName val="Cashflow_projection14"/>
      <sheetName val="PPA_Summary15"/>
      <sheetName val="Risk_Breakdown_Structure18"/>
      <sheetName val="AREA_OF_APPLICATION18"/>
      <sheetName val="steel_total18"/>
      <sheetName val="ELE_BOQ18"/>
      <sheetName val="Area_Breakdown_PER_LEVEL_LINK14"/>
      <sheetName val="CF_Input14"/>
      <sheetName val="DATA_INPUT14"/>
      <sheetName val="Vordruck-Nr__7_1_3_D14"/>
      <sheetName val="M&amp;A_D14"/>
      <sheetName val="M&amp;A_E14"/>
      <sheetName val="M&amp;A_G14"/>
      <sheetName val="Floor_Box_16"/>
      <sheetName val="[SHOPLIST_xls]7014"/>
      <sheetName val="[SHOPLIST_xls]70,14"/>
      <sheetName val="Base_BM-rebar14"/>
      <sheetName val="Z-_GENERAL_PRICE_SUMMARY15"/>
      <sheetName val="Equipment_Rates14"/>
      <sheetName val="[SHOPLIST_xls][SHOPLIST_xls]736"/>
      <sheetName val="E_H_-_H__W_P_14"/>
      <sheetName val="E__H__Treatment_for_pile_cap14"/>
      <sheetName val="%_prog_figs_-u5_and_total15"/>
      <sheetName val="Service_Type12"/>
      <sheetName val="Contract_Division12"/>
      <sheetName val="SubContract_Type12"/>
      <sheetName val="_SHOPLIST_xls_7011"/>
      <sheetName val="Resumo_Empreitadas15"/>
      <sheetName val="Data_Sheet14"/>
      <sheetName val="tender_allowances14"/>
      <sheetName val="_Summary_BKG_03414"/>
      <sheetName val="BILL_3R14"/>
      <sheetName val="1_2_Staff_Schedule15"/>
      <sheetName val="[SHOPLIST_xls]/VW14"/>
      <sheetName val="[SHOPLIST_xls]/VWVU))tÏØ0__94"/>
      <sheetName val="[SHOPLIST_xls]/VWVU))tÏØ0__95"/>
      <sheetName val="BLOCK-A_(MEA_SHEET)14"/>
      <sheetName val="[SHOPLIST_xls][SHOPLIST_xls][14"/>
      <sheetName val="Materials_14"/>
      <sheetName val="Attach_4-1811"/>
      <sheetName val="Labour_Costs14"/>
      <sheetName val="Ewaan_Show_Kitchen_(2)11"/>
      <sheetName val="Cash_Flow_Working11"/>
      <sheetName val="MN_T_B_11"/>
      <sheetName val="Mix_Design15"/>
      <sheetName val="Form_614"/>
      <sheetName val="Risk_Register14"/>
      <sheetName val="Revised_Front_Page14"/>
      <sheetName val="Diff_Run01&amp;Run0214"/>
      <sheetName val="CCS_Summary14"/>
      <sheetName val="1_Carillion_Staff14"/>
      <sheetName val="_2_Staff_&amp;_Gen_labour14"/>
      <sheetName val="3_Offices14"/>
      <sheetName val="4_TempServ14"/>
      <sheetName val="__5_Temp_Wks14"/>
      <sheetName val="_6_Addn_Plant14"/>
      <sheetName val="_7__Transport14"/>
      <sheetName val="_8_Testing14"/>
      <sheetName val="9__Miscellaneous14"/>
      <sheetName val="10__Design14"/>
      <sheetName val="_11_Insurances14"/>
      <sheetName val="_12_Client_Req_14"/>
      <sheetName val="Risk_List14"/>
      <sheetName val="Track_of_Changes14"/>
      <sheetName val="Bill_8_Doors_&amp;_Windows14"/>
      <sheetName val="Bill_9_Finishes_14"/>
      <sheetName val="Bill_10_Specialities14"/>
      <sheetName val="Bill_1014"/>
      <sheetName val="Cost_Heading11"/>
      <sheetName val="2F_회의실견적(5_14_일대)7"/>
      <sheetName val="_HIT-&gt;HMC_견적(3900)7"/>
      <sheetName val="Appendix_B7"/>
      <sheetName val="PRICE_INFO11"/>
      <sheetName val="RC_SUMMARY11"/>
      <sheetName val="LABOUR_PRODUCTIVITY-TAV11"/>
      <sheetName val="MATERIAL_PRICES11"/>
      <sheetName val="P-100_MRF_DB_R111"/>
      <sheetName val="Site_Dev_BOQ14"/>
      <sheetName val="[SHOPLIST_xls]/VWVU))tÏØ0__96"/>
      <sheetName val="[SHOPLIST_xls]/VWVU))tÏØ0__97"/>
      <sheetName val="D_&amp;_W_sizes11"/>
      <sheetName val="SOPMA_DD11"/>
      <sheetName val="BOQ_(2)5"/>
      <sheetName val="LABOUR_RATE5"/>
      <sheetName val="Material_Rate5"/>
      <sheetName val="Labor_abs-PW5"/>
      <sheetName val="Labor_abs-NMR5"/>
      <sheetName val="kppl_pl5"/>
      <sheetName val="Basic_Rates5"/>
      <sheetName val="Combined_Results_5"/>
      <sheetName val="Labour_Rate_11"/>
      <sheetName val="[SHOPLIST_xls]/VWVU))tÏØ0__98"/>
      <sheetName val="[SHOPLIST_xls]70,/0s«_iÆø_í¬_14"/>
      <sheetName val="[SHOPLIST_xls]70?,/0?s«i?Æøí¬14"/>
      <sheetName val="Data_I_(2)11"/>
      <sheetName val="rEFERENCES_11"/>
      <sheetName val="1_-_Main_Building4"/>
      <sheetName val="1_-_Summary4"/>
      <sheetName val="2_-_Landscaping_Works4"/>
      <sheetName val="2_-_Summary4"/>
      <sheetName val="4_-_Bldg_Infra4"/>
      <sheetName val="4_-_Summary4"/>
      <sheetName val="Qtys_ZamZam_(Del__before)11"/>
      <sheetName val="Qtys_Relocation_(Del_before)11"/>
      <sheetName val="_Qtys_Sub_&amp;_Tents_(Del__befor11"/>
      <sheetName val="Qtys__Signages_(Del__before)11"/>
      <sheetName val="Qtys_Temporary_Passages_(Del)11"/>
      <sheetName val="_Qtys_Ser__Rooms_(Del_before)11"/>
      <sheetName val="Asset_Allocation_(CR)4"/>
      <sheetName val="Project_Benchmarking4"/>
      <sheetName val="Dashboard_(1)4"/>
      <sheetName val="VO_Agreed_to_Unifier_Sum4"/>
      <sheetName val="VO_Not_yet_Agreed_to_Unifier4"/>
      <sheetName val="VO_Anticipated_to_Unifier4"/>
      <sheetName val="EW_to_Unifier4"/>
      <sheetName val="Prov_Sums4"/>
      <sheetName val="Other_Amounts4"/>
      <sheetName val="Div_07_Thermal_&amp;_Moisture5"/>
      <sheetName val="Data_Validation5"/>
      <sheetName val="Div26_-_Elect5"/>
      <sheetName val="CHUNG_CU_CARRILON5"/>
      <sheetName val="[SHOPLIST_xls]/VWVU))tÏØ0__99"/>
      <sheetName val="New_Rates3"/>
      <sheetName val="Labour_Rates3"/>
      <sheetName val="Status_3"/>
      <sheetName val="CLIENT_BUDGET3"/>
      <sheetName val="Reco-June_20193"/>
      <sheetName val="REMINING_PROGRESS3"/>
      <sheetName val="OS&amp;E__IT3"/>
      <sheetName val="PAID_AMOUNT3"/>
      <sheetName val="IPA_213"/>
      <sheetName val="Order_by_owner3"/>
      <sheetName val="PERLIM__Sammary3"/>
      <sheetName val="RECOVER_OF_DOUBLE_PAYMENT3"/>
      <sheetName val="rathath_al_matar3"/>
      <sheetName val="INTERNAL_LINE_3"/>
      <sheetName val="MINOVA_AL_DEYAR3"/>
      <sheetName val="BLUE_RHINE3"/>
      <sheetName val="NATIONAL_PAINT3"/>
      <sheetName val="FIRE_RATED3"/>
      <sheetName val="2_Plex4"/>
      <sheetName val="Sheet1_(2)4"/>
      <sheetName val="4_Plex4"/>
      <sheetName val="6_Plex_4"/>
      <sheetName val="Detailed_Summary4"/>
      <sheetName val="Sheet1_(3)4"/>
      <sheetName val="Sheet1_(4)4"/>
      <sheetName val="Dash_board14"/>
      <sheetName val="CIF_COST_ITEM3"/>
      <sheetName val="Rates_for_public_areas3"/>
      <sheetName val="[SHOPLIST_xls][SHOPLIST_xls]737"/>
      <sheetName val="Estimate_for_approval3"/>
      <sheetName val="Balance_Sheet3"/>
      <sheetName val="B-3_2_EB3"/>
      <sheetName val="Trade_Summary3"/>
      <sheetName val="AOP_Summary-25"/>
      <sheetName val="Summary_3"/>
      <sheetName val="B04-A_-_DIA_SUDEER3"/>
      <sheetName val="04D_-_Tanmyat3"/>
      <sheetName val="13-_B04-B_&amp;_C3"/>
      <sheetName val="_SITE_09_B04-B&amp;C-AFAQ3"/>
      <sheetName val="Tender_Docs3"/>
      <sheetName val="Miral_Emails3"/>
      <sheetName val="LOAs_(061619)3"/>
      <sheetName val="Contract_Conditions_(Tender)3"/>
      <sheetName val="Contract_Qualifications3"/>
      <sheetName val="YVPI_&amp;_GII3"/>
      <sheetName val="LOA_(live_sheet)3"/>
      <sheetName val="LOA_Log_(082419)3"/>
      <sheetName val="Key_Docs_Ref_3"/>
      <sheetName val="To_Mr__Boota_(072519)3"/>
      <sheetName val="Sec__A-PQ4"/>
      <sheetName val="Preamble_B4"/>
      <sheetName val="Sec__C-Dayworks4"/>
      <sheetName val="d5_4"/>
      <sheetName val="Sheet_Index3"/>
      <sheetName val="Status_Summary4"/>
      <sheetName val="CONSTRUCTION_COMPONENT3"/>
      <sheetName val="Recon_Template3"/>
      <sheetName val="[SHOPLIST_xls]/VWVU))tÏØ0_100"/>
      <sheetName val="[SHOPLIST_xls]/VWVU))tÏØ0_101"/>
      <sheetName val="[SHOPLIST_xls]/VWVU))tÏØ0_102"/>
      <sheetName val="Drop_Down_Data3"/>
      <sheetName val="Rules_3"/>
      <sheetName val="Update_list3"/>
      <sheetName val="Sinh_Nam_systems3"/>
      <sheetName val="DIE_profile3"/>
      <sheetName val="Import_tax3"/>
      <sheetName val="TONG_HOP_VL-NC3"/>
      <sheetName val="TONGKE3p_3"/>
      <sheetName val="TH_VL,_NC,_DDHT_Thanhphuoc3"/>
      <sheetName val="DON_GIA3"/>
      <sheetName val="CHITIET_VL-NC3"/>
      <sheetName val="TH_kinh_phi3"/>
      <sheetName val="KLDT_DIEN3"/>
      <sheetName val="Dinh_muc_CP_KTCB_khac3"/>
      <sheetName val="quotation_3"/>
      <sheetName val="Bill_5_-_Carpark3"/>
      <sheetName val="BOQ_-_summary__33"/>
      <sheetName val="NKSC_thue3"/>
      <sheetName val="05__Data_Cash_Flow3"/>
      <sheetName val="MTO_REV_2(ARMOR)3"/>
      <sheetName val="L3-WBS_Mapping3"/>
      <sheetName val="BAFO_CCL_Submission3"/>
      <sheetName val="[SHOPLIST_xls][SHOPLIST_xls]/V3"/>
      <sheetName val="Core_Data3"/>
      <sheetName val="[SHOPLIST_xls]/VWVU))tÏØ0_103"/>
      <sheetName val="[SHOPLIST_xls]/VWVU))tÏØ0_104"/>
      <sheetName val="[SHOPLIST_xls][SH3"/>
      <sheetName val="[SHOPLIST_xls]70_3"/>
      <sheetName val="P1926-H2B_Pkg_2A&amp;2B3"/>
      <sheetName val="P1940-H2B_Pkg_1_Guestrooms3"/>
      <sheetName val="BOQ_1_923"/>
      <sheetName val="Abs_PMRL3"/>
      <sheetName val="SITE_WORKS2"/>
      <sheetName val="WOOD_WORK2"/>
      <sheetName val="THERMAL_&amp;_MOISTURE_2"/>
      <sheetName val="DOORS_&amp;_WINDOWS2"/>
      <sheetName val="Additional_Items2"/>
      <sheetName val="Master_data2"/>
      <sheetName val="[SHOPLIST_xls]/VWVU))tÏØ0_105"/>
      <sheetName val="Staff_OLD_2"/>
      <sheetName val="Basic_Rate2"/>
      <sheetName val="MASTER_RATE_ANALYSIS2"/>
      <sheetName val="MAIN_SUMMARY2"/>
      <sheetName val="[SHOPLIST_xls]/VWVU))tÏØ0_106"/>
      <sheetName val="[SHOPLIST_xls]/VWVU))tÏØ0_107"/>
      <sheetName val="Appendix-A_-GRAND_SUMMARY2"/>
      <sheetName val="D9_(New_Rate)2"/>
      <sheetName val="Joseph_Record2"/>
      <sheetName val="P15_Cost_Implications2"/>
      <sheetName val="P15_uPVC_ducts-Rate_Summary2"/>
      <sheetName val="P13_uPVC_ducts2"/>
      <sheetName val="P13_Mass_Concrete2"/>
      <sheetName val="P13_Imported_Fill2"/>
      <sheetName val="P14_uPVC_ducts2"/>
      <sheetName val="P14_Mass_Concrete2"/>
      <sheetName val="P14_Imported_Fill2"/>
      <sheetName val="P14_Sand_bed_to_cable2"/>
      <sheetName val="P15_uPVC_ducts2"/>
      <sheetName val="Cumulative_Rail_2"/>
      <sheetName val="TB_ALJADA2"/>
      <sheetName val="Plot_Area2"/>
      <sheetName val="Closing_entries2"/>
      <sheetName val="Executive_Summary2"/>
      <sheetName val="Sales_Tracking_Report_(STR)2"/>
      <sheetName val="Blocking_Tracking_Report_(BTR)2"/>
      <sheetName val="[SHOPLIST_xls]70,/0s«iÆøí¬3"/>
      <sheetName val="Bill_No_12"/>
      <sheetName val="Portfolio_List2"/>
      <sheetName val="Quotation_FM_administration2"/>
      <sheetName val="Quotation_Visitor_and_Sec2"/>
      <sheetName val="Service_Charge2"/>
      <sheetName val="CABLES_2"/>
      <sheetName val="Quotation_Offices_108,9,10,11)2"/>
      <sheetName val="Quotation_modification2"/>
      <sheetName val="DIV_01_General_Requirements2"/>
      <sheetName val="Bill_(1)_Main_Building2"/>
      <sheetName val="Bill_(2)_General_Site_&amp;_Parkin2"/>
      <sheetName val="wd_points2"/>
      <sheetName val="Bill_(3)_Guest_House2"/>
      <sheetName val="Bill_(4)_Family_Buildings2"/>
      <sheetName val="Bill_(5)_Villa_Buildings2"/>
      <sheetName val="Bill_(6)_Entrance_Building2"/>
      <sheetName val="Bill_(7)_Masjid2"/>
      <sheetName val="Bill_(8)_Auditorium2"/>
      <sheetName val="Bill_(9)_Site_Prep__&amp;_Roadway2"/>
      <sheetName val="Summary_Cost2"/>
      <sheetName val="lighting_points2"/>
      <sheetName val="ESTIMATE_(2)2"/>
      <sheetName val="COM_Summary2"/>
      <sheetName val="L_(4)2"/>
      <sheetName val="Initial_Data2"/>
      <sheetName val="Package_Status2"/>
      <sheetName val="개시대사_(2)1"/>
      <sheetName val="Other_Cost_Norms1"/>
      <sheetName val="_Estimate__1"/>
      <sheetName val="Equip_1"/>
      <sheetName val="6_2_Floor_Finishes1"/>
      <sheetName val="Account_Codes1"/>
      <sheetName val="Ref_Arch1"/>
      <sheetName val="Data_1"/>
      <sheetName val="WATER_DUCT_-_IC_211"/>
      <sheetName val="Asset_Desc1"/>
      <sheetName val="BUAs_and_Sales_Forecast1"/>
      <sheetName val="Lagoons_Breakdown_Prices1"/>
      <sheetName val="Cover_HW_Z2_1"/>
      <sheetName val="TOTAL_WORK1"/>
      <sheetName val="part_31"/>
      <sheetName val="pile_Length_for_Easter_fence1"/>
      <sheetName val="Div_10-Specialities_1"/>
      <sheetName val="MALE_&amp;_FEMALE_1"/>
      <sheetName val="Div_Summary1"/>
      <sheetName val="Drop_down1"/>
      <sheetName val="Closing"/>
      <sheetName val="70,/0s«iÆøí¬i6"/>
      <sheetName val="/VW1"/>
      <sheetName val="70,/0s«iÆøí¬i7"/>
      <sheetName val="/VW2"/>
      <sheetName val="/VWVU))tÏØ0__31"/>
      <sheetName val="70,/0s«_iÆø_í¬_i1"/>
      <sheetName val="70?,/0?s«i?Æøí¬i1"/>
      <sheetName val="/VWVU))tÏØ0__32"/>
      <sheetName val="70,/0s«_iÆø_í¬_i2"/>
      <sheetName val="70?,/0?s«i?Æøí¬i2"/>
      <sheetName val="704"/>
      <sheetName val="[S1"/>
      <sheetName val="705"/>
      <sheetName val="706"/>
      <sheetName val="[S2"/>
      <sheetName val="[SHOPLIST_xls]710"/>
      <sheetName val="70,/0s«iÆøí¬i8"/>
      <sheetName val="/VW3"/>
      <sheetName val="[SHOPLIST_xls]711"/>
      <sheetName val="[SHOPLIST_xls][S3"/>
      <sheetName val="70,3"/>
      <sheetName val="/VWVU))tÏØ0__33"/>
      <sheetName val="70,/0s«_iÆø_í¬_i3"/>
      <sheetName val="70?,/0?s«i?Æøí¬i3"/>
      <sheetName val="[SHOPLIST_xls]720"/>
      <sheetName val="70,/0s«iÆøí¬i13"/>
      <sheetName val="/VW8"/>
      <sheetName val="/VWVU))tÏØ0__40"/>
      <sheetName val="/VWVU))tÏØ0__41"/>
      <sheetName val="[SHOPLIST_xls]721"/>
      <sheetName val="[SHOPLIST_xls][S8"/>
      <sheetName val="708"/>
      <sheetName val="70,8"/>
      <sheetName val="/VWVU))tÏØ0__42"/>
      <sheetName val="/VWVU))tÏØ0__43"/>
      <sheetName val="/VWVU))tÏØ0__44"/>
      <sheetName val="70,/0s«_iÆø_í¬_i8"/>
      <sheetName val="70?,/0?s«i?Æøí¬i8"/>
      <sheetName val="70,/0s«iÆøí¬i10"/>
      <sheetName val="[SHOPLIST_xls]714"/>
      <sheetName val="/VW5"/>
      <sheetName val="[SHOPLIST_xls]715"/>
      <sheetName val="[SHOPLIST_xls][S5"/>
      <sheetName val="70,5"/>
      <sheetName val="/VWVU))tÏØ0__25"/>
      <sheetName val="/VWVU))tÏØ0__35"/>
      <sheetName val="70,/0s«_iÆø_í¬_i5"/>
      <sheetName val="70?,/0?s«i?Æøí¬i5"/>
      <sheetName val="70,/0s«iÆøí¬i9"/>
      <sheetName val="[SHOPLIST_xls]712"/>
      <sheetName val="/VW4"/>
      <sheetName val="[SHOPLIST_xls]713"/>
      <sheetName val="[SHOPLIST_xls][S4"/>
      <sheetName val="70,4"/>
      <sheetName val="/VWVU))tÏØ0__24"/>
      <sheetName val="/VWVU))tÏØ0__34"/>
      <sheetName val="70,/0s«_iÆø_í¬_i4"/>
      <sheetName val="70?,/0?s«i?Æøí¬i4"/>
      <sheetName val="70,/0s«iÆøí¬i12"/>
      <sheetName val="[SHOPLIST_xls]718"/>
      <sheetName val="/VW7"/>
      <sheetName val="/VWVU))tÏØ0__29"/>
      <sheetName val="/VWVU))tÏØ0__30"/>
      <sheetName val="[SHOPLIST_xls]719"/>
      <sheetName val="[SHOPLIST_xls][S7"/>
      <sheetName val="707"/>
      <sheetName val="70,7"/>
      <sheetName val="/VWVU))tÏØ0__37"/>
      <sheetName val="/VWVU))tÏØ0__38"/>
      <sheetName val="/VWVU))tÏØ0__39"/>
      <sheetName val="70,/0s«_iÆø_í¬_i7"/>
      <sheetName val="70?,/0?s«i?Æøí¬i7"/>
      <sheetName val="70,/0s«iÆøí¬i11"/>
      <sheetName val="[SHOPLIST_xls]716"/>
      <sheetName val="/VW6"/>
      <sheetName val="/VWVU))tÏØ0__26"/>
      <sheetName val="[SHOPLIST_xls]717"/>
      <sheetName val="[SHOPLIST_xls][S6"/>
      <sheetName val="70,6"/>
      <sheetName val="/VWVU))tÏØ0__27"/>
      <sheetName val="/VWVU))tÏØ0__28"/>
      <sheetName val="/VWVU))tÏØ0__36"/>
      <sheetName val="70,/0s«_iÆø_í¬_i6"/>
      <sheetName val="70?,/0?s«i?Æøí¬i6"/>
      <sheetName val="[SHOPLIST_xls]722"/>
      <sheetName val="70,/0s«iÆøí¬i14"/>
      <sheetName val="/VW9"/>
      <sheetName val="/VWVU))tÏØ0__45"/>
      <sheetName val="/VWVU))tÏØ0__46"/>
      <sheetName val="[SHOPLIST_xls]723"/>
      <sheetName val="[SHOPLIST_xls][S9"/>
      <sheetName val="709"/>
      <sheetName val="70,9"/>
      <sheetName val="/VWVU))tÏØ0__47"/>
      <sheetName val="/VWVU))tÏØ0__48"/>
      <sheetName val="/VWVU))tÏØ0__49"/>
      <sheetName val="70,/0s«_iÆø_í¬_i9"/>
      <sheetName val="70?,/0?s«i?Æøí¬i9"/>
      <sheetName val="[SHOPLIST_xls]724"/>
      <sheetName val="70,/0s«iÆøí¬i15"/>
      <sheetName val="/VW10"/>
      <sheetName val="/VWVU))tÏØ0__50"/>
      <sheetName val="/VWVU))tÏØ0__51"/>
      <sheetName val="[SHOPLIST_xls]725"/>
      <sheetName val="[SHOPLIST_xls][10"/>
      <sheetName val="7010"/>
      <sheetName val="70,10"/>
      <sheetName val="/VWVU))tÏØ0__52"/>
      <sheetName val="/VWVU))tÏØ0__53"/>
      <sheetName val="/VWVU))tÏØ0__54"/>
      <sheetName val="70,/0s«_iÆø_í¬_10"/>
      <sheetName val="70?,/0?s«i?Æøí¬10"/>
      <sheetName val="/VW"/>
      <sheetName val="[SHOPLIST_xls]70_x005f_x0000_,/0_x000"/>
      <sheetName val="_boaboard_(1)"/>
      <sheetName val="Gene��i0_"/>
      <sheetName val="70,/0s�i����i"/>
      <sheetName val="Top_shԀ"/>
      <sheetName val="Detail_Page"/>
      <sheetName val="Cost Heaࡤing"/>
      <sheetName val="[SHOPLIST_xls]/VW"/>
      <sheetName val="Income Statement"/>
      <sheetName val="S-Curve_Update"/>
      <sheetName val="VESSELS_"/>
      <sheetName val="Unit cost- Drain-Protection-1 "/>
      <sheetName val="Unit cost- Drain-Protection-2"/>
      <sheetName val="GFA_HQ_Building36"/>
      <sheetName val="GFA_Conference35"/>
      <sheetName val="BQ_External35"/>
      <sheetName val="Graph_Data_(DO_NOT_PRINT)34"/>
      <sheetName val="StattCo_yCharges34"/>
      <sheetName val="Penthouse_Apartment34"/>
      <sheetName val="LABOUR_HISTOGRAM35"/>
      <sheetName val="Chiet_tinh_dz2234"/>
      <sheetName val="Chiet_tinh_dz3534"/>
      <sheetName val="@risk_rents_and_incentives34"/>
      <sheetName val="Car_park_lease34"/>
      <sheetName val="Net_rent_analysis34"/>
      <sheetName val="Poz-1_34"/>
      <sheetName val="Lab_Cum_Hist34"/>
      <sheetName val="Raw_Data34"/>
      <sheetName val="Bill_No__234"/>
      <sheetName val="CT_Thang_Mo34"/>
      <sheetName val="budget_summary_(2)33"/>
      <sheetName val="Budget_Analysis_Summary33"/>
      <sheetName val="LEVEL_SHEET34"/>
      <sheetName val="SPT_vs_PHI34"/>
      <sheetName val="CT__PL33"/>
      <sheetName val="Projet,_methodes_&amp;_couts33"/>
      <sheetName val="Risques_majeurs_&amp;_Frais_Ind_33"/>
      <sheetName val="FOL_-_Bar34"/>
      <sheetName val="intr_stool_brkup33"/>
      <sheetName val="Tender_Summary34"/>
      <sheetName val="Insurance_Ext34"/>
      <sheetName val="Customize_Your_Invoice34"/>
      <sheetName val="HVAC_BoQ34"/>
      <sheetName val="Body_Sheet33"/>
      <sheetName val="1_0_Executive_Summary33"/>
      <sheetName val="Top_sheet33"/>
      <sheetName val="Ap_A31"/>
      <sheetName val="SHOPLIST_xls30"/>
      <sheetName val="Bill_232"/>
      <sheetName val="2_Div_14_31"/>
      <sheetName val="beam-reinft-IIInd_floor30"/>
      <sheetName val="beam-reinft-machine_rm30"/>
      <sheetName val="Bill_131"/>
      <sheetName val="Bill_331"/>
      <sheetName val="Bill_431"/>
      <sheetName val="Bill_531"/>
      <sheetName val="Bill_631"/>
      <sheetName val="Bill_731"/>
      <sheetName val="POWER_ASSUMPTIONS30"/>
      <sheetName val="Invoice_Summary30"/>
      <sheetName val="PROJECT_BRIEF31"/>
      <sheetName val="Civil_Boq29"/>
      <sheetName val="C_(3)31"/>
      <sheetName val="Dubai_golf30"/>
      <sheetName val="WITHOUT_C&amp;I_PROFIT_(3)29"/>
      <sheetName val="HIRED_LABOUR_CODE27"/>
      <sheetName val="PA-_Consutant_27"/>
      <sheetName val="foot-slab_reinft27"/>
      <sheetName val="Softscape_Buildup29"/>
      <sheetName val="Mat'l_Rate29"/>
      <sheetName val="VALVE_CHAMBERS26"/>
      <sheetName val="Fire_Hydrants26"/>
      <sheetName val="B_GATE_VALVE26"/>
      <sheetName val="Sub_G1_Fire26"/>
      <sheetName val="Sub_G12_Fire26"/>
      <sheetName val="Activity_List29"/>
      <sheetName val="BILL_COV27"/>
      <sheetName val="Ra__stair27"/>
      <sheetName val="DETAILED__BOQ27"/>
      <sheetName val="M-Book_for_Conc27"/>
      <sheetName val="M-Book_for_FW27"/>
      <sheetName val="Materials_Cost(PCC)26"/>
      <sheetName val="India_F&amp;S_Template26"/>
      <sheetName val="IO_LIST26"/>
      <sheetName val="Material_26"/>
      <sheetName val="Quote_Sheet26"/>
      <sheetName val="Day_work26"/>
      <sheetName val="Working_for_RCC25"/>
      <sheetName val="Div__0225"/>
      <sheetName val="Div__0325"/>
      <sheetName val="Div__0425"/>
      <sheetName val="Div__0525"/>
      <sheetName val="Div__0625"/>
      <sheetName val="Div__0725"/>
      <sheetName val="GFA_HQ_Building35"/>
      <sheetName val="GFA_Conference34"/>
      <sheetName val="BQ_External34"/>
      <sheetName val="Graph_Data_(DO_NOT_PRINT)33"/>
      <sheetName val="StattCo_yCharges33"/>
      <sheetName val="Penthouse_Apartment33"/>
      <sheetName val="LABOUR_HISTOGRAM34"/>
      <sheetName val="Chiet_tinh_dz2233"/>
      <sheetName val="Chiet_tinh_dz3533"/>
      <sheetName val="@risk_rents_and_incentives33"/>
      <sheetName val="Car_park_lease33"/>
      <sheetName val="Net_rent_analysis33"/>
      <sheetName val="Poz-1_33"/>
      <sheetName val="Lab_Cum_Hist33"/>
      <sheetName val="Raw_Data33"/>
      <sheetName val="Bill_No__233"/>
      <sheetName val="CT_Thang_Mo33"/>
      <sheetName val="budget_summary_(2)32"/>
      <sheetName val="Budget_Analysis_Summary32"/>
      <sheetName val="LEVEL_SHEET33"/>
      <sheetName val="SPT_vs_PHI33"/>
      <sheetName val="CT__PL32"/>
      <sheetName val="Projet,_methodes_&amp;_couts32"/>
      <sheetName val="Risques_majeurs_&amp;_Frais_Ind_32"/>
      <sheetName val="FOL_-_Bar33"/>
      <sheetName val="intr_stool_brkup32"/>
      <sheetName val="Tender_Summary33"/>
      <sheetName val="Insurance_Ext33"/>
      <sheetName val="Customize_Your_Invoice33"/>
      <sheetName val="HVAC_BoQ33"/>
      <sheetName val="Body_Sheet32"/>
      <sheetName val="1_0_Executive_Summary32"/>
      <sheetName val="Top_sheet32"/>
      <sheetName val="Ap_A30"/>
      <sheetName val="SHOPLIST_xls29"/>
      <sheetName val="Bill_231"/>
      <sheetName val="2_Div_14_30"/>
      <sheetName val="beam-reinft-IIInd_floor29"/>
      <sheetName val="beam-reinft-machine_rm29"/>
      <sheetName val="Bill_130"/>
      <sheetName val="Bill_330"/>
      <sheetName val="Bill_430"/>
      <sheetName val="Bill_530"/>
      <sheetName val="Bill_630"/>
      <sheetName val="Bill_730"/>
      <sheetName val="POWER_ASSUMPTIONS29"/>
      <sheetName val="Invoice_Summary29"/>
      <sheetName val="PROJECT_BRIEF30"/>
      <sheetName val="Civil_Boq28"/>
      <sheetName val="C_(3)30"/>
      <sheetName val="Dubai_golf29"/>
      <sheetName val="WITHOUT_C&amp;I_PROFIT_(3)28"/>
      <sheetName val="HIRED_LABOUR_CODE26"/>
      <sheetName val="PA-_Consutant_26"/>
      <sheetName val="foot-slab_reinft26"/>
      <sheetName val="Softscape_Buildup28"/>
      <sheetName val="Mat'l_Rate28"/>
      <sheetName val="VALVE_CHAMBERS25"/>
      <sheetName val="Fire_Hydrants25"/>
      <sheetName val="B_GATE_VALVE25"/>
      <sheetName val="Sub_G1_Fire25"/>
      <sheetName val="Sub_G12_Fire25"/>
      <sheetName val="Activity_List28"/>
      <sheetName val="BILL_COV26"/>
      <sheetName val="Ra__stair26"/>
      <sheetName val="DETAILED__BOQ26"/>
      <sheetName val="M-Book_for_Conc26"/>
      <sheetName val="M-Book_for_FW26"/>
      <sheetName val="Materials_Cost(PCC)25"/>
      <sheetName val="India_F&amp;S_Template25"/>
      <sheetName val="IO_LIST25"/>
      <sheetName val="Material_25"/>
      <sheetName val="Quote_Sheet25"/>
      <sheetName val="Day_work25"/>
      <sheetName val="Working_for_RCC24"/>
      <sheetName val="Div__0224"/>
      <sheetName val="Div__0324"/>
      <sheetName val="Div__0424"/>
      <sheetName val="Div__0524"/>
      <sheetName val="Div__0624"/>
      <sheetName val="Div__0724"/>
      <sheetName val="Div__0824"/>
      <sheetName val="Div__0924"/>
      <sheetName val="Div__1024"/>
      <sheetName val="Div__1124"/>
      <sheetName val="Div__1224"/>
      <sheetName val="Div_1324"/>
      <sheetName val="EXTERNAL_WORKS24"/>
      <sheetName val="PRODUCTIVITY_RATE24"/>
      <sheetName val="U_R_A_-_MASONRY24"/>
      <sheetName val="U_R_A_-_PLASTERING24"/>
      <sheetName val="U_R_A_-_TILING24"/>
      <sheetName val="U_R_A_-_GRANITE24"/>
      <sheetName val="V_C_2_-_EARTHWORK24"/>
      <sheetName val="V_C_9_-_CERAMIC24"/>
      <sheetName val="V_C_9_-_FINISHES24"/>
      <sheetName val="Elemental_Buildup23"/>
      <sheetName val="Eq__Mobilization24"/>
      <sheetName val="w't_table23"/>
      <sheetName val="bill_nb2-Plumbing_&amp;_Drainag23"/>
      <sheetName val="Pl_&amp;_Dr_B23"/>
      <sheetName val="Pl_&amp;_Dr_G23"/>
      <sheetName val="Pl_&amp;_Dr_M23"/>
      <sheetName val="Pl_&amp;_Dr_123"/>
      <sheetName val="Pl_&amp;_Dr_223"/>
      <sheetName val="Pl_&amp;_Dr_323"/>
      <sheetName val="Pl_&amp;_Dr_423"/>
      <sheetName val="Pl_&amp;_Dr_523"/>
      <sheetName val="Pl_&amp;_Dr_623"/>
      <sheetName val="Pl_&amp;_Dr_723"/>
      <sheetName val="Pl_&amp;_Dr_823"/>
      <sheetName val="Pl_&amp;_Dr_R23"/>
      <sheetName val="FF_B23"/>
      <sheetName val="FF_G23"/>
      <sheetName val="FF_M23"/>
      <sheetName val="FF_123"/>
      <sheetName val="FF_2_23"/>
      <sheetName val="FF_323"/>
      <sheetName val="FF_423"/>
      <sheetName val="FF_523"/>
      <sheetName val="FF_6_23"/>
      <sheetName val="FF_723"/>
      <sheetName val="FF_823"/>
      <sheetName val="FF_R23"/>
      <sheetName val="bill_nb3-FF23"/>
      <sheetName val="HVAC_B23"/>
      <sheetName val="HVAC_G23"/>
      <sheetName val="HVAC_M23"/>
      <sheetName val="HVAC_123"/>
      <sheetName val="HVAC_223"/>
      <sheetName val="HVAC_323"/>
      <sheetName val="HVAC_423"/>
      <sheetName val="HVAC_523"/>
      <sheetName val="HVAC_623"/>
      <sheetName val="HVAC_723"/>
      <sheetName val="HVAC_823"/>
      <sheetName val="HVAC_R23"/>
      <sheetName val="bill_nb4-HVAC23"/>
      <sheetName val="SC_B23"/>
      <sheetName val="SC_G23"/>
      <sheetName val="SC_M23"/>
      <sheetName val="SC_123"/>
      <sheetName val="SC_223"/>
      <sheetName val="SC_323"/>
      <sheetName val="SC_423"/>
      <sheetName val="SC_523"/>
      <sheetName val="SC_623"/>
      <sheetName val="SC_723"/>
      <sheetName val="SC_823"/>
      <sheetName val="SC_R23"/>
      <sheetName val="AV_B23"/>
      <sheetName val="AV_G23"/>
      <sheetName val="AV_M23"/>
      <sheetName val="AV_123"/>
      <sheetName val="AV_223"/>
      <sheetName val="AV_323"/>
      <sheetName val="AV_423"/>
      <sheetName val="AV_523"/>
      <sheetName val="AV_623"/>
      <sheetName val="AV_723"/>
      <sheetName val="AV_823"/>
      <sheetName val="EL_B23"/>
      <sheetName val="EL_M23"/>
      <sheetName val="EL_123"/>
      <sheetName val="EL_223"/>
      <sheetName val="EL_323"/>
      <sheetName val="EL_423"/>
      <sheetName val="EL_523"/>
      <sheetName val="EL_623"/>
      <sheetName val="EL_723"/>
      <sheetName val="EL_823"/>
      <sheetName val="EL_R23"/>
      <sheetName val="EL_TR23"/>
      <sheetName val="8-_EL23"/>
      <sheetName val="FA_B23"/>
      <sheetName val="FA_G23"/>
      <sheetName val="FA_M23"/>
      <sheetName val="FA_123"/>
      <sheetName val="FA_223"/>
      <sheetName val="FA_323"/>
      <sheetName val="FA_423"/>
      <sheetName val="FA_523"/>
      <sheetName val="FA_623"/>
      <sheetName val="FA_723"/>
      <sheetName val="FA_823"/>
      <sheetName val="FA_R23"/>
      <sheetName val="9-_FA23"/>
      <sheetName val="BOQ_Direct_selling_cost25"/>
      <sheetName val="CHART_OF_ACCOUNTS24"/>
      <sheetName val="B185-B-9_124"/>
      <sheetName val="B185-B-9_224"/>
      <sheetName val="Material_List_23"/>
      <sheetName val="E-Bill_No_6_A-O24"/>
      <sheetName val="B09_124"/>
      <sheetName val="Division_252"/>
      <sheetName val="Division_423"/>
      <sheetName val="Division_523"/>
      <sheetName val="Division_623"/>
      <sheetName val="Division_723"/>
      <sheetName val="Division_823"/>
      <sheetName val="Division_923"/>
      <sheetName val="Division_1023"/>
      <sheetName val="Division_1223"/>
      <sheetName val="Division_1423"/>
      <sheetName val="Division_2126"/>
      <sheetName val="Division_2224"/>
      <sheetName val="Division_2323"/>
      <sheetName val="Division_2623"/>
      <sheetName val="Division_2723"/>
      <sheetName val="Division_2823"/>
      <sheetName val="Division_3123"/>
      <sheetName val="Division_3223"/>
      <sheetName val="Division_3323"/>
      <sheetName val="PMWeb_data24"/>
      <sheetName val="PointNo_523"/>
      <sheetName val="SS_MH24"/>
      <sheetName val="2_2)Revised_Cash_Flow23"/>
      <sheetName val="입찰내역_발주처_양식23"/>
      <sheetName val="LIST_DO_NOT_REMOVE22"/>
      <sheetName val="Index_List23"/>
      <sheetName val="Type_List23"/>
      <sheetName val="File_Types23"/>
      <sheetName val="Chiet_t23"/>
      <sheetName val="Staffing_and_Rates_IA23"/>
      <sheetName val="Employee_List21"/>
      <sheetName val="PRECAST_lightconc-II25"/>
      <sheetName val="final_abstract25"/>
      <sheetName val="B6_2_22"/>
      <sheetName val="Project_Cost_Breakdown21"/>
      <sheetName val="Summary_of_Work21"/>
      <sheetName val="Item-_Compact21"/>
      <sheetName val="E_&amp;_R21"/>
      <sheetName val="Staff_Acco_21"/>
      <sheetName val="TBAL9697_-group_wise__sdpl21"/>
      <sheetName val="SITE_WORK20"/>
      <sheetName val="Рабочий_лист20"/>
      <sheetName val="PT_141-_Site_A_Landscape20"/>
      <sheetName val="Rate_summary20"/>
      <sheetName val="Annex_1_Sect_3a21"/>
      <sheetName val="Annex_1_Sect_3a_121"/>
      <sheetName val="Annex_1_Sect_3b21"/>
      <sheetName val="Annex_1_Sect_3c21"/>
      <sheetName val="HOURLY_RATES21"/>
      <sheetName val="RAB_AR&amp;STR20"/>
      <sheetName val="d-safe_DELUXE20"/>
      <sheetName val="Back_up20"/>
      <sheetName val="INDIGINEOUS_ITEMS_20"/>
      <sheetName val="train_cash20"/>
      <sheetName val="accom_cash20"/>
      <sheetName val="Mall_waterproofing20"/>
      <sheetName val="MSCP_waterproofing20"/>
      <sheetName val="Duct_Accesories20"/>
      <sheetName val="????_???_??20"/>
      <sheetName val="Labour_&amp;_Plant20"/>
      <sheetName val="Ave_wtd_rates20"/>
      <sheetName val="Debits_as_on_12_04_0820"/>
      <sheetName val="STAFFSCHED_20"/>
      <sheetName val="TRIAL_BALANCE20"/>
      <sheetName val="[SHOPLIST_xls][SHOPLIST_xls]738"/>
      <sheetName val="Common_Variables20"/>
      <sheetName val="[SHOPLIST_xls]70,/0s«iÆøí¬i20"/>
      <sheetName val="GPL_Revenu_Update20"/>
      <sheetName val="DO_NOT_TOUCH20"/>
      <sheetName val="Work_Type20"/>
      <sheetName val="PROJECT_BRIEF(EX_NEW)20"/>
      <sheetName val="AREA_OF_APPLICATION19"/>
      <sheetName val="Risk_Breakdown_Structure19"/>
      <sheetName val="Geneí¬_i19"/>
      <sheetName val="steel_total19"/>
      <sheetName val="ELE_BOQ19"/>
      <sheetName val="Z-_GENERAL_PRICE_SUMMARY16"/>
      <sheetName val="PPA_Summary16"/>
      <sheetName val="Mix_Design16"/>
      <sheetName val="Resumo_Empreitadas16"/>
      <sheetName val="%_prog_figs_-u5_and_total16"/>
      <sheetName val="Floor_Box_17"/>
      <sheetName val="Equipment_Rates15"/>
      <sheetName val="[SHOPLIST_xls]/VW15"/>
      <sheetName val="Cashflow_projection15"/>
      <sheetName val="[SHOPLIST_xls][SHOPLIST_xls]739"/>
      <sheetName val="E_H_-_H__W_P_15"/>
      <sheetName val="E__H__Treatment_for_pile_cap15"/>
      <sheetName val="[SHOPLIST_xls][SHOPLIST_xls][15"/>
      <sheetName val="Materials_15"/>
      <sheetName val="Form_615"/>
      <sheetName val="Risk_Register15"/>
      <sheetName val="Revised_Front_Page15"/>
      <sheetName val="Diff_Run01&amp;Run0215"/>
      <sheetName val="CCS_Summary15"/>
      <sheetName val="1_Carillion_Staff15"/>
      <sheetName val="_2_Staff_&amp;_Gen_labour15"/>
      <sheetName val="3_Offices15"/>
      <sheetName val="4_TempServ15"/>
      <sheetName val="__5_Temp_Wks15"/>
      <sheetName val="_6_Addn_Plant15"/>
      <sheetName val="_7__Transport15"/>
      <sheetName val="_8_Testing15"/>
      <sheetName val="9__Miscellaneous15"/>
      <sheetName val="10__Design15"/>
      <sheetName val="_11_Insurances15"/>
      <sheetName val="_12_Client_Req_15"/>
      <sheetName val="Risk_List15"/>
      <sheetName val="Track_of_Changes15"/>
      <sheetName val="Bill_8_Doors_&amp;_Windows15"/>
      <sheetName val="Bill_9_Finishes_15"/>
      <sheetName val="Bill_10_Specialities15"/>
      <sheetName val="Dash_board15"/>
      <sheetName val="[SHOPLIST_xls]7015"/>
      <sheetName val="[SHOPLIST_xls]70,15"/>
      <sheetName val="Base_BM-rebar15"/>
      <sheetName val="Site_Dev_BOQ15"/>
      <sheetName val="Data_Sheet15"/>
      <sheetName val="tender_allowances15"/>
      <sheetName val="_Summary_BKG_03415"/>
      <sheetName val="BILL_3R15"/>
      <sheetName val="Area_Breakdown_PER_LEVEL_LINK15"/>
      <sheetName val="CF_Input15"/>
      <sheetName val="DATA_INPUT15"/>
      <sheetName val="Vordruck-Nr__7_1_3_D15"/>
      <sheetName val="M&amp;A_D15"/>
      <sheetName val="M&amp;A_E15"/>
      <sheetName val="M&amp;A_G15"/>
      <sheetName val="1_2_Staff_Schedule16"/>
      <sheetName val="Bill_1015"/>
      <sheetName val="[SHOPLIST_xls]70,/0s«_iÆø_í¬_15"/>
      <sheetName val="[SHOPLIST_xls]70?,/0?s«i?Æøí¬15"/>
      <sheetName val="Labour_Costs15"/>
      <sheetName val="BLOCK-A_(MEA_SHEET)15"/>
      <sheetName val="Cost_Heading12"/>
      <sheetName val="Labour_Rate_12"/>
      <sheetName val="D_&amp;_W_sizes12"/>
      <sheetName val="SOPMA_DD12"/>
      <sheetName val="PRICE_INFO12"/>
      <sheetName val="RC_SUMMARY12"/>
      <sheetName val="LABOUR_PRODUCTIVITY-TAV12"/>
      <sheetName val="MATERIAL_PRICES12"/>
      <sheetName val="P-100_MRF_DB_R112"/>
      <sheetName val="Contract_Division13"/>
      <sheetName val="SubContract_Type13"/>
      <sheetName val="Service_Type13"/>
      <sheetName val="Attach_4-1812"/>
      <sheetName val="_SHOPLIST_xls_7012"/>
      <sheetName val="Ewaan_Show_Kitchen_(2)12"/>
      <sheetName val="Cash_Flow_Working12"/>
      <sheetName val="MN_T_B_12"/>
      <sheetName val="Data_I_(2)12"/>
      <sheetName val="rEFERENCES_12"/>
      <sheetName val="Qtys_ZamZam_(Del__before)12"/>
      <sheetName val="Qtys_Relocation_(Del_before)12"/>
      <sheetName val="_Qtys_Sub_&amp;_Tents_(Del__befor12"/>
      <sheetName val="Qtys__Signages_(Del__before)12"/>
      <sheetName val="Qtys_Temporary_Passages_(Del)12"/>
      <sheetName val="_Qtys_Ser__Rooms_(Del_before)12"/>
      <sheetName val="2F_회의실견적(5_14_일대)8"/>
      <sheetName val="_HIT-&gt;HMC_견적(3900)8"/>
      <sheetName val="Appendix_B8"/>
      <sheetName val="Div_07_Thermal_&amp;_Moisture6"/>
      <sheetName val="BOQ_(2)6"/>
      <sheetName val="LABOUR_RATE6"/>
      <sheetName val="Material_Rate6"/>
      <sheetName val="Labor_abs-PW6"/>
      <sheetName val="Labor_abs-NMR6"/>
      <sheetName val="kppl_pl6"/>
      <sheetName val="Basic_Rates6"/>
      <sheetName val="Combined_Results_6"/>
      <sheetName val="Balance_Sheet4"/>
      <sheetName val="May_056"/>
      <sheetName val="April_056"/>
      <sheetName val="Aug_056"/>
      <sheetName val="July_056"/>
      <sheetName val="June_056"/>
      <sheetName val="Nov_056"/>
      <sheetName val="Oct_056"/>
      <sheetName val="Sep_056"/>
      <sheetName val="[SHOPLIST_xls][SHOPLIST_xls]/V4"/>
      <sheetName val="precast_RC_element6"/>
      <sheetName val="pile_Fabrication6"/>
      <sheetName val="AOP_Summary-26"/>
      <sheetName val="Data_Validation6"/>
      <sheetName val="Div26_-_Elect6"/>
      <sheetName val="CHUNG_CU_CARRILON6"/>
      <sheetName val="[SHOPLIST_xls][SHOPLIST_xls]740"/>
      <sheetName val="B-3_2_EB4"/>
      <sheetName val="Sheet_Index4"/>
      <sheetName val="Core_Data4"/>
      <sheetName val="GFA_HQ_Building37"/>
      <sheetName val="GFA_Conference36"/>
      <sheetName val="BQ_External36"/>
      <sheetName val="Penthouse_Apartment35"/>
      <sheetName val="Raw_Data35"/>
      <sheetName val="StattCo_yCharges35"/>
      <sheetName val="LEVEL_SHEET35"/>
      <sheetName val="SPT_vs_PHI35"/>
      <sheetName val="LABOUR_HISTOGRAM36"/>
      <sheetName val="Chiet_tinh_dz2235"/>
      <sheetName val="Chiet_tinh_dz3535"/>
      <sheetName val="@risk_rents_and_incentives35"/>
      <sheetName val="Car_park_lease35"/>
      <sheetName val="Net_rent_analysis35"/>
      <sheetName val="Poz-1_35"/>
      <sheetName val="Graph_Data_(DO_NOT_PRINT)35"/>
      <sheetName val="Bill_No__235"/>
      <sheetName val="CT_Thang_Mo35"/>
      <sheetName val="Lab_Cum_Hist35"/>
      <sheetName val="CT__PL34"/>
      <sheetName val="Projet,_methodes_&amp;_couts34"/>
      <sheetName val="Risques_majeurs_&amp;_Frais_Ind_34"/>
      <sheetName val="FOL_-_Bar35"/>
      <sheetName val="budget_summary_(2)34"/>
      <sheetName val="Budget_Analysis_Summary34"/>
      <sheetName val="intr_stool_brkup34"/>
      <sheetName val="Tender_Summary35"/>
      <sheetName val="Insurance_Ext35"/>
      <sheetName val="Customize_Your_Invoice35"/>
      <sheetName val="HVAC_BoQ35"/>
      <sheetName val="Body_Sheet34"/>
      <sheetName val="1_0_Executive_Summary34"/>
      <sheetName val="Rate_analysis19"/>
      <sheetName val="Top_sheet34"/>
      <sheetName val="Bill_233"/>
      <sheetName val="Ap_A32"/>
      <sheetName val="2_Div_14_32"/>
      <sheetName val="SHOPLIST_xls31"/>
      <sheetName val="beam-reinft-IIInd_floor31"/>
      <sheetName val="beam-reinft-machine_rm31"/>
      <sheetName val="Bill_132"/>
      <sheetName val="Bill_332"/>
      <sheetName val="Bill_432"/>
      <sheetName val="Bill_532"/>
      <sheetName val="Bill_632"/>
      <sheetName val="Bill_732"/>
      <sheetName val="POWER_ASSUMPTIONS31"/>
      <sheetName val="Civil_Boq30"/>
      <sheetName val="PROJECT_BRIEF32"/>
      <sheetName val="Invoice_Summary31"/>
      <sheetName val="C_(3)32"/>
      <sheetName val="Dubai_golf31"/>
      <sheetName val="Softscape_Buildup30"/>
      <sheetName val="Mat'l_Rate30"/>
      <sheetName val="WITHOUT_C&amp;I_PROFIT_(3)30"/>
      <sheetName val="Activity_List30"/>
      <sheetName val="HIRED_LABOUR_CODE28"/>
      <sheetName val="PA-_Consutant_28"/>
      <sheetName val="foot-slab_reinft28"/>
      <sheetName val="DETAILED__BOQ28"/>
      <sheetName val="M-Book_for_Conc28"/>
      <sheetName val="M-Book_for_FW28"/>
      <sheetName val="BILL_COV28"/>
      <sheetName val="Ra__stair28"/>
      <sheetName val="VALVE_CHAMBERS27"/>
      <sheetName val="Fire_Hydrants27"/>
      <sheetName val="B_GATE_VALVE27"/>
      <sheetName val="Sub_G1_Fire27"/>
      <sheetName val="Sub_G12_Fire27"/>
      <sheetName val="Eq__Mobilization25"/>
      <sheetName val="w't_table24"/>
      <sheetName val="Materials_Cost(PCC)27"/>
      <sheetName val="India_F&amp;S_Template27"/>
      <sheetName val="IO_LIST27"/>
      <sheetName val="Material_27"/>
      <sheetName val="Quote_Sheet27"/>
      <sheetName val="Day_work27"/>
      <sheetName val="bill_nb2-Plumbing_&amp;_Drainag24"/>
      <sheetName val="Pl_&amp;_Dr_B24"/>
      <sheetName val="Pl_&amp;_Dr_G24"/>
      <sheetName val="Pl_&amp;_Dr_M24"/>
      <sheetName val="Pl_&amp;_Dr_124"/>
      <sheetName val="Pl_&amp;_Dr_224"/>
      <sheetName val="Pl_&amp;_Dr_324"/>
      <sheetName val="Pl_&amp;_Dr_424"/>
      <sheetName val="Pl_&amp;_Dr_524"/>
      <sheetName val="Pl_&amp;_Dr_624"/>
      <sheetName val="Pl_&amp;_Dr_724"/>
      <sheetName val="Pl_&amp;_Dr_824"/>
      <sheetName val="Pl_&amp;_Dr_R24"/>
      <sheetName val="FF_B24"/>
      <sheetName val="FF_G24"/>
      <sheetName val="FF_M24"/>
      <sheetName val="FF_124"/>
      <sheetName val="FF_2_24"/>
      <sheetName val="FF_324"/>
      <sheetName val="FF_424"/>
      <sheetName val="FF_524"/>
      <sheetName val="FF_6_24"/>
      <sheetName val="FF_724"/>
      <sheetName val="FF_824"/>
      <sheetName val="FF_R24"/>
      <sheetName val="bill_nb3-FF24"/>
      <sheetName val="HVAC_B24"/>
      <sheetName val="HVAC_G24"/>
      <sheetName val="HVAC_M24"/>
      <sheetName val="HVAC_124"/>
      <sheetName val="HVAC_224"/>
      <sheetName val="HVAC_324"/>
      <sheetName val="HVAC_424"/>
      <sheetName val="HVAC_524"/>
      <sheetName val="HVAC_624"/>
      <sheetName val="HVAC_724"/>
      <sheetName val="HVAC_824"/>
      <sheetName val="HVAC_R24"/>
      <sheetName val="bill_nb4-HVAC24"/>
      <sheetName val="SC_B24"/>
      <sheetName val="SC_G24"/>
      <sheetName val="SC_M24"/>
      <sheetName val="SC_124"/>
      <sheetName val="SC_224"/>
      <sheetName val="SC_324"/>
      <sheetName val="SC_424"/>
      <sheetName val="SC_524"/>
      <sheetName val="SC_624"/>
      <sheetName val="SC_724"/>
      <sheetName val="SC_824"/>
      <sheetName val="SC_R24"/>
      <sheetName val="AV_B24"/>
      <sheetName val="AV_G24"/>
      <sheetName val="AV_M24"/>
      <sheetName val="AV_124"/>
      <sheetName val="AV_224"/>
      <sheetName val="AV_324"/>
      <sheetName val="AV_424"/>
      <sheetName val="AV_524"/>
      <sheetName val="AV_624"/>
      <sheetName val="AV_724"/>
      <sheetName val="AV_824"/>
      <sheetName val="EL_B24"/>
      <sheetName val="EL_M24"/>
      <sheetName val="EL_124"/>
      <sheetName val="EL_224"/>
      <sheetName val="EL_324"/>
      <sheetName val="EL_424"/>
      <sheetName val="EL_524"/>
      <sheetName val="EL_624"/>
      <sheetName val="EL_724"/>
      <sheetName val="EL_824"/>
      <sheetName val="EL_R24"/>
      <sheetName val="EL_TR24"/>
      <sheetName val="8-_EL24"/>
      <sheetName val="FA_B24"/>
      <sheetName val="FA_G24"/>
      <sheetName val="FA_M24"/>
      <sheetName val="FA_124"/>
      <sheetName val="FA_224"/>
      <sheetName val="FA_324"/>
      <sheetName val="FA_424"/>
      <sheetName val="FA_524"/>
      <sheetName val="FA_624"/>
      <sheetName val="FA_724"/>
      <sheetName val="FA_824"/>
      <sheetName val="FA_R24"/>
      <sheetName val="9-_FA24"/>
      <sheetName val="B09_125"/>
      <sheetName val="BOQ_Direct_selling_cost26"/>
      <sheetName val="CHART_OF_ACCOUNTS25"/>
      <sheetName val="Working_for_RCC26"/>
      <sheetName val="B185-B-9_125"/>
      <sheetName val="B185-B-9_225"/>
      <sheetName val="E-Bill_No_6_A-O25"/>
      <sheetName val="Div__0226"/>
      <sheetName val="Div__0326"/>
      <sheetName val="Div__0426"/>
      <sheetName val="Div__0526"/>
      <sheetName val="Div__0626"/>
      <sheetName val="Div__0726"/>
      <sheetName val="Div__0825"/>
      <sheetName val="Div__0925"/>
      <sheetName val="Div__1025"/>
      <sheetName val="Div__1125"/>
      <sheetName val="Div__1225"/>
      <sheetName val="Div_1325"/>
      <sheetName val="EXTERNAL_WORKS25"/>
      <sheetName val="PRODUCTIVITY_RATE25"/>
      <sheetName val="U_R_A_-_MASONRY25"/>
      <sheetName val="U_R_A_-_PLASTERING25"/>
      <sheetName val="U_R_A_-_TILING25"/>
      <sheetName val="U_R_A_-_GRANITE25"/>
      <sheetName val="V_C_2_-_EARTHWORK25"/>
      <sheetName val="V_C_9_-_CERAMIC25"/>
      <sheetName val="V_C_9_-_FINISHES25"/>
      <sheetName val="Division_253"/>
      <sheetName val="Division_424"/>
      <sheetName val="Division_524"/>
      <sheetName val="Division_624"/>
      <sheetName val="Division_724"/>
      <sheetName val="Division_824"/>
      <sheetName val="Division_924"/>
      <sheetName val="Division_1024"/>
      <sheetName val="Division_1224"/>
      <sheetName val="Division_1424"/>
      <sheetName val="Division_2127"/>
      <sheetName val="Division_2225"/>
      <sheetName val="Division_2324"/>
      <sheetName val="Division_2624"/>
      <sheetName val="Division_2724"/>
      <sheetName val="Division_2824"/>
      <sheetName val="Division_3124"/>
      <sheetName val="Division_3224"/>
      <sheetName val="Division_3324"/>
      <sheetName val="PMWeb_data25"/>
      <sheetName val="Elemental_Buildup24"/>
      <sheetName val="PointNo_524"/>
      <sheetName val="2_2)Revised_Cash_Flow24"/>
      <sheetName val="SS_MH25"/>
      <sheetName val="입찰내역_발주처_양식24"/>
      <sheetName val="Material_List_24"/>
      <sheetName val="LIST_DO_NOT_REMOVE23"/>
      <sheetName val="Index_List24"/>
      <sheetName val="Type_List24"/>
      <sheetName val="File_Types24"/>
      <sheetName val="Chiet_t24"/>
      <sheetName val="Staffing_and_Rates_IA24"/>
      <sheetName val="Project_Cost_Breakdown22"/>
      <sheetName val="PRECAST_lightconc-II26"/>
      <sheetName val="final_abstract26"/>
      <sheetName val="Staff_Acco_22"/>
      <sheetName val="TBAL9697_-group_wise__sdpl22"/>
      <sheetName val="Summary_of_Work22"/>
      <sheetName val="Employee_List22"/>
      <sheetName val="Рабочий_лист21"/>
      <sheetName val="B6_2_23"/>
      <sheetName val="Item-_Compact22"/>
      <sheetName val="E_&amp;_R22"/>
      <sheetName val="Annex_1_Sect_3a22"/>
      <sheetName val="Annex_1_Sect_3a_122"/>
      <sheetName val="Annex_1_Sect_3b22"/>
      <sheetName val="Annex_1_Sect_3c22"/>
      <sheetName val="HOURLY_RATES22"/>
      <sheetName val="SITE_WORK21"/>
      <sheetName val="d-safe_DELUXE21"/>
      <sheetName val="PT_141-_Site_A_Landscape21"/>
      <sheetName val="Rate_summary21"/>
      <sheetName val="RAB_AR&amp;STR21"/>
      <sheetName val="Back_up21"/>
      <sheetName val="train_cash21"/>
      <sheetName val="accom_cash21"/>
      <sheetName val="INDIGINEOUS_ITEMS_21"/>
      <sheetName val="Duct_Accesories21"/>
      <sheetName val="Mall_waterproofing21"/>
      <sheetName val="MSCP_waterproofing21"/>
      <sheetName val="????_???_??21"/>
      <sheetName val="Labour_&amp;_Plant21"/>
      <sheetName val="Ave_wtd_rates21"/>
      <sheetName val="Debits_as_on_12_04_0821"/>
      <sheetName val="STAFFSCHED_21"/>
      <sheetName val="TRIAL_BALANCE21"/>
      <sheetName val="[SHOPLIST_xls][SHOPLIST_xls]741"/>
      <sheetName val="[SHOPLIST_xls]70,/0s«iÆøí¬i21"/>
      <sheetName val="Common_Variables21"/>
      <sheetName val="GPL_Revenu_Update21"/>
      <sheetName val="DO_NOT_TOUCH21"/>
      <sheetName val="Work_Type21"/>
      <sheetName val="PROJECT_BRIEF(EX_NEW)21"/>
      <sheetName val="AREA_OF_APPLICATION20"/>
      <sheetName val="Risk_Breakdown_Structure20"/>
      <sheetName val="Geneí¬_i20"/>
      <sheetName val="steel_total20"/>
      <sheetName val="ELE_BOQ20"/>
      <sheetName val="Z-_GENERAL_PRICE_SUMMARY17"/>
      <sheetName val="Resumo_Empreitadas17"/>
      <sheetName val="PPA_Summary17"/>
      <sheetName val="Mix_Design17"/>
      <sheetName val="%_prog_figs_-u5_and_total17"/>
      <sheetName val="Floor_Box_18"/>
      <sheetName val="Equipment_Rates16"/>
      <sheetName val="[SHOPLIST_xls]/VW16"/>
      <sheetName val="Cashflow_projection16"/>
      <sheetName val="[SHOPLIST_xls][SHOPLIST_xls]742"/>
      <sheetName val="E_H_-_H__W_P_16"/>
      <sheetName val="E__H__Treatment_for_pile_cap16"/>
      <sheetName val="[SHOPLIST_xls][SHOPLIST_xls][16"/>
      <sheetName val="Form_616"/>
      <sheetName val="Risk_Register16"/>
      <sheetName val="Revised_Front_Page16"/>
      <sheetName val="Diff_Run01&amp;Run0216"/>
      <sheetName val="CCS_Summary16"/>
      <sheetName val="1_Carillion_Staff16"/>
      <sheetName val="_2_Staff_&amp;_Gen_labour16"/>
      <sheetName val="3_Offices16"/>
      <sheetName val="4_TempServ16"/>
      <sheetName val="__5_Temp_Wks16"/>
      <sheetName val="_6_Addn_Plant16"/>
      <sheetName val="_7__Transport16"/>
      <sheetName val="_8_Testing16"/>
      <sheetName val="9__Miscellaneous16"/>
      <sheetName val="10__Design16"/>
      <sheetName val="_11_Insurances16"/>
      <sheetName val="_12_Client_Req_16"/>
      <sheetName val="Risk_List16"/>
      <sheetName val="Track_of_Changes16"/>
      <sheetName val="Bill_8_Doors_&amp;_Windows16"/>
      <sheetName val="Bill_9_Finishes_16"/>
      <sheetName val="Bill_10_Specialities16"/>
      <sheetName val="Dash_board16"/>
      <sheetName val="[SHOPLIST_xls]7016"/>
      <sheetName val="[SHOPLIST_xls]70,16"/>
      <sheetName val="Base_BM-rebar16"/>
      <sheetName val="Materials_16"/>
      <sheetName val="Site_Dev_BOQ16"/>
      <sheetName val="Data_Sheet16"/>
      <sheetName val="tender_allowances16"/>
      <sheetName val="_Summary_BKG_03416"/>
      <sheetName val="BILL_3R16"/>
      <sheetName val="Area_Breakdown_PER_LEVEL_LINK16"/>
      <sheetName val="CF_Input16"/>
      <sheetName val="DATA_INPUT16"/>
      <sheetName val="Vordruck-Nr__7_1_3_D16"/>
      <sheetName val="M&amp;A_D16"/>
      <sheetName val="M&amp;A_E16"/>
      <sheetName val="M&amp;A_G16"/>
      <sheetName val="1_2_Staff_Schedule17"/>
      <sheetName val="Bill_1016"/>
      <sheetName val="[SHOPLIST_xls]70,/0s«_iÆø_í¬_16"/>
      <sheetName val="[SHOPLIST_xls]70?,/0?s«i?Æøí¬16"/>
      <sheetName val="Labour_Costs16"/>
      <sheetName val="BLOCK-A_(MEA_SHEET)16"/>
      <sheetName val="Cost_Heading13"/>
      <sheetName val="Labour_Rate_13"/>
      <sheetName val="D_&amp;_W_sizes13"/>
      <sheetName val="SOPMA_DD13"/>
      <sheetName val="PRICE_INFO13"/>
      <sheetName val="RC_SUMMARY13"/>
      <sheetName val="LABOUR_PRODUCTIVITY-TAV13"/>
      <sheetName val="MATERIAL_PRICES13"/>
      <sheetName val="P-100_MRF_DB_R113"/>
      <sheetName val="Contract_Division14"/>
      <sheetName val="SubContract_Type14"/>
      <sheetName val="Service_Type14"/>
      <sheetName val="Attach_4-1813"/>
      <sheetName val="_SHOPLIST_xls_7013"/>
      <sheetName val="Ewaan_Show_Kitchen_(2)13"/>
      <sheetName val="Cash_Flow_Working13"/>
      <sheetName val="MN_T_B_13"/>
      <sheetName val="Data_I_(2)13"/>
      <sheetName val="rEFERENCES_13"/>
      <sheetName val="Qtys_ZamZam_(Del__before)13"/>
      <sheetName val="Qtys_Relocation_(Del_before)13"/>
      <sheetName val="_Qtys_Sub_&amp;_Tents_(Del__befor13"/>
      <sheetName val="Qtys__Signages_(Del__before)13"/>
      <sheetName val="Qtys_Temporary_Passages_(Del)13"/>
      <sheetName val="_Qtys_Ser__Rooms_(Del_before)13"/>
      <sheetName val="2F_회의실견적(5_14_일대)9"/>
      <sheetName val="_HIT-&gt;HMC_견적(3900)9"/>
      <sheetName val="Appendix_B9"/>
      <sheetName val="Div_07_Thermal_&amp;_Moisture7"/>
      <sheetName val="BOQ_(2)7"/>
      <sheetName val="LABOUR_RATE7"/>
      <sheetName val="Material_Rate7"/>
      <sheetName val="Labor_abs-PW7"/>
      <sheetName val="Labor_abs-NMR7"/>
      <sheetName val="kppl_pl7"/>
      <sheetName val="Basic_Rates7"/>
      <sheetName val="Combined_Results_7"/>
      <sheetName val="precast_RC_element7"/>
      <sheetName val="pile_Fabrication7"/>
      <sheetName val="AOP_Summary-27"/>
      <sheetName val="May_057"/>
      <sheetName val="April_057"/>
      <sheetName val="Aug_057"/>
      <sheetName val="July_057"/>
      <sheetName val="June_057"/>
      <sheetName val="Nov_057"/>
      <sheetName val="Oct_057"/>
      <sheetName val="Sep_057"/>
      <sheetName val="Data_Validation7"/>
      <sheetName val="Div26_-_Elect7"/>
      <sheetName val="CHUNG_CU_CARRILON7"/>
      <sheetName val="Balance_Sheet5"/>
      <sheetName val="2_Plex5"/>
      <sheetName val="Sheet1_(2)5"/>
      <sheetName val="4_Plex5"/>
      <sheetName val="6_Plex_5"/>
      <sheetName val="Detailed_Summary5"/>
      <sheetName val="Sheet1_(3)5"/>
      <sheetName val="Sheet1_(4)5"/>
      <sheetName val="[SHOPLIST_xls][SHOPLIST_xls]743"/>
      <sheetName val="B-3_2_EB5"/>
      <sheetName val="[SHOPLIST_xls][SHOPLIST_xls]/V5"/>
      <sheetName val="Asset_Allocation_(CR)5"/>
      <sheetName val="Project_Benchmarking5"/>
      <sheetName val="1_-_Main_Building5"/>
      <sheetName val="1_-_Summary5"/>
      <sheetName val="2_-_Landscaping_Works5"/>
      <sheetName val="2_-_Summary5"/>
      <sheetName val="4_-_Bldg_Infra5"/>
      <sheetName val="4_-_Summary5"/>
      <sheetName val="Dashboard_(1)5"/>
      <sheetName val="VO_Agreed_to_Unifier_Sum5"/>
      <sheetName val="VO_Not_yet_Agreed_to_Unifier5"/>
      <sheetName val="VO_Anticipated_to_Unifier5"/>
      <sheetName val="EW_to_Unifier5"/>
      <sheetName val="Prov_Sums5"/>
      <sheetName val="Other_Amounts5"/>
      <sheetName val="Sheet_Index5"/>
      <sheetName val="Core_Data5"/>
      <sheetName val="Estimate_for_approval4"/>
      <sheetName val="New_Rates4"/>
      <sheetName val="Labour_Rates4"/>
      <sheetName val="Status_4"/>
      <sheetName val="CLIENT_BUDGET4"/>
      <sheetName val="Reco-June_20194"/>
      <sheetName val="REMINING_PROGRESS4"/>
      <sheetName val="OS&amp;E__IT4"/>
      <sheetName val="PAID_AMOUNT4"/>
      <sheetName val="IPA_214"/>
      <sheetName val="Order_by_owner4"/>
      <sheetName val="PERLIM__Sammary4"/>
      <sheetName val="RECOVER_OF_DOUBLE_PAYMENT4"/>
      <sheetName val="rathath_al_matar4"/>
      <sheetName val="INTERNAL_LINE_4"/>
      <sheetName val="MINOVA_AL_DEYAR4"/>
      <sheetName val="BLUE_RHINE4"/>
      <sheetName val="NATIONAL_PAINT4"/>
      <sheetName val="FIRE_RATED4"/>
      <sheetName val="Summary_4"/>
      <sheetName val="B04-A_-_DIA_SUDEER4"/>
      <sheetName val="04D_-_Tanmyat4"/>
      <sheetName val="13-_B04-B_&amp;_C4"/>
      <sheetName val="_SITE_09_B04-B&amp;C-AFAQ4"/>
      <sheetName val="HVAC"/>
      <sheetName val="HVAC-Qty"/>
      <sheetName val="RBD-AHU"/>
      <sheetName val="RBD ENG"/>
      <sheetName val="RBD-EX-RF-01"/>
      <sheetName val="RBD SLD.RLD"/>
      <sheetName val="RBD-VAV"/>
      <sheetName val="V.Summary"/>
      <sheetName val="[SHOPLIST.xls]70___0_s__i____17"/>
      <sheetName val="[SHOPLIST.xls]_VW__VU________12"/>
      <sheetName val="[SHOPLIST.xls]70___0_s__i____18"/>
      <sheetName val="[SHOPLIST.xls]70_x005f_x0000___0_x0_7"/>
      <sheetName val="[SHOPLIST.xls]70___0_s__i____19"/>
      <sheetName val="[SHOPLIST.xls]_VW__VU________13"/>
      <sheetName val="[SHOPLIST.xls]70___0_s__i____20"/>
      <sheetName val="[SHOPLIST.xls]_VW__VU________14"/>
      <sheetName val="[SHOPLIST.xls]70___0_s__i____21"/>
      <sheetName val="[SHOPLIST.xls]70_x005f_x0000___0_x0_8"/>
      <sheetName val="[SHOPLIST.xls]70___0_s__i____22"/>
      <sheetName val="[SHOPLIST.xls]_VW__VU________15"/>
      <sheetName val="[SHOPLIST.xls]_SHOPLIST_xls_610"/>
      <sheetName val="[SHOPLIST.xls]_SHOPLIST_xls_611"/>
      <sheetName val="[SHOPLIST.xls]_SHOPLIST_xls_612"/>
      <sheetName val="[SHOPLIST.xls]_SHOPLIST_xls_613"/>
      <sheetName val="[SHOPLIST.xls]_SHOPLIST_xls_614"/>
      <sheetName val="[SHOPLIST.xls]_SHOPLIST_xls_615"/>
      <sheetName val="[SHOPLIST.xls]_SHOPLIST_xls_616"/>
      <sheetName val="[SHOPLIST.xls]_SHOPLIST_xls_617"/>
      <sheetName val="[SHOPLIST.xls]_SHOPLIST_xls_618"/>
      <sheetName val="[SHOPLIST.xls]_SHOPLIST_xls_619"/>
      <sheetName val="[SHOPLIST.xls]_SHOPLIST_xls_620"/>
      <sheetName val="[SHOPLIST.xls]_SHOPLIST_xls_621"/>
      <sheetName val="[SHOPLIST.xls]_SHOPLIST_xls_622"/>
      <sheetName val="[SHOPLIST.xls]_SHOPLIST_xls_623"/>
      <sheetName val="[SHOPLIST.xls]_SHOPLIST_xls_624"/>
      <sheetName val="[SHOPLIST.xls]_SHOPLIST_xls_625"/>
      <sheetName val="[SHOPLIST.xls]_SHOPLIST_xls_626"/>
      <sheetName val="[SHOPLIST.xls]_SHOPLIST_xls_627"/>
      <sheetName val="[SHOPLIST.xls]_SHOPLIST_xls_628"/>
      <sheetName val="[SHOPLIST.xls]_SHOPLIST_xls_629"/>
      <sheetName val="[SHOPLIST.xls]_SHOPLIST_xls_630"/>
      <sheetName val="[SHOPLIST.xls]_SHOPLIST_xls_631"/>
      <sheetName val="[SHOPLIST.xls]_SHOPLIST_xls_632"/>
      <sheetName val="[SHOPLIST.xls]_SHOPLIST_xls_633"/>
      <sheetName val="[SHOPLIST.xls]_SHOPLIST_xls_634"/>
      <sheetName val="[SHOPLIST.xls]_SHOPLIST_xls_635"/>
      <sheetName val="[SHOPLIST.xls]_SHOPLIST_xls_636"/>
      <sheetName val="[SHOPLIST.xls]_SHOPLIST_xls_637"/>
      <sheetName val="[SHOPLIST.xls]_SHOPLIST_xls_638"/>
      <sheetName val="[SHOPLIST.xls]_SHOPLIST_xls_639"/>
      <sheetName val="[SHOPLIST.xls]_SHOPLIST_xls_640"/>
      <sheetName val="[SHOPLIST.xls]_SHOPLIST_xls_641"/>
      <sheetName val="[SHOPLIST.xls]_SHOPLIST_xls_642"/>
      <sheetName val="[SHOPLIST.xls]_SHOPLIST_xls_643"/>
      <sheetName val="[SHOPLIST.xls]_SHOPLIST_xls_644"/>
      <sheetName val="[SHOPLIST.xls]_SHOPLIST_xls_645"/>
      <sheetName val="[SHOPLIST.xls]_SHOPLIST_xls_646"/>
      <sheetName val="[SHOPLIST.xls]_SHOPLIST_xls_647"/>
      <sheetName val="[SHOPLIST.xls]_SHOPLIST_xls_648"/>
      <sheetName val="[SHOPLIST.xls]_SHOPLIST_xls_649"/>
      <sheetName val="[SHOPLIST.xls]_SHOPLIST_xls_650"/>
      <sheetName val="[SHOPLIST.xls]_SHOPLIST_xls_651"/>
      <sheetName val="[SHOPLIST.xls]_SHOPLIST_xls_652"/>
      <sheetName val="[SHOPLIST.xls]_SHOPLIST_xls_653"/>
      <sheetName val="[SHOPLIST.xls]_SHOPLIST_xls_654"/>
      <sheetName val="[SHOPLIST.xls]_SHOPLIST_xls_655"/>
      <sheetName val="[SHOPLIST.xls]_SHOPLIST_xls_656"/>
      <sheetName val="[SHOPLIST.xls]_SHOPLIST_xls_657"/>
      <sheetName val="[SHOPLIST.xls]_SHOPLIST_xls_658"/>
      <sheetName val="[SHOPLIST.xls]_SHOPLIST_xls_659"/>
      <sheetName val="[SHOPLIST.xls]_SHOPLIST_xls_660"/>
      <sheetName val="[SHOPLIST.xls]_SHOPLIST_xls_661"/>
      <sheetName val="[SHOPLIST.xls]_SHOPLIST_xls_662"/>
      <sheetName val="[SHOPLIST.xls]_SHOPLIST_xls_663"/>
      <sheetName val="[SHOPLIST.xls]_SHOPLIST_xls_664"/>
      <sheetName val="[SHOPLIST.xls]_SHOPLIST_xls_665"/>
      <sheetName val="[SHOPLIST.xls]_SHOPLIST_xls_666"/>
      <sheetName val="[SHOPLIST.xls]_SHOPLIST_xls_667"/>
      <sheetName val="[SHOPLIST.xls]_SHOPLIST_xls_668"/>
      <sheetName val="[SHOPLIST.xls]_SHOPLIST_xls_669"/>
      <sheetName val="[SHOPLIST.xls]_SHOPLIST_xls_670"/>
      <sheetName val="[SHOPLIST.xls]_SHOPLIST_xls_671"/>
      <sheetName val="[SHOPLIST.xls]_SHOPLIST_xls_672"/>
      <sheetName val="[SHOPLIST.xls]_SHOPLIST_xls_673"/>
      <sheetName val="[SHOPLIST.xls]_SHOPLIST_xls_674"/>
      <sheetName val="[SHOPLIST.xls]_SHOPLIST_xls_675"/>
      <sheetName val="[SHOPLIST.xls]_SHOPLIST_xls_676"/>
      <sheetName val="[SHOPLIST.xls]_SHOPLIST_xls_677"/>
      <sheetName val="[SHOPLIST.xls]_SHOPLIST_xls_678"/>
      <sheetName val="[SHOPLIST.xls]_SHOPLIST_xls_679"/>
      <sheetName val="[SHOPLIST.xls]_SHOPLIST_xls_680"/>
      <sheetName val="[SHOPLIST.xls]_SHOPLIST_xls_681"/>
      <sheetName val="[SHOPLIST.xls]_SHOPLIST_xls_682"/>
      <sheetName val="[SHOPLIST.xls]_SHOPLIST_xls_683"/>
      <sheetName val="[SHOPLIST.xls]_SHOPLIST_xls_684"/>
      <sheetName val="[SHOPLIST.xls]_SHOPLIST_xls_685"/>
      <sheetName val="[SHOPLIST.xls]_SHOPLIST_xls_686"/>
      <sheetName val="[SHOPLIST.xls]_SHOPLIST_xls_687"/>
      <sheetName val="[SHOPLIST.xls]_SHOPLIST_xls_688"/>
      <sheetName val="[SHOPLIST.xls]_SHOPLIST_xls_689"/>
      <sheetName val="[SHOPLIST.xls]_SHOPLIST_xls_690"/>
      <sheetName val="[SHOPLIST.xls]_SHOPLIST_xls_691"/>
      <sheetName val="[SHOPLIST.xls]_SHOPLIST_xls_692"/>
      <sheetName val="[SHOPLIST.xls]_SHOPLIST_xls_693"/>
      <sheetName val="[SHOPLIST.xls]_SHOPLIST_xls_694"/>
      <sheetName val="[SHOPLIST.xls]70_x005f_x005f_x005f_x0000__6"/>
      <sheetName val="[SHOPLIST.xls]_SHOPLIST_xls_695"/>
      <sheetName val="[SHOPLIST.xls]_SHOPLIST_xls_696"/>
      <sheetName val="[SHOPLIST.xls]_SHOPLIST_xls_697"/>
      <sheetName val="[SHOPLIST.xls]_SHOPLIST_xls_698"/>
      <sheetName val="[SHOPLIST.xls]_SHOPLIST_xls_699"/>
      <sheetName val="[SHOPLIST.xls]_SHOPLIST_xls_700"/>
      <sheetName val="[SHOPLIST.xls]_SHOPLIST_xls_701"/>
      <sheetName val="[SHOPLIST.xls]_SHOPLIST_xls_702"/>
      <sheetName val="[SHOPLIST.xls]_SHOPLIST_xls_703"/>
      <sheetName val="[SHOPLIST.xls]_SHOPLIST_xls_704"/>
      <sheetName val="[SHOPLIST.xls]_SHOPLIST_xls_705"/>
      <sheetName val="[SHOPLIST.xls]_SHOPLIST_xls_706"/>
      <sheetName val="[SHOPLIST.xls]_SHOPLIST_xls_707"/>
      <sheetName val="[SHOPLIST.xls]_SHOPLIST_xls_708"/>
      <sheetName val="[SHOPLIST.xls]_SHOPLIST_xls_709"/>
      <sheetName val="[SHOPLIST.xls]_SHOPLIST_xls_710"/>
      <sheetName val="[SHOPLIST.xls]_SHOPLIST_xls_711"/>
      <sheetName val="[SHOPLIST.xls]_SHOPLIST_xls_712"/>
      <sheetName val="[SHOPLIST.xls]_SHOPLIST_xls_713"/>
      <sheetName val="[SHOPLIST.xls]_SHOPLIST_xls_714"/>
      <sheetName val="[SHOPLIST.xls]_SHOPLIST_xls_715"/>
      <sheetName val="[SHOPLIST.xls]_SHOPLIST_xls_716"/>
      <sheetName val="[SHOPLIST.xls]_SHOPLIST_xls_717"/>
      <sheetName val="[SHOPLIST.xls]_SHOPLIST_xls_718"/>
      <sheetName val="[SHOPLIST.xls]_SHOPLIST_xls_719"/>
      <sheetName val="[SHOPLIST.xls]_SHOPLIST_xls_720"/>
      <sheetName val="[SHOPLIST.xls]_SHOPLIST_xls_721"/>
      <sheetName val="[SHOPLIST.xls]_SHOPLIST_xls_722"/>
      <sheetName val="[SHOPLIST.xls]_SHOPLIST_xls_723"/>
      <sheetName val="[SHOPLIST.xls]_SHOPLIST_xls_724"/>
      <sheetName val="[SHOPLIST.xls]_SHOPLIST_xls_725"/>
      <sheetName val="[SHOPLIST.xls]_SHOPLIST_xls_726"/>
      <sheetName val="[SHOPLIST.xls]70___0_s__i____23"/>
      <sheetName val="[SHOPLIST.xls]_VW__VU________16"/>
      <sheetName val="[SHOPLIST.xls]70___0_s__i____24"/>
      <sheetName val="[SHOPLIST.xls]70_x005f_x0000___0_x0_9"/>
      <sheetName val="[SHOPLIST.xls]70___0_s__i____25"/>
      <sheetName val="[SHOPLIST.xls]_SHOPLIST_xls_727"/>
      <sheetName val="[SHOPLIST.xls]_VW__VU________17"/>
      <sheetName val="[SHOPLIST.xls]_SHOPLIST_xls_728"/>
      <sheetName val="[SHOPLIST.xls]_SHOPLIST_xls_729"/>
      <sheetName val="[SHOPLIST.xls]_SHOPLIST_xls_730"/>
      <sheetName val="[SHOPLIST.xls]_SHOPLIST_xls_731"/>
      <sheetName val="[SHOPLIST.xls]_SHOPLIST_xls_732"/>
      <sheetName val="[SHOPLIST.xls]_SHOPLIST_xls_733"/>
      <sheetName val="[SHOPLIST.xls]_SHOPLIST_xls_734"/>
      <sheetName val="[SHOPLIST.xls]_SHOPLIST_xls_735"/>
      <sheetName val="[SHOPLIST.xls]_SHOPLIST_xls_736"/>
      <sheetName val="[SHOPLIST.xls]_SHOPLIST_xls_737"/>
      <sheetName val="[SHOPLIST.xls]_SHOPLIST_xls_738"/>
      <sheetName val="[SHOPLIST.xls]_SHOPLIST_xls_739"/>
      <sheetName val="[SHOPLIST.xls]_SHOPLIST_xls_740"/>
      <sheetName val="[SHOPLIST.xls]_SHOPLIST_xls_741"/>
      <sheetName val="[SHOPLIST.xls]_SHOPLIST_xls_742"/>
      <sheetName val="[SHOPLIST.xls]_SHOPLIST_xls_743"/>
      <sheetName val="[SHOPLIST.xls]_SHOPLIST_xls_744"/>
      <sheetName val="[SHOPLIST.xls]_SHOPLIST_xls_745"/>
      <sheetName val="[SHOPLIST.xls]_SHOPLIST_xls_746"/>
      <sheetName val="[SHOPLIST.xls]_SHOPLIST_xls_747"/>
      <sheetName val="[SHOPLIST.xls]_SHOPLIST_xls_748"/>
      <sheetName val="[SHOPLIST.xls]_SHOPLIST_xls_749"/>
      <sheetName val="[SHOPLIST.xls]_SHOPLIST_xls_750"/>
      <sheetName val="[SHOPLIST.xls]_SHOPLIST_xls_751"/>
      <sheetName val="[SHOPLIST.xls]_SHOPLIST_xls_752"/>
      <sheetName val="[SHOPLIST.xls]_SHOPLIST_xls_753"/>
      <sheetName val="[SHOPLIST.xls]_SHOPLIST_xls_754"/>
      <sheetName val="[SHOPLIST.xls]_SHOPLIST_xls_755"/>
      <sheetName val="[SHOPLIST.xls]_SHOPLIST_xls_756"/>
      <sheetName val="[SHOPLIST.xls]_SHOPLIST_xls_757"/>
      <sheetName val="[SHOPLIST.xls]_SHOPLIST_xls_758"/>
      <sheetName val="[SHOPLIST.xls]_SHOPLIST_xls_759"/>
      <sheetName val="[SHOPLIST.xls]_SHOPLIST_xls_760"/>
      <sheetName val="[SHOPLIST.xls]_SHOPLIST_xls_761"/>
      <sheetName val="[SHOPLIST.xls]_SHOPLIST_xls_762"/>
      <sheetName val="[SHOPLIST.xls]_SHOPLIST_xls_763"/>
      <sheetName val="[SHOPLIST.xls]_SHOPLIST_xls_764"/>
      <sheetName val="[SHOPLIST.xls]_SHOPLIST_xls_765"/>
      <sheetName val="[SHOPLIST.xls]_SHOPLIST_xls_766"/>
      <sheetName val="[SHOPLIST.xls]_SHOPLIST_xls_767"/>
      <sheetName val="[SHOPLIST.xls]_SHOPLIST_xls_768"/>
      <sheetName val="[SHOPLIST.xls]_SHOPLIST_xls_769"/>
      <sheetName val="[SHOPLIST.xls]_SHOPLIST_xls_770"/>
      <sheetName val="[SHOPLIST.xls]_SHOPLIST_xls_771"/>
      <sheetName val="[SHOPLIST.xls]_SHOPLIST_xls_772"/>
      <sheetName val="[SHOPLIST.xls]_SHOPLIST_xls_773"/>
      <sheetName val="[SHOPLIST.xls]_SHOPLIST_xls_774"/>
      <sheetName val="[SHOPLIST.xls]_SHOPLIST_xls_775"/>
      <sheetName val="[SHOPLIST.xls]_SHOPLIST_xls_776"/>
      <sheetName val="[SHOPLIST.xls]_SHOPLIST_xls_777"/>
      <sheetName val="[SHOPLIST.xls]_SHOPLIST_xls_778"/>
      <sheetName val="[SHOPLIST.xls]_SHOPLIST_xls_779"/>
      <sheetName val="[SHOPLIST.xls]_SHOPLIST_xls_780"/>
      <sheetName val="[SHOPLIST.xls]_SHOPLIST_xls_781"/>
      <sheetName val="[SHOPLIST.xls]_SHOPLIST_xls_782"/>
      <sheetName val="[SHOPLIST.xls]_SHOPLIST_xls_783"/>
      <sheetName val="[SHOPLIST.xls]_SHOPLIST_xls_784"/>
      <sheetName val="[SHOPLIST.xls]_SHOPLIST_xls_785"/>
      <sheetName val="[SHOPLIST.xls]_SHOPLIST_xls_786"/>
      <sheetName val="[SHOPLIST.xls]_SHOPLIST_xls_787"/>
      <sheetName val="[SHOPLIST.xls]_SHOPLIST_xls_788"/>
      <sheetName val="[SHOPLIST.xls]_SHOPLIST_xls_789"/>
      <sheetName val="[SHOPLIST.xls]_SHOPLIST_xls_790"/>
      <sheetName val="[SHOPLIST.xls]_SHOPLIST_xls_791"/>
      <sheetName val="[SHOPLIST.xls]_SHOPLIST_xls_792"/>
      <sheetName val="[SHOPLIST.xls]_SHOPLIST_xls_793"/>
      <sheetName val="[SHOPLIST.xls]_SHOPLIST_xls_794"/>
      <sheetName val="[SHOPLIST.xls]_SHOPLIST_xls_795"/>
      <sheetName val="[SHOPLIST.xls]_SHOPLIST_xls_796"/>
      <sheetName val="[SHOPLIST.xls]_SHOPLIST_xls_797"/>
      <sheetName val="[SHOPLIST.xls]_SHOPLIST_xls_798"/>
      <sheetName val="[SHOPLIST.xls]_SHOPLIST_xls_799"/>
      <sheetName val="[SHOPLIST.xls]_SHOPLIST_xls_800"/>
      <sheetName val="[SHOPLIST.xls]_SHOPLIST_xls_801"/>
      <sheetName val="[SHOPLIST.xls]_SHOPLIST_xls_802"/>
      <sheetName val="[SHOPLIST.xls]_SHOPLIST_xls_803"/>
      <sheetName val="[SHOPLIST.xls]_SHOPLIST_xls_804"/>
      <sheetName val="[SHOPLIST.xls]_SHOPLIST_xls_805"/>
      <sheetName val="[SHOPLIST.xls]_SHOPLIST_xls_806"/>
      <sheetName val="[SHOPLIST.xls]_SHOPLIST_xls_807"/>
      <sheetName val="[SHOPLIST.xls]_SHOPLIST_xls_808"/>
      <sheetName val="[SHOPLIST.xls]_SHOPLIST_xls_809"/>
      <sheetName val="[SHOPLIST.xls]_SHOPLIST_xls_810"/>
      <sheetName val="[SHOPLIST.xls]_SHOPLIST_xls_811"/>
      <sheetName val="[SHOPLIST.xls]_SHOPLIST_xls_812"/>
      <sheetName val="[SHOPLIST.xls]_SHOPLIST_xls_813"/>
      <sheetName val="[SHOPLIST.xls]_SHOPLIST_xls_814"/>
      <sheetName val="[SHOPLIST.xls]_SHOPLIST_xls_815"/>
      <sheetName val="[SHOPLIST.xls]_SHOPLIST_xls_816"/>
      <sheetName val="[SHOPLIST.xls]_SHOPLIST_xls_817"/>
      <sheetName val="[SHOPLIST.xls]_SHOPLIST_xls_818"/>
      <sheetName val="[SHOPLIST.xls]_SHOPLIST_xls_819"/>
      <sheetName val="[SHOPLIST.xls]_SHOPLIST_xls_820"/>
      <sheetName val="[SHOPLIST.xls]_SHOPLIST_xls_821"/>
      <sheetName val="[SHOPLIST.xls]_SHOPLIST_xls_822"/>
      <sheetName val="[SHOPLIST.xls]_SHOPLIST_xls_823"/>
      <sheetName val="[SHOPLIST.xls]_SHOPLIST_xls_824"/>
      <sheetName val="[SHOPLIST.xls]_SHOPLIST_xls_825"/>
      <sheetName val="[SHOPLIST.xls]_SHOPLIST_xls_826"/>
      <sheetName val="[SHOPLIST.xls]_SHOPLIST_xls_827"/>
      <sheetName val="[SHOPLIST.xls]_SHOPLIST_xls_828"/>
      <sheetName val="[SHOPLIST.xls]_SHOPLIST_xls_829"/>
      <sheetName val="[SHOPLIST.xls]_SHOPLIST_xls_830"/>
      <sheetName val="[SHOPLIST.xls]_SHOPLIST_xls_831"/>
      <sheetName val="[SHOPLIST.xls]_SHOPLIST_xls_832"/>
      <sheetName val="[SHOPLIST.xls]_SHOPLIST_xls_833"/>
      <sheetName val="[SHOPLIST.xls]_SHOPLIST_xls_834"/>
      <sheetName val="[SHOPLIST.xls]_SHOPLIST_xls_835"/>
      <sheetName val="[SHOPLIST.xls]_SHOPLIST_xls_836"/>
      <sheetName val="[SHOPLIST.xls]_SHOPLIST_xls_837"/>
      <sheetName val="[SHOPLIST.xls]_SHOPLIST_xls_838"/>
      <sheetName val="[SHOPLIST.xls]70_x005f_x005f_x005f_x0000__7"/>
      <sheetName val="beam-reinft"/>
      <sheetName val="[SHOPLIST.xls]/VWVU))tÏØ0__20"/>
      <sheetName val="Non-Positioin Summary"/>
      <sheetName val="Detail_Page1"/>
      <sheetName val="F-6 COVER"/>
      <sheetName val="10 Breakdown "/>
      <sheetName val="Exc Adj"/>
      <sheetName val="Bill 01"/>
      <sheetName val="Bill 02"/>
      <sheetName val="Bill 03"/>
      <sheetName val="Bill 04"/>
      <sheetName val="Bill 05"/>
      <sheetName val="Bill 06"/>
      <sheetName val="Bill 07"/>
      <sheetName val="Bill 08"/>
      <sheetName val="Bill 09"/>
      <sheetName val="Bill 10"/>
      <sheetName val="NBT Calculation"/>
      <sheetName val="VAT"/>
      <sheetName val="Main VO Summary"/>
      <sheetName val="VO Sum Non(New)"/>
      <sheetName val="VO-01"/>
      <sheetName val="VO-02"/>
      <sheetName val="VO-03"/>
      <sheetName val="VO-04"/>
      <sheetName val="VO-05"/>
      <sheetName val="VO-06"/>
      <sheetName val="VO-07."/>
      <sheetName val="VO-08 "/>
      <sheetName val="Fluctuations"/>
      <sheetName val="Mnhr Book Updated 11.10.2018"/>
      <sheetName val="C-10"/>
      <sheetName val="C-11"/>
      <sheetName val="C-1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STAND98"/>
      <sheetName val="辽电初设.XLS 定额"/>
      <sheetName val="710"/>
      <sheetName val="711"/>
      <sheetName val="[S3"/>
      <sheetName val="720"/>
      <sheetName val="721"/>
      <sheetName val="[S8"/>
      <sheetName val="714"/>
      <sheetName val="715"/>
      <sheetName val="[S5"/>
      <sheetName val="712"/>
      <sheetName val="713"/>
      <sheetName val="[S4"/>
      <sheetName val="718"/>
      <sheetName val="719"/>
      <sheetName val="[S7"/>
      <sheetName val="716"/>
      <sheetName val="717"/>
      <sheetName val="[S6"/>
      <sheetName val="722"/>
      <sheetName val="723"/>
      <sheetName val="[S9"/>
      <sheetName val="724"/>
      <sheetName val="725"/>
      <sheetName val="[10"/>
      <sheetName val="/VWVU))tÏØ0__61"/>
      <sheetName val="/VWVU))tÏØ0__71"/>
      <sheetName val="70_x005f_x0000_,/0_x000"/>
      <sheetName val="726"/>
      <sheetName val="70,/0s«iÆøí¬i16"/>
      <sheetName val="7011"/>
      <sheetName val="70,11"/>
      <sheetName val="/VW11"/>
      <sheetName val="/VWVU))tÏØ0__55"/>
      <sheetName val="/VWVU))tÏØ0__56"/>
      <sheetName val="[11"/>
      <sheetName val="727"/>
      <sheetName val="/VWVU))tÏØ0__57"/>
      <sheetName val="/VWVU))tÏØ0__58"/>
      <sheetName val="/VWVU))tÏØ0__59"/>
      <sheetName val="70,/0s«_iÆø_í¬_11"/>
      <sheetName val="70?,/0?s«i?Æøí¬11"/>
      <sheetName val="/VWVU))tÏØ0__60"/>
      <sheetName val="728"/>
      <sheetName val="/VWVU))tÏØ0__62"/>
      <sheetName val="/VWVU))tÏØ0__63"/>
      <sheetName val="/VWVU))tÏØ0__81"/>
      <sheetName val="/VWVU))tÏØ0__91"/>
      <sheetName val="70_1"/>
      <sheetName val="70___0_s__i_____2"/>
      <sheetName val="_VW__VU_________2"/>
      <sheetName val="_VW__VU_________3"/>
      <sheetName val="[SHOPLIST_xls]726"/>
      <sheetName val="[SHOPLIST_xls][11"/>
      <sheetName val="[SHOPLIST_xls]727"/>
      <sheetName val="[SHOPLIST_xls]728"/>
      <sheetName val="[SHOPLIST.xls]_SHOPLIST_xls_839"/>
      <sheetName val="[SHOPLIST.xls]_SHOPLIST_xls_840"/>
      <sheetName val="[SHOPLIST.xls]_SHOPLIST_xls_841"/>
      <sheetName val="[SHOPLIST.xls]_SHOPLIST_xls_842"/>
      <sheetName val="[SHOPLIST.xls]_SHOPLIST_xls_843"/>
      <sheetName val="[SHOPLIST.xls]_SHOPLIST_xls_844"/>
      <sheetName val="[SHOPLIST.xls]_SHOPLIST_xls_845"/>
      <sheetName val="[SHOPLIST.xls]_SHOPLIST_xls_846"/>
      <sheetName val="[SHOPLIST.xls]_SHOPLIST_xls_847"/>
      <sheetName val="[SHOPLIST.xls]_SHOPLIST_xls_848"/>
      <sheetName val="[SHOPLIST.xls]_SHOPLIST_xls_849"/>
      <sheetName val="[SHOPLIST.xls]_SHOPLIST_xls_850"/>
      <sheetName val="[SHOPLIST.xls]_SHOPLIST_xls_851"/>
      <sheetName val="[SHOPLIST.xls]_SHOPLIST_xls_852"/>
      <sheetName val="[SHOPLIST.xls]_SHOPLIST_xls_853"/>
      <sheetName val="[SHOPLIST.xls]_SHOPLIST_xls_854"/>
      <sheetName val="[SHOPLIST.xls]_SHOPLIST_xls_855"/>
      <sheetName val="[SHOPLIST.xls]_SHOPLIST_xls_856"/>
      <sheetName val="[SHOPLIST.xls]_SHOPLIST_xls_857"/>
      <sheetName val="[SHOPLIST.xls]_SHOPLIST_xls_858"/>
      <sheetName val="[SHOPLIST.xls]_SHOPLIST_xls_859"/>
      <sheetName val="[SHOPLIST.xls]_SHOPLIST_xls_860"/>
      <sheetName val="[SHOPLIST.xls]_SHOPLIST_xls_861"/>
      <sheetName val="[SHOPLIST.xls]_SHOPLIST_xls_862"/>
      <sheetName val="[SHOPLIST.xls]_SHOPLIST_xls_863"/>
      <sheetName val="[SHOPLIST.xls]_SHOPLIST_xls_864"/>
      <sheetName val="[SHOPLIST.xls]_SHOPLIST_xls_865"/>
      <sheetName val="[SHOPLIST.xls]_SHOPLIST_xls_866"/>
      <sheetName val="[SHOPLIST.xls]_SHOPLIST_xls_867"/>
      <sheetName val="[SHOPLIST.xls]_SHOPLIST_xls_868"/>
      <sheetName val="[SHOPLIST.xls]_SHOPLIST_xls_869"/>
      <sheetName val="[SHOPLIST.xls]_SHOPLIST_xls_870"/>
      <sheetName val="[SHOPLIST.xls]_SHOPLIST_xls_871"/>
      <sheetName val="[SHOPLIST.xls]_SHOPLIST_xls_872"/>
      <sheetName val="[SHOPLIST.xls]_SHOPLIST_xls_873"/>
      <sheetName val="[SHOPLIST.xls]_SHOPLIST_xls_874"/>
      <sheetName val="[SHOPLIST.xls]_SHOPLIST_xls_875"/>
      <sheetName val="[SHOPLIST.xls]_SHOPLIST_xls_876"/>
      <sheetName val="[SHOPLIST.xls]_SHOPLIST_xls_877"/>
      <sheetName val="[SHOPLIST.xls]_SHOPLIST_xls_878"/>
      <sheetName val="[SHOPLIST.xls]_SHOPLIST_xls_879"/>
      <sheetName val="[SHOPLIST.xls]_SHOPLIST_xls_880"/>
      <sheetName val="[SHOPLIST.xls]_SHOPLIST_xls_881"/>
      <sheetName val="[SHOPLIST.xls]_SHOPLIST_xls_882"/>
      <sheetName val="[SHOPLIST.xls]_SHOPLIST_xls_883"/>
      <sheetName val="[SHOPLIST.xls]_SHOPLIST_xls_884"/>
      <sheetName val="[SHOPLIST.xls]_SHOPLIST_xls_885"/>
      <sheetName val="[SHOPLIST.xls]_SHOPLIST_xls_886"/>
      <sheetName val="[SHOPLIST.xls]_SHOPLIST_xls_887"/>
      <sheetName val="[SHOPLIST.xls]_SHOPLIST_xls_888"/>
      <sheetName val="[SHOPLIST.xls]_SHOPLIST_xls_889"/>
      <sheetName val="[SHOPLIST.xls]_SHOPLIST_xls_890"/>
      <sheetName val="[SHOPLIST.xls]_SHOPLIST_xls_891"/>
      <sheetName val="[SHOPLIST.xls]_SHOPLIST_xls_892"/>
      <sheetName val="[SHOPLIST.xls]_SHOPLIST_xls_893"/>
      <sheetName val="[SHOPLIST.xls]_SHOPLIST_xls_894"/>
      <sheetName val="[SHOPLIST.xls]_SHOPLIST_xls_895"/>
      <sheetName val="[SHOPLIST.xls]_SHOPLIST_xls_896"/>
      <sheetName val="[SHOPLIST.xls]_SHOPLIST_xls_897"/>
      <sheetName val="[SHOPLIST.xls]_SHOPLIST_xls_898"/>
      <sheetName val="[SHOPLIST.xls]_SHOPLIST_xls_899"/>
      <sheetName val="[SHOPLIST.xls]_SHOPLIST_xls_900"/>
      <sheetName val="[SHOPLIST.xls]_SHOPLIST_xls_901"/>
      <sheetName val="[SHOPLIST.xls]_SHOPLIST_xls_902"/>
      <sheetName val="Bill No. 3"/>
      <sheetName val="FLOOR_AND_CEILING"/>
      <sheetName val="area_comp_2011_01_18_(2)"/>
      <sheetName val="drop_down_lists"/>
      <sheetName val="PH_5"/>
      <sheetName val="[SHOPLIST_xls]70___0_s__i_____2"/>
      <sheetName val="[SHOPLIST_xls]_VW__VU_________2"/>
      <sheetName val="[SHOPLIST_xls]_VW__VU_________3"/>
      <sheetName val="[SHOPLIST_xls]70_x005f_x0000___0_x0_2"/>
      <sheetName val="djfx"/>
      <sheetName val="Calendar"/>
      <sheetName val="Sheet9"/>
      <sheetName val="Materials Cost"/>
      <sheetName val="FEVA"/>
      <sheetName val="HO Costs"/>
      <sheetName val="[SHOPLIST.xls]70,/0s«iÆøí¬i4"/>
      <sheetName val="[SHOPLIST.xls]70,/0s«iÆøí¬i5"/>
      <sheetName val="Product Sheet40"/>
      <sheetName val="inter"/>
      <sheetName val="MSH51C"/>
      <sheetName val="_VWVU))tÏØ0__20"/>
      <sheetName val="_SHOPLIST_xls_70,_0s«iÆøí¬i16"/>
      <sheetName val="_SHOPLIST_xls__SHOPLIST_xls_726"/>
      <sheetName val="_SHOPLIST_xls__SHOPLIST_xls_727"/>
      <sheetName val="_SHOPLIST_xls__SHOPLIST_xls_728"/>
      <sheetName val="___________16"/>
      <sheetName val="_SHOPLIST_xls_70,11"/>
      <sheetName val="_SHOPLIST_xls__VW11"/>
      <sheetName val="_SHOPLIST_xls__VWVU))tÏØ0__55"/>
      <sheetName val="_SHOPLIST_xls__VWVU))tÏØ0__56"/>
      <sheetName val="_SHOPLIST_xls__SHOPLIST_xls__11"/>
      <sheetName val="_SHOPLIST_xls__VWVU))tÏØ0__57"/>
      <sheetName val="_SHOPLIST_xls__VWVU))tÏØ0__58"/>
      <sheetName val="_SHOPLIST_xls__VWVU))tÏØ0__59"/>
      <sheetName val="_SHOPLIST_xls_70,_0s«_iÆø_í¬_11"/>
      <sheetName val="_SHOPLIST_xls_70_,_0_s«i_Æøí¬11"/>
      <sheetName val="_SHOPLIST_xls__VWVU))tÏØ0__60"/>
      <sheetName val="[SHOPLIST_xls]70,/0s«i_x1"/>
      <sheetName val="ملخص_المشاريع"/>
      <sheetName val="عقود_المقاولين"/>
      <sheetName val="اوامر_الشراء"/>
      <sheetName val="الحركة_اليومية"/>
      <sheetName val="محمد_عساف"/>
      <sheetName val="كشف_الايرادات_والضرائب"/>
      <sheetName val="حساب_البنك"/>
      <sheetName val="كشف_الرواتب"/>
      <sheetName val="SAF_-_عهد_-_سلامي_ابو_فخر"/>
      <sheetName val="THA_-_عهد_-_ثابت_احمد"/>
      <sheetName val="AAH_-_عهد_-_انس_هبو"/>
      <sheetName val="YSA_-_عهد_-_ياسر_السبع"/>
      <sheetName val="MKJ_-_عهد_-_محمود_قجك"/>
      <sheetName val="MSH_-_عهد_-_محمد_الشامي"/>
      <sheetName val="ALW_-_عهد_-_علوان_علي"/>
      <sheetName val="AHA_-_عهد_-_احمد_الحاج"/>
      <sheetName val="MOR_-_عهد_-_مرجان_عبدالهادي"/>
      <sheetName val="MHA_-_عهد_-_محمد_حسون_العلي"/>
      <sheetName val="MF_-_مكتب_رئيسي"/>
      <sheetName val="CO_-_مقاولين_-_عقود_(2)"/>
      <sheetName val="BUR_-_موردين_-_شركة_البروج_"/>
      <sheetName val="CAP_-_موردين_-_عاصمة_الكهرباء"/>
      <sheetName val="PO_-_موردين_-_اوامر_شراء"/>
      <sheetName val="CO_-_مقاولين_-_عقود"/>
      <sheetName val="8_0_Programme"/>
      <sheetName val="[SHOPLIST_xls]70,/0s«_iÆø_í¬1"/>
      <sheetName val="[SHOPLIST_xls]70,/0s«iÆøí¬i31"/>
      <sheetName val="_SUMMARY"/>
      <sheetName val="PREAMBLES_"/>
      <sheetName val="GENERAL_REQUIREMENT"/>
      <sheetName val="B-_SITE_WORK"/>
      <sheetName val="C__CONCRETE_WORKS_"/>
      <sheetName val="D-_MASONRY"/>
      <sheetName val="E__METAL_WORK"/>
      <sheetName val="F__WOOD_WORK_"/>
      <sheetName val="G__THERMAL_&amp;MP"/>
      <sheetName val="H__DOORS___WINDOWS"/>
      <sheetName val="J__FINISHES"/>
      <sheetName val="K_ACCESSO"/>
      <sheetName val="P_CONVEYING_SYSTEM"/>
      <sheetName val="Q_MECHANICAL"/>
      <sheetName val="R_ELECTRICAL"/>
      <sheetName val="S_External_Works"/>
      <sheetName val="T_Provisional_Sum"/>
      <sheetName val="T__MEP_Works"/>
      <sheetName val="U-DAY_WORKS_SCHEDULE"/>
      <sheetName val="Struct__Members"/>
      <sheetName val="Bill_3_Boutique"/>
      <sheetName val="Démol_"/>
      <sheetName val="[SHOPLIST_xls][SHOPLIST_xls]7_2"/>
      <sheetName val="[SHOPLIST_xls][SHOPLIST_xls]__2"/>
      <sheetName val="[SHOPLIST_xls][SHOPLIST_xls]__3"/>
      <sheetName val="[SHOPLIST_xls][SHOPLIST_xls]__4"/>
      <sheetName val="[SHOPLIST_xls][SHOPLIST_xls]__5"/>
      <sheetName val="[SHOPLIST_xls][SHOPLIST_xls]__6"/>
      <sheetName val="[SHOPLIST_xls][SHOPLIST_xls]__7"/>
      <sheetName val="[SHOPLIST_xls][SHOPLIST_xls]7_3"/>
      <sheetName val="[SHOPLIST_xls][SHOPLIST_xls]7_4"/>
      <sheetName val="[SHOPLIST_xls][SHOPLIST_xls]__8"/>
      <sheetName val="[SHOPLIST_xls][SHOPLIST_xls]__9"/>
      <sheetName val="[SHOPLIST_xls][SHOPLIST_xls]_10"/>
      <sheetName val="[SHOPLIST_xls][SHOPLIST_xls]7_5"/>
      <sheetName val="[SHOPLIST_xls][SHOPLIST_xls]_11"/>
      <sheetName val="[SHOPLIST_xls][SHOPLIST_xls]_12"/>
      <sheetName val="[SHOPLIST_xls][SHOPLIST_xls]7_6"/>
      <sheetName val="[SHOPLIST_xls][SHOPLIST_xls]_13"/>
      <sheetName val="[SHOPLIST_xls][SHOPLIST_xls]7_7"/>
      <sheetName val="[SHOPLIST_xls][SHOPLIST_xls]_14"/>
      <sheetName val="[SHOPLIST_xls][SHOPLIST_xls]_15"/>
      <sheetName val="Landscape_No_1"/>
      <sheetName val="MEP_No_3"/>
      <sheetName val="BULD_3"/>
      <sheetName val="BLOCK_K"/>
      <sheetName val="Cover_Sheet"/>
      <sheetName val="Pay_Cert"/>
      <sheetName val="Reconcilliation_Sheet"/>
      <sheetName val="EPMS-Total_"/>
      <sheetName val="EPMS_Earned_-GR"/>
      <sheetName val="EPMS_Earned_Electrical_Utilitie"/>
      <sheetName val="EPMS_-_Materials"/>
      <sheetName val="EPMS_-_Variations"/>
      <sheetName val="Variations_"/>
      <sheetName val="EPMS_-_Claims"/>
      <sheetName val="Advance_d_1"/>
      <sheetName val="Prev_Pay_Certs"/>
      <sheetName val="Monthly_Summary_01_Aug-25Sept"/>
      <sheetName val="Bond_calculation_(Verifi)"/>
      <sheetName val="IPC_10_Prog"/>
      <sheetName val="Grand_Summary"/>
      <sheetName val="Comparison_per_subzone"/>
      <sheetName val="Base_Course"/>
      <sheetName val="SoW_Assess_Blank_Form"/>
      <sheetName val="VO_Breakdown"/>
      <sheetName val="Measurement_Sheet"/>
      <sheetName val="Schedule_of_Drawings"/>
      <sheetName val="SI_Schedule"/>
      <sheetName val="ContraCharge_Schedule"/>
      <sheetName val="Item_List_OLD"/>
      <sheetName val="[SHOPLIST_xls]70___0_s__i_____3"/>
      <sheetName val="제출내역_(2)"/>
      <sheetName val="[SHOPLIST_xls]70___0_s__i_____4"/>
      <sheetName val="[SHOPLIST_xls][SHOPLIST_xls]7_1"/>
      <sheetName val="[SHOPLIST_xls][SHOPLIST_xls]7_8"/>
      <sheetName val="[SHOPLIST_xls][SHOPLIST_xls]7_9"/>
      <sheetName val="[SHOPLIST_xls][SHOPLIST_xls]__1"/>
      <sheetName val="[SHOPLIST_xls][SHOPLIST_xls]_16"/>
      <sheetName val="[SHOPLIST_xls][SHOPLIST_xls]_17"/>
      <sheetName val="[SHOPLIST_xls][SHOPLIST_xls]_18"/>
      <sheetName val="[SHOPLIST_xls][SHOPLIST_xls]_19"/>
      <sheetName val="[SHOPLIST_xls][SHOPLIST_xls]_20"/>
      <sheetName val="[SHOPLIST_xls][SHOPLIST_xls]_21"/>
      <sheetName val="[SHOPLIST_xls][SHOPLIST_xls]_22"/>
      <sheetName val="[SHOPLIST_xls][SHOPLIST_xls]_23"/>
      <sheetName val="[SHOPLIST_xls][SHOPLIST_xls]_24"/>
      <sheetName val="[SHOPLIST_xls][SHOPLIST_xls]_25"/>
      <sheetName val="[SHOPLIST_xls][SHOPLIST_xls]_26"/>
      <sheetName val="[SHOPLIST_xls][SHOPLIST_xls]_27"/>
      <sheetName val="[SHOPLIST_xls][SHOPLIST_xls]_28"/>
      <sheetName val="[SHOPLIST_xls][SHOPLIST_xls]_29"/>
      <sheetName val="[SHOPLIST_xls][SHOPLIST_xls]_30"/>
      <sheetName val="[SHOPLIST_xls][SHOPLIST_xls]_31"/>
      <sheetName val="[SHOPLIST_xls][SHOPLIST_xls]_32"/>
      <sheetName val="[SHOPLIST_xls][SHOPLIST_xls]_33"/>
      <sheetName val="[SHOPLIST_xls][SHOPLIST_xls]_34"/>
      <sheetName val="[SHOPLIST_xls][SHOPLIST_xls]_35"/>
      <sheetName val="[SHOPLIST_xls][SHOPLIST_xls]_36"/>
      <sheetName val="[SHOPLIST_xls][SHOPLIST_xls]_37"/>
      <sheetName val="[SHOPLIST_xls][SHOPLIST_xls]_38"/>
      <sheetName val="[SHOPLIST_xls][SHOPLIST_xls]_39"/>
      <sheetName val="[SHOPLIST_xls][SHOPLIST_xls]_40"/>
      <sheetName val="[SHOPLIST_xls][SHOPLIST_xls]_41"/>
      <sheetName val="[SHOPLIST_xls][SHOPLIST_xls]_42"/>
      <sheetName val="[SHOPLIST_xls][SHOPLIST_xls]_43"/>
      <sheetName val="[SHOPLIST_xls][SHOPLIST_xls]_44"/>
      <sheetName val="[SHOPLIST_xls][SHOPLIST_xls]_45"/>
      <sheetName val="[SHOPLIST_xls][SHOPLIST_xls]_46"/>
      <sheetName val="[SHOPLIST_xls][SHOPLIST_xls]_47"/>
      <sheetName val="[SHOPLIST_xls][SHOPLIST_xls]_48"/>
      <sheetName val="[SHOPLIST_xls][SHOPLIST_xls]_49"/>
      <sheetName val="[SHOPLIST_xls][SHOPLIST_xls]_50"/>
      <sheetName val="[SHOPLIST_xls][SHOPLIST_xls]_51"/>
      <sheetName val="[SHOPLIST_xls][SHOPLIST_xls]_52"/>
      <sheetName val="[SHOPLIST_xls][SHOPLIST_xls]_53"/>
      <sheetName val="[SHOPLIST_xls][SHOPLIST_xls]_54"/>
      <sheetName val="[SHOPLIST_xls][SHOPLIST_xls]_55"/>
      <sheetName val="[SHOPLIST_xls][SHOPLIST_xls]_56"/>
      <sheetName val="[SHOPLIST_xls][SHOPLIST_xls]_57"/>
      <sheetName val="[SHOPLIST_xls][SHOPLIST_xls]_58"/>
      <sheetName val="[SHOPLIST_xls][SHOPLIST_xls]_59"/>
      <sheetName val="[SHOPLIST_xls][SHOPLIST_xls]_60"/>
      <sheetName val="[SHOPLIST_xls][SHOPLIST_xls]_61"/>
      <sheetName val="[SHOPLIST_xls][SHOPLIST_xls]_62"/>
      <sheetName val="[SHOPLIST_xls][SHOPLIST_xls]_63"/>
      <sheetName val="[SHOPLIST_xls][SHOPLIST_xls]_64"/>
      <sheetName val="[SHOPLIST_xls][SHOPLIST_xls]_65"/>
      <sheetName val="[SHOPLIST_xls][SHOPLIST_xls]_66"/>
      <sheetName val="[SHOPLIST_xls][SHOPLIST_xls]_67"/>
      <sheetName val="[SHOPLIST_xls][SHOPLIST_xls]_68"/>
      <sheetName val="[SHOPLIST_xls][SHOPLIST_xls]_69"/>
      <sheetName val="[SHOPLIST_xls][SHOPLIST_xls]_70"/>
      <sheetName val="[SHOPLIST_xls][SHOPLIST_xls]_71"/>
      <sheetName val="[SHOPLIST_xls][SHOPLIST_xls]_72"/>
      <sheetName val="[SHOPLIST_xls][SHOPLIST_xls]_73"/>
      <sheetName val="[SHOPLIST_xls][SHOPLIST_xls]_74"/>
      <sheetName val="[SHOPLIST_xls][SHOPLIST_xls]_75"/>
      <sheetName val="[SHOPLIST_xls][SHOPLIST_xls]_76"/>
      <sheetName val="[SHOPLIST_xls][SHOPLIST_xls]_77"/>
      <sheetName val="[SHOPLIST_xls][SHOPLIST_xls]_78"/>
      <sheetName val="[SHOPLIST_xls][SHOPLIST_xls]_79"/>
      <sheetName val="[SHOPLIST_xls][SHOPLIST_xls]_80"/>
      <sheetName val="[SHOPLIST_xls][SHOPLIST_xls]_81"/>
      <sheetName val="[SHOPLIST_xls][SHOPLIST_xls]_82"/>
      <sheetName val="[SHOPLIST_xls][SHOPLIST_xls]_83"/>
      <sheetName val="[SHOPLIST_xls][SHOPLIST_xls]_84"/>
      <sheetName val="[SHOPLIST_xls][SHOPLIST_xls]_85"/>
      <sheetName val="[SHOPLIST_xls][SHOPLIST_xls]_86"/>
      <sheetName val="[SHOPLIST_xls][SHOPLIST_xls]_87"/>
      <sheetName val="[SHOPLIST_xls][SHOPLIST_xls]_88"/>
      <sheetName val="[SHOPLIST_xls][SHOPLIST_xls]_89"/>
      <sheetName val="[SHOPLIST_xls][SHOPLIST_xls]_90"/>
      <sheetName val="[SHOPLIST_xls][SHOPLIST_xls]_91"/>
      <sheetName val="[SHOPLIST_xls][SHOPLIST_xls]_92"/>
      <sheetName val="[SHOPLIST_xls][SHOPLIST_xls]_93"/>
      <sheetName val="[SHOPLIST_xls][SHOPLIST_xls]_94"/>
      <sheetName val="[SHOPLIST_xls][SHOPLIST_xls]_95"/>
      <sheetName val="[SHOPLIST_xls][SHOPLIST_xls]_96"/>
      <sheetName val="[SHOPLIST_xls][SHOPLIST_xls]_97"/>
      <sheetName val="[SHOPLIST_xls][SHOPLIST_xls]_98"/>
      <sheetName val="[SHOPLIST_xls][SHOPLIST_xls]_99"/>
      <sheetName val="[SHOPLIST_xls][SHOPLIST_xls]100"/>
      <sheetName val="[SHOPLIST_xls][SHOPLIST_xls]101"/>
      <sheetName val="[SHOPLIST_xls][SHOPLIST_xls]102"/>
      <sheetName val="[SHOPLIST_xls][SHOPLIST_xls]103"/>
      <sheetName val="[SHOPLIST_xls][SHOPLIST_xls]104"/>
      <sheetName val="[SHOPLIST_xls][SHOPLIST_xls]105"/>
      <sheetName val="[SHOPLIST_xls][SHOPLIST_xls]106"/>
      <sheetName val="[SHOPLIST_xls][SHOPLIST_xls]107"/>
      <sheetName val="[SHOPLIST_xls][SHOPLIST_xls]108"/>
      <sheetName val="[SHOPLIST_xls][SHOPLIST_xls]109"/>
      <sheetName val="[SHOPLIST_xls][SHOPLIST_xls]110"/>
      <sheetName val="[SHOPLIST_xls][SHOPLIST_xls]111"/>
      <sheetName val="[SHOPLIST_xls][SHOPLIST_xls]112"/>
      <sheetName val="[SHOPLIST_xls]_SHOPLIST_xls_100"/>
      <sheetName val="[SHOPLIST_xls][SHOPLIST_xls]113"/>
      <sheetName val="[SHOPLIST_xls][SHOPLIST_xls]114"/>
      <sheetName val="[SHOPLIST_xls]/VWVU))1"/>
      <sheetName val="[SHOPLIST_xls]70_x005f_x005f_x005f_x0000__2"/>
      <sheetName val="[SHOPLIST_xls]_SHOPLIST_xls_101"/>
      <sheetName val="[SHOPLIST_xls]_SHOPLIST_xls_102"/>
      <sheetName val="[SHOPLIST_xls]_SHOPLIST_xls_103"/>
      <sheetName val="Gene��i"/>
      <sheetName val="_SHOPLIST_xls__VWVU))tÏØ0__62"/>
      <sheetName val="_SHOPLIST_xls__VWVU))tÏØ0__63"/>
      <sheetName val="_SHOPLIST_xls__VWVU))tÏØ0__72"/>
      <sheetName val="_SHOPLIST_xls__SHOPLIST_xls__VW"/>
      <sheetName val="_SHOPLIST_xls__VWVU))tÏØ0__81"/>
      <sheetName val="_SHOPLIST_xls__VWVU))tÏØ0__91"/>
      <sheetName val="_Structural"/>
      <sheetName val="Travel_Cranes"/>
      <sheetName val="Recap_Travel_Crane"/>
      <sheetName val="Recap_Architect"/>
      <sheetName val="Recap_External"/>
      <sheetName val="Recap_Struct"/>
      <sheetName val="Package_1"/>
      <sheetName val="Recap_Lift"/>
      <sheetName val="[SHOPLIST_xls][SHOPLIST_xls]70?"/>
      <sheetName val="Spacing_of_Delineators"/>
      <sheetName val="P-Ins_&amp;_Bonds1"/>
      <sheetName val="PC_"/>
      <sheetName val="App_-_A_"/>
      <sheetName val="App-_B_"/>
      <sheetName val="App_-_C_"/>
      <sheetName val="App_-_D_"/>
      <sheetName val="App_-_E_"/>
      <sheetName val="App_-_F"/>
      <sheetName val="App_-_G_"/>
      <sheetName val="App_-_H"/>
      <sheetName val="Concrete_Breakdown"/>
      <sheetName val="Masonry_Breakdown"/>
      <sheetName val="_VWVU))tÏØ0__21"/>
      <sheetName val="_SHOPLIST_xls_70,_0s«iÆøí¬i17"/>
      <sheetName val="_SHOPLIST_xls__SHOPLIST_xls_729"/>
      <sheetName val="_SHOPLIST_xls__SHOPLIST_xls_730"/>
      <sheetName val="_SHOPLIST_xls__SHOPLIST_xls_731"/>
      <sheetName val="___________17"/>
      <sheetName val="_SHOPLIST_xls_70,12"/>
      <sheetName val="_SHOPLIST_xls__VW12"/>
      <sheetName val="_SHOPLIST_xls__VWVU))tÏØ0__64"/>
      <sheetName val="_SHOPLIST_xls__VWVU))tÏØ0__65"/>
      <sheetName val="_SHOPLIST_xls__SHOPLIST_xls__12"/>
      <sheetName val="_SHOPLIST_xls__VWVU))tÏØ0__66"/>
      <sheetName val="_SHOPLIST_xls__VWVU))tÏØ0__67"/>
      <sheetName val="_SHOPLIST_xls__VWVU))tÏØ0__68"/>
      <sheetName val="_SHOPLIST_xls_70,_0s«_iÆø_í¬_12"/>
      <sheetName val="_SHOPLIST_xls_70_,_0_s«i_Æøí¬12"/>
      <sheetName val="_SHOPLIST_xls__VWVU))tÏØ0__69"/>
      <sheetName val="[SHOPLIST_xls]/VWVU))tÏØ0_108"/>
      <sheetName val="6_2_Floor_Finishes2"/>
      <sheetName val="[SHOPLIST_xls]/VWVU))tÏØ0_109"/>
      <sheetName val="[SHOPLIST_xls]/VWVU))tÏØ0_110"/>
      <sheetName val="개시대사_(2)2"/>
      <sheetName val="Other_Cost_Norms2"/>
      <sheetName val="Ref_Arch2"/>
      <sheetName val="[SHOPLIST_xls]70,/0s«i_x2"/>
      <sheetName val="Data_2"/>
      <sheetName val="[SHOPLIST_xls]70_x005f_x0000_,/0_x001"/>
      <sheetName val="ملخص_المشاريع1"/>
      <sheetName val="عقود_المقاولين1"/>
      <sheetName val="اوامر_الشراء1"/>
      <sheetName val="الحركة_اليومية1"/>
      <sheetName val="محمد_عساف1"/>
      <sheetName val="كشف_الايرادات_والضرائب1"/>
      <sheetName val="حساب_البنك1"/>
      <sheetName val="كشف_الرواتب1"/>
      <sheetName val="SAF_-_عهد_-_سلامي_ابو_فخر1"/>
      <sheetName val="THA_-_عهد_-_ثابت_احمد1"/>
      <sheetName val="AAH_-_عهد_-_انس_هبو1"/>
      <sheetName val="YSA_-_عهد_-_ياسر_السبع1"/>
      <sheetName val="MKJ_-_عهد_-_محمود_قجك1"/>
      <sheetName val="MSH_-_عهد_-_محمد_الشامي1"/>
      <sheetName val="ALW_-_عهد_-_علوان_علي1"/>
      <sheetName val="AHA_-_عهد_-_احمد_الحاج1"/>
      <sheetName val="MOR_-_عهد_-_مرجان_عبدالهادي1"/>
      <sheetName val="MHA_-_عهد_-_محمد_حسون_العلي1"/>
      <sheetName val="MF_-_مكتب_رئيسي1"/>
      <sheetName val="CO_-_مقاولين_-_عقود_(2)1"/>
      <sheetName val="BUR_-_موردين_-_شركة_البروج_1"/>
      <sheetName val="CAP_-_موردين_-_عاصمة_الكهرباء1"/>
      <sheetName val="PO_-_موردين_-_اوامر_شراء1"/>
      <sheetName val="CO_-_مقاولين_-_عقود1"/>
      <sheetName val="[SHOPLIST_xls]/VW1"/>
      <sheetName val="8_0_Programme1"/>
      <sheetName val="FLOOR_AND_CEILING1"/>
      <sheetName val="area_comp_2011_01_18_(2)1"/>
      <sheetName val="drop_down_lists1"/>
      <sheetName val="PH_51"/>
      <sheetName val="S-Curve_Update1"/>
      <sheetName val="[SHOPLIST_xls]/VWVU))tÏØ0_111"/>
      <sheetName val="[SHOPLIST_xls]/VWVU))tÏØ0_112"/>
      <sheetName val="[SHOPLIST_xls]/VWVU))tÏØ0_113"/>
      <sheetName val="[SHOPLIST_xls]/VWVU))tÏØ0_114"/>
      <sheetName val="[SHOPLIST_xls]/VWVU))tÏØ0_115"/>
      <sheetName val="[SHOPLIST_xls]/VWVU))tÏØ0_116"/>
      <sheetName val="[SHOPLIST_xls]/VWVU))tÏØ0_117"/>
      <sheetName val="[SHOPLIST_xls]/VWVU))tÏØ0_118"/>
      <sheetName val="[SHOPLIST_xls]70,/0s«iÆøí¬i110"/>
      <sheetName val="[SHOPLIST_xls]70,/0s«_iÆø_í¬2"/>
      <sheetName val="[SHOPLIST_xls]70,/0s«iÆøí¬i22"/>
      <sheetName val="[SHOPLIST_xls]70,/0s«iÆøí¬i32"/>
      <sheetName val="_SUMMARY1"/>
      <sheetName val="PREAMBLES_1"/>
      <sheetName val="GENERAL_REQUIREMENT1"/>
      <sheetName val="B-_SITE_WORK1"/>
      <sheetName val="C__CONCRETE_WORKS_1"/>
      <sheetName val="D-_MASONRY1"/>
      <sheetName val="E__METAL_WORK1"/>
      <sheetName val="F__WOOD_WORK_1"/>
      <sheetName val="G__THERMAL_&amp;MP1"/>
      <sheetName val="H__DOORS___WINDOWS1"/>
      <sheetName val="J__FINISHES1"/>
      <sheetName val="K_ACCESSO1"/>
      <sheetName val="P_CONVEYING_SYSTEM1"/>
      <sheetName val="Q_MECHANICAL1"/>
      <sheetName val="R_ELECTRICAL1"/>
      <sheetName val="S_External_Works1"/>
      <sheetName val="T_Provisional_Sum1"/>
      <sheetName val="T__MEP_Works1"/>
      <sheetName val="U-DAY_WORKS_SCHEDULE1"/>
      <sheetName val="Struct__Members1"/>
      <sheetName val="Bill_3_Boutique1"/>
      <sheetName val="Démol_1"/>
      <sheetName val="[SHOPLIST_xls][SHOPLIST_xls]744"/>
      <sheetName val="[SHOPLIST_xls][SHOPLIST_xls]115"/>
      <sheetName val="[SHOPLIST_xls][SHOPLIST_xls]116"/>
      <sheetName val="[SHOPLIST_xls][SHOPLIST_xls]117"/>
      <sheetName val="[SHOPLIST_xls][SHOPLIST_xls]118"/>
      <sheetName val="[SHOPLIST_xls][SHOPLIST_xls]119"/>
      <sheetName val="[SHOPLIST_xls][SHOPLIST_xls]120"/>
      <sheetName val="[SHOPLIST_xls][SHOPLIST_xls]745"/>
      <sheetName val="[SHOPLIST_xls][SHOPLIST_xls]746"/>
      <sheetName val="[SHOPLIST_xls][SHOPLIST_xls]121"/>
      <sheetName val="[SHOPLIST_xls][SHOPLIST_xls]122"/>
      <sheetName val="[SHOPLIST_xls][SHOPLIST_xls]123"/>
      <sheetName val="[SHOPLIST_xls][SHOPLIST_xls]747"/>
      <sheetName val="[SHOPLIST_xls][SHOPLIST_xls]124"/>
      <sheetName val="[SHOPLIST_xls][SHOPLIST_xls]125"/>
      <sheetName val="[SHOPLIST_xls][SHOPLIST_xls]748"/>
      <sheetName val="[SHOPLIST_xls][SHOPLIST_xls]126"/>
      <sheetName val="[SHOPLIST_xls][SHOPLIST_xls]749"/>
      <sheetName val="[SHOPLIST_xls][SHOPLIST_xls]127"/>
      <sheetName val="[SHOPLIST_xls][SHOPLIST_xls]128"/>
      <sheetName val="[SHOPLIST_xls]70___0_s__i_____1"/>
      <sheetName val="[SHOPLIST_xls]_VW__VU_________1"/>
      <sheetName val="[SHOPLIST_xls]_VW__VU_________4"/>
      <sheetName val="Landscape_No_11"/>
      <sheetName val="MEP_No_31"/>
      <sheetName val="BULD_31"/>
      <sheetName val="BLOCK_K1"/>
      <sheetName val="_boaboard_(1)1"/>
      <sheetName val="[SHOPLIST_xls]70_x005f_x0000___0_x0_1"/>
      <sheetName val="Cover_Sheet1"/>
      <sheetName val="Pay_Cert1"/>
      <sheetName val="Reconcilliation_Sheet1"/>
      <sheetName val="EPMS-Total_1"/>
      <sheetName val="EPMS_Earned_-GR1"/>
      <sheetName val="EPMS_Earned_Electrical_Utiliti1"/>
      <sheetName val="EPMS_-_Materials1"/>
      <sheetName val="EPMS_-_Variations1"/>
      <sheetName val="Variations_1"/>
      <sheetName val="EPMS_-_Claims1"/>
      <sheetName val="Advance_d_11"/>
      <sheetName val="Prev_Pay_Certs1"/>
      <sheetName val="Monthly_Summary_01_Aug-25Sept1"/>
      <sheetName val="Bond_calculation_(Verifi)1"/>
      <sheetName val="IPC_10_Prog1"/>
      <sheetName val="Grand_Summary1"/>
      <sheetName val="Comparison_per_subzone1"/>
      <sheetName val="Base_Course1"/>
      <sheetName val="SoW_Assess_Blank_Form1"/>
      <sheetName val="VO_Breakdown1"/>
      <sheetName val="Measurement_Sheet1"/>
      <sheetName val="Schedule_of_Drawings1"/>
      <sheetName val="SI_Schedule1"/>
      <sheetName val="ContraCharge_Schedule1"/>
      <sheetName val="Item_List_OLD1"/>
      <sheetName val="[SHOPLIST_xls]70___0_s__i_____5"/>
      <sheetName val="제출내역_(2)1"/>
      <sheetName val="[SHOPLIST_xls]70___0_s__i_____6"/>
      <sheetName val="[SHOPLIST_xls][SHOPLIST_xls]750"/>
      <sheetName val="[SHOPLIST_xls][SHOPLIST_xls]751"/>
      <sheetName val="[SHOPLIST_xls][SHOPLIST_xls]752"/>
      <sheetName val="[SHOPLIST_xls][SHOPLIST_xls]753"/>
      <sheetName val="[SHOPLIST_xls][SHOPLIST_xls]754"/>
      <sheetName val="[SHOPLIST_xls][SHOPLIST_xls]755"/>
      <sheetName val="[SHOPLIST_xls][SHOPLIST_xls]756"/>
      <sheetName val="[SHOPLIST_xls][SHOPLIST_xls]129"/>
      <sheetName val="[SHOPLIST_xls][SHOPLIST_xls]130"/>
      <sheetName val="[SHOPLIST_xls][SHOPLIST_xls]131"/>
      <sheetName val="[SHOPLIST_xls][SHOPLIST_xls]757"/>
      <sheetName val="[SHOPLIST_xls][SHOPLIST_xls]132"/>
      <sheetName val="[SHOPLIST_xls][SHOPLIST_xls]133"/>
      <sheetName val="[SHOPLIST_xls][SHOPLIST_xls]134"/>
      <sheetName val="[SHOPLIST_xls][SHOPLIST_xls]135"/>
      <sheetName val="[SHOPLIST_xls][SHOPLIST_xls]136"/>
      <sheetName val="[SHOPLIST_xls][SHOPLIST_xls]137"/>
      <sheetName val="[SHOPLIST_xls][SHOPLIST_xls]138"/>
      <sheetName val="[SHOPLIST_xls][SHOPLIST_xls]139"/>
      <sheetName val="[SHOPLIST_xls][SHOPLIST_xls]140"/>
      <sheetName val="[SHOPLIST_xls][SHOPLIST_xls]141"/>
      <sheetName val="[SHOPLIST_xls][SHOPLIST_xls]142"/>
      <sheetName val="[SHOPLIST_xls][SHOPLIST_xls]143"/>
      <sheetName val="[SHOPLIST_xls][SHOPLIST_xls]144"/>
      <sheetName val="[SHOPLIST_xls][SHOPLIST_xls]145"/>
      <sheetName val="[SHOPLIST_xls][SHOPLIST_xls]146"/>
      <sheetName val="[SHOPLIST_xls][SHOPLIST_xls]147"/>
      <sheetName val="[SHOPLIST_xls][SHOPLIST_xls]148"/>
      <sheetName val="[SHOPLIST_xls][SHOPLIST_xls]149"/>
      <sheetName val="[SHOPLIST_xls][SHOPLIST_xls]150"/>
      <sheetName val="[SHOPLIST_xls][SHOPLIST_xls]151"/>
      <sheetName val="[SHOPLIST_xls][SHOPLIST_xls]152"/>
      <sheetName val="[SHOPLIST_xls][SHOPLIST_xls]153"/>
      <sheetName val="[SHOPLIST_xls][SHOPLIST_xls]154"/>
      <sheetName val="[SHOPLIST_xls][SHOPLIST_xls]155"/>
      <sheetName val="[SHOPLIST_xls][SHOPLIST_xls]156"/>
      <sheetName val="[SHOPLIST_xls][SHOPLIST_xls]157"/>
      <sheetName val="[SHOPLIST_xls][SHOPLIST_xls]158"/>
      <sheetName val="[SHOPLIST_xls][SHOPLIST_xls]159"/>
      <sheetName val="[SHOPLIST_xls][SHOPLIST_xls]160"/>
      <sheetName val="[SHOPLIST_xls][SHOPLIST_xls]161"/>
      <sheetName val="[SHOPLIST_xls][SHOPLIST_xls]162"/>
      <sheetName val="[SHOPLIST_xls][SHOPLIST_xls]163"/>
      <sheetName val="[SHOPLIST_xls][SHOPLIST_xls]164"/>
      <sheetName val="[SHOPLIST_xls][SHOPLIST_xls]165"/>
      <sheetName val="[SHOPLIST_xls][SHOPLIST_xls]166"/>
      <sheetName val="[SHOPLIST_xls][SHOPLIST_xls]167"/>
      <sheetName val="[SHOPLIST_xls][SHOPLIST_xls]168"/>
      <sheetName val="[SHOPLIST_xls][SHOPLIST_xls]169"/>
      <sheetName val="[SHOPLIST_xls][SHOPLIST_xls]170"/>
      <sheetName val="[SHOPLIST_xls][SHOPLIST_xls]171"/>
      <sheetName val="[SHOPLIST_xls][SHOPLIST_xls]172"/>
      <sheetName val="[SHOPLIST_xls][SHOPLIST_xls]173"/>
      <sheetName val="[SHOPLIST_xls][SHOPLIST_xls]174"/>
      <sheetName val="[SHOPLIST_xls][SHOPLIST_xls]175"/>
      <sheetName val="[SHOPLIST_xls][SHOPLIST_xls]176"/>
      <sheetName val="[SHOPLIST_xls][SHOPLIST_xls]177"/>
      <sheetName val="[SHOPLIST_xls][SHOPLIST_xls]178"/>
      <sheetName val="[SHOPLIST_xls][SHOPLIST_xls]179"/>
      <sheetName val="[SHOPLIST_xls][SHOPLIST_xls]180"/>
      <sheetName val="[SHOPLIST_xls][SHOPLIST_xls]181"/>
      <sheetName val="[SHOPLIST_xls][SHOPLIST_xls]182"/>
      <sheetName val="[SHOPLIST_xls][SHOPLIST_xls]183"/>
      <sheetName val="[SHOPLIST_xls][SHOPLIST_xls]184"/>
      <sheetName val="[SHOPLIST_xls][SHOPLIST_xls]185"/>
      <sheetName val="[SHOPLIST_xls][SHOPLIST_xls]186"/>
      <sheetName val="[SHOPLIST_xls][SHOPLIST_xls]187"/>
      <sheetName val="[SHOPLIST_xls][SHOPLIST_xls]188"/>
      <sheetName val="[SHOPLIST_xls][SHOPLIST_xls]189"/>
      <sheetName val="[SHOPLIST_xls][SHOPLIST_xls]190"/>
      <sheetName val="[SHOPLIST_xls][SHOPLIST_xls]191"/>
      <sheetName val="[SHOPLIST_xls][SHOPLIST_xls]192"/>
      <sheetName val="[SHOPLIST_xls][SHOPLIST_xls]193"/>
      <sheetName val="[SHOPLIST_xls][SHOPLIST_xls]194"/>
      <sheetName val="[SHOPLIST_xls][SHOPLIST_xls]195"/>
      <sheetName val="[SHOPLIST_xls][SHOPLIST_xls]196"/>
      <sheetName val="[SHOPLIST_xls][SHOPLIST_xls]197"/>
      <sheetName val="[SHOPLIST_xls][SHOPLIST_xls]198"/>
      <sheetName val="[SHOPLIST_xls][SHOPLIST_xls]199"/>
      <sheetName val="[SHOPLIST_xls][SHOPLIST_xls]200"/>
      <sheetName val="[SHOPLIST_xls][SHOPLIST_xls]201"/>
      <sheetName val="[SHOPLIST_xls][SHOPLIST_xls]202"/>
      <sheetName val="[SHOPLIST_xls][SHOPLIST_xls]203"/>
      <sheetName val="[SHOPLIST_xls][SHOPLIST_xls]204"/>
      <sheetName val="[SHOPLIST_xls][SHOPLIST_xls]205"/>
      <sheetName val="[SHOPLIST_xls][SHOPLIST_xls]206"/>
      <sheetName val="[SHOPLIST_xls][SHOPLIST_xls]207"/>
      <sheetName val="[SHOPLIST_xls][SHOPLIST_xls]208"/>
      <sheetName val="[SHOPLIST_xls][SHOPLIST_xls]209"/>
      <sheetName val="[SHOPLIST_xls][SHOPLIST_xls]210"/>
      <sheetName val="[SHOPLIST_xls][SHOPLIST_xls]211"/>
      <sheetName val="[SHOPLIST_xls][SHOPLIST_xls]212"/>
      <sheetName val="[SHOPLIST_xls][SHOPLIST_xls]213"/>
      <sheetName val="[SHOPLIST_xls][SHOPLIST_xls]214"/>
      <sheetName val="[SHOPLIST_xls][SHOPLIST_xls]215"/>
      <sheetName val="[SHOPLIST_xls][SHOPLIST_xls]216"/>
      <sheetName val="[SHOPLIST_xls][SHOPLIST_xls]217"/>
      <sheetName val="[SHOPLIST_xls][SHOPLIST_xls]218"/>
      <sheetName val="[SHOPLIST_xls][SHOPLIST_xls]219"/>
      <sheetName val="[SHOPLIST_xls][SHOPLIST_xls]220"/>
      <sheetName val="[SHOPLIST_xls][SHOPLIST_xls]221"/>
      <sheetName val="[SHOPLIST_xls][SHOPLIST_xls]222"/>
      <sheetName val="[SHOPLIST_xls][SHOPLIST_xls]223"/>
      <sheetName val="[SHOPLIST_xls][SHOPLIST_xls]224"/>
      <sheetName val="[SHOPLIST_xls][SHOPLIST_xls]225"/>
      <sheetName val="[SHOPLIST_xls][SHOPLIST_xls]226"/>
      <sheetName val="[SHOPLIST_xls]_SHOPLIST_xls_104"/>
      <sheetName val="[SHOPLIST_xls][SHOPLIST_xls]227"/>
      <sheetName val="[SHOPLIST_xls][SHOPLIST_xls]228"/>
      <sheetName val="[SHOPLIST_xls][SHOPLIST_xls]758"/>
      <sheetName val="[SHOPLIST_xls]/VWVU))2"/>
      <sheetName val="[SHOPLIST_xls]70_x005f_x005f_x005f_x0000__1"/>
      <sheetName val="[SHOPLIST_xls]_SHOPLIST_xls_105"/>
      <sheetName val="[SHOPLIST_xls]_SHOPLIST_xls_106"/>
      <sheetName val="[SHOPLIST_xls]_SHOPLIST_xls_107"/>
      <sheetName val="_SHOPLIST_xls__VWVU))tÏØ0__70"/>
      <sheetName val="_SHOPLIST_xls__VWVU))tÏØ0__73"/>
      <sheetName val="_SHOPLIST_xls__VWVU))tÏØ0__74"/>
      <sheetName val="_SHOPLIST_xls__SHOPLIST_xls__V1"/>
      <sheetName val="_SHOPLIST_xls__VWVU))tÏØ0__82"/>
      <sheetName val="_SHOPLIST_xls__VWVU))tÏØ0__92"/>
      <sheetName val="_Structural1"/>
      <sheetName val="Travel_Cranes1"/>
      <sheetName val="Recap_Travel_Crane1"/>
      <sheetName val="Recap_Architect1"/>
      <sheetName val="Recap_External1"/>
      <sheetName val="Recap_Struct1"/>
      <sheetName val="Package_11"/>
      <sheetName val="Recap_Lift1"/>
      <sheetName val="VESSELS_1"/>
      <sheetName val="[SHOPLIST_xls][SHOPLIST_xls]759"/>
      <sheetName val="Spacing_of_Delineators1"/>
      <sheetName val="P-Ins_&amp;_Bonds2"/>
      <sheetName val="PC_1"/>
      <sheetName val="App_-_A_1"/>
      <sheetName val="App-_B_1"/>
      <sheetName val="App_-_C_1"/>
      <sheetName val="App_-_D_1"/>
      <sheetName val="App_-_E_1"/>
      <sheetName val="App_-_F1"/>
      <sheetName val="App_-_G_1"/>
      <sheetName val="App_-_H1"/>
      <sheetName val="Concrete_Breakdown1"/>
      <sheetName val="Masonry_Breakdown1"/>
      <sheetName val="DVL"/>
      <sheetName val="[SHOPLIST.xls]70___0_s__i____26"/>
      <sheetName val="[SHOPLIST.xls]_VW__VU________18"/>
      <sheetName val="[SHOPLIST.xls]_VW__VU________19"/>
      <sheetName val="[SHOPLIST.xls]70_x005f_x0000___0_x_10"/>
      <sheetName val="[SHOPLIST.xls]70___0_s__i____27"/>
      <sheetName val="[SHOPLIST.xls]70___0_s__i____28"/>
      <sheetName val="[SHOPLIST.xls]_SHOPLIST_xls_903"/>
      <sheetName val="[SHOPLIST.xls]_SHOPLIST_xls_904"/>
      <sheetName val="[SHOPLIST.xls]_SHOPLIST_xls_905"/>
      <sheetName val="[SHOPLIST.xls]_SHOPLIST_xls_906"/>
      <sheetName val="[SHOPLIST.xls]_SHOPLIST_xls_907"/>
      <sheetName val="[SHOPLIST.xls]_SHOPLIST_xls_908"/>
      <sheetName val="[SHOPLIST.xls]_SHOPLIST_xls_909"/>
      <sheetName val="[SHOPLIST.xls]_SHOPLIST_xls_910"/>
      <sheetName val="[SHOPLIST.xls]_SHOPLIST_xls_911"/>
      <sheetName val="[SHOPLIST.xls]_SHOPLIST_xls_912"/>
      <sheetName val="[SHOPLIST.xls]_SHOPLIST_xls_913"/>
      <sheetName val="[SHOPLIST.xls]_SHOPLIST_xls_914"/>
      <sheetName val="[SHOPLIST.xls]_SHOPLIST_xls_915"/>
      <sheetName val="[SHOPLIST.xls]_SHOPLIST_xls_916"/>
      <sheetName val="[SHOPLIST.xls]_SHOPLIST_xls_917"/>
      <sheetName val="[SHOPLIST.xls]_SHOPLIST_xls_918"/>
      <sheetName val="[SHOPLIST.xls]_SHOPLIST_xls_919"/>
      <sheetName val="[SHOPLIST.xls]_SHOPLIST_xls_920"/>
      <sheetName val="[SHOPLIST.xls]_SHOPLIST_xls_921"/>
      <sheetName val="[SHOPLIST.xls]_SHOPLIST_xls_922"/>
      <sheetName val="[SHOPLIST.xls]_SHOPLIST_xls_923"/>
      <sheetName val="[SHOPLIST.xls]_SHOPLIST_xls_924"/>
      <sheetName val="[SHOPLIST.xls]_SHOPLIST_xls_925"/>
      <sheetName val="[SHOPLIST.xls]_SHOPLIST_xls_926"/>
      <sheetName val="[SHOPLIST.xls]_SHOPLIST_xls_927"/>
      <sheetName val="[SHOPLIST.xls]_SHOPLIST_xls_928"/>
      <sheetName val="[SHOPLIST.xls]_SHOPLIST_xls_929"/>
      <sheetName val="[SHOPLIST.xls]_SHOPLIST_xls_930"/>
      <sheetName val="[SHOPLIST.xls]_SHOPLIST_xls_931"/>
      <sheetName val="[SHOPLIST.xls]_SHOPLIST_xls_932"/>
      <sheetName val="[SHOPLIST.xls]_SHOPLIST_xls_933"/>
      <sheetName val="[SHOPLIST.xls]_SHOPLIST_xls_934"/>
      <sheetName val="[SHOPLIST.xls]_SHOPLIST_xls_935"/>
      <sheetName val="[SHOPLIST.xls]_SHOPLIST_xls_936"/>
      <sheetName val="[SHOPLIST.xls]_SHOPLIST_xls_937"/>
      <sheetName val="[SHOPLIST.xls]_SHOPLIST_xls_938"/>
      <sheetName val="[SHOPLIST.xls]_SHOPLIST_xls_939"/>
      <sheetName val="[SHOPLIST.xls]_SHOPLIST_xls_940"/>
      <sheetName val="[SHOPLIST.xls]_SHOPLIST_xls_941"/>
      <sheetName val="[SHOPLIST.xls]_SHOPLIST_xls_942"/>
      <sheetName val="[SHOPLIST.xls]_SHOPLIST_xls_943"/>
      <sheetName val="[SHOPLIST.xls]_SHOPLIST_xls_944"/>
      <sheetName val="[SHOPLIST.xls]_SHOPLIST_xls_945"/>
      <sheetName val="[SHOPLIST.xls]_SHOPLIST_xls_946"/>
      <sheetName val="[SHOPLIST.xls]_SHOPLIST_xls_947"/>
      <sheetName val="[SHOPLIST.xls]_SHOPLIST_xls_948"/>
      <sheetName val="[SHOPLIST.xls]_SHOPLIST_xls_949"/>
      <sheetName val="[SHOPLIST.xls]_SHOPLIST_xls_950"/>
      <sheetName val="[SHOPLIST.xls]_SHOPLIST_xls_951"/>
      <sheetName val="[SHOPLIST.xls]_SHOPLIST_xls_952"/>
      <sheetName val="[SHOPLIST.xls]_SHOPLIST_xls_953"/>
      <sheetName val="[SHOPLIST.xls]_SHOPLIST_xls_954"/>
      <sheetName val="[SHOPLIST.xls]_SHOPLIST_xls_955"/>
      <sheetName val="[SHOPLIST.xls]_SHOPLIST_xls_956"/>
      <sheetName val="[SHOPLIST.xls]_SHOPLIST_xls_957"/>
      <sheetName val="[SHOPLIST.xls]_SHOPLIST_xls_958"/>
      <sheetName val="[SHOPLIST.xls]_SHOPLIST_xls_959"/>
      <sheetName val="[SHOPLIST.xls]_SHOPLIST_xls_960"/>
      <sheetName val="[SHOPLIST.xls]_SHOPLIST_xls_961"/>
      <sheetName val="[SHOPLIST.xls]_SHOPLIST_xls_962"/>
      <sheetName val="[SHOPLIST.xls]_SHOPLIST_xls_963"/>
      <sheetName val="[SHOPLIST.xls]_SHOPLIST_xls_964"/>
      <sheetName val="[SHOPLIST.xls]_SHOPLIST_xls_965"/>
      <sheetName val="[SHOPLIST.xls]70_x005f_x005f_x005f_x0000__8"/>
      <sheetName val="[SHOPLIST.xls]_SHOPLIST_xls_966"/>
      <sheetName val="[SHOPLIST.xls]70___0_s__i____29"/>
      <sheetName val="[SHOPLIST.xls]_SHOPLIST_xls_967"/>
      <sheetName val="[SHOPLIST.xls]_SHOPLIST_xls_968"/>
      <sheetName val="[SHOPLIST.xls]_SHOPLIST_xls_969"/>
      <sheetName val="[SHOPLIST.xls]_SHOPLIST_xls_970"/>
      <sheetName val="[SHOPLIST.xls]_SHOPLIST_xls_971"/>
      <sheetName val="[SHOPLIST.xls]_SHOPLIST_xls_972"/>
      <sheetName val="[SHOPLIST.xls]_SHOPLIST_xls_973"/>
      <sheetName val="[SHOPLIST.xls]_SHOPLIST_xls_974"/>
      <sheetName val="[SHOPLIST.xls]_SHOPLIST_xls_975"/>
      <sheetName val="[SHOPLIST.xls]_SHOPLIST_xls_976"/>
      <sheetName val="[SHOPLIST.xls]_SHOPLIST_xls_977"/>
      <sheetName val="[SHOPLIST.xls]_SHOPLIST_xls_978"/>
      <sheetName val="[SHOPLIST.xls]_SHOPLIST_xls_979"/>
      <sheetName val="[SHOPLIST.xls]_SHOPLIST_xls_980"/>
      <sheetName val="[SHOPLIST.xls]_SHOPLIST_xls_981"/>
      <sheetName val="[SHOPLIST.xls]_SHOPLIST_xls_982"/>
      <sheetName val="[SHOPLIST.xls]_SHOPLIST_xls_983"/>
      <sheetName val="[SHOPLIST.xls]_SHOPLIST_xls_984"/>
      <sheetName val="[SHOPLIST.xls]_SHOPLIST_xls_985"/>
      <sheetName val="[SHOPLIST.xls]_SHOPLIST_xls_986"/>
      <sheetName val="[SHOPLIST.xls]_SHOPLIST_xls_987"/>
      <sheetName val="[SHOPLIST.xls]/VWVU))tÏØ0__21"/>
      <sheetName val="[SHOPLIST.xls]_SHOPLIST_xls_988"/>
      <sheetName val="[SHOPLIST.xls]_SHOPLIST_xls_989"/>
      <sheetName val="[SHOPLIST.xls]_SHOPLIST_xls_990"/>
      <sheetName val="[SHOPLIST.xls]_SHOPLIST_xls_991"/>
      <sheetName val="[SHOPLIST.xls]_SHOPLIST_xls_992"/>
      <sheetName val="[SHOPLIST.xls]_SHOPLIST_xls_993"/>
      <sheetName val="[SHOPLIST.xls]_SHOPLIST_xls_994"/>
      <sheetName val="[SHOPLIST.xls]_SHOPLIST_xls_995"/>
      <sheetName val="[SHOPLIST.xls]_SHOPLIST_xls_996"/>
      <sheetName val="[SHOPLIST.xls]_SHOPLIST_xls_997"/>
      <sheetName val="[SHOPLIST.xls]_SHOPLIST_xls_998"/>
      <sheetName val="[SHOPLIST.xls]_SHOPLIST_xls_999"/>
      <sheetName val="[SHOPLIST.xls]_SHOPLIST_xl_1000"/>
      <sheetName val="[SHOPLIST.xls]_SHOPLIST_xl_1001"/>
      <sheetName val="[SHOPLIST.xls]_SHOPLIST_xl_1002"/>
      <sheetName val="[SHOPLIST.xls]_SHOPLIST_xl_1003"/>
      <sheetName val="[SHOPLIST.xls]_SHOPLIST_xl_1004"/>
      <sheetName val="[SHOPLIST.xls]_SHOPLIST_xl_1005"/>
      <sheetName val="[SHOPLIST.xls]_SHOPLIST_xl_1006"/>
      <sheetName val="[SHOPLIST.xls]_SHOPLIST_xl_1007"/>
      <sheetName val="[SHOPLIST.xls]_SHOPLIST_xl_1008"/>
      <sheetName val="[SHOPLIST.xls]_SHOPLIST_xl_1009"/>
      <sheetName val="[SHOPLIST.xls]70,/0s�i����i"/>
      <sheetName val="[SHOPLIST.xls]_SHOPLIST_xl_1010"/>
      <sheetName val="[SHOPLIST.xls]_SHOPLIST_xl_1011"/>
      <sheetName val="[SHOPLIST.xls]_SHOPLIST_xl_1012"/>
      <sheetName val="[SHOPLIST.xls]_SHOPLIST_xl_1013"/>
      <sheetName val="[SHOPLIST.xls]_SHOPLIST_xl_1014"/>
      <sheetName val="[SHOPLIST.xls]_SHOPLIST_xl_1015"/>
      <sheetName val="[SHOPLIST.xls]_SHOPLIST_xl_1016"/>
      <sheetName val="[SHOPLIST.xls]_SHOPLIST_xl_1017"/>
      <sheetName val="[SHOPLIST.xls]_SHOPLIST_xl_1018"/>
      <sheetName val="[SHOPLIST.xls]_SHOPLIST_xl_1019"/>
      <sheetName val="[SHOPLIST.xls]_SHOPLIST_xl_1020"/>
      <sheetName val="[SHOPLIST.xls]_SHOPLIST_xl_1021"/>
      <sheetName val="[SHOPLIST.xls]_SHOPLIST_xl_1022"/>
      <sheetName val="[SHOPLIST.xls]70,/0s«iÆøí¬i6"/>
      <sheetName val="[SHOPLIST.xls]/VW1"/>
      <sheetName val="[SHOPLIST.xls]70,/0s«iÆøí¬i7"/>
      <sheetName val="[SHOPLIST.xls]/VW2"/>
      <sheetName val="[SHOPLIST.xls]/VWVU))tÏØ0__31"/>
      <sheetName val="[SHOPLIST.xls]70,/0s«_iÆø_í¬_i1"/>
      <sheetName val="[SHOPLIST.xls]70?,/0?s«i?Æøí¬i1"/>
      <sheetName val="[SHOPLIST.xls]/VWVU))tÏØ0__22"/>
      <sheetName val="[SHOPLIST.xls]/VWVU))tÏØ0__32"/>
      <sheetName val="[SHOPLIST.xls]70,/0s«_iÆø_í¬_i2"/>
      <sheetName val="[SHOPLIST.xls]70?,/0?s«i?Æøí¬i2"/>
      <sheetName val="[SHOPLIST.xls]70,/0s«iÆøí¬i8"/>
      <sheetName val="[SHOPLIST.xls]/VW3"/>
      <sheetName val="[SHOPLIST.xls]/VWVU))tÏØ0__23"/>
      <sheetName val="[SHOPLIST.xls]/VWVU))tÏØ0__33"/>
      <sheetName val="[SHOPLIST.xls]70,/0s«_iÆø_í¬_i3"/>
      <sheetName val="[SHOPLIST.xls]70?,/0?s«i?Æøí¬i3"/>
      <sheetName val="[SHOPLIST.xls]70,/0s«iÆøí¬i13"/>
      <sheetName val="[SHOPLIST.xls]/VW8"/>
      <sheetName val="[SHOPLIST.xls]/VWVU))tÏØ0__40"/>
      <sheetName val="[SHOPLIST.xls]/VWVU))tÏØ0__41"/>
      <sheetName val="[SHOPLIST.xls]/VWVU))tÏØ0__42"/>
      <sheetName val="[SHOPLIST.xls]/VWVU))tÏØ0__43"/>
      <sheetName val="[SHOPLIST.xls]/VWVU))tÏØ0__44"/>
      <sheetName val="[SHOPLIST.xls]70,/0s«_iÆø_í¬_i8"/>
      <sheetName val="[SHOPLIST.xls]70?,/0?s«i?Æøí¬i8"/>
      <sheetName val="[SHOPLIST.xls]70,/0s«iÆøí¬i10"/>
      <sheetName val="[SHOPLIST.xls]/VW5"/>
      <sheetName val="[SHOPLIST.xls]/VWVU))tÏØ0__25"/>
      <sheetName val="[SHOPLIST.xls]/VWVU))tÏØ0__35"/>
      <sheetName val="[SHOPLIST.xls]70,/0s«_iÆø_í¬_i5"/>
      <sheetName val="[SHOPLIST.xls]70?,/0?s«i?Æøí¬i5"/>
      <sheetName val="[SHOPLIST.xls]70,/0s«iÆøí¬i9"/>
      <sheetName val="[SHOPLIST.xls]/VW4"/>
      <sheetName val="[SHOPLIST.xls]/VWVU))tÏØ0__24"/>
      <sheetName val="[SHOPLIST.xls]/VWVU))tÏØ0__34"/>
      <sheetName val="[SHOPLIST.xls]70,/0s«_iÆø_í¬_i4"/>
      <sheetName val="[SHOPLIST.xls]70?,/0?s«i?Æøí¬i4"/>
      <sheetName val="[SHOPLIST.xls]70,/0s«iÆøí¬i12"/>
      <sheetName val="[SHOPLIST.xls]/VW7"/>
      <sheetName val="[SHOPLIST.xls]/VWVU))tÏØ0__29"/>
      <sheetName val="[SHOPLIST.xls]/VWVU))tÏØ0__30"/>
      <sheetName val="[SHOPLIST.xls]/VWVU))tÏØ0__37"/>
      <sheetName val="[SHOPLIST.xls]/VWVU))tÏØ0__38"/>
      <sheetName val="[SHOPLIST.xls]/VWVU))tÏØ0__39"/>
      <sheetName val="[SHOPLIST.xls]70,/0s«_iÆø_í¬_i7"/>
      <sheetName val="[SHOPLIST.xls]70?,/0?s«i?Æøí¬i7"/>
      <sheetName val="[SHOPLIST.xls]70,/0s«iÆøí¬i11"/>
      <sheetName val="[SHOPLIST.xls]/VW6"/>
      <sheetName val="[SHOPLIST.xls]/VWVU))tÏØ0__26"/>
      <sheetName val="[SHOPLIST.xls]/VWVU))tÏØ0__27"/>
      <sheetName val="[SHOPLIST.xls]/VWVU))tÏØ0__28"/>
      <sheetName val="[SHOPLIST.xls]/VWVU))tÏØ0__36"/>
      <sheetName val="[SHOPLIST.xls]70,/0s«_iÆø_í¬_i6"/>
      <sheetName val="[SHOPLIST.xls]70?,/0?s«i?Æøí¬i6"/>
      <sheetName val="[SHOPLIST.xls]70,/0s«iÆøí¬i14"/>
      <sheetName val="[SHOPLIST.xls]/VW9"/>
      <sheetName val="[SHOPLIST.xls]/VWVU))tÏØ0__45"/>
      <sheetName val="[SHOPLIST.xls]/VWVU))tÏØ0__46"/>
      <sheetName val="[SHOPLIST.xls]/VWVU))tÏØ0__47"/>
      <sheetName val="[SHOPLIST.xls]/VWVU))tÏØ0__48"/>
      <sheetName val="[SHOPLIST.xls]/VWVU))tÏØ0__49"/>
      <sheetName val="[SHOPLIST.xls]70,/0s«_iÆø_í¬_i9"/>
      <sheetName val="[SHOPLIST.xls]70?,/0?s«i?Æøí¬i9"/>
      <sheetName val="[SHOPLIST.xls]70,/0s«iÆøí¬i15"/>
      <sheetName val="[SHOPLIST.xls]/VW10"/>
      <sheetName val="[SHOPLIST.xls]/VWVU))tÏØ0__50"/>
      <sheetName val="[SHOPLIST.xls]/VWVU))tÏØ0__51"/>
      <sheetName val="[SHOPLIST.xls]/VWVU))tÏØ0__52"/>
      <sheetName val="[SHOPLIST.xls]/VWVU))tÏØ0__53"/>
      <sheetName val="[SHOPLIST.xls]/VWVU))tÏØ0__54"/>
      <sheetName val="[SHOPLIST.xls]70,/0s«_iÆø_í¬_10"/>
      <sheetName val="[SHOPLIST.xls]70?,/0?s«i?Æøí¬10"/>
      <sheetName val="[SHOPLIST.xls]_SHOPLIST_xl_1023"/>
      <sheetName val="[SHOPLIST.xls]_SHOPLIST_xl_1024"/>
      <sheetName val="[SHOPLIST.xls]_SHOPLIST_xl_1025"/>
      <sheetName val="[SHOPLIST.xls]_SHOPLIST_xl_1026"/>
      <sheetName val="[SHOPLIST.xls]_SHOPLIST_xl_1027"/>
      <sheetName val="[SHOPLIST.xls]_SHOPLIST_xl_1028"/>
      <sheetName val="[SHOPLIST.xls]_SHOPLIST_xl_1029"/>
      <sheetName val="[SHOPLIST.xls]_SHOPLIST_xl_1030"/>
      <sheetName val="[SHOPLIST.xls]_SHOPLIST_xl_1031"/>
      <sheetName val="[SHOPLIST.xls]_SHOPLIST_xl_1032"/>
      <sheetName val="[SHOPLIST.xls]_SHOPLIST_xl_1033"/>
      <sheetName val="[SHOPLIST.xls]_SHOPLIST_xl_1034"/>
      <sheetName val="[SHOPLIST.xls]_SHOPLIST_xl_1035"/>
      <sheetName val="[SHOPLIST.xls]_SHOPLIST_xl_1036"/>
      <sheetName val="[SHOPLIST.xls]_SHOPLIST_xl_1037"/>
      <sheetName val="[SHOPLIST.xls]_SHOPLIST_xl_1038"/>
      <sheetName val="[SHOPLIST.xls]_SHOPLIST_xl_1039"/>
      <sheetName val="[SHOPLIST.xls]_SHOPLIST_xl_1040"/>
      <sheetName val="[SHOPLIST.xls]_SHOPLIST_xl_1041"/>
      <sheetName val="[SHOPLIST.xls]_SHOPLIST_xl_1042"/>
      <sheetName val="[SHOPLIST.xls]_SHOPLIST_xl_1043"/>
      <sheetName val="[SHOPLIST.xls]_SHOPLIST_xl_1044"/>
      <sheetName val="[SHOPLIST.xls]_SHOPLIST_xl_1045"/>
      <sheetName val="[SHOPLIST.xls]_SHOPLIST_xl_1046"/>
      <sheetName val="[SHOPLIST.xls]_SHOPLIST_xl_1047"/>
      <sheetName val="[SHOPLIST.xls]_SHOPLIST_xl_1048"/>
      <sheetName val="[SHOPLIST.xls]_SHOPLIST_xl_1049"/>
      <sheetName val="[SHOPLIST.xls]_SHOPLIST_xl_1050"/>
      <sheetName val="[SHOPLIST.xls]_SHOPLIST_xl_1051"/>
      <sheetName val="[SHOPLIST.xls]_SHOPLIST_xl_1052"/>
      <sheetName val="[SHOPLIST.xls]_SHOPLIST_xl_1053"/>
      <sheetName val="[SHOPLIST.xls]_SHOPLIST_xl_1054"/>
      <sheetName val="[SHOPLIST.xls]_SHOPLIST_xl_1055"/>
      <sheetName val="[SHOPLIST.xls]_SHOPLIST_xl_1056"/>
      <sheetName val="[SHOPLIST.xls]_SHOPLIST_xl_1057"/>
      <sheetName val="[SHOPLIST.xls]_SHOPLIST_xl_1058"/>
      <sheetName val="[SHOPLIST.xls]_SHOPLIST_xl_1059"/>
      <sheetName val="[SHOPLIST.xls]_SHOPLIST_xl_1060"/>
      <sheetName val="[SHOPLIST.xls]_SHOPLIST_xl_1061"/>
      <sheetName val="[SHOPLIST.xls]_SHOPLIST_xl_1062"/>
      <sheetName val="[SHOPLIST.xls][SHOPLIST_xls]/VW"/>
      <sheetName val="[SHOPLIST.xls]_SHOPLIST_xl_1063"/>
      <sheetName val="[SHOPLIST.xls]_SHOPLIST_xl_1064"/>
      <sheetName val="[SHOPLIST.xls]_SHOPLIST_xl_1065"/>
      <sheetName val="[SHOPLIST.xls]_SHOPLIST_xl_1066"/>
      <sheetName val="[SHOPLIST.xls]_SHOPLIST_xl_1067"/>
      <sheetName val="[SHOPLIST.xls]_SHOPLIST_xl_1068"/>
      <sheetName val="[SHOPLIST.xls]_SHOPLIST_xl_1069"/>
      <sheetName val="DVM Sizing Calculator- 10 ips "/>
      <sheetName val="วัดใต้"/>
      <sheetName val="B-2"/>
      <sheetName val="基本ﾃﾞｰﾀ"/>
      <sheetName val="Schedules"/>
      <sheetName val="1A"/>
      <sheetName val="Total PrC-Goldi"/>
      <sheetName val="Room Type"/>
      <sheetName val="Basement2 DB"/>
      <sheetName val="1-Summary"/>
      <sheetName val="Index sheet"/>
      <sheetName val="Schedules PL"/>
      <sheetName val="Schedules 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/>
      <sheetData sheetId="275"/>
      <sheetData sheetId="276"/>
      <sheetData sheetId="277" refreshError="1"/>
      <sheetData sheetId="278"/>
      <sheetData sheetId="279"/>
      <sheetData sheetId="280" refreshError="1"/>
      <sheetData sheetId="281" refreshError="1"/>
      <sheetData sheetId="282"/>
      <sheetData sheetId="283"/>
      <sheetData sheetId="284"/>
      <sheetData sheetId="285" refreshError="1"/>
      <sheetData sheetId="286" refreshError="1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/>
      <sheetData sheetId="503" refreshError="1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 refreshError="1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 refreshError="1"/>
      <sheetData sheetId="1176"/>
      <sheetData sheetId="1177"/>
      <sheetData sheetId="1178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 refreshError="1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 refreshError="1"/>
      <sheetData sheetId="1228" refreshError="1"/>
      <sheetData sheetId="1229" refreshError="1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/>
      <sheetData sheetId="1407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/>
      <sheetData sheetId="1429"/>
      <sheetData sheetId="1430"/>
      <sheetData sheetId="143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/>
      <sheetData sheetId="1446"/>
      <sheetData sheetId="1447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/>
      <sheetData sheetId="1796" refreshError="1"/>
      <sheetData sheetId="1797" refreshError="1"/>
      <sheetData sheetId="1798" refreshError="1"/>
      <sheetData sheetId="1799"/>
      <sheetData sheetId="1800"/>
      <sheetData sheetId="1801" refreshError="1"/>
      <sheetData sheetId="1802" refreshError="1"/>
      <sheetData sheetId="1803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 refreshError="1"/>
      <sheetData sheetId="1956" refreshError="1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 refreshError="1"/>
      <sheetData sheetId="2061"/>
      <sheetData sheetId="2062"/>
      <sheetData sheetId="2063"/>
      <sheetData sheetId="2064"/>
      <sheetData sheetId="2065"/>
      <sheetData sheetId="2066"/>
      <sheetData sheetId="2067" refreshError="1"/>
      <sheetData sheetId="2068" refreshError="1"/>
      <sheetData sheetId="2069" refreshError="1"/>
      <sheetData sheetId="2070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/>
      <sheetData sheetId="2080"/>
      <sheetData sheetId="2081" refreshError="1"/>
      <sheetData sheetId="2082" refreshError="1"/>
      <sheetData sheetId="2083" refreshError="1"/>
      <sheetData sheetId="2084"/>
      <sheetData sheetId="2085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/>
      <sheetData sheetId="2098"/>
      <sheetData sheetId="2099"/>
      <sheetData sheetId="2100"/>
      <sheetData sheetId="210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 refreshError="1"/>
      <sheetData sheetId="2404" refreshError="1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/>
      <sheetData sheetId="2442"/>
      <sheetData sheetId="2443"/>
      <sheetData sheetId="2444"/>
      <sheetData sheetId="2445"/>
      <sheetData sheetId="2446"/>
      <sheetData sheetId="2447" refreshError="1"/>
      <sheetData sheetId="2448" refreshError="1"/>
      <sheetData sheetId="2449" refreshError="1"/>
      <sheetData sheetId="2450"/>
      <sheetData sheetId="2451"/>
      <sheetData sheetId="2452"/>
      <sheetData sheetId="2453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 refreshError="1"/>
      <sheetData sheetId="2498" refreshError="1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 refreshError="1"/>
      <sheetData sheetId="2756" refreshError="1"/>
      <sheetData sheetId="2757" refreshError="1"/>
      <sheetData sheetId="2758" refreshError="1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 refreshError="1"/>
      <sheetData sheetId="2784" refreshError="1"/>
      <sheetData sheetId="2785" refreshError="1"/>
      <sheetData sheetId="2786"/>
      <sheetData sheetId="2787"/>
      <sheetData sheetId="2788"/>
      <sheetData sheetId="2789" refreshError="1"/>
      <sheetData sheetId="2790" refreshError="1"/>
      <sheetData sheetId="2791"/>
      <sheetData sheetId="2792"/>
      <sheetData sheetId="2793"/>
      <sheetData sheetId="2794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/>
      <sheetData sheetId="3189"/>
      <sheetData sheetId="3190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 refreshError="1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 refreshError="1"/>
      <sheetData sheetId="3516" refreshError="1"/>
      <sheetData sheetId="3517" refreshError="1"/>
      <sheetData sheetId="3518"/>
      <sheetData sheetId="3519"/>
      <sheetData sheetId="3520"/>
      <sheetData sheetId="3521"/>
      <sheetData sheetId="3522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/>
      <sheetData sheetId="3582" refreshError="1"/>
      <sheetData sheetId="3583" refreshError="1"/>
      <sheetData sheetId="3584"/>
      <sheetData sheetId="3585"/>
      <sheetData sheetId="3586"/>
      <sheetData sheetId="3587"/>
      <sheetData sheetId="3588"/>
      <sheetData sheetId="3589"/>
      <sheetData sheetId="3590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 refreshError="1"/>
      <sheetData sheetId="4261" refreshError="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 refreshError="1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 refreshError="1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 refreshError="1"/>
      <sheetData sheetId="4686" refreshError="1"/>
      <sheetData sheetId="4687"/>
      <sheetData sheetId="4688" refreshError="1"/>
      <sheetData sheetId="4689" refreshError="1"/>
      <sheetData sheetId="4690" refreshError="1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 refreshError="1"/>
      <sheetData sheetId="7651" refreshError="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 refreshError="1"/>
      <sheetData sheetId="7745" refreshError="1"/>
      <sheetData sheetId="7746" refreshError="1"/>
      <sheetData sheetId="7747"/>
      <sheetData sheetId="7748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/>
      <sheetData sheetId="7805" refreshError="1"/>
      <sheetData sheetId="7806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/>
      <sheetData sheetId="7856"/>
      <sheetData sheetId="7857"/>
      <sheetData sheetId="7858"/>
      <sheetData sheetId="7859"/>
      <sheetData sheetId="7860"/>
      <sheetData sheetId="7861"/>
      <sheetData sheetId="7862" refreshError="1"/>
      <sheetData sheetId="7863" refreshError="1"/>
      <sheetData sheetId="7864"/>
      <sheetData sheetId="7865"/>
      <sheetData sheetId="7866"/>
      <sheetData sheetId="7867"/>
      <sheetData sheetId="7868"/>
      <sheetData sheetId="7869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 refreshError="1"/>
      <sheetData sheetId="7939" refreshError="1"/>
      <sheetData sheetId="7940"/>
      <sheetData sheetId="7941"/>
      <sheetData sheetId="7942" refreshError="1"/>
      <sheetData sheetId="7943" refreshError="1"/>
      <sheetData sheetId="7944" refreshError="1"/>
      <sheetData sheetId="7945"/>
      <sheetData sheetId="7946"/>
      <sheetData sheetId="7947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/>
      <sheetData sheetId="796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/>
      <sheetData sheetId="7978"/>
      <sheetData sheetId="7979" refreshError="1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 refreshError="1"/>
      <sheetData sheetId="7994"/>
      <sheetData sheetId="7995"/>
      <sheetData sheetId="7996"/>
      <sheetData sheetId="7997"/>
      <sheetData sheetId="7998"/>
      <sheetData sheetId="7999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/>
      <sheetData sheetId="8025"/>
      <sheetData sheetId="8026"/>
      <sheetData sheetId="8027"/>
      <sheetData sheetId="8028"/>
      <sheetData sheetId="8029" refreshError="1"/>
      <sheetData sheetId="8030" refreshError="1"/>
      <sheetData sheetId="8031" refreshError="1"/>
      <sheetData sheetId="8032" refreshError="1"/>
      <sheetData sheetId="8033"/>
      <sheetData sheetId="8034"/>
      <sheetData sheetId="8035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/>
      <sheetData sheetId="8077"/>
      <sheetData sheetId="8078"/>
      <sheetData sheetId="8079"/>
      <sheetData sheetId="8080"/>
      <sheetData sheetId="8081"/>
      <sheetData sheetId="8082"/>
      <sheetData sheetId="8083" refreshError="1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/>
      <sheetData sheetId="8114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/>
      <sheetData sheetId="8126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 refreshError="1"/>
      <sheetData sheetId="8204" refreshError="1"/>
      <sheetData sheetId="8205"/>
      <sheetData sheetId="8206"/>
      <sheetData sheetId="8207"/>
      <sheetData sheetId="8208" refreshError="1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/>
      <sheetData sheetId="8414"/>
      <sheetData sheetId="8415"/>
      <sheetData sheetId="8416"/>
      <sheetData sheetId="8417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/>
      <sheetData sheetId="8427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/>
      <sheetData sheetId="8435"/>
      <sheetData sheetId="8436" refreshError="1"/>
      <sheetData sheetId="8437"/>
      <sheetData sheetId="8438" refreshError="1"/>
      <sheetData sheetId="8439" refreshError="1"/>
      <sheetData sheetId="8440" refreshError="1"/>
      <sheetData sheetId="8441" refreshError="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 refreshError="1"/>
      <sheetData sheetId="8868" refreshError="1"/>
      <sheetData sheetId="8869" refreshError="1"/>
      <sheetData sheetId="8870" refreshError="1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 refreshError="1"/>
      <sheetData sheetId="8890"/>
      <sheetData sheetId="8891"/>
      <sheetData sheetId="8892"/>
      <sheetData sheetId="8893" refreshError="1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 refreshError="1"/>
      <sheetData sheetId="8911" refreshError="1"/>
      <sheetData sheetId="8912" refreshError="1"/>
      <sheetData sheetId="8913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 refreshError="1"/>
      <sheetData sheetId="8988" refreshError="1"/>
      <sheetData sheetId="8989" refreshError="1"/>
      <sheetData sheetId="8990"/>
      <sheetData sheetId="8991"/>
      <sheetData sheetId="8992"/>
      <sheetData sheetId="8993" refreshError="1"/>
      <sheetData sheetId="8994"/>
      <sheetData sheetId="8995"/>
      <sheetData sheetId="8996"/>
      <sheetData sheetId="8997"/>
      <sheetData sheetId="8998"/>
      <sheetData sheetId="8999"/>
      <sheetData sheetId="9000" refreshError="1"/>
      <sheetData sheetId="9001"/>
      <sheetData sheetId="9002"/>
      <sheetData sheetId="9003" refreshError="1"/>
      <sheetData sheetId="9004"/>
      <sheetData sheetId="9005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 refreshError="1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 refreshError="1"/>
      <sheetData sheetId="9096" refreshError="1"/>
      <sheetData sheetId="9097" refreshError="1"/>
      <sheetData sheetId="9098"/>
      <sheetData sheetId="9099"/>
      <sheetData sheetId="9100"/>
      <sheetData sheetId="9101"/>
      <sheetData sheetId="9102" refreshError="1"/>
      <sheetData sheetId="9103"/>
      <sheetData sheetId="9104"/>
      <sheetData sheetId="9105" refreshError="1"/>
      <sheetData sheetId="9106" refreshError="1"/>
      <sheetData sheetId="9107"/>
      <sheetData sheetId="9108" refreshError="1"/>
      <sheetData sheetId="9109"/>
      <sheetData sheetId="9110"/>
      <sheetData sheetId="9111" refreshError="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 refreshError="1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 refreshError="1"/>
      <sheetData sheetId="9235" refreshError="1"/>
      <sheetData sheetId="9236"/>
      <sheetData sheetId="9237"/>
      <sheetData sheetId="9238"/>
      <sheetData sheetId="9239"/>
      <sheetData sheetId="9240" refreshError="1"/>
      <sheetData sheetId="9241" refreshError="1"/>
      <sheetData sheetId="9242" refreshError="1"/>
      <sheetData sheetId="9243" refreshError="1"/>
      <sheetData sheetId="9244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 refreshError="1"/>
      <sheetData sheetId="9265" refreshError="1"/>
      <sheetData sheetId="9266" refreshError="1"/>
      <sheetData sheetId="9267" refreshError="1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/>
      <sheetData sheetId="9295"/>
      <sheetData sheetId="9296" refreshError="1"/>
      <sheetData sheetId="9297" refreshError="1"/>
      <sheetData sheetId="9298"/>
      <sheetData sheetId="9299"/>
      <sheetData sheetId="9300"/>
      <sheetData sheetId="9301"/>
      <sheetData sheetId="9302" refreshError="1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 refreshError="1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 refreshError="1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 refreshError="1"/>
      <sheetData sheetId="9406" refreshError="1"/>
      <sheetData sheetId="9407"/>
      <sheetData sheetId="9408" refreshError="1"/>
      <sheetData sheetId="9409" refreshError="1"/>
      <sheetData sheetId="9410"/>
      <sheetData sheetId="9411"/>
      <sheetData sheetId="9412"/>
      <sheetData sheetId="9413"/>
      <sheetData sheetId="9414"/>
      <sheetData sheetId="9415" refreshError="1"/>
      <sheetData sheetId="9416"/>
      <sheetData sheetId="9417"/>
      <sheetData sheetId="9418"/>
      <sheetData sheetId="9419"/>
      <sheetData sheetId="9420" refreshError="1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/>
      <sheetData sheetId="9446" refreshError="1"/>
      <sheetData sheetId="9447"/>
      <sheetData sheetId="9448"/>
      <sheetData sheetId="9449" refreshError="1"/>
      <sheetData sheetId="9450" refreshError="1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 refreshError="1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 refreshError="1"/>
      <sheetData sheetId="9559" refreshError="1"/>
      <sheetData sheetId="9560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/>
      <sheetData sheetId="9572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/>
      <sheetData sheetId="9579"/>
      <sheetData sheetId="9580"/>
      <sheetData sheetId="958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 refreshError="1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 refreshError="1"/>
      <sheetData sheetId="9706" refreshError="1"/>
      <sheetData sheetId="9707" refreshError="1"/>
      <sheetData sheetId="9708"/>
      <sheetData sheetId="9709"/>
      <sheetData sheetId="9710"/>
      <sheetData sheetId="9711"/>
      <sheetData sheetId="9712"/>
      <sheetData sheetId="9713" refreshError="1"/>
      <sheetData sheetId="9714" refreshError="1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 refreshError="1"/>
      <sheetData sheetId="9756" refreshError="1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 refreshError="1"/>
      <sheetData sheetId="9767" refreshError="1"/>
      <sheetData sheetId="9768" refreshError="1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 refreshError="1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 refreshError="1"/>
      <sheetData sheetId="10317" refreshError="1"/>
      <sheetData sheetId="10318" refreshError="1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 refreshError="1"/>
      <sheetData sheetId="10342" refreshError="1"/>
      <sheetData sheetId="10343" refreshError="1"/>
      <sheetData sheetId="10344" refreshError="1"/>
      <sheetData sheetId="10345"/>
      <sheetData sheetId="10346" refreshError="1"/>
      <sheetData sheetId="10347" refreshError="1"/>
      <sheetData sheetId="10348" refreshError="1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/>
      <sheetData sheetId="11627"/>
      <sheetData sheetId="11628"/>
      <sheetData sheetId="11629"/>
      <sheetData sheetId="11630"/>
      <sheetData sheetId="11631"/>
      <sheetData sheetId="11632" refreshError="1"/>
      <sheetData sheetId="11633"/>
      <sheetData sheetId="11634"/>
      <sheetData sheetId="11635"/>
      <sheetData sheetId="11636"/>
      <sheetData sheetId="11637" refreshError="1"/>
      <sheetData sheetId="11638" refreshError="1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/>
      <sheetData sheetId="12546"/>
      <sheetData sheetId="12547"/>
      <sheetData sheetId="12548"/>
      <sheetData sheetId="12549"/>
      <sheetData sheetId="12550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/>
      <sheetData sheetId="12558"/>
      <sheetData sheetId="12559"/>
      <sheetData sheetId="12560" refreshError="1"/>
      <sheetData sheetId="12561"/>
      <sheetData sheetId="12562"/>
      <sheetData sheetId="12563"/>
      <sheetData sheetId="12564"/>
      <sheetData sheetId="12565"/>
      <sheetData sheetId="12566" refreshError="1"/>
      <sheetData sheetId="12567" refreshError="1"/>
      <sheetData sheetId="12568" refreshError="1"/>
      <sheetData sheetId="12569"/>
      <sheetData sheetId="12570"/>
      <sheetData sheetId="12571"/>
      <sheetData sheetId="12572"/>
      <sheetData sheetId="12573" refreshError="1"/>
      <sheetData sheetId="12574"/>
      <sheetData sheetId="12575" refreshError="1"/>
      <sheetData sheetId="12576" refreshError="1"/>
      <sheetData sheetId="12577" refreshError="1"/>
      <sheetData sheetId="12578" refreshError="1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 refreshError="1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 refreshError="1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 refreshError="1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 refreshError="1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 refreshError="1"/>
      <sheetData sheetId="12676"/>
      <sheetData sheetId="12677" refreshError="1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 refreshError="1"/>
      <sheetData sheetId="12705"/>
      <sheetData sheetId="12706"/>
      <sheetData sheetId="12707"/>
      <sheetData sheetId="12708"/>
      <sheetData sheetId="12709" refreshError="1"/>
      <sheetData sheetId="12710" refreshError="1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 refreshError="1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 refreshError="1"/>
      <sheetData sheetId="12774" refreshError="1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 refreshError="1"/>
      <sheetData sheetId="12794" refreshError="1"/>
      <sheetData sheetId="12795"/>
      <sheetData sheetId="12796" refreshError="1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 refreshError="1"/>
      <sheetData sheetId="12824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 refreshError="1"/>
      <sheetData sheetId="12956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 refreshError="1"/>
      <sheetData sheetId="13167" refreshError="1"/>
      <sheetData sheetId="13168"/>
      <sheetData sheetId="13169" refreshError="1"/>
      <sheetData sheetId="13170"/>
      <sheetData sheetId="1317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 refreshError="1"/>
      <sheetData sheetId="13599"/>
      <sheetData sheetId="13600" refreshError="1"/>
      <sheetData sheetId="13601"/>
      <sheetData sheetId="13602"/>
      <sheetData sheetId="13603"/>
      <sheetData sheetId="13604"/>
      <sheetData sheetId="13605" refreshError="1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/>
      <sheetData sheetId="13620"/>
      <sheetData sheetId="13621" refreshError="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 refreshError="1"/>
      <sheetData sheetId="13642" refreshError="1"/>
      <sheetData sheetId="13643" refreshError="1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 refreshError="1"/>
      <sheetData sheetId="13774" refreshError="1"/>
      <sheetData sheetId="13775"/>
      <sheetData sheetId="13776"/>
      <sheetData sheetId="13777"/>
      <sheetData sheetId="13778"/>
      <sheetData sheetId="13779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QTY"/>
      <sheetName val="ASSUM"/>
      <sheetName val="EQUITY"/>
      <sheetName val="GRAPHS"/>
      <sheetName val="LINKS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shflow"/>
      <sheetName val="Annuity"/>
      <sheetName val="Land Acquisition"/>
      <sheetName val="Revenue"/>
      <sheetName val="Master Plan"/>
      <sheetName val="Legal"/>
      <sheetName val="Power Plant"/>
      <sheetName val="TOC"/>
      <sheetName val="Financials"/>
      <sheetName val="Security OHs"/>
      <sheetName val="Security Manpower"/>
      <sheetName val="Manpower"/>
      <sheetName val="Admin"/>
      <sheetName val="Loans"/>
      <sheetName val="Depreciation"/>
      <sheetName val="Tax"/>
      <sheetName val="BUA"/>
      <sheetName val="O&amp;M workings"/>
      <sheetName val="Water standalone"/>
      <sheetName val="IC 123 infra"/>
      <sheetName val="Proj Dev ICs"/>
      <sheetName val="Proj Dev detailed"/>
      <sheetName val="Proj Dev Summary"/>
      <sheetName val="New parcels inputs"/>
      <sheetName val="Stat charges rates"/>
      <sheetName val="New parcels assumps"/>
      <sheetName val="New parcels phasing"/>
      <sheetName val="Infra Summary"/>
      <sheetName val="Gen Assum"/>
      <sheetName val="R&amp;R Ann I"/>
      <sheetName val="R&amp;R Ann II"/>
      <sheetName val="R&amp;R Ann III"/>
      <sheetName val="R&amp;R Ann IV"/>
      <sheetName val="R&amp;R Ann V"/>
      <sheetName val="R&amp;R Ann VI"/>
      <sheetName val="R&amp;R Ann VII"/>
      <sheetName val="Water Yrwise-capital"/>
      <sheetName val="MET-Phase I- Water-Gantt"/>
      <sheetName val="Power"/>
      <sheetName val="R&amp;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9">
          <cell r="F19">
            <v>0</v>
          </cell>
          <cell r="G19">
            <v>0</v>
          </cell>
          <cell r="H19">
            <v>627.05530950919012</v>
          </cell>
          <cell r="I19">
            <v>0</v>
          </cell>
          <cell r="J19">
            <v>0</v>
          </cell>
          <cell r="K19">
            <v>646.9618272713866</v>
          </cell>
          <cell r="L19">
            <v>0</v>
          </cell>
          <cell r="M19">
            <v>0</v>
          </cell>
          <cell r="N19">
            <v>667.50029797841466</v>
          </cell>
          <cell r="O19">
            <v>0</v>
          </cell>
          <cell r="P19">
            <v>0</v>
          </cell>
          <cell r="Q19">
            <v>688.69078362852315</v>
          </cell>
          <cell r="R19">
            <v>0</v>
          </cell>
          <cell r="S19">
            <v>710.55398310879377</v>
          </cell>
          <cell r="T19">
            <v>733.11125241383479</v>
          </cell>
          <cell r="U19">
            <v>756.38462550633744</v>
          </cell>
          <cell r="V19">
            <v>780.39683583987198</v>
          </cell>
          <cell r="W19">
            <v>0</v>
          </cell>
          <cell r="X19">
            <v>805.17133856494729</v>
          </cell>
          <cell r="Y19">
            <v>830.73233344002506</v>
          </cell>
          <cell r="Z19">
            <v>857.10478846986712</v>
          </cell>
          <cell r="AA19">
            <v>884.3144642943073</v>
          </cell>
          <cell r="AC19">
            <v>912.38793935106196</v>
          </cell>
          <cell r="AD19">
            <v>941.35263583567621</v>
          </cell>
          <cell r="AE19">
            <v>971.23684647936318</v>
          </cell>
          <cell r="AF19">
            <v>1002.0697621627587</v>
          </cell>
          <cell r="AH19">
            <v>1033.8815003834061</v>
          </cell>
          <cell r="AI19">
            <v>1066.7031345976029</v>
          </cell>
          <cell r="AJ19">
            <v>1100.5667244606529</v>
          </cell>
          <cell r="AK19">
            <v>1135.505346991903</v>
          </cell>
        </row>
        <row r="25">
          <cell r="F25">
            <v>0</v>
          </cell>
          <cell r="G25">
            <v>0</v>
          </cell>
          <cell r="H25">
            <v>627.05530950919012</v>
          </cell>
          <cell r="I25">
            <v>0</v>
          </cell>
          <cell r="J25">
            <v>0</v>
          </cell>
          <cell r="K25">
            <v>646.9618272713866</v>
          </cell>
          <cell r="L25">
            <v>0</v>
          </cell>
          <cell r="M25">
            <v>0</v>
          </cell>
          <cell r="N25">
            <v>667.50029797841466</v>
          </cell>
          <cell r="O25">
            <v>0</v>
          </cell>
          <cell r="P25">
            <v>0</v>
          </cell>
          <cell r="Q25">
            <v>688.69078362852315</v>
          </cell>
          <cell r="R25">
            <v>0</v>
          </cell>
          <cell r="S25">
            <v>710.55398310879377</v>
          </cell>
          <cell r="T25">
            <v>733.11125241383479</v>
          </cell>
          <cell r="U25">
            <v>756.38462550633744</v>
          </cell>
          <cell r="V25">
            <v>780.39683583987198</v>
          </cell>
          <cell r="W25">
            <v>0</v>
          </cell>
          <cell r="X25">
            <v>805.17133856494729</v>
          </cell>
          <cell r="Y25">
            <v>830.73233344002506</v>
          </cell>
          <cell r="Z25">
            <v>857.10478846986712</v>
          </cell>
          <cell r="AA25">
            <v>884.3144642943073</v>
          </cell>
          <cell r="AC25">
            <v>912.38793935126614</v>
          </cell>
          <cell r="AD25">
            <v>941.35263583855897</v>
          </cell>
          <cell r="AE25">
            <v>971.23684649973143</v>
          </cell>
          <cell r="AF25">
            <v>1002.0697622597645</v>
          </cell>
          <cell r="AH25">
            <v>1033.8815007370486</v>
          </cell>
          <cell r="AI25">
            <v>1066.7031356586267</v>
          </cell>
          <cell r="AJ25">
            <v>1100.566727206412</v>
          </cell>
          <cell r="AK25">
            <v>1135.5053533228579</v>
          </cell>
        </row>
        <row r="27">
          <cell r="D27">
            <v>1.0611838661134243E-5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_SL-ACC CODE MATRIX"/>
      <sheetName val="GL-ACCOUNT CODE MAPPING"/>
      <sheetName val="coa_ramco_168"/>
    </sheetNames>
    <sheetDataSet>
      <sheetData sheetId="0"/>
      <sheetData sheetId="1"/>
      <sheetData sheetId="2" refreshError="1">
        <row r="2">
          <cell r="A2" t="str">
            <v>A101001</v>
          </cell>
          <cell r="B2" t="str">
            <v>Land- Free Hold</v>
          </cell>
          <cell r="C2" t="str">
            <v>ASSET</v>
          </cell>
          <cell r="D2" t="str">
            <v>BALANCE SHEET</v>
          </cell>
          <cell r="E2" t="str">
            <v>ASSET A/C</v>
          </cell>
          <cell r="F2" t="str">
            <v xml:space="preserve"> </v>
          </cell>
          <cell r="G2" t="str">
            <v>FIXED ASSETS</v>
          </cell>
          <cell r="H2" t="str">
            <v>GROSS BLOCK</v>
          </cell>
          <cell r="I2" t="str">
            <v>LAND</v>
          </cell>
        </row>
        <row r="3">
          <cell r="A3" t="str">
            <v>A101002</v>
          </cell>
          <cell r="B3" t="str">
            <v>Land -Lease Hold</v>
          </cell>
          <cell r="C3" t="str">
            <v>ASSET</v>
          </cell>
          <cell r="D3" t="str">
            <v>BALANCE SHEET</v>
          </cell>
          <cell r="E3" t="str">
            <v>ASSET A/C</v>
          </cell>
          <cell r="F3" t="str">
            <v xml:space="preserve"> </v>
          </cell>
          <cell r="G3" t="str">
            <v>FIXED ASSETS</v>
          </cell>
          <cell r="H3" t="str">
            <v>GROSS BLOCK</v>
          </cell>
          <cell r="I3" t="str">
            <v>LAND</v>
          </cell>
        </row>
        <row r="4">
          <cell r="A4" t="str">
            <v>A101101</v>
          </cell>
          <cell r="B4" t="str">
            <v>Buildings-Main</v>
          </cell>
          <cell r="C4" t="str">
            <v>ASSET</v>
          </cell>
          <cell r="D4" t="str">
            <v>BALANCE SHEET</v>
          </cell>
          <cell r="E4" t="str">
            <v>ASSET A/C</v>
          </cell>
          <cell r="F4" t="str">
            <v xml:space="preserve"> </v>
          </cell>
          <cell r="G4" t="str">
            <v>FIXED ASSETS</v>
          </cell>
          <cell r="H4" t="str">
            <v>GROSS BLOCK</v>
          </cell>
          <cell r="I4" t="str">
            <v>BUILDINGS</v>
          </cell>
        </row>
        <row r="5">
          <cell r="A5" t="str">
            <v>A101102</v>
          </cell>
          <cell r="B5" t="str">
            <v>Buildings-Office</v>
          </cell>
          <cell r="C5" t="str">
            <v>ASSET</v>
          </cell>
          <cell r="D5" t="str">
            <v>BALANCE SHEET</v>
          </cell>
          <cell r="E5" t="str">
            <v>ASSET A/C</v>
          </cell>
          <cell r="F5" t="str">
            <v xml:space="preserve"> </v>
          </cell>
          <cell r="G5" t="str">
            <v>FIXED ASSETS</v>
          </cell>
          <cell r="H5" t="str">
            <v>GROSS BLOCK</v>
          </cell>
          <cell r="I5" t="str">
            <v>BUILDINGS</v>
          </cell>
        </row>
        <row r="6">
          <cell r="A6" t="str">
            <v>A101103</v>
          </cell>
          <cell r="B6" t="str">
            <v>Buildings-Residential</v>
          </cell>
          <cell r="C6" t="str">
            <v>ASSET</v>
          </cell>
          <cell r="D6" t="str">
            <v>BALANCE SHEET</v>
          </cell>
          <cell r="E6" t="str">
            <v>ASSET A/C</v>
          </cell>
          <cell r="F6" t="str">
            <v xml:space="preserve"> </v>
          </cell>
          <cell r="G6" t="str">
            <v>FIXED ASSETS</v>
          </cell>
          <cell r="H6" t="str">
            <v>GROSS BLOCK</v>
          </cell>
          <cell r="I6" t="str">
            <v>BUILDINGS</v>
          </cell>
        </row>
        <row r="7">
          <cell r="A7" t="str">
            <v>A101104</v>
          </cell>
          <cell r="B7" t="str">
            <v>Buildings-Temporary</v>
          </cell>
          <cell r="C7" t="str">
            <v>ASSET</v>
          </cell>
          <cell r="D7" t="str">
            <v>BALANCE SHEET</v>
          </cell>
          <cell r="E7" t="str">
            <v>ASSET A/C</v>
          </cell>
          <cell r="F7" t="str">
            <v xml:space="preserve"> </v>
          </cell>
          <cell r="G7" t="str">
            <v>FIXED ASSETS</v>
          </cell>
          <cell r="H7" t="str">
            <v>GROSS BLOCK</v>
          </cell>
          <cell r="I7" t="str">
            <v>BUILDINGS</v>
          </cell>
        </row>
        <row r="8">
          <cell r="A8" t="str">
            <v>A101105</v>
          </cell>
          <cell r="B8" t="str">
            <v>Buildings-Roads</v>
          </cell>
          <cell r="C8" t="str">
            <v>ASSET</v>
          </cell>
          <cell r="D8" t="str">
            <v>BALANCE SHEET</v>
          </cell>
          <cell r="E8" t="str">
            <v>ASSET A/C</v>
          </cell>
          <cell r="F8" t="str">
            <v xml:space="preserve"> </v>
          </cell>
          <cell r="G8" t="str">
            <v>FIXED ASSETS</v>
          </cell>
          <cell r="H8" t="str">
            <v>GROSS BLOCK</v>
          </cell>
          <cell r="I8" t="str">
            <v>BUILDINGS</v>
          </cell>
        </row>
        <row r="9">
          <cell r="A9" t="str">
            <v>A101106</v>
          </cell>
          <cell r="B9" t="str">
            <v>Buildings-Tubewells</v>
          </cell>
          <cell r="C9" t="str">
            <v>ASSET</v>
          </cell>
          <cell r="D9" t="str">
            <v>BALANCE SHEET</v>
          </cell>
          <cell r="E9" t="str">
            <v>ASSET A/C</v>
          </cell>
          <cell r="F9" t="str">
            <v xml:space="preserve"> </v>
          </cell>
          <cell r="G9" t="str">
            <v>FIXED ASSETS</v>
          </cell>
          <cell r="H9" t="str">
            <v>GROSS BLOCK</v>
          </cell>
          <cell r="I9" t="str">
            <v>BUILDINGS</v>
          </cell>
        </row>
        <row r="10">
          <cell r="A10" t="str">
            <v>A101107</v>
          </cell>
          <cell r="B10" t="str">
            <v>BUILDINGS</v>
          </cell>
          <cell r="C10" t="str">
            <v>ASSET</v>
          </cell>
          <cell r="D10" t="str">
            <v>BALANCE SHEET</v>
          </cell>
          <cell r="E10" t="str">
            <v xml:space="preserve"> </v>
          </cell>
          <cell r="F10" t="str">
            <v xml:space="preserve"> </v>
          </cell>
          <cell r="G10" t="str">
            <v>FIXED ASSETS</v>
          </cell>
          <cell r="H10" t="str">
            <v>GROSS BLOCK</v>
          </cell>
          <cell r="I10" t="str">
            <v>BUILDINGS</v>
          </cell>
        </row>
        <row r="11">
          <cell r="A11" t="str">
            <v>A101201</v>
          </cell>
          <cell r="B11" t="str">
            <v>Plant &amp; Machinery- Other Plant &amp; Mach.</v>
          </cell>
          <cell r="C11" t="str">
            <v>ASSET</v>
          </cell>
          <cell r="D11" t="str">
            <v>BALANCE SHEET</v>
          </cell>
          <cell r="E11" t="str">
            <v>ASSET A/C</v>
          </cell>
          <cell r="F11" t="str">
            <v xml:space="preserve"> </v>
          </cell>
          <cell r="G11" t="str">
            <v>FIXED ASSETS</v>
          </cell>
          <cell r="H11" t="str">
            <v>GROSS BLOCK</v>
          </cell>
          <cell r="I11" t="str">
            <v>PLANT AND MACHINERY</v>
          </cell>
        </row>
        <row r="12">
          <cell r="A12" t="str">
            <v>A101202</v>
          </cell>
          <cell r="B12" t="str">
            <v>Plant &amp; Machinery- Generators</v>
          </cell>
          <cell r="C12" t="str">
            <v>ASSET</v>
          </cell>
          <cell r="D12" t="str">
            <v>BALANCE SHEET</v>
          </cell>
          <cell r="E12" t="str">
            <v>ASSET A/C</v>
          </cell>
          <cell r="F12" t="str">
            <v xml:space="preserve"> </v>
          </cell>
          <cell r="G12" t="str">
            <v>FIXED ASSETS</v>
          </cell>
          <cell r="H12" t="str">
            <v>GROSS BLOCK</v>
          </cell>
          <cell r="I12" t="str">
            <v>PLANT AND MACHINERY</v>
          </cell>
        </row>
        <row r="13">
          <cell r="A13" t="str">
            <v>A101203</v>
          </cell>
          <cell r="B13" t="str">
            <v>Plant &amp; Machinery- Cranes</v>
          </cell>
          <cell r="C13" t="str">
            <v>ASSET</v>
          </cell>
          <cell r="D13" t="str">
            <v>BALANCE SHEET</v>
          </cell>
          <cell r="E13" t="str">
            <v>ASSET A/C</v>
          </cell>
          <cell r="F13" t="str">
            <v xml:space="preserve"> </v>
          </cell>
          <cell r="G13" t="str">
            <v>FIXED ASSETS</v>
          </cell>
          <cell r="H13" t="str">
            <v>GROSS BLOCK</v>
          </cell>
          <cell r="I13" t="str">
            <v>PLANT AND MACHINERY</v>
          </cell>
        </row>
        <row r="14">
          <cell r="A14" t="str">
            <v>A101204</v>
          </cell>
          <cell r="B14" t="str">
            <v>Plant &amp; Machinery- Excavators</v>
          </cell>
          <cell r="C14" t="str">
            <v>ASSET</v>
          </cell>
          <cell r="D14" t="str">
            <v>BALANCE SHEET</v>
          </cell>
          <cell r="E14" t="str">
            <v>ASSET A/C</v>
          </cell>
          <cell r="F14" t="str">
            <v xml:space="preserve"> </v>
          </cell>
          <cell r="G14" t="str">
            <v>FIXED ASSETS</v>
          </cell>
          <cell r="H14" t="str">
            <v>GROSS BLOCK</v>
          </cell>
          <cell r="I14" t="str">
            <v>PLANT AND MACHINERY</v>
          </cell>
        </row>
        <row r="15">
          <cell r="A15" t="str">
            <v>A101205</v>
          </cell>
          <cell r="B15" t="str">
            <v>Plant &amp; Machinery- Batching Plant</v>
          </cell>
          <cell r="C15" t="str">
            <v>ASSET</v>
          </cell>
          <cell r="D15" t="str">
            <v>BALANCE SHEET</v>
          </cell>
          <cell r="E15" t="str">
            <v>ASSET A/C</v>
          </cell>
          <cell r="F15" t="str">
            <v xml:space="preserve"> </v>
          </cell>
          <cell r="G15" t="str">
            <v>FIXED ASSETS</v>
          </cell>
          <cell r="H15" t="str">
            <v>GROSS BLOCK</v>
          </cell>
          <cell r="I15" t="str">
            <v>PLANT AND MACHINERY</v>
          </cell>
        </row>
        <row r="16">
          <cell r="A16" t="str">
            <v>A101206</v>
          </cell>
          <cell r="B16" t="str">
            <v>Plant &amp; Machinery- Tippers &amp; Transit Mix</v>
          </cell>
          <cell r="C16" t="str">
            <v>ASSET</v>
          </cell>
          <cell r="D16" t="str">
            <v>BALANCE SHEET</v>
          </cell>
          <cell r="E16" t="str">
            <v>ASSET A/C</v>
          </cell>
          <cell r="F16" t="str">
            <v xml:space="preserve"> </v>
          </cell>
          <cell r="G16" t="str">
            <v>FIXED ASSETS</v>
          </cell>
          <cell r="H16" t="str">
            <v>GROSS BLOCK</v>
          </cell>
          <cell r="I16" t="str">
            <v>PLANT AND MACHINERY</v>
          </cell>
        </row>
        <row r="17">
          <cell r="A17" t="str">
            <v>A101207</v>
          </cell>
          <cell r="B17" t="str">
            <v>Plant &amp; Machinery- Tractors &amp; Trailors</v>
          </cell>
          <cell r="C17" t="str">
            <v>ASSET</v>
          </cell>
          <cell r="D17" t="str">
            <v>BALANCE SHEET</v>
          </cell>
          <cell r="E17" t="str">
            <v>ASSET A/C</v>
          </cell>
          <cell r="F17" t="str">
            <v xml:space="preserve"> </v>
          </cell>
          <cell r="G17" t="str">
            <v>FIXED ASSETS</v>
          </cell>
          <cell r="H17" t="str">
            <v>GROSS BLOCK</v>
          </cell>
          <cell r="I17" t="str">
            <v>PLANT AND MACHINERY</v>
          </cell>
        </row>
        <row r="18">
          <cell r="A18" t="str">
            <v>A101208</v>
          </cell>
          <cell r="B18" t="str">
            <v>Plant &amp; Machinery- Steel Shuttering</v>
          </cell>
          <cell r="C18" t="str">
            <v>ASSET</v>
          </cell>
          <cell r="D18" t="str">
            <v>BALANCE SHEET</v>
          </cell>
          <cell r="E18" t="str">
            <v>ASSET A/C</v>
          </cell>
          <cell r="F18" t="str">
            <v xml:space="preserve"> </v>
          </cell>
          <cell r="G18" t="str">
            <v>FIXED ASSETS</v>
          </cell>
          <cell r="H18" t="str">
            <v>GROSS BLOCK</v>
          </cell>
          <cell r="I18" t="str">
            <v>PLANT AND MACHINERY</v>
          </cell>
        </row>
        <row r="19">
          <cell r="A19" t="str">
            <v>A101209</v>
          </cell>
          <cell r="B19" t="str">
            <v>Plant &amp; Machinery- Other Const. Equipmnt</v>
          </cell>
          <cell r="C19" t="str">
            <v>ASSET</v>
          </cell>
          <cell r="D19" t="str">
            <v>BALANCE SHEET</v>
          </cell>
          <cell r="E19" t="str">
            <v>ASSET A/C</v>
          </cell>
          <cell r="F19" t="str">
            <v xml:space="preserve"> </v>
          </cell>
          <cell r="G19" t="str">
            <v>FIXED ASSETS</v>
          </cell>
          <cell r="H19" t="str">
            <v>GROSS BLOCK</v>
          </cell>
          <cell r="I19" t="str">
            <v>PLANT AND MACHINERY</v>
          </cell>
        </row>
        <row r="20">
          <cell r="A20" t="str">
            <v>A101210</v>
          </cell>
          <cell r="B20" t="str">
            <v>Plant &amp; Machinery- Wooden Shuttering</v>
          </cell>
          <cell r="C20" t="str">
            <v>ASSET</v>
          </cell>
          <cell r="D20" t="str">
            <v>BALANCE SHEET</v>
          </cell>
          <cell r="E20" t="str">
            <v>ASSET A/C</v>
          </cell>
          <cell r="F20" t="str">
            <v xml:space="preserve"> </v>
          </cell>
          <cell r="G20" t="str">
            <v>FIXED ASSETS</v>
          </cell>
          <cell r="H20" t="str">
            <v>GROSS BLOCK</v>
          </cell>
          <cell r="I20" t="str">
            <v>PLANT AND MACHINERY</v>
          </cell>
        </row>
        <row r="21">
          <cell r="A21" t="str">
            <v>A101211</v>
          </cell>
          <cell r="B21" t="str">
            <v>Plant &amp; Machinery- Tools &amp; Equipments</v>
          </cell>
          <cell r="C21" t="str">
            <v>ASSET</v>
          </cell>
          <cell r="D21" t="str">
            <v>BALANCE SHEET</v>
          </cell>
          <cell r="E21" t="str">
            <v>ASSET A/C</v>
          </cell>
          <cell r="F21" t="str">
            <v xml:space="preserve"> </v>
          </cell>
          <cell r="G21" t="str">
            <v>FIXED ASSETS</v>
          </cell>
          <cell r="H21" t="str">
            <v>GROSS BLOCK</v>
          </cell>
          <cell r="I21" t="str">
            <v>PLANT AND MACHINERY</v>
          </cell>
        </row>
        <row r="22">
          <cell r="A22" t="str">
            <v>A101212</v>
          </cell>
          <cell r="B22" t="str">
            <v>Plant &amp; Machinery</v>
          </cell>
          <cell r="C22" t="str">
            <v>ASSET</v>
          </cell>
          <cell r="D22" t="str">
            <v>BALANCE SHEET</v>
          </cell>
          <cell r="E22" t="str">
            <v xml:space="preserve"> </v>
          </cell>
          <cell r="F22" t="str">
            <v xml:space="preserve"> </v>
          </cell>
          <cell r="G22" t="str">
            <v>FIXED ASSETS</v>
          </cell>
          <cell r="H22" t="str">
            <v>GROSS BLOCK</v>
          </cell>
          <cell r="I22" t="str">
            <v>PLANT AND MACHINERY</v>
          </cell>
        </row>
        <row r="23">
          <cell r="A23" t="str">
            <v>A101213</v>
          </cell>
          <cell r="B23" t="str">
            <v>Concession Equipment</v>
          </cell>
          <cell r="C23" t="str">
            <v>ASSET</v>
          </cell>
          <cell r="D23" t="str">
            <v>BALANCE SHEET</v>
          </cell>
          <cell r="E23" t="str">
            <v xml:space="preserve"> </v>
          </cell>
          <cell r="F23" t="str">
            <v xml:space="preserve"> </v>
          </cell>
          <cell r="G23" t="str">
            <v>FIXED ASSETS</v>
          </cell>
          <cell r="H23" t="str">
            <v>GROSS BLOCK</v>
          </cell>
          <cell r="I23" t="str">
            <v>PLANT AND MACHINERY</v>
          </cell>
        </row>
        <row r="24">
          <cell r="A24" t="str">
            <v>A101214</v>
          </cell>
          <cell r="B24" t="str">
            <v>Projection System</v>
          </cell>
          <cell r="C24" t="str">
            <v>ASSET</v>
          </cell>
          <cell r="D24" t="str">
            <v>BALANCE SHEET</v>
          </cell>
          <cell r="E24" t="str">
            <v xml:space="preserve"> </v>
          </cell>
          <cell r="F24" t="str">
            <v xml:space="preserve"> </v>
          </cell>
          <cell r="G24" t="str">
            <v>FIXED ASSETS</v>
          </cell>
          <cell r="H24" t="str">
            <v>GROSS BLOCK</v>
          </cell>
          <cell r="I24" t="str">
            <v>PLANT AND MACHINERY</v>
          </cell>
        </row>
        <row r="25">
          <cell r="A25" t="str">
            <v>A101301</v>
          </cell>
          <cell r="B25" t="str">
            <v>Air Conditions</v>
          </cell>
          <cell r="C25" t="str">
            <v>ASSET</v>
          </cell>
          <cell r="D25" t="str">
            <v>BALANCE SHEET</v>
          </cell>
          <cell r="E25" t="str">
            <v>ASSET A/C</v>
          </cell>
          <cell r="F25" t="str">
            <v xml:space="preserve"> </v>
          </cell>
          <cell r="G25" t="str">
            <v>FIXED ASSETS</v>
          </cell>
          <cell r="H25" t="str">
            <v>GROSS BLOCK</v>
          </cell>
          <cell r="I25" t="str">
            <v>AIR CONDITIONS</v>
          </cell>
        </row>
        <row r="26">
          <cell r="A26" t="str">
            <v>A101401</v>
          </cell>
          <cell r="B26" t="str">
            <v>Office Equipments</v>
          </cell>
          <cell r="C26" t="str">
            <v>ASSET</v>
          </cell>
          <cell r="D26" t="str">
            <v>BALANCE SHEET</v>
          </cell>
          <cell r="E26" t="str">
            <v>ASSET A/C</v>
          </cell>
          <cell r="F26" t="str">
            <v xml:space="preserve"> </v>
          </cell>
          <cell r="G26" t="str">
            <v>FIXED ASSETS</v>
          </cell>
          <cell r="H26" t="str">
            <v>GROSS BLOCK</v>
          </cell>
          <cell r="I26" t="str">
            <v>OFFICE EQUIPMENTS</v>
          </cell>
        </row>
        <row r="27">
          <cell r="A27" t="str">
            <v>A101402</v>
          </cell>
          <cell r="B27" t="str">
            <v>TELEPHONE - MOBILES</v>
          </cell>
          <cell r="C27" t="str">
            <v>ASSET</v>
          </cell>
          <cell r="D27" t="str">
            <v>BALANCE SHEET</v>
          </cell>
          <cell r="E27" t="str">
            <v xml:space="preserve"> </v>
          </cell>
          <cell r="F27" t="str">
            <v xml:space="preserve"> </v>
          </cell>
          <cell r="G27" t="str">
            <v>FIXED ASSETS</v>
          </cell>
          <cell r="H27" t="str">
            <v>GROSS BLOCK</v>
          </cell>
          <cell r="I27" t="str">
            <v>OFFICE EQUIPMENTS</v>
          </cell>
        </row>
        <row r="28">
          <cell r="A28" t="str">
            <v>A101403</v>
          </cell>
          <cell r="B28" t="str">
            <v>OFFICE EQUIPMENTS</v>
          </cell>
          <cell r="C28" t="str">
            <v>ASSET</v>
          </cell>
          <cell r="D28" t="str">
            <v>BALANCE SHEET</v>
          </cell>
          <cell r="E28" t="str">
            <v xml:space="preserve"> </v>
          </cell>
          <cell r="F28" t="str">
            <v xml:space="preserve"> </v>
          </cell>
          <cell r="G28" t="str">
            <v>FIXED ASSETS</v>
          </cell>
          <cell r="H28" t="str">
            <v>GROSS BLOCK</v>
          </cell>
          <cell r="I28" t="str">
            <v>OFFICE EQUIPMENTS</v>
          </cell>
        </row>
        <row r="29">
          <cell r="A29" t="str">
            <v>A101501</v>
          </cell>
          <cell r="B29" t="str">
            <v>Computers and EDP Hardwares</v>
          </cell>
          <cell r="C29" t="str">
            <v>ASSET</v>
          </cell>
          <cell r="D29" t="str">
            <v>BALANCE SHEET</v>
          </cell>
          <cell r="E29" t="str">
            <v>ASSET A/C</v>
          </cell>
          <cell r="F29" t="str">
            <v xml:space="preserve"> </v>
          </cell>
          <cell r="G29" t="str">
            <v>FIXED ASSETS</v>
          </cell>
          <cell r="H29" t="str">
            <v>GROSS BLOCK</v>
          </cell>
          <cell r="I29" t="str">
            <v>COMPUTERS</v>
          </cell>
        </row>
        <row r="30">
          <cell r="A30" t="str">
            <v>A101502</v>
          </cell>
          <cell r="B30" t="str">
            <v>Networking and WAN Setup</v>
          </cell>
          <cell r="C30" t="str">
            <v>ASSET</v>
          </cell>
          <cell r="D30" t="str">
            <v>BALANCE SHEET</v>
          </cell>
          <cell r="E30" t="str">
            <v>ASSET A/C</v>
          </cell>
          <cell r="F30" t="str">
            <v xml:space="preserve"> </v>
          </cell>
          <cell r="G30" t="str">
            <v>FIXED ASSETS</v>
          </cell>
          <cell r="H30" t="str">
            <v>GROSS BLOCK</v>
          </cell>
          <cell r="I30" t="str">
            <v>COMPUTERS</v>
          </cell>
        </row>
        <row r="31">
          <cell r="A31" t="str">
            <v>A101503</v>
          </cell>
          <cell r="B31" t="str">
            <v>Software</v>
          </cell>
          <cell r="C31" t="str">
            <v>ASSET</v>
          </cell>
          <cell r="D31" t="str">
            <v>BALANCE SHEET</v>
          </cell>
          <cell r="E31" t="str">
            <v>ASSET A/C</v>
          </cell>
          <cell r="F31" t="str">
            <v xml:space="preserve"> </v>
          </cell>
          <cell r="G31" t="str">
            <v>FIXED ASSETS</v>
          </cell>
          <cell r="H31" t="str">
            <v>GROSS BLOCK</v>
          </cell>
          <cell r="I31" t="str">
            <v>COMPUTERS</v>
          </cell>
        </row>
        <row r="32">
          <cell r="A32" t="str">
            <v>A101504</v>
          </cell>
          <cell r="B32" t="str">
            <v>Computer &amp; EDP Hardware</v>
          </cell>
          <cell r="C32" t="str">
            <v>ASSET</v>
          </cell>
          <cell r="D32" t="str">
            <v>BALANCE SHEET</v>
          </cell>
          <cell r="E32" t="str">
            <v xml:space="preserve"> </v>
          </cell>
          <cell r="F32" t="str">
            <v xml:space="preserve"> </v>
          </cell>
          <cell r="G32" t="str">
            <v>FIXED ASSETS</v>
          </cell>
          <cell r="H32" t="str">
            <v>GROSS BLOCK</v>
          </cell>
          <cell r="I32" t="str">
            <v>COMPUTERS</v>
          </cell>
        </row>
        <row r="33">
          <cell r="A33" t="str">
            <v>A101505</v>
          </cell>
          <cell r="B33" t="str">
            <v>Printers</v>
          </cell>
          <cell r="C33" t="str">
            <v>ASSET</v>
          </cell>
          <cell r="D33" t="str">
            <v>BALANCE SHEET</v>
          </cell>
          <cell r="E33" t="str">
            <v xml:space="preserve"> </v>
          </cell>
          <cell r="F33" t="str">
            <v xml:space="preserve"> </v>
          </cell>
          <cell r="G33" t="str">
            <v>FIXED ASSETS</v>
          </cell>
          <cell r="H33" t="str">
            <v>GROSS BLOCK</v>
          </cell>
          <cell r="I33" t="str">
            <v>COMPUTERS</v>
          </cell>
        </row>
        <row r="34">
          <cell r="A34" t="str">
            <v>A101506</v>
          </cell>
          <cell r="B34" t="str">
            <v>SOFTWARE</v>
          </cell>
          <cell r="C34" t="str">
            <v>ASSET</v>
          </cell>
          <cell r="D34" t="str">
            <v>BALANCE SHEET</v>
          </cell>
          <cell r="E34" t="str">
            <v xml:space="preserve"> </v>
          </cell>
          <cell r="F34" t="str">
            <v xml:space="preserve"> </v>
          </cell>
          <cell r="G34" t="str">
            <v>FIXED ASSETS</v>
          </cell>
          <cell r="H34" t="str">
            <v>GROSS BLOCK</v>
          </cell>
          <cell r="I34" t="str">
            <v>COMPUTERS</v>
          </cell>
        </row>
        <row r="35">
          <cell r="A35" t="str">
            <v>A101601</v>
          </cell>
          <cell r="B35" t="str">
            <v>Furniture and Fixtures</v>
          </cell>
          <cell r="C35" t="str">
            <v>ASSET</v>
          </cell>
          <cell r="D35" t="str">
            <v>BALANCE SHEET</v>
          </cell>
          <cell r="E35" t="str">
            <v>ASSET A/C</v>
          </cell>
          <cell r="F35" t="str">
            <v xml:space="preserve"> </v>
          </cell>
          <cell r="G35" t="str">
            <v>FIXED ASSETS</v>
          </cell>
          <cell r="H35" t="str">
            <v>GROSS BLOCK</v>
          </cell>
          <cell r="I35" t="str">
            <v>FURNITURE AND FITTINGS</v>
          </cell>
        </row>
        <row r="36">
          <cell r="A36" t="str">
            <v>A101602</v>
          </cell>
          <cell r="B36" t="str">
            <v>FURNITURE AND FITTINGS</v>
          </cell>
          <cell r="C36" t="str">
            <v>ASSET</v>
          </cell>
          <cell r="D36" t="str">
            <v>BALANCE SHEET</v>
          </cell>
          <cell r="E36" t="str">
            <v xml:space="preserve"> </v>
          </cell>
          <cell r="F36" t="str">
            <v xml:space="preserve"> </v>
          </cell>
          <cell r="G36" t="str">
            <v>FIXED ASSETS</v>
          </cell>
          <cell r="H36" t="str">
            <v>GROSS BLOCK</v>
          </cell>
          <cell r="I36" t="str">
            <v>FURNITURE AND FITTINGS</v>
          </cell>
        </row>
        <row r="37">
          <cell r="A37" t="str">
            <v>A101701</v>
          </cell>
          <cell r="B37" t="str">
            <v>Vehicles- Car</v>
          </cell>
          <cell r="C37" t="str">
            <v>ASSET</v>
          </cell>
          <cell r="D37" t="str">
            <v>BALANCE SHEET</v>
          </cell>
          <cell r="E37" t="str">
            <v>ASSET A/C</v>
          </cell>
          <cell r="F37" t="str">
            <v xml:space="preserve"> </v>
          </cell>
          <cell r="G37" t="str">
            <v>FIXED ASSETS</v>
          </cell>
          <cell r="H37" t="str">
            <v>GROSS BLOCK</v>
          </cell>
          <cell r="I37" t="str">
            <v>VEHICLES</v>
          </cell>
        </row>
        <row r="38">
          <cell r="A38" t="str">
            <v>A101702</v>
          </cell>
          <cell r="B38" t="str">
            <v>Vehicles- Motor Cycles/ Scooters/ Mopeds</v>
          </cell>
          <cell r="C38" t="str">
            <v>ASSET</v>
          </cell>
          <cell r="D38" t="str">
            <v>BALANCE SHEET</v>
          </cell>
          <cell r="E38" t="str">
            <v>ASSET A/C</v>
          </cell>
          <cell r="F38" t="str">
            <v xml:space="preserve"> </v>
          </cell>
          <cell r="G38" t="str">
            <v>FIXED ASSETS</v>
          </cell>
          <cell r="H38" t="str">
            <v>GROSS BLOCK</v>
          </cell>
          <cell r="I38" t="str">
            <v>VEHICLES</v>
          </cell>
        </row>
        <row r="39">
          <cell r="A39" t="str">
            <v>A101703</v>
          </cell>
          <cell r="B39" t="str">
            <v>Vehicles- Cycles</v>
          </cell>
          <cell r="C39" t="str">
            <v>ASSET</v>
          </cell>
          <cell r="D39" t="str">
            <v>BALANCE SHEET</v>
          </cell>
          <cell r="E39" t="str">
            <v>ASSET A/C</v>
          </cell>
          <cell r="F39" t="str">
            <v xml:space="preserve"> </v>
          </cell>
          <cell r="G39" t="str">
            <v>FIXED ASSETS</v>
          </cell>
          <cell r="H39" t="str">
            <v>GROSS BLOCK</v>
          </cell>
          <cell r="I39" t="str">
            <v>VEHICLES</v>
          </cell>
        </row>
        <row r="40">
          <cell r="A40" t="str">
            <v>A101704</v>
          </cell>
          <cell r="B40" t="str">
            <v>Vehicles- Motor Buses/ Lorries</v>
          </cell>
          <cell r="C40" t="str">
            <v>ASSET</v>
          </cell>
          <cell r="D40" t="str">
            <v>BALANCE SHEET</v>
          </cell>
          <cell r="E40" t="str">
            <v>ASSET A/C</v>
          </cell>
          <cell r="F40" t="str">
            <v xml:space="preserve"> </v>
          </cell>
          <cell r="G40" t="str">
            <v>FIXED ASSETS</v>
          </cell>
          <cell r="H40" t="str">
            <v>GROSS BLOCK</v>
          </cell>
          <cell r="I40" t="str">
            <v>VEHICLES</v>
          </cell>
        </row>
        <row r="41">
          <cell r="A41" t="str">
            <v>A101705</v>
          </cell>
          <cell r="B41" t="str">
            <v>Vehicles-Others</v>
          </cell>
          <cell r="C41" t="str">
            <v>ASSET</v>
          </cell>
          <cell r="D41" t="str">
            <v>BALANCE SHEET</v>
          </cell>
          <cell r="E41" t="str">
            <v>ASSET A/C</v>
          </cell>
          <cell r="F41" t="str">
            <v xml:space="preserve"> </v>
          </cell>
          <cell r="G41" t="str">
            <v>FIXED ASSETS</v>
          </cell>
          <cell r="H41" t="str">
            <v>GROSS BLOCK</v>
          </cell>
          <cell r="I41" t="str">
            <v>VEHICLES</v>
          </cell>
        </row>
        <row r="42">
          <cell r="A42" t="str">
            <v>A101706</v>
          </cell>
          <cell r="B42" t="str">
            <v>VEHICLES</v>
          </cell>
          <cell r="C42" t="str">
            <v>ASSET</v>
          </cell>
          <cell r="D42" t="str">
            <v>BALANCE SHEET</v>
          </cell>
          <cell r="E42" t="str">
            <v xml:space="preserve"> </v>
          </cell>
          <cell r="F42" t="str">
            <v xml:space="preserve"> </v>
          </cell>
          <cell r="G42" t="str">
            <v>FIXED ASSETS</v>
          </cell>
          <cell r="H42" t="str">
            <v>GROSS BLOCK</v>
          </cell>
          <cell r="I42" t="str">
            <v>VEHICLES</v>
          </cell>
        </row>
        <row r="43">
          <cell r="A43" t="str">
            <v>A101707</v>
          </cell>
          <cell r="B43" t="str">
            <v>Vehicles-Motorcycle</v>
          </cell>
          <cell r="C43" t="str">
            <v>ASSET</v>
          </cell>
          <cell r="D43" t="str">
            <v>BALANCE SHEET</v>
          </cell>
          <cell r="E43" t="str">
            <v xml:space="preserve"> </v>
          </cell>
          <cell r="F43" t="str">
            <v xml:space="preserve"> </v>
          </cell>
          <cell r="G43" t="str">
            <v>FIXED ASSETS</v>
          </cell>
          <cell r="H43" t="str">
            <v>GROSS BLOCK</v>
          </cell>
          <cell r="I43" t="str">
            <v>VEHICLES</v>
          </cell>
        </row>
        <row r="44">
          <cell r="A44" t="str">
            <v>A101801</v>
          </cell>
          <cell r="B44" t="str">
            <v>Air Craft</v>
          </cell>
          <cell r="C44" t="str">
            <v>ASSET</v>
          </cell>
          <cell r="D44" t="str">
            <v>BALANCE SHEET</v>
          </cell>
          <cell r="E44" t="str">
            <v>ASSET A/C</v>
          </cell>
          <cell r="F44" t="str">
            <v xml:space="preserve"> </v>
          </cell>
          <cell r="G44" t="str">
            <v>FIXED ASSETS</v>
          </cell>
          <cell r="H44" t="str">
            <v>GROSS BLOCK</v>
          </cell>
          <cell r="I44" t="str">
            <v>AIR CRAFT</v>
          </cell>
        </row>
        <row r="45">
          <cell r="A45" t="str">
            <v>A102001</v>
          </cell>
          <cell r="B45" t="str">
            <v>Fixed Assets on Lease</v>
          </cell>
          <cell r="C45" t="str">
            <v>ASSET</v>
          </cell>
          <cell r="D45" t="str">
            <v>BALANCE SHEET</v>
          </cell>
          <cell r="E45" t="str">
            <v>ASSET A/C</v>
          </cell>
          <cell r="F45" t="str">
            <v xml:space="preserve"> </v>
          </cell>
          <cell r="G45" t="str">
            <v>FIXED ASSETS</v>
          </cell>
          <cell r="H45" t="str">
            <v>GROSS BLOCK</v>
          </cell>
          <cell r="I45" t="str">
            <v>FIXED ASSETS ON LEASE</v>
          </cell>
        </row>
        <row r="46">
          <cell r="A46" t="str">
            <v>A103001</v>
          </cell>
          <cell r="B46" t="str">
            <v>Sale Of Assets</v>
          </cell>
          <cell r="C46" t="str">
            <v>ASSET</v>
          </cell>
          <cell r="D46" t="str">
            <v>BALANCE SHEET</v>
          </cell>
          <cell r="E46" t="str">
            <v>ASSET A/C</v>
          </cell>
          <cell r="F46" t="str">
            <v xml:space="preserve"> </v>
          </cell>
          <cell r="G46" t="str">
            <v>FIXED ASSETS</v>
          </cell>
          <cell r="H46" t="str">
            <v>GROSS BLOCK</v>
          </cell>
          <cell r="I46" t="str">
            <v>SALE OF ASSETS</v>
          </cell>
        </row>
        <row r="47">
          <cell r="A47" t="str">
            <v>A103999</v>
          </cell>
          <cell r="B47" t="str">
            <v>Accumulated Depreciation</v>
          </cell>
          <cell r="C47" t="str">
            <v>ASSET</v>
          </cell>
          <cell r="D47" t="str">
            <v>BALANCE SHEET</v>
          </cell>
          <cell r="E47" t="str">
            <v>ASSET A/C</v>
          </cell>
          <cell r="F47" t="str">
            <v xml:space="preserve"> </v>
          </cell>
          <cell r="G47" t="str">
            <v>FIXED ASSETS</v>
          </cell>
          <cell r="H47" t="str">
            <v>GROSS BLOCK</v>
          </cell>
          <cell r="I47" t="str">
            <v>SALE OF ASSETS</v>
          </cell>
        </row>
        <row r="48">
          <cell r="A48" t="str">
            <v>A105001</v>
          </cell>
          <cell r="B48" t="str">
            <v>CWIP- Land</v>
          </cell>
          <cell r="C48" t="str">
            <v>ASSET</v>
          </cell>
          <cell r="D48" t="str">
            <v>BALANCE SHEET</v>
          </cell>
          <cell r="E48" t="str">
            <v>CAPITAL WIP A/C</v>
          </cell>
          <cell r="F48" t="str">
            <v xml:space="preserve"> </v>
          </cell>
          <cell r="G48" t="str">
            <v>FIXED ASSETS</v>
          </cell>
          <cell r="H48" t="str">
            <v>CAPITAL WORK IN PROGRESS</v>
          </cell>
          <cell r="I48" t="str">
            <v>CAPITAL WORK IN PROGRESS</v>
          </cell>
        </row>
        <row r="49">
          <cell r="A49" t="str">
            <v>A105002</v>
          </cell>
          <cell r="B49" t="str">
            <v>CWIP- Development Expenses</v>
          </cell>
          <cell r="C49" t="str">
            <v>ASSET</v>
          </cell>
          <cell r="D49" t="str">
            <v>BALANCE SHEET</v>
          </cell>
          <cell r="E49" t="str">
            <v xml:space="preserve"> </v>
          </cell>
          <cell r="F49" t="str">
            <v xml:space="preserve"> </v>
          </cell>
          <cell r="G49" t="str">
            <v>FIXED ASSETS</v>
          </cell>
          <cell r="H49" t="str">
            <v>CAPITAL WORK IN PROGRESS</v>
          </cell>
          <cell r="I49" t="str">
            <v>CAPITAL WORK IN PROGRESS</v>
          </cell>
        </row>
        <row r="50">
          <cell r="A50" t="str">
            <v>A105101</v>
          </cell>
          <cell r="B50" t="str">
            <v>CWIP- Buildings</v>
          </cell>
          <cell r="C50" t="str">
            <v>ASSET</v>
          </cell>
          <cell r="D50" t="str">
            <v>BALANCE SHEET</v>
          </cell>
          <cell r="E50" t="str">
            <v>CAPITAL WIP A/C</v>
          </cell>
          <cell r="F50" t="str">
            <v xml:space="preserve"> </v>
          </cell>
          <cell r="G50" t="str">
            <v>FIXED ASSETS</v>
          </cell>
          <cell r="H50" t="str">
            <v>CAPITAL WORK IN PROGRESS</v>
          </cell>
          <cell r="I50" t="str">
            <v>CAPITAL WORK IN PROGRESS</v>
          </cell>
        </row>
        <row r="51">
          <cell r="A51" t="str">
            <v>A105102</v>
          </cell>
          <cell r="B51" t="str">
            <v>CWIP- Electricals</v>
          </cell>
          <cell r="C51" t="str">
            <v>ASSET</v>
          </cell>
          <cell r="D51" t="str">
            <v>BALANCE SHEET</v>
          </cell>
          <cell r="E51" t="str">
            <v>CAPITAL WIP A/C</v>
          </cell>
          <cell r="F51" t="str">
            <v xml:space="preserve"> </v>
          </cell>
          <cell r="G51" t="str">
            <v>FIXED ASSETS</v>
          </cell>
          <cell r="H51" t="str">
            <v>CAPITAL WORK IN PROGRESS</v>
          </cell>
          <cell r="I51" t="str">
            <v>CAPITAL WORK IN PROGRESS</v>
          </cell>
        </row>
        <row r="52">
          <cell r="A52" t="str">
            <v>A105103</v>
          </cell>
          <cell r="B52" t="str">
            <v>CWIP - Civil &amp; Interior Works</v>
          </cell>
          <cell r="C52" t="str">
            <v>ASSET</v>
          </cell>
          <cell r="D52" t="str">
            <v>BALANCE SHEET</v>
          </cell>
          <cell r="E52" t="str">
            <v xml:space="preserve"> </v>
          </cell>
          <cell r="F52" t="str">
            <v xml:space="preserve"> </v>
          </cell>
          <cell r="G52" t="str">
            <v>FIXED ASSETS</v>
          </cell>
          <cell r="H52" t="str">
            <v>CAPITAL WORK IN PROGRESS</v>
          </cell>
          <cell r="I52" t="str">
            <v>CAPITAL WORK IN PROGRESS</v>
          </cell>
        </row>
        <row r="53">
          <cell r="A53" t="str">
            <v>A105104</v>
          </cell>
          <cell r="B53" t="str">
            <v>CWIP - Electrical Works</v>
          </cell>
          <cell r="C53" t="str">
            <v>ASSET</v>
          </cell>
          <cell r="D53" t="str">
            <v>BALANCE SHEET</v>
          </cell>
          <cell r="E53" t="str">
            <v xml:space="preserve"> </v>
          </cell>
          <cell r="F53" t="str">
            <v xml:space="preserve"> </v>
          </cell>
          <cell r="G53" t="str">
            <v>FIXED ASSETS</v>
          </cell>
          <cell r="H53" t="str">
            <v>CAPITAL WORK IN PROGRESS</v>
          </cell>
          <cell r="I53" t="str">
            <v>CAPITAL WORK IN PROGRESS</v>
          </cell>
        </row>
        <row r="54">
          <cell r="A54" t="str">
            <v>A105105</v>
          </cell>
          <cell r="B54" t="str">
            <v>CWIP - Fire Fighting Works</v>
          </cell>
          <cell r="C54" t="str">
            <v>ASSET</v>
          </cell>
          <cell r="D54" t="str">
            <v>BALANCE SHEET</v>
          </cell>
          <cell r="E54" t="str">
            <v xml:space="preserve"> </v>
          </cell>
          <cell r="F54" t="str">
            <v xml:space="preserve"> </v>
          </cell>
          <cell r="G54" t="str">
            <v>FIXED ASSETS</v>
          </cell>
          <cell r="H54" t="str">
            <v>CAPITAL WORK IN PROGRESS</v>
          </cell>
          <cell r="I54" t="str">
            <v>CAPITAL WORK IN PROGRESS</v>
          </cell>
        </row>
        <row r="55">
          <cell r="A55" t="str">
            <v>A105106</v>
          </cell>
          <cell r="B55" t="str">
            <v>CWIP - Distributed Music System Works</v>
          </cell>
          <cell r="C55" t="str">
            <v>ASSET</v>
          </cell>
          <cell r="D55" t="str">
            <v>BALANCE SHEET</v>
          </cell>
          <cell r="E55" t="str">
            <v xml:space="preserve"> </v>
          </cell>
          <cell r="F55" t="str">
            <v xml:space="preserve"> </v>
          </cell>
          <cell r="G55" t="str">
            <v>FIXED ASSETS</v>
          </cell>
          <cell r="H55" t="str">
            <v>CAPITAL WORK IN PROGRESS</v>
          </cell>
          <cell r="I55" t="str">
            <v>CAPITAL WORK IN PROGRESS</v>
          </cell>
        </row>
        <row r="56">
          <cell r="A56" t="str">
            <v>A105201</v>
          </cell>
          <cell r="B56" t="str">
            <v>CWIP- Plant &amp; Machinery</v>
          </cell>
          <cell r="C56" t="str">
            <v>ASSET</v>
          </cell>
          <cell r="D56" t="str">
            <v>BALANCE SHEET</v>
          </cell>
          <cell r="E56" t="str">
            <v>CAPITAL WIP A/C</v>
          </cell>
          <cell r="F56" t="str">
            <v xml:space="preserve"> </v>
          </cell>
          <cell r="G56" t="str">
            <v>FIXED ASSETS</v>
          </cell>
          <cell r="H56" t="str">
            <v>CAPITAL WORK IN PROGRESS</v>
          </cell>
          <cell r="I56" t="str">
            <v>CAPITAL WORK IN PROGRESS</v>
          </cell>
        </row>
        <row r="57">
          <cell r="A57" t="str">
            <v>A105202</v>
          </cell>
          <cell r="B57" t="str">
            <v>CWIP- DG Set</v>
          </cell>
          <cell r="C57" t="str">
            <v>ASSET</v>
          </cell>
          <cell r="D57" t="str">
            <v>BALANCE SHEET</v>
          </cell>
          <cell r="E57" t="str">
            <v>CAPITAL WIP A/C</v>
          </cell>
          <cell r="F57" t="str">
            <v xml:space="preserve"> </v>
          </cell>
          <cell r="G57" t="str">
            <v>FIXED ASSETS</v>
          </cell>
          <cell r="H57" t="str">
            <v>CAPITAL WORK IN PROGRESS</v>
          </cell>
          <cell r="I57" t="str">
            <v>CAPITAL WORK IN PROGRESS</v>
          </cell>
        </row>
        <row r="58">
          <cell r="A58" t="str">
            <v>A105301</v>
          </cell>
          <cell r="B58" t="str">
            <v>CWIP- AC</v>
          </cell>
          <cell r="C58" t="str">
            <v>ASSET</v>
          </cell>
          <cell r="D58" t="str">
            <v>BALANCE SHEET</v>
          </cell>
          <cell r="E58" t="str">
            <v>CAPITAL WIP A/C</v>
          </cell>
          <cell r="F58" t="str">
            <v xml:space="preserve"> </v>
          </cell>
          <cell r="G58" t="str">
            <v>FIXED ASSETS</v>
          </cell>
          <cell r="H58" t="str">
            <v>CAPITAL WORK IN PROGRESS</v>
          </cell>
          <cell r="I58" t="str">
            <v>CAPITAL WORK IN PROGRESS</v>
          </cell>
        </row>
        <row r="59">
          <cell r="A59" t="str">
            <v>A105401</v>
          </cell>
          <cell r="B59" t="str">
            <v>CWIP-Furniture &amp; Fittings</v>
          </cell>
          <cell r="C59" t="str">
            <v>ASSET</v>
          </cell>
          <cell r="D59" t="str">
            <v>BALANCE SHEET</v>
          </cell>
          <cell r="E59" t="str">
            <v>CAPITAL WIP A/C</v>
          </cell>
          <cell r="F59" t="str">
            <v xml:space="preserve"> </v>
          </cell>
          <cell r="G59" t="str">
            <v>FIXED ASSETS</v>
          </cell>
          <cell r="H59" t="str">
            <v>CAPITAL WORK IN PROGRESS</v>
          </cell>
          <cell r="I59" t="str">
            <v>CAPITAL WORK IN PROGRESS</v>
          </cell>
        </row>
        <row r="60">
          <cell r="A60" t="str">
            <v>A105501</v>
          </cell>
          <cell r="B60" t="str">
            <v>CWIP- Computers</v>
          </cell>
          <cell r="C60" t="str">
            <v>ASSET</v>
          </cell>
          <cell r="D60" t="str">
            <v>BALANCE SHEET</v>
          </cell>
          <cell r="E60" t="str">
            <v>CAPITAL WIP A/C</v>
          </cell>
          <cell r="F60" t="str">
            <v xml:space="preserve"> </v>
          </cell>
          <cell r="G60" t="str">
            <v>FIXED ASSETS</v>
          </cell>
          <cell r="H60" t="str">
            <v>CAPITAL WORK IN PROGRESS</v>
          </cell>
          <cell r="I60" t="str">
            <v>CAPITAL WORK IN PROGRESS</v>
          </cell>
        </row>
        <row r="61">
          <cell r="A61" t="str">
            <v>A105502</v>
          </cell>
          <cell r="B61" t="str">
            <v>CWIP- Networking/WAN Setup</v>
          </cell>
          <cell r="C61" t="str">
            <v>ASSET</v>
          </cell>
          <cell r="D61" t="str">
            <v>BALANCE SHEET</v>
          </cell>
          <cell r="E61" t="str">
            <v>CAPITAL WIP A/C</v>
          </cell>
          <cell r="F61" t="str">
            <v xml:space="preserve"> </v>
          </cell>
          <cell r="G61" t="str">
            <v>FIXED ASSETS</v>
          </cell>
          <cell r="H61" t="str">
            <v>CAPITAL WORK IN PROGRESS</v>
          </cell>
          <cell r="I61" t="str">
            <v>CAPITAL WORK IN PROGRESS</v>
          </cell>
        </row>
        <row r="62">
          <cell r="A62" t="str">
            <v>A105601</v>
          </cell>
          <cell r="B62" t="str">
            <v>CWIP- Other Items</v>
          </cell>
          <cell r="C62" t="str">
            <v>ASSET</v>
          </cell>
          <cell r="D62" t="str">
            <v>BALANCE SHEET</v>
          </cell>
          <cell r="E62" t="str">
            <v>CAPITAL WIP A/C</v>
          </cell>
          <cell r="F62" t="str">
            <v xml:space="preserve"> </v>
          </cell>
          <cell r="G62" t="str">
            <v>FIXED ASSETS</v>
          </cell>
          <cell r="H62" t="str">
            <v>CAPITAL WORK IN PROGRESS</v>
          </cell>
          <cell r="I62" t="str">
            <v>CAPITAL WORK IN PROGRESS</v>
          </cell>
        </row>
        <row r="63">
          <cell r="A63" t="str">
            <v>A105602</v>
          </cell>
          <cell r="B63" t="str">
            <v>CWIP- Others</v>
          </cell>
          <cell r="C63" t="str">
            <v>ASSET</v>
          </cell>
          <cell r="D63" t="str">
            <v>BALANCE SHEET</v>
          </cell>
          <cell r="E63" t="str">
            <v xml:space="preserve"> </v>
          </cell>
          <cell r="F63" t="str">
            <v xml:space="preserve"> </v>
          </cell>
          <cell r="G63" t="str">
            <v>FIXED ASSETS</v>
          </cell>
          <cell r="H63" t="str">
            <v>CAPITAL WORK IN PROGRESS</v>
          </cell>
          <cell r="I63" t="str">
            <v>CAPITAL WORK IN PROGRESS</v>
          </cell>
        </row>
        <row r="64">
          <cell r="A64" t="str">
            <v>A105701</v>
          </cell>
          <cell r="B64" t="str">
            <v>CWIP- General Admin. Expenses</v>
          </cell>
          <cell r="C64" t="str">
            <v>ASSET</v>
          </cell>
          <cell r="D64" t="str">
            <v>BALANCE SHEET</v>
          </cell>
          <cell r="E64" t="str">
            <v xml:space="preserve"> </v>
          </cell>
          <cell r="F64" t="str">
            <v xml:space="preserve"> </v>
          </cell>
          <cell r="G64" t="str">
            <v>FIXED ASSETS</v>
          </cell>
          <cell r="H64" t="str">
            <v>CAPITAL WORK IN PROGRESS</v>
          </cell>
          <cell r="I64" t="str">
            <v>CAPITAL WORK IN PROGRESS</v>
          </cell>
        </row>
        <row r="65">
          <cell r="A65" t="str">
            <v>A105702</v>
          </cell>
          <cell r="B65" t="str">
            <v>Expenses Allocable To Projects</v>
          </cell>
          <cell r="C65" t="str">
            <v>ASSET</v>
          </cell>
          <cell r="D65" t="str">
            <v>BALANCE SHEET</v>
          </cell>
          <cell r="E65" t="str">
            <v xml:space="preserve"> </v>
          </cell>
          <cell r="F65" t="str">
            <v xml:space="preserve"> </v>
          </cell>
          <cell r="G65" t="str">
            <v>FIXED ASSETS</v>
          </cell>
          <cell r="H65" t="str">
            <v>CAPITAL WORK IN PROGRESS</v>
          </cell>
          <cell r="I65" t="str">
            <v>CAPITAL WORK IN PROGRESS</v>
          </cell>
        </row>
        <row r="66">
          <cell r="A66" t="str">
            <v>A105703</v>
          </cell>
          <cell r="B66" t="str">
            <v>Incidental Exp. Pending Allocation</v>
          </cell>
          <cell r="C66" t="str">
            <v>ASSET</v>
          </cell>
          <cell r="D66" t="str">
            <v>BALANCE SHEET</v>
          </cell>
          <cell r="E66" t="str">
            <v xml:space="preserve"> </v>
          </cell>
          <cell r="F66" t="str">
            <v xml:space="preserve"> </v>
          </cell>
          <cell r="G66" t="str">
            <v>FIXED ASSETS</v>
          </cell>
          <cell r="H66" t="str">
            <v>CAPITAL WORK IN PROGRESS</v>
          </cell>
          <cell r="I66" t="str">
            <v>CAPITAL WORK IN PROGRESS</v>
          </cell>
        </row>
        <row r="67">
          <cell r="A67" t="str">
            <v>A105704</v>
          </cell>
          <cell r="B67" t="str">
            <v>Exps.-Proj. Under Commencement</v>
          </cell>
          <cell r="C67" t="str">
            <v>ASSET</v>
          </cell>
          <cell r="D67" t="str">
            <v>BALANCE SHEET</v>
          </cell>
          <cell r="E67" t="str">
            <v xml:space="preserve"> </v>
          </cell>
          <cell r="F67" t="str">
            <v xml:space="preserve"> </v>
          </cell>
          <cell r="G67" t="str">
            <v>FIXED ASSETS</v>
          </cell>
          <cell r="H67" t="str">
            <v>CAPITAL WORK IN PROGRESS</v>
          </cell>
          <cell r="I67" t="str">
            <v>CAPITAL WORK IN PROGRESS</v>
          </cell>
        </row>
        <row r="68">
          <cell r="A68" t="str">
            <v>A105705</v>
          </cell>
          <cell r="B68" t="str">
            <v>Pipe Line Expenses Capitalized</v>
          </cell>
          <cell r="C68" t="str">
            <v>ASSET</v>
          </cell>
          <cell r="D68" t="str">
            <v>BALANCE SHEET</v>
          </cell>
          <cell r="E68" t="str">
            <v xml:space="preserve"> </v>
          </cell>
          <cell r="F68" t="str">
            <v xml:space="preserve"> </v>
          </cell>
          <cell r="G68" t="str">
            <v>FIXED ASSETS</v>
          </cell>
          <cell r="H68" t="str">
            <v>CAPITAL WORK IN PROGRESS</v>
          </cell>
          <cell r="I68" t="str">
            <v>CAPITAL WORK IN PROGRESS</v>
          </cell>
        </row>
        <row r="69">
          <cell r="A69" t="str">
            <v>A105706</v>
          </cell>
          <cell r="B69" t="str">
            <v>Capital Exp.On Non-Owned Asset</v>
          </cell>
          <cell r="C69" t="str">
            <v>ASSET</v>
          </cell>
          <cell r="D69" t="str">
            <v>BALANCE SHEET</v>
          </cell>
          <cell r="E69" t="str">
            <v xml:space="preserve"> </v>
          </cell>
          <cell r="F69" t="str">
            <v xml:space="preserve"> </v>
          </cell>
          <cell r="G69" t="str">
            <v>FIXED ASSETS</v>
          </cell>
          <cell r="H69" t="str">
            <v>CAPITAL WORK IN PROGRESS</v>
          </cell>
          <cell r="I69" t="str">
            <v>CAPITAL WORK IN PROGRESS</v>
          </cell>
        </row>
        <row r="70">
          <cell r="A70" t="str">
            <v>A105999</v>
          </cell>
          <cell r="B70" t="str">
            <v>Fixed Asset Suspense Account</v>
          </cell>
          <cell r="C70" t="str">
            <v>ASSET</v>
          </cell>
          <cell r="D70" t="str">
            <v>BALANCE SHEET</v>
          </cell>
          <cell r="E70" t="str">
            <v xml:space="preserve"> </v>
          </cell>
          <cell r="F70" t="str">
            <v>FIXED ASSET SUSPENSE</v>
          </cell>
          <cell r="G70" t="str">
            <v>FIXED ASSETS</v>
          </cell>
          <cell r="H70" t="str">
            <v>CAPITAL WORK IN PROGRESS</v>
          </cell>
          <cell r="I70" t="str">
            <v>CAPITAL WORK IN PROGRESS</v>
          </cell>
        </row>
        <row r="71">
          <cell r="A71" t="str">
            <v>A201001-000</v>
          </cell>
          <cell r="B71" t="str">
            <v>Investments (Subsidiary Companies)</v>
          </cell>
          <cell r="C71" t="str">
            <v>ASSET</v>
          </cell>
          <cell r="D71" t="str">
            <v>BALANCE SHEET</v>
          </cell>
          <cell r="E71" t="str">
            <v xml:space="preserve"> </v>
          </cell>
          <cell r="F71" t="str">
            <v xml:space="preserve"> </v>
          </cell>
          <cell r="G71" t="str">
            <v>INVESTMENTS</v>
          </cell>
          <cell r="H71" t="str">
            <v>LONG TERM INVESTMENTS</v>
          </cell>
          <cell r="I71" t="str">
            <v>INVESTMENTS IN SHARES</v>
          </cell>
        </row>
        <row r="72">
          <cell r="A72" t="str">
            <v>A201001-538</v>
          </cell>
          <cell r="B72" t="str">
            <v>Investments (Subsidiary Companies)-DLF G</v>
          </cell>
          <cell r="C72" t="str">
            <v>ASSET</v>
          </cell>
          <cell r="D72" t="str">
            <v>BALANCE SHEET</v>
          </cell>
          <cell r="E72" t="str">
            <v xml:space="preserve"> </v>
          </cell>
          <cell r="F72" t="str">
            <v xml:space="preserve"> </v>
          </cell>
          <cell r="G72" t="str">
            <v>INVESTMENTS</v>
          </cell>
          <cell r="H72" t="str">
            <v>LONG TERM INVESTMENTS</v>
          </cell>
          <cell r="I72" t="str">
            <v>INVESTMENTS IN SHARES</v>
          </cell>
        </row>
        <row r="73">
          <cell r="A73" t="str">
            <v>A202001-000</v>
          </cell>
          <cell r="B73" t="str">
            <v>Investment(Oth Co)</v>
          </cell>
          <cell r="C73" t="str">
            <v>ASSET</v>
          </cell>
          <cell r="D73" t="str">
            <v>BALANCE SHEET</v>
          </cell>
          <cell r="E73" t="str">
            <v xml:space="preserve"> </v>
          </cell>
          <cell r="F73" t="str">
            <v xml:space="preserve"> </v>
          </cell>
          <cell r="G73" t="str">
            <v>INVESTMENTS</v>
          </cell>
          <cell r="H73" t="str">
            <v>LONG TERM INVESTMENTS</v>
          </cell>
          <cell r="I73" t="str">
            <v>INVESTMENTS IN SHARES</v>
          </cell>
        </row>
        <row r="74">
          <cell r="A74" t="str">
            <v>A202001-265</v>
          </cell>
          <cell r="B74" t="str">
            <v>Investment(Oth Co)-DLF Resi. Developers</v>
          </cell>
          <cell r="C74" t="str">
            <v>ASSET</v>
          </cell>
          <cell r="D74" t="str">
            <v>BALANCE SHEET</v>
          </cell>
          <cell r="E74" t="str">
            <v xml:space="preserve"> </v>
          </cell>
          <cell r="F74" t="str">
            <v xml:space="preserve"> </v>
          </cell>
          <cell r="G74" t="str">
            <v>INVESTMENTS</v>
          </cell>
          <cell r="H74" t="str">
            <v>LONG TERM INVESTMENTS</v>
          </cell>
          <cell r="I74" t="str">
            <v>INVESTMENTS IN SHARES</v>
          </cell>
        </row>
        <row r="75">
          <cell r="A75" t="str">
            <v>A202001-280</v>
          </cell>
          <cell r="B75" t="str">
            <v>Investment(Oth Co)-Cee Pee Maint Srv P L</v>
          </cell>
          <cell r="C75" t="str">
            <v>ASSET</v>
          </cell>
          <cell r="D75" t="str">
            <v>BALANCE SHEET</v>
          </cell>
          <cell r="E75" t="str">
            <v xml:space="preserve"> </v>
          </cell>
          <cell r="F75" t="str">
            <v xml:space="preserve"> </v>
          </cell>
          <cell r="G75" t="str">
            <v>INVESTMENTS</v>
          </cell>
          <cell r="H75" t="str">
            <v>LONG TERM INVESTMENTS</v>
          </cell>
          <cell r="I75" t="str">
            <v>INVESTMENTS IN SHARES</v>
          </cell>
        </row>
        <row r="76">
          <cell r="A76" t="str">
            <v>A202001-281</v>
          </cell>
          <cell r="B76" t="str">
            <v>Investment(Oth Co)-PEE TEE Prop Mgt Srv</v>
          </cell>
          <cell r="C76" t="str">
            <v>ASSET</v>
          </cell>
          <cell r="D76" t="str">
            <v>BALANCE SHEET</v>
          </cell>
          <cell r="E76" t="str">
            <v xml:space="preserve"> </v>
          </cell>
          <cell r="F76" t="str">
            <v xml:space="preserve"> </v>
          </cell>
          <cell r="G76" t="str">
            <v>INVESTMENTS</v>
          </cell>
          <cell r="H76" t="str">
            <v>LONG TERM INVESTMENTS</v>
          </cell>
          <cell r="I76" t="str">
            <v>INVESTMENTS IN SHARES</v>
          </cell>
        </row>
        <row r="77">
          <cell r="A77" t="str">
            <v>A202001-282</v>
          </cell>
          <cell r="B77" t="str">
            <v>Investment(Oth Co)-Silver Oaks Prop Mgt</v>
          </cell>
          <cell r="C77" t="str">
            <v>ASSET</v>
          </cell>
          <cell r="D77" t="str">
            <v>BALANCE SHEET</v>
          </cell>
          <cell r="E77" t="str">
            <v xml:space="preserve"> </v>
          </cell>
          <cell r="F77" t="str">
            <v xml:space="preserve"> </v>
          </cell>
          <cell r="G77" t="str">
            <v>INVESTMENTS</v>
          </cell>
          <cell r="H77" t="str">
            <v>LONG TERM INVESTMENTS</v>
          </cell>
          <cell r="I77" t="str">
            <v>INVESTMENTS IN SHARES</v>
          </cell>
        </row>
        <row r="78">
          <cell r="A78" t="str">
            <v>A202001-299</v>
          </cell>
          <cell r="B78" t="str">
            <v>Investment(Oth Co)-DLF CYBER CITY</v>
          </cell>
          <cell r="C78" t="str">
            <v>ASSET</v>
          </cell>
          <cell r="D78" t="str">
            <v>BALANCE SHEET</v>
          </cell>
          <cell r="E78" t="str">
            <v xml:space="preserve"> </v>
          </cell>
          <cell r="F78" t="str">
            <v xml:space="preserve"> </v>
          </cell>
          <cell r="G78" t="str">
            <v>INVESTMENTS</v>
          </cell>
          <cell r="H78" t="str">
            <v>LONG TERM INVESTMENTS</v>
          </cell>
          <cell r="I78" t="str">
            <v>INVESTMENTS IN SHARES</v>
          </cell>
        </row>
        <row r="79">
          <cell r="A79" t="str">
            <v>A202001-303</v>
          </cell>
          <cell r="B79" t="str">
            <v>Investment(Oth Co)-HighValue Builder P L</v>
          </cell>
          <cell r="C79" t="str">
            <v>ASSET</v>
          </cell>
          <cell r="D79" t="str">
            <v>BALANCE SHEET</v>
          </cell>
          <cell r="E79" t="str">
            <v xml:space="preserve"> </v>
          </cell>
          <cell r="F79" t="str">
            <v xml:space="preserve"> </v>
          </cell>
          <cell r="G79" t="str">
            <v>INVESTMENTS</v>
          </cell>
          <cell r="H79" t="str">
            <v>LONG TERM INVESTMENTS</v>
          </cell>
          <cell r="I79" t="str">
            <v>INVESTMENTS IN SHARES</v>
          </cell>
        </row>
        <row r="80">
          <cell r="A80" t="str">
            <v>A202001-304</v>
          </cell>
          <cell r="B80" t="str">
            <v>Investment(Oth Co)-Sunlight Promoters P</v>
          </cell>
          <cell r="C80" t="str">
            <v>ASSET</v>
          </cell>
          <cell r="D80" t="str">
            <v>BALANCE SHEET</v>
          </cell>
          <cell r="E80" t="str">
            <v xml:space="preserve"> </v>
          </cell>
          <cell r="F80" t="str">
            <v xml:space="preserve"> </v>
          </cell>
          <cell r="G80" t="str">
            <v>INVESTMENTS</v>
          </cell>
          <cell r="H80" t="str">
            <v>LONG TERM INVESTMENTS</v>
          </cell>
          <cell r="I80" t="str">
            <v>INVESTMENTS IN SHARES</v>
          </cell>
        </row>
        <row r="81">
          <cell r="A81" t="str">
            <v>A202001-305</v>
          </cell>
          <cell r="B81" t="str">
            <v>Investment(Oth Co)- Prompt Real Est P L</v>
          </cell>
          <cell r="C81" t="str">
            <v>ASSET</v>
          </cell>
          <cell r="D81" t="str">
            <v>BALANCE SHEET</v>
          </cell>
          <cell r="E81" t="str">
            <v xml:space="preserve"> </v>
          </cell>
          <cell r="F81" t="str">
            <v xml:space="preserve"> </v>
          </cell>
          <cell r="G81" t="str">
            <v>INVESTMENTS</v>
          </cell>
          <cell r="H81" t="str">
            <v>LONG TERM INVESTMENTS</v>
          </cell>
          <cell r="I81" t="str">
            <v>INVESTMENTS IN SHARES</v>
          </cell>
        </row>
        <row r="82">
          <cell r="A82" t="str">
            <v>A202001-306</v>
          </cell>
          <cell r="B82" t="str">
            <v>Investment(Oth Co)-Comfort Buildcon P L</v>
          </cell>
          <cell r="C82" t="str">
            <v>ASSET</v>
          </cell>
          <cell r="D82" t="str">
            <v>BALANCE SHEET</v>
          </cell>
          <cell r="E82" t="str">
            <v xml:space="preserve"> </v>
          </cell>
          <cell r="F82" t="str">
            <v xml:space="preserve"> </v>
          </cell>
          <cell r="G82" t="str">
            <v>INVESTMENTS</v>
          </cell>
          <cell r="H82" t="str">
            <v>LONG TERM INVESTMENTS</v>
          </cell>
          <cell r="I82" t="str">
            <v>INVESTMENTS IN SHARES</v>
          </cell>
        </row>
        <row r="83">
          <cell r="A83" t="str">
            <v>A202001-381</v>
          </cell>
          <cell r="B83" t="str">
            <v>Investment(Oth Co)-DLF Cyber City Dev L</v>
          </cell>
          <cell r="C83" t="str">
            <v>ASSET</v>
          </cell>
          <cell r="D83" t="str">
            <v>BALANCE SHEET</v>
          </cell>
          <cell r="E83" t="str">
            <v xml:space="preserve"> </v>
          </cell>
          <cell r="F83" t="str">
            <v xml:space="preserve"> </v>
          </cell>
          <cell r="G83" t="str">
            <v>INVESTMENTS</v>
          </cell>
          <cell r="H83" t="str">
            <v>LONG TERM INVESTMENTS</v>
          </cell>
          <cell r="I83" t="str">
            <v>INVESTMENTS IN SHARES</v>
          </cell>
        </row>
        <row r="84">
          <cell r="A84" t="str">
            <v>A202001-515</v>
          </cell>
          <cell r="B84" t="str">
            <v>Investment(Oth Co)-Nachiketa Real Estate</v>
          </cell>
          <cell r="C84" t="str">
            <v>ASSET</v>
          </cell>
          <cell r="D84" t="str">
            <v>BALANCE SHEET</v>
          </cell>
          <cell r="E84" t="str">
            <v xml:space="preserve"> </v>
          </cell>
          <cell r="F84" t="str">
            <v xml:space="preserve"> </v>
          </cell>
          <cell r="G84" t="str">
            <v>INVESTMENTS</v>
          </cell>
          <cell r="H84" t="str">
            <v>LONG TERM INVESTMENTS</v>
          </cell>
          <cell r="I84" t="str">
            <v>INVESTMENTS IN SHARES</v>
          </cell>
        </row>
        <row r="85">
          <cell r="A85" t="str">
            <v>A202001-516</v>
          </cell>
          <cell r="B85" t="str">
            <v>Investment(Oth Co)-Pee Tee Maint Srv</v>
          </cell>
          <cell r="C85" t="str">
            <v>ASSET</v>
          </cell>
          <cell r="D85" t="str">
            <v>BALANCE SHEET</v>
          </cell>
          <cell r="E85" t="str">
            <v xml:space="preserve"> </v>
          </cell>
          <cell r="F85" t="str">
            <v xml:space="preserve"> </v>
          </cell>
          <cell r="G85" t="str">
            <v>INVESTMENTS</v>
          </cell>
          <cell r="H85" t="str">
            <v>LONG TERM INVESTMENTS</v>
          </cell>
          <cell r="I85" t="str">
            <v>INVESTMENTS IN SHARES</v>
          </cell>
        </row>
        <row r="86">
          <cell r="A86" t="str">
            <v>A202001-538</v>
          </cell>
          <cell r="B86" t="str">
            <v>Investment(Oth Co)-DLF GK RESIDENCY</v>
          </cell>
          <cell r="C86" t="str">
            <v>ASSET</v>
          </cell>
          <cell r="D86" t="str">
            <v>BALANCE SHEET</v>
          </cell>
          <cell r="E86" t="str">
            <v xml:space="preserve"> </v>
          </cell>
          <cell r="F86" t="str">
            <v xml:space="preserve"> </v>
          </cell>
          <cell r="G86" t="str">
            <v>INVESTMENTS</v>
          </cell>
          <cell r="H86" t="str">
            <v>LONG TERM INVESTMENTS</v>
          </cell>
          <cell r="I86" t="str">
            <v>INVESTMENTS IN SHARES</v>
          </cell>
        </row>
        <row r="87">
          <cell r="A87" t="str">
            <v>A202002-001-265</v>
          </cell>
          <cell r="B87" t="str">
            <v>Inv in Sub Co(Eq)-DLF Resi. Developers</v>
          </cell>
          <cell r="C87" t="str">
            <v>ASSET</v>
          </cell>
          <cell r="D87" t="str">
            <v>BALANCE SHEET</v>
          </cell>
          <cell r="E87" t="str">
            <v xml:space="preserve"> </v>
          </cell>
          <cell r="F87" t="str">
            <v xml:space="preserve"> </v>
          </cell>
          <cell r="G87" t="str">
            <v>INVESTMENTS</v>
          </cell>
          <cell r="H87" t="str">
            <v>LONG TERM INVESTMENTS</v>
          </cell>
          <cell r="I87" t="str">
            <v>INVESTMENTS IN SHARES</v>
          </cell>
        </row>
        <row r="88">
          <cell r="A88" t="str">
            <v>A202002-001-280</v>
          </cell>
          <cell r="B88" t="str">
            <v>Inv in Sub Co(Eq)-Cee Pee Maint Srv P L</v>
          </cell>
          <cell r="C88" t="str">
            <v>ASSET</v>
          </cell>
          <cell r="D88" t="str">
            <v>BALANCE SHEET</v>
          </cell>
          <cell r="E88" t="str">
            <v xml:space="preserve"> </v>
          </cell>
          <cell r="F88" t="str">
            <v xml:space="preserve"> </v>
          </cell>
          <cell r="G88" t="str">
            <v>INVESTMENTS</v>
          </cell>
          <cell r="H88" t="str">
            <v>LONG TERM INVESTMENTS</v>
          </cell>
          <cell r="I88" t="str">
            <v>INVESTMENTS IN SHARES</v>
          </cell>
        </row>
        <row r="89">
          <cell r="A89" t="str">
            <v>A202002-001-281</v>
          </cell>
          <cell r="B89" t="str">
            <v>Inv in Sub Co(Eq)-PEE TEE Prop Mgt Srv</v>
          </cell>
          <cell r="C89" t="str">
            <v>ASSET</v>
          </cell>
          <cell r="D89" t="str">
            <v>BALANCE SHEET</v>
          </cell>
          <cell r="E89" t="str">
            <v xml:space="preserve"> </v>
          </cell>
          <cell r="F89" t="str">
            <v xml:space="preserve"> </v>
          </cell>
          <cell r="G89" t="str">
            <v>INVESTMENTS</v>
          </cell>
          <cell r="H89" t="str">
            <v>LONG TERM INVESTMENTS</v>
          </cell>
          <cell r="I89" t="str">
            <v>INVESTMENTS IN SHARES</v>
          </cell>
        </row>
        <row r="90">
          <cell r="A90" t="str">
            <v>A202002-001-282</v>
          </cell>
          <cell r="B90" t="str">
            <v>Inv in Sub Co(Eq)-Silver Oaks Prop Mgt</v>
          </cell>
          <cell r="C90" t="str">
            <v>ASSET</v>
          </cell>
          <cell r="D90" t="str">
            <v>BALANCE SHEET</v>
          </cell>
          <cell r="E90" t="str">
            <v xml:space="preserve"> </v>
          </cell>
          <cell r="F90" t="str">
            <v xml:space="preserve"> </v>
          </cell>
          <cell r="G90" t="str">
            <v>INVESTMENTS</v>
          </cell>
          <cell r="H90" t="str">
            <v>LONG TERM INVESTMENTS</v>
          </cell>
          <cell r="I90" t="str">
            <v>INVESTMENTS IN SHARES</v>
          </cell>
        </row>
        <row r="91">
          <cell r="A91" t="str">
            <v>A202002-001-299</v>
          </cell>
          <cell r="B91" t="str">
            <v>Inv in Sub Co(Eq)-DLF CYBER CITY</v>
          </cell>
          <cell r="C91" t="str">
            <v>ASSET</v>
          </cell>
          <cell r="D91" t="str">
            <v>BALANCE SHEET</v>
          </cell>
          <cell r="E91" t="str">
            <v xml:space="preserve"> </v>
          </cell>
          <cell r="F91" t="str">
            <v xml:space="preserve"> </v>
          </cell>
          <cell r="G91" t="str">
            <v>INVESTMENTS</v>
          </cell>
          <cell r="H91" t="str">
            <v>LONG TERM INVESTMENTS</v>
          </cell>
          <cell r="I91" t="str">
            <v>INVESTMENTS IN SHARES</v>
          </cell>
        </row>
        <row r="92">
          <cell r="A92" t="str">
            <v>A202002-001-303</v>
          </cell>
          <cell r="B92" t="str">
            <v>Inv in Sub Co(Eq)-HighValue Builder P L</v>
          </cell>
          <cell r="C92" t="str">
            <v>ASSET</v>
          </cell>
          <cell r="D92" t="str">
            <v>BALANCE SHEET</v>
          </cell>
          <cell r="E92" t="str">
            <v xml:space="preserve"> </v>
          </cell>
          <cell r="F92" t="str">
            <v xml:space="preserve"> </v>
          </cell>
          <cell r="G92" t="str">
            <v>INVESTMENTS</v>
          </cell>
          <cell r="H92" t="str">
            <v>LONG TERM INVESTMENTS</v>
          </cell>
          <cell r="I92" t="str">
            <v>INVESTMENTS IN SHARES</v>
          </cell>
        </row>
        <row r="93">
          <cell r="A93" t="str">
            <v>A202002-001-304</v>
          </cell>
          <cell r="B93" t="str">
            <v>Inv in Sub Co(Eq)-Sunlight Promoters P</v>
          </cell>
          <cell r="C93" t="str">
            <v>ASSET</v>
          </cell>
          <cell r="D93" t="str">
            <v>BALANCE SHEET</v>
          </cell>
          <cell r="E93" t="str">
            <v xml:space="preserve"> </v>
          </cell>
          <cell r="F93" t="str">
            <v xml:space="preserve"> </v>
          </cell>
          <cell r="G93" t="str">
            <v>INVESTMENTS</v>
          </cell>
          <cell r="H93" t="str">
            <v>LONG TERM INVESTMENTS</v>
          </cell>
          <cell r="I93" t="str">
            <v>INVESTMENTS IN SHARES</v>
          </cell>
        </row>
        <row r="94">
          <cell r="A94" t="str">
            <v>A202002-001-305</v>
          </cell>
          <cell r="B94" t="str">
            <v>Inv in Sub Co(Eq)-Prompt Real Est P L</v>
          </cell>
          <cell r="C94" t="str">
            <v>ASSET</v>
          </cell>
          <cell r="D94" t="str">
            <v>BALANCE SHEET</v>
          </cell>
          <cell r="E94" t="str">
            <v xml:space="preserve"> </v>
          </cell>
          <cell r="F94" t="str">
            <v xml:space="preserve"> </v>
          </cell>
          <cell r="G94" t="str">
            <v>INVESTMENTS</v>
          </cell>
          <cell r="H94" t="str">
            <v>LONG TERM INVESTMENTS</v>
          </cell>
          <cell r="I94" t="str">
            <v>INVESTMENTS IN SHARES</v>
          </cell>
        </row>
        <row r="95">
          <cell r="A95" t="str">
            <v>A202002-001-306</v>
          </cell>
          <cell r="B95" t="str">
            <v>Inv in Sub Co(Eq)-Comfort Buildcon P L</v>
          </cell>
          <cell r="C95" t="str">
            <v>ASSET</v>
          </cell>
          <cell r="D95" t="str">
            <v>BALANCE SHEET</v>
          </cell>
          <cell r="E95" t="str">
            <v xml:space="preserve"> </v>
          </cell>
          <cell r="F95" t="str">
            <v xml:space="preserve"> </v>
          </cell>
          <cell r="G95" t="str">
            <v>INVESTMENTS</v>
          </cell>
          <cell r="H95" t="str">
            <v>LONG TERM INVESTMENTS</v>
          </cell>
          <cell r="I95" t="str">
            <v>INVESTMENTS IN SHARES</v>
          </cell>
        </row>
        <row r="96">
          <cell r="A96" t="str">
            <v>A202002-001-381</v>
          </cell>
          <cell r="B96" t="str">
            <v>Inv in Sub Co(Eq)-DLF Cyber City Dev L</v>
          </cell>
          <cell r="C96" t="str">
            <v>ASSET</v>
          </cell>
          <cell r="D96" t="str">
            <v>BALANCE SHEET</v>
          </cell>
          <cell r="E96" t="str">
            <v xml:space="preserve"> </v>
          </cell>
          <cell r="F96" t="str">
            <v xml:space="preserve"> </v>
          </cell>
          <cell r="G96" t="str">
            <v>INVESTMENTS</v>
          </cell>
          <cell r="H96" t="str">
            <v>LONG TERM INVESTMENTS</v>
          </cell>
          <cell r="I96" t="str">
            <v>INVESTMENTS IN SHARES</v>
          </cell>
        </row>
        <row r="97">
          <cell r="A97" t="str">
            <v>A202002-001-515</v>
          </cell>
          <cell r="B97" t="str">
            <v>Inv in Sub Co(Eq)-Nachiketa Real Estate</v>
          </cell>
          <cell r="C97" t="str">
            <v>ASSET</v>
          </cell>
          <cell r="D97" t="str">
            <v>BALANCE SHEET</v>
          </cell>
          <cell r="E97" t="str">
            <v xml:space="preserve"> </v>
          </cell>
          <cell r="F97" t="str">
            <v xml:space="preserve"> </v>
          </cell>
          <cell r="G97" t="str">
            <v>INVESTMENTS</v>
          </cell>
          <cell r="H97" t="str">
            <v>LONG TERM INVESTMENTS</v>
          </cell>
          <cell r="I97" t="str">
            <v>INVESTMENTS IN SHARES</v>
          </cell>
        </row>
        <row r="98">
          <cell r="A98" t="str">
            <v>A202002-001-516</v>
          </cell>
          <cell r="B98" t="str">
            <v>Inv in Sub Co(Eq)-Pee Tee Maint Srv</v>
          </cell>
          <cell r="C98" t="str">
            <v>ASSET</v>
          </cell>
          <cell r="D98" t="str">
            <v>BALANCE SHEET</v>
          </cell>
          <cell r="E98" t="str">
            <v xml:space="preserve"> </v>
          </cell>
          <cell r="F98" t="str">
            <v xml:space="preserve"> </v>
          </cell>
          <cell r="G98" t="str">
            <v>INVESTMENTS</v>
          </cell>
          <cell r="H98" t="str">
            <v>LONG TERM INVESTMENTS</v>
          </cell>
          <cell r="I98" t="str">
            <v>INVESTMENTS IN SHARES</v>
          </cell>
        </row>
        <row r="99">
          <cell r="A99" t="str">
            <v>A202002-002-265</v>
          </cell>
          <cell r="B99" t="str">
            <v>Inv in Sub Co(Pref)-DLF Resi. Developers</v>
          </cell>
          <cell r="C99" t="str">
            <v>ASSET</v>
          </cell>
          <cell r="D99" t="str">
            <v>BALANCE SHEET</v>
          </cell>
          <cell r="E99" t="str">
            <v xml:space="preserve"> </v>
          </cell>
          <cell r="F99" t="str">
            <v xml:space="preserve"> </v>
          </cell>
          <cell r="G99" t="str">
            <v>INVESTMENTS</v>
          </cell>
          <cell r="H99" t="str">
            <v>LONG TERM INVESTMENTS</v>
          </cell>
          <cell r="I99" t="str">
            <v>INVESTMENTS IN SHARES</v>
          </cell>
        </row>
        <row r="100">
          <cell r="A100" t="str">
            <v>A202002-002-280</v>
          </cell>
          <cell r="B100" t="str">
            <v>Inv in Sub Co(Pref)-Cee Pee Maint Srv PL</v>
          </cell>
          <cell r="C100" t="str">
            <v>ASSET</v>
          </cell>
          <cell r="D100" t="str">
            <v>BALANCE SHEET</v>
          </cell>
          <cell r="E100" t="str">
            <v xml:space="preserve"> </v>
          </cell>
          <cell r="F100" t="str">
            <v xml:space="preserve"> </v>
          </cell>
          <cell r="G100" t="str">
            <v>INVESTMENTS</v>
          </cell>
          <cell r="H100" t="str">
            <v>LONG TERM INVESTMENTS</v>
          </cell>
          <cell r="I100" t="str">
            <v>INVESTMENTS IN SHARES</v>
          </cell>
        </row>
        <row r="101">
          <cell r="A101" t="str">
            <v>A202002-002-281</v>
          </cell>
          <cell r="B101" t="str">
            <v>Inv in Sub Co(Pref)-PEE TEE Prop Mgt Srv</v>
          </cell>
          <cell r="C101" t="str">
            <v>ASSET</v>
          </cell>
          <cell r="D101" t="str">
            <v>BALANCE SHEET</v>
          </cell>
          <cell r="E101" t="str">
            <v xml:space="preserve"> </v>
          </cell>
          <cell r="F101" t="str">
            <v xml:space="preserve"> </v>
          </cell>
          <cell r="G101" t="str">
            <v>INVESTMENTS</v>
          </cell>
          <cell r="H101" t="str">
            <v>LONG TERM INVESTMENTS</v>
          </cell>
          <cell r="I101" t="str">
            <v>INVESTMENTS IN SHARES</v>
          </cell>
        </row>
        <row r="102">
          <cell r="A102" t="str">
            <v>A202002-002-282</v>
          </cell>
          <cell r="B102" t="str">
            <v>Inv in Sub Co(Pref)-Silver Oaks Prop Mgt</v>
          </cell>
          <cell r="C102" t="str">
            <v>ASSET</v>
          </cell>
          <cell r="D102" t="str">
            <v>BALANCE SHEET</v>
          </cell>
          <cell r="E102" t="str">
            <v xml:space="preserve"> </v>
          </cell>
          <cell r="F102" t="str">
            <v xml:space="preserve"> </v>
          </cell>
          <cell r="G102" t="str">
            <v>INVESTMENTS</v>
          </cell>
          <cell r="H102" t="str">
            <v>LONG TERM INVESTMENTS</v>
          </cell>
          <cell r="I102" t="str">
            <v>INVESTMENTS IN SHARES</v>
          </cell>
        </row>
        <row r="103">
          <cell r="A103" t="str">
            <v>A202002-002-299</v>
          </cell>
          <cell r="B103" t="str">
            <v>Inv in Sub Co(Pref)-DLF CYBER CITY</v>
          </cell>
          <cell r="C103" t="str">
            <v>ASSET</v>
          </cell>
          <cell r="D103" t="str">
            <v>BALANCE SHEET</v>
          </cell>
          <cell r="E103" t="str">
            <v xml:space="preserve"> </v>
          </cell>
          <cell r="F103" t="str">
            <v xml:space="preserve"> </v>
          </cell>
          <cell r="G103" t="str">
            <v>INVESTMENTS</v>
          </cell>
          <cell r="H103" t="str">
            <v>LONG TERM INVESTMENTS</v>
          </cell>
          <cell r="I103" t="str">
            <v>INVESTMENTS IN SHARES</v>
          </cell>
        </row>
        <row r="104">
          <cell r="A104" t="str">
            <v>A202002-002-303</v>
          </cell>
          <cell r="B104" t="str">
            <v>Inv in Sub Co(Pref)-HighValue Builder PL</v>
          </cell>
          <cell r="C104" t="str">
            <v>ASSET</v>
          </cell>
          <cell r="D104" t="str">
            <v>BALANCE SHEET</v>
          </cell>
          <cell r="E104" t="str">
            <v xml:space="preserve"> </v>
          </cell>
          <cell r="F104" t="str">
            <v xml:space="preserve"> </v>
          </cell>
          <cell r="G104" t="str">
            <v>INVESTMENTS</v>
          </cell>
          <cell r="H104" t="str">
            <v>LONG TERM INVESTMENTS</v>
          </cell>
          <cell r="I104" t="str">
            <v>INVESTMENTS IN SHARES</v>
          </cell>
        </row>
        <row r="105">
          <cell r="A105" t="str">
            <v>A202002-002-304</v>
          </cell>
          <cell r="B105" t="str">
            <v>Inv in Sub Co(Pref)-Sunlight Promoters P</v>
          </cell>
          <cell r="C105" t="str">
            <v>ASSET</v>
          </cell>
          <cell r="D105" t="str">
            <v>BALANCE SHEET</v>
          </cell>
          <cell r="E105" t="str">
            <v xml:space="preserve"> </v>
          </cell>
          <cell r="F105" t="str">
            <v xml:space="preserve"> </v>
          </cell>
          <cell r="G105" t="str">
            <v>INVESTMENTS</v>
          </cell>
          <cell r="H105" t="str">
            <v>LONG TERM INVESTMENTS</v>
          </cell>
          <cell r="I105" t="str">
            <v>INVESTMENTS IN SHARES</v>
          </cell>
        </row>
        <row r="106">
          <cell r="A106" t="str">
            <v>A202002-002-305</v>
          </cell>
          <cell r="B106" t="str">
            <v>Inv in Sub Co(Pref)-Prompt Real Est P L</v>
          </cell>
          <cell r="C106" t="str">
            <v>ASSET</v>
          </cell>
          <cell r="D106" t="str">
            <v>BALANCE SHEET</v>
          </cell>
          <cell r="E106" t="str">
            <v xml:space="preserve"> </v>
          </cell>
          <cell r="F106" t="str">
            <v xml:space="preserve"> </v>
          </cell>
          <cell r="G106" t="str">
            <v>INVESTMENTS</v>
          </cell>
          <cell r="H106" t="str">
            <v>LONG TERM INVESTMENTS</v>
          </cell>
          <cell r="I106" t="str">
            <v>INVESTMENTS IN SHARES</v>
          </cell>
        </row>
        <row r="107">
          <cell r="A107" t="str">
            <v>A202002-002-306</v>
          </cell>
          <cell r="B107" t="str">
            <v>Inv in Sub Co(Pref)-Comfort Buildcon P L</v>
          </cell>
          <cell r="C107" t="str">
            <v>ASSET</v>
          </cell>
          <cell r="D107" t="str">
            <v>BALANCE SHEET</v>
          </cell>
          <cell r="E107" t="str">
            <v xml:space="preserve"> </v>
          </cell>
          <cell r="F107" t="str">
            <v xml:space="preserve"> </v>
          </cell>
          <cell r="G107" t="str">
            <v>INVESTMENTS</v>
          </cell>
          <cell r="H107" t="str">
            <v>LONG TERM INVESTMENTS</v>
          </cell>
          <cell r="I107" t="str">
            <v>INVESTMENTS IN SHARES</v>
          </cell>
        </row>
        <row r="108">
          <cell r="A108" t="str">
            <v>A202002-002-381</v>
          </cell>
          <cell r="B108" t="str">
            <v>Inv in Sub Co(Pref)-DLF Cyber City Dev L</v>
          </cell>
          <cell r="C108" t="str">
            <v>ASSET</v>
          </cell>
          <cell r="D108" t="str">
            <v>BALANCE SHEET</v>
          </cell>
          <cell r="E108" t="str">
            <v xml:space="preserve"> </v>
          </cell>
          <cell r="F108" t="str">
            <v xml:space="preserve"> </v>
          </cell>
          <cell r="G108" t="str">
            <v>INVESTMENTS</v>
          </cell>
          <cell r="H108" t="str">
            <v>LONG TERM INVESTMENTS</v>
          </cell>
          <cell r="I108" t="str">
            <v>INVESTMENTS IN SHARES</v>
          </cell>
        </row>
        <row r="109">
          <cell r="A109" t="str">
            <v>A202002-002-515</v>
          </cell>
          <cell r="B109" t="str">
            <v>Inv in Sub Co(Pref)-Nachiketa Real Est</v>
          </cell>
          <cell r="C109" t="str">
            <v>ASSET</v>
          </cell>
          <cell r="D109" t="str">
            <v>BALANCE SHEET</v>
          </cell>
          <cell r="E109" t="str">
            <v xml:space="preserve"> </v>
          </cell>
          <cell r="F109" t="str">
            <v xml:space="preserve"> </v>
          </cell>
          <cell r="G109" t="str">
            <v>INVESTMENTS</v>
          </cell>
          <cell r="H109" t="str">
            <v>LONG TERM INVESTMENTS</v>
          </cell>
          <cell r="I109" t="str">
            <v>INVESTMENTS IN SHARES</v>
          </cell>
        </row>
        <row r="110">
          <cell r="A110" t="str">
            <v>A202002-002-516</v>
          </cell>
          <cell r="B110" t="str">
            <v>Inv in Sub Co(Pref)-Pee Tee Maint Srv</v>
          </cell>
          <cell r="C110" t="str">
            <v>ASSET</v>
          </cell>
          <cell r="D110" t="str">
            <v>BALANCE SHEET</v>
          </cell>
          <cell r="E110" t="str">
            <v xml:space="preserve"> </v>
          </cell>
          <cell r="F110" t="str">
            <v xml:space="preserve"> </v>
          </cell>
          <cell r="G110" t="str">
            <v>INVESTMENTS</v>
          </cell>
          <cell r="H110" t="str">
            <v>LONG TERM INVESTMENTS</v>
          </cell>
          <cell r="I110" t="str">
            <v>INVESTMENTS IN SHARES</v>
          </cell>
        </row>
        <row r="111">
          <cell r="A111" t="str">
            <v>A203001-000</v>
          </cell>
          <cell r="B111" t="str">
            <v>Investments (Debentures)</v>
          </cell>
          <cell r="C111" t="str">
            <v>ASSET</v>
          </cell>
          <cell r="D111" t="str">
            <v>BALANCE SHEET</v>
          </cell>
          <cell r="E111" t="str">
            <v xml:space="preserve"> </v>
          </cell>
          <cell r="F111" t="str">
            <v xml:space="preserve"> </v>
          </cell>
          <cell r="G111" t="str">
            <v>INVESTMENTS</v>
          </cell>
          <cell r="H111" t="str">
            <v>LONG TERM INVESTMENTS</v>
          </cell>
          <cell r="I111" t="str">
            <v>INVESTMENT IN DEBENTURES OR BONDS</v>
          </cell>
        </row>
        <row r="112">
          <cell r="A112" t="str">
            <v>A204001-000</v>
          </cell>
          <cell r="B112" t="str">
            <v>Inv. (Partner. Firm)</v>
          </cell>
          <cell r="C112" t="str">
            <v>ASSET</v>
          </cell>
          <cell r="D112" t="str">
            <v>BALANCE SHEET</v>
          </cell>
          <cell r="E112" t="str">
            <v xml:space="preserve"> </v>
          </cell>
          <cell r="F112" t="str">
            <v xml:space="preserve"> </v>
          </cell>
          <cell r="G112" t="str">
            <v>INVESTMENTS</v>
          </cell>
          <cell r="H112" t="str">
            <v>LONG TERM INVESTMENTS</v>
          </cell>
          <cell r="I112" t="str">
            <v>INVESTMENT IN PARTNERSHIP FIRMS</v>
          </cell>
        </row>
        <row r="113">
          <cell r="A113" t="str">
            <v>A204001-037</v>
          </cell>
          <cell r="B113" t="str">
            <v>Inv. (Partner. Firm)- Dlf City Centr</v>
          </cell>
          <cell r="C113" t="str">
            <v>ASSET</v>
          </cell>
          <cell r="D113" t="str">
            <v>BALANCE SHEET</v>
          </cell>
          <cell r="E113" t="str">
            <v xml:space="preserve"> </v>
          </cell>
          <cell r="F113" t="str">
            <v xml:space="preserve"> </v>
          </cell>
          <cell r="G113" t="str">
            <v>INVESTMENTS</v>
          </cell>
          <cell r="H113" t="str">
            <v>LONG TERM INVESTMENTS</v>
          </cell>
          <cell r="I113" t="str">
            <v>INVESTMENT IN PARTNERSHIP FIRMS</v>
          </cell>
        </row>
        <row r="114">
          <cell r="A114" t="str">
            <v>A204001-245</v>
          </cell>
          <cell r="B114" t="str">
            <v>Inv. (Partner. Firm)-DLF CPC</v>
          </cell>
          <cell r="C114" t="str">
            <v>ASSET</v>
          </cell>
          <cell r="D114" t="str">
            <v>BALANCE SHEET</v>
          </cell>
          <cell r="E114" t="str">
            <v xml:space="preserve"> </v>
          </cell>
          <cell r="F114" t="str">
            <v xml:space="preserve"> </v>
          </cell>
          <cell r="G114" t="str">
            <v>INVESTMENTS</v>
          </cell>
          <cell r="H114" t="str">
            <v>LONG TERM INVESTMENTS</v>
          </cell>
          <cell r="I114" t="str">
            <v>INVESTMENT IN PARTNERSHIP FIRMS</v>
          </cell>
        </row>
        <row r="115">
          <cell r="A115" t="str">
            <v>A204001-261</v>
          </cell>
          <cell r="B115" t="str">
            <v>Inv. (Partner. Firm)- Real Est. Buil</v>
          </cell>
          <cell r="C115" t="str">
            <v>ASSET</v>
          </cell>
          <cell r="D115" t="str">
            <v>BALANCE SHEET</v>
          </cell>
          <cell r="E115" t="str">
            <v xml:space="preserve"> </v>
          </cell>
          <cell r="F115" t="str">
            <v xml:space="preserve"> </v>
          </cell>
          <cell r="G115" t="str">
            <v>INVESTMENTS</v>
          </cell>
          <cell r="H115" t="str">
            <v>LONG TERM INVESTMENTS</v>
          </cell>
          <cell r="I115" t="str">
            <v>INVESTMENT IN PARTNERSHIP FIRMS</v>
          </cell>
        </row>
        <row r="116">
          <cell r="A116" t="str">
            <v>A204001-263</v>
          </cell>
          <cell r="B116" t="str">
            <v>Inv. (Partner. Firm)- Dlf Prop. Deve</v>
          </cell>
          <cell r="C116" t="str">
            <v>ASSET</v>
          </cell>
          <cell r="D116" t="str">
            <v>BALANCE SHEET</v>
          </cell>
          <cell r="E116" t="str">
            <v xml:space="preserve"> </v>
          </cell>
          <cell r="F116" t="str">
            <v xml:space="preserve"> </v>
          </cell>
          <cell r="G116" t="str">
            <v>INVESTMENTS</v>
          </cell>
          <cell r="H116" t="str">
            <v>LONG TERM INVESTMENTS</v>
          </cell>
          <cell r="I116" t="str">
            <v>INVESTMENT IN PARTNERSHIP FIRMS</v>
          </cell>
        </row>
        <row r="117">
          <cell r="A117" t="str">
            <v>A204001-264</v>
          </cell>
          <cell r="B117" t="str">
            <v>Inv. (Partner. Firm)- Dlf Office Dev</v>
          </cell>
          <cell r="C117" t="str">
            <v>ASSET</v>
          </cell>
          <cell r="D117" t="str">
            <v>BALANCE SHEET</v>
          </cell>
          <cell r="E117" t="str">
            <v xml:space="preserve"> </v>
          </cell>
          <cell r="F117" t="str">
            <v xml:space="preserve"> </v>
          </cell>
          <cell r="G117" t="str">
            <v>INVESTMENTS</v>
          </cell>
          <cell r="H117" t="str">
            <v>LONG TERM INVESTMENTS</v>
          </cell>
          <cell r="I117" t="str">
            <v>INVESTMENT IN PARTNERSHIP FIRMS</v>
          </cell>
        </row>
        <row r="118">
          <cell r="A118" t="str">
            <v>A204001-265</v>
          </cell>
          <cell r="B118" t="str">
            <v>Inv. (Partner. Firm)- Dlf Resi. Dev</v>
          </cell>
          <cell r="C118" t="str">
            <v>ASSET</v>
          </cell>
          <cell r="D118" t="str">
            <v>BALANCE SHEET</v>
          </cell>
          <cell r="E118" t="str">
            <v xml:space="preserve"> </v>
          </cell>
          <cell r="F118" t="str">
            <v xml:space="preserve"> </v>
          </cell>
          <cell r="G118" t="str">
            <v>INVESTMENTS</v>
          </cell>
          <cell r="H118" t="str">
            <v>LONG TERM INVESTMENTS</v>
          </cell>
          <cell r="I118" t="str">
            <v>INVESTMENT IN PARTNERSHIP FIRMS</v>
          </cell>
        </row>
        <row r="119">
          <cell r="A119" t="str">
            <v>A204001-267</v>
          </cell>
          <cell r="B119" t="str">
            <v>Inv. (Partner. Firm)- Dlf Resi. Part</v>
          </cell>
          <cell r="C119" t="str">
            <v>ASSET</v>
          </cell>
          <cell r="D119" t="str">
            <v>BALANCE SHEET</v>
          </cell>
          <cell r="E119" t="str">
            <v xml:space="preserve"> </v>
          </cell>
          <cell r="F119" t="str">
            <v xml:space="preserve"> </v>
          </cell>
          <cell r="G119" t="str">
            <v>INVESTMENTS</v>
          </cell>
          <cell r="H119" t="str">
            <v>LONG TERM INVESTMENTS</v>
          </cell>
          <cell r="I119" t="str">
            <v>INVESTMENT IN PARTNERSHIP FIRMS</v>
          </cell>
        </row>
        <row r="120">
          <cell r="A120" t="str">
            <v>A204001-268</v>
          </cell>
          <cell r="B120" t="str">
            <v>Inv. (Partner. Firm)- Dlf Resi. Buil</v>
          </cell>
          <cell r="C120" t="str">
            <v>ASSET</v>
          </cell>
          <cell r="D120" t="str">
            <v>BALANCE SHEET</v>
          </cell>
          <cell r="E120" t="str">
            <v xml:space="preserve"> </v>
          </cell>
          <cell r="F120" t="str">
            <v xml:space="preserve"> </v>
          </cell>
          <cell r="G120" t="str">
            <v>INVESTMENTS</v>
          </cell>
          <cell r="H120" t="str">
            <v>LONG TERM INVESTMENTS</v>
          </cell>
          <cell r="I120" t="str">
            <v>INVESTMENT IN PARTNERSHIP FIRMS</v>
          </cell>
        </row>
        <row r="121">
          <cell r="A121" t="str">
            <v>A204001-272</v>
          </cell>
          <cell r="B121" t="str">
            <v>Inv. (Partner. Firm)- Rational Buil.</v>
          </cell>
          <cell r="C121" t="str">
            <v>ASSET</v>
          </cell>
          <cell r="D121" t="str">
            <v>BALANCE SHEET</v>
          </cell>
          <cell r="E121" t="str">
            <v xml:space="preserve"> </v>
          </cell>
          <cell r="F121" t="str">
            <v xml:space="preserve"> </v>
          </cell>
          <cell r="G121" t="str">
            <v>INVESTMENTS</v>
          </cell>
          <cell r="H121" t="str">
            <v>LONG TERM INVESTMENTS</v>
          </cell>
          <cell r="I121" t="str">
            <v>INVESTMENT IN PARTNERSHIP FIRMS</v>
          </cell>
        </row>
        <row r="122">
          <cell r="A122" t="str">
            <v>A204001-280</v>
          </cell>
          <cell r="B122" t="str">
            <v>Inv.(Partner. Firm)-CeePee Maint Srv PL</v>
          </cell>
          <cell r="C122" t="str">
            <v>ASSET</v>
          </cell>
          <cell r="D122" t="str">
            <v>BALANCE SHEET</v>
          </cell>
          <cell r="E122" t="str">
            <v xml:space="preserve"> </v>
          </cell>
          <cell r="F122" t="str">
            <v xml:space="preserve"> </v>
          </cell>
          <cell r="G122" t="str">
            <v>INVESTMENTS</v>
          </cell>
          <cell r="H122" t="str">
            <v>LONG TERM INVESTMENTS</v>
          </cell>
          <cell r="I122" t="str">
            <v>INVESTMENT IN PARTNERSHIP FIRMS</v>
          </cell>
        </row>
        <row r="123">
          <cell r="A123" t="str">
            <v>A204001-281</v>
          </cell>
          <cell r="B123" t="str">
            <v>Inv.(Partner. Firm)-Pee Tee Prop Mgt Srv</v>
          </cell>
          <cell r="C123" t="str">
            <v>ASSET</v>
          </cell>
          <cell r="D123" t="str">
            <v>BALANCE SHEET</v>
          </cell>
          <cell r="E123" t="str">
            <v xml:space="preserve"> </v>
          </cell>
          <cell r="F123" t="str">
            <v xml:space="preserve"> </v>
          </cell>
          <cell r="G123" t="str">
            <v>INVESTMENTS</v>
          </cell>
          <cell r="H123" t="str">
            <v>LONG TERM INVESTMENTS</v>
          </cell>
          <cell r="I123" t="str">
            <v>INVESTMENT IN PARTNERSHIP FIRMS</v>
          </cell>
        </row>
        <row r="124">
          <cell r="A124" t="str">
            <v>A204001-282</v>
          </cell>
          <cell r="B124" t="str">
            <v>Inv.(Partner. Firm)-Silver Oaks Prop Mgt</v>
          </cell>
          <cell r="C124" t="str">
            <v>ASSET</v>
          </cell>
          <cell r="D124" t="str">
            <v>BALANCE SHEET</v>
          </cell>
          <cell r="E124" t="str">
            <v xml:space="preserve"> </v>
          </cell>
          <cell r="F124" t="str">
            <v xml:space="preserve"> </v>
          </cell>
          <cell r="G124" t="str">
            <v>INVESTMENTS</v>
          </cell>
          <cell r="H124" t="str">
            <v>LONG TERM INVESTMENTS</v>
          </cell>
          <cell r="I124" t="str">
            <v>INVESTMENT IN PARTNERSHIP FIRMS</v>
          </cell>
        </row>
        <row r="125">
          <cell r="A125" t="str">
            <v>A204001-288</v>
          </cell>
          <cell r="B125" t="str">
            <v>Inv. (Partner. Firm)- Dlf Sth Pt</v>
          </cell>
          <cell r="C125" t="str">
            <v>ASSET</v>
          </cell>
          <cell r="D125" t="str">
            <v>BALANCE SHEET</v>
          </cell>
          <cell r="E125" t="str">
            <v xml:space="preserve"> </v>
          </cell>
          <cell r="F125" t="str">
            <v xml:space="preserve"> </v>
          </cell>
          <cell r="G125" t="str">
            <v>INVESTMENTS</v>
          </cell>
          <cell r="H125" t="str">
            <v>LONG TERM INVESTMENTS</v>
          </cell>
          <cell r="I125" t="str">
            <v>INVESTMENT IN PARTNERSHIP FIRMS</v>
          </cell>
        </row>
        <row r="126">
          <cell r="A126" t="str">
            <v>A204001-290</v>
          </cell>
          <cell r="B126" t="str">
            <v>Inv. (Partner. Firm)- Kavicon Partne</v>
          </cell>
          <cell r="C126" t="str">
            <v>ASSET</v>
          </cell>
          <cell r="D126" t="str">
            <v>BALANCE SHEET</v>
          </cell>
          <cell r="E126" t="str">
            <v xml:space="preserve"> </v>
          </cell>
          <cell r="F126" t="str">
            <v xml:space="preserve"> </v>
          </cell>
          <cell r="G126" t="str">
            <v>INVESTMENTS</v>
          </cell>
          <cell r="H126" t="str">
            <v>LONG TERM INVESTMENTS</v>
          </cell>
          <cell r="I126" t="str">
            <v>INVESTMENT IN PARTNERSHIP FIRMS</v>
          </cell>
        </row>
        <row r="127">
          <cell r="A127" t="str">
            <v>A204001-299</v>
          </cell>
          <cell r="B127" t="str">
            <v>Inv. (Partner. Firm)- DLF CYBER CITY</v>
          </cell>
          <cell r="C127" t="str">
            <v>ASSET</v>
          </cell>
          <cell r="D127" t="str">
            <v>BALANCE SHEET</v>
          </cell>
          <cell r="E127" t="str">
            <v xml:space="preserve"> </v>
          </cell>
          <cell r="F127" t="str">
            <v xml:space="preserve"> </v>
          </cell>
          <cell r="G127" t="str">
            <v>INVESTMENTS</v>
          </cell>
          <cell r="H127" t="str">
            <v>LONG TERM INVESTMENTS</v>
          </cell>
          <cell r="I127" t="str">
            <v>INVESTMENT IN PARTNERSHIP FIRMS</v>
          </cell>
        </row>
        <row r="128">
          <cell r="A128" t="str">
            <v>A204001-303</v>
          </cell>
          <cell r="B128" t="str">
            <v>Inv. (Partner. Firm)-Highvaluebuil</v>
          </cell>
          <cell r="C128" t="str">
            <v>ASSET</v>
          </cell>
          <cell r="D128" t="str">
            <v>BALANCE SHEET</v>
          </cell>
          <cell r="E128" t="str">
            <v xml:space="preserve"> </v>
          </cell>
          <cell r="F128" t="str">
            <v xml:space="preserve"> </v>
          </cell>
          <cell r="G128" t="str">
            <v>INVESTMENTS</v>
          </cell>
          <cell r="H128" t="str">
            <v>LONG TERM INVESTMENTS</v>
          </cell>
          <cell r="I128" t="str">
            <v>INVESTMENT IN PARTNERSHIP FIRMS</v>
          </cell>
        </row>
        <row r="129">
          <cell r="A129" t="str">
            <v>A204001-304</v>
          </cell>
          <cell r="B129" t="str">
            <v>Inv. (Partner. Firm)-Sunlight Promotors</v>
          </cell>
          <cell r="C129" t="str">
            <v>ASSET</v>
          </cell>
          <cell r="D129" t="str">
            <v>BALANCE SHEET</v>
          </cell>
          <cell r="E129" t="str">
            <v xml:space="preserve"> </v>
          </cell>
          <cell r="F129" t="str">
            <v xml:space="preserve"> </v>
          </cell>
          <cell r="G129" t="str">
            <v>INVESTMENTS</v>
          </cell>
          <cell r="H129" t="str">
            <v>LONG TERM INVESTMENTS</v>
          </cell>
          <cell r="I129" t="str">
            <v>INVESTMENT IN PARTNERSHIP FIRMS</v>
          </cell>
        </row>
        <row r="130">
          <cell r="A130" t="str">
            <v>A204001-305</v>
          </cell>
          <cell r="B130" t="str">
            <v>Inv. (Partner Firm)- Prompt Real Est</v>
          </cell>
          <cell r="C130" t="str">
            <v>ASSET</v>
          </cell>
          <cell r="D130" t="str">
            <v>BALANCE SHEET</v>
          </cell>
          <cell r="E130" t="str">
            <v xml:space="preserve"> </v>
          </cell>
          <cell r="F130" t="str">
            <v xml:space="preserve"> </v>
          </cell>
          <cell r="G130" t="str">
            <v>INVESTMENTS</v>
          </cell>
          <cell r="H130" t="str">
            <v>LONG TERM INVESTMENTS</v>
          </cell>
          <cell r="I130" t="str">
            <v>INVESTMENT IN PARTNERSHIP FIRMS</v>
          </cell>
        </row>
        <row r="131">
          <cell r="A131" t="str">
            <v>A204001-306</v>
          </cell>
          <cell r="B131" t="str">
            <v>Inv. (Partner. Firm)-Comfort Buildcon</v>
          </cell>
          <cell r="C131" t="str">
            <v>ASSET</v>
          </cell>
          <cell r="D131" t="str">
            <v>BALANCE SHEET</v>
          </cell>
          <cell r="E131" t="str">
            <v xml:space="preserve"> </v>
          </cell>
          <cell r="F131" t="str">
            <v xml:space="preserve"> </v>
          </cell>
          <cell r="G131" t="str">
            <v>INVESTMENTS</v>
          </cell>
          <cell r="H131" t="str">
            <v>LONG TERM INVESTMENTS</v>
          </cell>
          <cell r="I131" t="str">
            <v>INVESTMENT IN PARTNERSHIP FIRMS</v>
          </cell>
        </row>
        <row r="132">
          <cell r="A132" t="str">
            <v>A205001-000</v>
          </cell>
          <cell r="B132" t="str">
            <v>Investments (Trusts)</v>
          </cell>
          <cell r="C132" t="str">
            <v>ASSET</v>
          </cell>
          <cell r="D132" t="str">
            <v>BALANCE SHEET</v>
          </cell>
          <cell r="E132" t="str">
            <v xml:space="preserve"> </v>
          </cell>
          <cell r="F132" t="str">
            <v xml:space="preserve"> </v>
          </cell>
          <cell r="G132" t="str">
            <v>INVESTMENTS</v>
          </cell>
          <cell r="H132" t="str">
            <v>LONG TERM INVESTMENTS</v>
          </cell>
          <cell r="I132" t="str">
            <v>INVESTMENT IN TRUSTS</v>
          </cell>
        </row>
        <row r="133">
          <cell r="A133" t="str">
            <v>A206001-000</v>
          </cell>
          <cell r="B133" t="str">
            <v>Investments (Mutual Funds)</v>
          </cell>
          <cell r="C133" t="str">
            <v>ASSET</v>
          </cell>
          <cell r="D133" t="str">
            <v>BALANCE SHEET</v>
          </cell>
          <cell r="E133" t="str">
            <v xml:space="preserve"> </v>
          </cell>
          <cell r="F133" t="str">
            <v xml:space="preserve"> </v>
          </cell>
          <cell r="G133" t="str">
            <v>INVESTMENTS</v>
          </cell>
          <cell r="H133" t="str">
            <v>LONG TERM INVESTMENTS</v>
          </cell>
          <cell r="I133" t="str">
            <v>INVESTMENT IN MUTUAL FUNDS</v>
          </cell>
        </row>
        <row r="134">
          <cell r="A134" t="str">
            <v>A206001-001</v>
          </cell>
          <cell r="B134" t="str">
            <v>Investments (Mutual Funds)-ICICI</v>
          </cell>
          <cell r="C134" t="str">
            <v>ASSET</v>
          </cell>
          <cell r="D134" t="str">
            <v>BALANCE SHEET</v>
          </cell>
          <cell r="E134" t="str">
            <v xml:space="preserve"> </v>
          </cell>
          <cell r="F134" t="str">
            <v xml:space="preserve"> </v>
          </cell>
          <cell r="G134" t="str">
            <v>INVESTMENTS</v>
          </cell>
          <cell r="H134" t="str">
            <v>LONG TERM INVESTMENTS</v>
          </cell>
          <cell r="I134" t="str">
            <v>INVESTMENT IN MUTUAL FUNDS</v>
          </cell>
        </row>
        <row r="135">
          <cell r="A135" t="str">
            <v>A206001-002</v>
          </cell>
          <cell r="B135" t="str">
            <v>Investments (Mutual Fund)-Kotak Mahindra</v>
          </cell>
          <cell r="C135" t="str">
            <v>ASSET</v>
          </cell>
          <cell r="D135" t="str">
            <v>BALANCE SHEET</v>
          </cell>
          <cell r="E135" t="str">
            <v xml:space="preserve"> </v>
          </cell>
          <cell r="F135" t="str">
            <v xml:space="preserve"> </v>
          </cell>
          <cell r="G135" t="str">
            <v>INVESTMENTS</v>
          </cell>
          <cell r="H135" t="str">
            <v>LONG TERM INVESTMENTS</v>
          </cell>
          <cell r="I135" t="str">
            <v>INVESTMENT IN MUTUAL FUNDS</v>
          </cell>
        </row>
        <row r="136">
          <cell r="A136" t="str">
            <v>A207001-000</v>
          </cell>
          <cell r="B136" t="str">
            <v>Investments (Properties)</v>
          </cell>
          <cell r="C136" t="str">
            <v>ASSET</v>
          </cell>
          <cell r="D136" t="str">
            <v>BALANCE SHEET</v>
          </cell>
          <cell r="E136" t="str">
            <v xml:space="preserve"> </v>
          </cell>
          <cell r="F136" t="str">
            <v xml:space="preserve"> </v>
          </cell>
          <cell r="G136" t="str">
            <v>INVESTMENTS</v>
          </cell>
          <cell r="H136" t="str">
            <v>LONG TERM INVESTMENTS</v>
          </cell>
          <cell r="I136" t="str">
            <v>INVESTMENT IN PROPERTIES</v>
          </cell>
        </row>
        <row r="137">
          <cell r="A137" t="str">
            <v>A207001-001</v>
          </cell>
          <cell r="B137" t="str">
            <v>Investments (Prop)-Land (Golf Course)</v>
          </cell>
          <cell r="C137" t="str">
            <v>ASSET</v>
          </cell>
          <cell r="D137" t="str">
            <v>BALANCE SHEET</v>
          </cell>
          <cell r="E137" t="str">
            <v xml:space="preserve"> </v>
          </cell>
          <cell r="F137" t="str">
            <v xml:space="preserve"> </v>
          </cell>
          <cell r="G137" t="str">
            <v>INVESTMENTS</v>
          </cell>
          <cell r="H137" t="str">
            <v>LONG TERM INVESTMENTS</v>
          </cell>
          <cell r="I137" t="str">
            <v>INVESTMENT IN PROPERTIES</v>
          </cell>
        </row>
        <row r="138">
          <cell r="A138" t="str">
            <v>A208001</v>
          </cell>
          <cell r="B138" t="str">
            <v>Investment In Public Deposits</v>
          </cell>
          <cell r="C138" t="str">
            <v>ASSET</v>
          </cell>
          <cell r="D138" t="str">
            <v>BALANCE SHEET</v>
          </cell>
          <cell r="E138" t="str">
            <v xml:space="preserve"> </v>
          </cell>
          <cell r="F138" t="str">
            <v xml:space="preserve"> </v>
          </cell>
          <cell r="G138" t="str">
            <v>INVESTMENTS</v>
          </cell>
          <cell r="H138" t="str">
            <v>LONG TERM INVESTMENTS</v>
          </cell>
          <cell r="I138" t="str">
            <v>INVESTMENT IN PUBLIC DEPOSITS</v>
          </cell>
        </row>
        <row r="139">
          <cell r="A139" t="str">
            <v>A301001</v>
          </cell>
          <cell r="B139" t="str">
            <v>Stores &amp; Spares</v>
          </cell>
          <cell r="C139" t="str">
            <v>ASSET</v>
          </cell>
          <cell r="D139" t="str">
            <v>BALANCE SHEET</v>
          </cell>
          <cell r="E139" t="str">
            <v xml:space="preserve"> </v>
          </cell>
          <cell r="F139" t="str">
            <v xml:space="preserve"> </v>
          </cell>
          <cell r="G139" t="str">
            <v>CURRENT ASSETS, LOANS AND ADVANCES</v>
          </cell>
          <cell r="H139" t="str">
            <v>INVENTORIES</v>
          </cell>
          <cell r="I139" t="str">
            <v>STORES AND SPARES</v>
          </cell>
        </row>
        <row r="140">
          <cell r="A140" t="str">
            <v>A301002</v>
          </cell>
          <cell r="B140" t="str">
            <v>Packaging material</v>
          </cell>
          <cell r="C140" t="str">
            <v>ASSET</v>
          </cell>
          <cell r="D140" t="str">
            <v>BALANCE SHEET</v>
          </cell>
          <cell r="E140" t="str">
            <v xml:space="preserve"> </v>
          </cell>
          <cell r="F140" t="str">
            <v xml:space="preserve"> </v>
          </cell>
          <cell r="G140" t="str">
            <v>CURRENT ASSETS, LOANS AND ADVANCES</v>
          </cell>
          <cell r="H140" t="str">
            <v>INVENTORIES</v>
          </cell>
          <cell r="I140" t="str">
            <v>STORES AND SPARES</v>
          </cell>
        </row>
        <row r="141">
          <cell r="A141" t="str">
            <v>A301003</v>
          </cell>
          <cell r="B141" t="str">
            <v>Liquor/ Beverages/ Merchandise</v>
          </cell>
          <cell r="C141" t="str">
            <v>ASSET</v>
          </cell>
          <cell r="D141" t="str">
            <v>BALANCE SHEET</v>
          </cell>
          <cell r="E141" t="str">
            <v xml:space="preserve"> </v>
          </cell>
          <cell r="F141" t="str">
            <v xml:space="preserve"> </v>
          </cell>
          <cell r="G141" t="str">
            <v>CURRENT ASSETS, LOANS AND ADVANCES</v>
          </cell>
          <cell r="H141" t="str">
            <v>INVENTORIES</v>
          </cell>
          <cell r="I141" t="str">
            <v>STORES AND SPARES</v>
          </cell>
        </row>
        <row r="142">
          <cell r="A142" t="str">
            <v>A301004</v>
          </cell>
          <cell r="B142" t="str">
            <v>Consumable Stores</v>
          </cell>
          <cell r="C142" t="str">
            <v>ASSET</v>
          </cell>
          <cell r="D142" t="str">
            <v>BALANCE SHEET</v>
          </cell>
          <cell r="E142" t="str">
            <v xml:space="preserve"> </v>
          </cell>
          <cell r="F142" t="str">
            <v xml:space="preserve"> </v>
          </cell>
          <cell r="G142" t="str">
            <v>CURRENT ASSETS, LOANS AND ADVANCES</v>
          </cell>
          <cell r="H142" t="str">
            <v>INVENTORIES</v>
          </cell>
          <cell r="I142" t="str">
            <v>STORES AND SPARES</v>
          </cell>
        </row>
        <row r="143">
          <cell r="A143" t="str">
            <v>A301005</v>
          </cell>
          <cell r="B143" t="str">
            <v>Material and components</v>
          </cell>
          <cell r="C143" t="str">
            <v>ASSET</v>
          </cell>
          <cell r="D143" t="str">
            <v>BALANCE SHEET</v>
          </cell>
          <cell r="E143" t="str">
            <v xml:space="preserve"> </v>
          </cell>
          <cell r="F143" t="str">
            <v xml:space="preserve"> </v>
          </cell>
          <cell r="G143" t="str">
            <v>CURRENT ASSETS, LOANS AND ADVANCES</v>
          </cell>
          <cell r="H143" t="str">
            <v>INVENTORIES</v>
          </cell>
          <cell r="I143" t="str">
            <v>STORES AND SPARES</v>
          </cell>
        </row>
        <row r="144">
          <cell r="A144" t="str">
            <v>A301006</v>
          </cell>
          <cell r="B144" t="str">
            <v>Wooden Shuttering-Material</v>
          </cell>
          <cell r="C144" t="str">
            <v>ASSET</v>
          </cell>
          <cell r="D144" t="str">
            <v>BALANCE SHEET</v>
          </cell>
          <cell r="E144" t="str">
            <v xml:space="preserve"> </v>
          </cell>
          <cell r="F144" t="str">
            <v xml:space="preserve"> </v>
          </cell>
          <cell r="G144" t="str">
            <v>CURRENT ASSETS, LOANS AND ADVANCES</v>
          </cell>
          <cell r="H144" t="str">
            <v>INVENTORIES</v>
          </cell>
          <cell r="I144" t="str">
            <v>STORES AND SPARES</v>
          </cell>
        </row>
        <row r="145">
          <cell r="A145" t="str">
            <v>A301007</v>
          </cell>
          <cell r="B145" t="str">
            <v>Steel Shuttering-Material</v>
          </cell>
          <cell r="C145" t="str">
            <v>ASSET</v>
          </cell>
          <cell r="D145" t="str">
            <v>BALANCE SHEET</v>
          </cell>
          <cell r="E145" t="str">
            <v xml:space="preserve"> </v>
          </cell>
          <cell r="F145" t="str">
            <v xml:space="preserve"> </v>
          </cell>
          <cell r="G145" t="str">
            <v>CURRENT ASSETS, LOANS AND ADVANCES</v>
          </cell>
          <cell r="H145" t="str">
            <v>INVENTORIES</v>
          </cell>
          <cell r="I145" t="str">
            <v>STORES AND SPARES</v>
          </cell>
        </row>
        <row r="146">
          <cell r="A146" t="str">
            <v>A301008</v>
          </cell>
          <cell r="B146" t="str">
            <v>Scrap And Salvage</v>
          </cell>
          <cell r="C146" t="str">
            <v>ASSET</v>
          </cell>
          <cell r="D146" t="str">
            <v>BALANCE SHEET</v>
          </cell>
          <cell r="E146" t="str">
            <v xml:space="preserve"> </v>
          </cell>
          <cell r="F146" t="str">
            <v xml:space="preserve"> </v>
          </cell>
          <cell r="G146" t="str">
            <v>CURRENT ASSETS, LOANS AND ADVANCES</v>
          </cell>
          <cell r="H146" t="str">
            <v>INVENTORIES</v>
          </cell>
          <cell r="I146" t="str">
            <v>STORES AND SPARES</v>
          </cell>
        </row>
        <row r="147">
          <cell r="A147" t="str">
            <v>A301009</v>
          </cell>
          <cell r="B147" t="str">
            <v>Stores (Others)</v>
          </cell>
          <cell r="C147" t="str">
            <v>ASSET</v>
          </cell>
          <cell r="D147" t="str">
            <v>BALANCE SHEET</v>
          </cell>
          <cell r="E147" t="str">
            <v xml:space="preserve"> </v>
          </cell>
          <cell r="F147" t="str">
            <v xml:space="preserve"> </v>
          </cell>
          <cell r="G147" t="str">
            <v>CURRENT ASSETS, LOANS AND ADVANCES</v>
          </cell>
          <cell r="H147" t="str">
            <v>INVENTORIES</v>
          </cell>
          <cell r="I147" t="str">
            <v>STORES AND SPARES</v>
          </cell>
        </row>
        <row r="148">
          <cell r="A148" t="str">
            <v>A301101</v>
          </cell>
          <cell r="B148" t="str">
            <v>Loose Tools</v>
          </cell>
          <cell r="C148" t="str">
            <v>ASSET</v>
          </cell>
          <cell r="D148" t="str">
            <v>BALANCE SHEET</v>
          </cell>
          <cell r="E148" t="str">
            <v xml:space="preserve"> </v>
          </cell>
          <cell r="F148" t="str">
            <v xml:space="preserve"> </v>
          </cell>
          <cell r="G148" t="str">
            <v>CURRENT ASSETS, LOANS AND ADVANCES</v>
          </cell>
          <cell r="H148" t="str">
            <v>INVENTORIES</v>
          </cell>
          <cell r="I148" t="str">
            <v>LOOSE TOOLS</v>
          </cell>
        </row>
        <row r="149">
          <cell r="A149" t="str">
            <v>A301102</v>
          </cell>
          <cell r="B149" t="str">
            <v>Tools And Implements</v>
          </cell>
          <cell r="C149" t="str">
            <v>ASSET</v>
          </cell>
          <cell r="D149" t="str">
            <v>BALANCE SHEET</v>
          </cell>
          <cell r="E149" t="str">
            <v xml:space="preserve"> </v>
          </cell>
          <cell r="F149" t="str">
            <v xml:space="preserve"> </v>
          </cell>
          <cell r="G149" t="str">
            <v>CURRENT ASSETS, LOANS AND ADVANCES</v>
          </cell>
          <cell r="H149" t="str">
            <v>INVENTORIES</v>
          </cell>
          <cell r="I149" t="str">
            <v>LOOSE TOOLS</v>
          </cell>
        </row>
        <row r="150">
          <cell r="A150" t="str">
            <v>A302001</v>
          </cell>
          <cell r="B150" t="str">
            <v>Land - WIP</v>
          </cell>
          <cell r="C150" t="str">
            <v>ASSET</v>
          </cell>
          <cell r="D150" t="str">
            <v>BALANCE SHEET</v>
          </cell>
          <cell r="E150" t="str">
            <v xml:space="preserve"> </v>
          </cell>
          <cell r="F150" t="str">
            <v xml:space="preserve"> </v>
          </cell>
          <cell r="G150" t="str">
            <v>CURRENT ASSETS, LOANS AND ADVANCES</v>
          </cell>
          <cell r="H150" t="str">
            <v>INVENTORIES</v>
          </cell>
          <cell r="I150" t="str">
            <v>WORK IN PROGRESS</v>
          </cell>
        </row>
        <row r="151">
          <cell r="A151" t="str">
            <v>A302002</v>
          </cell>
          <cell r="B151" t="str">
            <v>Licence Fee Paid</v>
          </cell>
          <cell r="C151" t="str">
            <v>ASSET</v>
          </cell>
          <cell r="D151" t="str">
            <v>BALANCE SHEET</v>
          </cell>
          <cell r="E151" t="str">
            <v xml:space="preserve"> </v>
          </cell>
          <cell r="F151" t="str">
            <v xml:space="preserve"> </v>
          </cell>
          <cell r="G151" t="str">
            <v>CURRENT ASSETS, LOANS AND ADVANCES</v>
          </cell>
          <cell r="H151" t="str">
            <v>INVENTORIES</v>
          </cell>
          <cell r="I151" t="str">
            <v>WORK IN PROGRESS</v>
          </cell>
        </row>
        <row r="152">
          <cell r="A152" t="str">
            <v>A302003</v>
          </cell>
          <cell r="B152" t="str">
            <v>WIP( Project / Construction WIP)</v>
          </cell>
          <cell r="C152" t="str">
            <v>ASSET</v>
          </cell>
          <cell r="D152" t="str">
            <v>BALANCE SHEET</v>
          </cell>
          <cell r="E152" t="str">
            <v xml:space="preserve"> </v>
          </cell>
          <cell r="F152" t="str">
            <v xml:space="preserve"> </v>
          </cell>
          <cell r="G152" t="str">
            <v>CURRENT ASSETS, LOANS AND ADVANCES</v>
          </cell>
          <cell r="H152" t="str">
            <v>INVENTORIES</v>
          </cell>
          <cell r="I152" t="str">
            <v>WORK IN PROGRESS</v>
          </cell>
        </row>
        <row r="153">
          <cell r="A153" t="str">
            <v>A302004</v>
          </cell>
          <cell r="B153" t="str">
            <v>Construction Wip - Certified</v>
          </cell>
          <cell r="C153" t="str">
            <v>ASSET</v>
          </cell>
          <cell r="D153" t="str">
            <v>BALANCE SHEET</v>
          </cell>
          <cell r="E153" t="str">
            <v xml:space="preserve"> </v>
          </cell>
          <cell r="F153" t="str">
            <v xml:space="preserve"> </v>
          </cell>
          <cell r="G153" t="str">
            <v>CURRENT ASSETS, LOANS AND ADVANCES</v>
          </cell>
          <cell r="H153" t="str">
            <v>INVENTORIES</v>
          </cell>
          <cell r="I153" t="str">
            <v>WORK IN PROGRESS</v>
          </cell>
        </row>
        <row r="154">
          <cell r="A154" t="str">
            <v>A302101-000-000</v>
          </cell>
          <cell r="B154" t="str">
            <v>Prov. For Const</v>
          </cell>
          <cell r="C154" t="str">
            <v>ASSET</v>
          </cell>
          <cell r="D154" t="str">
            <v>BALANCE SHEET</v>
          </cell>
          <cell r="E154" t="str">
            <v xml:space="preserve"> </v>
          </cell>
          <cell r="F154" t="str">
            <v xml:space="preserve"> </v>
          </cell>
          <cell r="G154" t="str">
            <v>CURRENT ASSETS, LOANS AND ADVANCES</v>
          </cell>
          <cell r="H154" t="str">
            <v>INVENTORIES</v>
          </cell>
          <cell r="I154" t="str">
            <v>WORK IN PROGRESS</v>
          </cell>
        </row>
        <row r="155">
          <cell r="A155" t="str">
            <v>A302101-000-001</v>
          </cell>
          <cell r="B155" t="str">
            <v>Prov. For Const- Ankur Vihar Devpt</v>
          </cell>
          <cell r="C155" t="str">
            <v>ASSET</v>
          </cell>
          <cell r="D155" t="str">
            <v>BALANCE SHEET</v>
          </cell>
          <cell r="E155" t="str">
            <v xml:space="preserve"> </v>
          </cell>
          <cell r="F155" t="str">
            <v xml:space="preserve"> </v>
          </cell>
          <cell r="G155" t="str">
            <v>CURRENT ASSETS, LOANS AND ADVANCES</v>
          </cell>
          <cell r="H155" t="str">
            <v>INVENTORIES</v>
          </cell>
          <cell r="I155" t="str">
            <v>WORK IN PROGRESS</v>
          </cell>
        </row>
        <row r="156">
          <cell r="A156" t="str">
            <v>A302101-000-004</v>
          </cell>
          <cell r="B156" t="str">
            <v>Prov. For Const- Beverly Park 1</v>
          </cell>
          <cell r="C156" t="str">
            <v>ASSET</v>
          </cell>
          <cell r="D156" t="str">
            <v>BALANCE SHEET</v>
          </cell>
          <cell r="E156" t="str">
            <v xml:space="preserve"> </v>
          </cell>
          <cell r="F156" t="str">
            <v xml:space="preserve"> </v>
          </cell>
          <cell r="G156" t="str">
            <v>CURRENT ASSETS, LOANS AND ADVANCES</v>
          </cell>
          <cell r="H156" t="str">
            <v>INVENTORIES</v>
          </cell>
          <cell r="I156" t="str">
            <v>WORK IN PROGRESS</v>
          </cell>
        </row>
        <row r="157">
          <cell r="A157" t="str">
            <v>A302101-000-005</v>
          </cell>
          <cell r="B157" t="str">
            <v>Prov. For Const- Beverly Park 2</v>
          </cell>
          <cell r="C157" t="str">
            <v>ASSET</v>
          </cell>
          <cell r="D157" t="str">
            <v>BALANCE SHEET</v>
          </cell>
          <cell r="E157" t="str">
            <v xml:space="preserve"> </v>
          </cell>
          <cell r="F157" t="str">
            <v xml:space="preserve"> </v>
          </cell>
          <cell r="G157" t="str">
            <v>CURRENT ASSETS, LOANS AND ADVANCES</v>
          </cell>
          <cell r="H157" t="str">
            <v>INVENTORIES</v>
          </cell>
          <cell r="I157" t="str">
            <v>WORK IN PROGRESS</v>
          </cell>
        </row>
        <row r="158">
          <cell r="A158" t="str">
            <v>A302101-000-008</v>
          </cell>
          <cell r="B158" t="str">
            <v>Prov. For Const- Corporate Park</v>
          </cell>
          <cell r="C158" t="str">
            <v>ASSET</v>
          </cell>
          <cell r="D158" t="str">
            <v>BALANCE SHEET</v>
          </cell>
          <cell r="E158" t="str">
            <v xml:space="preserve"> </v>
          </cell>
          <cell r="F158" t="str">
            <v xml:space="preserve"> </v>
          </cell>
          <cell r="G158" t="str">
            <v>CURRENT ASSETS, LOANS AND ADVANCES</v>
          </cell>
          <cell r="H158" t="str">
            <v>INVENTORIES</v>
          </cell>
          <cell r="I158" t="str">
            <v>WORK IN PROGRESS</v>
          </cell>
        </row>
        <row r="159">
          <cell r="A159" t="str">
            <v>A302101-000-011</v>
          </cell>
          <cell r="B159" t="str">
            <v>Prov. For Const- Executive Homes</v>
          </cell>
          <cell r="C159" t="str">
            <v>ASSET</v>
          </cell>
          <cell r="D159" t="str">
            <v>BALANCE SHEET</v>
          </cell>
          <cell r="E159" t="str">
            <v xml:space="preserve"> </v>
          </cell>
          <cell r="F159" t="str">
            <v xml:space="preserve"> </v>
          </cell>
          <cell r="G159" t="str">
            <v>CURRENT ASSETS, LOANS AND ADVANCES</v>
          </cell>
          <cell r="H159" t="str">
            <v>INVENTORIES</v>
          </cell>
          <cell r="I159" t="str">
            <v>WORK IN PROGRESS</v>
          </cell>
        </row>
        <row r="160">
          <cell r="A160" t="str">
            <v>A302101-000-013</v>
          </cell>
          <cell r="B160" t="str">
            <v>Prov. For Const- Hamilton Court</v>
          </cell>
          <cell r="C160" t="str">
            <v>ASSET</v>
          </cell>
          <cell r="D160" t="str">
            <v>BALANCE SHEET</v>
          </cell>
          <cell r="E160" t="str">
            <v xml:space="preserve"> </v>
          </cell>
          <cell r="F160" t="str">
            <v xml:space="preserve"> </v>
          </cell>
          <cell r="G160" t="str">
            <v>CURRENT ASSETS, LOANS AND ADVANCES</v>
          </cell>
          <cell r="H160" t="str">
            <v>INVENTORIES</v>
          </cell>
          <cell r="I160" t="str">
            <v>WORK IN PROGRESS</v>
          </cell>
        </row>
        <row r="161">
          <cell r="A161" t="str">
            <v>A302101-000-016</v>
          </cell>
          <cell r="B161" t="str">
            <v>Prov. For Const- Park N Shop</v>
          </cell>
          <cell r="C161" t="str">
            <v>ASSET</v>
          </cell>
          <cell r="D161" t="str">
            <v>BALANCE SHEET</v>
          </cell>
          <cell r="E161" t="str">
            <v xml:space="preserve"> </v>
          </cell>
          <cell r="F161" t="str">
            <v xml:space="preserve"> </v>
          </cell>
          <cell r="G161" t="str">
            <v>CURRENT ASSETS, LOANS AND ADVANCES</v>
          </cell>
          <cell r="H161" t="str">
            <v>INVENTORIES</v>
          </cell>
          <cell r="I161" t="str">
            <v>WORK IN PROGRESS</v>
          </cell>
        </row>
        <row r="162">
          <cell r="A162" t="str">
            <v>A302101-000-017</v>
          </cell>
          <cell r="B162" t="str">
            <v>Prov. For Const- Qutab Enclave IV</v>
          </cell>
          <cell r="C162" t="str">
            <v>ASSET</v>
          </cell>
          <cell r="D162" t="str">
            <v>BALANCE SHEET</v>
          </cell>
          <cell r="E162" t="str">
            <v xml:space="preserve"> </v>
          </cell>
          <cell r="F162" t="str">
            <v xml:space="preserve"> </v>
          </cell>
          <cell r="G162" t="str">
            <v>CURRENT ASSETS, LOANS AND ADVANCES</v>
          </cell>
          <cell r="H162" t="str">
            <v>INVENTORIES</v>
          </cell>
          <cell r="I162" t="str">
            <v>WORK IN PROGRESS</v>
          </cell>
        </row>
        <row r="163">
          <cell r="A163" t="str">
            <v>A302101-000-018</v>
          </cell>
          <cell r="B163" t="str">
            <v>Prov. For Const- Qutab Enclave V</v>
          </cell>
          <cell r="C163" t="str">
            <v>ASSET</v>
          </cell>
          <cell r="D163" t="str">
            <v>BALANCE SHEET</v>
          </cell>
          <cell r="E163" t="str">
            <v xml:space="preserve"> </v>
          </cell>
          <cell r="F163" t="str">
            <v xml:space="preserve"> </v>
          </cell>
          <cell r="G163" t="str">
            <v>CURRENT ASSETS, LOANS AND ADVANCES</v>
          </cell>
          <cell r="H163" t="str">
            <v>INVENTORIES</v>
          </cell>
          <cell r="I163" t="str">
            <v>WORK IN PROGRESS</v>
          </cell>
        </row>
        <row r="164">
          <cell r="A164" t="str">
            <v>A302101-000-022</v>
          </cell>
          <cell r="B164" t="str">
            <v>Prov. For Const- Richmond Park</v>
          </cell>
          <cell r="C164" t="str">
            <v>ASSET</v>
          </cell>
          <cell r="D164" t="str">
            <v>BALANCE SHEET</v>
          </cell>
          <cell r="E164" t="str">
            <v xml:space="preserve"> </v>
          </cell>
          <cell r="F164" t="str">
            <v xml:space="preserve"> </v>
          </cell>
          <cell r="G164" t="str">
            <v>CURRENT ASSETS, LOANS AND ADVANCES</v>
          </cell>
          <cell r="H164" t="str">
            <v>INVENTORIES</v>
          </cell>
          <cell r="I164" t="str">
            <v>WORK IN PROGRESS</v>
          </cell>
        </row>
        <row r="165">
          <cell r="A165" t="str">
            <v>A302101-000-023</v>
          </cell>
          <cell r="B165" t="str">
            <v>Prov. For Const- Super Mart II</v>
          </cell>
          <cell r="C165" t="str">
            <v>ASSET</v>
          </cell>
          <cell r="D165" t="str">
            <v>BALANCE SHEET</v>
          </cell>
          <cell r="E165" t="str">
            <v xml:space="preserve"> </v>
          </cell>
          <cell r="F165" t="str">
            <v xml:space="preserve"> </v>
          </cell>
          <cell r="G165" t="str">
            <v>CURRENT ASSETS, LOANS AND ADVANCES</v>
          </cell>
          <cell r="H165" t="str">
            <v>INVENTORIES</v>
          </cell>
          <cell r="I165" t="str">
            <v>WORK IN PROGRESS</v>
          </cell>
        </row>
        <row r="166">
          <cell r="A166" t="str">
            <v>A302101-000-027</v>
          </cell>
          <cell r="B166" t="str">
            <v>Prov. For Const- Stop N Shop</v>
          </cell>
          <cell r="C166" t="str">
            <v>ASSET</v>
          </cell>
          <cell r="D166" t="str">
            <v>BALANCE SHEET</v>
          </cell>
          <cell r="E166" t="str">
            <v xml:space="preserve"> </v>
          </cell>
          <cell r="F166" t="str">
            <v xml:space="preserve"> </v>
          </cell>
          <cell r="G166" t="str">
            <v>CURRENT ASSETS, LOANS AND ADVANCES</v>
          </cell>
          <cell r="H166" t="str">
            <v>INVENTORIES</v>
          </cell>
          <cell r="I166" t="str">
            <v>WORK IN PROGRESS</v>
          </cell>
        </row>
        <row r="167">
          <cell r="A167" t="str">
            <v>A302101-000-028</v>
          </cell>
          <cell r="B167" t="str">
            <v>Prov. For Const- Silver Oaks</v>
          </cell>
          <cell r="C167" t="str">
            <v>ASSET</v>
          </cell>
          <cell r="D167" t="str">
            <v>BALANCE SHEET</v>
          </cell>
          <cell r="E167" t="str">
            <v xml:space="preserve"> </v>
          </cell>
          <cell r="F167" t="str">
            <v xml:space="preserve"> </v>
          </cell>
          <cell r="G167" t="str">
            <v>CURRENT ASSETS, LOANS AND ADVANCES</v>
          </cell>
          <cell r="H167" t="str">
            <v>INVENTORIES</v>
          </cell>
          <cell r="I167" t="str">
            <v>WORK IN PROGRESS</v>
          </cell>
        </row>
        <row r="168">
          <cell r="A168" t="str">
            <v>A302101-000-034</v>
          </cell>
          <cell r="B168" t="str">
            <v>Prov. For Const- Windsor Court</v>
          </cell>
          <cell r="C168" t="str">
            <v>ASSET</v>
          </cell>
          <cell r="D168" t="str">
            <v>BALANCE SHEET</v>
          </cell>
          <cell r="E168" t="str">
            <v xml:space="preserve"> </v>
          </cell>
          <cell r="F168" t="str">
            <v xml:space="preserve"> </v>
          </cell>
          <cell r="G168" t="str">
            <v>CURRENT ASSETS, LOANS AND ADVANCES</v>
          </cell>
          <cell r="H168" t="str">
            <v>INVENTORIES</v>
          </cell>
          <cell r="I168" t="str">
            <v>WORK IN PROGRESS</v>
          </cell>
        </row>
        <row r="169">
          <cell r="A169" t="str">
            <v>A302101-000-037</v>
          </cell>
          <cell r="B169" t="str">
            <v>Prov. For Const- FMT/C. Point</v>
          </cell>
          <cell r="C169" t="str">
            <v>ASSET</v>
          </cell>
          <cell r="D169" t="str">
            <v>BALANCE SHEET</v>
          </cell>
          <cell r="E169" t="str">
            <v xml:space="preserve"> </v>
          </cell>
          <cell r="F169" t="str">
            <v xml:space="preserve"> </v>
          </cell>
          <cell r="G169" t="str">
            <v>CURRENT ASSETS, LOANS AND ADVANCES</v>
          </cell>
          <cell r="H169" t="str">
            <v>INVENTORIES</v>
          </cell>
          <cell r="I169" t="str">
            <v>WORK IN PROGRESS</v>
          </cell>
        </row>
        <row r="170">
          <cell r="A170" t="str">
            <v>A302101-000-039</v>
          </cell>
          <cell r="B170" t="str">
            <v>Prov. For Const- Ridgewood</v>
          </cell>
          <cell r="C170" t="str">
            <v>ASSET</v>
          </cell>
          <cell r="D170" t="str">
            <v>BALANCE SHEET</v>
          </cell>
          <cell r="E170" t="str">
            <v xml:space="preserve"> </v>
          </cell>
          <cell r="F170" t="str">
            <v xml:space="preserve"> </v>
          </cell>
          <cell r="G170" t="str">
            <v>CURRENT ASSETS, LOANS AND ADVANCES</v>
          </cell>
          <cell r="H170" t="str">
            <v>INVENTORIES</v>
          </cell>
          <cell r="I170" t="str">
            <v>WORK IN PROGRESS</v>
          </cell>
        </row>
        <row r="171">
          <cell r="A171" t="str">
            <v>A302101-000-040</v>
          </cell>
          <cell r="B171" t="str">
            <v>Prov. For Const- OAKWOOD</v>
          </cell>
          <cell r="C171" t="str">
            <v>ASSET</v>
          </cell>
          <cell r="D171" t="str">
            <v>BALANCE SHEET</v>
          </cell>
          <cell r="E171" t="str">
            <v xml:space="preserve"> </v>
          </cell>
          <cell r="F171" t="str">
            <v xml:space="preserve"> </v>
          </cell>
          <cell r="G171" t="str">
            <v>CURRENT ASSETS, LOANS AND ADVANCES</v>
          </cell>
          <cell r="H171" t="str">
            <v>INVENTORIES</v>
          </cell>
          <cell r="I171" t="str">
            <v>WORK IN PROGRESS</v>
          </cell>
        </row>
        <row r="172">
          <cell r="A172" t="str">
            <v>A302101-000-041</v>
          </cell>
          <cell r="B172" t="str">
            <v>Prov. For Const- Wellington</v>
          </cell>
          <cell r="C172" t="str">
            <v>ASSET</v>
          </cell>
          <cell r="D172" t="str">
            <v>BALANCE SHEET</v>
          </cell>
          <cell r="E172" t="str">
            <v xml:space="preserve"> </v>
          </cell>
          <cell r="F172" t="str">
            <v xml:space="preserve"> </v>
          </cell>
          <cell r="G172" t="str">
            <v>CURRENT ASSETS, LOANS AND ADVANCES</v>
          </cell>
          <cell r="H172" t="str">
            <v>INVENTORIES</v>
          </cell>
          <cell r="I172" t="str">
            <v>WORK IN PROGRESS</v>
          </cell>
        </row>
        <row r="173">
          <cell r="A173" t="str">
            <v>A302101-000-046</v>
          </cell>
          <cell r="B173" t="str">
            <v>Prov. For Const- Princeton</v>
          </cell>
          <cell r="C173" t="str">
            <v>ASSET</v>
          </cell>
          <cell r="D173" t="str">
            <v>BALANCE SHEET</v>
          </cell>
          <cell r="E173" t="str">
            <v xml:space="preserve"> </v>
          </cell>
          <cell r="F173" t="str">
            <v xml:space="preserve"> </v>
          </cell>
          <cell r="G173" t="str">
            <v>CURRENT ASSETS, LOANS AND ADVANCES</v>
          </cell>
          <cell r="H173" t="str">
            <v>INVENTORIES</v>
          </cell>
          <cell r="I173" t="str">
            <v>WORK IN PROGRESS</v>
          </cell>
        </row>
        <row r="174">
          <cell r="A174" t="str">
            <v>A302101-000-049</v>
          </cell>
          <cell r="B174" t="str">
            <v>Prov. For Const- Regent House</v>
          </cell>
          <cell r="C174" t="str">
            <v>ASSET</v>
          </cell>
          <cell r="D174" t="str">
            <v>BALANCE SHEET</v>
          </cell>
          <cell r="E174" t="str">
            <v xml:space="preserve"> </v>
          </cell>
          <cell r="F174" t="str">
            <v xml:space="preserve"> </v>
          </cell>
          <cell r="G174" t="str">
            <v>CURRENT ASSETS, LOANS AND ADVANCES</v>
          </cell>
          <cell r="H174" t="str">
            <v>INVENTORIES</v>
          </cell>
          <cell r="I174" t="str">
            <v>WORK IN PROGRESS</v>
          </cell>
        </row>
        <row r="175">
          <cell r="A175" t="str">
            <v>A302101-000-050</v>
          </cell>
          <cell r="B175" t="str">
            <v>Prov. For Const- Carlton</v>
          </cell>
          <cell r="C175" t="str">
            <v>ASSET</v>
          </cell>
          <cell r="D175" t="str">
            <v>BALANCE SHEET</v>
          </cell>
          <cell r="E175" t="str">
            <v xml:space="preserve"> </v>
          </cell>
          <cell r="F175" t="str">
            <v xml:space="preserve"> </v>
          </cell>
          <cell r="G175" t="str">
            <v>CURRENT ASSETS, LOANS AND ADVANCES</v>
          </cell>
          <cell r="H175" t="str">
            <v>INVENTORIES</v>
          </cell>
          <cell r="I175" t="str">
            <v>WORK IN PROGRESS</v>
          </cell>
        </row>
        <row r="176">
          <cell r="A176" t="str">
            <v>A302101-000-054</v>
          </cell>
          <cell r="B176" t="str">
            <v>Prov. For Const- Belv. Park</v>
          </cell>
          <cell r="C176" t="str">
            <v>ASSET</v>
          </cell>
          <cell r="D176" t="str">
            <v>BALANCE SHEET</v>
          </cell>
          <cell r="E176" t="str">
            <v xml:space="preserve"> </v>
          </cell>
          <cell r="F176" t="str">
            <v xml:space="preserve"> </v>
          </cell>
          <cell r="G176" t="str">
            <v>CURRENT ASSETS, LOANS AND ADVANCES</v>
          </cell>
          <cell r="H176" t="str">
            <v>INVENTORIES</v>
          </cell>
          <cell r="I176" t="str">
            <v>WORK IN PROGRESS</v>
          </cell>
        </row>
        <row r="177">
          <cell r="A177" t="str">
            <v>A302101-000-055</v>
          </cell>
          <cell r="B177" t="str">
            <v>Prov. For Const- Belv. Tower</v>
          </cell>
          <cell r="C177" t="str">
            <v>ASSET</v>
          </cell>
          <cell r="D177" t="str">
            <v>BALANCE SHEET</v>
          </cell>
          <cell r="E177" t="str">
            <v xml:space="preserve"> </v>
          </cell>
          <cell r="F177" t="str">
            <v xml:space="preserve"> </v>
          </cell>
          <cell r="G177" t="str">
            <v>CURRENT ASSETS, LOANS AND ADVANCES</v>
          </cell>
          <cell r="H177" t="str">
            <v>INVENTORIES</v>
          </cell>
          <cell r="I177" t="str">
            <v>WORK IN PROGRESS</v>
          </cell>
        </row>
        <row r="178">
          <cell r="A178" t="str">
            <v>A302101-000-056</v>
          </cell>
          <cell r="B178" t="str">
            <v>Prov. For Const- City Centre</v>
          </cell>
          <cell r="C178" t="str">
            <v>ASSET</v>
          </cell>
          <cell r="D178" t="str">
            <v>BALANCE SHEET</v>
          </cell>
          <cell r="E178" t="str">
            <v xml:space="preserve"> </v>
          </cell>
          <cell r="F178" t="str">
            <v xml:space="preserve"> </v>
          </cell>
          <cell r="G178" t="str">
            <v>CURRENT ASSETS, LOANS AND ADVANCES</v>
          </cell>
          <cell r="H178" t="str">
            <v>INVENTORIES</v>
          </cell>
          <cell r="I178" t="str">
            <v>WORK IN PROGRESS</v>
          </cell>
        </row>
        <row r="179">
          <cell r="A179" t="str">
            <v>A302101-000-058</v>
          </cell>
          <cell r="B179" t="str">
            <v>Prov. For Const- Exclusive Floor</v>
          </cell>
          <cell r="C179" t="str">
            <v>ASSET</v>
          </cell>
          <cell r="D179" t="str">
            <v>BALANCE SHEET</v>
          </cell>
          <cell r="E179" t="str">
            <v xml:space="preserve"> </v>
          </cell>
          <cell r="F179" t="str">
            <v xml:space="preserve"> </v>
          </cell>
          <cell r="G179" t="str">
            <v>CURRENT ASSETS, LOANS AND ADVANCES</v>
          </cell>
          <cell r="H179" t="str">
            <v>INVENTORIES</v>
          </cell>
          <cell r="I179" t="str">
            <v>WORK IN PROGRESS</v>
          </cell>
        </row>
        <row r="180">
          <cell r="A180" t="str">
            <v>A302101-000-059</v>
          </cell>
          <cell r="B180" t="str">
            <v>Prov. For Const- Moulsari Arcade</v>
          </cell>
          <cell r="C180" t="str">
            <v>ASSET</v>
          </cell>
          <cell r="D180" t="str">
            <v>BALANCE SHEET</v>
          </cell>
          <cell r="E180" t="str">
            <v xml:space="preserve"> </v>
          </cell>
          <cell r="F180" t="str">
            <v xml:space="preserve"> </v>
          </cell>
          <cell r="G180" t="str">
            <v>CURRENT ASSETS, LOANS AND ADVANCES</v>
          </cell>
          <cell r="H180" t="str">
            <v>INVENTORIES</v>
          </cell>
          <cell r="I180" t="str">
            <v>WORK IN PROGRESS</v>
          </cell>
        </row>
        <row r="181">
          <cell r="A181" t="str">
            <v>A302101-000-060</v>
          </cell>
          <cell r="B181" t="str">
            <v>Prov. For Const- Trinity Towers</v>
          </cell>
          <cell r="C181" t="str">
            <v>ASSET</v>
          </cell>
          <cell r="D181" t="str">
            <v>BALANCE SHEET</v>
          </cell>
          <cell r="E181" t="str">
            <v xml:space="preserve"> </v>
          </cell>
          <cell r="F181" t="str">
            <v xml:space="preserve"> </v>
          </cell>
          <cell r="G181" t="str">
            <v>CURRENT ASSETS, LOANS AND ADVANCES</v>
          </cell>
          <cell r="H181" t="str">
            <v>INVENTORIES</v>
          </cell>
          <cell r="I181" t="str">
            <v>WORK IN PROGRESS</v>
          </cell>
        </row>
        <row r="182">
          <cell r="A182" t="str">
            <v>A302101-000-061</v>
          </cell>
          <cell r="B182" t="str">
            <v>Prov. For Const- Grand Mall</v>
          </cell>
          <cell r="C182" t="str">
            <v>ASSET</v>
          </cell>
          <cell r="D182" t="str">
            <v>BALANCE SHEET</v>
          </cell>
          <cell r="E182" t="str">
            <v xml:space="preserve"> </v>
          </cell>
          <cell r="F182" t="str">
            <v xml:space="preserve"> </v>
          </cell>
          <cell r="G182" t="str">
            <v>CURRENT ASSETS, LOANS AND ADVANCES</v>
          </cell>
          <cell r="H182" t="str">
            <v>INVENTORIES</v>
          </cell>
          <cell r="I182" t="str">
            <v>WORK IN PROGRESS</v>
          </cell>
        </row>
        <row r="183">
          <cell r="A183" t="str">
            <v>A302101-000-062</v>
          </cell>
          <cell r="B183" t="str">
            <v>Prov. For Const- Aralia</v>
          </cell>
          <cell r="C183" t="str">
            <v>ASSET</v>
          </cell>
          <cell r="D183" t="str">
            <v>BALANCE SHEET</v>
          </cell>
          <cell r="E183" t="str">
            <v xml:space="preserve"> </v>
          </cell>
          <cell r="F183" t="str">
            <v xml:space="preserve"> </v>
          </cell>
          <cell r="G183" t="str">
            <v>CURRENT ASSETS, LOANS AND ADVANCES</v>
          </cell>
          <cell r="H183" t="str">
            <v>INVENTORIES</v>
          </cell>
          <cell r="I183" t="str">
            <v>WORK IN PROGRESS</v>
          </cell>
        </row>
        <row r="184">
          <cell r="A184" t="str">
            <v>A302101-000-064</v>
          </cell>
          <cell r="B184" t="str">
            <v>Prov. For Const- Westend Heights</v>
          </cell>
          <cell r="C184" t="str">
            <v>ASSET</v>
          </cell>
          <cell r="D184" t="str">
            <v>BALANCE SHEET</v>
          </cell>
          <cell r="E184" t="str">
            <v xml:space="preserve"> </v>
          </cell>
          <cell r="F184" t="str">
            <v xml:space="preserve"> </v>
          </cell>
          <cell r="G184" t="str">
            <v>CURRENT ASSETS, LOANS AND ADVANCES</v>
          </cell>
          <cell r="H184" t="str">
            <v>INVENTORIES</v>
          </cell>
          <cell r="I184" t="str">
            <v>WORK IN PROGRESS</v>
          </cell>
        </row>
        <row r="185">
          <cell r="A185" t="str">
            <v>A302101-000-066</v>
          </cell>
          <cell r="B185" t="str">
            <v>Prov. For Const- Green Valley</v>
          </cell>
          <cell r="C185" t="str">
            <v>ASSET</v>
          </cell>
          <cell r="D185" t="str">
            <v>BALANCE SHEET</v>
          </cell>
          <cell r="E185" t="str">
            <v xml:space="preserve"> </v>
          </cell>
          <cell r="F185" t="str">
            <v xml:space="preserve"> </v>
          </cell>
          <cell r="G185" t="str">
            <v>CURRENT ASSETS, LOANS AND ADVANCES</v>
          </cell>
          <cell r="H185" t="str">
            <v>INVENTORIES</v>
          </cell>
          <cell r="I185" t="str">
            <v>WORK IN PROGRESS</v>
          </cell>
        </row>
        <row r="186">
          <cell r="A186" t="str">
            <v>A302101-000-069</v>
          </cell>
          <cell r="B186" t="str">
            <v>Prov. For Const- The Pinacle</v>
          </cell>
          <cell r="C186" t="str">
            <v>ASSET</v>
          </cell>
          <cell r="D186" t="str">
            <v>BALANCE SHEET</v>
          </cell>
          <cell r="E186" t="str">
            <v xml:space="preserve"> </v>
          </cell>
          <cell r="F186" t="str">
            <v xml:space="preserve"> </v>
          </cell>
          <cell r="G186" t="str">
            <v>CURRENT ASSETS, LOANS AND ADVANCES</v>
          </cell>
          <cell r="H186" t="str">
            <v>INVENTORIES</v>
          </cell>
          <cell r="I186" t="str">
            <v>WORK IN PROGRESS</v>
          </cell>
        </row>
        <row r="187">
          <cell r="A187" t="str">
            <v>A302101-000-070</v>
          </cell>
          <cell r="B187" t="str">
            <v>Prov. For Const- Royalton</v>
          </cell>
          <cell r="C187" t="str">
            <v>ASSET</v>
          </cell>
          <cell r="D187" t="str">
            <v>BALANCE SHEET</v>
          </cell>
          <cell r="E187" t="str">
            <v xml:space="preserve"> </v>
          </cell>
          <cell r="F187" t="str">
            <v xml:space="preserve"> </v>
          </cell>
          <cell r="G187" t="str">
            <v>CURRENT ASSETS, LOANS AND ADVANCES</v>
          </cell>
          <cell r="H187" t="str">
            <v>INVENTORIES</v>
          </cell>
          <cell r="I187" t="str">
            <v>WORK IN PROGRESS</v>
          </cell>
        </row>
        <row r="188">
          <cell r="A188" t="str">
            <v>A302101-000-071</v>
          </cell>
          <cell r="B188" t="str">
            <v>Prov. For Const- The Icon</v>
          </cell>
          <cell r="C188" t="str">
            <v>ASSET</v>
          </cell>
          <cell r="D188" t="str">
            <v>BALANCE SHEET</v>
          </cell>
          <cell r="E188" t="str">
            <v xml:space="preserve"> </v>
          </cell>
          <cell r="F188" t="str">
            <v xml:space="preserve"> </v>
          </cell>
          <cell r="G188" t="str">
            <v>CURRENT ASSETS, LOANS AND ADVANCES</v>
          </cell>
          <cell r="H188" t="str">
            <v>INVENTORIES</v>
          </cell>
          <cell r="I188" t="str">
            <v>WORK IN PROGRESS</v>
          </cell>
        </row>
        <row r="189">
          <cell r="A189" t="str">
            <v>A302101-000-075</v>
          </cell>
          <cell r="B189" t="str">
            <v>Prov. For Const- The Summit</v>
          </cell>
          <cell r="C189" t="str">
            <v>ASSET</v>
          </cell>
          <cell r="D189" t="str">
            <v>BALANCE SHEET</v>
          </cell>
          <cell r="E189" t="str">
            <v xml:space="preserve"> </v>
          </cell>
          <cell r="F189" t="str">
            <v xml:space="preserve"> </v>
          </cell>
          <cell r="G189" t="str">
            <v>CURRENT ASSETS, LOANS AND ADVANCES</v>
          </cell>
          <cell r="H189" t="str">
            <v>INVENTORIES</v>
          </cell>
          <cell r="I189" t="str">
            <v>WORK IN PROGRESS</v>
          </cell>
        </row>
        <row r="190">
          <cell r="A190" t="str">
            <v>A302101-000-080</v>
          </cell>
          <cell r="B190" t="str">
            <v>Prov. For Const- Magnolias</v>
          </cell>
          <cell r="C190" t="str">
            <v>ASSET</v>
          </cell>
          <cell r="D190" t="str">
            <v>BALANCE SHEET</v>
          </cell>
          <cell r="E190" t="str">
            <v xml:space="preserve"> </v>
          </cell>
          <cell r="F190" t="str">
            <v xml:space="preserve"> </v>
          </cell>
          <cell r="G190" t="str">
            <v>CURRENT ASSETS, LOANS AND ADVANCES</v>
          </cell>
          <cell r="H190" t="str">
            <v>INVENTORIES</v>
          </cell>
          <cell r="I190" t="str">
            <v>WORK IN PROGRESS</v>
          </cell>
        </row>
        <row r="191">
          <cell r="A191" t="str">
            <v>A302101-000-088</v>
          </cell>
          <cell r="B191" t="str">
            <v>Prov. For Const- The Belaire</v>
          </cell>
          <cell r="C191" t="str">
            <v>ASSET</v>
          </cell>
          <cell r="D191" t="str">
            <v>BALANCE SHEET</v>
          </cell>
          <cell r="E191" t="str">
            <v xml:space="preserve"> </v>
          </cell>
          <cell r="F191" t="str">
            <v xml:space="preserve"> </v>
          </cell>
          <cell r="G191" t="str">
            <v>CURRENT ASSETS, LOANS AND ADVANCES</v>
          </cell>
          <cell r="H191" t="str">
            <v>INVENTORIES</v>
          </cell>
          <cell r="I191" t="str">
            <v>WORK IN PROGRESS</v>
          </cell>
        </row>
        <row r="192">
          <cell r="A192" t="str">
            <v>A302101-000-107</v>
          </cell>
          <cell r="B192" t="str">
            <v>Prov. For Const- Regency Park 1</v>
          </cell>
          <cell r="C192" t="str">
            <v>ASSET</v>
          </cell>
          <cell r="D192" t="str">
            <v>BALANCE SHEET</v>
          </cell>
          <cell r="E192" t="str">
            <v xml:space="preserve"> </v>
          </cell>
          <cell r="F192" t="str">
            <v xml:space="preserve"> </v>
          </cell>
          <cell r="G192" t="str">
            <v>CURRENT ASSETS, LOANS AND ADVANCES</v>
          </cell>
          <cell r="H192" t="str">
            <v>INVENTORIES</v>
          </cell>
          <cell r="I192" t="str">
            <v>WORK IN PROGRESS</v>
          </cell>
        </row>
        <row r="193">
          <cell r="A193" t="str">
            <v>A302101-000-108</v>
          </cell>
          <cell r="B193" t="str">
            <v>Prov. For Const- Regency Park 2</v>
          </cell>
          <cell r="C193" t="str">
            <v>ASSET</v>
          </cell>
          <cell r="D193" t="str">
            <v>BALANCE SHEET</v>
          </cell>
          <cell r="E193" t="str">
            <v xml:space="preserve"> </v>
          </cell>
          <cell r="F193" t="str">
            <v xml:space="preserve"> </v>
          </cell>
          <cell r="G193" t="str">
            <v>CURRENT ASSETS, LOANS AND ADVANCES</v>
          </cell>
          <cell r="H193" t="str">
            <v>INVENTORIES</v>
          </cell>
          <cell r="I193" t="str">
            <v>WORK IN PROGRESS</v>
          </cell>
        </row>
        <row r="194">
          <cell r="A194" t="str">
            <v>A302101-000-109</v>
          </cell>
          <cell r="B194" t="str">
            <v>Prov. For Const- Qutab Enclave</v>
          </cell>
          <cell r="C194" t="str">
            <v>ASSET</v>
          </cell>
          <cell r="D194" t="str">
            <v>BALANCE SHEET</v>
          </cell>
          <cell r="E194" t="str">
            <v xml:space="preserve"> </v>
          </cell>
          <cell r="F194" t="str">
            <v xml:space="preserve"> </v>
          </cell>
          <cell r="G194" t="str">
            <v>CURRENT ASSETS, LOANS AND ADVANCES</v>
          </cell>
          <cell r="H194" t="str">
            <v>INVENTORIES</v>
          </cell>
          <cell r="I194" t="str">
            <v>WORK IN PROGRESS</v>
          </cell>
        </row>
        <row r="195">
          <cell r="A195" t="str">
            <v>A302101-000-110</v>
          </cell>
          <cell r="B195" t="str">
            <v>Prov. For Const- GHS IV</v>
          </cell>
          <cell r="C195" t="str">
            <v>ASSET</v>
          </cell>
          <cell r="D195" t="str">
            <v>BALANCE SHEET</v>
          </cell>
          <cell r="E195" t="str">
            <v xml:space="preserve"> </v>
          </cell>
          <cell r="F195" t="str">
            <v xml:space="preserve"> </v>
          </cell>
          <cell r="G195" t="str">
            <v>CURRENT ASSETS, LOANS AND ADVANCES</v>
          </cell>
          <cell r="H195" t="str">
            <v>INVENTORIES</v>
          </cell>
          <cell r="I195" t="str">
            <v>WORK IN PROGRESS</v>
          </cell>
        </row>
        <row r="196">
          <cell r="A196" t="str">
            <v>A302101-000-111</v>
          </cell>
          <cell r="B196" t="str">
            <v>Prov. For Const- Cyber City - I</v>
          </cell>
          <cell r="C196" t="str">
            <v>ASSET</v>
          </cell>
          <cell r="D196" t="str">
            <v>BALANCE SHEET</v>
          </cell>
          <cell r="E196" t="str">
            <v xml:space="preserve"> </v>
          </cell>
          <cell r="F196" t="str">
            <v xml:space="preserve"> </v>
          </cell>
          <cell r="G196" t="str">
            <v>CURRENT ASSETS, LOANS AND ADVANCES</v>
          </cell>
          <cell r="H196" t="str">
            <v>INVENTORIES</v>
          </cell>
          <cell r="I196" t="str">
            <v>WORK IN PROGRESS</v>
          </cell>
        </row>
        <row r="197">
          <cell r="A197" t="str">
            <v>A302101-000-112</v>
          </cell>
          <cell r="B197" t="str">
            <v>Prov. For Const- SILOKHRA 2.756 ACRE COM</v>
          </cell>
          <cell r="C197" t="str">
            <v>ASSET</v>
          </cell>
          <cell r="D197" t="str">
            <v>BALANCE SHEET</v>
          </cell>
          <cell r="E197" t="str">
            <v xml:space="preserve"> </v>
          </cell>
          <cell r="F197" t="str">
            <v xml:space="preserve"> </v>
          </cell>
          <cell r="G197" t="str">
            <v>CURRENT ASSETS, LOANS AND ADVANCES</v>
          </cell>
          <cell r="H197" t="str">
            <v>INVENTORIES</v>
          </cell>
          <cell r="I197" t="str">
            <v>WORK IN PROGRESS</v>
          </cell>
        </row>
        <row r="198">
          <cell r="A198" t="str">
            <v>A302101-000-113</v>
          </cell>
          <cell r="B198" t="str">
            <v>Prov. For Const- OBEROI LAND 29.80ACRE</v>
          </cell>
          <cell r="C198" t="str">
            <v>ASSET</v>
          </cell>
          <cell r="D198" t="str">
            <v>BALANCE SHEET</v>
          </cell>
          <cell r="E198" t="str">
            <v xml:space="preserve"> </v>
          </cell>
          <cell r="F198" t="str">
            <v xml:space="preserve"> </v>
          </cell>
          <cell r="G198" t="str">
            <v>CURRENT ASSETS, LOANS AND ADVANCES</v>
          </cell>
          <cell r="H198" t="str">
            <v>INVENTORIES</v>
          </cell>
          <cell r="I198" t="str">
            <v>WORK IN PROGRESS</v>
          </cell>
        </row>
        <row r="199">
          <cell r="A199" t="str">
            <v>A302101-000-114</v>
          </cell>
          <cell r="B199" t="str">
            <v>Prov. For Const- Jalandhar</v>
          </cell>
          <cell r="C199" t="str">
            <v>ASSET</v>
          </cell>
          <cell r="D199" t="str">
            <v>BALANCE SHEET</v>
          </cell>
          <cell r="E199" t="str">
            <v xml:space="preserve"> </v>
          </cell>
          <cell r="F199" t="str">
            <v xml:space="preserve"> </v>
          </cell>
          <cell r="G199" t="str">
            <v>CURRENT ASSETS, LOANS AND ADVANCES</v>
          </cell>
          <cell r="H199" t="str">
            <v>INVENTORIES</v>
          </cell>
          <cell r="I199" t="str">
            <v>WORK IN PROGRESS</v>
          </cell>
        </row>
        <row r="200">
          <cell r="A200" t="str">
            <v>A302101-000-115</v>
          </cell>
          <cell r="B200" t="str">
            <v>Prov. For Const- Ludhiana</v>
          </cell>
          <cell r="C200" t="str">
            <v>ASSET</v>
          </cell>
          <cell r="D200" t="str">
            <v>BALANCE SHEET</v>
          </cell>
          <cell r="E200" t="str">
            <v xml:space="preserve"> </v>
          </cell>
          <cell r="F200" t="str">
            <v xml:space="preserve"> </v>
          </cell>
          <cell r="G200" t="str">
            <v>CURRENT ASSETS, LOANS AND ADVANCES</v>
          </cell>
          <cell r="H200" t="str">
            <v>INVENTORIES</v>
          </cell>
          <cell r="I200" t="str">
            <v>WORK IN PROGRESS</v>
          </cell>
        </row>
        <row r="201">
          <cell r="A201" t="str">
            <v>A302201</v>
          </cell>
          <cell r="B201" t="str">
            <v>Work In Progress - Infra.</v>
          </cell>
          <cell r="C201" t="str">
            <v>ASSET</v>
          </cell>
          <cell r="D201" t="str">
            <v>BALANCE SHEET</v>
          </cell>
          <cell r="E201" t="str">
            <v xml:space="preserve"> </v>
          </cell>
          <cell r="F201" t="str">
            <v xml:space="preserve"> </v>
          </cell>
          <cell r="G201" t="str">
            <v>CURRENT ASSETS, LOANS AND ADVANCES</v>
          </cell>
          <cell r="H201" t="str">
            <v>INVENTORIES</v>
          </cell>
          <cell r="I201" t="str">
            <v>WORK IN PROGRESS</v>
          </cell>
        </row>
        <row r="202">
          <cell r="A202" t="str">
            <v>A302202</v>
          </cell>
          <cell r="B202" t="str">
            <v>Infrastructure-Cost</v>
          </cell>
          <cell r="C202" t="str">
            <v>ASSET</v>
          </cell>
          <cell r="D202" t="str">
            <v>BALANCE SHEET</v>
          </cell>
          <cell r="E202" t="str">
            <v xml:space="preserve"> </v>
          </cell>
          <cell r="F202" t="str">
            <v xml:space="preserve"> </v>
          </cell>
          <cell r="G202" t="str">
            <v>CURRENT ASSETS, LOANS AND ADVANCES</v>
          </cell>
          <cell r="H202" t="str">
            <v>INVENTORIES</v>
          </cell>
          <cell r="I202" t="str">
            <v>WORK IN PROGRESS</v>
          </cell>
        </row>
        <row r="203">
          <cell r="A203" t="str">
            <v>A302203</v>
          </cell>
          <cell r="B203" t="str">
            <v>SECURED ADVANCES</v>
          </cell>
          <cell r="C203" t="str">
            <v>ASSET</v>
          </cell>
          <cell r="D203" t="str">
            <v>BALANCE SHEET</v>
          </cell>
          <cell r="E203" t="str">
            <v>SUPPLIER PREPAYMENT A/C</v>
          </cell>
          <cell r="G203" t="str">
            <v>CURRENT ASSETS, LOANS AND ADVANCES</v>
          </cell>
          <cell r="H203" t="str">
            <v>INVENTORIES</v>
          </cell>
          <cell r="I203" t="str">
            <v>WORK IN PROGRESS</v>
          </cell>
        </row>
        <row r="204">
          <cell r="A204" t="str">
            <v>A302301</v>
          </cell>
          <cell r="B204" t="str">
            <v>Development expenses (IDC)</v>
          </cell>
          <cell r="C204" t="str">
            <v>ASSET</v>
          </cell>
          <cell r="D204" t="str">
            <v>BALANCE SHEET</v>
          </cell>
          <cell r="E204" t="str">
            <v xml:space="preserve"> </v>
          </cell>
          <cell r="F204" t="str">
            <v xml:space="preserve"> </v>
          </cell>
          <cell r="G204" t="str">
            <v>CURRENT ASSETS, LOANS AND ADVANCES</v>
          </cell>
          <cell r="H204" t="str">
            <v>INVENTORIES</v>
          </cell>
          <cell r="I204" t="str">
            <v>WORK IN PROGRESS</v>
          </cell>
        </row>
        <row r="205">
          <cell r="A205" t="str">
            <v>A302302</v>
          </cell>
          <cell r="B205" t="str">
            <v>Edc Paid - Phase V</v>
          </cell>
          <cell r="C205" t="str">
            <v>ASSET</v>
          </cell>
          <cell r="D205" t="str">
            <v>BALANCE SHEET</v>
          </cell>
          <cell r="E205" t="str">
            <v xml:space="preserve"> </v>
          </cell>
          <cell r="F205" t="str">
            <v xml:space="preserve"> </v>
          </cell>
          <cell r="G205" t="str">
            <v>CURRENT ASSETS, LOANS AND ADVANCES</v>
          </cell>
          <cell r="H205" t="str">
            <v>INVENTORIES</v>
          </cell>
          <cell r="I205" t="str">
            <v>WORK IN PROGRESS</v>
          </cell>
        </row>
        <row r="206">
          <cell r="A206" t="str">
            <v>A302303</v>
          </cell>
          <cell r="B206" t="str">
            <v>Edc Paid</v>
          </cell>
          <cell r="C206" t="str">
            <v>ASSET</v>
          </cell>
          <cell r="D206" t="str">
            <v>BALANCE SHEET</v>
          </cell>
          <cell r="E206" t="str">
            <v xml:space="preserve"> </v>
          </cell>
          <cell r="F206" t="str">
            <v xml:space="preserve"> </v>
          </cell>
          <cell r="G206" t="str">
            <v>CURRENT ASSETS, LOANS AND ADVANCES</v>
          </cell>
          <cell r="H206" t="str">
            <v>INVENTORIES</v>
          </cell>
          <cell r="I206" t="str">
            <v>WORK IN PROGRESS</v>
          </cell>
        </row>
        <row r="207">
          <cell r="A207" t="str">
            <v>A302401-000-001</v>
          </cell>
          <cell r="B207" t="str">
            <v>Prov. For Dev.(Oth)- Bangalor</v>
          </cell>
          <cell r="C207" t="str">
            <v>ASSET</v>
          </cell>
          <cell r="D207" t="str">
            <v>BALANCE SHEET</v>
          </cell>
          <cell r="E207" t="str">
            <v xml:space="preserve"> </v>
          </cell>
          <cell r="F207" t="str">
            <v xml:space="preserve"> </v>
          </cell>
          <cell r="G207" t="str">
            <v>CURRENT ASSETS, LOANS AND ADVANCES</v>
          </cell>
          <cell r="H207" t="str">
            <v>INVENTORIES</v>
          </cell>
          <cell r="I207" t="str">
            <v>WORK IN PROGRESS</v>
          </cell>
        </row>
        <row r="208">
          <cell r="A208" t="str">
            <v>A302401-000-002</v>
          </cell>
          <cell r="B208" t="str">
            <v>Prov. For Dev.(Oth)- GK 1 &amp; 2</v>
          </cell>
          <cell r="C208" t="str">
            <v>ASSET</v>
          </cell>
          <cell r="D208" t="str">
            <v>BALANCE SHEET</v>
          </cell>
          <cell r="E208" t="str">
            <v xml:space="preserve"> </v>
          </cell>
          <cell r="F208" t="str">
            <v xml:space="preserve"> </v>
          </cell>
          <cell r="G208" t="str">
            <v>CURRENT ASSETS, LOANS AND ADVANCES</v>
          </cell>
          <cell r="H208" t="str">
            <v>INVENTORIES</v>
          </cell>
          <cell r="I208" t="str">
            <v>WORK IN PROGRESS</v>
          </cell>
        </row>
        <row r="209">
          <cell r="A209" t="str">
            <v>A302401-000-003</v>
          </cell>
          <cell r="B209" t="str">
            <v>Prov. For Dev.(Oth)- Model Town</v>
          </cell>
          <cell r="C209" t="str">
            <v>ASSET</v>
          </cell>
          <cell r="D209" t="str">
            <v>BALANCE SHEET</v>
          </cell>
          <cell r="E209" t="str">
            <v xml:space="preserve"> </v>
          </cell>
          <cell r="F209" t="str">
            <v xml:space="preserve"> </v>
          </cell>
          <cell r="G209" t="str">
            <v>CURRENT ASSETS, LOANS AND ADVANCES</v>
          </cell>
          <cell r="H209" t="str">
            <v>INVENTORIES</v>
          </cell>
          <cell r="I209" t="str">
            <v>WORK IN PROGRESS</v>
          </cell>
        </row>
        <row r="210">
          <cell r="A210" t="str">
            <v>A302401-000-004</v>
          </cell>
          <cell r="B210" t="str">
            <v>Prov. For Dev.(Oth)- Temp. HUTMRNT Bnglr</v>
          </cell>
          <cell r="C210" t="str">
            <v>ASSET</v>
          </cell>
          <cell r="D210" t="str">
            <v>BALANCE SHEET</v>
          </cell>
          <cell r="E210" t="str">
            <v xml:space="preserve"> </v>
          </cell>
          <cell r="F210" t="str">
            <v xml:space="preserve"> </v>
          </cell>
          <cell r="G210" t="str">
            <v>CURRENT ASSETS, LOANS AND ADVANCES</v>
          </cell>
          <cell r="H210" t="str">
            <v>INVENTORIES</v>
          </cell>
          <cell r="I210" t="str">
            <v>WORK IN PROGRESS</v>
          </cell>
        </row>
        <row r="211">
          <cell r="A211" t="str">
            <v>A302401-000-005</v>
          </cell>
          <cell r="B211" t="str">
            <v>Prov. For Dev.(Oth)- ORCHARD TREE Plntn</v>
          </cell>
          <cell r="C211" t="str">
            <v>ASSET</v>
          </cell>
          <cell r="D211" t="str">
            <v>BALANCE SHEET</v>
          </cell>
          <cell r="E211" t="str">
            <v xml:space="preserve"> </v>
          </cell>
          <cell r="F211" t="str">
            <v xml:space="preserve"> </v>
          </cell>
          <cell r="G211" t="str">
            <v>CURRENT ASSETS, LOANS AND ADVANCES</v>
          </cell>
          <cell r="H211" t="str">
            <v>INVENTORIES</v>
          </cell>
          <cell r="I211" t="str">
            <v>WORK IN PROGRESS</v>
          </cell>
        </row>
        <row r="212">
          <cell r="A212" t="str">
            <v>A302401-000-006</v>
          </cell>
          <cell r="B212" t="str">
            <v>Prov. For Dev.(Oth)- Ankur Vihar</v>
          </cell>
          <cell r="C212" t="str">
            <v>ASSET</v>
          </cell>
          <cell r="D212" t="str">
            <v>BALANCE SHEET</v>
          </cell>
          <cell r="E212" t="str">
            <v xml:space="preserve"> </v>
          </cell>
          <cell r="F212" t="str">
            <v xml:space="preserve"> </v>
          </cell>
          <cell r="G212" t="str">
            <v>CURRENT ASSETS, LOANS AND ADVANCES</v>
          </cell>
          <cell r="H212" t="str">
            <v>INVENTORIES</v>
          </cell>
          <cell r="I212" t="str">
            <v>WORK IN PROGRESS</v>
          </cell>
        </row>
        <row r="213">
          <cell r="A213" t="str">
            <v>A302401-000-007</v>
          </cell>
          <cell r="B213" t="str">
            <v>Prov. For Dev.(Oth)- DG II</v>
          </cell>
          <cell r="C213" t="str">
            <v>ASSET</v>
          </cell>
          <cell r="D213" t="str">
            <v>BALANCE SHEET</v>
          </cell>
          <cell r="E213" t="str">
            <v xml:space="preserve"> </v>
          </cell>
          <cell r="F213" t="str">
            <v xml:space="preserve"> </v>
          </cell>
          <cell r="G213" t="str">
            <v>CURRENT ASSETS, LOANS AND ADVANCES</v>
          </cell>
          <cell r="H213" t="str">
            <v>INVENTORIES</v>
          </cell>
          <cell r="I213" t="str">
            <v>WORK IN PROGRESS</v>
          </cell>
        </row>
        <row r="214">
          <cell r="A214" t="str">
            <v>A302401-000-008</v>
          </cell>
          <cell r="B214" t="str">
            <v>Prov. For Dev.(Oth)- Faridabad Model Twn</v>
          </cell>
          <cell r="C214" t="str">
            <v>ASSET</v>
          </cell>
          <cell r="D214" t="str">
            <v>BALANCE SHEET</v>
          </cell>
          <cell r="E214" t="str">
            <v xml:space="preserve"> </v>
          </cell>
          <cell r="F214" t="str">
            <v xml:space="preserve"> </v>
          </cell>
          <cell r="G214" t="str">
            <v>CURRENT ASSETS, LOANS AND ADVANCES</v>
          </cell>
          <cell r="H214" t="str">
            <v>INVENTORIES</v>
          </cell>
          <cell r="I214" t="str">
            <v>WORK IN PROGRESS</v>
          </cell>
        </row>
        <row r="215">
          <cell r="A215" t="str">
            <v>A302402-000-000</v>
          </cell>
          <cell r="B215" t="str">
            <v>Prov. For Dev.(Qe)</v>
          </cell>
          <cell r="C215" t="str">
            <v>ASSET</v>
          </cell>
          <cell r="D215" t="str">
            <v>BALANCE SHEET</v>
          </cell>
          <cell r="E215" t="str">
            <v xml:space="preserve"> </v>
          </cell>
          <cell r="F215" t="str">
            <v xml:space="preserve"> </v>
          </cell>
          <cell r="G215" t="str">
            <v>CURRENT ASSETS, LOANS AND ADVANCES</v>
          </cell>
          <cell r="H215" t="str">
            <v>INVENTORIES</v>
          </cell>
          <cell r="I215" t="str">
            <v>WORK IN PROGRESS</v>
          </cell>
        </row>
        <row r="216">
          <cell r="A216" t="str">
            <v>A302402-000-017</v>
          </cell>
          <cell r="B216" t="str">
            <v>Prov. For Dev.(Qe)- Qutab Enclave 4</v>
          </cell>
          <cell r="C216" t="str">
            <v>ASSET</v>
          </cell>
          <cell r="D216" t="str">
            <v>BALANCE SHEET</v>
          </cell>
          <cell r="E216" t="str">
            <v xml:space="preserve"> </v>
          </cell>
          <cell r="F216" t="str">
            <v xml:space="preserve"> </v>
          </cell>
          <cell r="G216" t="str">
            <v>CURRENT ASSETS, LOANS AND ADVANCES</v>
          </cell>
          <cell r="H216" t="str">
            <v>INVENTORIES</v>
          </cell>
          <cell r="I216" t="str">
            <v>WORK IN PROGRESS</v>
          </cell>
        </row>
        <row r="217">
          <cell r="A217" t="str">
            <v>A302402-000-018</v>
          </cell>
          <cell r="B217" t="str">
            <v>Prov. For Dev.(Qe)- Qutab Enclave 5</v>
          </cell>
          <cell r="C217" t="str">
            <v>ASSET</v>
          </cell>
          <cell r="D217" t="str">
            <v>BALANCE SHEET</v>
          </cell>
          <cell r="E217" t="str">
            <v xml:space="preserve"> </v>
          </cell>
          <cell r="F217" t="str">
            <v xml:space="preserve"> </v>
          </cell>
          <cell r="G217" t="str">
            <v>CURRENT ASSETS, LOANS AND ADVANCES</v>
          </cell>
          <cell r="H217" t="str">
            <v>INVENTORIES</v>
          </cell>
          <cell r="I217" t="str">
            <v>WORK IN PROGRESS</v>
          </cell>
        </row>
        <row r="218">
          <cell r="A218" t="str">
            <v>A302402-000-066</v>
          </cell>
          <cell r="B218" t="str">
            <v>Prov. For Dev.(Qe)- Green Valley (Const)</v>
          </cell>
          <cell r="C218" t="str">
            <v>ASSET</v>
          </cell>
          <cell r="D218" t="str">
            <v>BALANCE SHEET</v>
          </cell>
          <cell r="E218" t="str">
            <v xml:space="preserve"> </v>
          </cell>
          <cell r="F218" t="str">
            <v xml:space="preserve"> </v>
          </cell>
          <cell r="G218" t="str">
            <v>CURRENT ASSETS, LOANS AND ADVANCES</v>
          </cell>
          <cell r="H218" t="str">
            <v>INVENTORIES</v>
          </cell>
          <cell r="I218" t="str">
            <v>WORK IN PROGRESS</v>
          </cell>
        </row>
        <row r="219">
          <cell r="A219" t="str">
            <v>A302402-000-109</v>
          </cell>
          <cell r="B219" t="str">
            <v>Prov. For Dev.(Qe)- Qutab Enclave</v>
          </cell>
          <cell r="C219" t="str">
            <v>ASSET</v>
          </cell>
          <cell r="D219" t="str">
            <v>BALANCE SHEET</v>
          </cell>
          <cell r="E219" t="str">
            <v xml:space="preserve"> </v>
          </cell>
          <cell r="F219" t="str">
            <v xml:space="preserve"> </v>
          </cell>
          <cell r="G219" t="str">
            <v>CURRENT ASSETS, LOANS AND ADVANCES</v>
          </cell>
          <cell r="H219" t="str">
            <v>INVENTORIES</v>
          </cell>
          <cell r="I219" t="str">
            <v>WORK IN PROGRESS</v>
          </cell>
        </row>
        <row r="220">
          <cell r="A220" t="str">
            <v>A302402-000-111</v>
          </cell>
          <cell r="B220" t="str">
            <v>Prov. For Dev.(Qe)- Cyber City I</v>
          </cell>
          <cell r="C220" t="str">
            <v>ASSET</v>
          </cell>
          <cell r="D220" t="str">
            <v>BALANCE SHEET</v>
          </cell>
          <cell r="E220" t="str">
            <v xml:space="preserve"> </v>
          </cell>
          <cell r="F220" t="str">
            <v xml:space="preserve"> </v>
          </cell>
          <cell r="G220" t="str">
            <v>CURRENT ASSETS, LOANS AND ADVANCES</v>
          </cell>
          <cell r="H220" t="str">
            <v>INVENTORIES</v>
          </cell>
          <cell r="I220" t="str">
            <v>WORK IN PROGRESS</v>
          </cell>
        </row>
        <row r="221">
          <cell r="A221" t="str">
            <v>A302403</v>
          </cell>
          <cell r="B221" t="str">
            <v>Development / Construction material</v>
          </cell>
          <cell r="C221" t="str">
            <v>ASSET</v>
          </cell>
          <cell r="D221" t="str">
            <v>BALANCE SHEET</v>
          </cell>
          <cell r="E221" t="str">
            <v xml:space="preserve"> </v>
          </cell>
          <cell r="F221" t="str">
            <v xml:space="preserve"> </v>
          </cell>
          <cell r="G221" t="str">
            <v>CURRENT ASSETS, LOANS AND ADVANCES</v>
          </cell>
          <cell r="H221" t="str">
            <v>INVENTORIES</v>
          </cell>
          <cell r="I221" t="str">
            <v>WORK IN PROGRESS</v>
          </cell>
        </row>
        <row r="222">
          <cell r="A222" t="str">
            <v>A302501</v>
          </cell>
          <cell r="B222" t="str">
            <v>Work In Progress- Plant &amp; Machinery</v>
          </cell>
          <cell r="C222" t="str">
            <v>ASSET</v>
          </cell>
          <cell r="D222" t="str">
            <v>BALANCE SHEET</v>
          </cell>
          <cell r="E222" t="str">
            <v xml:space="preserve"> </v>
          </cell>
          <cell r="F222" t="str">
            <v xml:space="preserve"> </v>
          </cell>
          <cell r="G222" t="str">
            <v>CURRENT ASSETS, LOANS AND ADVANCES</v>
          </cell>
          <cell r="H222" t="str">
            <v>INVENTORIES</v>
          </cell>
          <cell r="I222" t="str">
            <v>WORK IN PROGRESS</v>
          </cell>
        </row>
        <row r="223">
          <cell r="A223" t="str">
            <v>A302601</v>
          </cell>
          <cell r="B223" t="str">
            <v>Secured advances for  construction</v>
          </cell>
          <cell r="C223" t="str">
            <v>ASSET</v>
          </cell>
          <cell r="D223" t="str">
            <v>BALANCE SHEET</v>
          </cell>
          <cell r="E223" t="str">
            <v xml:space="preserve"> </v>
          </cell>
          <cell r="F223" t="str">
            <v xml:space="preserve"> </v>
          </cell>
          <cell r="G223" t="str">
            <v>CURRENT ASSETS, LOANS AND ADVANCES</v>
          </cell>
          <cell r="H223" t="str">
            <v>INVENTORIES</v>
          </cell>
          <cell r="I223" t="str">
            <v>WORK IN PROGRESS</v>
          </cell>
        </row>
        <row r="224">
          <cell r="A224" t="str">
            <v>A302701</v>
          </cell>
          <cell r="B224" t="str">
            <v>Scrutiny Fees</v>
          </cell>
          <cell r="C224" t="str">
            <v>ASSET</v>
          </cell>
          <cell r="D224" t="str">
            <v>BALANCE SHEET</v>
          </cell>
          <cell r="E224" t="str">
            <v xml:space="preserve"> </v>
          </cell>
          <cell r="F224" t="str">
            <v xml:space="preserve"> </v>
          </cell>
          <cell r="G224" t="str">
            <v>CURRENT ASSETS, LOANS AND ADVANCES</v>
          </cell>
          <cell r="H224" t="str">
            <v>INVENTORIES</v>
          </cell>
          <cell r="I224" t="str">
            <v>WORK IN PROGRESS</v>
          </cell>
        </row>
        <row r="225">
          <cell r="A225" t="str">
            <v>A303001</v>
          </cell>
          <cell r="B225" t="str">
            <v>Material -Imported</v>
          </cell>
          <cell r="C225" t="str">
            <v>ASSET</v>
          </cell>
          <cell r="D225" t="str">
            <v>BALANCE SHEET</v>
          </cell>
          <cell r="E225" t="str">
            <v xml:space="preserve"> </v>
          </cell>
          <cell r="F225" t="str">
            <v xml:space="preserve"> </v>
          </cell>
          <cell r="G225" t="str">
            <v>CURRENT ASSETS, LOANS AND ADVANCES</v>
          </cell>
          <cell r="H225" t="str">
            <v>INVENTORIES</v>
          </cell>
          <cell r="I225" t="str">
            <v>RAW MATERIALS</v>
          </cell>
        </row>
        <row r="226">
          <cell r="A226" t="str">
            <v>A303002</v>
          </cell>
          <cell r="B226" t="str">
            <v>Material At Site</v>
          </cell>
          <cell r="C226" t="str">
            <v>ASSET</v>
          </cell>
          <cell r="D226" t="str">
            <v>BALANCE SHEET</v>
          </cell>
          <cell r="E226" t="str">
            <v xml:space="preserve"> </v>
          </cell>
          <cell r="F226" t="str">
            <v xml:space="preserve"> </v>
          </cell>
          <cell r="G226" t="str">
            <v>CURRENT ASSETS, LOANS AND ADVANCES</v>
          </cell>
          <cell r="H226" t="str">
            <v>INVENTORIES</v>
          </cell>
          <cell r="I226" t="str">
            <v>RAW MATERIALS</v>
          </cell>
        </row>
        <row r="227">
          <cell r="A227" t="str">
            <v>A303003</v>
          </cell>
          <cell r="B227" t="str">
            <v>Material With Processors</v>
          </cell>
          <cell r="C227" t="str">
            <v>ASSET</v>
          </cell>
          <cell r="D227" t="str">
            <v>BALANCE SHEET</v>
          </cell>
          <cell r="E227" t="str">
            <v xml:space="preserve"> </v>
          </cell>
          <cell r="F227" t="str">
            <v xml:space="preserve"> </v>
          </cell>
          <cell r="G227" t="str">
            <v>CURRENT ASSETS, LOANS AND ADVANCES</v>
          </cell>
          <cell r="H227" t="str">
            <v>INVENTORIES</v>
          </cell>
          <cell r="I227" t="str">
            <v>RAW MATERIALS</v>
          </cell>
        </row>
        <row r="228">
          <cell r="A228" t="str">
            <v>A303004</v>
          </cell>
          <cell r="B228" t="str">
            <v>Material In Transit</v>
          </cell>
          <cell r="C228" t="str">
            <v>ASSET</v>
          </cell>
          <cell r="D228" t="str">
            <v>BALANCE SHEET</v>
          </cell>
          <cell r="E228" t="str">
            <v xml:space="preserve"> </v>
          </cell>
          <cell r="F228" t="str">
            <v xml:space="preserve"> </v>
          </cell>
          <cell r="G228" t="str">
            <v>CURRENT ASSETS, LOANS AND ADVANCES</v>
          </cell>
          <cell r="H228" t="str">
            <v>INVENTORIES</v>
          </cell>
          <cell r="I228" t="str">
            <v>STOCK IN TRANSIT</v>
          </cell>
        </row>
        <row r="229">
          <cell r="A229" t="str">
            <v>A303005</v>
          </cell>
          <cell r="B229" t="str">
            <v>Material At Close</v>
          </cell>
          <cell r="C229" t="str">
            <v>ASSET</v>
          </cell>
          <cell r="D229" t="str">
            <v>BALANCE SHEET</v>
          </cell>
          <cell r="E229" t="str">
            <v xml:space="preserve"> </v>
          </cell>
          <cell r="F229" t="str">
            <v xml:space="preserve"> </v>
          </cell>
          <cell r="G229" t="str">
            <v>CURRENT ASSETS, LOANS AND ADVANCES</v>
          </cell>
          <cell r="H229" t="str">
            <v>INVENTORIES</v>
          </cell>
          <cell r="I229" t="str">
            <v>FINISHED GOODS</v>
          </cell>
        </row>
        <row r="230">
          <cell r="A230" t="str">
            <v>A303999</v>
          </cell>
          <cell r="B230" t="str">
            <v>Stock Suspense</v>
          </cell>
          <cell r="C230" t="str">
            <v>ASSET</v>
          </cell>
          <cell r="D230" t="str">
            <v>BALANCE SHEET</v>
          </cell>
          <cell r="E230" t="str">
            <v xml:space="preserve"> </v>
          </cell>
          <cell r="F230" t="str">
            <v>STOCK SUSPENSE</v>
          </cell>
          <cell r="G230" t="str">
            <v>CURRENT ASSETS, LOANS AND ADVANCES</v>
          </cell>
          <cell r="H230" t="str">
            <v>INVENTORIES</v>
          </cell>
          <cell r="I230" t="str">
            <v>STOCK IN TRANSIT</v>
          </cell>
        </row>
        <row r="231">
          <cell r="A231" t="str">
            <v>A304001</v>
          </cell>
          <cell r="B231" t="str">
            <v>Land- Stock</v>
          </cell>
          <cell r="C231" t="str">
            <v>ASSET</v>
          </cell>
          <cell r="D231" t="str">
            <v>BALANCE SHEET</v>
          </cell>
          <cell r="E231" t="str">
            <v xml:space="preserve"> </v>
          </cell>
          <cell r="F231" t="str">
            <v xml:space="preserve"> </v>
          </cell>
          <cell r="G231" t="str">
            <v>CURRENT ASSETS, LOANS AND ADVANCES</v>
          </cell>
          <cell r="H231" t="str">
            <v>INVENTORIES</v>
          </cell>
          <cell r="I231" t="str">
            <v>FINISHED GOODS</v>
          </cell>
        </row>
        <row r="232">
          <cell r="A232" t="str">
            <v>A304002</v>
          </cell>
          <cell r="B232" t="str">
            <v>Devleloped Plots</v>
          </cell>
          <cell r="C232" t="str">
            <v>ASSET</v>
          </cell>
          <cell r="D232" t="str">
            <v>BALANCE SHEET</v>
          </cell>
          <cell r="E232" t="str">
            <v xml:space="preserve"> </v>
          </cell>
          <cell r="F232" t="str">
            <v xml:space="preserve"> </v>
          </cell>
          <cell r="G232" t="str">
            <v>CURRENT ASSETS, LOANS AND ADVANCES</v>
          </cell>
          <cell r="H232" t="str">
            <v>INVENTORIES</v>
          </cell>
          <cell r="I232" t="str">
            <v>FINISHED GOODS</v>
          </cell>
        </row>
        <row r="233">
          <cell r="A233" t="str">
            <v>A304003</v>
          </cell>
          <cell r="B233" t="str">
            <v>Constructed Properties</v>
          </cell>
          <cell r="C233" t="str">
            <v>ASSET</v>
          </cell>
          <cell r="D233" t="str">
            <v>BALANCE SHEET</v>
          </cell>
          <cell r="E233" t="str">
            <v xml:space="preserve"> </v>
          </cell>
          <cell r="F233" t="str">
            <v xml:space="preserve"> </v>
          </cell>
          <cell r="G233" t="str">
            <v>CURRENT ASSETS, LOANS AND ADVANCES</v>
          </cell>
          <cell r="H233" t="str">
            <v>INVENTORIES</v>
          </cell>
          <cell r="I233" t="str">
            <v>FINISHED GOODS</v>
          </cell>
        </row>
        <row r="234">
          <cell r="A234" t="str">
            <v>A304004</v>
          </cell>
          <cell r="B234" t="str">
            <v>Rented Buildings (Leasehold)</v>
          </cell>
          <cell r="C234" t="str">
            <v>ASSET</v>
          </cell>
          <cell r="D234" t="str">
            <v>BALANCE SHEET</v>
          </cell>
          <cell r="E234" t="str">
            <v xml:space="preserve"> </v>
          </cell>
          <cell r="F234" t="str">
            <v xml:space="preserve"> </v>
          </cell>
          <cell r="G234" t="str">
            <v>CURRENT ASSETS, LOANS AND ADVANCES</v>
          </cell>
          <cell r="H234" t="str">
            <v>INVENTORIES</v>
          </cell>
          <cell r="I234" t="str">
            <v>FINISHED GOODS</v>
          </cell>
        </row>
        <row r="235">
          <cell r="A235" t="str">
            <v>A304005</v>
          </cell>
          <cell r="B235" t="str">
            <v>Rented Buildings (Free Hold)</v>
          </cell>
          <cell r="C235" t="str">
            <v>ASSET</v>
          </cell>
          <cell r="D235" t="str">
            <v>BALANCE SHEET</v>
          </cell>
          <cell r="E235" t="str">
            <v xml:space="preserve"> </v>
          </cell>
          <cell r="F235" t="str">
            <v xml:space="preserve"> </v>
          </cell>
          <cell r="G235" t="str">
            <v>CURRENT ASSETS, LOANS AND ADVANCES</v>
          </cell>
          <cell r="H235" t="str">
            <v>INVENTORIES</v>
          </cell>
          <cell r="I235" t="str">
            <v>FINISHED GOODS</v>
          </cell>
        </row>
        <row r="236">
          <cell r="A236" t="str">
            <v>A304006</v>
          </cell>
          <cell r="B236" t="str">
            <v>Finished Goods (Others)</v>
          </cell>
          <cell r="C236" t="str">
            <v>ASSET</v>
          </cell>
          <cell r="D236" t="str">
            <v>BALANCE SHEET</v>
          </cell>
          <cell r="E236" t="str">
            <v xml:space="preserve"> </v>
          </cell>
          <cell r="F236" t="str">
            <v xml:space="preserve"> </v>
          </cell>
          <cell r="G236" t="str">
            <v>CURRENT ASSETS, LOANS AND ADVANCES</v>
          </cell>
          <cell r="H236" t="str">
            <v>INVENTORIES</v>
          </cell>
          <cell r="I236" t="str">
            <v>FINISHED GOODS</v>
          </cell>
        </row>
        <row r="237">
          <cell r="A237" t="str">
            <v>A304007</v>
          </cell>
          <cell r="B237" t="str">
            <v>Stock of Shares &amp; Debentures</v>
          </cell>
          <cell r="C237" t="str">
            <v>ASSET</v>
          </cell>
          <cell r="D237" t="str">
            <v>BALANCE SHEET</v>
          </cell>
          <cell r="E237" t="str">
            <v xml:space="preserve"> </v>
          </cell>
          <cell r="F237" t="str">
            <v xml:space="preserve"> </v>
          </cell>
          <cell r="G237" t="str">
            <v>CURRENT ASSETS, LOANS AND ADVANCES</v>
          </cell>
          <cell r="H237" t="str">
            <v>INVENTORIES</v>
          </cell>
          <cell r="I237" t="str">
            <v>FINISHED GOODS</v>
          </cell>
        </row>
        <row r="238">
          <cell r="A238" t="str">
            <v>A304008</v>
          </cell>
          <cell r="B238" t="str">
            <v>Stock A/c</v>
          </cell>
          <cell r="C238" t="str">
            <v>ASSET</v>
          </cell>
          <cell r="D238" t="str">
            <v>BALANCE SHEET</v>
          </cell>
          <cell r="E238" t="str">
            <v xml:space="preserve"> </v>
          </cell>
          <cell r="F238" t="str">
            <v xml:space="preserve"> </v>
          </cell>
          <cell r="G238" t="str">
            <v>CURRENT ASSETS, LOANS AND ADVANCES</v>
          </cell>
          <cell r="H238" t="str">
            <v>INVENTORIES</v>
          </cell>
          <cell r="I238" t="str">
            <v>FINISHED GOODS</v>
          </cell>
        </row>
        <row r="239">
          <cell r="A239" t="str">
            <v>A305001</v>
          </cell>
          <cell r="B239" t="str">
            <v>Ernst mny/part pymt to pur land/cons pro</v>
          </cell>
          <cell r="C239" t="str">
            <v>ASSET</v>
          </cell>
          <cell r="D239" t="str">
            <v>BALANCE SHEET</v>
          </cell>
          <cell r="E239" t="str">
            <v xml:space="preserve"> </v>
          </cell>
          <cell r="F239" t="str">
            <v xml:space="preserve"> </v>
          </cell>
          <cell r="G239" t="str">
            <v>CURRENT ASSETS, LOANS AND ADVANCES</v>
          </cell>
          <cell r="H239" t="str">
            <v>INVENTORIES</v>
          </cell>
          <cell r="I239" t="str">
            <v>EARNEST MONEY PAID</v>
          </cell>
        </row>
        <row r="240">
          <cell r="A240" t="str">
            <v>A305002</v>
          </cell>
          <cell r="B240" t="str">
            <v>Earnst Mny paid undr agrmnt for dev rght</v>
          </cell>
          <cell r="C240" t="str">
            <v>ASSET</v>
          </cell>
          <cell r="D240" t="str">
            <v>BALANCE SHEET</v>
          </cell>
          <cell r="E240" t="str">
            <v xml:space="preserve"> </v>
          </cell>
          <cell r="F240" t="str">
            <v xml:space="preserve"> </v>
          </cell>
          <cell r="G240" t="str">
            <v>CURRENT ASSETS, LOANS AND ADVANCES</v>
          </cell>
          <cell r="H240" t="str">
            <v>INVENTORIES</v>
          </cell>
          <cell r="I240" t="str">
            <v>EARNEST MONEY PAID</v>
          </cell>
        </row>
        <row r="241">
          <cell r="A241" t="str">
            <v>A306001</v>
          </cell>
          <cell r="B241" t="str">
            <v>Land Purchase- Pending Adjustme</v>
          </cell>
          <cell r="C241" t="str">
            <v>ASSET</v>
          </cell>
          <cell r="D241" t="str">
            <v>BALANCE SHEET</v>
          </cell>
          <cell r="E241" t="str">
            <v xml:space="preserve"> </v>
          </cell>
          <cell r="F241" t="str">
            <v xml:space="preserve"> </v>
          </cell>
          <cell r="G241" t="str">
            <v>CURRENT ASSETS, LOANS AND ADVANCES</v>
          </cell>
          <cell r="H241" t="str">
            <v>INVENTORIES</v>
          </cell>
          <cell r="I241" t="str">
            <v>EARNEST MONEY PAID</v>
          </cell>
        </row>
        <row r="242">
          <cell r="A242" t="str">
            <v>A306002</v>
          </cell>
          <cell r="B242" t="str">
            <v>Land Purchase</v>
          </cell>
          <cell r="C242" t="str">
            <v>ASSET</v>
          </cell>
          <cell r="D242" t="str">
            <v>BALANCE SHEET</v>
          </cell>
          <cell r="E242" t="str">
            <v xml:space="preserve"> </v>
          </cell>
          <cell r="F242" t="str">
            <v xml:space="preserve"> </v>
          </cell>
          <cell r="G242" t="str">
            <v>CURRENT ASSETS, LOANS AND ADVANCES</v>
          </cell>
          <cell r="H242" t="str">
            <v>INVENTORIES</v>
          </cell>
          <cell r="I242" t="str">
            <v>EARNEST MONEY PAID</v>
          </cell>
        </row>
        <row r="243">
          <cell r="A243" t="str">
            <v>A307001</v>
          </cell>
          <cell r="B243" t="str">
            <v>Amount Pyble-Rented Prop Land</v>
          </cell>
          <cell r="C243" t="str">
            <v>ASSET</v>
          </cell>
          <cell r="D243" t="str">
            <v>BALANCE SHEET</v>
          </cell>
          <cell r="E243" t="str">
            <v xml:space="preserve"> </v>
          </cell>
          <cell r="F243" t="str">
            <v xml:space="preserve"> </v>
          </cell>
          <cell r="G243" t="str">
            <v>CURRENT ASSETS, LOANS AND ADVANCES</v>
          </cell>
          <cell r="H243" t="str">
            <v>INVENTORIES</v>
          </cell>
          <cell r="I243" t="str">
            <v>EARNEST MONEY PAID</v>
          </cell>
        </row>
        <row r="244">
          <cell r="A244" t="str">
            <v>A401001</v>
          </cell>
          <cell r="B244" t="str">
            <v>Sundry Debtors Secured</v>
          </cell>
          <cell r="C244" t="str">
            <v>ASSET</v>
          </cell>
          <cell r="D244" t="str">
            <v>BALANCE SHEET</v>
          </cell>
          <cell r="E244" t="str">
            <v xml:space="preserve"> </v>
          </cell>
          <cell r="F244" t="str">
            <v xml:space="preserve"> </v>
          </cell>
          <cell r="G244" t="str">
            <v>CURRENT ASSETS, LOANS AND ADVANCES</v>
          </cell>
          <cell r="H244" t="str">
            <v>SUNDRY DEBTORS</v>
          </cell>
          <cell r="I244" t="str">
            <v>SUNDRY DEBTORS</v>
          </cell>
        </row>
        <row r="245">
          <cell r="A245" t="str">
            <v>A401002</v>
          </cell>
          <cell r="B245" t="str">
            <v>Sundry Debtors (Group Companies)</v>
          </cell>
          <cell r="C245" t="str">
            <v>ASSET</v>
          </cell>
          <cell r="D245" t="str">
            <v>BALANCE SHEET</v>
          </cell>
          <cell r="E245" t="str">
            <v xml:space="preserve"> </v>
          </cell>
          <cell r="F245" t="str">
            <v xml:space="preserve"> </v>
          </cell>
          <cell r="G245" t="str">
            <v>CURRENT ASSETS, LOANS AND ADVANCES</v>
          </cell>
          <cell r="H245" t="str">
            <v>SUNDRY DEBTORS</v>
          </cell>
          <cell r="I245" t="str">
            <v>SUNDRY DEBTORS</v>
          </cell>
        </row>
        <row r="246">
          <cell r="A246" t="str">
            <v>A401003</v>
          </cell>
          <cell r="B246" t="str">
            <v>Sundry Debtors (Third Parties)</v>
          </cell>
          <cell r="C246" t="str">
            <v>ASSET</v>
          </cell>
          <cell r="D246" t="str">
            <v>BALANCE SHEET</v>
          </cell>
          <cell r="E246" t="str">
            <v>CUSTOMER RECEIVABLE A/C</v>
          </cell>
          <cell r="F246" t="str">
            <v xml:space="preserve"> </v>
          </cell>
          <cell r="G246" t="str">
            <v>CURRENT ASSETS, LOANS AND ADVANCES</v>
          </cell>
          <cell r="H246" t="str">
            <v>SUNDRY DEBTORS</v>
          </cell>
          <cell r="I246" t="str">
            <v>SUNDRY DEBTORS</v>
          </cell>
        </row>
        <row r="247">
          <cell r="A247" t="str">
            <v>A401101</v>
          </cell>
          <cell r="B247" t="str">
            <v>Other Debtors</v>
          </cell>
          <cell r="C247" t="str">
            <v>ASSET</v>
          </cell>
          <cell r="D247" t="str">
            <v>BALANCE SHEET</v>
          </cell>
          <cell r="E247" t="str">
            <v xml:space="preserve"> </v>
          </cell>
          <cell r="F247" t="str">
            <v xml:space="preserve"> </v>
          </cell>
          <cell r="G247" t="str">
            <v>CURRENT ASSETS, LOANS AND ADVANCES</v>
          </cell>
          <cell r="H247" t="str">
            <v>SUNDRY DEBTORS</v>
          </cell>
          <cell r="I247" t="str">
            <v>SUNDRY DEBTORS</v>
          </cell>
        </row>
        <row r="248">
          <cell r="A248" t="str">
            <v>A401201</v>
          </cell>
          <cell r="B248" t="str">
            <v>Debtors For Scrap</v>
          </cell>
          <cell r="C248" t="str">
            <v>ASSET</v>
          </cell>
          <cell r="D248" t="str">
            <v>BALANCE SHEET</v>
          </cell>
          <cell r="E248" t="str">
            <v xml:space="preserve"> </v>
          </cell>
          <cell r="F248" t="str">
            <v xml:space="preserve"> </v>
          </cell>
          <cell r="G248" t="str">
            <v>CURRENT ASSETS, LOANS AND ADVANCES</v>
          </cell>
          <cell r="H248" t="str">
            <v>SUNDRY DEBTORS</v>
          </cell>
          <cell r="I248" t="str">
            <v>SUNDRY DEBTORS</v>
          </cell>
        </row>
        <row r="249">
          <cell r="A249" t="str">
            <v>A401301</v>
          </cell>
          <cell r="B249" t="str">
            <v>Sundry Debtors - Electricity</v>
          </cell>
          <cell r="C249" t="str">
            <v>ASSET</v>
          </cell>
          <cell r="D249" t="str">
            <v>BALANCE SHEET</v>
          </cell>
          <cell r="E249" t="str">
            <v xml:space="preserve"> </v>
          </cell>
          <cell r="F249" t="str">
            <v xml:space="preserve"> </v>
          </cell>
          <cell r="G249" t="str">
            <v>CURRENT ASSETS, LOANS AND ADVANCES</v>
          </cell>
          <cell r="H249" t="str">
            <v>SUNDRY DEBTORS</v>
          </cell>
          <cell r="I249" t="str">
            <v>SUNDRY DEBTORS</v>
          </cell>
        </row>
        <row r="250">
          <cell r="A250" t="str">
            <v>A401302</v>
          </cell>
          <cell r="B250" t="str">
            <v>Sun. Debtors-Add Maint.</v>
          </cell>
          <cell r="C250" t="str">
            <v>ASSET</v>
          </cell>
          <cell r="D250" t="str">
            <v>BALANCE SHEET</v>
          </cell>
          <cell r="E250" t="str">
            <v xml:space="preserve"> </v>
          </cell>
          <cell r="F250" t="str">
            <v xml:space="preserve"> </v>
          </cell>
          <cell r="G250" t="str">
            <v>CURRENT ASSETS, LOANS AND ADVANCES</v>
          </cell>
          <cell r="H250" t="str">
            <v>SUNDRY DEBTORS</v>
          </cell>
          <cell r="I250" t="str">
            <v>SUNDRY DEBTORS</v>
          </cell>
        </row>
        <row r="251">
          <cell r="A251" t="str">
            <v>A401303</v>
          </cell>
          <cell r="B251" t="str">
            <v>Sundry Debtors-Promotions</v>
          </cell>
          <cell r="C251" t="str">
            <v>ASSET</v>
          </cell>
          <cell r="D251" t="str">
            <v>BALANCE SHEET</v>
          </cell>
          <cell r="E251" t="str">
            <v xml:space="preserve"> </v>
          </cell>
          <cell r="F251" t="str">
            <v xml:space="preserve"> </v>
          </cell>
          <cell r="G251" t="str">
            <v>CURRENT ASSETS, LOANS AND ADVANCES</v>
          </cell>
          <cell r="H251" t="str">
            <v>SUNDRY DEBTORS</v>
          </cell>
          <cell r="I251" t="str">
            <v>SUNDRY DEBTORS</v>
          </cell>
        </row>
        <row r="252">
          <cell r="A252" t="str">
            <v>A401304</v>
          </cell>
          <cell r="B252" t="str">
            <v>Sundry Debtors-Circulation</v>
          </cell>
          <cell r="C252" t="str">
            <v>ASSET</v>
          </cell>
          <cell r="D252" t="str">
            <v>BALANCE SHEET</v>
          </cell>
          <cell r="E252" t="str">
            <v xml:space="preserve"> </v>
          </cell>
          <cell r="F252" t="str">
            <v xml:space="preserve"> </v>
          </cell>
          <cell r="G252" t="str">
            <v>CURRENT ASSETS, LOANS AND ADVANCES</v>
          </cell>
          <cell r="H252" t="str">
            <v>SUNDRY DEBTORS</v>
          </cell>
          <cell r="I252" t="str">
            <v>SUNDRY DEBTORS</v>
          </cell>
        </row>
        <row r="253">
          <cell r="A253" t="str">
            <v>A401305</v>
          </cell>
          <cell r="B253" t="str">
            <v>Subscription Receivable</v>
          </cell>
          <cell r="C253" t="str">
            <v>ASSET</v>
          </cell>
          <cell r="D253" t="str">
            <v>BALANCE SHEET</v>
          </cell>
          <cell r="E253" t="str">
            <v xml:space="preserve"> </v>
          </cell>
          <cell r="F253" t="str">
            <v xml:space="preserve"> </v>
          </cell>
          <cell r="G253" t="str">
            <v>CURRENT ASSETS, LOANS AND ADVANCES</v>
          </cell>
          <cell r="H253" t="str">
            <v>SUNDRY DEBTORS</v>
          </cell>
          <cell r="I253" t="str">
            <v>SUNDRY DEBTORS</v>
          </cell>
        </row>
        <row r="254">
          <cell r="A254" t="str">
            <v>A401401</v>
          </cell>
          <cell r="B254" t="str">
            <v>Service Tax Receivable - Customers</v>
          </cell>
          <cell r="C254" t="str">
            <v>ASSET</v>
          </cell>
          <cell r="D254" t="str">
            <v>BALANCE SHEET</v>
          </cell>
          <cell r="E254" t="str">
            <v xml:space="preserve"> </v>
          </cell>
          <cell r="F254" t="str">
            <v xml:space="preserve"> </v>
          </cell>
          <cell r="G254" t="str">
            <v>CURRENT ASSETS, LOANS AND ADVANCES</v>
          </cell>
          <cell r="H254" t="str">
            <v>SUNDRY DEBTORS</v>
          </cell>
          <cell r="I254" t="str">
            <v>SUNDRY DEBTORS</v>
          </cell>
        </row>
        <row r="255">
          <cell r="A255" t="str">
            <v>A401402</v>
          </cell>
          <cell r="B255" t="str">
            <v>SERVICE TAX SUPPLIERS (PROV. PAYABLE)</v>
          </cell>
          <cell r="C255" t="str">
            <v>ASSET</v>
          </cell>
          <cell r="D255" t="str">
            <v>BALANCE SHEET</v>
          </cell>
          <cell r="E255" t="str">
            <v>INPUTTAX</v>
          </cell>
          <cell r="F255" t="str">
            <v xml:space="preserve"> </v>
          </cell>
          <cell r="G255" t="str">
            <v>CURRENT ASSETS, LOANS AND ADVANCES</v>
          </cell>
          <cell r="H255" t="str">
            <v>SUNDRY DEBTORS</v>
          </cell>
          <cell r="I255" t="str">
            <v>SUNDRY DEBTORS</v>
          </cell>
        </row>
        <row r="256">
          <cell r="A256" t="str">
            <v>A401403</v>
          </cell>
          <cell r="B256" t="str">
            <v>SERVICE TAX SUPPLIERS (ACTU. PAYABLE)</v>
          </cell>
          <cell r="C256" t="str">
            <v>ASSET</v>
          </cell>
          <cell r="D256" t="str">
            <v>BALANCE SHEET</v>
          </cell>
          <cell r="E256" t="str">
            <v>INPUTTAX</v>
          </cell>
          <cell r="F256" t="str">
            <v xml:space="preserve"> </v>
          </cell>
          <cell r="G256" t="str">
            <v>CURRENT ASSETS, LOANS AND ADVANCES</v>
          </cell>
          <cell r="H256" t="str">
            <v>SUNDRY DEBTORS</v>
          </cell>
          <cell r="I256" t="str">
            <v>SUNDRY DEBTORS</v>
          </cell>
        </row>
        <row r="257">
          <cell r="A257" t="str">
            <v>A401404</v>
          </cell>
          <cell r="B257" t="str">
            <v>Cenvat Receivable on Service Tax</v>
          </cell>
          <cell r="C257" t="str">
            <v>ASSET</v>
          </cell>
          <cell r="D257" t="str">
            <v>BALANCE SHEET</v>
          </cell>
          <cell r="E257" t="str">
            <v xml:space="preserve"> </v>
          </cell>
          <cell r="F257" t="str">
            <v xml:space="preserve"> </v>
          </cell>
          <cell r="G257" t="str">
            <v>CURRENT ASSETS, LOANS AND ADVANCES</v>
          </cell>
          <cell r="H257" t="str">
            <v>SUNDRY DEBTORS</v>
          </cell>
          <cell r="I257" t="str">
            <v>SUNDRY DEBTORS</v>
          </cell>
        </row>
        <row r="258">
          <cell r="A258" t="str">
            <v>A401405</v>
          </cell>
          <cell r="B258" t="str">
            <v>Cenvat Receivable on Edu. Cess</v>
          </cell>
          <cell r="C258" t="str">
            <v>ASSET</v>
          </cell>
          <cell r="D258" t="str">
            <v>BALANCE SHEET</v>
          </cell>
          <cell r="E258" t="str">
            <v xml:space="preserve"> </v>
          </cell>
          <cell r="F258" t="str">
            <v xml:space="preserve"> </v>
          </cell>
          <cell r="G258" t="str">
            <v>CURRENT ASSETS, LOANS AND ADVANCES</v>
          </cell>
          <cell r="H258" t="str">
            <v>SUNDRY DEBTORS</v>
          </cell>
          <cell r="I258" t="str">
            <v>SUNDRY DEBTORS</v>
          </cell>
        </row>
        <row r="259">
          <cell r="A259" t="str">
            <v>A401406</v>
          </cell>
          <cell r="B259" t="str">
            <v>Cenvat Receivable on S &amp; HE Cess</v>
          </cell>
          <cell r="C259" t="str">
            <v>ASSET</v>
          </cell>
          <cell r="D259" t="str">
            <v>BALANCE SHEET</v>
          </cell>
          <cell r="E259" t="str">
            <v xml:space="preserve"> </v>
          </cell>
          <cell r="F259" t="str">
            <v xml:space="preserve"> </v>
          </cell>
          <cell r="G259" t="str">
            <v>CURRENT ASSETS, LOANS AND ADVANCES</v>
          </cell>
          <cell r="H259" t="str">
            <v>SUNDRY DEBTORS</v>
          </cell>
          <cell r="I259" t="str">
            <v>SUNDRY DEBTORS</v>
          </cell>
        </row>
        <row r="260">
          <cell r="A260" t="str">
            <v>A401407</v>
          </cell>
          <cell r="B260" t="str">
            <v>Consolidated Input Tax (Service Tax)</v>
          </cell>
          <cell r="C260" t="str">
            <v>ASSET</v>
          </cell>
          <cell r="D260" t="str">
            <v>BALANCE SHEET</v>
          </cell>
          <cell r="E260" t="str">
            <v xml:space="preserve"> </v>
          </cell>
          <cell r="F260" t="str">
            <v xml:space="preserve"> </v>
          </cell>
          <cell r="G260" t="str">
            <v>CURRENT ASSETS, LOANS AND ADVANCES</v>
          </cell>
          <cell r="H260" t="str">
            <v>SUNDRY DEBTORS</v>
          </cell>
          <cell r="I260" t="str">
            <v>SUNDRY DEBTORS</v>
          </cell>
        </row>
        <row r="261">
          <cell r="A261" t="str">
            <v>A401408</v>
          </cell>
          <cell r="B261" t="str">
            <v>Education Cess - Rentals</v>
          </cell>
          <cell r="C261" t="str">
            <v>ASSET</v>
          </cell>
          <cell r="D261" t="str">
            <v>BALANCE SHEET</v>
          </cell>
          <cell r="E261" t="str">
            <v xml:space="preserve"> </v>
          </cell>
          <cell r="F261" t="str">
            <v xml:space="preserve"> </v>
          </cell>
          <cell r="G261" t="str">
            <v>CURRENT ASSETS, LOANS AND ADVANCES</v>
          </cell>
          <cell r="H261" t="str">
            <v>SUNDRY DEBTORS</v>
          </cell>
          <cell r="I261" t="str">
            <v>SUNDRY DEBTORS</v>
          </cell>
        </row>
        <row r="262">
          <cell r="A262" t="str">
            <v>A401409</v>
          </cell>
          <cell r="B262" t="str">
            <v>Input Credit-Capital Goods</v>
          </cell>
          <cell r="C262" t="str">
            <v>ASSET</v>
          </cell>
          <cell r="D262" t="str">
            <v>BALANCE SHEET</v>
          </cell>
          <cell r="E262" t="str">
            <v xml:space="preserve"> </v>
          </cell>
          <cell r="F262" t="str">
            <v xml:space="preserve"> </v>
          </cell>
          <cell r="G262" t="str">
            <v>CURRENT ASSETS, LOANS AND ADVANCES</v>
          </cell>
          <cell r="H262" t="str">
            <v>SUNDRY DEBTORS</v>
          </cell>
          <cell r="I262" t="str">
            <v>SUNDRY DEBTORS</v>
          </cell>
        </row>
        <row r="263">
          <cell r="A263" t="str">
            <v>A401410</v>
          </cell>
          <cell r="B263" t="str">
            <v>Input Service Tax - Rentals</v>
          </cell>
          <cell r="C263" t="str">
            <v>ASSET</v>
          </cell>
          <cell r="D263" t="str">
            <v>BALANCE SHEET</v>
          </cell>
          <cell r="E263" t="str">
            <v xml:space="preserve"> </v>
          </cell>
          <cell r="F263" t="str">
            <v xml:space="preserve"> </v>
          </cell>
          <cell r="G263" t="str">
            <v>CURRENT ASSETS, LOANS AND ADVANCES</v>
          </cell>
          <cell r="H263" t="str">
            <v>SUNDRY DEBTORS</v>
          </cell>
          <cell r="I263" t="str">
            <v>SUNDRY DEBTORS</v>
          </cell>
        </row>
        <row r="264">
          <cell r="A264" t="str">
            <v>A401411</v>
          </cell>
          <cell r="B264" t="str">
            <v>Secondary &amp; Higher Educatin Cess-Rentals</v>
          </cell>
          <cell r="C264" t="str">
            <v>ASSET</v>
          </cell>
          <cell r="D264" t="str">
            <v>BALANCE SHEET</v>
          </cell>
          <cell r="E264" t="str">
            <v xml:space="preserve"> </v>
          </cell>
          <cell r="F264" t="str">
            <v xml:space="preserve"> </v>
          </cell>
          <cell r="G264" t="str">
            <v>CURRENT ASSETS, LOANS AND ADVANCES</v>
          </cell>
          <cell r="H264" t="str">
            <v>SUNDRY DEBTORS</v>
          </cell>
          <cell r="I264" t="str">
            <v>SUNDRY DEBTORS</v>
          </cell>
        </row>
        <row r="265">
          <cell r="A265" t="str">
            <v>A401501</v>
          </cell>
          <cell r="B265" t="str">
            <v>Retention Money With Customer</v>
          </cell>
          <cell r="C265" t="str">
            <v>ASSET</v>
          </cell>
          <cell r="D265" t="str">
            <v>BALANCE SHEET</v>
          </cell>
          <cell r="E265" t="str">
            <v xml:space="preserve"> </v>
          </cell>
          <cell r="F265" t="str">
            <v xml:space="preserve"> </v>
          </cell>
          <cell r="G265" t="str">
            <v>CURRENT ASSETS, LOANS AND ADVANCES</v>
          </cell>
          <cell r="H265" t="str">
            <v>SUNDRY DEBTORS</v>
          </cell>
          <cell r="I265" t="str">
            <v>SUNDRY DEBTORS</v>
          </cell>
        </row>
        <row r="266">
          <cell r="A266" t="str">
            <v>A467823</v>
          </cell>
          <cell r="B266" t="str">
            <v>stock sit</v>
          </cell>
          <cell r="C266" t="str">
            <v>ASSET</v>
          </cell>
          <cell r="D266" t="str">
            <v>BALANCE SHEET</v>
          </cell>
          <cell r="E266" t="str">
            <v xml:space="preserve"> </v>
          </cell>
          <cell r="F266" t="str">
            <v>STOCK TRANSFER SIT</v>
          </cell>
          <cell r="G266" t="str">
            <v>CURRENT ASSETS, LOANS AND ADVANCES</v>
          </cell>
          <cell r="H266" t="str">
            <v>OTHER CURRENT ASSETS</v>
          </cell>
          <cell r="I266" t="str">
            <v>OTHER CURRENT ASSETS</v>
          </cell>
        </row>
        <row r="267">
          <cell r="A267" t="str">
            <v>A501001-000</v>
          </cell>
          <cell r="B267" t="str">
            <v>Loans (Gr Co)</v>
          </cell>
          <cell r="C267" t="str">
            <v>ASSET</v>
          </cell>
          <cell r="D267" t="str">
            <v>BALANCE SHEET</v>
          </cell>
          <cell r="E267" t="str">
            <v xml:space="preserve"> </v>
          </cell>
          <cell r="F267" t="str">
            <v xml:space="preserve"> </v>
          </cell>
          <cell r="G267" t="str">
            <v>CURRENT ASSETS, LOANS AND ADVANCES</v>
          </cell>
          <cell r="H267" t="str">
            <v>LOANS AND ADVANCES</v>
          </cell>
          <cell r="I267" t="str">
            <v>LOANS</v>
          </cell>
        </row>
        <row r="268">
          <cell r="A268" t="str">
            <v>A501001-010</v>
          </cell>
          <cell r="B268" t="str">
            <v>Loans (Gr Co)-DLF Ltd Cnstr</v>
          </cell>
          <cell r="C268" t="str">
            <v>ASSET</v>
          </cell>
          <cell r="D268" t="str">
            <v>BALANCE SHEET</v>
          </cell>
          <cell r="E268" t="str">
            <v xml:space="preserve"> </v>
          </cell>
          <cell r="F268" t="str">
            <v xml:space="preserve"> </v>
          </cell>
          <cell r="G268" t="str">
            <v>CURRENT ASSETS, LOANS AND ADVANCES</v>
          </cell>
          <cell r="H268" t="str">
            <v>LOANS AND ADVANCES</v>
          </cell>
          <cell r="I268" t="str">
            <v>LOANS</v>
          </cell>
        </row>
        <row r="269">
          <cell r="A269" t="str">
            <v>A501001-020</v>
          </cell>
          <cell r="B269" t="str">
            <v>Loans (Gr Co)- DEDL</v>
          </cell>
          <cell r="C269" t="str">
            <v>ASSET</v>
          </cell>
          <cell r="D269" t="str">
            <v>BALANCE SHEET</v>
          </cell>
          <cell r="E269" t="str">
            <v xml:space="preserve"> </v>
          </cell>
          <cell r="F269" t="str">
            <v xml:space="preserve"> </v>
          </cell>
          <cell r="G269" t="str">
            <v>CURRENT ASSETS, LOANS AND ADVANCES</v>
          </cell>
          <cell r="H269" t="str">
            <v>LOANS AND ADVANCES</v>
          </cell>
          <cell r="I269" t="str">
            <v>LOANS</v>
          </cell>
        </row>
        <row r="270">
          <cell r="A270" t="str">
            <v>A501001-076</v>
          </cell>
          <cell r="B270" t="str">
            <v>Loans (Gr Co)- Dlf Info City(Kolkata)</v>
          </cell>
          <cell r="C270" t="str">
            <v>ASSET</v>
          </cell>
          <cell r="D270" t="str">
            <v>BALANCE SHEET</v>
          </cell>
          <cell r="E270" t="str">
            <v xml:space="preserve"> </v>
          </cell>
          <cell r="F270" t="str">
            <v xml:space="preserve"> </v>
          </cell>
          <cell r="G270" t="str">
            <v>CURRENT ASSETS, LOANS AND ADVANCES</v>
          </cell>
          <cell r="H270" t="str">
            <v>LOANS AND ADVANCES</v>
          </cell>
          <cell r="I270" t="str">
            <v>LOANS</v>
          </cell>
        </row>
        <row r="271">
          <cell r="A271" t="str">
            <v>A501001-101</v>
          </cell>
          <cell r="B271" t="str">
            <v>Loans (Gr Co)-DLF Ltd</v>
          </cell>
          <cell r="C271" t="str">
            <v>ASSET</v>
          </cell>
          <cell r="D271" t="str">
            <v>BALANCE SHEET</v>
          </cell>
          <cell r="E271" t="str">
            <v xml:space="preserve"> </v>
          </cell>
          <cell r="F271" t="str">
            <v xml:space="preserve"> </v>
          </cell>
          <cell r="G271" t="str">
            <v>CURRENT ASSETS, LOANS AND ADVANCES</v>
          </cell>
          <cell r="H271" t="str">
            <v>LOANS AND ADVANCES</v>
          </cell>
          <cell r="I271" t="str">
            <v>LOANS</v>
          </cell>
        </row>
        <row r="272">
          <cell r="A272" t="str">
            <v>A501001-274</v>
          </cell>
          <cell r="B272" t="str">
            <v>Loans (Gr Co)-DRDL</v>
          </cell>
          <cell r="C272" t="str">
            <v>ASSET</v>
          </cell>
          <cell r="D272" t="str">
            <v>BALANCE SHEET</v>
          </cell>
          <cell r="E272" t="str">
            <v xml:space="preserve"> </v>
          </cell>
          <cell r="F272" t="str">
            <v xml:space="preserve"> </v>
          </cell>
          <cell r="G272" t="str">
            <v>CURRENT ASSETS, LOANS AND ADVANCES</v>
          </cell>
          <cell r="H272" t="str">
            <v>LOANS AND ADVANCES</v>
          </cell>
          <cell r="I272" t="str">
            <v>LOANS</v>
          </cell>
        </row>
        <row r="273">
          <cell r="A273" t="str">
            <v>A501001-278</v>
          </cell>
          <cell r="B273" t="str">
            <v>Loans (Gr Co)-DHDL</v>
          </cell>
          <cell r="C273" t="str">
            <v>ASSET</v>
          </cell>
          <cell r="D273" t="str">
            <v>BALANCE SHEET</v>
          </cell>
          <cell r="E273" t="str">
            <v xml:space="preserve"> </v>
          </cell>
          <cell r="F273" t="str">
            <v xml:space="preserve"> </v>
          </cell>
          <cell r="G273" t="str">
            <v>CURRENT ASSETS, LOANS AND ADVANCES</v>
          </cell>
          <cell r="H273" t="str">
            <v>LOANS AND ADVANCES</v>
          </cell>
          <cell r="I273" t="str">
            <v>LOANS</v>
          </cell>
        </row>
        <row r="274">
          <cell r="A274" t="str">
            <v>A501001-279</v>
          </cell>
          <cell r="B274" t="str">
            <v>Loans (Gr Co)-DCDL</v>
          </cell>
          <cell r="C274" t="str">
            <v>ASSET</v>
          </cell>
          <cell r="D274" t="str">
            <v>BALANCE SHEET</v>
          </cell>
          <cell r="E274" t="str">
            <v xml:space="preserve"> </v>
          </cell>
          <cell r="F274" t="str">
            <v xml:space="preserve"> </v>
          </cell>
          <cell r="G274" t="str">
            <v>CURRENT ASSETS, LOANS AND ADVANCES</v>
          </cell>
          <cell r="H274" t="str">
            <v>LOANS AND ADVANCES</v>
          </cell>
          <cell r="I274" t="str">
            <v>LOANS</v>
          </cell>
        </row>
        <row r="275">
          <cell r="A275" t="str">
            <v>A501001-280</v>
          </cell>
          <cell r="B275" t="str">
            <v>Loans (Gr Co)-Cee Pee Maint Srv L</v>
          </cell>
          <cell r="C275" t="str">
            <v>ASSET</v>
          </cell>
          <cell r="D275" t="str">
            <v>BALANCE SHEET</v>
          </cell>
          <cell r="E275" t="str">
            <v xml:space="preserve"> </v>
          </cell>
          <cell r="F275" t="str">
            <v xml:space="preserve"> </v>
          </cell>
          <cell r="G275" t="str">
            <v>CURRENT ASSETS, LOANS AND ADVANCES</v>
          </cell>
          <cell r="H275" t="str">
            <v>LOANS AND ADVANCES</v>
          </cell>
          <cell r="I275" t="str">
            <v>LOANS</v>
          </cell>
        </row>
        <row r="276">
          <cell r="A276" t="str">
            <v>A501001-282</v>
          </cell>
          <cell r="B276" t="str">
            <v>Loans (Gr Co)-Silver Oaks Prop Mgt Srv P</v>
          </cell>
          <cell r="C276" t="str">
            <v>ASSET</v>
          </cell>
          <cell r="D276" t="str">
            <v>BALANCE SHEET</v>
          </cell>
          <cell r="E276" t="str">
            <v xml:space="preserve"> </v>
          </cell>
          <cell r="F276" t="str">
            <v xml:space="preserve"> </v>
          </cell>
          <cell r="G276" t="str">
            <v>CURRENT ASSETS, LOANS AND ADVANCES</v>
          </cell>
          <cell r="H276" t="str">
            <v>LOANS AND ADVANCES</v>
          </cell>
          <cell r="I276" t="str">
            <v>LOANS</v>
          </cell>
        </row>
        <row r="277">
          <cell r="A277" t="str">
            <v>A501001-289</v>
          </cell>
          <cell r="B277" t="str">
            <v>Loans (Gr Co)-Atria Partners</v>
          </cell>
          <cell r="C277" t="str">
            <v>ASSET</v>
          </cell>
          <cell r="D277" t="str">
            <v>BALANCE SHEET</v>
          </cell>
          <cell r="E277" t="str">
            <v xml:space="preserve"> </v>
          </cell>
          <cell r="F277" t="str">
            <v xml:space="preserve"> </v>
          </cell>
          <cell r="G277" t="str">
            <v>CURRENT ASSETS, LOANS AND ADVANCES</v>
          </cell>
          <cell r="H277" t="str">
            <v>LOANS AND ADVANCES</v>
          </cell>
          <cell r="I277" t="str">
            <v>LOANS</v>
          </cell>
        </row>
        <row r="278">
          <cell r="A278" t="str">
            <v>A501001-291</v>
          </cell>
          <cell r="B278" t="str">
            <v>Loans (Gr Co)-Renkon Partners</v>
          </cell>
          <cell r="C278" t="str">
            <v>ASSET</v>
          </cell>
          <cell r="D278" t="str">
            <v>BALANCE SHEET</v>
          </cell>
          <cell r="E278" t="str">
            <v xml:space="preserve"> </v>
          </cell>
          <cell r="F278" t="str">
            <v xml:space="preserve"> </v>
          </cell>
          <cell r="G278" t="str">
            <v>CURRENT ASSETS, LOANS AND ADVANCES</v>
          </cell>
          <cell r="H278" t="str">
            <v>LOANS AND ADVANCES</v>
          </cell>
          <cell r="I278" t="str">
            <v>LOANS</v>
          </cell>
        </row>
        <row r="279">
          <cell r="A279" t="str">
            <v>A501001-292</v>
          </cell>
          <cell r="B279" t="str">
            <v>Loans (Gr Co)-Plaza Partners</v>
          </cell>
          <cell r="C279" t="str">
            <v>ASSET</v>
          </cell>
          <cell r="D279" t="str">
            <v>BALANCE SHEET</v>
          </cell>
          <cell r="E279" t="str">
            <v xml:space="preserve"> </v>
          </cell>
          <cell r="F279" t="str">
            <v xml:space="preserve"> </v>
          </cell>
          <cell r="G279" t="str">
            <v>CURRENT ASSETS, LOANS AND ADVANCES</v>
          </cell>
          <cell r="H279" t="str">
            <v>LOANS AND ADVANCES</v>
          </cell>
          <cell r="I279" t="str">
            <v>LOANS</v>
          </cell>
        </row>
        <row r="280">
          <cell r="A280" t="str">
            <v>A501001-299</v>
          </cell>
          <cell r="B280" t="str">
            <v>Loans (Gr Co)- DLF Cyber City Dev L</v>
          </cell>
          <cell r="C280" t="str">
            <v>ASSET</v>
          </cell>
          <cell r="D280" t="str">
            <v>BALANCE SHEET</v>
          </cell>
          <cell r="E280" t="str">
            <v xml:space="preserve"> </v>
          </cell>
          <cell r="F280" t="str">
            <v xml:space="preserve"> </v>
          </cell>
          <cell r="G280" t="str">
            <v>CURRENT ASSETS, LOANS AND ADVANCES</v>
          </cell>
          <cell r="H280" t="str">
            <v>LOANS AND ADVANCES</v>
          </cell>
          <cell r="I280" t="str">
            <v>LOANS</v>
          </cell>
        </row>
        <row r="281">
          <cell r="A281" t="str">
            <v>A501001-305</v>
          </cell>
          <cell r="B281" t="str">
            <v>Loans (Gr Co)-Prompt Real Estate P L</v>
          </cell>
          <cell r="C281" t="str">
            <v>ASSET</v>
          </cell>
          <cell r="D281" t="str">
            <v>BALANCE SHEET</v>
          </cell>
          <cell r="E281" t="str">
            <v xml:space="preserve"> </v>
          </cell>
          <cell r="F281" t="str">
            <v xml:space="preserve"> </v>
          </cell>
          <cell r="G281" t="str">
            <v>CURRENT ASSETS, LOANS AND ADVANCES</v>
          </cell>
          <cell r="H281" t="str">
            <v>LOANS AND ADVANCES</v>
          </cell>
          <cell r="I281" t="str">
            <v>LOANS</v>
          </cell>
        </row>
        <row r="282">
          <cell r="A282" t="str">
            <v>A501001-321</v>
          </cell>
          <cell r="B282" t="str">
            <v>Loans (Gr Co)- Passion Buil &amp; Dev P Ltd</v>
          </cell>
          <cell r="C282" t="str">
            <v>ASSET</v>
          </cell>
          <cell r="D282" t="str">
            <v>BALANCE SHEET</v>
          </cell>
          <cell r="E282" t="str">
            <v xml:space="preserve"> </v>
          </cell>
          <cell r="F282" t="str">
            <v xml:space="preserve"> </v>
          </cell>
          <cell r="G282" t="str">
            <v>CURRENT ASSETS, LOANS AND ADVANCES</v>
          </cell>
          <cell r="H282" t="str">
            <v>LOANS AND ADVANCES</v>
          </cell>
          <cell r="I282" t="str">
            <v>LOANS</v>
          </cell>
        </row>
        <row r="283">
          <cell r="A283" t="str">
            <v>A501001-325</v>
          </cell>
          <cell r="B283" t="str">
            <v>Loans (Gr Co)-Edward Keventer</v>
          </cell>
          <cell r="C283" t="str">
            <v>ASSET</v>
          </cell>
          <cell r="D283" t="str">
            <v>BALANCE SHEET</v>
          </cell>
          <cell r="E283" t="str">
            <v xml:space="preserve"> </v>
          </cell>
          <cell r="F283" t="str">
            <v xml:space="preserve"> </v>
          </cell>
          <cell r="G283" t="str">
            <v>CURRENT ASSETS, LOANS AND ADVANCES</v>
          </cell>
          <cell r="H283" t="str">
            <v>LOANS AND ADVANCES</v>
          </cell>
          <cell r="I283" t="str">
            <v>LOANS</v>
          </cell>
        </row>
        <row r="284">
          <cell r="A284" t="str">
            <v>A501001-419</v>
          </cell>
          <cell r="B284" t="str">
            <v>Loans (Gr Co)-Kenneth Buil &amp; Dev</v>
          </cell>
          <cell r="C284" t="str">
            <v>ASSET</v>
          </cell>
          <cell r="D284" t="str">
            <v>BALANCE SHEET</v>
          </cell>
          <cell r="E284" t="str">
            <v xml:space="preserve"> </v>
          </cell>
          <cell r="F284" t="str">
            <v xml:space="preserve"> </v>
          </cell>
          <cell r="G284" t="str">
            <v>CURRENT ASSETS, LOANS AND ADVANCES</v>
          </cell>
          <cell r="H284" t="str">
            <v>LOANS AND ADVANCES</v>
          </cell>
          <cell r="I284" t="str">
            <v>LOANS</v>
          </cell>
        </row>
        <row r="285">
          <cell r="A285" t="str">
            <v>A501001-428</v>
          </cell>
          <cell r="B285" t="str">
            <v>Loans (Gr Co)- DLF Assets Pvt L</v>
          </cell>
          <cell r="C285" t="str">
            <v>ASSET</v>
          </cell>
          <cell r="D285" t="str">
            <v>BALANCE SHEET</v>
          </cell>
          <cell r="E285" t="str">
            <v xml:space="preserve"> </v>
          </cell>
          <cell r="F285" t="str">
            <v xml:space="preserve"> </v>
          </cell>
          <cell r="G285" t="str">
            <v>CURRENT ASSETS, LOANS AND ADVANCES</v>
          </cell>
          <cell r="H285" t="str">
            <v>LOANS AND ADVANCES</v>
          </cell>
          <cell r="I285" t="str">
            <v>LOANS</v>
          </cell>
        </row>
        <row r="286">
          <cell r="A286" t="str">
            <v>A501001-516</v>
          </cell>
          <cell r="B286" t="str">
            <v>Loans (Gr Co)-Pee Tee Maint Srv L</v>
          </cell>
          <cell r="C286" t="str">
            <v>ASSET</v>
          </cell>
          <cell r="D286" t="str">
            <v>BALANCE SHEET</v>
          </cell>
          <cell r="E286" t="str">
            <v xml:space="preserve"> </v>
          </cell>
          <cell r="F286" t="str">
            <v xml:space="preserve"> </v>
          </cell>
          <cell r="G286" t="str">
            <v>CURRENT ASSETS, LOANS AND ADVANCES</v>
          </cell>
          <cell r="H286" t="str">
            <v>LOANS AND ADVANCES</v>
          </cell>
          <cell r="I286" t="str">
            <v>LOANS</v>
          </cell>
        </row>
        <row r="287">
          <cell r="A287" t="str">
            <v>A501001-525</v>
          </cell>
          <cell r="B287" t="str">
            <v>Loans (Gr Co)-Digital Talkies Pvt L</v>
          </cell>
          <cell r="C287" t="str">
            <v>ASSET</v>
          </cell>
          <cell r="D287" t="str">
            <v>BALANCE SHEET</v>
          </cell>
          <cell r="E287" t="str">
            <v xml:space="preserve"> </v>
          </cell>
          <cell r="F287" t="str">
            <v xml:space="preserve"> </v>
          </cell>
          <cell r="G287" t="str">
            <v>CURRENT ASSETS, LOANS AND ADVANCES</v>
          </cell>
          <cell r="H287" t="str">
            <v>LOANS AND ADVANCES</v>
          </cell>
          <cell r="I287" t="str">
            <v>LOANS</v>
          </cell>
        </row>
        <row r="288">
          <cell r="A288" t="str">
            <v>A501001-526</v>
          </cell>
          <cell r="B288" t="str">
            <v>Loans (Gr Co)-DT Cinemas Pvt L</v>
          </cell>
          <cell r="C288" t="str">
            <v>ASSET</v>
          </cell>
          <cell r="D288" t="str">
            <v>BALANCE SHEET</v>
          </cell>
          <cell r="E288" t="str">
            <v xml:space="preserve"> </v>
          </cell>
          <cell r="F288" t="str">
            <v xml:space="preserve"> </v>
          </cell>
          <cell r="G288" t="str">
            <v>CURRENT ASSETS, LOANS AND ADVANCES</v>
          </cell>
          <cell r="H288" t="str">
            <v>LOANS AND ADVANCES</v>
          </cell>
          <cell r="I288" t="str">
            <v>LOANS</v>
          </cell>
        </row>
        <row r="289">
          <cell r="A289" t="str">
            <v>A501001-532</v>
          </cell>
          <cell r="B289" t="str">
            <v>Loans (Gr Co)-Kenneth B&amp;D Cnstr Div</v>
          </cell>
          <cell r="C289" t="str">
            <v>ASSET</v>
          </cell>
          <cell r="D289" t="str">
            <v>BALANCE SHEET</v>
          </cell>
          <cell r="E289" t="str">
            <v xml:space="preserve"> </v>
          </cell>
          <cell r="F289" t="str">
            <v xml:space="preserve"> </v>
          </cell>
          <cell r="G289" t="str">
            <v>CURRENT ASSETS, LOANS AND ADVANCES</v>
          </cell>
          <cell r="H289" t="str">
            <v>LOANS AND ADVANCES</v>
          </cell>
          <cell r="I289" t="str">
            <v>LOANS</v>
          </cell>
        </row>
        <row r="290">
          <cell r="A290" t="str">
            <v>A501001-533</v>
          </cell>
          <cell r="B290" t="str">
            <v>Loans (Gr Co)-Nilgiri Power Div</v>
          </cell>
          <cell r="C290" t="str">
            <v>ASSET</v>
          </cell>
          <cell r="D290" t="str">
            <v>BALANCE SHEET</v>
          </cell>
          <cell r="E290" t="str">
            <v xml:space="preserve"> </v>
          </cell>
          <cell r="F290" t="str">
            <v xml:space="preserve"> </v>
          </cell>
          <cell r="G290" t="str">
            <v>CURRENT ASSETS, LOANS AND ADVANCES</v>
          </cell>
          <cell r="H290" t="str">
            <v>LOANS AND ADVANCES</v>
          </cell>
          <cell r="I290" t="str">
            <v>LOANS</v>
          </cell>
        </row>
        <row r="291">
          <cell r="A291" t="str">
            <v>A501001-543</v>
          </cell>
          <cell r="B291" t="str">
            <v>Loans (Gr Co)-Turan Infratech Pvt Ltd</v>
          </cell>
          <cell r="C291" t="str">
            <v>ASSET</v>
          </cell>
          <cell r="D291" t="str">
            <v>BALANCE SHEET</v>
          </cell>
          <cell r="E291" t="str">
            <v xml:space="preserve"> </v>
          </cell>
          <cell r="F291" t="str">
            <v xml:space="preserve"> </v>
          </cell>
          <cell r="G291" t="str">
            <v>CURRENT ASSETS, LOANS AND ADVANCES</v>
          </cell>
          <cell r="H291" t="str">
            <v>LOANS AND ADVANCES</v>
          </cell>
          <cell r="I291" t="str">
            <v>LOANS</v>
          </cell>
        </row>
        <row r="292">
          <cell r="A292" t="str">
            <v>A501001-544</v>
          </cell>
          <cell r="B292" t="str">
            <v>Loans (Gr Co)-Thalia Infratech Pvt Ltd</v>
          </cell>
          <cell r="C292" t="str">
            <v>ASSET</v>
          </cell>
          <cell r="D292" t="str">
            <v>BALANCE SHEET</v>
          </cell>
          <cell r="E292" t="str">
            <v xml:space="preserve"> </v>
          </cell>
          <cell r="F292" t="str">
            <v xml:space="preserve"> </v>
          </cell>
          <cell r="G292" t="str">
            <v>CURRENT ASSETS, LOANS AND ADVANCES</v>
          </cell>
          <cell r="H292" t="str">
            <v>LOANS AND ADVANCES</v>
          </cell>
          <cell r="I292" t="str">
            <v>LOANS</v>
          </cell>
        </row>
        <row r="293">
          <cell r="A293" t="str">
            <v>A501001-707</v>
          </cell>
          <cell r="B293" t="str">
            <v>Loans - DHRL</v>
          </cell>
          <cell r="C293" t="str">
            <v>ASSET</v>
          </cell>
          <cell r="D293" t="str">
            <v>BALANCE SHEET</v>
          </cell>
          <cell r="E293" t="str">
            <v xml:space="preserve"> </v>
          </cell>
          <cell r="F293" t="str">
            <v xml:space="preserve"> </v>
          </cell>
          <cell r="G293" t="str">
            <v>CURRENT ASSETS, LOANS AND ADVANCES</v>
          </cell>
          <cell r="H293" t="str">
            <v>LOANS AND ADVANCES</v>
          </cell>
          <cell r="I293" t="str">
            <v>LOANS</v>
          </cell>
        </row>
        <row r="294">
          <cell r="A294" t="str">
            <v>A501101-001</v>
          </cell>
          <cell r="B294" t="str">
            <v>Adv Agst Jv Agreement- Mangal Shrusti</v>
          </cell>
          <cell r="C294" t="str">
            <v>ASSET</v>
          </cell>
          <cell r="D294" t="str">
            <v>BALANCE SHEET</v>
          </cell>
          <cell r="E294" t="str">
            <v xml:space="preserve"> </v>
          </cell>
          <cell r="F294" t="str">
            <v xml:space="preserve"> </v>
          </cell>
          <cell r="G294" t="str">
            <v>CURRENT ASSETS, LOANS AND ADVANCES</v>
          </cell>
          <cell r="H294" t="str">
            <v>LOANS AND ADVANCES</v>
          </cell>
          <cell r="I294" t="str">
            <v>OTHER LOANS</v>
          </cell>
        </row>
        <row r="295">
          <cell r="A295" t="str">
            <v>A501101-002</v>
          </cell>
          <cell r="B295" t="str">
            <v>Adv Agst Jv Agreement- Aakruti</v>
          </cell>
          <cell r="C295" t="str">
            <v>ASSET</v>
          </cell>
          <cell r="D295" t="str">
            <v>BALANCE SHEET</v>
          </cell>
          <cell r="E295" t="str">
            <v xml:space="preserve"> </v>
          </cell>
          <cell r="F295" t="str">
            <v xml:space="preserve"> </v>
          </cell>
          <cell r="G295" t="str">
            <v>CURRENT ASSETS, LOANS AND ADVANCES</v>
          </cell>
          <cell r="H295" t="str">
            <v>LOANS AND ADVANCES</v>
          </cell>
          <cell r="I295" t="str">
            <v>OTHER LOANS</v>
          </cell>
        </row>
        <row r="296">
          <cell r="A296" t="str">
            <v>A501101-003</v>
          </cell>
          <cell r="B296" t="str">
            <v>Adv Agst Jv Agreement- Hilton Hotel</v>
          </cell>
          <cell r="C296" t="str">
            <v>ASSET</v>
          </cell>
          <cell r="D296" t="str">
            <v>BALANCE SHEET</v>
          </cell>
          <cell r="E296" t="str">
            <v xml:space="preserve"> </v>
          </cell>
          <cell r="F296" t="str">
            <v xml:space="preserve"> </v>
          </cell>
          <cell r="G296" t="str">
            <v>CURRENT ASSETS, LOANS AND ADVANCES</v>
          </cell>
          <cell r="H296" t="str">
            <v>LOANS AND ADVANCES</v>
          </cell>
          <cell r="I296" t="str">
            <v>OTHER LOANS</v>
          </cell>
        </row>
        <row r="297">
          <cell r="A297" t="str">
            <v>A501201</v>
          </cell>
          <cell r="B297" t="str">
            <v>Staff Loan- Short term Loan</v>
          </cell>
          <cell r="C297" t="str">
            <v>ASSET</v>
          </cell>
          <cell r="D297" t="str">
            <v>BALANCE SHEET</v>
          </cell>
          <cell r="E297" t="str">
            <v>SUPPLIER PREPAYMENT A/C</v>
          </cell>
          <cell r="F297" t="str">
            <v xml:space="preserve"> </v>
          </cell>
          <cell r="G297" t="str">
            <v>CURRENT ASSETS, LOANS AND ADVANCES</v>
          </cell>
          <cell r="H297" t="str">
            <v>LOANS AND ADVANCES</v>
          </cell>
          <cell r="I297" t="str">
            <v>STAFF LOAN</v>
          </cell>
        </row>
        <row r="298">
          <cell r="A298" t="str">
            <v>A501202</v>
          </cell>
          <cell r="B298" t="str">
            <v>Staff Loan- Vehicle Loan</v>
          </cell>
          <cell r="C298" t="str">
            <v>ASSET</v>
          </cell>
          <cell r="D298" t="str">
            <v>BALANCE SHEET</v>
          </cell>
          <cell r="E298" t="str">
            <v>SUPPLIER PREPAYMENT A/C</v>
          </cell>
          <cell r="F298" t="str">
            <v xml:space="preserve"> </v>
          </cell>
          <cell r="G298" t="str">
            <v>CURRENT ASSETS, LOANS AND ADVANCES</v>
          </cell>
          <cell r="H298" t="str">
            <v>LOANS AND ADVANCES</v>
          </cell>
          <cell r="I298" t="str">
            <v>STAFF LOAN</v>
          </cell>
        </row>
        <row r="299">
          <cell r="A299" t="str">
            <v>A501203</v>
          </cell>
          <cell r="B299" t="str">
            <v>Staff Loan- PF Loan Account</v>
          </cell>
          <cell r="C299" t="str">
            <v>ASSET</v>
          </cell>
          <cell r="D299" t="str">
            <v>BALANCE SHEET</v>
          </cell>
          <cell r="E299" t="str">
            <v>SUPPLIER PREPAYMENT A/C</v>
          </cell>
          <cell r="F299" t="str">
            <v xml:space="preserve"> </v>
          </cell>
          <cell r="G299" t="str">
            <v>CURRENT ASSETS, LOANS AND ADVANCES</v>
          </cell>
          <cell r="H299" t="str">
            <v>LOANS AND ADVANCES</v>
          </cell>
          <cell r="I299" t="str">
            <v>STAFF LOAN</v>
          </cell>
        </row>
        <row r="300">
          <cell r="A300" t="str">
            <v>A501204</v>
          </cell>
          <cell r="B300" t="str">
            <v>Staff Loan- House</v>
          </cell>
          <cell r="C300" t="str">
            <v>ASSET</v>
          </cell>
          <cell r="D300" t="str">
            <v>BALANCE SHEET</v>
          </cell>
          <cell r="E300" t="str">
            <v xml:space="preserve"> </v>
          </cell>
          <cell r="F300" t="str">
            <v xml:space="preserve"> </v>
          </cell>
          <cell r="G300" t="str">
            <v>CURRENT ASSETS, LOANS AND ADVANCES</v>
          </cell>
          <cell r="H300" t="str">
            <v>LOANS AND ADVANCES</v>
          </cell>
          <cell r="I300" t="str">
            <v>STAFF LOAN</v>
          </cell>
        </row>
        <row r="301">
          <cell r="A301" t="str">
            <v>A501205</v>
          </cell>
          <cell r="B301" t="str">
            <v>Staff Loan- Mobile Phone</v>
          </cell>
          <cell r="C301" t="str">
            <v>ASSET</v>
          </cell>
          <cell r="D301" t="str">
            <v>BALANCE SHEET</v>
          </cell>
          <cell r="E301" t="str">
            <v xml:space="preserve"> </v>
          </cell>
          <cell r="F301" t="str">
            <v xml:space="preserve"> </v>
          </cell>
          <cell r="G301" t="str">
            <v>CURRENT ASSETS, LOANS AND ADVANCES</v>
          </cell>
          <cell r="H301" t="str">
            <v>LOANS AND ADVANCES</v>
          </cell>
          <cell r="I301" t="str">
            <v>STAFF LOAN</v>
          </cell>
        </row>
        <row r="302">
          <cell r="A302" t="str">
            <v>A501206</v>
          </cell>
          <cell r="B302" t="str">
            <v>Staff Loan- PF Loan Account</v>
          </cell>
          <cell r="C302" t="str">
            <v>ASSET</v>
          </cell>
          <cell r="D302" t="str">
            <v>BALANCE SHEET</v>
          </cell>
          <cell r="E302" t="str">
            <v xml:space="preserve"> </v>
          </cell>
          <cell r="F302" t="str">
            <v xml:space="preserve"> </v>
          </cell>
          <cell r="G302" t="str">
            <v>CURRENT ASSETS, LOANS AND ADVANCES</v>
          </cell>
          <cell r="H302" t="str">
            <v>LOANS AND ADVANCES</v>
          </cell>
          <cell r="I302" t="str">
            <v>STAFF LOAN</v>
          </cell>
        </row>
        <row r="303">
          <cell r="A303" t="str">
            <v>A501301</v>
          </cell>
          <cell r="B303" t="str">
            <v>Loan (Others)</v>
          </cell>
          <cell r="C303" t="str">
            <v>ASSET</v>
          </cell>
          <cell r="D303" t="str">
            <v>BALANCE SHEET</v>
          </cell>
          <cell r="E303" t="str">
            <v xml:space="preserve"> </v>
          </cell>
          <cell r="F303" t="str">
            <v xml:space="preserve"> </v>
          </cell>
          <cell r="G303" t="str">
            <v>CURRENT ASSETS, LOANS AND ADVANCES</v>
          </cell>
          <cell r="H303" t="str">
            <v>LOANS AND ADVANCES</v>
          </cell>
          <cell r="I303" t="str">
            <v>LOANS</v>
          </cell>
        </row>
        <row r="304">
          <cell r="A304" t="str">
            <v>A501401-000</v>
          </cell>
          <cell r="B304" t="str">
            <v>Loan To Condm.</v>
          </cell>
          <cell r="C304" t="str">
            <v>ASSET</v>
          </cell>
          <cell r="D304" t="str">
            <v>BALANCE SHEET</v>
          </cell>
          <cell r="E304" t="str">
            <v xml:space="preserve"> </v>
          </cell>
          <cell r="F304" t="str">
            <v xml:space="preserve"> </v>
          </cell>
          <cell r="G304" t="str">
            <v>CURRENT ASSETS, LOANS AND ADVANCES</v>
          </cell>
          <cell r="H304" t="str">
            <v>LOANS AND ADVANCES</v>
          </cell>
          <cell r="I304" t="str">
            <v>LOANS</v>
          </cell>
        </row>
        <row r="305">
          <cell r="A305" t="str">
            <v>A501401-001</v>
          </cell>
          <cell r="B305" t="str">
            <v>Loan To Condm.- Ridgewood Estate Cond.</v>
          </cell>
          <cell r="C305" t="str">
            <v>ASSET</v>
          </cell>
          <cell r="D305" t="str">
            <v>BALANCE SHEET</v>
          </cell>
          <cell r="E305" t="str">
            <v xml:space="preserve"> </v>
          </cell>
          <cell r="F305" t="str">
            <v xml:space="preserve"> </v>
          </cell>
          <cell r="G305" t="str">
            <v>CURRENT ASSETS, LOANS AND ADVANCES</v>
          </cell>
          <cell r="H305" t="str">
            <v>LOANS AND ADVANCES</v>
          </cell>
          <cell r="I305" t="str">
            <v>LOANS</v>
          </cell>
        </row>
        <row r="306">
          <cell r="A306" t="str">
            <v>A501401-002</v>
          </cell>
          <cell r="B306" t="str">
            <v>Loan To Condm.- Oakwood Estate Cond.</v>
          </cell>
          <cell r="C306" t="str">
            <v>ASSET</v>
          </cell>
          <cell r="D306" t="str">
            <v>BALANCE SHEET</v>
          </cell>
          <cell r="E306" t="str">
            <v xml:space="preserve"> </v>
          </cell>
          <cell r="F306" t="str">
            <v xml:space="preserve"> </v>
          </cell>
          <cell r="G306" t="str">
            <v>CURRENT ASSETS, LOANS AND ADVANCES</v>
          </cell>
          <cell r="H306" t="str">
            <v>LOANS AND ADVANCES</v>
          </cell>
          <cell r="I306" t="str">
            <v>LOANS</v>
          </cell>
        </row>
        <row r="307">
          <cell r="A307" t="str">
            <v>A501401-003</v>
          </cell>
          <cell r="B307" t="str">
            <v>Loan To Condm.- Silver Oaks Cond.</v>
          </cell>
          <cell r="C307" t="str">
            <v>ASSET</v>
          </cell>
          <cell r="D307" t="str">
            <v>BALANCE SHEET</v>
          </cell>
          <cell r="E307" t="str">
            <v xml:space="preserve"> </v>
          </cell>
          <cell r="F307" t="str">
            <v xml:space="preserve"> </v>
          </cell>
          <cell r="G307" t="str">
            <v>CURRENT ASSETS, LOANS AND ADVANCES</v>
          </cell>
          <cell r="H307" t="str">
            <v>LOANS AND ADVANCES</v>
          </cell>
          <cell r="I307" t="str">
            <v>LOANS</v>
          </cell>
        </row>
        <row r="308">
          <cell r="A308" t="str">
            <v>A501401-004</v>
          </cell>
          <cell r="B308" t="str">
            <v>Loan To Condm.- Wellington Estate Cond.</v>
          </cell>
          <cell r="C308" t="str">
            <v>ASSET</v>
          </cell>
          <cell r="D308" t="str">
            <v>BALANCE SHEET</v>
          </cell>
          <cell r="E308" t="str">
            <v xml:space="preserve"> </v>
          </cell>
          <cell r="F308" t="str">
            <v xml:space="preserve"> </v>
          </cell>
          <cell r="G308" t="str">
            <v>CURRENT ASSETS, LOANS AND ADVANCES</v>
          </cell>
          <cell r="H308" t="str">
            <v>LOANS AND ADVANCES</v>
          </cell>
          <cell r="I308" t="str">
            <v>LOANS</v>
          </cell>
        </row>
        <row r="309">
          <cell r="A309" t="str">
            <v>A501401-005</v>
          </cell>
          <cell r="B309" t="str">
            <v>Loan To Condm.- Princeton Estate Cond.</v>
          </cell>
          <cell r="C309" t="str">
            <v>ASSET</v>
          </cell>
          <cell r="D309" t="str">
            <v>BALANCE SHEET</v>
          </cell>
          <cell r="E309" t="str">
            <v xml:space="preserve"> </v>
          </cell>
          <cell r="F309" t="str">
            <v xml:space="preserve"> </v>
          </cell>
          <cell r="G309" t="str">
            <v>CURRENT ASSETS, LOANS AND ADVANCES</v>
          </cell>
          <cell r="H309" t="str">
            <v>LOANS AND ADVANCES</v>
          </cell>
          <cell r="I309" t="str">
            <v>LOANS</v>
          </cell>
        </row>
        <row r="310">
          <cell r="A310" t="str">
            <v>A501401-006</v>
          </cell>
          <cell r="B310" t="str">
            <v>Loan To Condm.- Carlton Estate Cond.</v>
          </cell>
          <cell r="C310" t="str">
            <v>ASSET</v>
          </cell>
          <cell r="D310" t="str">
            <v>BALANCE SHEET</v>
          </cell>
          <cell r="E310" t="str">
            <v xml:space="preserve"> </v>
          </cell>
          <cell r="F310" t="str">
            <v xml:space="preserve"> </v>
          </cell>
          <cell r="G310" t="str">
            <v>CURRENT ASSETS, LOANS AND ADVANCES</v>
          </cell>
          <cell r="H310" t="str">
            <v>LOANS AND ADVANCES</v>
          </cell>
          <cell r="I310" t="str">
            <v>LOANS</v>
          </cell>
        </row>
        <row r="311">
          <cell r="A311" t="str">
            <v>A501401-007</v>
          </cell>
          <cell r="B311" t="str">
            <v>Loan To Condm.- Belvedere Park Cond</v>
          </cell>
          <cell r="C311" t="str">
            <v>ASSET</v>
          </cell>
          <cell r="D311" t="str">
            <v>BALANCE SHEET</v>
          </cell>
          <cell r="E311" t="str">
            <v xml:space="preserve"> </v>
          </cell>
          <cell r="F311" t="str">
            <v xml:space="preserve"> </v>
          </cell>
          <cell r="G311" t="str">
            <v>CURRENT ASSETS, LOANS AND ADVANCES</v>
          </cell>
          <cell r="H311" t="str">
            <v>LOANS AND ADVANCES</v>
          </cell>
          <cell r="I311" t="str">
            <v>LOANS</v>
          </cell>
        </row>
        <row r="312">
          <cell r="A312" t="str">
            <v>A501401-008</v>
          </cell>
          <cell r="B312" t="str">
            <v>Loan To Condm.- HTON,WNDSR,RPII COND ASS</v>
          </cell>
          <cell r="C312" t="str">
            <v>ASSET</v>
          </cell>
          <cell r="D312" t="str">
            <v>BALANCE SHEET</v>
          </cell>
          <cell r="E312" t="str">
            <v xml:space="preserve"> </v>
          </cell>
          <cell r="F312" t="str">
            <v xml:space="preserve"> </v>
          </cell>
          <cell r="G312" t="str">
            <v>CURRENT ASSETS, LOANS AND ADVANCES</v>
          </cell>
          <cell r="H312" t="str">
            <v>LOANS AND ADVANCES</v>
          </cell>
          <cell r="I312" t="str">
            <v>LOANS</v>
          </cell>
        </row>
        <row r="313">
          <cell r="A313" t="str">
            <v>A501401-009</v>
          </cell>
          <cell r="B313" t="str">
            <v>Loan To Condm.- RICH.REG.COND. ASS</v>
          </cell>
          <cell r="C313" t="str">
            <v>ASSET</v>
          </cell>
          <cell r="D313" t="str">
            <v>BALANCE SHEET</v>
          </cell>
          <cell r="E313" t="str">
            <v xml:space="preserve"> </v>
          </cell>
          <cell r="F313" t="str">
            <v xml:space="preserve"> </v>
          </cell>
          <cell r="G313" t="str">
            <v>CURRENT ASSETS, LOANS AND ADVANCES</v>
          </cell>
          <cell r="H313" t="str">
            <v>LOANS AND ADVANCES</v>
          </cell>
          <cell r="I313" t="str">
            <v>LOANS</v>
          </cell>
        </row>
        <row r="314">
          <cell r="A314" t="str">
            <v>A501401-010</v>
          </cell>
          <cell r="B314" t="str">
            <v>Loan To Condm.- RICHMOND.REG.COND. ASS</v>
          </cell>
          <cell r="C314" t="str">
            <v>ASSET</v>
          </cell>
          <cell r="D314" t="str">
            <v>BALANCE SHEET</v>
          </cell>
          <cell r="E314" t="str">
            <v xml:space="preserve"> </v>
          </cell>
          <cell r="F314" t="str">
            <v xml:space="preserve"> </v>
          </cell>
          <cell r="G314" t="str">
            <v>CURRENT ASSETS, LOANS AND ADVANCES</v>
          </cell>
          <cell r="H314" t="str">
            <v>LOANS AND ADVANCES</v>
          </cell>
          <cell r="I314" t="str">
            <v>LOANS</v>
          </cell>
        </row>
        <row r="315">
          <cell r="A315" t="str">
            <v>A501401-011</v>
          </cell>
          <cell r="B315" t="str">
            <v>Loan To Condm.- Exclusive Floor</v>
          </cell>
          <cell r="C315" t="str">
            <v>ASSET</v>
          </cell>
          <cell r="D315" t="str">
            <v>BALANCE SHEET</v>
          </cell>
          <cell r="E315" t="str">
            <v xml:space="preserve"> </v>
          </cell>
          <cell r="F315" t="str">
            <v xml:space="preserve"> </v>
          </cell>
          <cell r="G315" t="str">
            <v>CURRENT ASSETS, LOANS AND ADVANCES</v>
          </cell>
          <cell r="H315" t="str">
            <v>LOANS AND ADVANCES</v>
          </cell>
          <cell r="I315" t="str">
            <v>LOANS</v>
          </cell>
        </row>
        <row r="316">
          <cell r="A316" t="str">
            <v>A501401-012</v>
          </cell>
          <cell r="B316" t="str">
            <v>Loan To Condm.- Qutab Plaza</v>
          </cell>
          <cell r="C316" t="str">
            <v>ASSET</v>
          </cell>
          <cell r="D316" t="str">
            <v>BALANCE SHEET</v>
          </cell>
          <cell r="E316" t="str">
            <v xml:space="preserve"> </v>
          </cell>
          <cell r="F316" t="str">
            <v xml:space="preserve"> </v>
          </cell>
          <cell r="G316" t="str">
            <v>CURRENT ASSETS, LOANS AND ADVANCES</v>
          </cell>
          <cell r="H316" t="str">
            <v>LOANS AND ADVANCES</v>
          </cell>
          <cell r="I316" t="str">
            <v>LOANS</v>
          </cell>
        </row>
        <row r="317">
          <cell r="A317" t="str">
            <v>A501401-013</v>
          </cell>
          <cell r="B317" t="str">
            <v>Loan To Condm.- Super Mart I &amp; II</v>
          </cell>
          <cell r="C317" t="str">
            <v>ASSET</v>
          </cell>
          <cell r="D317" t="str">
            <v>BALANCE SHEET</v>
          </cell>
          <cell r="E317" t="str">
            <v xml:space="preserve"> </v>
          </cell>
          <cell r="F317" t="str">
            <v xml:space="preserve"> </v>
          </cell>
          <cell r="G317" t="str">
            <v>CURRENT ASSETS, LOANS AND ADVANCES</v>
          </cell>
          <cell r="H317" t="str">
            <v>LOANS AND ADVANCES</v>
          </cell>
          <cell r="I317" t="str">
            <v>LOANS</v>
          </cell>
        </row>
        <row r="318">
          <cell r="A318" t="str">
            <v>A501401-014</v>
          </cell>
          <cell r="B318" t="str">
            <v>Loan To Condm.- Central Arcade Cond.</v>
          </cell>
          <cell r="C318" t="str">
            <v>ASSET</v>
          </cell>
          <cell r="D318" t="str">
            <v>BALANCE SHEET</v>
          </cell>
          <cell r="E318" t="str">
            <v xml:space="preserve"> </v>
          </cell>
          <cell r="F318" t="str">
            <v xml:space="preserve"> </v>
          </cell>
          <cell r="G318" t="str">
            <v>CURRENT ASSETS, LOANS AND ADVANCES</v>
          </cell>
          <cell r="H318" t="str">
            <v>LOANS AND ADVANCES</v>
          </cell>
          <cell r="I318" t="str">
            <v>LOANS</v>
          </cell>
        </row>
        <row r="319">
          <cell r="A319" t="str">
            <v>A501401-015</v>
          </cell>
          <cell r="B319" t="str">
            <v>Loan To Condm.-Trinity Tower Cond Ass</v>
          </cell>
          <cell r="C319" t="str">
            <v>ASSET</v>
          </cell>
          <cell r="D319" t="str">
            <v>BALANCE SHEET</v>
          </cell>
          <cell r="E319" t="str">
            <v xml:space="preserve"> </v>
          </cell>
          <cell r="F319" t="str">
            <v xml:space="preserve"> </v>
          </cell>
          <cell r="G319" t="str">
            <v>CURRENT ASSETS, LOANS AND ADVANCES</v>
          </cell>
          <cell r="H319" t="str">
            <v>LOANS AND ADVANCES</v>
          </cell>
          <cell r="I319" t="str">
            <v>LOANS</v>
          </cell>
        </row>
        <row r="320">
          <cell r="A320" t="str">
            <v>A501401-016</v>
          </cell>
          <cell r="B320" t="str">
            <v>Loan To Condm.-Westend Heights Cond Ass</v>
          </cell>
          <cell r="C320" t="str">
            <v>ASSET</v>
          </cell>
          <cell r="D320" t="str">
            <v>BALANCE SHEET</v>
          </cell>
          <cell r="E320" t="str">
            <v xml:space="preserve"> </v>
          </cell>
          <cell r="F320" t="str">
            <v xml:space="preserve"> </v>
          </cell>
          <cell r="G320" t="str">
            <v>CURRENT ASSETS, LOANS AND ADVANCES</v>
          </cell>
          <cell r="H320" t="str">
            <v>LOANS AND ADVANCES</v>
          </cell>
          <cell r="I320" t="str">
            <v>LOANS</v>
          </cell>
        </row>
        <row r="321">
          <cell r="A321" t="str">
            <v>A501501</v>
          </cell>
          <cell r="B321" t="str">
            <v>Loan To Trusts</v>
          </cell>
          <cell r="C321" t="str">
            <v>ASSET</v>
          </cell>
          <cell r="D321" t="str">
            <v>BALANCE SHEET</v>
          </cell>
          <cell r="E321" t="str">
            <v xml:space="preserve"> </v>
          </cell>
          <cell r="F321" t="str">
            <v xml:space="preserve"> </v>
          </cell>
          <cell r="G321" t="str">
            <v>CURRENT ASSETS, LOANS AND ADVANCES</v>
          </cell>
          <cell r="H321" t="str">
            <v>LOANS AND ADVANCES</v>
          </cell>
          <cell r="I321" t="str">
            <v>LOANS</v>
          </cell>
        </row>
        <row r="322">
          <cell r="A322" t="str">
            <v>A501502</v>
          </cell>
          <cell r="B322" t="str">
            <v>Loan Lodhi Property Company Ltd</v>
          </cell>
          <cell r="C322" t="str">
            <v>ASSET</v>
          </cell>
          <cell r="D322" t="str">
            <v>BALANCE SHEET</v>
          </cell>
          <cell r="E322" t="str">
            <v xml:space="preserve"> </v>
          </cell>
          <cell r="F322" t="str">
            <v xml:space="preserve"> </v>
          </cell>
          <cell r="G322" t="str">
            <v>CURRENT ASSETS, LOANS AND ADVANCES</v>
          </cell>
          <cell r="H322" t="str">
            <v>LOANS AND ADVANCES</v>
          </cell>
          <cell r="I322" t="str">
            <v>LOANS</v>
          </cell>
        </row>
        <row r="323">
          <cell r="A323" t="str">
            <v>A501601-001</v>
          </cell>
          <cell r="B323" t="str">
            <v>Adv-Ainstey Buil And Cnstr</v>
          </cell>
          <cell r="C323" t="str">
            <v>ASSET</v>
          </cell>
          <cell r="D323" t="str">
            <v>BALANCE SHEET</v>
          </cell>
          <cell r="E323" t="str">
            <v xml:space="preserve"> </v>
          </cell>
          <cell r="F323" t="str">
            <v xml:space="preserve"> </v>
          </cell>
          <cell r="G323" t="str">
            <v>CURRENT ASSETS, LOANS AND ADVANCES</v>
          </cell>
          <cell r="H323" t="str">
            <v>LOANS AND ADVANCES</v>
          </cell>
          <cell r="I323" t="str">
            <v>ADVANCES</v>
          </cell>
        </row>
        <row r="324">
          <cell r="A324" t="str">
            <v>A501601-002</v>
          </cell>
          <cell r="B324" t="str">
            <v>Adv-Adeline Buil And Dev</v>
          </cell>
          <cell r="C324" t="str">
            <v>ASSET</v>
          </cell>
          <cell r="D324" t="str">
            <v>BALANCE SHEET</v>
          </cell>
          <cell r="E324" t="str">
            <v xml:space="preserve"> </v>
          </cell>
          <cell r="F324" t="str">
            <v xml:space="preserve"> </v>
          </cell>
          <cell r="G324" t="str">
            <v>CURRENT ASSETS, LOANS AND ADVANCES</v>
          </cell>
          <cell r="H324" t="str">
            <v>LOANS AND ADVANCES</v>
          </cell>
          <cell r="I324" t="str">
            <v>ADVANCES</v>
          </cell>
        </row>
        <row r="325">
          <cell r="A325" t="str">
            <v>A501601-003</v>
          </cell>
          <cell r="B325" t="str">
            <v>Adv-Armand Buil &amp; Cnstr P L</v>
          </cell>
          <cell r="C325" t="str">
            <v>ASSET</v>
          </cell>
          <cell r="D325" t="str">
            <v>BALANCE SHEET</v>
          </cell>
          <cell r="E325" t="str">
            <v xml:space="preserve"> </v>
          </cell>
          <cell r="F325" t="str">
            <v xml:space="preserve"> </v>
          </cell>
          <cell r="G325" t="str">
            <v>CURRENT ASSETS, LOANS AND ADVANCES</v>
          </cell>
          <cell r="H325" t="str">
            <v>LOANS AND ADVANCES</v>
          </cell>
          <cell r="I325" t="str">
            <v>ADVANCES</v>
          </cell>
        </row>
        <row r="326">
          <cell r="A326" t="str">
            <v>A501601-004</v>
          </cell>
          <cell r="B326" t="str">
            <v>Adv-Babette Real Estate Pvt Ltd</v>
          </cell>
          <cell r="C326" t="str">
            <v>ASSET</v>
          </cell>
          <cell r="D326" t="str">
            <v>BALANCE SHEET</v>
          </cell>
          <cell r="E326" t="str">
            <v xml:space="preserve"> </v>
          </cell>
          <cell r="F326" t="str">
            <v xml:space="preserve"> </v>
          </cell>
          <cell r="G326" t="str">
            <v>CURRENT ASSETS, LOANS AND ADVANCES</v>
          </cell>
          <cell r="H326" t="str">
            <v>LOANS AND ADVANCES</v>
          </cell>
          <cell r="I326" t="str">
            <v>ADVANCES</v>
          </cell>
        </row>
        <row r="327">
          <cell r="A327" t="str">
            <v>A501601-005</v>
          </cell>
          <cell r="B327" t="str">
            <v>Adv-Balint Real Estates P Ltd</v>
          </cell>
          <cell r="C327" t="str">
            <v>ASSET</v>
          </cell>
          <cell r="D327" t="str">
            <v>BALANCE SHEET</v>
          </cell>
          <cell r="E327" t="str">
            <v xml:space="preserve"> </v>
          </cell>
          <cell r="F327" t="str">
            <v xml:space="preserve"> </v>
          </cell>
          <cell r="G327" t="str">
            <v>CURRENT ASSETS, LOANS AND ADVANCES</v>
          </cell>
          <cell r="H327" t="str">
            <v>LOANS AND ADVANCES</v>
          </cell>
          <cell r="I327" t="str">
            <v>ADVANCES</v>
          </cell>
        </row>
        <row r="328">
          <cell r="A328" t="str">
            <v>A501601-006</v>
          </cell>
          <cell r="B328" t="str">
            <v>Adv-Cameo Builders &amp; Constructions P L</v>
          </cell>
          <cell r="C328" t="str">
            <v>ASSET</v>
          </cell>
          <cell r="D328" t="str">
            <v>BALANCE SHEET</v>
          </cell>
          <cell r="E328" t="str">
            <v xml:space="preserve"> </v>
          </cell>
          <cell r="F328" t="str">
            <v xml:space="preserve"> </v>
          </cell>
          <cell r="G328" t="str">
            <v>CURRENT ASSETS, LOANS AND ADVANCES</v>
          </cell>
          <cell r="H328" t="str">
            <v>LOANS AND ADVANCES</v>
          </cell>
          <cell r="I328" t="str">
            <v>ADVANCES</v>
          </cell>
        </row>
        <row r="329">
          <cell r="A329" t="str">
            <v>A501601-007</v>
          </cell>
          <cell r="B329" t="str">
            <v>Adv-Cachet Real Estates P Ltd</v>
          </cell>
          <cell r="C329" t="str">
            <v>ASSET</v>
          </cell>
          <cell r="D329" t="str">
            <v>BALANCE SHEET</v>
          </cell>
          <cell r="E329" t="str">
            <v xml:space="preserve"> </v>
          </cell>
          <cell r="F329" t="str">
            <v xml:space="preserve"> </v>
          </cell>
          <cell r="G329" t="str">
            <v>CURRENT ASSETS, LOANS AND ADVANCES</v>
          </cell>
          <cell r="H329" t="str">
            <v>LOANS AND ADVANCES</v>
          </cell>
          <cell r="I329" t="str">
            <v>ADVANCES</v>
          </cell>
        </row>
        <row r="330">
          <cell r="A330" t="str">
            <v>A501601-008</v>
          </cell>
          <cell r="B330" t="str">
            <v>Adv-Calvine Builders And Const P Ltd</v>
          </cell>
          <cell r="C330" t="str">
            <v>ASSET</v>
          </cell>
          <cell r="D330" t="str">
            <v>BALANCE SHEET</v>
          </cell>
          <cell r="E330" t="str">
            <v xml:space="preserve"> </v>
          </cell>
          <cell r="F330" t="str">
            <v xml:space="preserve"> </v>
          </cell>
          <cell r="G330" t="str">
            <v>CURRENT ASSETS, LOANS AND ADVANCES</v>
          </cell>
          <cell r="H330" t="str">
            <v>LOANS AND ADVANCES</v>
          </cell>
          <cell r="I330" t="str">
            <v>ADVANCES</v>
          </cell>
        </row>
        <row r="331">
          <cell r="A331" t="str">
            <v>A501601-009</v>
          </cell>
          <cell r="B331" t="str">
            <v>Adv-Calista Real Esates P Ltd</v>
          </cell>
          <cell r="C331" t="str">
            <v>ASSET</v>
          </cell>
          <cell r="D331" t="str">
            <v>BALANCE SHEET</v>
          </cell>
          <cell r="E331" t="str">
            <v xml:space="preserve"> </v>
          </cell>
          <cell r="F331" t="str">
            <v xml:space="preserve"> </v>
          </cell>
          <cell r="G331" t="str">
            <v>CURRENT ASSETS, LOANS AND ADVANCES</v>
          </cell>
          <cell r="H331" t="str">
            <v>LOANS AND ADVANCES</v>
          </cell>
          <cell r="I331" t="str">
            <v>ADVANCES</v>
          </cell>
        </row>
        <row r="332">
          <cell r="A332" t="str">
            <v>A501601-010</v>
          </cell>
          <cell r="B332" t="str">
            <v>Adv-Cayenne Builders And Const P Ltd</v>
          </cell>
          <cell r="C332" t="str">
            <v>ASSET</v>
          </cell>
          <cell r="D332" t="str">
            <v>BALANCE SHEET</v>
          </cell>
          <cell r="E332" t="str">
            <v xml:space="preserve"> </v>
          </cell>
          <cell r="F332" t="str">
            <v xml:space="preserve"> </v>
          </cell>
          <cell r="G332" t="str">
            <v>CURRENT ASSETS, LOANS AND ADVANCES</v>
          </cell>
          <cell r="H332" t="str">
            <v>LOANS AND ADVANCES</v>
          </cell>
          <cell r="I332" t="str">
            <v>ADVANCES</v>
          </cell>
        </row>
        <row r="333">
          <cell r="A333" t="str">
            <v>A501601-011</v>
          </cell>
          <cell r="B333" t="str">
            <v>Adv-Candace Builders And Const P Ltd</v>
          </cell>
          <cell r="C333" t="str">
            <v>ASSET</v>
          </cell>
          <cell r="D333" t="str">
            <v>BALANCE SHEET</v>
          </cell>
          <cell r="E333" t="str">
            <v xml:space="preserve"> </v>
          </cell>
          <cell r="F333" t="str">
            <v xml:space="preserve"> </v>
          </cell>
          <cell r="G333" t="str">
            <v>CURRENT ASSETS, LOANS AND ADVANCES</v>
          </cell>
          <cell r="H333" t="str">
            <v>LOANS AND ADVANCES</v>
          </cell>
          <cell r="I333" t="str">
            <v>ADVANCES</v>
          </cell>
        </row>
        <row r="334">
          <cell r="A334" t="str">
            <v>A501601-012</v>
          </cell>
          <cell r="B334" t="str">
            <v>Adv-Chevalier Buil &amp; Cnstr Pvt Ltd</v>
          </cell>
          <cell r="C334" t="str">
            <v>ASSET</v>
          </cell>
          <cell r="D334" t="str">
            <v>BALANCE SHEET</v>
          </cell>
          <cell r="E334" t="str">
            <v xml:space="preserve"> </v>
          </cell>
          <cell r="F334" t="str">
            <v xml:space="preserve"> </v>
          </cell>
          <cell r="G334" t="str">
            <v>CURRENT ASSETS, LOANS AND ADVANCES</v>
          </cell>
          <cell r="H334" t="str">
            <v>LOANS AND ADVANCES</v>
          </cell>
          <cell r="I334" t="str">
            <v>ADVANCES</v>
          </cell>
        </row>
        <row r="335">
          <cell r="A335" t="str">
            <v>A501601-013</v>
          </cell>
          <cell r="B335" t="str">
            <v>Adv-Cubby Builders &amp; Developers Pvt Ltd</v>
          </cell>
          <cell r="C335" t="str">
            <v>ASSET</v>
          </cell>
          <cell r="D335" t="str">
            <v>BALANCE SHEET</v>
          </cell>
          <cell r="E335" t="str">
            <v xml:space="preserve"> </v>
          </cell>
          <cell r="F335" t="str">
            <v xml:space="preserve"> </v>
          </cell>
          <cell r="G335" t="str">
            <v>CURRENT ASSETS, LOANS AND ADVANCES</v>
          </cell>
          <cell r="H335" t="str">
            <v>LOANS AND ADVANCES</v>
          </cell>
          <cell r="I335" t="str">
            <v>ADVANCES</v>
          </cell>
        </row>
        <row r="336">
          <cell r="A336" t="str">
            <v>A501601-014</v>
          </cell>
          <cell r="B336" t="str">
            <v>Adv-Delta Land Real Estates P Ltd</v>
          </cell>
          <cell r="C336" t="str">
            <v>ASSET</v>
          </cell>
          <cell r="D336" t="str">
            <v>BALANCE SHEET</v>
          </cell>
          <cell r="E336" t="str">
            <v xml:space="preserve"> </v>
          </cell>
          <cell r="F336" t="str">
            <v xml:space="preserve"> </v>
          </cell>
          <cell r="G336" t="str">
            <v>CURRENT ASSETS, LOANS AND ADVANCES</v>
          </cell>
          <cell r="H336" t="str">
            <v>LOANS AND ADVANCES</v>
          </cell>
          <cell r="I336" t="str">
            <v>ADVANCES</v>
          </cell>
        </row>
        <row r="337">
          <cell r="A337" t="str">
            <v>A501601-015</v>
          </cell>
          <cell r="B337" t="str">
            <v>Adv-Dabria Real Estates P Ltd</v>
          </cell>
          <cell r="C337" t="str">
            <v>ASSET</v>
          </cell>
          <cell r="D337" t="str">
            <v>BALANCE SHEET</v>
          </cell>
          <cell r="E337" t="str">
            <v xml:space="preserve"> </v>
          </cell>
          <cell r="F337" t="str">
            <v xml:space="preserve"> </v>
          </cell>
          <cell r="G337" t="str">
            <v>CURRENT ASSETS, LOANS AND ADVANCES</v>
          </cell>
          <cell r="H337" t="str">
            <v>LOANS AND ADVANCES</v>
          </cell>
          <cell r="I337" t="str">
            <v>ADVANCES</v>
          </cell>
        </row>
        <row r="338">
          <cell r="A338" t="str">
            <v>A501601-016</v>
          </cell>
          <cell r="B338" t="str">
            <v>Adv-Despine Builders And Dev P Ltd</v>
          </cell>
          <cell r="C338" t="str">
            <v>ASSET</v>
          </cell>
          <cell r="D338" t="str">
            <v>BALANCE SHEET</v>
          </cell>
          <cell r="E338" t="str">
            <v xml:space="preserve"> </v>
          </cell>
          <cell r="F338" t="str">
            <v xml:space="preserve"> </v>
          </cell>
          <cell r="G338" t="str">
            <v>CURRENT ASSETS, LOANS AND ADVANCES</v>
          </cell>
          <cell r="H338" t="str">
            <v>LOANS AND ADVANCES</v>
          </cell>
          <cell r="I338" t="str">
            <v>ADVANCES</v>
          </cell>
        </row>
        <row r="339">
          <cell r="A339" t="str">
            <v>A501601-017</v>
          </cell>
          <cell r="B339" t="str">
            <v>Adv-Domus Real Estates Pvt Ltd</v>
          </cell>
          <cell r="C339" t="str">
            <v>ASSET</v>
          </cell>
          <cell r="D339" t="str">
            <v>BALANCE SHEET</v>
          </cell>
          <cell r="E339" t="str">
            <v xml:space="preserve"> </v>
          </cell>
          <cell r="F339" t="str">
            <v xml:space="preserve"> </v>
          </cell>
          <cell r="G339" t="str">
            <v>CURRENT ASSETS, LOANS AND ADVANCES</v>
          </cell>
          <cell r="H339" t="str">
            <v>LOANS AND ADVANCES</v>
          </cell>
          <cell r="I339" t="str">
            <v>ADVANCES</v>
          </cell>
        </row>
        <row r="340">
          <cell r="A340" t="str">
            <v>A501601-018</v>
          </cell>
          <cell r="B340" t="str">
            <v>Adv-Dylan Builders &amp; Developers Pvt Ltd.</v>
          </cell>
          <cell r="C340" t="str">
            <v>ASSET</v>
          </cell>
          <cell r="D340" t="str">
            <v>BALANCE SHEET</v>
          </cell>
          <cell r="E340" t="str">
            <v xml:space="preserve"> </v>
          </cell>
          <cell r="F340" t="str">
            <v xml:space="preserve"> </v>
          </cell>
          <cell r="G340" t="str">
            <v>CURRENT ASSETS, LOANS AND ADVANCES</v>
          </cell>
          <cell r="H340" t="str">
            <v>LOANS AND ADVANCES</v>
          </cell>
          <cell r="I340" t="str">
            <v>ADVANCES</v>
          </cell>
        </row>
        <row r="341">
          <cell r="A341" t="str">
            <v>A501601-019</v>
          </cell>
          <cell r="B341" t="str">
            <v>Adv-Ernesta Real Estate Pvt Ltd</v>
          </cell>
          <cell r="C341" t="str">
            <v>ASSET</v>
          </cell>
          <cell r="D341" t="str">
            <v>BALANCE SHEET</v>
          </cell>
          <cell r="E341" t="str">
            <v xml:space="preserve"> </v>
          </cell>
          <cell r="F341" t="str">
            <v xml:space="preserve"> </v>
          </cell>
          <cell r="G341" t="str">
            <v>CURRENT ASSETS, LOANS AND ADVANCES</v>
          </cell>
          <cell r="H341" t="str">
            <v>LOANS AND ADVANCES</v>
          </cell>
          <cell r="I341" t="str">
            <v>ADVANCES</v>
          </cell>
        </row>
        <row r="342">
          <cell r="A342" t="str">
            <v>A501601-020</v>
          </cell>
          <cell r="B342" t="str">
            <v>Adv-Elaine Builders &amp; Developers Pvt Ltd</v>
          </cell>
          <cell r="C342" t="str">
            <v>ASSET</v>
          </cell>
          <cell r="D342" t="str">
            <v>BALANCE SHEET</v>
          </cell>
          <cell r="E342" t="str">
            <v xml:space="preserve"> </v>
          </cell>
          <cell r="F342" t="str">
            <v xml:space="preserve"> </v>
          </cell>
          <cell r="G342" t="str">
            <v>CURRENT ASSETS, LOANS AND ADVANCES</v>
          </cell>
          <cell r="H342" t="str">
            <v>LOANS AND ADVANCES</v>
          </cell>
          <cell r="I342" t="str">
            <v>ADVANCES</v>
          </cell>
        </row>
        <row r="343">
          <cell r="A343" t="str">
            <v>A501601-021</v>
          </cell>
          <cell r="B343" t="str">
            <v>Adv-Eloise Builders &amp; Constructions P L</v>
          </cell>
          <cell r="C343" t="str">
            <v>ASSET</v>
          </cell>
          <cell r="D343" t="str">
            <v>BALANCE SHEET</v>
          </cell>
          <cell r="E343" t="str">
            <v xml:space="preserve"> </v>
          </cell>
          <cell r="F343" t="str">
            <v xml:space="preserve"> </v>
          </cell>
          <cell r="G343" t="str">
            <v>CURRENT ASSETS, LOANS AND ADVANCES</v>
          </cell>
          <cell r="H343" t="str">
            <v>LOANS AND ADVANCES</v>
          </cell>
          <cell r="I343" t="str">
            <v>ADVANCES</v>
          </cell>
        </row>
        <row r="344">
          <cell r="A344" t="str">
            <v>A501601-022</v>
          </cell>
          <cell r="B344" t="str">
            <v>Adv-Elaine Builders &amp; Constructions P L</v>
          </cell>
          <cell r="C344" t="str">
            <v>ASSET</v>
          </cell>
          <cell r="D344" t="str">
            <v>BALANCE SHEET</v>
          </cell>
          <cell r="E344" t="str">
            <v xml:space="preserve"> </v>
          </cell>
          <cell r="F344" t="str">
            <v xml:space="preserve"> </v>
          </cell>
          <cell r="G344" t="str">
            <v>CURRENT ASSETS, LOANS AND ADVANCES</v>
          </cell>
          <cell r="H344" t="str">
            <v>LOANS AND ADVANCES</v>
          </cell>
          <cell r="I344" t="str">
            <v>ADVANCES</v>
          </cell>
        </row>
        <row r="345">
          <cell r="A345" t="str">
            <v>A501601-023</v>
          </cell>
          <cell r="B345" t="str">
            <v>Adv-Estio Builders &amp; Developers Pvt Ltd</v>
          </cell>
          <cell r="C345" t="str">
            <v>ASSET</v>
          </cell>
          <cell r="D345" t="str">
            <v>BALANCE SHEET</v>
          </cell>
          <cell r="E345" t="str">
            <v xml:space="preserve"> </v>
          </cell>
          <cell r="F345" t="str">
            <v xml:space="preserve"> </v>
          </cell>
          <cell r="G345" t="str">
            <v>CURRENT ASSETS, LOANS AND ADVANCES</v>
          </cell>
          <cell r="H345" t="str">
            <v>LOANS AND ADVANCES</v>
          </cell>
          <cell r="I345" t="str">
            <v>ADVANCES</v>
          </cell>
        </row>
        <row r="346">
          <cell r="A346" t="str">
            <v>A501601-024</v>
          </cell>
          <cell r="B346" t="str">
            <v>Adv-First City Real Estate P Ltd</v>
          </cell>
          <cell r="C346" t="str">
            <v>ASSET</v>
          </cell>
          <cell r="D346" t="str">
            <v>BALANCE SHEET</v>
          </cell>
          <cell r="E346" t="str">
            <v xml:space="preserve"> </v>
          </cell>
          <cell r="F346" t="str">
            <v xml:space="preserve"> </v>
          </cell>
          <cell r="G346" t="str">
            <v>CURRENT ASSETS, LOANS AND ADVANCES</v>
          </cell>
          <cell r="H346" t="str">
            <v>LOANS AND ADVANCES</v>
          </cell>
          <cell r="I346" t="str">
            <v>ADVANCES</v>
          </cell>
        </row>
        <row r="347">
          <cell r="A347" t="str">
            <v>A501601-025</v>
          </cell>
          <cell r="B347" t="str">
            <v>Adv-Galvin Builders And Dev P Ltd</v>
          </cell>
          <cell r="C347" t="str">
            <v>ASSET</v>
          </cell>
          <cell r="D347" t="str">
            <v>BALANCE SHEET</v>
          </cell>
          <cell r="E347" t="str">
            <v xml:space="preserve"> </v>
          </cell>
          <cell r="F347" t="str">
            <v xml:space="preserve"> </v>
          </cell>
          <cell r="G347" t="str">
            <v>CURRENT ASSETS, LOANS AND ADVANCES</v>
          </cell>
          <cell r="H347" t="str">
            <v>LOANS AND ADVANCES</v>
          </cell>
          <cell r="I347" t="str">
            <v>ADVANCES</v>
          </cell>
        </row>
        <row r="348">
          <cell r="A348" t="str">
            <v>A501601-026</v>
          </cell>
          <cell r="B348" t="str">
            <v>Adv-Gorochana Estates Dev Pvt Ltd</v>
          </cell>
          <cell r="C348" t="str">
            <v>ASSET</v>
          </cell>
          <cell r="D348" t="str">
            <v>BALANCE SHEET</v>
          </cell>
          <cell r="E348" t="str">
            <v xml:space="preserve"> </v>
          </cell>
          <cell r="F348" t="str">
            <v xml:space="preserve"> </v>
          </cell>
          <cell r="G348" t="str">
            <v>CURRENT ASSETS, LOANS AND ADVANCES</v>
          </cell>
          <cell r="H348" t="str">
            <v>LOANS AND ADVANCES</v>
          </cell>
          <cell r="I348" t="str">
            <v>ADVANCES</v>
          </cell>
        </row>
        <row r="349">
          <cell r="A349" t="str">
            <v>A501601-027</v>
          </cell>
          <cell r="B349" t="str">
            <v>Adv-Gareth Builders And Const P Ltd</v>
          </cell>
          <cell r="C349" t="str">
            <v>ASSET</v>
          </cell>
          <cell r="D349" t="str">
            <v>BALANCE SHEET</v>
          </cell>
          <cell r="E349" t="str">
            <v xml:space="preserve"> </v>
          </cell>
          <cell r="F349" t="str">
            <v xml:space="preserve"> </v>
          </cell>
          <cell r="G349" t="str">
            <v>CURRENT ASSETS, LOANS AND ADVANCES</v>
          </cell>
          <cell r="H349" t="str">
            <v>LOANS AND ADVANCES</v>
          </cell>
          <cell r="I349" t="str">
            <v>ADVANCES</v>
          </cell>
        </row>
        <row r="350">
          <cell r="A350" t="str">
            <v>A501601-028</v>
          </cell>
          <cell r="B350" t="str">
            <v>Adv-Gavel Build &amp; Cnstr Pvt Ltd</v>
          </cell>
          <cell r="C350" t="str">
            <v>ASSET</v>
          </cell>
          <cell r="D350" t="str">
            <v>BALANCE SHEET</v>
          </cell>
          <cell r="E350" t="str">
            <v xml:space="preserve"> </v>
          </cell>
          <cell r="F350" t="str">
            <v xml:space="preserve"> </v>
          </cell>
          <cell r="G350" t="str">
            <v>CURRENT ASSETS, LOANS AND ADVANCES</v>
          </cell>
          <cell r="H350" t="str">
            <v>LOANS AND ADVANCES</v>
          </cell>
          <cell r="I350" t="str">
            <v>ADVANCES</v>
          </cell>
        </row>
        <row r="351">
          <cell r="A351" t="str">
            <v>A501601-029</v>
          </cell>
          <cell r="B351" t="str">
            <v>Adv-Hansel Builder  And Dev P Ltd</v>
          </cell>
          <cell r="C351" t="str">
            <v>ASSET</v>
          </cell>
          <cell r="D351" t="str">
            <v>BALANCE SHEET</v>
          </cell>
          <cell r="E351" t="str">
            <v xml:space="preserve"> </v>
          </cell>
          <cell r="F351" t="str">
            <v xml:space="preserve"> </v>
          </cell>
          <cell r="G351" t="str">
            <v>CURRENT ASSETS, LOANS AND ADVANCES</v>
          </cell>
          <cell r="H351" t="str">
            <v>LOANS AND ADVANCES</v>
          </cell>
          <cell r="I351" t="str">
            <v>ADVANCES</v>
          </cell>
        </row>
        <row r="352">
          <cell r="A352" t="str">
            <v>A501601-030</v>
          </cell>
          <cell r="B352" t="str">
            <v>Adv-Hurley Builders &amp; Developers Pvt Ltd</v>
          </cell>
          <cell r="C352" t="str">
            <v>ASSET</v>
          </cell>
          <cell r="D352" t="str">
            <v>BALANCE SHEET</v>
          </cell>
          <cell r="E352" t="str">
            <v xml:space="preserve"> </v>
          </cell>
          <cell r="F352" t="str">
            <v xml:space="preserve"> </v>
          </cell>
          <cell r="G352" t="str">
            <v>CURRENT ASSETS, LOANS AND ADVANCES</v>
          </cell>
          <cell r="H352" t="str">
            <v>LOANS AND ADVANCES</v>
          </cell>
          <cell r="I352" t="str">
            <v>ADVANCES</v>
          </cell>
        </row>
        <row r="353">
          <cell r="A353" t="str">
            <v>A501601-031</v>
          </cell>
          <cell r="B353" t="str">
            <v>Adv-Hoshi Builders &amp; Developers Pvt Ltd</v>
          </cell>
          <cell r="C353" t="str">
            <v>ASSET</v>
          </cell>
          <cell r="D353" t="str">
            <v>BALANCE SHEET</v>
          </cell>
          <cell r="E353" t="str">
            <v xml:space="preserve"> </v>
          </cell>
          <cell r="F353" t="str">
            <v xml:space="preserve"> </v>
          </cell>
          <cell r="G353" t="str">
            <v>CURRENT ASSETS, LOANS AND ADVANCES</v>
          </cell>
          <cell r="H353" t="str">
            <v>LOANS AND ADVANCES</v>
          </cell>
          <cell r="I353" t="str">
            <v>ADVANCES</v>
          </cell>
        </row>
        <row r="354">
          <cell r="A354" t="str">
            <v>A501601-032</v>
          </cell>
          <cell r="B354" t="str">
            <v>Adv-Isidro Builders Pvt Ltd</v>
          </cell>
          <cell r="C354" t="str">
            <v>ASSET</v>
          </cell>
          <cell r="D354" t="str">
            <v>BALANCE SHEET</v>
          </cell>
          <cell r="E354" t="str">
            <v xml:space="preserve"> </v>
          </cell>
          <cell r="F354" t="str">
            <v xml:space="preserve"> </v>
          </cell>
          <cell r="G354" t="str">
            <v>CURRENT ASSETS, LOANS AND ADVANCES</v>
          </cell>
          <cell r="H354" t="str">
            <v>LOANS AND ADVANCES</v>
          </cell>
          <cell r="I354" t="str">
            <v>ADVANCES</v>
          </cell>
        </row>
        <row r="355">
          <cell r="A355" t="str">
            <v>A501601-033</v>
          </cell>
          <cell r="B355" t="str">
            <v>Adv-Jesen Builders &amp; Developers Pvt Ltd</v>
          </cell>
          <cell r="C355" t="str">
            <v>ASSET</v>
          </cell>
          <cell r="D355" t="str">
            <v>BALANCE SHEET</v>
          </cell>
          <cell r="E355" t="str">
            <v xml:space="preserve"> </v>
          </cell>
          <cell r="F355" t="str">
            <v xml:space="preserve"> </v>
          </cell>
          <cell r="G355" t="str">
            <v>CURRENT ASSETS, LOANS AND ADVANCES</v>
          </cell>
          <cell r="H355" t="str">
            <v>LOANS AND ADVANCES</v>
          </cell>
          <cell r="I355" t="str">
            <v>ADVANCES</v>
          </cell>
        </row>
        <row r="356">
          <cell r="A356" t="str">
            <v>A501601-034</v>
          </cell>
          <cell r="B356" t="str">
            <v>Adv-Jingle Builders &amp; Developers P L</v>
          </cell>
          <cell r="C356" t="str">
            <v>ASSET</v>
          </cell>
          <cell r="D356" t="str">
            <v>BALANCE SHEET</v>
          </cell>
          <cell r="E356" t="str">
            <v xml:space="preserve"> </v>
          </cell>
          <cell r="F356" t="str">
            <v xml:space="preserve"> </v>
          </cell>
          <cell r="G356" t="str">
            <v>CURRENT ASSETS, LOANS AND ADVANCES</v>
          </cell>
          <cell r="H356" t="str">
            <v>LOANS AND ADVANCES</v>
          </cell>
          <cell r="I356" t="str">
            <v>ADVANCES</v>
          </cell>
        </row>
        <row r="357">
          <cell r="A357" t="str">
            <v>A501601-035</v>
          </cell>
          <cell r="B357" t="str">
            <v>Adv-Kolya Builders &amp; Developers Pvt Ltd</v>
          </cell>
          <cell r="C357" t="str">
            <v>ASSET</v>
          </cell>
          <cell r="D357" t="str">
            <v>BALANCE SHEET</v>
          </cell>
          <cell r="E357" t="str">
            <v xml:space="preserve"> </v>
          </cell>
          <cell r="F357" t="str">
            <v xml:space="preserve"> </v>
          </cell>
          <cell r="G357" t="str">
            <v>CURRENT ASSETS, LOANS AND ADVANCES</v>
          </cell>
          <cell r="H357" t="str">
            <v>LOANS AND ADVANCES</v>
          </cell>
          <cell r="I357" t="str">
            <v>ADVANCES</v>
          </cell>
        </row>
        <row r="358">
          <cell r="A358" t="str">
            <v>A501601-036</v>
          </cell>
          <cell r="B358" t="str">
            <v>Adv-Kirtimaan Builders Ltd.</v>
          </cell>
          <cell r="C358" t="str">
            <v>ASSET</v>
          </cell>
          <cell r="D358" t="str">
            <v>BALANCE SHEET</v>
          </cell>
          <cell r="E358" t="str">
            <v xml:space="preserve"> </v>
          </cell>
          <cell r="F358" t="str">
            <v xml:space="preserve"> </v>
          </cell>
          <cell r="G358" t="str">
            <v>CURRENT ASSETS, LOANS AND ADVANCES</v>
          </cell>
          <cell r="H358" t="str">
            <v>LOANS AND ADVANCES</v>
          </cell>
          <cell r="I358" t="str">
            <v>ADVANCES</v>
          </cell>
        </row>
        <row r="359">
          <cell r="A359" t="str">
            <v>A501601-037</v>
          </cell>
          <cell r="B359" t="str">
            <v>Adv-Keyna Build &amp; Cnstr Pvt Ltd</v>
          </cell>
          <cell r="C359" t="str">
            <v>ASSET</v>
          </cell>
          <cell r="D359" t="str">
            <v>BALANCE SHEET</v>
          </cell>
          <cell r="E359" t="str">
            <v xml:space="preserve"> </v>
          </cell>
          <cell r="F359" t="str">
            <v xml:space="preserve"> </v>
          </cell>
          <cell r="G359" t="str">
            <v>CURRENT ASSETS, LOANS AND ADVANCES</v>
          </cell>
          <cell r="H359" t="str">
            <v>LOANS AND ADVANCES</v>
          </cell>
          <cell r="I359" t="str">
            <v>ADVANCES</v>
          </cell>
        </row>
        <row r="360">
          <cell r="A360" t="str">
            <v>A501601-038</v>
          </cell>
          <cell r="B360" t="str">
            <v>Adv-Laverne Builders And Developers P L</v>
          </cell>
          <cell r="C360" t="str">
            <v>ASSET</v>
          </cell>
          <cell r="D360" t="str">
            <v>BALANCE SHEET</v>
          </cell>
          <cell r="E360" t="str">
            <v xml:space="preserve"> </v>
          </cell>
          <cell r="F360" t="str">
            <v xml:space="preserve"> </v>
          </cell>
          <cell r="G360" t="str">
            <v>CURRENT ASSETS, LOANS AND ADVANCES</v>
          </cell>
          <cell r="H360" t="str">
            <v>LOANS AND ADVANCES</v>
          </cell>
          <cell r="I360" t="str">
            <v>ADVANCES</v>
          </cell>
        </row>
        <row r="361">
          <cell r="A361" t="str">
            <v>A501601-039</v>
          </cell>
          <cell r="B361" t="str">
            <v>Adv-Lenore Real Estates P Ltd</v>
          </cell>
          <cell r="C361" t="str">
            <v>ASSET</v>
          </cell>
          <cell r="D361" t="str">
            <v>BALANCE SHEET</v>
          </cell>
          <cell r="E361" t="str">
            <v xml:space="preserve"> </v>
          </cell>
          <cell r="F361" t="str">
            <v xml:space="preserve"> </v>
          </cell>
          <cell r="G361" t="str">
            <v>CURRENT ASSETS, LOANS AND ADVANCES</v>
          </cell>
          <cell r="H361" t="str">
            <v>LOANS AND ADVANCES</v>
          </cell>
          <cell r="I361" t="str">
            <v>ADVANCES</v>
          </cell>
        </row>
        <row r="362">
          <cell r="A362" t="str">
            <v>A501601-040</v>
          </cell>
          <cell r="B362" t="str">
            <v>Adv-Lainey Builders And Const P Ltd</v>
          </cell>
          <cell r="C362" t="str">
            <v>ASSET</v>
          </cell>
          <cell r="D362" t="str">
            <v>BALANCE SHEET</v>
          </cell>
          <cell r="E362" t="str">
            <v xml:space="preserve"> </v>
          </cell>
          <cell r="F362" t="str">
            <v xml:space="preserve"> </v>
          </cell>
          <cell r="G362" t="str">
            <v>CURRENT ASSETS, LOANS AND ADVANCES</v>
          </cell>
          <cell r="H362" t="str">
            <v>LOANS AND ADVANCES</v>
          </cell>
          <cell r="I362" t="str">
            <v>ADVANCES</v>
          </cell>
        </row>
        <row r="363">
          <cell r="A363" t="str">
            <v>A501601-041</v>
          </cell>
          <cell r="B363" t="str">
            <v>Adv-Lanza Builders And Const P Ltd</v>
          </cell>
          <cell r="C363" t="str">
            <v>ASSET</v>
          </cell>
          <cell r="D363" t="str">
            <v>BALANCE SHEET</v>
          </cell>
          <cell r="E363" t="str">
            <v xml:space="preserve"> </v>
          </cell>
          <cell r="F363" t="str">
            <v xml:space="preserve"> </v>
          </cell>
          <cell r="G363" t="str">
            <v>CURRENT ASSETS, LOANS AND ADVANCES</v>
          </cell>
          <cell r="H363" t="str">
            <v>LOANS AND ADVANCES</v>
          </cell>
          <cell r="I363" t="str">
            <v>ADVANCES</v>
          </cell>
        </row>
        <row r="364">
          <cell r="A364" t="str">
            <v>A501601-042</v>
          </cell>
          <cell r="B364" t="str">
            <v>Adv-Lavinita Builders &amp; Developers P L</v>
          </cell>
          <cell r="C364" t="str">
            <v>ASSET</v>
          </cell>
          <cell r="D364" t="str">
            <v>BALANCE SHEET</v>
          </cell>
          <cell r="E364" t="str">
            <v xml:space="preserve"> </v>
          </cell>
          <cell r="F364" t="str">
            <v xml:space="preserve"> </v>
          </cell>
          <cell r="G364" t="str">
            <v>CURRENT ASSETS, LOANS AND ADVANCES</v>
          </cell>
          <cell r="H364" t="str">
            <v>LOANS AND ADVANCES</v>
          </cell>
          <cell r="I364" t="str">
            <v>ADVANCES</v>
          </cell>
        </row>
        <row r="365">
          <cell r="A365" t="str">
            <v>A501601-043</v>
          </cell>
          <cell r="B365" t="str">
            <v>Adv-Livana Builders &amp; Developers Pvt Ltd</v>
          </cell>
          <cell r="C365" t="str">
            <v>ASSET</v>
          </cell>
          <cell r="D365" t="str">
            <v>BALANCE SHEET</v>
          </cell>
          <cell r="E365" t="str">
            <v xml:space="preserve"> </v>
          </cell>
          <cell r="F365" t="str">
            <v xml:space="preserve"> </v>
          </cell>
          <cell r="G365" t="str">
            <v>CURRENT ASSETS, LOANS AND ADVANCES</v>
          </cell>
          <cell r="H365" t="str">
            <v>LOANS AND ADVANCES</v>
          </cell>
          <cell r="I365" t="str">
            <v>ADVANCES</v>
          </cell>
        </row>
        <row r="366">
          <cell r="A366" t="str">
            <v>A501601-044</v>
          </cell>
          <cell r="B366" t="str">
            <v>Adv-Latona Builders &amp; Constructions P L</v>
          </cell>
          <cell r="C366" t="str">
            <v>ASSET</v>
          </cell>
          <cell r="D366" t="str">
            <v>BALANCE SHEET</v>
          </cell>
          <cell r="E366" t="str">
            <v xml:space="preserve"> </v>
          </cell>
          <cell r="F366" t="str">
            <v xml:space="preserve"> </v>
          </cell>
          <cell r="G366" t="str">
            <v>CURRENT ASSETS, LOANS AND ADVANCES</v>
          </cell>
          <cell r="H366" t="str">
            <v>LOANS AND ADVANCES</v>
          </cell>
          <cell r="I366" t="str">
            <v>ADVANCES</v>
          </cell>
        </row>
        <row r="367">
          <cell r="A367" t="str">
            <v>A501601-045</v>
          </cell>
          <cell r="B367" t="str">
            <v>Adv-Mufallah Builders And Dev P Ltd</v>
          </cell>
          <cell r="C367" t="str">
            <v>ASSET</v>
          </cell>
          <cell r="D367" t="str">
            <v>BALANCE SHEET</v>
          </cell>
          <cell r="E367" t="str">
            <v xml:space="preserve"> </v>
          </cell>
          <cell r="F367" t="str">
            <v xml:space="preserve"> </v>
          </cell>
          <cell r="G367" t="str">
            <v>CURRENT ASSETS, LOANS AND ADVANCES</v>
          </cell>
          <cell r="H367" t="str">
            <v>LOANS AND ADVANCES</v>
          </cell>
          <cell r="I367" t="str">
            <v>ADVANCES</v>
          </cell>
        </row>
        <row r="368">
          <cell r="A368" t="str">
            <v>A501601-046</v>
          </cell>
          <cell r="B368" t="str">
            <v>Adv-Melosa Builders And Dev Pvt Ltd</v>
          </cell>
          <cell r="C368" t="str">
            <v>ASSET</v>
          </cell>
          <cell r="D368" t="str">
            <v>BALANCE SHEET</v>
          </cell>
          <cell r="E368" t="str">
            <v xml:space="preserve"> </v>
          </cell>
          <cell r="F368" t="str">
            <v xml:space="preserve"> </v>
          </cell>
          <cell r="G368" t="str">
            <v>CURRENT ASSETS, LOANS AND ADVANCES</v>
          </cell>
          <cell r="H368" t="str">
            <v>LOANS AND ADVANCES</v>
          </cell>
          <cell r="I368" t="str">
            <v>ADVANCES</v>
          </cell>
        </row>
        <row r="369">
          <cell r="A369" t="str">
            <v>A501601-047</v>
          </cell>
          <cell r="B369" t="str">
            <v>Adv-Mariposa Builders And Dev Pvt Ltd</v>
          </cell>
          <cell r="C369" t="str">
            <v>ASSET</v>
          </cell>
          <cell r="D369" t="str">
            <v>BALANCE SHEET</v>
          </cell>
          <cell r="E369" t="str">
            <v xml:space="preserve"> </v>
          </cell>
          <cell r="F369" t="str">
            <v xml:space="preserve"> </v>
          </cell>
          <cell r="G369" t="str">
            <v>CURRENT ASSETS, LOANS AND ADVANCES</v>
          </cell>
          <cell r="H369" t="str">
            <v>LOANS AND ADVANCES</v>
          </cell>
          <cell r="I369" t="str">
            <v>ADVANCES</v>
          </cell>
        </row>
        <row r="370">
          <cell r="A370" t="str">
            <v>A501601-048</v>
          </cell>
          <cell r="B370" t="str">
            <v>Adv-Melisenda Builders And Dev P  Ltd</v>
          </cell>
          <cell r="C370" t="str">
            <v>ASSET</v>
          </cell>
          <cell r="D370" t="str">
            <v>BALANCE SHEET</v>
          </cell>
          <cell r="E370" t="str">
            <v xml:space="preserve"> </v>
          </cell>
          <cell r="F370" t="str">
            <v xml:space="preserve"> </v>
          </cell>
          <cell r="G370" t="str">
            <v>CURRENT ASSETS, LOANS AND ADVANCES</v>
          </cell>
          <cell r="H370" t="str">
            <v>LOANS AND ADVANCES</v>
          </cell>
          <cell r="I370" t="str">
            <v>ADVANCES</v>
          </cell>
        </row>
        <row r="371">
          <cell r="A371" t="str">
            <v>A501601-049</v>
          </cell>
          <cell r="B371" t="str">
            <v>Adv-Malcolm Builders And Dev P Ltd</v>
          </cell>
          <cell r="C371" t="str">
            <v>ASSET</v>
          </cell>
          <cell r="D371" t="str">
            <v>BALANCE SHEET</v>
          </cell>
          <cell r="E371" t="str">
            <v xml:space="preserve"> </v>
          </cell>
          <cell r="F371" t="str">
            <v xml:space="preserve"> </v>
          </cell>
          <cell r="G371" t="str">
            <v>CURRENT ASSETS, LOANS AND ADVANCES</v>
          </cell>
          <cell r="H371" t="str">
            <v>LOANS AND ADVANCES</v>
          </cell>
          <cell r="I371" t="str">
            <v>ADVANCES</v>
          </cell>
        </row>
        <row r="372">
          <cell r="A372" t="str">
            <v>A501601-050</v>
          </cell>
          <cell r="B372" t="str">
            <v>Adv-Morina Builders &amp; Developers P L</v>
          </cell>
          <cell r="C372" t="str">
            <v>ASSET</v>
          </cell>
          <cell r="D372" t="str">
            <v>BALANCE SHEET</v>
          </cell>
          <cell r="E372" t="str">
            <v xml:space="preserve"> </v>
          </cell>
          <cell r="F372" t="str">
            <v xml:space="preserve"> </v>
          </cell>
          <cell r="G372" t="str">
            <v>CURRENT ASSETS, LOANS AND ADVANCES</v>
          </cell>
          <cell r="H372" t="str">
            <v>LOANS AND ADVANCES</v>
          </cell>
          <cell r="I372" t="str">
            <v>ADVANCES</v>
          </cell>
        </row>
        <row r="373">
          <cell r="A373" t="str">
            <v>A501601-051</v>
          </cell>
          <cell r="B373" t="str">
            <v>Adv-Morgan Builders &amp; Developers P L</v>
          </cell>
          <cell r="C373" t="str">
            <v>ASSET</v>
          </cell>
          <cell r="D373" t="str">
            <v>BALANCE SHEET</v>
          </cell>
          <cell r="E373" t="str">
            <v xml:space="preserve"> </v>
          </cell>
          <cell r="F373" t="str">
            <v xml:space="preserve"> </v>
          </cell>
          <cell r="G373" t="str">
            <v>CURRENT ASSETS, LOANS AND ADVANCES</v>
          </cell>
          <cell r="H373" t="str">
            <v>LOANS AND ADVANCES</v>
          </cell>
          <cell r="I373" t="str">
            <v>ADVANCES</v>
          </cell>
        </row>
        <row r="374">
          <cell r="A374" t="str">
            <v>A501601-052</v>
          </cell>
          <cell r="B374" t="str">
            <v>Adv-Morven Builders &amp; Developers P L</v>
          </cell>
          <cell r="C374" t="str">
            <v>ASSET</v>
          </cell>
          <cell r="D374" t="str">
            <v>BALANCE SHEET</v>
          </cell>
          <cell r="E374" t="str">
            <v xml:space="preserve"> </v>
          </cell>
          <cell r="F374" t="str">
            <v xml:space="preserve"> </v>
          </cell>
          <cell r="G374" t="str">
            <v>CURRENT ASSETS, LOANS AND ADVANCES</v>
          </cell>
          <cell r="H374" t="str">
            <v>LOANS AND ADVANCES</v>
          </cell>
          <cell r="I374" t="str">
            <v>ADVANCES</v>
          </cell>
        </row>
        <row r="375">
          <cell r="A375" t="str">
            <v>A501601-053</v>
          </cell>
          <cell r="B375" t="str">
            <v>Adv-Muriel Builders &amp; Developers Pvt</v>
          </cell>
          <cell r="C375" t="str">
            <v>ASSET</v>
          </cell>
          <cell r="D375" t="str">
            <v>BALANCE SHEET</v>
          </cell>
          <cell r="E375" t="str">
            <v xml:space="preserve"> </v>
          </cell>
          <cell r="F375" t="str">
            <v xml:space="preserve"> </v>
          </cell>
          <cell r="G375" t="str">
            <v>CURRENT ASSETS, LOANS AND ADVANCES</v>
          </cell>
          <cell r="H375" t="str">
            <v>LOANS AND ADVANCES</v>
          </cell>
          <cell r="I375" t="str">
            <v>ADVANCES</v>
          </cell>
        </row>
        <row r="376">
          <cell r="A376" t="str">
            <v>A501601-054</v>
          </cell>
          <cell r="B376" t="str">
            <v>Adv-Molan Builders &amp; Constructions P L</v>
          </cell>
          <cell r="C376" t="str">
            <v>ASSET</v>
          </cell>
          <cell r="D376" t="str">
            <v>BALANCE SHEET</v>
          </cell>
          <cell r="E376" t="str">
            <v xml:space="preserve"> </v>
          </cell>
          <cell r="F376" t="str">
            <v xml:space="preserve"> </v>
          </cell>
          <cell r="G376" t="str">
            <v>CURRENT ASSETS, LOANS AND ADVANCES</v>
          </cell>
          <cell r="H376" t="str">
            <v>LOANS AND ADVANCES</v>
          </cell>
          <cell r="I376" t="str">
            <v>ADVANCES</v>
          </cell>
        </row>
        <row r="377">
          <cell r="A377" t="str">
            <v>A501601-055</v>
          </cell>
          <cell r="B377" t="str">
            <v>Adv-Madge Builders &amp; Constructions P L</v>
          </cell>
          <cell r="C377" t="str">
            <v>ASSET</v>
          </cell>
          <cell r="D377" t="str">
            <v>BALANCE SHEET</v>
          </cell>
          <cell r="E377" t="str">
            <v xml:space="preserve"> </v>
          </cell>
          <cell r="F377" t="str">
            <v xml:space="preserve"> </v>
          </cell>
          <cell r="G377" t="str">
            <v>CURRENT ASSETS, LOANS AND ADVANCES</v>
          </cell>
          <cell r="H377" t="str">
            <v>LOANS AND ADVANCES</v>
          </cell>
          <cell r="I377" t="str">
            <v>ADVANCES</v>
          </cell>
        </row>
        <row r="378">
          <cell r="A378" t="str">
            <v>A501601-056</v>
          </cell>
          <cell r="B378" t="str">
            <v>Adv-Nerina Builders And Dev Pvt Ltd</v>
          </cell>
          <cell r="C378" t="str">
            <v>ASSET</v>
          </cell>
          <cell r="D378" t="str">
            <v>BALANCE SHEET</v>
          </cell>
          <cell r="E378" t="str">
            <v xml:space="preserve"> </v>
          </cell>
          <cell r="F378" t="str">
            <v xml:space="preserve"> </v>
          </cell>
          <cell r="G378" t="str">
            <v>CURRENT ASSETS, LOANS AND ADVANCES</v>
          </cell>
          <cell r="H378" t="str">
            <v>LOANS AND ADVANCES</v>
          </cell>
          <cell r="I378" t="str">
            <v>ADVANCES</v>
          </cell>
        </row>
        <row r="379">
          <cell r="A379" t="str">
            <v>A501601-057</v>
          </cell>
          <cell r="B379" t="str">
            <v>Adv-Naja Estate Dev P Ltd</v>
          </cell>
          <cell r="C379" t="str">
            <v>ASSET</v>
          </cell>
          <cell r="D379" t="str">
            <v>BALANCE SHEET</v>
          </cell>
          <cell r="E379" t="str">
            <v xml:space="preserve"> </v>
          </cell>
          <cell r="F379" t="str">
            <v xml:space="preserve"> </v>
          </cell>
          <cell r="G379" t="str">
            <v>CURRENT ASSETS, LOANS AND ADVANCES</v>
          </cell>
          <cell r="H379" t="str">
            <v>LOANS AND ADVANCES</v>
          </cell>
          <cell r="I379" t="str">
            <v>ADVANCES</v>
          </cell>
        </row>
        <row r="380">
          <cell r="A380" t="str">
            <v>A501601-058</v>
          </cell>
          <cell r="B380" t="str">
            <v>Adv-Nasturtium Builders &amp; Dev Pvt Ltd</v>
          </cell>
          <cell r="C380" t="str">
            <v>ASSET</v>
          </cell>
          <cell r="D380" t="str">
            <v>BALANCE SHEET</v>
          </cell>
          <cell r="E380" t="str">
            <v xml:space="preserve"> </v>
          </cell>
          <cell r="F380" t="str">
            <v xml:space="preserve"> </v>
          </cell>
          <cell r="G380" t="str">
            <v>CURRENT ASSETS, LOANS AND ADVANCES</v>
          </cell>
          <cell r="H380" t="str">
            <v>LOANS AND ADVANCES</v>
          </cell>
          <cell r="I380" t="str">
            <v>ADVANCES</v>
          </cell>
        </row>
        <row r="381">
          <cell r="A381" t="str">
            <v>A501601-059</v>
          </cell>
          <cell r="B381" t="str">
            <v>Adv-Padmavasa Buil And Dev Pvt Ltd</v>
          </cell>
          <cell r="C381" t="str">
            <v>ASSET</v>
          </cell>
          <cell r="D381" t="str">
            <v>BALANCE SHEET</v>
          </cell>
          <cell r="E381" t="str">
            <v xml:space="preserve"> </v>
          </cell>
          <cell r="F381" t="str">
            <v xml:space="preserve"> </v>
          </cell>
          <cell r="G381" t="str">
            <v>CURRENT ASSETS, LOANS AND ADVANCES</v>
          </cell>
          <cell r="H381" t="str">
            <v>LOANS AND ADVANCES</v>
          </cell>
          <cell r="I381" t="str">
            <v>ADVANCES</v>
          </cell>
        </row>
        <row r="382">
          <cell r="A382" t="str">
            <v>A501601-060</v>
          </cell>
          <cell r="B382" t="str">
            <v>Adv-Paean Estates Estates Dev P Ltd</v>
          </cell>
          <cell r="C382" t="str">
            <v>ASSET</v>
          </cell>
          <cell r="D382" t="str">
            <v>BALANCE SHEET</v>
          </cell>
          <cell r="E382" t="str">
            <v xml:space="preserve"> </v>
          </cell>
          <cell r="F382" t="str">
            <v xml:space="preserve"> </v>
          </cell>
          <cell r="G382" t="str">
            <v>CURRENT ASSETS, LOANS AND ADVANCES</v>
          </cell>
          <cell r="H382" t="str">
            <v>LOANS AND ADVANCES</v>
          </cell>
          <cell r="I382" t="str">
            <v>ADVANCES</v>
          </cell>
        </row>
        <row r="383">
          <cell r="A383" t="str">
            <v>A501601-061</v>
          </cell>
          <cell r="B383" t="str">
            <v>Adv-Prasheetha Estate Dev P Ltd</v>
          </cell>
          <cell r="C383" t="str">
            <v>ASSET</v>
          </cell>
          <cell r="D383" t="str">
            <v>BALANCE SHEET</v>
          </cell>
          <cell r="E383" t="str">
            <v xml:space="preserve"> </v>
          </cell>
          <cell r="F383" t="str">
            <v xml:space="preserve"> </v>
          </cell>
          <cell r="G383" t="str">
            <v>CURRENT ASSETS, LOANS AND ADVANCES</v>
          </cell>
          <cell r="H383" t="str">
            <v>LOANS AND ADVANCES</v>
          </cell>
          <cell r="I383" t="str">
            <v>ADVANCES</v>
          </cell>
        </row>
        <row r="384">
          <cell r="A384" t="str">
            <v>A501601-062</v>
          </cell>
          <cell r="B384" t="str">
            <v>Adv-Peridot Estates Developers Pvt Ltd</v>
          </cell>
          <cell r="C384" t="str">
            <v>ASSET</v>
          </cell>
          <cell r="D384" t="str">
            <v>BALANCE SHEET</v>
          </cell>
          <cell r="E384" t="str">
            <v xml:space="preserve"> </v>
          </cell>
          <cell r="F384" t="str">
            <v xml:space="preserve"> </v>
          </cell>
          <cell r="G384" t="str">
            <v>CURRENT ASSETS, LOANS AND ADVANCES</v>
          </cell>
          <cell r="H384" t="str">
            <v>LOANS AND ADVANCES</v>
          </cell>
          <cell r="I384" t="str">
            <v>ADVANCES</v>
          </cell>
        </row>
        <row r="385">
          <cell r="A385" t="str">
            <v>A501601-063</v>
          </cell>
          <cell r="B385" t="str">
            <v>Adv-Pyrite Build &amp; Cnstr Pvt Ltd</v>
          </cell>
          <cell r="C385" t="str">
            <v>ASSET</v>
          </cell>
          <cell r="D385" t="str">
            <v>BALANCE SHEET</v>
          </cell>
          <cell r="E385" t="str">
            <v xml:space="preserve"> </v>
          </cell>
          <cell r="F385" t="str">
            <v xml:space="preserve"> </v>
          </cell>
          <cell r="G385" t="str">
            <v>CURRENT ASSETS, LOANS AND ADVANCES</v>
          </cell>
          <cell r="H385" t="str">
            <v>LOANS AND ADVANCES</v>
          </cell>
          <cell r="I385" t="str">
            <v>ADVANCES</v>
          </cell>
        </row>
        <row r="386">
          <cell r="A386" t="str">
            <v>A501601-064</v>
          </cell>
          <cell r="B386" t="str">
            <v>Adv-Qabil Builders &amp; Constructions P L</v>
          </cell>
          <cell r="C386" t="str">
            <v>ASSET</v>
          </cell>
          <cell r="D386" t="str">
            <v>BALANCE SHEET</v>
          </cell>
          <cell r="E386" t="str">
            <v xml:space="preserve"> </v>
          </cell>
          <cell r="F386" t="str">
            <v xml:space="preserve"> </v>
          </cell>
          <cell r="G386" t="str">
            <v>CURRENT ASSETS, LOANS AND ADVANCES</v>
          </cell>
          <cell r="H386" t="str">
            <v>LOANS AND ADVANCES</v>
          </cell>
          <cell r="I386" t="str">
            <v>ADVANCES</v>
          </cell>
        </row>
        <row r="387">
          <cell r="A387" t="str">
            <v>A501601-065</v>
          </cell>
          <cell r="B387" t="str">
            <v>Adv-Royalton Builders And  Dev Pvt Ltd</v>
          </cell>
          <cell r="C387" t="str">
            <v>ASSET</v>
          </cell>
          <cell r="D387" t="str">
            <v>BALANCE SHEET</v>
          </cell>
          <cell r="E387" t="str">
            <v xml:space="preserve"> </v>
          </cell>
          <cell r="F387" t="str">
            <v xml:space="preserve"> </v>
          </cell>
          <cell r="G387" t="str">
            <v>CURRENT ASSETS, LOANS AND ADVANCES</v>
          </cell>
          <cell r="H387" t="str">
            <v>LOANS AND ADVANCES</v>
          </cell>
          <cell r="I387" t="str">
            <v>ADVANCES</v>
          </cell>
        </row>
        <row r="388">
          <cell r="A388" t="str">
            <v>A501601-066</v>
          </cell>
          <cell r="B388" t="str">
            <v>Adv-Rochelle  Builders And  Const P Ltd</v>
          </cell>
          <cell r="C388" t="str">
            <v>ASSET</v>
          </cell>
          <cell r="D388" t="str">
            <v>BALANCE SHEET</v>
          </cell>
          <cell r="E388" t="str">
            <v xml:space="preserve"> </v>
          </cell>
          <cell r="F388" t="str">
            <v xml:space="preserve"> </v>
          </cell>
          <cell r="G388" t="str">
            <v>CURRENT ASSETS, LOANS AND ADVANCES</v>
          </cell>
          <cell r="H388" t="str">
            <v>LOANS AND ADVANCES</v>
          </cell>
          <cell r="I388" t="str">
            <v>ADVANCES</v>
          </cell>
        </row>
        <row r="389">
          <cell r="A389" t="str">
            <v>A501601-067</v>
          </cell>
          <cell r="B389" t="str">
            <v>Adv-Rosalind Builders And Cosnt P Ltd</v>
          </cell>
          <cell r="C389" t="str">
            <v>ASSET</v>
          </cell>
          <cell r="D389" t="str">
            <v>BALANCE SHEET</v>
          </cell>
          <cell r="E389" t="str">
            <v xml:space="preserve"> </v>
          </cell>
          <cell r="F389" t="str">
            <v xml:space="preserve"> </v>
          </cell>
          <cell r="G389" t="str">
            <v>CURRENT ASSETS, LOANS AND ADVANCES</v>
          </cell>
          <cell r="H389" t="str">
            <v>LOANS AND ADVANCES</v>
          </cell>
          <cell r="I389" t="str">
            <v>ADVANCES</v>
          </cell>
        </row>
        <row r="390">
          <cell r="A390" t="str">
            <v>A501601-068</v>
          </cell>
          <cell r="B390" t="str">
            <v>Adv-Rachelle Buil &amp; Cnstr Pvt Ltd</v>
          </cell>
          <cell r="C390" t="str">
            <v>ASSET</v>
          </cell>
          <cell r="D390" t="str">
            <v>BALANCE SHEET</v>
          </cell>
          <cell r="E390" t="str">
            <v xml:space="preserve"> </v>
          </cell>
          <cell r="F390" t="str">
            <v xml:space="preserve"> </v>
          </cell>
          <cell r="G390" t="str">
            <v>CURRENT ASSETS, LOANS AND ADVANCES</v>
          </cell>
          <cell r="H390" t="str">
            <v>LOANS AND ADVANCES</v>
          </cell>
          <cell r="I390" t="str">
            <v>ADVANCES</v>
          </cell>
        </row>
        <row r="391">
          <cell r="A391" t="str">
            <v>A501601-069</v>
          </cell>
          <cell r="B391" t="str">
            <v>Adv-Sommer Builders &amp; Developers Pvt Ltd</v>
          </cell>
          <cell r="C391" t="str">
            <v>ASSET</v>
          </cell>
          <cell r="D391" t="str">
            <v>BALANCE SHEET</v>
          </cell>
          <cell r="E391" t="str">
            <v xml:space="preserve"> </v>
          </cell>
          <cell r="F391" t="str">
            <v xml:space="preserve"> </v>
          </cell>
          <cell r="G391" t="str">
            <v>CURRENT ASSETS, LOANS AND ADVANCES</v>
          </cell>
          <cell r="H391" t="str">
            <v>LOANS AND ADVANCES</v>
          </cell>
          <cell r="I391" t="str">
            <v>ADVANCES</v>
          </cell>
        </row>
        <row r="392">
          <cell r="A392" t="str">
            <v>A501601-070</v>
          </cell>
          <cell r="B392" t="str">
            <v>Adv-Sorley Builders &amp; Developers Pvt Ltd</v>
          </cell>
          <cell r="C392" t="str">
            <v>ASSET</v>
          </cell>
          <cell r="D392" t="str">
            <v>BALANCE SHEET</v>
          </cell>
          <cell r="E392" t="str">
            <v xml:space="preserve"> </v>
          </cell>
          <cell r="F392" t="str">
            <v xml:space="preserve"> </v>
          </cell>
          <cell r="G392" t="str">
            <v>CURRENT ASSETS, LOANS AND ADVANCES</v>
          </cell>
          <cell r="H392" t="str">
            <v>LOANS AND ADVANCES</v>
          </cell>
          <cell r="I392" t="str">
            <v>ADVANCES</v>
          </cell>
        </row>
        <row r="393">
          <cell r="A393" t="str">
            <v>A501601-071</v>
          </cell>
          <cell r="B393" t="str">
            <v>Adv-Soraya Builders &amp; Constructions P L</v>
          </cell>
          <cell r="C393" t="str">
            <v>ASSET</v>
          </cell>
          <cell r="D393" t="str">
            <v>BALANCE SHEET</v>
          </cell>
          <cell r="E393" t="str">
            <v xml:space="preserve"> </v>
          </cell>
          <cell r="F393" t="str">
            <v xml:space="preserve"> </v>
          </cell>
          <cell r="G393" t="str">
            <v>CURRENT ASSETS, LOANS AND ADVANCES</v>
          </cell>
          <cell r="H393" t="str">
            <v>LOANS AND ADVANCES</v>
          </cell>
          <cell r="I393" t="str">
            <v>ADVANCES</v>
          </cell>
        </row>
        <row r="394">
          <cell r="A394" t="str">
            <v>A501601-072</v>
          </cell>
          <cell r="B394" t="str">
            <v>Adv-Shinanee Builders And Dev Ltd</v>
          </cell>
          <cell r="C394" t="str">
            <v>ASSET</v>
          </cell>
          <cell r="D394" t="str">
            <v>BALANCE SHEET</v>
          </cell>
          <cell r="E394" t="str">
            <v xml:space="preserve"> </v>
          </cell>
          <cell r="F394" t="str">
            <v xml:space="preserve"> </v>
          </cell>
          <cell r="G394" t="str">
            <v>CURRENT ASSETS, LOANS AND ADVANCES</v>
          </cell>
          <cell r="H394" t="str">
            <v>LOANS AND ADVANCES</v>
          </cell>
          <cell r="I394" t="str">
            <v>ADVANCES</v>
          </cell>
        </row>
        <row r="395">
          <cell r="A395" t="str">
            <v>A501601-073</v>
          </cell>
          <cell r="B395" t="str">
            <v>Adv-Saravati Builders And Const P Ltd</v>
          </cell>
          <cell r="C395" t="str">
            <v>ASSET</v>
          </cell>
          <cell r="D395" t="str">
            <v>BALANCE SHEET</v>
          </cell>
          <cell r="E395" t="str">
            <v xml:space="preserve"> </v>
          </cell>
          <cell r="F395" t="str">
            <v xml:space="preserve"> </v>
          </cell>
          <cell r="G395" t="str">
            <v>CURRENT ASSETS, LOANS AND ADVANCES</v>
          </cell>
          <cell r="H395" t="str">
            <v>LOANS AND ADVANCES</v>
          </cell>
          <cell r="I395" t="str">
            <v>ADVANCES</v>
          </cell>
        </row>
        <row r="396">
          <cell r="A396" t="str">
            <v>A501601-074</v>
          </cell>
          <cell r="B396" t="str">
            <v>Adv-Shamira Real Estate Developers P L</v>
          </cell>
          <cell r="C396" t="str">
            <v>ASSET</v>
          </cell>
          <cell r="D396" t="str">
            <v>BALANCE SHEET</v>
          </cell>
          <cell r="E396" t="str">
            <v xml:space="preserve"> </v>
          </cell>
          <cell r="F396" t="str">
            <v xml:space="preserve"> </v>
          </cell>
          <cell r="G396" t="str">
            <v>CURRENT ASSETS, LOANS AND ADVANCES</v>
          </cell>
          <cell r="H396" t="str">
            <v>LOANS AND ADVANCES</v>
          </cell>
          <cell r="I396" t="str">
            <v>ADVANCES</v>
          </cell>
        </row>
        <row r="397">
          <cell r="A397" t="str">
            <v>A501601-075</v>
          </cell>
          <cell r="B397" t="str">
            <v>Adv-Tusti Builders And Dev Pvt Ltd</v>
          </cell>
          <cell r="C397" t="str">
            <v>ASSET</v>
          </cell>
          <cell r="D397" t="str">
            <v>BALANCE SHEET</v>
          </cell>
          <cell r="E397" t="str">
            <v xml:space="preserve"> </v>
          </cell>
          <cell r="F397" t="str">
            <v xml:space="preserve"> </v>
          </cell>
          <cell r="G397" t="str">
            <v>CURRENT ASSETS, LOANS AND ADVANCES</v>
          </cell>
          <cell r="H397" t="str">
            <v>LOANS AND ADVANCES</v>
          </cell>
          <cell r="I397" t="str">
            <v>ADVANCES</v>
          </cell>
        </row>
        <row r="398">
          <cell r="A398" t="str">
            <v>A501601-076</v>
          </cell>
          <cell r="B398" t="str">
            <v>Adv-Talvi Builders &amp; Developers Pvt Ltd</v>
          </cell>
          <cell r="C398" t="str">
            <v>ASSET</v>
          </cell>
          <cell r="D398" t="str">
            <v>BALANCE SHEET</v>
          </cell>
          <cell r="E398" t="str">
            <v xml:space="preserve"> </v>
          </cell>
          <cell r="F398" t="str">
            <v xml:space="preserve"> </v>
          </cell>
          <cell r="G398" t="str">
            <v>CURRENT ASSETS, LOANS AND ADVANCES</v>
          </cell>
          <cell r="H398" t="str">
            <v>LOANS AND ADVANCES</v>
          </cell>
          <cell r="I398" t="str">
            <v>ADVANCES</v>
          </cell>
        </row>
        <row r="399">
          <cell r="A399" t="str">
            <v>A501601-077</v>
          </cell>
          <cell r="B399" t="str">
            <v>Adv-Uncial Builders &amp; Constructions P L</v>
          </cell>
          <cell r="C399" t="str">
            <v>ASSET</v>
          </cell>
          <cell r="D399" t="str">
            <v>BALANCE SHEET</v>
          </cell>
          <cell r="E399" t="str">
            <v xml:space="preserve"> </v>
          </cell>
          <cell r="F399" t="str">
            <v xml:space="preserve"> </v>
          </cell>
          <cell r="G399" t="str">
            <v>CURRENT ASSETS, LOANS AND ADVANCES</v>
          </cell>
          <cell r="H399" t="str">
            <v>LOANS AND ADVANCES</v>
          </cell>
          <cell r="I399" t="str">
            <v>ADVANCES</v>
          </cell>
        </row>
        <row r="400">
          <cell r="A400" t="str">
            <v>A501601-078</v>
          </cell>
          <cell r="B400" t="str">
            <v>Adv-Vinanti Builders And Dev P Ltd</v>
          </cell>
          <cell r="C400" t="str">
            <v>ASSET</v>
          </cell>
          <cell r="D400" t="str">
            <v>BALANCE SHEET</v>
          </cell>
          <cell r="E400" t="str">
            <v xml:space="preserve"> </v>
          </cell>
          <cell r="F400" t="str">
            <v xml:space="preserve"> </v>
          </cell>
          <cell r="G400" t="str">
            <v>CURRENT ASSETS, LOANS AND ADVANCES</v>
          </cell>
          <cell r="H400" t="str">
            <v>LOANS AND ADVANCES</v>
          </cell>
          <cell r="I400" t="str">
            <v>ADVANCES</v>
          </cell>
        </row>
        <row r="401">
          <cell r="A401" t="str">
            <v>A501601-079</v>
          </cell>
          <cell r="B401" t="str">
            <v>Adv-Vilina Estate Developers Pvt.Ltd.</v>
          </cell>
          <cell r="C401" t="str">
            <v>ASSET</v>
          </cell>
          <cell r="D401" t="str">
            <v>BALANCE SHEET</v>
          </cell>
          <cell r="E401" t="str">
            <v xml:space="preserve"> </v>
          </cell>
          <cell r="F401" t="str">
            <v xml:space="preserve"> </v>
          </cell>
          <cell r="G401" t="str">
            <v>CURRENT ASSETS, LOANS AND ADVANCES</v>
          </cell>
          <cell r="H401" t="str">
            <v>LOANS AND ADVANCES</v>
          </cell>
          <cell r="I401" t="str">
            <v>ADVANCES</v>
          </cell>
        </row>
        <row r="402">
          <cell r="A402" t="str">
            <v>A501601-080</v>
          </cell>
          <cell r="B402" t="str">
            <v>Adv-Yule Builders &amp; Developers Pvt Ltd</v>
          </cell>
          <cell r="C402" t="str">
            <v>ASSET</v>
          </cell>
          <cell r="D402" t="str">
            <v>BALANCE SHEET</v>
          </cell>
          <cell r="E402" t="str">
            <v xml:space="preserve"> </v>
          </cell>
          <cell r="F402" t="str">
            <v xml:space="preserve"> </v>
          </cell>
          <cell r="G402" t="str">
            <v>CURRENT ASSETS, LOANS AND ADVANCES</v>
          </cell>
          <cell r="H402" t="str">
            <v>LOANS AND ADVANCES</v>
          </cell>
          <cell r="I402" t="str">
            <v>ADVANCES</v>
          </cell>
        </row>
        <row r="403">
          <cell r="A403" t="str">
            <v>A501601-081</v>
          </cell>
          <cell r="B403" t="str">
            <v>Adv-Zima Builders &amp; Developers Pvt Ltd</v>
          </cell>
          <cell r="C403" t="str">
            <v>ASSET</v>
          </cell>
          <cell r="D403" t="str">
            <v>BALANCE SHEET</v>
          </cell>
          <cell r="E403" t="str">
            <v xml:space="preserve"> </v>
          </cell>
          <cell r="F403" t="str">
            <v xml:space="preserve"> </v>
          </cell>
          <cell r="G403" t="str">
            <v>CURRENT ASSETS, LOANS AND ADVANCES</v>
          </cell>
          <cell r="H403" t="str">
            <v>LOANS AND ADVANCES</v>
          </cell>
          <cell r="I403" t="str">
            <v>ADVANCES</v>
          </cell>
        </row>
        <row r="404">
          <cell r="A404" t="str">
            <v>A501601-082</v>
          </cell>
          <cell r="B404" t="str">
            <v>Adv-Irving Buil &amp; Dev Pvt Ltd</v>
          </cell>
          <cell r="C404" t="str">
            <v>ASSET</v>
          </cell>
          <cell r="D404" t="str">
            <v>BALANCE SHEET</v>
          </cell>
          <cell r="E404" t="str">
            <v xml:space="preserve"> </v>
          </cell>
          <cell r="F404" t="str">
            <v xml:space="preserve"> </v>
          </cell>
          <cell r="G404" t="str">
            <v>CURRENT ASSETS, LOANS AND ADVANCES</v>
          </cell>
          <cell r="H404" t="str">
            <v>LOANS AND ADVANCES</v>
          </cell>
          <cell r="I404" t="str">
            <v>ADVANCES</v>
          </cell>
        </row>
        <row r="405">
          <cell r="A405" t="str">
            <v>A501601-083</v>
          </cell>
          <cell r="B405" t="str">
            <v>Adv-Aeval Estates Pvt Ltd</v>
          </cell>
          <cell r="C405" t="str">
            <v>ASSET</v>
          </cell>
          <cell r="D405" t="str">
            <v>BALANCE SHEET</v>
          </cell>
          <cell r="E405" t="str">
            <v xml:space="preserve"> </v>
          </cell>
          <cell r="F405" t="str">
            <v xml:space="preserve"> </v>
          </cell>
          <cell r="G405" t="str">
            <v>CURRENT ASSETS, LOANS AND ADVANCES</v>
          </cell>
          <cell r="H405" t="str">
            <v>LOANS AND ADVANCES</v>
          </cell>
          <cell r="I405" t="str">
            <v>ADVANCES</v>
          </cell>
        </row>
        <row r="406">
          <cell r="A406" t="str">
            <v>A501601-084</v>
          </cell>
          <cell r="B406" t="str">
            <v>Adv-Lear Buil &amp; Dev Pvt Ltd</v>
          </cell>
          <cell r="C406" t="str">
            <v>ASSET</v>
          </cell>
          <cell r="D406" t="str">
            <v>BALANCE SHEET</v>
          </cell>
          <cell r="E406" t="str">
            <v xml:space="preserve"> </v>
          </cell>
          <cell r="F406" t="str">
            <v xml:space="preserve"> </v>
          </cell>
          <cell r="G406" t="str">
            <v>CURRENT ASSETS, LOANS AND ADVANCES</v>
          </cell>
          <cell r="H406" t="str">
            <v>LOANS AND ADVANCES</v>
          </cell>
          <cell r="I406" t="str">
            <v>ADVANCES</v>
          </cell>
        </row>
        <row r="407">
          <cell r="A407" t="str">
            <v>A501601-085</v>
          </cell>
          <cell r="B407" t="str">
            <v>Adv-Belden Homes Pvt Ltd</v>
          </cell>
          <cell r="C407" t="str">
            <v>ASSET</v>
          </cell>
          <cell r="D407" t="str">
            <v>BALANCE SHEET</v>
          </cell>
          <cell r="E407" t="str">
            <v xml:space="preserve"> </v>
          </cell>
          <cell r="F407" t="str">
            <v xml:space="preserve"> </v>
          </cell>
          <cell r="G407" t="str">
            <v>CURRENT ASSETS, LOANS AND ADVANCES</v>
          </cell>
          <cell r="H407" t="str">
            <v>LOANS AND ADVANCES</v>
          </cell>
          <cell r="I407" t="str">
            <v>ADVANCES</v>
          </cell>
        </row>
        <row r="408">
          <cell r="A408" t="str">
            <v>A501601-086</v>
          </cell>
          <cell r="B408" t="str">
            <v>Adv-Verano Buil &amp; Dev Pvt Ltd</v>
          </cell>
          <cell r="C408" t="str">
            <v>ASSET</v>
          </cell>
          <cell r="D408" t="str">
            <v>BALANCE SHEET</v>
          </cell>
          <cell r="E408" t="str">
            <v xml:space="preserve"> </v>
          </cell>
          <cell r="F408" t="str">
            <v xml:space="preserve"> </v>
          </cell>
          <cell r="G408" t="str">
            <v>CURRENT ASSETS, LOANS AND ADVANCES</v>
          </cell>
          <cell r="H408" t="str">
            <v>LOANS AND ADVANCES</v>
          </cell>
          <cell r="I408" t="str">
            <v>ADVANCES</v>
          </cell>
        </row>
        <row r="409">
          <cell r="A409" t="str">
            <v>A501601-087</v>
          </cell>
          <cell r="B409" t="str">
            <v>Adv-Nellis Buil &amp; Dev Pvt Ltd</v>
          </cell>
          <cell r="C409" t="str">
            <v>ASSET</v>
          </cell>
          <cell r="D409" t="str">
            <v>BALANCE SHEET</v>
          </cell>
          <cell r="E409" t="str">
            <v xml:space="preserve"> </v>
          </cell>
          <cell r="F409" t="str">
            <v xml:space="preserve"> </v>
          </cell>
          <cell r="G409" t="str">
            <v>CURRENT ASSETS, LOANS AND ADVANCES</v>
          </cell>
          <cell r="H409" t="str">
            <v>LOANS AND ADVANCES</v>
          </cell>
          <cell r="I409" t="str">
            <v>ADVANCES</v>
          </cell>
        </row>
        <row r="410">
          <cell r="A410" t="str">
            <v>A501601-088</v>
          </cell>
          <cell r="B410" t="str">
            <v>Adv-Larissa Build &amp; Dev Pvt Ltd</v>
          </cell>
          <cell r="C410" t="str">
            <v>ASSET</v>
          </cell>
          <cell r="D410" t="str">
            <v>BALANCE SHEET</v>
          </cell>
          <cell r="E410" t="str">
            <v xml:space="preserve"> </v>
          </cell>
          <cell r="F410" t="str">
            <v xml:space="preserve"> </v>
          </cell>
          <cell r="G410" t="str">
            <v>CURRENT ASSETS, LOANS AND ADVANCES</v>
          </cell>
          <cell r="H410" t="str">
            <v>LOANS AND ADVANCES</v>
          </cell>
          <cell r="I410" t="str">
            <v>ADVANCES</v>
          </cell>
        </row>
        <row r="411">
          <cell r="A411" t="str">
            <v>A501601-089</v>
          </cell>
          <cell r="B411" t="str">
            <v>Adv-Amon Estates Pvt Ltd</v>
          </cell>
          <cell r="C411" t="str">
            <v>ASSET</v>
          </cell>
          <cell r="D411" t="str">
            <v>BALANCE SHEET</v>
          </cell>
          <cell r="E411" t="str">
            <v xml:space="preserve"> </v>
          </cell>
          <cell r="F411" t="str">
            <v xml:space="preserve"> </v>
          </cell>
          <cell r="G411" t="str">
            <v>CURRENT ASSETS, LOANS AND ADVANCES</v>
          </cell>
          <cell r="H411" t="str">
            <v>LOANS AND ADVANCES</v>
          </cell>
          <cell r="I411" t="str">
            <v>ADVANCES</v>
          </cell>
        </row>
        <row r="412">
          <cell r="A412" t="str">
            <v>A501601-090</v>
          </cell>
          <cell r="B412" t="str">
            <v>Adv-Amor Estates Pvt Ltd</v>
          </cell>
          <cell r="C412" t="str">
            <v>ASSET</v>
          </cell>
          <cell r="D412" t="str">
            <v>BALANCE SHEET</v>
          </cell>
          <cell r="E412" t="str">
            <v xml:space="preserve"> </v>
          </cell>
          <cell r="F412" t="str">
            <v xml:space="preserve"> </v>
          </cell>
          <cell r="G412" t="str">
            <v>CURRENT ASSETS, LOANS AND ADVANCES</v>
          </cell>
          <cell r="H412" t="str">
            <v>LOANS AND ADVANCES</v>
          </cell>
          <cell r="I412" t="str">
            <v>ADVANCES</v>
          </cell>
        </row>
        <row r="413">
          <cell r="A413" t="str">
            <v>A501601-091</v>
          </cell>
          <cell r="B413" t="str">
            <v>Adv-Rujula Build &amp; Dev Pvt Ltd</v>
          </cell>
          <cell r="C413" t="str">
            <v>ASSET</v>
          </cell>
          <cell r="D413" t="str">
            <v>BALANCE SHEET</v>
          </cell>
          <cell r="E413" t="str">
            <v xml:space="preserve"> </v>
          </cell>
          <cell r="F413" t="str">
            <v xml:space="preserve"> </v>
          </cell>
          <cell r="G413" t="str">
            <v>CURRENT ASSETS, LOANS AND ADVANCES</v>
          </cell>
          <cell r="H413" t="str">
            <v>LOANS AND ADVANCES</v>
          </cell>
          <cell r="I413" t="str">
            <v>ADVANCES</v>
          </cell>
        </row>
        <row r="414">
          <cell r="A414" t="str">
            <v>A501601-092</v>
          </cell>
          <cell r="B414" t="str">
            <v>Adv-Senymour Build &amp; Dev Pvt Ltd</v>
          </cell>
          <cell r="C414" t="str">
            <v>ASSET</v>
          </cell>
          <cell r="D414" t="str">
            <v>BALANCE SHEET</v>
          </cell>
          <cell r="E414" t="str">
            <v xml:space="preserve"> </v>
          </cell>
          <cell r="F414" t="str">
            <v xml:space="preserve"> </v>
          </cell>
          <cell r="G414" t="str">
            <v>CURRENT ASSETS, LOANS AND ADVANCES</v>
          </cell>
          <cell r="H414" t="str">
            <v>LOANS AND ADVANCES</v>
          </cell>
          <cell r="I414" t="str">
            <v>ADVANCES</v>
          </cell>
        </row>
        <row r="415">
          <cell r="A415" t="str">
            <v>A501601-093</v>
          </cell>
          <cell r="B415" t="str">
            <v>Adv-Pan Infratech Pvt Ltd</v>
          </cell>
          <cell r="C415" t="str">
            <v>ASSET</v>
          </cell>
          <cell r="D415" t="str">
            <v>BALANCE SHEET</v>
          </cell>
          <cell r="E415" t="str">
            <v xml:space="preserve"> </v>
          </cell>
          <cell r="F415" t="str">
            <v xml:space="preserve"> </v>
          </cell>
          <cell r="G415" t="str">
            <v>CURRENT ASSETS, LOANS AND ADVANCES</v>
          </cell>
          <cell r="H415" t="str">
            <v>LOANS AND ADVANCES</v>
          </cell>
          <cell r="I415" t="str">
            <v>ADVANCES</v>
          </cell>
        </row>
        <row r="416">
          <cell r="A416" t="str">
            <v>A501601-094</v>
          </cell>
          <cell r="B416" t="str">
            <v>Adv-Erasma Builders &amp; Developers Pvt Ltd</v>
          </cell>
          <cell r="C416" t="str">
            <v>ASSET</v>
          </cell>
          <cell r="D416" t="str">
            <v>BALANCE SHEET</v>
          </cell>
          <cell r="E416" t="str">
            <v xml:space="preserve"> </v>
          </cell>
          <cell r="F416" t="str">
            <v xml:space="preserve"> </v>
          </cell>
          <cell r="G416" t="str">
            <v>CURRENT ASSETS, LOANS AND ADVANCES</v>
          </cell>
          <cell r="H416" t="str">
            <v>LOANS AND ADVANCES</v>
          </cell>
          <cell r="I416" t="str">
            <v>ADVANCES</v>
          </cell>
        </row>
        <row r="417">
          <cell r="A417" t="str">
            <v>A501601-095</v>
          </cell>
          <cell r="B417" t="str">
            <v>Adv-Apis Realtors Pvt Ltd</v>
          </cell>
          <cell r="C417" t="str">
            <v>ASSET</v>
          </cell>
          <cell r="D417" t="str">
            <v>BALANCE SHEET</v>
          </cell>
          <cell r="E417" t="str">
            <v xml:space="preserve"> </v>
          </cell>
          <cell r="F417" t="str">
            <v xml:space="preserve"> </v>
          </cell>
          <cell r="G417" t="str">
            <v>CURRENT ASSETS, LOANS AND ADVANCES</v>
          </cell>
          <cell r="H417" t="str">
            <v>LOANS AND ADVANCES</v>
          </cell>
          <cell r="I417" t="str">
            <v>ADVANCES</v>
          </cell>
        </row>
        <row r="418">
          <cell r="A418" t="str">
            <v>A501601-096</v>
          </cell>
          <cell r="B418" t="str">
            <v>Adv-DHCL Premium Mall Div</v>
          </cell>
          <cell r="C418" t="str">
            <v>ASSET</v>
          </cell>
          <cell r="D418" t="str">
            <v>BALANCE SHEET</v>
          </cell>
          <cell r="E418" t="str">
            <v xml:space="preserve"> </v>
          </cell>
          <cell r="F418" t="str">
            <v xml:space="preserve"> </v>
          </cell>
          <cell r="G418" t="str">
            <v>CURRENT ASSETS, LOANS AND ADVANCES</v>
          </cell>
          <cell r="H418" t="str">
            <v>LOANS AND ADVANCES</v>
          </cell>
          <cell r="I418" t="str">
            <v>ADVANCES</v>
          </cell>
        </row>
        <row r="419">
          <cell r="A419" t="str">
            <v>A501601-097</v>
          </cell>
          <cell r="B419" t="str">
            <v>Adv-Tane Estates Pvt Ltd</v>
          </cell>
          <cell r="C419" t="str">
            <v>ASSET</v>
          </cell>
          <cell r="D419" t="str">
            <v>BALANCE SHEET</v>
          </cell>
          <cell r="E419" t="str">
            <v xml:space="preserve"> </v>
          </cell>
          <cell r="F419" t="str">
            <v xml:space="preserve"> </v>
          </cell>
          <cell r="G419" t="str">
            <v>CURRENT ASSETS, LOANS AND ADVANCES</v>
          </cell>
          <cell r="H419" t="str">
            <v>LOANS AND ADVANCES</v>
          </cell>
          <cell r="I419" t="str">
            <v>ADVANCES</v>
          </cell>
        </row>
        <row r="420">
          <cell r="A420" t="str">
            <v>A501601-098</v>
          </cell>
          <cell r="B420" t="str">
            <v>Adv-Querida Buil &amp; Dev Pvt Ltd</v>
          </cell>
          <cell r="C420" t="str">
            <v>ASSET</v>
          </cell>
          <cell r="D420" t="str">
            <v>BALANCE SHEET</v>
          </cell>
          <cell r="E420" t="str">
            <v xml:space="preserve"> </v>
          </cell>
          <cell r="F420" t="str">
            <v xml:space="preserve"> </v>
          </cell>
          <cell r="G420" t="str">
            <v>CURRENT ASSETS, LOANS AND ADVANCES</v>
          </cell>
          <cell r="H420" t="str">
            <v>LOANS AND ADVANCES</v>
          </cell>
          <cell r="I420" t="str">
            <v>ADVANCES</v>
          </cell>
        </row>
        <row r="421">
          <cell r="A421" t="str">
            <v>A501601-099</v>
          </cell>
          <cell r="B421" t="str">
            <v>Adv-Peninab Buil &amp; Cnstr Pvt Ltd</v>
          </cell>
          <cell r="C421" t="str">
            <v>ASSET</v>
          </cell>
          <cell r="D421" t="str">
            <v>BALANCE SHEET</v>
          </cell>
          <cell r="E421" t="str">
            <v xml:space="preserve"> </v>
          </cell>
          <cell r="F421" t="str">
            <v xml:space="preserve"> </v>
          </cell>
          <cell r="G421" t="str">
            <v>CURRENT ASSETS, LOANS AND ADVANCES</v>
          </cell>
          <cell r="H421" t="str">
            <v>LOANS AND ADVANCES</v>
          </cell>
          <cell r="I421" t="str">
            <v>ADVANCES</v>
          </cell>
        </row>
        <row r="422">
          <cell r="A422" t="str">
            <v>A501601-100</v>
          </cell>
          <cell r="B422" t="str">
            <v>Adv-BAAL REALTORS PVT LTD</v>
          </cell>
          <cell r="C422" t="str">
            <v>ASSET</v>
          </cell>
          <cell r="D422" t="str">
            <v>BALANCE SHEET</v>
          </cell>
          <cell r="E422" t="str">
            <v xml:space="preserve"> </v>
          </cell>
          <cell r="F422" t="str">
            <v xml:space="preserve"> </v>
          </cell>
          <cell r="G422" t="str">
            <v>CURRENT ASSETS, LOANS AND ADVANCES</v>
          </cell>
          <cell r="H422" t="str">
            <v>LOANS AND ADVANCES</v>
          </cell>
          <cell r="I422" t="str">
            <v>ADVANCES</v>
          </cell>
        </row>
        <row r="423">
          <cell r="A423" t="str">
            <v>A501601-101</v>
          </cell>
          <cell r="B423" t="str">
            <v>Adv-Domus Realtors Pvt Ltd</v>
          </cell>
          <cell r="C423" t="str">
            <v>ASSET</v>
          </cell>
          <cell r="D423" t="str">
            <v>BALANCE SHEET</v>
          </cell>
          <cell r="E423" t="str">
            <v xml:space="preserve"> </v>
          </cell>
          <cell r="F423" t="str">
            <v xml:space="preserve"> </v>
          </cell>
          <cell r="G423" t="str">
            <v>CURRENT ASSETS, LOANS AND ADVANCES</v>
          </cell>
          <cell r="H423" t="str">
            <v>LOANS AND ADVANCES</v>
          </cell>
          <cell r="I423" t="str">
            <v>ADVANCES</v>
          </cell>
        </row>
        <row r="424">
          <cell r="A424" t="str">
            <v>A501601-102</v>
          </cell>
          <cell r="B424" t="str">
            <v>Adv-Liber Buildwell Pvt Ltd</v>
          </cell>
          <cell r="C424" t="str">
            <v>ASSET</v>
          </cell>
          <cell r="D424" t="str">
            <v>BALANCE SHEET</v>
          </cell>
          <cell r="E424" t="str">
            <v xml:space="preserve"> </v>
          </cell>
          <cell r="F424" t="str">
            <v xml:space="preserve"> </v>
          </cell>
          <cell r="G424" t="str">
            <v>CURRENT ASSETS, LOANS AND ADVANCES</v>
          </cell>
          <cell r="H424" t="str">
            <v>LOANS AND ADVANCES</v>
          </cell>
          <cell r="I424" t="str">
            <v>ADVANCES</v>
          </cell>
        </row>
        <row r="425">
          <cell r="A425" t="str">
            <v>A501601-103</v>
          </cell>
          <cell r="B425" t="str">
            <v>Adv-Fyme Buil &amp; Cnstr Pvt Ltd</v>
          </cell>
          <cell r="C425" t="str">
            <v>ASSET</v>
          </cell>
          <cell r="D425" t="str">
            <v>BALANCE SHEET</v>
          </cell>
          <cell r="E425" t="str">
            <v xml:space="preserve"> </v>
          </cell>
          <cell r="F425" t="str">
            <v xml:space="preserve"> </v>
          </cell>
          <cell r="G425" t="str">
            <v>CURRENT ASSETS, LOANS AND ADVANCES</v>
          </cell>
          <cell r="H425" t="str">
            <v>LOANS AND ADVANCES</v>
          </cell>
          <cell r="I425" t="str">
            <v>ADVANCES</v>
          </cell>
        </row>
        <row r="426">
          <cell r="A426" t="str">
            <v>A501601-104</v>
          </cell>
          <cell r="B426" t="str">
            <v>Adv-Laureny Buil &amp; Cnstr Pvt Ltd</v>
          </cell>
          <cell r="C426" t="str">
            <v>ASSET</v>
          </cell>
          <cell r="D426" t="str">
            <v>BALANCE SHEET</v>
          </cell>
          <cell r="E426" t="str">
            <v xml:space="preserve"> </v>
          </cell>
          <cell r="F426" t="str">
            <v xml:space="preserve"> </v>
          </cell>
          <cell r="G426" t="str">
            <v>CURRENT ASSETS, LOANS AND ADVANCES</v>
          </cell>
          <cell r="H426" t="str">
            <v>LOANS AND ADVANCES</v>
          </cell>
          <cell r="I426" t="str">
            <v>ADVANCES</v>
          </cell>
        </row>
        <row r="427">
          <cell r="A427" t="str">
            <v>A501601-105</v>
          </cell>
          <cell r="B427" t="str">
            <v>Adv-Alethia Buil &amp; Dev Pvt Ltd</v>
          </cell>
          <cell r="C427" t="str">
            <v>ASSET</v>
          </cell>
          <cell r="D427" t="str">
            <v>BALANCE SHEET</v>
          </cell>
          <cell r="E427" t="str">
            <v xml:space="preserve"> </v>
          </cell>
          <cell r="F427" t="str">
            <v xml:space="preserve"> </v>
          </cell>
          <cell r="G427" t="str">
            <v>CURRENT ASSETS, LOANS AND ADVANCES</v>
          </cell>
          <cell r="H427" t="str">
            <v>LOANS AND ADVANCES</v>
          </cell>
          <cell r="I427" t="str">
            <v>ADVANCES</v>
          </cell>
        </row>
        <row r="428">
          <cell r="A428" t="str">
            <v>A501601-106</v>
          </cell>
          <cell r="B428" t="str">
            <v>Adv-Nedra Buil &amp; Dev Pvt Ltd</v>
          </cell>
          <cell r="C428" t="str">
            <v>ASSET</v>
          </cell>
          <cell r="D428" t="str">
            <v>BALANCE SHEET</v>
          </cell>
          <cell r="E428" t="str">
            <v xml:space="preserve"> </v>
          </cell>
          <cell r="F428" t="str">
            <v xml:space="preserve"> </v>
          </cell>
          <cell r="G428" t="str">
            <v>CURRENT ASSETS, LOANS AND ADVANCES</v>
          </cell>
          <cell r="H428" t="str">
            <v>LOANS AND ADVANCES</v>
          </cell>
          <cell r="I428" t="str">
            <v>ADVANCES</v>
          </cell>
        </row>
        <row r="429">
          <cell r="A429" t="str">
            <v>A501601-107</v>
          </cell>
          <cell r="B429" t="str">
            <v>Adv-Elvira Build &amp; Cnstr Pvt Ltd</v>
          </cell>
          <cell r="C429" t="str">
            <v>ASSET</v>
          </cell>
          <cell r="D429" t="str">
            <v>BALANCE SHEET</v>
          </cell>
          <cell r="E429" t="str">
            <v xml:space="preserve"> </v>
          </cell>
          <cell r="F429" t="str">
            <v xml:space="preserve"> </v>
          </cell>
          <cell r="G429" t="str">
            <v>CURRENT ASSETS, LOANS AND ADVANCES</v>
          </cell>
          <cell r="H429" t="str">
            <v>LOANS AND ADVANCES</v>
          </cell>
          <cell r="I429" t="str">
            <v>ADVANCES</v>
          </cell>
        </row>
        <row r="430">
          <cell r="A430" t="str">
            <v>A601001</v>
          </cell>
          <cell r="B430" t="str">
            <v>Advances to Suppliers of goods /services</v>
          </cell>
          <cell r="C430" t="str">
            <v>ASSET</v>
          </cell>
          <cell r="D430" t="str">
            <v>BALANCE SHEET</v>
          </cell>
          <cell r="E430" t="str">
            <v>SUPPLIER PREPAYMENT A/C</v>
          </cell>
          <cell r="F430" t="str">
            <v xml:space="preserve"> </v>
          </cell>
          <cell r="G430" t="str">
            <v>CURRENT ASSETS, LOANS AND ADVANCES</v>
          </cell>
          <cell r="H430" t="str">
            <v>LOANS AND ADVANCES</v>
          </cell>
          <cell r="I430" t="str">
            <v>ADVANCES</v>
          </cell>
        </row>
        <row r="431">
          <cell r="A431" t="str">
            <v>A601002</v>
          </cell>
          <cell r="B431" t="str">
            <v>Advance Against Capital Goods</v>
          </cell>
          <cell r="C431" t="str">
            <v>ASSET</v>
          </cell>
          <cell r="D431" t="str">
            <v>BALANCE SHEET</v>
          </cell>
          <cell r="E431" t="str">
            <v>SUPPLIER PREPAYMENT A/C</v>
          </cell>
          <cell r="F431" t="str">
            <v xml:space="preserve"> </v>
          </cell>
          <cell r="G431" t="str">
            <v>CURRENT ASSETS, LOANS AND ADVANCES</v>
          </cell>
          <cell r="H431" t="str">
            <v>LOANS AND ADVANCES</v>
          </cell>
          <cell r="I431" t="str">
            <v>ADVANCES</v>
          </cell>
        </row>
        <row r="432">
          <cell r="A432" t="str">
            <v>A601003</v>
          </cell>
          <cell r="B432" t="str">
            <v>Works contract/Contractor Adv(Secured)</v>
          </cell>
          <cell r="C432" t="str">
            <v>ASSET</v>
          </cell>
          <cell r="D432" t="str">
            <v>BALANCE SHEET</v>
          </cell>
          <cell r="E432" t="str">
            <v>SUPPLIER PREPAYMENT A/C</v>
          </cell>
          <cell r="F432" t="str">
            <v xml:space="preserve"> </v>
          </cell>
          <cell r="G432" t="str">
            <v>CURRENT ASSETS, LOANS AND ADVANCES</v>
          </cell>
          <cell r="H432" t="str">
            <v>LOANS AND ADVANCES</v>
          </cell>
          <cell r="I432" t="str">
            <v>ADVANCES</v>
          </cell>
        </row>
        <row r="433">
          <cell r="A433" t="str">
            <v>A601004</v>
          </cell>
          <cell r="B433" t="str">
            <v>Works contract/Contractor Adv(Unsecured)</v>
          </cell>
          <cell r="C433" t="str">
            <v>ASSET</v>
          </cell>
          <cell r="D433" t="str">
            <v>BALANCE SHEET</v>
          </cell>
          <cell r="E433" t="str">
            <v>SUPPLIER PREPAYMENT A/C</v>
          </cell>
          <cell r="F433" t="str">
            <v xml:space="preserve"> </v>
          </cell>
          <cell r="G433" t="str">
            <v>CURRENT ASSETS, LOANS AND ADVANCES</v>
          </cell>
          <cell r="H433" t="str">
            <v>LOANS AND ADVANCES</v>
          </cell>
          <cell r="I433" t="str">
            <v>ADVANCES</v>
          </cell>
        </row>
        <row r="434">
          <cell r="A434" t="str">
            <v>A601005</v>
          </cell>
          <cell r="B434" t="str">
            <v>Advance to Retainers</v>
          </cell>
          <cell r="C434" t="str">
            <v>ASSET</v>
          </cell>
          <cell r="D434" t="str">
            <v>BALANCE SHEET</v>
          </cell>
          <cell r="E434" t="str">
            <v>SUPPLIER PREPAYMENT A/C</v>
          </cell>
          <cell r="F434" t="str">
            <v xml:space="preserve"> </v>
          </cell>
          <cell r="G434" t="str">
            <v>CURRENT ASSETS, LOANS AND ADVANCES</v>
          </cell>
          <cell r="H434" t="str">
            <v>LOANS AND ADVANCES</v>
          </cell>
          <cell r="I434" t="str">
            <v>ADVANCES</v>
          </cell>
        </row>
        <row r="435">
          <cell r="A435" t="str">
            <v>A601006</v>
          </cell>
          <cell r="B435" t="str">
            <v>Broker Advance</v>
          </cell>
          <cell r="C435" t="str">
            <v>ASSET</v>
          </cell>
          <cell r="D435" t="str">
            <v>BALANCE SHEET</v>
          </cell>
          <cell r="E435" t="str">
            <v>SUPPLIER PREPAYMENT A/C</v>
          </cell>
          <cell r="F435" t="str">
            <v xml:space="preserve"> </v>
          </cell>
          <cell r="G435" t="str">
            <v>CURRENT ASSETS, LOANS AND ADVANCES</v>
          </cell>
          <cell r="H435" t="str">
            <v>LOANS AND ADVANCES</v>
          </cell>
          <cell r="I435" t="str">
            <v>ADVANCES</v>
          </cell>
        </row>
        <row r="436">
          <cell r="A436" t="str">
            <v>A601101</v>
          </cell>
          <cell r="B436" t="str">
            <v>Advance Advertisement</v>
          </cell>
          <cell r="C436" t="str">
            <v>ASSET</v>
          </cell>
          <cell r="D436" t="str">
            <v>BALANCE SHEET</v>
          </cell>
          <cell r="E436" t="str">
            <v xml:space="preserve"> </v>
          </cell>
          <cell r="F436" t="str">
            <v xml:space="preserve"> </v>
          </cell>
          <cell r="G436" t="str">
            <v>CURRENT ASSETS, LOANS AND ADVANCES</v>
          </cell>
          <cell r="H436" t="str">
            <v>LOANS AND ADVANCES</v>
          </cell>
          <cell r="I436" t="str">
            <v>ADVANCES</v>
          </cell>
        </row>
        <row r="437">
          <cell r="A437" t="str">
            <v>A601102</v>
          </cell>
          <cell r="B437" t="str">
            <v>Advance Subscription</v>
          </cell>
          <cell r="C437" t="str">
            <v>ASSET</v>
          </cell>
          <cell r="D437" t="str">
            <v>BALANCE SHEET</v>
          </cell>
          <cell r="E437" t="str">
            <v xml:space="preserve"> </v>
          </cell>
          <cell r="F437" t="str">
            <v xml:space="preserve"> </v>
          </cell>
          <cell r="G437" t="str">
            <v>CURRENT ASSETS, LOANS AND ADVANCES</v>
          </cell>
          <cell r="H437" t="str">
            <v>LOANS AND ADVANCES</v>
          </cell>
          <cell r="I437" t="str">
            <v>ADVANCES</v>
          </cell>
        </row>
        <row r="438">
          <cell r="A438" t="str">
            <v>A601103</v>
          </cell>
          <cell r="B438" t="str">
            <v>Advance For Land Purchase</v>
          </cell>
          <cell r="C438" t="str">
            <v>ASSET</v>
          </cell>
          <cell r="D438" t="str">
            <v>BALANCE SHEET</v>
          </cell>
          <cell r="E438" t="str">
            <v>SUPPLIER PREPAYMENT A/C</v>
          </cell>
          <cell r="F438" t="str">
            <v xml:space="preserve"> </v>
          </cell>
          <cell r="G438" t="str">
            <v>CURRENT ASSETS, LOANS AND ADVANCES</v>
          </cell>
          <cell r="H438" t="str">
            <v>LOANS AND ADVANCES</v>
          </cell>
          <cell r="I438" t="str">
            <v>ADVANCES</v>
          </cell>
        </row>
        <row r="439">
          <cell r="A439" t="str">
            <v>A601104</v>
          </cell>
          <cell r="B439" t="str">
            <v>Other Business Advance</v>
          </cell>
          <cell r="C439" t="str">
            <v>ASSET</v>
          </cell>
          <cell r="D439" t="str">
            <v>BALANCE SHEET</v>
          </cell>
          <cell r="E439" t="str">
            <v xml:space="preserve"> </v>
          </cell>
          <cell r="F439" t="str">
            <v xml:space="preserve"> </v>
          </cell>
          <cell r="G439" t="str">
            <v>CURRENT ASSETS, LOANS AND ADVANCES</v>
          </cell>
          <cell r="H439" t="str">
            <v>LOANS AND ADVANCES</v>
          </cell>
          <cell r="I439" t="str">
            <v>ADVANCES</v>
          </cell>
        </row>
        <row r="440">
          <cell r="A440" t="str">
            <v>A601105-015</v>
          </cell>
          <cell r="B440" t="str">
            <v>Pmt agt collaboration-Matadin</v>
          </cell>
          <cell r="C440" t="str">
            <v>ASSET</v>
          </cell>
          <cell r="D440" t="str">
            <v>BALANCE SHEET</v>
          </cell>
          <cell r="E440" t="str">
            <v xml:space="preserve"> </v>
          </cell>
          <cell r="F440" t="str">
            <v xml:space="preserve"> </v>
          </cell>
          <cell r="G440" t="str">
            <v>CURRENT ASSETS, LOANS AND ADVANCES</v>
          </cell>
          <cell r="H440" t="str">
            <v>LOANS AND ADVANCES</v>
          </cell>
          <cell r="I440" t="str">
            <v>ADVANCES</v>
          </cell>
        </row>
        <row r="441">
          <cell r="A441" t="str">
            <v>A601105-016</v>
          </cell>
          <cell r="B441" t="str">
            <v>Pmt agt collaboration-Chatterpal</v>
          </cell>
          <cell r="C441" t="str">
            <v>ASSET</v>
          </cell>
          <cell r="D441" t="str">
            <v>BALANCE SHEET</v>
          </cell>
          <cell r="E441" t="str">
            <v xml:space="preserve"> </v>
          </cell>
          <cell r="F441" t="str">
            <v xml:space="preserve"> </v>
          </cell>
          <cell r="G441" t="str">
            <v>CURRENT ASSETS, LOANS AND ADVANCES</v>
          </cell>
          <cell r="H441" t="str">
            <v>LOANS AND ADVANCES</v>
          </cell>
          <cell r="I441" t="str">
            <v>ADVANCES</v>
          </cell>
        </row>
        <row r="442">
          <cell r="A442" t="str">
            <v>A601105-017</v>
          </cell>
          <cell r="B442" t="str">
            <v>Pmt agt collaboration-Satpal</v>
          </cell>
          <cell r="C442" t="str">
            <v>ASSET</v>
          </cell>
          <cell r="D442" t="str">
            <v>BALANCE SHEET</v>
          </cell>
          <cell r="E442" t="str">
            <v xml:space="preserve"> </v>
          </cell>
          <cell r="F442" t="str">
            <v xml:space="preserve"> </v>
          </cell>
          <cell r="G442" t="str">
            <v>CURRENT ASSETS, LOANS AND ADVANCES</v>
          </cell>
          <cell r="H442" t="str">
            <v>LOANS AND ADVANCES</v>
          </cell>
          <cell r="I442" t="str">
            <v>ADVANCES</v>
          </cell>
        </row>
        <row r="443">
          <cell r="A443" t="str">
            <v>A601106</v>
          </cell>
          <cell r="B443" t="str">
            <v>wrongly created</v>
          </cell>
          <cell r="C443" t="str">
            <v>ASSET</v>
          </cell>
          <cell r="D443" t="str">
            <v>BALANCE SHEET</v>
          </cell>
          <cell r="E443" t="str">
            <v>SUPPLIER PREPAYMENT A/C</v>
          </cell>
          <cell r="F443" t="str">
            <v xml:space="preserve"> </v>
          </cell>
          <cell r="G443" t="str">
            <v>CURRENT ASSETS, LOANS AND ADVANCES</v>
          </cell>
          <cell r="H443" t="str">
            <v>LOANS AND ADVANCES</v>
          </cell>
          <cell r="I443" t="str">
            <v>ADVANCES</v>
          </cell>
        </row>
        <row r="444">
          <cell r="A444" t="str">
            <v>A601107</v>
          </cell>
          <cell r="B444" t="str">
            <v>ADVANCE FOR LAND</v>
          </cell>
          <cell r="C444" t="str">
            <v>ASSET</v>
          </cell>
          <cell r="D444" t="str">
            <v>BALANCE SHEET</v>
          </cell>
          <cell r="G444" t="str">
            <v>CURRENT ASSETS, LOANS AND ADVANCES</v>
          </cell>
          <cell r="H444" t="str">
            <v>LOANS AND ADVANCES</v>
          </cell>
          <cell r="I444" t="str">
            <v>ADVANCES</v>
          </cell>
        </row>
        <row r="445">
          <cell r="A445" t="str">
            <v>A601108</v>
          </cell>
          <cell r="B445" t="str">
            <v>UNSECURED LOANS</v>
          </cell>
          <cell r="C445" t="str">
            <v>ASSET</v>
          </cell>
          <cell r="D445" t="str">
            <v>BALANCE SHEET</v>
          </cell>
          <cell r="E445" t="str">
            <v>SUPPLIER PREPAYMENT A/C</v>
          </cell>
          <cell r="G445" t="str">
            <v>CURRENT ASSETS, LOANS AND ADVANCES</v>
          </cell>
          <cell r="H445" t="str">
            <v>LOANS AND ADVANCES</v>
          </cell>
          <cell r="I445" t="str">
            <v>ADVANCES</v>
          </cell>
        </row>
        <row r="446">
          <cell r="A446" t="str">
            <v>A601109</v>
          </cell>
          <cell r="B446" t="str">
            <v>RENT IN ADVANCE</v>
          </cell>
          <cell r="C446" t="str">
            <v>ASSET</v>
          </cell>
          <cell r="D446" t="str">
            <v>BALANCE SHEET</v>
          </cell>
          <cell r="E446" t="str">
            <v>SUPPLIER PREPAYMENT A/C</v>
          </cell>
          <cell r="G446" t="str">
            <v>CURRENT ASSETS, LOANS AND ADVANCES</v>
          </cell>
          <cell r="H446" t="str">
            <v>LOANS AND ADVANCES</v>
          </cell>
          <cell r="I446" t="str">
            <v>ADVANCES</v>
          </cell>
        </row>
        <row r="447">
          <cell r="A447" t="str">
            <v>A601201</v>
          </cell>
          <cell r="B447" t="str">
            <v>Salary - Advance</v>
          </cell>
          <cell r="C447" t="str">
            <v>ASSET</v>
          </cell>
          <cell r="D447" t="str">
            <v>BALANCE SHEET</v>
          </cell>
          <cell r="E447" t="str">
            <v>SUPPLIER PREPAYMENT A/C</v>
          </cell>
          <cell r="F447" t="str">
            <v xml:space="preserve"> </v>
          </cell>
          <cell r="G447" t="str">
            <v>CURRENT ASSETS, LOANS AND ADVANCES</v>
          </cell>
          <cell r="H447" t="str">
            <v>LOANS AND ADVANCES</v>
          </cell>
          <cell r="I447" t="str">
            <v>STAFF ADVANCES</v>
          </cell>
        </row>
        <row r="448">
          <cell r="A448" t="str">
            <v>A601202</v>
          </cell>
          <cell r="B448" t="str">
            <v>Advance L. T. A.</v>
          </cell>
          <cell r="C448" t="str">
            <v>ASSET</v>
          </cell>
          <cell r="D448" t="str">
            <v>BALANCE SHEET</v>
          </cell>
          <cell r="E448" t="str">
            <v xml:space="preserve"> </v>
          </cell>
          <cell r="F448" t="str">
            <v xml:space="preserve"> </v>
          </cell>
          <cell r="G448" t="str">
            <v>CURRENT ASSETS, LOANS AND ADVANCES</v>
          </cell>
          <cell r="H448" t="str">
            <v>LOANS AND ADVANCES</v>
          </cell>
          <cell r="I448" t="str">
            <v>STAFF ADVANCES</v>
          </cell>
        </row>
        <row r="449">
          <cell r="A449" t="str">
            <v>A601203</v>
          </cell>
          <cell r="B449" t="str">
            <v>Staff Advances- Expenses/Imprest</v>
          </cell>
          <cell r="C449" t="str">
            <v>ASSET</v>
          </cell>
          <cell r="D449" t="str">
            <v>BALANCE SHEET</v>
          </cell>
          <cell r="E449" t="str">
            <v>SUPPLIER PREPAYMENT A/C</v>
          </cell>
          <cell r="F449" t="str">
            <v xml:space="preserve"> </v>
          </cell>
          <cell r="G449" t="str">
            <v>CURRENT ASSETS, LOANS AND ADVANCES</v>
          </cell>
          <cell r="H449" t="str">
            <v>LOANS AND ADVANCES</v>
          </cell>
          <cell r="I449" t="str">
            <v>STAFF ADVANCES</v>
          </cell>
        </row>
        <row r="450">
          <cell r="A450" t="str">
            <v>A601204</v>
          </cell>
          <cell r="B450" t="str">
            <v>Tour Advance</v>
          </cell>
          <cell r="C450" t="str">
            <v>ASSET</v>
          </cell>
          <cell r="D450" t="str">
            <v>BALANCE SHEET</v>
          </cell>
          <cell r="E450" t="str">
            <v>SUPPLIER PREPAYMENT A/C</v>
          </cell>
          <cell r="F450" t="str">
            <v xml:space="preserve"> </v>
          </cell>
          <cell r="G450" t="str">
            <v>CURRENT ASSETS, LOANS AND ADVANCES</v>
          </cell>
          <cell r="H450" t="str">
            <v>LOANS AND ADVANCES</v>
          </cell>
          <cell r="I450" t="str">
            <v>STAFF ADVANCES</v>
          </cell>
        </row>
        <row r="451">
          <cell r="A451" t="str">
            <v>A601205</v>
          </cell>
          <cell r="B451" t="str">
            <v>Staff Advances- Expenses/Imprest</v>
          </cell>
          <cell r="C451" t="str">
            <v>ASSET</v>
          </cell>
          <cell r="D451" t="str">
            <v>BALANCE SHEET</v>
          </cell>
          <cell r="E451" t="str">
            <v>SUPPLIER PREPAYMENT A/C</v>
          </cell>
          <cell r="F451" t="str">
            <v xml:space="preserve"> </v>
          </cell>
          <cell r="G451" t="str">
            <v>CURRENT ASSETS, LOANS AND ADVANCES</v>
          </cell>
          <cell r="H451" t="str">
            <v>LOANS AND ADVANCES</v>
          </cell>
          <cell r="I451" t="str">
            <v>STAFF ADVANCES</v>
          </cell>
        </row>
        <row r="452">
          <cell r="A452" t="str">
            <v>A601206</v>
          </cell>
          <cell r="B452" t="str">
            <v>STAFF ADVANCE</v>
          </cell>
          <cell r="C452" t="str">
            <v>ASSET</v>
          </cell>
          <cell r="D452" t="str">
            <v>BALANCE SHEET</v>
          </cell>
          <cell r="E452" t="str">
            <v>SUPPLIER PREPAYMENT A/C</v>
          </cell>
          <cell r="F452" t="str">
            <v xml:space="preserve"> </v>
          </cell>
          <cell r="G452" t="str">
            <v>CURRENT ASSETS, LOANS AND ADVANCES</v>
          </cell>
          <cell r="H452" t="str">
            <v>LOANS AND ADVANCES</v>
          </cell>
          <cell r="I452" t="str">
            <v>STAFF ADVANCES</v>
          </cell>
        </row>
        <row r="453">
          <cell r="A453" t="str">
            <v>A601207</v>
          </cell>
          <cell r="B453" t="str">
            <v>Interest Subsidy (Employee)</v>
          </cell>
          <cell r="C453" t="str">
            <v>ASSET</v>
          </cell>
          <cell r="D453" t="str">
            <v>BALANCE SHEET</v>
          </cell>
          <cell r="E453" t="str">
            <v>SUPPLIER PREPAYMENT A/C</v>
          </cell>
          <cell r="F453" t="str">
            <v xml:space="preserve"> </v>
          </cell>
          <cell r="G453" t="str">
            <v>CURRENT ASSETS, LOANS AND ADVANCES</v>
          </cell>
          <cell r="H453" t="str">
            <v>LOANS AND ADVANCES</v>
          </cell>
          <cell r="I453" t="str">
            <v>STAFF ADVANCES</v>
          </cell>
        </row>
        <row r="454">
          <cell r="A454" t="str">
            <v>A601208</v>
          </cell>
          <cell r="B454" t="str">
            <v>Team Member Shortages</v>
          </cell>
          <cell r="C454" t="str">
            <v>ASSET</v>
          </cell>
          <cell r="D454" t="str">
            <v>BALANCE SHEET</v>
          </cell>
          <cell r="E454" t="str">
            <v xml:space="preserve"> </v>
          </cell>
          <cell r="F454" t="str">
            <v xml:space="preserve"> </v>
          </cell>
          <cell r="G454" t="str">
            <v>CURRENT ASSETS, LOANS AND ADVANCES</v>
          </cell>
          <cell r="H454" t="str">
            <v>LOANS AND ADVANCES</v>
          </cell>
          <cell r="I454" t="str">
            <v>STAFF ADVANCES</v>
          </cell>
        </row>
        <row r="455">
          <cell r="A455" t="str">
            <v>A601209</v>
          </cell>
          <cell r="B455" t="str">
            <v>Staff Shortages</v>
          </cell>
          <cell r="C455" t="str">
            <v>ASSET</v>
          </cell>
          <cell r="D455" t="str">
            <v>BALANCE SHEET</v>
          </cell>
          <cell r="E455" t="str">
            <v xml:space="preserve"> </v>
          </cell>
          <cell r="F455" t="str">
            <v xml:space="preserve"> </v>
          </cell>
          <cell r="G455" t="str">
            <v>CURRENT ASSETS, LOANS AND ADVANCES</v>
          </cell>
          <cell r="H455" t="str">
            <v>LOANS AND ADVANCES</v>
          </cell>
          <cell r="I455" t="str">
            <v>STAFF ADVANCES</v>
          </cell>
        </row>
        <row r="456">
          <cell r="A456" t="str">
            <v>A601301</v>
          </cell>
          <cell r="B456" t="str">
            <v>Appl. Money Towards Investment</v>
          </cell>
          <cell r="C456" t="str">
            <v>ASSET</v>
          </cell>
          <cell r="D456" t="str">
            <v>BALANCE SHEET</v>
          </cell>
          <cell r="E456" t="str">
            <v xml:space="preserve"> </v>
          </cell>
          <cell r="F456" t="str">
            <v xml:space="preserve"> </v>
          </cell>
          <cell r="G456" t="str">
            <v>CURRENT ASSETS, LOANS AND ADVANCES</v>
          </cell>
          <cell r="H456" t="str">
            <v>LOANS AND ADVANCES</v>
          </cell>
          <cell r="I456" t="str">
            <v>OTHER ADVANCES</v>
          </cell>
        </row>
        <row r="457">
          <cell r="A457" t="str">
            <v>A601302</v>
          </cell>
          <cell r="B457" t="str">
            <v>Advance - Others</v>
          </cell>
          <cell r="C457" t="str">
            <v>ASSET</v>
          </cell>
          <cell r="D457" t="str">
            <v>BALANCE SHEET</v>
          </cell>
          <cell r="E457" t="str">
            <v xml:space="preserve"> </v>
          </cell>
          <cell r="F457" t="str">
            <v xml:space="preserve"> </v>
          </cell>
          <cell r="G457" t="str">
            <v>CURRENT ASSETS, LOANS AND ADVANCES</v>
          </cell>
          <cell r="H457" t="str">
            <v>LOANS AND ADVANCES</v>
          </cell>
          <cell r="I457" t="str">
            <v>OTHER ADVANCES</v>
          </cell>
        </row>
        <row r="458">
          <cell r="A458" t="str">
            <v>A601303</v>
          </cell>
          <cell r="B458" t="str">
            <v>Distributors Tickets Recoverable</v>
          </cell>
          <cell r="C458" t="str">
            <v>ASSET</v>
          </cell>
          <cell r="D458" t="str">
            <v>BALANCE SHEET</v>
          </cell>
          <cell r="E458" t="str">
            <v xml:space="preserve"> </v>
          </cell>
          <cell r="F458" t="str">
            <v xml:space="preserve"> </v>
          </cell>
          <cell r="G458" t="str">
            <v>CURRENT ASSETS, LOANS AND ADVANCES</v>
          </cell>
          <cell r="H458" t="str">
            <v>LOANS AND ADVANCES</v>
          </cell>
          <cell r="I458" t="str">
            <v>OTHER ADVANCES</v>
          </cell>
        </row>
        <row r="459">
          <cell r="A459" t="str">
            <v>A602001-000</v>
          </cell>
          <cell r="B459" t="str">
            <v>Amt Reco.(Grp Co)</v>
          </cell>
          <cell r="C459" t="str">
            <v>ASSET</v>
          </cell>
          <cell r="D459" t="str">
            <v>BALANCE SHEET</v>
          </cell>
          <cell r="E459" t="str">
            <v xml:space="preserve"> </v>
          </cell>
          <cell r="F459" t="str">
            <v xml:space="preserve"> </v>
          </cell>
          <cell r="G459" t="str">
            <v>CURRENT ASSETS, LOANS AND ADVANCES</v>
          </cell>
          <cell r="H459" t="str">
            <v>LOANS AND ADVANCES</v>
          </cell>
          <cell r="I459" t="str">
            <v>AMOUNT RECOVERABLES</v>
          </cell>
        </row>
        <row r="460">
          <cell r="A460" t="str">
            <v>A602001-010</v>
          </cell>
          <cell r="B460" t="str">
            <v>Amt Reco.(Grp Co)-DUL Cnstr Div</v>
          </cell>
          <cell r="C460" t="str">
            <v>ASSET</v>
          </cell>
          <cell r="D460" t="str">
            <v>BALANCE SHEET</v>
          </cell>
          <cell r="E460" t="str">
            <v xml:space="preserve"> </v>
          </cell>
          <cell r="F460" t="str">
            <v xml:space="preserve"> </v>
          </cell>
          <cell r="G460" t="str">
            <v>CURRENT ASSETS, LOANS AND ADVANCES</v>
          </cell>
          <cell r="H460" t="str">
            <v>LOANS AND ADVANCES</v>
          </cell>
          <cell r="I460" t="str">
            <v>AMOUNT RECOVERABLES</v>
          </cell>
        </row>
        <row r="461">
          <cell r="A461" t="str">
            <v>A602001-020</v>
          </cell>
          <cell r="B461" t="str">
            <v>Amt Reco.(Grp Co)- DEDL</v>
          </cell>
          <cell r="C461" t="str">
            <v>ASSET</v>
          </cell>
          <cell r="D461" t="str">
            <v>BALANCE SHEET</v>
          </cell>
          <cell r="E461" t="str">
            <v xml:space="preserve"> </v>
          </cell>
          <cell r="F461" t="str">
            <v xml:space="preserve"> </v>
          </cell>
          <cell r="G461" t="str">
            <v>CURRENT ASSETS, LOANS AND ADVANCES</v>
          </cell>
          <cell r="H461" t="str">
            <v>LOANS AND ADVANCES</v>
          </cell>
          <cell r="I461" t="str">
            <v>AMOUNT RECOVERABLES</v>
          </cell>
        </row>
        <row r="462">
          <cell r="A462" t="str">
            <v>A602001-022</v>
          </cell>
          <cell r="B462" t="str">
            <v>Amt Reco.(Grp Co)-  Dlf Info City(Chenn)</v>
          </cell>
          <cell r="C462" t="str">
            <v>ASSET</v>
          </cell>
          <cell r="D462" t="str">
            <v>BALANCE SHEET</v>
          </cell>
          <cell r="E462" t="str">
            <v xml:space="preserve"> </v>
          </cell>
          <cell r="F462" t="str">
            <v xml:space="preserve"> </v>
          </cell>
          <cell r="G462" t="str">
            <v>CURRENT ASSETS, LOANS AND ADVANCES</v>
          </cell>
          <cell r="H462" t="str">
            <v>LOANS AND ADVANCES</v>
          </cell>
          <cell r="I462" t="str">
            <v>AMOUNT RECOVERABLES</v>
          </cell>
        </row>
        <row r="463">
          <cell r="A463" t="str">
            <v>A602001-023</v>
          </cell>
          <cell r="B463" t="str">
            <v>Amt Reco.(Grp Co)- DLF INFOCITY(HYDERBD)</v>
          </cell>
          <cell r="C463" t="str">
            <v>ASSET</v>
          </cell>
          <cell r="D463" t="str">
            <v>BALANCE SHEET</v>
          </cell>
          <cell r="E463" t="str">
            <v xml:space="preserve"> </v>
          </cell>
          <cell r="F463" t="str">
            <v xml:space="preserve"> </v>
          </cell>
          <cell r="G463" t="str">
            <v>CURRENT ASSETS, LOANS AND ADVANCES</v>
          </cell>
          <cell r="H463" t="str">
            <v>LOANS AND ADVANCES</v>
          </cell>
          <cell r="I463" t="str">
            <v>AMOUNT RECOVERABLES</v>
          </cell>
        </row>
        <row r="464">
          <cell r="A464" t="str">
            <v>A602001-025</v>
          </cell>
          <cell r="B464" t="str">
            <v>Amt Reco.(Grp Co)-DLF Services L</v>
          </cell>
          <cell r="C464" t="str">
            <v>ASSET</v>
          </cell>
          <cell r="D464" t="str">
            <v>BALANCE SHEET</v>
          </cell>
          <cell r="E464" t="str">
            <v xml:space="preserve"> </v>
          </cell>
          <cell r="F464" t="str">
            <v xml:space="preserve"> </v>
          </cell>
          <cell r="G464" t="str">
            <v>CURRENT ASSETS, LOANS AND ADVANCES</v>
          </cell>
          <cell r="H464" t="str">
            <v>LOANS AND ADVANCES</v>
          </cell>
          <cell r="I464" t="str">
            <v>AMOUNT RECOVERABLES</v>
          </cell>
        </row>
        <row r="465">
          <cell r="A465" t="str">
            <v>A602001-030</v>
          </cell>
          <cell r="B465" t="str">
            <v>Amt Reco.(Grp Co)-  Newgen Medworld Hosp</v>
          </cell>
          <cell r="C465" t="str">
            <v>ASSET</v>
          </cell>
          <cell r="D465" t="str">
            <v>BALANCE SHEET</v>
          </cell>
          <cell r="E465" t="str">
            <v xml:space="preserve"> </v>
          </cell>
          <cell r="F465" t="str">
            <v xml:space="preserve"> </v>
          </cell>
          <cell r="G465" t="str">
            <v>CURRENT ASSETS, LOANS AND ADVANCES</v>
          </cell>
          <cell r="H465" t="str">
            <v>LOANS AND ADVANCES</v>
          </cell>
          <cell r="I465" t="str">
            <v>AMOUNT RECOVERABLES</v>
          </cell>
        </row>
        <row r="466">
          <cell r="A466" t="str">
            <v>A602001-033</v>
          </cell>
          <cell r="B466" t="str">
            <v>Amt Reco.(Grp Co)-  Dlf Info City(Noida)</v>
          </cell>
          <cell r="C466" t="str">
            <v>ASSET</v>
          </cell>
          <cell r="D466" t="str">
            <v>BALANCE SHEET</v>
          </cell>
          <cell r="E466" t="str">
            <v xml:space="preserve"> </v>
          </cell>
          <cell r="F466" t="str">
            <v xml:space="preserve"> </v>
          </cell>
          <cell r="G466" t="str">
            <v>CURRENT ASSETS, LOANS AND ADVANCES</v>
          </cell>
          <cell r="H466" t="str">
            <v>LOANS AND ADVANCES</v>
          </cell>
          <cell r="I466" t="str">
            <v>AMOUNT RECOVERABLES</v>
          </cell>
        </row>
        <row r="467">
          <cell r="A467" t="str">
            <v>A602001-034</v>
          </cell>
          <cell r="B467" t="str">
            <v>Amt Reco.(Grp Co)-  Bharuka Fin. Ltd</v>
          </cell>
          <cell r="C467" t="str">
            <v>ASSET</v>
          </cell>
          <cell r="D467" t="str">
            <v>BALANCE SHEET</v>
          </cell>
          <cell r="E467" t="str">
            <v xml:space="preserve"> </v>
          </cell>
          <cell r="F467" t="str">
            <v xml:space="preserve"> </v>
          </cell>
          <cell r="G467" t="str">
            <v>CURRENT ASSETS, LOANS AND ADVANCES</v>
          </cell>
          <cell r="H467" t="str">
            <v>LOANS AND ADVANCES</v>
          </cell>
          <cell r="I467" t="str">
            <v>AMOUNT RECOVERABLES</v>
          </cell>
        </row>
        <row r="468">
          <cell r="A468" t="str">
            <v>A602001-035</v>
          </cell>
          <cell r="B468" t="str">
            <v>Amt Reco.(Grp Co)- DLF RECR. FNDTN P LTD</v>
          </cell>
          <cell r="C468" t="str">
            <v>ASSET</v>
          </cell>
          <cell r="D468" t="str">
            <v>BALANCE SHEET</v>
          </cell>
          <cell r="E468" t="str">
            <v xml:space="preserve"> </v>
          </cell>
          <cell r="F468" t="str">
            <v xml:space="preserve"> </v>
          </cell>
          <cell r="G468" t="str">
            <v>CURRENT ASSETS, LOANS AND ADVANCES</v>
          </cell>
          <cell r="H468" t="str">
            <v>LOANS AND ADVANCES</v>
          </cell>
          <cell r="I468" t="str">
            <v>AMOUNT RECOVERABLES</v>
          </cell>
        </row>
        <row r="469">
          <cell r="A469" t="str">
            <v>A602001-036</v>
          </cell>
          <cell r="B469" t="str">
            <v>Amt Reco.(Grp Co)- GALAXY MECANTILES Ltd</v>
          </cell>
          <cell r="C469" t="str">
            <v>ASSET</v>
          </cell>
          <cell r="D469" t="str">
            <v>BALANCE SHEET</v>
          </cell>
          <cell r="E469" t="str">
            <v xml:space="preserve"> </v>
          </cell>
          <cell r="F469" t="str">
            <v xml:space="preserve"> </v>
          </cell>
          <cell r="G469" t="str">
            <v>CURRENT ASSETS, LOANS AND ADVANCES</v>
          </cell>
          <cell r="H469" t="str">
            <v>LOANS AND ADVANCES</v>
          </cell>
          <cell r="I469" t="str">
            <v>AMOUNT RECOVERABLES</v>
          </cell>
        </row>
        <row r="470">
          <cell r="A470" t="str">
            <v>A602001-055</v>
          </cell>
          <cell r="B470" t="str">
            <v>Amt Reco.(Grp Co)- DLF RECREA. FOUNDATN.</v>
          </cell>
          <cell r="C470" t="str">
            <v>ASSET</v>
          </cell>
          <cell r="D470" t="str">
            <v>BALANCE SHEET</v>
          </cell>
          <cell r="E470" t="str">
            <v xml:space="preserve"> </v>
          </cell>
          <cell r="F470" t="str">
            <v xml:space="preserve"> </v>
          </cell>
          <cell r="G470" t="str">
            <v>CURRENT ASSETS, LOANS AND ADVANCES</v>
          </cell>
          <cell r="H470" t="str">
            <v>LOANS AND ADVANCES</v>
          </cell>
          <cell r="I470" t="str">
            <v>AMOUNT RECOVERABLES</v>
          </cell>
        </row>
        <row r="471">
          <cell r="A471" t="str">
            <v>A602001-075</v>
          </cell>
          <cell r="B471" t="str">
            <v>Amt Reco.(Grp Co)-  Dlf Info City(Chand)</v>
          </cell>
          <cell r="C471" t="str">
            <v>ASSET</v>
          </cell>
          <cell r="D471" t="str">
            <v>BALANCE SHEET</v>
          </cell>
          <cell r="E471" t="str">
            <v xml:space="preserve"> </v>
          </cell>
          <cell r="F471" t="str">
            <v xml:space="preserve"> </v>
          </cell>
          <cell r="G471" t="str">
            <v>CURRENT ASSETS, LOANS AND ADVANCES</v>
          </cell>
          <cell r="H471" t="str">
            <v>LOANS AND ADVANCES</v>
          </cell>
          <cell r="I471" t="str">
            <v>AMOUNT RECOVERABLES</v>
          </cell>
        </row>
        <row r="472">
          <cell r="A472" t="str">
            <v>A602001-076</v>
          </cell>
          <cell r="B472" t="str">
            <v>Amt Reco.(Grp Co)-  Dlf Info City(Kolk.)</v>
          </cell>
          <cell r="C472" t="str">
            <v>ASSET</v>
          </cell>
          <cell r="D472" t="str">
            <v>BALANCE SHEET</v>
          </cell>
          <cell r="E472" t="str">
            <v xml:space="preserve"> </v>
          </cell>
          <cell r="F472" t="str">
            <v xml:space="preserve"> </v>
          </cell>
          <cell r="G472" t="str">
            <v>CURRENT ASSETS, LOANS AND ADVANCES</v>
          </cell>
          <cell r="H472" t="str">
            <v>LOANS AND ADVANCES</v>
          </cell>
          <cell r="I472" t="str">
            <v>AMOUNT RECOVERABLES</v>
          </cell>
        </row>
        <row r="473">
          <cell r="A473" t="str">
            <v>A602001-096</v>
          </cell>
          <cell r="B473" t="str">
            <v>Amt Reco.(Grp Co)- DLF LAING O'ROURKE</v>
          </cell>
          <cell r="C473" t="str">
            <v>ASSET</v>
          </cell>
          <cell r="D473" t="str">
            <v>BALANCE SHEET</v>
          </cell>
          <cell r="E473" t="str">
            <v xml:space="preserve"> </v>
          </cell>
          <cell r="F473" t="str">
            <v xml:space="preserve"> </v>
          </cell>
          <cell r="G473" t="str">
            <v>CURRENT ASSETS, LOANS AND ADVANCES</v>
          </cell>
          <cell r="H473" t="str">
            <v>LOANS AND ADVANCES</v>
          </cell>
          <cell r="I473" t="str">
            <v>AMOUNT RECOVERABLES</v>
          </cell>
        </row>
        <row r="474">
          <cell r="A474" t="str">
            <v>A602001-101</v>
          </cell>
          <cell r="B474" t="str">
            <v>Amt Reco.(Grp Co)- DLF Ltd</v>
          </cell>
          <cell r="C474" t="str">
            <v>ASSET</v>
          </cell>
          <cell r="D474" t="str">
            <v>BALANCE SHEET</v>
          </cell>
          <cell r="E474" t="str">
            <v xml:space="preserve"> </v>
          </cell>
          <cell r="F474" t="str">
            <v xml:space="preserve"> </v>
          </cell>
          <cell r="G474" t="str">
            <v>CURRENT ASSETS, LOANS AND ADVANCES</v>
          </cell>
          <cell r="H474" t="str">
            <v>LOANS AND ADVANCES</v>
          </cell>
          <cell r="I474" t="str">
            <v>AMOUNT RECOVERABLES</v>
          </cell>
        </row>
        <row r="475">
          <cell r="A475" t="str">
            <v>A602001-102</v>
          </cell>
          <cell r="B475" t="str">
            <v>Amt Reco.(Grp Co)- Savitri Cinema</v>
          </cell>
          <cell r="C475" t="str">
            <v>ASSET</v>
          </cell>
          <cell r="D475" t="str">
            <v>BALANCE SHEET</v>
          </cell>
          <cell r="E475" t="str">
            <v xml:space="preserve"> </v>
          </cell>
          <cell r="F475" t="str">
            <v xml:space="preserve"> </v>
          </cell>
          <cell r="G475" t="str">
            <v>CURRENT ASSETS, LOANS AND ADVANCES</v>
          </cell>
          <cell r="H475" t="str">
            <v>LOANS AND ADVANCES</v>
          </cell>
          <cell r="I475" t="str">
            <v>AMOUNT RECOVERABLES</v>
          </cell>
        </row>
        <row r="476">
          <cell r="A476" t="str">
            <v>A602001-207</v>
          </cell>
          <cell r="B476" t="str">
            <v>Amt Reco.(Grp Co)-DLF Buil &amp; Dev L</v>
          </cell>
          <cell r="C476" t="str">
            <v>ASSET</v>
          </cell>
          <cell r="D476" t="str">
            <v>BALANCE SHEET</v>
          </cell>
          <cell r="E476" t="str">
            <v xml:space="preserve"> </v>
          </cell>
          <cell r="F476" t="str">
            <v xml:space="preserve"> </v>
          </cell>
          <cell r="G476" t="str">
            <v>CURRENT ASSETS, LOANS AND ADVANCES</v>
          </cell>
          <cell r="H476" t="str">
            <v>LOANS AND ADVANCES</v>
          </cell>
          <cell r="I476" t="str">
            <v>AMOUNT RECOVERABLES</v>
          </cell>
        </row>
        <row r="477">
          <cell r="A477" t="str">
            <v>A602001-211</v>
          </cell>
          <cell r="B477" t="str">
            <v>Amt Reco.(Grp Co)-DLF Housing Cnstr L</v>
          </cell>
          <cell r="C477" t="str">
            <v>ASSET</v>
          </cell>
          <cell r="D477" t="str">
            <v>BALANCE SHEET</v>
          </cell>
          <cell r="E477" t="str">
            <v xml:space="preserve"> </v>
          </cell>
          <cell r="F477" t="str">
            <v xml:space="preserve"> </v>
          </cell>
          <cell r="G477" t="str">
            <v>CURRENT ASSETS, LOANS AND ADVANCES</v>
          </cell>
          <cell r="H477" t="str">
            <v>LOANS AND ADVANCES</v>
          </cell>
          <cell r="I477" t="str">
            <v>AMOUNT RECOVERABLES</v>
          </cell>
        </row>
        <row r="478">
          <cell r="A478" t="str">
            <v>A602001-212</v>
          </cell>
          <cell r="B478" t="str">
            <v>Amt Reco.(Grp Co)- MAYUR RECR &amp; DEV LTD.</v>
          </cell>
          <cell r="C478" t="str">
            <v>ASSET</v>
          </cell>
          <cell r="D478" t="str">
            <v>BALANCE SHEET</v>
          </cell>
          <cell r="E478" t="str">
            <v xml:space="preserve"> </v>
          </cell>
          <cell r="F478" t="str">
            <v xml:space="preserve"> </v>
          </cell>
          <cell r="G478" t="str">
            <v>CURRENT ASSETS, LOANS AND ADVANCES</v>
          </cell>
          <cell r="H478" t="str">
            <v>LOANS AND ADVANCES</v>
          </cell>
          <cell r="I478" t="str">
            <v>AMOUNT RECOVERABLES</v>
          </cell>
        </row>
        <row r="479">
          <cell r="A479" t="str">
            <v>A602001-223</v>
          </cell>
          <cell r="B479" t="str">
            <v>Amt Reco.(Grp Co)- NILGIRI CULTIVATION</v>
          </cell>
          <cell r="C479" t="str">
            <v>ASSET</v>
          </cell>
          <cell r="D479" t="str">
            <v>BALANCE SHEET</v>
          </cell>
          <cell r="E479" t="str">
            <v xml:space="preserve"> </v>
          </cell>
          <cell r="F479" t="str">
            <v xml:space="preserve"> </v>
          </cell>
          <cell r="G479" t="str">
            <v>CURRENT ASSETS, LOANS AND ADVANCES</v>
          </cell>
          <cell r="H479" t="str">
            <v>LOANS AND ADVANCES</v>
          </cell>
          <cell r="I479" t="str">
            <v>AMOUNT RECOVERABLES</v>
          </cell>
        </row>
        <row r="480">
          <cell r="A480" t="str">
            <v>A602001-244</v>
          </cell>
          <cell r="B480" t="str">
            <v>Amt Reco.(Grp Co)-  Dlf Comm Dev</v>
          </cell>
          <cell r="C480" t="str">
            <v>ASSET</v>
          </cell>
          <cell r="D480" t="str">
            <v>BALANCE SHEET</v>
          </cell>
          <cell r="E480" t="str">
            <v xml:space="preserve"> </v>
          </cell>
          <cell r="F480" t="str">
            <v xml:space="preserve"> </v>
          </cell>
          <cell r="G480" t="str">
            <v>CURRENT ASSETS, LOANS AND ADVANCES</v>
          </cell>
          <cell r="H480" t="str">
            <v>LOANS AND ADVANCES</v>
          </cell>
          <cell r="I480" t="str">
            <v>AMOUNT RECOVERABLES</v>
          </cell>
        </row>
        <row r="481">
          <cell r="A481" t="str">
            <v>A602001-245</v>
          </cell>
          <cell r="B481" t="str">
            <v>Amt Reco.(Grp Co)- Dlf Comm Prjts Corp.</v>
          </cell>
          <cell r="C481" t="str">
            <v>ASSET</v>
          </cell>
          <cell r="D481" t="str">
            <v>BALANCE SHEET</v>
          </cell>
          <cell r="E481" t="str">
            <v xml:space="preserve"> </v>
          </cell>
          <cell r="F481" t="str">
            <v xml:space="preserve"> </v>
          </cell>
          <cell r="G481" t="str">
            <v>CURRENT ASSETS, LOANS AND ADVANCES</v>
          </cell>
          <cell r="H481" t="str">
            <v>LOANS AND ADVANCES</v>
          </cell>
          <cell r="I481" t="str">
            <v>AMOUNT RECOVERABLES</v>
          </cell>
        </row>
        <row r="482">
          <cell r="A482" t="str">
            <v>A602001-251</v>
          </cell>
          <cell r="B482" t="str">
            <v>Amt Reco.(Grp Co)- NILAYAM BUIL. &amp; DEV.</v>
          </cell>
          <cell r="C482" t="str">
            <v>ASSET</v>
          </cell>
          <cell r="D482" t="str">
            <v>BALANCE SHEET</v>
          </cell>
          <cell r="E482" t="str">
            <v xml:space="preserve"> </v>
          </cell>
          <cell r="F482" t="str">
            <v xml:space="preserve"> </v>
          </cell>
          <cell r="G482" t="str">
            <v>CURRENT ASSETS, LOANS AND ADVANCES</v>
          </cell>
          <cell r="H482" t="str">
            <v>LOANS AND ADVANCES</v>
          </cell>
          <cell r="I482" t="str">
            <v>AMOUNT RECOVERABLES</v>
          </cell>
        </row>
        <row r="483">
          <cell r="A483" t="str">
            <v>A602001-255</v>
          </cell>
          <cell r="B483" t="str">
            <v>Amt Reco.(Grp Co)-Realest Buil &amp; Srv</v>
          </cell>
          <cell r="C483" t="str">
            <v>ASSET</v>
          </cell>
          <cell r="D483" t="str">
            <v>BALANCE SHEET</v>
          </cell>
          <cell r="E483" t="str">
            <v xml:space="preserve"> </v>
          </cell>
          <cell r="F483" t="str">
            <v xml:space="preserve"> </v>
          </cell>
          <cell r="G483" t="str">
            <v>CURRENT ASSETS, LOANS AND ADVANCES</v>
          </cell>
          <cell r="H483" t="str">
            <v>LOANS AND ADVANCES</v>
          </cell>
          <cell r="I483" t="str">
            <v>AMOUNT RECOVERABLES</v>
          </cell>
        </row>
        <row r="484">
          <cell r="A484" t="str">
            <v>A602001-261</v>
          </cell>
          <cell r="B484" t="str">
            <v>Amt Reco.(Grp Co)-Real Estate Developers</v>
          </cell>
          <cell r="C484" t="str">
            <v>ASSET</v>
          </cell>
          <cell r="D484" t="str">
            <v>BALANCE SHEET</v>
          </cell>
          <cell r="E484" t="str">
            <v xml:space="preserve"> </v>
          </cell>
          <cell r="F484" t="str">
            <v xml:space="preserve"> </v>
          </cell>
          <cell r="G484" t="str">
            <v>CURRENT ASSETS, LOANS AND ADVANCES</v>
          </cell>
          <cell r="H484" t="str">
            <v>LOANS AND ADVANCES</v>
          </cell>
          <cell r="I484" t="str">
            <v>AMOUNT RECOVERABLES</v>
          </cell>
        </row>
        <row r="485">
          <cell r="A485" t="str">
            <v>A602001-262</v>
          </cell>
          <cell r="B485" t="str">
            <v>Amt Reco.(Grp Co)- DSPL</v>
          </cell>
          <cell r="C485" t="str">
            <v>ASSET</v>
          </cell>
          <cell r="D485" t="str">
            <v>BALANCE SHEET</v>
          </cell>
          <cell r="E485" t="str">
            <v xml:space="preserve"> </v>
          </cell>
          <cell r="F485" t="str">
            <v xml:space="preserve"> </v>
          </cell>
          <cell r="G485" t="str">
            <v>CURRENT ASSETS, LOANS AND ADVANCES</v>
          </cell>
          <cell r="H485" t="str">
            <v>LOANS AND ADVANCES</v>
          </cell>
          <cell r="I485" t="str">
            <v>AMOUNT RECOVERABLES</v>
          </cell>
        </row>
        <row r="486">
          <cell r="A486" t="str">
            <v>A602001-263</v>
          </cell>
          <cell r="B486" t="str">
            <v>Amt Reco.(Grp Co)-DLF Property Developer</v>
          </cell>
          <cell r="C486" t="str">
            <v>ASSET</v>
          </cell>
          <cell r="D486" t="str">
            <v>BALANCE SHEET</v>
          </cell>
          <cell r="E486" t="str">
            <v xml:space="preserve"> </v>
          </cell>
          <cell r="F486" t="str">
            <v xml:space="preserve"> </v>
          </cell>
          <cell r="G486" t="str">
            <v>CURRENT ASSETS, LOANS AND ADVANCES</v>
          </cell>
          <cell r="H486" t="str">
            <v>LOANS AND ADVANCES</v>
          </cell>
          <cell r="I486" t="str">
            <v>AMOUNT RECOVERABLES</v>
          </cell>
        </row>
        <row r="487">
          <cell r="A487" t="str">
            <v>A602001-264</v>
          </cell>
          <cell r="B487" t="str">
            <v>Amt Reco.(Grp Co)- Dlf Office Developers</v>
          </cell>
          <cell r="C487" t="str">
            <v>ASSET</v>
          </cell>
          <cell r="D487" t="str">
            <v>BALANCE SHEET</v>
          </cell>
          <cell r="E487" t="str">
            <v xml:space="preserve"> </v>
          </cell>
          <cell r="F487" t="str">
            <v xml:space="preserve"> </v>
          </cell>
          <cell r="G487" t="str">
            <v>CURRENT ASSETS, LOANS AND ADVANCES</v>
          </cell>
          <cell r="H487" t="str">
            <v>LOANS AND ADVANCES</v>
          </cell>
          <cell r="I487" t="str">
            <v>AMOUNT RECOVERABLES</v>
          </cell>
        </row>
        <row r="488">
          <cell r="A488" t="str">
            <v>A602001-265</v>
          </cell>
          <cell r="B488" t="str">
            <v>Amt Reco.(Grp Co)-DLF Resi. Developers</v>
          </cell>
          <cell r="C488" t="str">
            <v>ASSET</v>
          </cell>
          <cell r="D488" t="str">
            <v>BALANCE SHEET</v>
          </cell>
          <cell r="E488" t="str">
            <v xml:space="preserve"> </v>
          </cell>
          <cell r="F488" t="str">
            <v xml:space="preserve"> </v>
          </cell>
          <cell r="G488" t="str">
            <v>CURRENT ASSETS, LOANS AND ADVANCES</v>
          </cell>
          <cell r="H488" t="str">
            <v>LOANS AND ADVANCES</v>
          </cell>
          <cell r="I488" t="str">
            <v>AMOUNT RECOVERABLES</v>
          </cell>
        </row>
        <row r="489">
          <cell r="A489" t="str">
            <v>A602001-266</v>
          </cell>
          <cell r="B489" t="str">
            <v>Amt Reco.(Grp Co)- DLF HOME BUILDERS</v>
          </cell>
          <cell r="C489" t="str">
            <v>ASSET</v>
          </cell>
          <cell r="D489" t="str">
            <v>BALANCE SHEET</v>
          </cell>
          <cell r="E489" t="str">
            <v xml:space="preserve"> </v>
          </cell>
          <cell r="F489" t="str">
            <v xml:space="preserve"> </v>
          </cell>
          <cell r="G489" t="str">
            <v>CURRENT ASSETS, LOANS AND ADVANCES</v>
          </cell>
          <cell r="H489" t="str">
            <v>LOANS AND ADVANCES</v>
          </cell>
          <cell r="I489" t="str">
            <v>AMOUNT RECOVERABLES</v>
          </cell>
        </row>
        <row r="490">
          <cell r="A490" t="str">
            <v>A602001-267</v>
          </cell>
          <cell r="B490" t="str">
            <v>Amt Reco.(Grp Co)-DLF Resi. Partners</v>
          </cell>
          <cell r="C490" t="str">
            <v>ASSET</v>
          </cell>
          <cell r="D490" t="str">
            <v>BALANCE SHEET</v>
          </cell>
          <cell r="E490" t="str">
            <v xml:space="preserve"> </v>
          </cell>
          <cell r="F490" t="str">
            <v xml:space="preserve"> </v>
          </cell>
          <cell r="G490" t="str">
            <v>CURRENT ASSETS, LOANS AND ADVANCES</v>
          </cell>
          <cell r="H490" t="str">
            <v>LOANS AND ADVANCES</v>
          </cell>
          <cell r="I490" t="str">
            <v>AMOUNT RECOVERABLES</v>
          </cell>
        </row>
        <row r="491">
          <cell r="A491" t="str">
            <v>A602001-268</v>
          </cell>
          <cell r="B491" t="str">
            <v>Amt Reco.(Grp Co)- DLF GOLF HOLDINGS</v>
          </cell>
          <cell r="C491" t="str">
            <v>ASSET</v>
          </cell>
          <cell r="D491" t="str">
            <v>BALANCE SHEET</v>
          </cell>
          <cell r="E491" t="str">
            <v xml:space="preserve"> </v>
          </cell>
          <cell r="F491" t="str">
            <v xml:space="preserve"> </v>
          </cell>
          <cell r="G491" t="str">
            <v>CURRENT ASSETS, LOANS AND ADVANCES</v>
          </cell>
          <cell r="H491" t="str">
            <v>LOANS AND ADVANCES</v>
          </cell>
          <cell r="I491" t="str">
            <v>AMOUNT RECOVERABLES</v>
          </cell>
        </row>
        <row r="492">
          <cell r="A492" t="str">
            <v>A602001-274</v>
          </cell>
          <cell r="B492" t="str">
            <v>Amt Reco.(Grp Co)-  Dlf Retail Dev. Ltd</v>
          </cell>
          <cell r="C492" t="str">
            <v>ASSET</v>
          </cell>
          <cell r="D492" t="str">
            <v>BALANCE SHEET</v>
          </cell>
          <cell r="E492" t="str">
            <v xml:space="preserve"> </v>
          </cell>
          <cell r="F492" t="str">
            <v xml:space="preserve"> </v>
          </cell>
          <cell r="G492" t="str">
            <v>CURRENT ASSETS, LOANS AND ADVANCES</v>
          </cell>
          <cell r="H492" t="str">
            <v>LOANS AND ADVANCES</v>
          </cell>
          <cell r="I492" t="str">
            <v>AMOUNT RECOVERABLES</v>
          </cell>
        </row>
        <row r="493">
          <cell r="A493" t="str">
            <v>A602001-278</v>
          </cell>
          <cell r="B493" t="str">
            <v>Amt Reco.(Grp Co)- DHDL</v>
          </cell>
          <cell r="C493" t="str">
            <v>ASSET</v>
          </cell>
          <cell r="D493" t="str">
            <v>BALANCE SHEET</v>
          </cell>
          <cell r="E493" t="str">
            <v xml:space="preserve"> </v>
          </cell>
          <cell r="F493" t="str">
            <v xml:space="preserve"> </v>
          </cell>
          <cell r="G493" t="str">
            <v>CURRENT ASSETS, LOANS AND ADVANCES</v>
          </cell>
          <cell r="H493" t="str">
            <v>LOANS AND ADVANCES</v>
          </cell>
          <cell r="I493" t="str">
            <v>AMOUNT RECOVERABLES</v>
          </cell>
        </row>
        <row r="494">
          <cell r="A494" t="str">
            <v>A602001-279</v>
          </cell>
          <cell r="B494" t="str">
            <v>Amt Reco.(Grp Co)-  DCDL</v>
          </cell>
          <cell r="C494" t="str">
            <v>ASSET</v>
          </cell>
          <cell r="D494" t="str">
            <v>BALANCE SHEET</v>
          </cell>
          <cell r="E494" t="str">
            <v xml:space="preserve"> </v>
          </cell>
          <cell r="F494" t="str">
            <v xml:space="preserve"> </v>
          </cell>
          <cell r="G494" t="str">
            <v>CURRENT ASSETS, LOANS AND ADVANCES</v>
          </cell>
          <cell r="H494" t="str">
            <v>LOANS AND ADVANCES</v>
          </cell>
          <cell r="I494" t="str">
            <v>AMOUNT RECOVERABLES</v>
          </cell>
        </row>
        <row r="495">
          <cell r="A495" t="str">
            <v>A602001-288</v>
          </cell>
          <cell r="B495" t="str">
            <v>Amt Reco.(Grp Co)- DLF SOUTH POINT</v>
          </cell>
          <cell r="C495" t="str">
            <v>ASSET</v>
          </cell>
          <cell r="D495" t="str">
            <v>BALANCE SHEET</v>
          </cell>
          <cell r="E495" t="str">
            <v xml:space="preserve"> </v>
          </cell>
          <cell r="F495" t="str">
            <v xml:space="preserve"> </v>
          </cell>
          <cell r="G495" t="str">
            <v>CURRENT ASSETS, LOANS AND ADVANCES</v>
          </cell>
          <cell r="H495" t="str">
            <v>LOANS AND ADVANCES</v>
          </cell>
          <cell r="I495" t="str">
            <v>AMOUNT RECOVERABLES</v>
          </cell>
        </row>
        <row r="496">
          <cell r="A496" t="str">
            <v>A602001-289</v>
          </cell>
          <cell r="B496" t="str">
            <v>Amt Reco.(Grp Co)- ATRIA PARTNERS</v>
          </cell>
          <cell r="C496" t="str">
            <v>ASSET</v>
          </cell>
          <cell r="D496" t="str">
            <v>BALANCE SHEET</v>
          </cell>
          <cell r="E496" t="str">
            <v xml:space="preserve"> </v>
          </cell>
          <cell r="F496" t="str">
            <v xml:space="preserve"> </v>
          </cell>
          <cell r="G496" t="str">
            <v>CURRENT ASSETS, LOANS AND ADVANCES</v>
          </cell>
          <cell r="H496" t="str">
            <v>LOANS AND ADVANCES</v>
          </cell>
          <cell r="I496" t="str">
            <v>AMOUNT RECOVERABLES</v>
          </cell>
        </row>
        <row r="497">
          <cell r="A497" t="str">
            <v>A602001-290</v>
          </cell>
          <cell r="B497" t="str">
            <v>Amt Reco.(Grp Co)- Kavicon Partners</v>
          </cell>
          <cell r="C497" t="str">
            <v>ASSET</v>
          </cell>
          <cell r="D497" t="str">
            <v>BALANCE SHEET</v>
          </cell>
          <cell r="E497" t="str">
            <v xml:space="preserve"> </v>
          </cell>
          <cell r="F497" t="str">
            <v xml:space="preserve"> </v>
          </cell>
          <cell r="G497" t="str">
            <v>CURRENT ASSETS, LOANS AND ADVANCES</v>
          </cell>
          <cell r="H497" t="str">
            <v>LOANS AND ADVANCES</v>
          </cell>
          <cell r="I497" t="str">
            <v>AMOUNT RECOVERABLES</v>
          </cell>
        </row>
        <row r="498">
          <cell r="A498" t="str">
            <v>A602001-291</v>
          </cell>
          <cell r="B498" t="str">
            <v>Amt Reco.(Grp Co)-Renkon Partners</v>
          </cell>
          <cell r="C498" t="str">
            <v>ASSET</v>
          </cell>
          <cell r="D498" t="str">
            <v>BALANCE SHEET</v>
          </cell>
          <cell r="E498" t="str">
            <v xml:space="preserve"> </v>
          </cell>
          <cell r="F498" t="str">
            <v xml:space="preserve"> </v>
          </cell>
          <cell r="G498" t="str">
            <v>CURRENT ASSETS, LOANS AND ADVANCES</v>
          </cell>
          <cell r="H498" t="str">
            <v>LOANS AND ADVANCES</v>
          </cell>
          <cell r="I498" t="str">
            <v>AMOUNT RECOVERABLES</v>
          </cell>
        </row>
        <row r="499">
          <cell r="A499" t="str">
            <v>A602001-292</v>
          </cell>
          <cell r="B499" t="str">
            <v>Amt Reco.(Grp Co)-Plaza Partners</v>
          </cell>
          <cell r="C499" t="str">
            <v>ASSET</v>
          </cell>
          <cell r="D499" t="str">
            <v>BALANCE SHEET</v>
          </cell>
          <cell r="E499" t="str">
            <v xml:space="preserve"> </v>
          </cell>
          <cell r="F499" t="str">
            <v xml:space="preserve"> </v>
          </cell>
          <cell r="G499" t="str">
            <v>CURRENT ASSETS, LOANS AND ADVANCES</v>
          </cell>
          <cell r="H499" t="str">
            <v>LOANS AND ADVANCES</v>
          </cell>
          <cell r="I499" t="str">
            <v>AMOUNT RECOVERABLES</v>
          </cell>
        </row>
        <row r="500">
          <cell r="A500" t="str">
            <v>A602001-293</v>
          </cell>
          <cell r="B500" t="str">
            <v>Amt Reco.(Grp Co)-  Dlf Com. Enterprises</v>
          </cell>
          <cell r="C500" t="str">
            <v>ASSET</v>
          </cell>
          <cell r="D500" t="str">
            <v>BALANCE SHEET</v>
          </cell>
          <cell r="E500" t="str">
            <v xml:space="preserve"> </v>
          </cell>
          <cell r="F500" t="str">
            <v xml:space="preserve"> </v>
          </cell>
          <cell r="G500" t="str">
            <v>CURRENT ASSETS, LOANS AND ADVANCES</v>
          </cell>
          <cell r="H500" t="str">
            <v>LOANS AND ADVANCES</v>
          </cell>
          <cell r="I500" t="str">
            <v>AMOUNT RECOVERABLES</v>
          </cell>
        </row>
        <row r="501">
          <cell r="A501" t="str">
            <v>A602001-295</v>
          </cell>
          <cell r="B501" t="str">
            <v>Amt Reco.(Grp Co)- BEVERLY PRK MNT SER L</v>
          </cell>
          <cell r="C501" t="str">
            <v>ASSET</v>
          </cell>
          <cell r="D501" t="str">
            <v>BALANCE SHEET</v>
          </cell>
          <cell r="E501" t="str">
            <v xml:space="preserve"> </v>
          </cell>
          <cell r="F501" t="str">
            <v xml:space="preserve"> </v>
          </cell>
          <cell r="G501" t="str">
            <v>CURRENT ASSETS, LOANS AND ADVANCES</v>
          </cell>
          <cell r="H501" t="str">
            <v>LOANS AND ADVANCES</v>
          </cell>
          <cell r="I501" t="str">
            <v>AMOUNT RECOVERABLES</v>
          </cell>
        </row>
        <row r="502">
          <cell r="A502" t="str">
            <v>A602001-296</v>
          </cell>
          <cell r="B502" t="str">
            <v>Amt Reco.(Grp Co)-  Galleria Pro Mgt Ser</v>
          </cell>
          <cell r="C502" t="str">
            <v>ASSET</v>
          </cell>
          <cell r="D502" t="str">
            <v>BALANCE SHEET</v>
          </cell>
          <cell r="E502" t="str">
            <v xml:space="preserve"> </v>
          </cell>
          <cell r="F502" t="str">
            <v xml:space="preserve"> </v>
          </cell>
          <cell r="G502" t="str">
            <v>CURRENT ASSETS, LOANS AND ADVANCES</v>
          </cell>
          <cell r="H502" t="str">
            <v>LOANS AND ADVANCES</v>
          </cell>
          <cell r="I502" t="str">
            <v>AMOUNT RECOVERABLES</v>
          </cell>
        </row>
        <row r="503">
          <cell r="A503" t="str">
            <v>A602001-299</v>
          </cell>
          <cell r="B503" t="str">
            <v>Amt Reco.(Grp Co)-DLF Cyber City</v>
          </cell>
          <cell r="C503" t="str">
            <v>ASSET</v>
          </cell>
          <cell r="D503" t="str">
            <v>BALANCE SHEET</v>
          </cell>
          <cell r="E503" t="str">
            <v xml:space="preserve"> </v>
          </cell>
          <cell r="F503" t="str">
            <v xml:space="preserve"> </v>
          </cell>
          <cell r="G503" t="str">
            <v>CURRENT ASSETS, LOANS AND ADVANCES</v>
          </cell>
          <cell r="H503" t="str">
            <v>LOANS AND ADVANCES</v>
          </cell>
          <cell r="I503" t="str">
            <v>AMOUNT RECOVERABLES</v>
          </cell>
        </row>
        <row r="504">
          <cell r="A504" t="str">
            <v>A602001-301</v>
          </cell>
          <cell r="B504" t="str">
            <v>Amt Reco.(Grp Co)- PALIWAL DEV. LTD</v>
          </cell>
          <cell r="C504" t="str">
            <v>ASSET</v>
          </cell>
          <cell r="D504" t="str">
            <v>BALANCE SHEET</v>
          </cell>
          <cell r="E504" t="str">
            <v xml:space="preserve"> </v>
          </cell>
          <cell r="F504" t="str">
            <v xml:space="preserve"> </v>
          </cell>
          <cell r="G504" t="str">
            <v>CURRENT ASSETS, LOANS AND ADVANCES</v>
          </cell>
          <cell r="H504" t="str">
            <v>LOANS AND ADVANCES</v>
          </cell>
          <cell r="I504" t="str">
            <v>AMOUNT RECOVERABLES</v>
          </cell>
        </row>
        <row r="505">
          <cell r="A505" t="str">
            <v>A602001-309</v>
          </cell>
          <cell r="B505" t="str">
            <v>Amt Reco.(Grp Co)-  Kairav Real Estate</v>
          </cell>
          <cell r="C505" t="str">
            <v>ASSET</v>
          </cell>
          <cell r="D505" t="str">
            <v>BALANCE SHEET</v>
          </cell>
          <cell r="E505" t="str">
            <v xml:space="preserve"> </v>
          </cell>
          <cell r="F505" t="str">
            <v xml:space="preserve"> </v>
          </cell>
          <cell r="G505" t="str">
            <v>CURRENT ASSETS, LOANS AND ADVANCES</v>
          </cell>
          <cell r="H505" t="str">
            <v>LOANS AND ADVANCES</v>
          </cell>
          <cell r="I505" t="str">
            <v>AMOUNT RECOVERABLES</v>
          </cell>
        </row>
        <row r="506">
          <cell r="A506" t="str">
            <v>A602001-311</v>
          </cell>
          <cell r="B506" t="str">
            <v>Amt Reco.(Grp Co)-  Solid Buildcon P L</v>
          </cell>
          <cell r="C506" t="str">
            <v>ASSET</v>
          </cell>
          <cell r="D506" t="str">
            <v>BALANCE SHEET</v>
          </cell>
          <cell r="E506" t="str">
            <v xml:space="preserve"> </v>
          </cell>
          <cell r="F506" t="str">
            <v xml:space="preserve"> </v>
          </cell>
          <cell r="G506" t="str">
            <v>CURRENT ASSETS, LOANS AND ADVANCES</v>
          </cell>
          <cell r="H506" t="str">
            <v>LOANS AND ADVANCES</v>
          </cell>
          <cell r="I506" t="str">
            <v>AMOUNT RECOVERABLES</v>
          </cell>
        </row>
        <row r="507">
          <cell r="A507" t="str">
            <v>A602001-324</v>
          </cell>
          <cell r="B507" t="str">
            <v>Amt Reco.(Grp Co)-  Dalmia Prom. &amp; Dev.</v>
          </cell>
          <cell r="C507" t="str">
            <v>ASSET</v>
          </cell>
          <cell r="D507" t="str">
            <v>BALANCE SHEET</v>
          </cell>
          <cell r="E507" t="str">
            <v xml:space="preserve"> </v>
          </cell>
          <cell r="F507" t="str">
            <v xml:space="preserve"> </v>
          </cell>
          <cell r="G507" t="str">
            <v>CURRENT ASSETS, LOANS AND ADVANCES</v>
          </cell>
          <cell r="H507" t="str">
            <v>LOANS AND ADVANCES</v>
          </cell>
          <cell r="I507" t="str">
            <v>AMOUNT RECOVERABLES</v>
          </cell>
        </row>
        <row r="508">
          <cell r="A508" t="str">
            <v>A602001-333</v>
          </cell>
          <cell r="B508" t="str">
            <v>Amt Reco.(Grp Co)-Kujjal Buil Pvt</v>
          </cell>
          <cell r="C508" t="str">
            <v>ASSET</v>
          </cell>
          <cell r="D508" t="str">
            <v>BALANCE SHEET</v>
          </cell>
          <cell r="E508" t="str">
            <v xml:space="preserve"> </v>
          </cell>
          <cell r="F508" t="str">
            <v xml:space="preserve"> </v>
          </cell>
          <cell r="G508" t="str">
            <v>CURRENT ASSETS, LOANS AND ADVANCES</v>
          </cell>
          <cell r="H508" t="str">
            <v>LOANS AND ADVANCES</v>
          </cell>
          <cell r="I508" t="str">
            <v>AMOUNT RECOVERABLES</v>
          </cell>
        </row>
        <row r="509">
          <cell r="A509" t="str">
            <v>A602001-336</v>
          </cell>
          <cell r="B509" t="str">
            <v>Amt Reco.(Grp Co)-  Dhoomketu Buil &amp; Dev</v>
          </cell>
          <cell r="C509" t="str">
            <v>ASSET</v>
          </cell>
          <cell r="D509" t="str">
            <v>BALANCE SHEET</v>
          </cell>
          <cell r="E509" t="str">
            <v xml:space="preserve"> </v>
          </cell>
          <cell r="F509" t="str">
            <v xml:space="preserve"> </v>
          </cell>
          <cell r="G509" t="str">
            <v>CURRENT ASSETS, LOANS AND ADVANCES</v>
          </cell>
          <cell r="H509" t="str">
            <v>LOANS AND ADVANCES</v>
          </cell>
          <cell r="I509" t="str">
            <v>AMOUNT RECOVERABLES</v>
          </cell>
        </row>
        <row r="510">
          <cell r="A510" t="str">
            <v>A602001-374</v>
          </cell>
          <cell r="B510" t="str">
            <v>Amt Reco.(Grp Co)-  Eila Buil &amp; Dev P Lt</v>
          </cell>
          <cell r="C510" t="str">
            <v>ASSET</v>
          </cell>
          <cell r="D510" t="str">
            <v>BALANCE SHEET</v>
          </cell>
          <cell r="E510" t="str">
            <v xml:space="preserve"> </v>
          </cell>
          <cell r="F510" t="str">
            <v xml:space="preserve"> </v>
          </cell>
          <cell r="G510" t="str">
            <v>CURRENT ASSETS, LOANS AND ADVANCES</v>
          </cell>
          <cell r="H510" t="str">
            <v>LOANS AND ADVANCES</v>
          </cell>
          <cell r="I510" t="str">
            <v>AMOUNT RECOVERABLES</v>
          </cell>
        </row>
        <row r="511">
          <cell r="A511" t="str">
            <v>A602001-381</v>
          </cell>
          <cell r="B511" t="str">
            <v>Amt Reco.(Grp Co)- DLF CYBER CITY DEV Lt</v>
          </cell>
          <cell r="C511" t="str">
            <v>ASSET</v>
          </cell>
          <cell r="D511" t="str">
            <v>BALANCE SHEET</v>
          </cell>
          <cell r="E511" t="str">
            <v xml:space="preserve"> </v>
          </cell>
          <cell r="F511" t="str">
            <v xml:space="preserve"> </v>
          </cell>
          <cell r="G511" t="str">
            <v>CURRENT ASSETS, LOANS AND ADVANCES</v>
          </cell>
          <cell r="H511" t="str">
            <v>LOANS AND ADVANCES</v>
          </cell>
          <cell r="I511" t="str">
            <v>AMOUNT RECOVERABLES</v>
          </cell>
        </row>
        <row r="512">
          <cell r="A512" t="str">
            <v>A602001-417</v>
          </cell>
          <cell r="B512" t="str">
            <v>Amt Reco.(Grp Co)-  Bridget Buil &amp; Dev</v>
          </cell>
          <cell r="C512" t="str">
            <v>ASSET</v>
          </cell>
          <cell r="D512" t="str">
            <v>BALANCE SHEET</v>
          </cell>
          <cell r="E512" t="str">
            <v xml:space="preserve"> </v>
          </cell>
          <cell r="F512" t="str">
            <v xml:space="preserve"> </v>
          </cell>
          <cell r="G512" t="str">
            <v>CURRENT ASSETS, LOANS AND ADVANCES</v>
          </cell>
          <cell r="H512" t="str">
            <v>LOANS AND ADVANCES</v>
          </cell>
          <cell r="I512" t="str">
            <v>AMOUNT RECOVERABLES</v>
          </cell>
        </row>
        <row r="513">
          <cell r="A513" t="str">
            <v>A602001-418</v>
          </cell>
          <cell r="B513" t="str">
            <v>Amt Reco.(Grp Co)-  Catherine Buil &amp; Dev</v>
          </cell>
          <cell r="C513" t="str">
            <v>ASSET</v>
          </cell>
          <cell r="D513" t="str">
            <v>BALANCE SHEET</v>
          </cell>
          <cell r="E513" t="str">
            <v xml:space="preserve"> </v>
          </cell>
          <cell r="F513" t="str">
            <v xml:space="preserve"> </v>
          </cell>
          <cell r="G513" t="str">
            <v>CURRENT ASSETS, LOANS AND ADVANCES</v>
          </cell>
          <cell r="H513" t="str">
            <v>LOANS AND ADVANCES</v>
          </cell>
          <cell r="I513" t="str">
            <v>AMOUNT RECOVERABLES</v>
          </cell>
        </row>
        <row r="514">
          <cell r="A514" t="str">
            <v>A602001-431</v>
          </cell>
          <cell r="B514" t="str">
            <v>Amt Reco.(Grp Co)-DLF Land Limited</v>
          </cell>
          <cell r="C514" t="str">
            <v>ASSET</v>
          </cell>
          <cell r="D514" t="str">
            <v>BALANCE SHEET</v>
          </cell>
          <cell r="E514" t="str">
            <v xml:space="preserve"> </v>
          </cell>
          <cell r="F514" t="str">
            <v xml:space="preserve"> </v>
          </cell>
          <cell r="G514" t="str">
            <v>CURRENT ASSETS, LOANS AND ADVANCES</v>
          </cell>
          <cell r="H514" t="str">
            <v>LOANS AND ADVANCES</v>
          </cell>
          <cell r="I514" t="str">
            <v>AMOUNT RECOVERABLES</v>
          </cell>
        </row>
        <row r="515">
          <cell r="A515" t="str">
            <v>A602001-512</v>
          </cell>
          <cell r="B515" t="str">
            <v>Amt Reco.(Grp Co)-DLF INNS</v>
          </cell>
          <cell r="C515" t="str">
            <v>ASSET</v>
          </cell>
          <cell r="D515" t="str">
            <v>BALANCE SHEET</v>
          </cell>
          <cell r="E515" t="str">
            <v xml:space="preserve"> </v>
          </cell>
          <cell r="F515" t="str">
            <v xml:space="preserve"> </v>
          </cell>
          <cell r="G515" t="str">
            <v>CURRENT ASSETS, LOANS AND ADVANCES</v>
          </cell>
          <cell r="H515" t="str">
            <v>LOANS AND ADVANCES</v>
          </cell>
          <cell r="I515" t="str">
            <v>AMOUNT RECOVERABLES</v>
          </cell>
        </row>
        <row r="516">
          <cell r="A516" t="str">
            <v>A602001-513</v>
          </cell>
          <cell r="B516" t="str">
            <v>Amt Reco.(Grp Co)-DLF Service Appt</v>
          </cell>
          <cell r="C516" t="str">
            <v>ASSET</v>
          </cell>
          <cell r="D516" t="str">
            <v>BALANCE SHEET</v>
          </cell>
          <cell r="E516" t="str">
            <v xml:space="preserve"> </v>
          </cell>
          <cell r="F516" t="str">
            <v xml:space="preserve"> </v>
          </cell>
          <cell r="G516" t="str">
            <v>CURRENT ASSETS, LOANS AND ADVANCES</v>
          </cell>
          <cell r="H516" t="str">
            <v>LOANS AND ADVANCES</v>
          </cell>
          <cell r="I516" t="str">
            <v>AMOUNT RECOVERABLES</v>
          </cell>
        </row>
        <row r="517">
          <cell r="A517" t="str">
            <v>A602001-514</v>
          </cell>
          <cell r="B517" t="str">
            <v>Amt Reco.(Grp Co)-DLF Luxury Hotels</v>
          </cell>
          <cell r="C517" t="str">
            <v>ASSET</v>
          </cell>
          <cell r="D517" t="str">
            <v>BALANCE SHEET</v>
          </cell>
          <cell r="E517" t="str">
            <v xml:space="preserve"> </v>
          </cell>
          <cell r="F517" t="str">
            <v xml:space="preserve"> </v>
          </cell>
          <cell r="G517" t="str">
            <v>CURRENT ASSETS, LOANS AND ADVANCES</v>
          </cell>
          <cell r="H517" t="str">
            <v>LOANS AND ADVANCES</v>
          </cell>
          <cell r="I517" t="str">
            <v>AMOUNT RECOVERABLES</v>
          </cell>
        </row>
        <row r="518">
          <cell r="A518" t="str">
            <v>A602001-526</v>
          </cell>
          <cell r="B518" t="str">
            <v>Amt Reco.(Grp Co)-DT Cinema P L</v>
          </cell>
          <cell r="C518" t="str">
            <v>ASSET</v>
          </cell>
          <cell r="D518" t="str">
            <v>BALANCE SHEET</v>
          </cell>
          <cell r="E518" t="str">
            <v xml:space="preserve"> </v>
          </cell>
          <cell r="F518" t="str">
            <v xml:space="preserve"> </v>
          </cell>
          <cell r="G518" t="str">
            <v>CURRENT ASSETS, LOANS AND ADVANCES</v>
          </cell>
          <cell r="H518" t="str">
            <v>LOANS AND ADVANCES</v>
          </cell>
          <cell r="I518" t="str">
            <v>AMOUNT RECOVERABLES</v>
          </cell>
        </row>
        <row r="519">
          <cell r="A519" t="str">
            <v>A602001-564</v>
          </cell>
          <cell r="B519" t="str">
            <v>Amt Reco.(Grp Co)-DLF New Ggn Homes Dev</v>
          </cell>
          <cell r="C519" t="str">
            <v>ASSET</v>
          </cell>
          <cell r="D519" t="str">
            <v>BALANCE SHEET</v>
          </cell>
          <cell r="E519" t="str">
            <v xml:space="preserve"> </v>
          </cell>
          <cell r="F519" t="str">
            <v xml:space="preserve"> </v>
          </cell>
          <cell r="G519" t="str">
            <v>CURRENT ASSETS, LOANS AND ADVANCES</v>
          </cell>
          <cell r="H519" t="str">
            <v>LOANS AND ADVANCES</v>
          </cell>
          <cell r="I519" t="str">
            <v>AMOUNT RECOVERABLES</v>
          </cell>
        </row>
        <row r="520">
          <cell r="A520" t="str">
            <v>A602002-000</v>
          </cell>
          <cell r="B520" t="str">
            <v>Amt Reco(Partnership Firms)</v>
          </cell>
          <cell r="C520" t="str">
            <v>ASSET</v>
          </cell>
          <cell r="D520" t="str">
            <v>BALANCE SHEET</v>
          </cell>
          <cell r="E520" t="str">
            <v xml:space="preserve"> </v>
          </cell>
          <cell r="F520" t="str">
            <v xml:space="preserve"> </v>
          </cell>
          <cell r="G520" t="str">
            <v>CURRENT ASSETS, LOANS AND ADVANCES</v>
          </cell>
          <cell r="H520" t="str">
            <v>LOANS AND ADVANCES</v>
          </cell>
          <cell r="I520" t="str">
            <v>AMOUNT RECOVERABLES</v>
          </cell>
        </row>
        <row r="521">
          <cell r="A521" t="str">
            <v>A602101</v>
          </cell>
          <cell r="B521" t="str">
            <v>Amount Recoverable(Third Party)</v>
          </cell>
          <cell r="C521" t="str">
            <v>ASSET</v>
          </cell>
          <cell r="D521" t="str">
            <v>BALANCE SHEET</v>
          </cell>
          <cell r="E521" t="str">
            <v xml:space="preserve"> </v>
          </cell>
          <cell r="F521" t="str">
            <v xml:space="preserve"> </v>
          </cell>
          <cell r="G521" t="str">
            <v>CURRENT ASSETS, LOANS AND ADVANCES</v>
          </cell>
          <cell r="H521" t="str">
            <v>LOANS AND ADVANCES</v>
          </cell>
          <cell r="I521" t="str">
            <v>AMOUNT RECOVERABLES</v>
          </cell>
        </row>
        <row r="522">
          <cell r="A522" t="str">
            <v>A602102</v>
          </cell>
          <cell r="B522" t="str">
            <v>Amt Reco(Thrd prty)- Earnest Money Aucti</v>
          </cell>
          <cell r="C522" t="str">
            <v>ASSET</v>
          </cell>
          <cell r="D522" t="str">
            <v>BALANCE SHEET</v>
          </cell>
          <cell r="E522" t="str">
            <v>SUPPLIER PREPAYMENT A/C</v>
          </cell>
          <cell r="F522" t="str">
            <v xml:space="preserve"> </v>
          </cell>
          <cell r="G522" t="str">
            <v>CURRENT ASSETS, LOANS AND ADVANCES</v>
          </cell>
          <cell r="H522" t="str">
            <v>LOANS AND ADVANCES</v>
          </cell>
          <cell r="I522" t="str">
            <v>AMOUNT RECOVERABLES</v>
          </cell>
        </row>
        <row r="523">
          <cell r="A523" t="str">
            <v>A602103</v>
          </cell>
          <cell r="B523" t="str">
            <v>Amt Reco(Thrd prty)- Invstmnt In Pub Dep</v>
          </cell>
          <cell r="C523" t="str">
            <v>ASSET</v>
          </cell>
          <cell r="D523" t="str">
            <v>BALANCE SHEET</v>
          </cell>
          <cell r="E523" t="str">
            <v>SUPPLIER PREPAYMENT A/C</v>
          </cell>
          <cell r="F523" t="str">
            <v xml:space="preserve"> </v>
          </cell>
          <cell r="G523" t="str">
            <v>CURRENT ASSETS, LOANS AND ADVANCES</v>
          </cell>
          <cell r="H523" t="str">
            <v>LOANS AND ADVANCES</v>
          </cell>
          <cell r="I523" t="str">
            <v>AMOUNT RECOVERABLES</v>
          </cell>
        </row>
        <row r="524">
          <cell r="A524" t="str">
            <v>A602104</v>
          </cell>
          <cell r="B524" t="str">
            <v>Amt Reco(Thrd prty)- Ipo Expenses</v>
          </cell>
          <cell r="C524" t="str">
            <v>ASSET</v>
          </cell>
          <cell r="D524" t="str">
            <v>BALANCE SHEET</v>
          </cell>
          <cell r="E524" t="str">
            <v>SUPPLIER PREPAYMENT A/C</v>
          </cell>
          <cell r="F524" t="str">
            <v xml:space="preserve"> </v>
          </cell>
          <cell r="G524" t="str">
            <v>CURRENT ASSETS, LOANS AND ADVANCES</v>
          </cell>
          <cell r="H524" t="str">
            <v>LOANS AND ADVANCES</v>
          </cell>
          <cell r="I524" t="str">
            <v>AMOUNT RECOVERABLES</v>
          </cell>
        </row>
        <row r="525">
          <cell r="A525" t="str">
            <v>A602105</v>
          </cell>
          <cell r="B525" t="str">
            <v>Amt Reco(Thrd prty)- Stamps Refundable</v>
          </cell>
          <cell r="C525" t="str">
            <v>ASSET</v>
          </cell>
          <cell r="D525" t="str">
            <v>BALANCE SHEET</v>
          </cell>
          <cell r="E525" t="str">
            <v>SUPPLIER PREPAYMENT A/C</v>
          </cell>
          <cell r="F525" t="str">
            <v xml:space="preserve"> </v>
          </cell>
          <cell r="G525" t="str">
            <v>CURRENT ASSETS, LOANS AND ADVANCES</v>
          </cell>
          <cell r="H525" t="str">
            <v>LOANS AND ADVANCES</v>
          </cell>
          <cell r="I525" t="str">
            <v>AMOUNT RECOVERABLES</v>
          </cell>
        </row>
        <row r="526">
          <cell r="A526" t="str">
            <v>A602106</v>
          </cell>
          <cell r="B526" t="str">
            <v>Amt Reco(Thrd prty)- Meter Cost</v>
          </cell>
          <cell r="C526" t="str">
            <v>ASSET</v>
          </cell>
          <cell r="D526" t="str">
            <v>BALANCE SHEET</v>
          </cell>
          <cell r="E526" t="str">
            <v xml:space="preserve"> </v>
          </cell>
          <cell r="F526" t="str">
            <v xml:space="preserve"> </v>
          </cell>
          <cell r="G526" t="str">
            <v>CURRENT ASSETS, LOANS AND ADVANCES</v>
          </cell>
          <cell r="H526" t="str">
            <v>LOANS AND ADVANCES</v>
          </cell>
          <cell r="I526" t="str">
            <v>AMOUNT RECOVERABLES</v>
          </cell>
        </row>
        <row r="527">
          <cell r="A527" t="str">
            <v>A602107</v>
          </cell>
          <cell r="B527" t="str">
            <v>Amt Reco(Thrd prty)-Rent</v>
          </cell>
          <cell r="C527" t="str">
            <v>ASSET</v>
          </cell>
          <cell r="D527" t="str">
            <v>BALANCE SHEET</v>
          </cell>
          <cell r="E527" t="str">
            <v xml:space="preserve"> </v>
          </cell>
          <cell r="F527" t="str">
            <v xml:space="preserve"> </v>
          </cell>
          <cell r="G527" t="str">
            <v>CURRENT ASSETS, LOANS AND ADVANCES</v>
          </cell>
          <cell r="H527" t="str">
            <v>LOANS AND ADVANCES</v>
          </cell>
          <cell r="I527" t="str">
            <v>AMOUNT RECOVERABLES</v>
          </cell>
        </row>
        <row r="528">
          <cell r="A528" t="str">
            <v>A602201-001</v>
          </cell>
          <cell r="B528" t="str">
            <v>Advance Recoverable (condn)</v>
          </cell>
          <cell r="C528" t="str">
            <v>ASSET</v>
          </cell>
          <cell r="D528" t="str">
            <v>BALANCE SHEET</v>
          </cell>
          <cell r="E528" t="str">
            <v xml:space="preserve"> </v>
          </cell>
          <cell r="F528" t="str">
            <v xml:space="preserve"> </v>
          </cell>
          <cell r="G528" t="str">
            <v>CURRENT ASSETS, LOANS AND ADVANCES</v>
          </cell>
          <cell r="H528" t="str">
            <v>LOANS AND ADVANCES</v>
          </cell>
          <cell r="I528" t="str">
            <v>AMOUNT RECOVERABLES</v>
          </cell>
        </row>
        <row r="529">
          <cell r="A529" t="str">
            <v>A602201-002</v>
          </cell>
          <cell r="B529" t="str">
            <v>Beverly Park-I (Condominium)</v>
          </cell>
          <cell r="C529" t="str">
            <v>ASSET</v>
          </cell>
          <cell r="D529" t="str">
            <v>BALANCE SHEET</v>
          </cell>
          <cell r="E529" t="str">
            <v xml:space="preserve"> </v>
          </cell>
          <cell r="F529" t="str">
            <v xml:space="preserve"> </v>
          </cell>
          <cell r="G529" t="str">
            <v>CURRENT ASSETS, LOANS AND ADVANCES</v>
          </cell>
          <cell r="H529" t="str">
            <v>LOANS AND ADVANCES</v>
          </cell>
          <cell r="I529" t="str">
            <v>AMOUNT RECOVERABLES</v>
          </cell>
        </row>
        <row r="530">
          <cell r="A530" t="str">
            <v>A602201-003</v>
          </cell>
          <cell r="B530" t="str">
            <v>Beverly Park-II(Condominium)</v>
          </cell>
          <cell r="C530" t="str">
            <v>ASSET</v>
          </cell>
          <cell r="D530" t="str">
            <v>BALANCE SHEET</v>
          </cell>
          <cell r="E530" t="str">
            <v xml:space="preserve"> </v>
          </cell>
          <cell r="F530" t="str">
            <v xml:space="preserve"> </v>
          </cell>
          <cell r="G530" t="str">
            <v>CURRENT ASSETS, LOANS AND ADVANCES</v>
          </cell>
          <cell r="H530" t="str">
            <v>LOANS AND ADVANCES</v>
          </cell>
          <cell r="I530" t="str">
            <v>AMOUNT RECOVERABLES</v>
          </cell>
        </row>
        <row r="531">
          <cell r="A531" t="str">
            <v>A602201-004</v>
          </cell>
          <cell r="B531" t="str">
            <v>Ridgewood Estate Condominium Association</v>
          </cell>
          <cell r="C531" t="str">
            <v>ASSET</v>
          </cell>
          <cell r="D531" t="str">
            <v>BALANCE SHEET</v>
          </cell>
          <cell r="E531" t="str">
            <v xml:space="preserve"> </v>
          </cell>
          <cell r="F531" t="str">
            <v xml:space="preserve"> </v>
          </cell>
          <cell r="G531" t="str">
            <v>CURRENT ASSETS, LOANS AND ADVANCES</v>
          </cell>
          <cell r="H531" t="str">
            <v>LOANS AND ADVANCES</v>
          </cell>
          <cell r="I531" t="str">
            <v>AMOUNT RECOVERABLES</v>
          </cell>
        </row>
        <row r="532">
          <cell r="A532" t="str">
            <v>A602201-005</v>
          </cell>
          <cell r="B532" t="str">
            <v>Silver Oaks Condominium Assoc.</v>
          </cell>
          <cell r="C532" t="str">
            <v>ASSET</v>
          </cell>
          <cell r="D532" t="str">
            <v>BALANCE SHEET</v>
          </cell>
          <cell r="E532" t="str">
            <v xml:space="preserve"> </v>
          </cell>
          <cell r="F532" t="str">
            <v xml:space="preserve"> </v>
          </cell>
          <cell r="G532" t="str">
            <v>CURRENT ASSETS, LOANS AND ADVANCES</v>
          </cell>
          <cell r="H532" t="str">
            <v>LOANS AND ADVANCES</v>
          </cell>
          <cell r="I532" t="str">
            <v>AMOUNT RECOVERABLES</v>
          </cell>
        </row>
        <row r="533">
          <cell r="A533" t="str">
            <v>A602201-006</v>
          </cell>
          <cell r="B533" t="str">
            <v>Oakwood Est. Condominium Ass.</v>
          </cell>
          <cell r="C533" t="str">
            <v>ASSET</v>
          </cell>
          <cell r="D533" t="str">
            <v>BALANCE SHEET</v>
          </cell>
          <cell r="E533" t="str">
            <v xml:space="preserve"> </v>
          </cell>
          <cell r="F533" t="str">
            <v xml:space="preserve"> </v>
          </cell>
          <cell r="G533" t="str">
            <v>CURRENT ASSETS, LOANS AND ADVANCES</v>
          </cell>
          <cell r="H533" t="str">
            <v>LOANS AND ADVANCES</v>
          </cell>
          <cell r="I533" t="str">
            <v>AMOUNT RECOVERABLES</v>
          </cell>
        </row>
        <row r="534">
          <cell r="A534" t="str">
            <v>A602201-007</v>
          </cell>
          <cell r="B534" t="str">
            <v>Uppal Hotel Account</v>
          </cell>
          <cell r="C534" t="str">
            <v>ASSET</v>
          </cell>
          <cell r="D534" t="str">
            <v>BALANCE SHEET</v>
          </cell>
          <cell r="E534" t="str">
            <v xml:space="preserve"> </v>
          </cell>
          <cell r="F534" t="str">
            <v xml:space="preserve"> </v>
          </cell>
          <cell r="G534" t="str">
            <v>CURRENT ASSETS, LOANS AND ADVANCES</v>
          </cell>
          <cell r="H534" t="str">
            <v>LOANS AND ADVANCES</v>
          </cell>
          <cell r="I534" t="str">
            <v>AMOUNT RECOVERABLES</v>
          </cell>
        </row>
        <row r="535">
          <cell r="A535" t="str">
            <v>A602201-008</v>
          </cell>
          <cell r="B535" t="str">
            <v>Wellington Estate Cond. As</v>
          </cell>
          <cell r="C535" t="str">
            <v>ASSET</v>
          </cell>
          <cell r="D535" t="str">
            <v>BALANCE SHEET</v>
          </cell>
          <cell r="E535" t="str">
            <v xml:space="preserve"> </v>
          </cell>
          <cell r="F535" t="str">
            <v xml:space="preserve"> </v>
          </cell>
          <cell r="G535" t="str">
            <v>CURRENT ASSETS, LOANS AND ADVANCES</v>
          </cell>
          <cell r="H535" t="str">
            <v>LOANS AND ADVANCES</v>
          </cell>
          <cell r="I535" t="str">
            <v>AMOUNT RECOVERABLES</v>
          </cell>
        </row>
        <row r="536">
          <cell r="A536" t="str">
            <v>A602201-009</v>
          </cell>
          <cell r="B536" t="str">
            <v>Princeton Estate Cond. Ass</v>
          </cell>
          <cell r="C536" t="str">
            <v>ASSET</v>
          </cell>
          <cell r="D536" t="str">
            <v>BALANCE SHEET</v>
          </cell>
          <cell r="E536" t="str">
            <v xml:space="preserve"> </v>
          </cell>
          <cell r="F536" t="str">
            <v xml:space="preserve"> </v>
          </cell>
          <cell r="G536" t="str">
            <v>CURRENT ASSETS, LOANS AND ADVANCES</v>
          </cell>
          <cell r="H536" t="str">
            <v>LOANS AND ADVANCES</v>
          </cell>
          <cell r="I536" t="str">
            <v>AMOUNT RECOVERABLES</v>
          </cell>
        </row>
        <row r="537">
          <cell r="A537" t="str">
            <v>A602201-010</v>
          </cell>
          <cell r="B537" t="str">
            <v>H.Court,W.Court &amp; Rp-II Condominium</v>
          </cell>
          <cell r="C537" t="str">
            <v>ASSET</v>
          </cell>
          <cell r="D537" t="str">
            <v>BALANCE SHEET</v>
          </cell>
          <cell r="E537" t="str">
            <v xml:space="preserve"> </v>
          </cell>
          <cell r="F537" t="str">
            <v xml:space="preserve"> </v>
          </cell>
          <cell r="G537" t="str">
            <v>CURRENT ASSETS, LOANS AND ADVANCES</v>
          </cell>
          <cell r="H537" t="str">
            <v>LOANS AND ADVANCES</v>
          </cell>
          <cell r="I537" t="str">
            <v>AMOUNT RECOVERABLES</v>
          </cell>
        </row>
        <row r="538">
          <cell r="A538" t="str">
            <v>A602201-011</v>
          </cell>
          <cell r="B538" t="str">
            <v>Carlton Estate Cond. Associatio</v>
          </cell>
          <cell r="C538" t="str">
            <v>ASSET</v>
          </cell>
          <cell r="D538" t="str">
            <v>BALANCE SHEET</v>
          </cell>
          <cell r="E538" t="str">
            <v xml:space="preserve"> </v>
          </cell>
          <cell r="F538" t="str">
            <v xml:space="preserve"> </v>
          </cell>
          <cell r="G538" t="str">
            <v>CURRENT ASSETS, LOANS AND ADVANCES</v>
          </cell>
          <cell r="H538" t="str">
            <v>LOANS AND ADVANCES</v>
          </cell>
          <cell r="I538" t="str">
            <v>AMOUNT RECOVERABLES</v>
          </cell>
        </row>
        <row r="539">
          <cell r="A539" t="str">
            <v>A602201-012</v>
          </cell>
          <cell r="B539" t="str">
            <v>Galleria Condominium Association</v>
          </cell>
          <cell r="C539" t="str">
            <v>ASSET</v>
          </cell>
          <cell r="D539" t="str">
            <v>BALANCE SHEET</v>
          </cell>
          <cell r="E539" t="str">
            <v xml:space="preserve"> </v>
          </cell>
          <cell r="F539" t="str">
            <v xml:space="preserve"> </v>
          </cell>
          <cell r="G539" t="str">
            <v>CURRENT ASSETS, LOANS AND ADVANCES</v>
          </cell>
          <cell r="H539" t="str">
            <v>LOANS AND ADVANCES</v>
          </cell>
          <cell r="I539" t="str">
            <v>AMOUNT RECOVERABLES</v>
          </cell>
        </row>
        <row r="540">
          <cell r="A540" t="str">
            <v>A602201-013</v>
          </cell>
          <cell r="B540" t="str">
            <v>Richreg Condominium Association</v>
          </cell>
          <cell r="C540" t="str">
            <v>ASSET</v>
          </cell>
          <cell r="D540" t="str">
            <v>BALANCE SHEET</v>
          </cell>
          <cell r="E540" t="str">
            <v xml:space="preserve"> </v>
          </cell>
          <cell r="F540" t="str">
            <v xml:space="preserve"> </v>
          </cell>
          <cell r="G540" t="str">
            <v>CURRENT ASSETS, LOANS AND ADVANCES</v>
          </cell>
          <cell r="H540" t="str">
            <v>LOANS AND ADVANCES</v>
          </cell>
          <cell r="I540" t="str">
            <v>AMOUNT RECOVERABLES</v>
          </cell>
        </row>
        <row r="541">
          <cell r="A541" t="str">
            <v>A602201-014</v>
          </cell>
          <cell r="B541" t="str">
            <v>Belvedere Tower Cond. Association</v>
          </cell>
          <cell r="C541" t="str">
            <v>ASSET</v>
          </cell>
          <cell r="D541" t="str">
            <v>BALANCE SHEET</v>
          </cell>
          <cell r="E541" t="str">
            <v xml:space="preserve"> </v>
          </cell>
          <cell r="F541" t="str">
            <v xml:space="preserve"> </v>
          </cell>
          <cell r="G541" t="str">
            <v>CURRENT ASSETS, LOANS AND ADVANCES</v>
          </cell>
          <cell r="H541" t="str">
            <v>LOANS AND ADVANCES</v>
          </cell>
          <cell r="I541" t="str">
            <v>AMOUNT RECOVERABLES</v>
          </cell>
        </row>
        <row r="542">
          <cell r="A542" t="str">
            <v>A602201-015</v>
          </cell>
          <cell r="B542" t="str">
            <v>Belvedere Park Cond. Association</v>
          </cell>
          <cell r="C542" t="str">
            <v>ASSET</v>
          </cell>
          <cell r="D542" t="str">
            <v>BALANCE SHEET</v>
          </cell>
          <cell r="E542" t="str">
            <v xml:space="preserve"> </v>
          </cell>
          <cell r="F542" t="str">
            <v xml:space="preserve"> </v>
          </cell>
          <cell r="G542" t="str">
            <v>CURRENT ASSETS, LOANS AND ADVANCES</v>
          </cell>
          <cell r="H542" t="str">
            <v>LOANS AND ADVANCES</v>
          </cell>
          <cell r="I542" t="str">
            <v>AMOUNT RECOVERABLES</v>
          </cell>
        </row>
        <row r="543">
          <cell r="A543" t="str">
            <v>A602201-016</v>
          </cell>
          <cell r="B543" t="str">
            <v>Central Arcade Condominium Association</v>
          </cell>
          <cell r="C543" t="str">
            <v>ASSET</v>
          </cell>
          <cell r="D543" t="str">
            <v>BALANCE SHEET</v>
          </cell>
          <cell r="E543" t="str">
            <v xml:space="preserve"> </v>
          </cell>
          <cell r="F543" t="str">
            <v xml:space="preserve"> </v>
          </cell>
          <cell r="G543" t="str">
            <v>CURRENT ASSETS, LOANS AND ADVANCES</v>
          </cell>
          <cell r="H543" t="str">
            <v>LOANS AND ADVANCES</v>
          </cell>
          <cell r="I543" t="str">
            <v>AMOUNT RECOVERABLES</v>
          </cell>
        </row>
        <row r="544">
          <cell r="A544" t="str">
            <v>A602201-017</v>
          </cell>
          <cell r="B544" t="str">
            <v>Qutab Plaza Condominium Association</v>
          </cell>
          <cell r="C544" t="str">
            <v>ASSET</v>
          </cell>
          <cell r="D544" t="str">
            <v>BALANCE SHEET</v>
          </cell>
          <cell r="E544" t="str">
            <v xml:space="preserve"> </v>
          </cell>
          <cell r="F544" t="str">
            <v xml:space="preserve"> </v>
          </cell>
          <cell r="G544" t="str">
            <v>CURRENT ASSETS, LOANS AND ADVANCES</v>
          </cell>
          <cell r="H544" t="str">
            <v>LOANS AND ADVANCES</v>
          </cell>
          <cell r="I544" t="str">
            <v>AMOUNT RECOVERABLES</v>
          </cell>
        </row>
        <row r="545">
          <cell r="A545" t="str">
            <v>A602201-018</v>
          </cell>
          <cell r="B545" t="str">
            <v>Super Mart Condominium Association</v>
          </cell>
          <cell r="C545" t="str">
            <v>ASSET</v>
          </cell>
          <cell r="D545" t="str">
            <v>BALANCE SHEET</v>
          </cell>
          <cell r="E545" t="str">
            <v xml:space="preserve"> </v>
          </cell>
          <cell r="F545" t="str">
            <v xml:space="preserve"> </v>
          </cell>
          <cell r="G545" t="str">
            <v>CURRENT ASSETS, LOANS AND ADVANCES</v>
          </cell>
          <cell r="H545" t="str">
            <v>LOANS AND ADVANCES</v>
          </cell>
          <cell r="I545" t="str">
            <v>AMOUNT RECOVERABLES</v>
          </cell>
        </row>
        <row r="546">
          <cell r="A546" t="str">
            <v>A602201-019</v>
          </cell>
          <cell r="B546" t="str">
            <v>Exclusive Floors Owners Society</v>
          </cell>
          <cell r="C546" t="str">
            <v>ASSET</v>
          </cell>
          <cell r="D546" t="str">
            <v>BALANCE SHEET</v>
          </cell>
          <cell r="E546" t="str">
            <v xml:space="preserve"> </v>
          </cell>
          <cell r="F546" t="str">
            <v xml:space="preserve"> </v>
          </cell>
          <cell r="G546" t="str">
            <v>CURRENT ASSETS, LOANS AND ADVANCES</v>
          </cell>
          <cell r="H546" t="str">
            <v>LOANS AND ADVANCES</v>
          </cell>
          <cell r="I546" t="str">
            <v>AMOUNT RECOVERABLES</v>
          </cell>
        </row>
        <row r="547">
          <cell r="A547" t="str">
            <v>A602201-020</v>
          </cell>
          <cell r="B547" t="str">
            <v>Moulsari Arcade</v>
          </cell>
          <cell r="C547" t="str">
            <v>ASSET</v>
          </cell>
          <cell r="D547" t="str">
            <v>BALANCE SHEET</v>
          </cell>
          <cell r="E547" t="str">
            <v xml:space="preserve"> </v>
          </cell>
          <cell r="F547" t="str">
            <v xml:space="preserve"> </v>
          </cell>
          <cell r="G547" t="str">
            <v>CURRENT ASSETS, LOANS AND ADVANCES</v>
          </cell>
          <cell r="H547" t="str">
            <v>LOANS AND ADVANCES</v>
          </cell>
          <cell r="I547" t="str">
            <v>AMOUNT RECOVERABLES</v>
          </cell>
        </row>
        <row r="548">
          <cell r="A548" t="str">
            <v>A602301</v>
          </cell>
          <cell r="B548" t="str">
            <v>Prepaid Expenses</v>
          </cell>
          <cell r="C548" t="str">
            <v>ASSET</v>
          </cell>
          <cell r="D548" t="str">
            <v>BALANCE SHEET</v>
          </cell>
          <cell r="E548" t="str">
            <v xml:space="preserve"> </v>
          </cell>
          <cell r="F548" t="str">
            <v xml:space="preserve"> </v>
          </cell>
          <cell r="G548" t="str">
            <v>CURRENT ASSETS, LOANS AND ADVANCES</v>
          </cell>
          <cell r="H548" t="str">
            <v>LOANS AND ADVANCES</v>
          </cell>
          <cell r="I548" t="str">
            <v>OTHER ADVANCES</v>
          </cell>
        </row>
        <row r="549">
          <cell r="A549" t="str">
            <v>A602302</v>
          </cell>
          <cell r="B549" t="str">
            <v>Rent paid in advance</v>
          </cell>
          <cell r="C549" t="str">
            <v>ASSET</v>
          </cell>
          <cell r="D549" t="str">
            <v>BALANCE SHEET</v>
          </cell>
          <cell r="E549" t="str">
            <v xml:space="preserve"> </v>
          </cell>
          <cell r="F549" t="str">
            <v xml:space="preserve"> </v>
          </cell>
          <cell r="G549" t="str">
            <v>CURRENT ASSETS, LOANS AND ADVANCES</v>
          </cell>
          <cell r="H549" t="str">
            <v>LOANS AND ADVANCES</v>
          </cell>
          <cell r="I549" t="str">
            <v>OTHER ADVANCES</v>
          </cell>
        </row>
        <row r="550">
          <cell r="A550" t="str">
            <v>A602401</v>
          </cell>
          <cell r="B550" t="str">
            <v>HO Branch Current Account- Chennai</v>
          </cell>
          <cell r="C550" t="str">
            <v>ASSET</v>
          </cell>
          <cell r="D550" t="str">
            <v>BALANCE SHEET</v>
          </cell>
          <cell r="E550" t="str">
            <v xml:space="preserve"> </v>
          </cell>
          <cell r="F550" t="str">
            <v xml:space="preserve"> </v>
          </cell>
          <cell r="G550" t="str">
            <v>CURRENT ASSETS, LOANS AND ADVANCES</v>
          </cell>
          <cell r="H550" t="str">
            <v>LOANS AND ADVANCES</v>
          </cell>
          <cell r="I550" t="str">
            <v>OTHER ADVANCES</v>
          </cell>
        </row>
        <row r="551">
          <cell r="A551" t="str">
            <v>A602402</v>
          </cell>
          <cell r="B551" t="str">
            <v>HO Branch Current Account- Bangalor</v>
          </cell>
          <cell r="C551" t="str">
            <v>ASSET</v>
          </cell>
          <cell r="D551" t="str">
            <v>BALANCE SHEET</v>
          </cell>
          <cell r="E551" t="str">
            <v xml:space="preserve"> </v>
          </cell>
          <cell r="F551" t="str">
            <v xml:space="preserve"> </v>
          </cell>
          <cell r="G551" t="str">
            <v>CURRENT ASSETS, LOANS AND ADVANCES</v>
          </cell>
          <cell r="H551" t="str">
            <v>LOANS AND ADVANCES</v>
          </cell>
          <cell r="I551" t="str">
            <v>OTHER ADVANCES</v>
          </cell>
        </row>
        <row r="552">
          <cell r="A552" t="str">
            <v>A602403</v>
          </cell>
          <cell r="B552" t="str">
            <v>HO Branch Current Account- Mumbai</v>
          </cell>
          <cell r="C552" t="str">
            <v>ASSET</v>
          </cell>
          <cell r="D552" t="str">
            <v>BALANCE SHEET</v>
          </cell>
          <cell r="E552" t="str">
            <v xml:space="preserve"> </v>
          </cell>
          <cell r="F552" t="str">
            <v xml:space="preserve"> </v>
          </cell>
          <cell r="G552" t="str">
            <v>CURRENT ASSETS, LOANS AND ADVANCES</v>
          </cell>
          <cell r="H552" t="str">
            <v>LOANS AND ADVANCES</v>
          </cell>
          <cell r="I552" t="str">
            <v>OTHER ADVANCES</v>
          </cell>
        </row>
        <row r="553">
          <cell r="A553" t="str">
            <v>A602404</v>
          </cell>
          <cell r="B553" t="str">
            <v>HO Branch Current Account- Pune</v>
          </cell>
          <cell r="C553" t="str">
            <v>ASSET</v>
          </cell>
          <cell r="D553" t="str">
            <v>BALANCE SHEET</v>
          </cell>
          <cell r="E553" t="str">
            <v xml:space="preserve"> </v>
          </cell>
          <cell r="F553" t="str">
            <v xml:space="preserve"> </v>
          </cell>
          <cell r="G553" t="str">
            <v>CURRENT ASSETS, LOANS AND ADVANCES</v>
          </cell>
          <cell r="H553" t="str">
            <v>LOANS AND ADVANCES</v>
          </cell>
          <cell r="I553" t="str">
            <v>OTHER ADVANCES</v>
          </cell>
        </row>
        <row r="554">
          <cell r="A554" t="str">
            <v>A602405</v>
          </cell>
          <cell r="B554" t="str">
            <v>HO Branch Current Account-Kochin</v>
          </cell>
          <cell r="C554" t="str">
            <v>ASSET</v>
          </cell>
          <cell r="D554" t="str">
            <v>BALANCE SHEET</v>
          </cell>
          <cell r="E554" t="str">
            <v xml:space="preserve"> </v>
          </cell>
          <cell r="F554" t="str">
            <v xml:space="preserve"> </v>
          </cell>
          <cell r="G554" t="str">
            <v>CURRENT ASSETS, LOANS AND ADVANCES</v>
          </cell>
          <cell r="H554" t="str">
            <v>LOANS AND ADVANCES</v>
          </cell>
          <cell r="I554" t="str">
            <v>OTHER ADVANCES</v>
          </cell>
        </row>
        <row r="555">
          <cell r="A555" t="str">
            <v>A602501-000</v>
          </cell>
          <cell r="B555" t="str">
            <v>Inter Branch Current Account</v>
          </cell>
          <cell r="C555" t="str">
            <v>ASSET</v>
          </cell>
          <cell r="D555" t="str">
            <v>BALANCE SHEET</v>
          </cell>
          <cell r="E555" t="str">
            <v xml:space="preserve"> </v>
          </cell>
          <cell r="F555" t="str">
            <v xml:space="preserve"> </v>
          </cell>
          <cell r="G555" t="str">
            <v>CURRENT ASSETS, LOANS AND ADVANCES</v>
          </cell>
          <cell r="H555" t="str">
            <v>LOANS AND ADVANCES</v>
          </cell>
          <cell r="I555" t="str">
            <v>OTHER ADVANCES</v>
          </cell>
        </row>
        <row r="556">
          <cell r="A556" t="str">
            <v>A602501-101</v>
          </cell>
          <cell r="B556" t="str">
            <v>Inter Branch Current Account-DLF LTD</v>
          </cell>
          <cell r="C556" t="str">
            <v>ASSET</v>
          </cell>
          <cell r="D556" t="str">
            <v>BALANCE SHEET</v>
          </cell>
          <cell r="E556" t="str">
            <v xml:space="preserve"> </v>
          </cell>
          <cell r="F556" t="str">
            <v xml:space="preserve"> </v>
          </cell>
          <cell r="G556" t="str">
            <v>CURRENT ASSETS, LOANS AND ADVANCES</v>
          </cell>
          <cell r="H556" t="str">
            <v>LOANS AND ADVANCES</v>
          </cell>
          <cell r="I556" t="str">
            <v>OTHER ADVANCES</v>
          </cell>
        </row>
        <row r="557">
          <cell r="A557" t="str">
            <v>A602601</v>
          </cell>
          <cell r="B557" t="str">
            <v>HO contstr div Current A/c</v>
          </cell>
          <cell r="C557" t="str">
            <v>ASSET</v>
          </cell>
          <cell r="D557" t="str">
            <v>BALANCE SHEET</v>
          </cell>
          <cell r="E557" t="str">
            <v xml:space="preserve"> </v>
          </cell>
          <cell r="F557" t="str">
            <v xml:space="preserve"> </v>
          </cell>
          <cell r="G557" t="str">
            <v>CURRENT ASSETS, LOANS AND ADVANCES</v>
          </cell>
          <cell r="H557" t="str">
            <v>LOANS AND ADVANCES</v>
          </cell>
          <cell r="I557" t="str">
            <v>OTHER ADVANCES</v>
          </cell>
        </row>
        <row r="558">
          <cell r="A558" t="str">
            <v>A602701</v>
          </cell>
          <cell r="B558" t="str">
            <v>Intr-Project Bank Control A/C</v>
          </cell>
          <cell r="C558" t="str">
            <v>ASSET</v>
          </cell>
          <cell r="D558" t="str">
            <v>BALANCE SHEET</v>
          </cell>
          <cell r="E558" t="str">
            <v xml:space="preserve"> </v>
          </cell>
          <cell r="F558" t="str">
            <v xml:space="preserve"> </v>
          </cell>
          <cell r="G558" t="str">
            <v>CURRENT ASSETS, LOANS AND ADVANCES</v>
          </cell>
          <cell r="H558" t="str">
            <v>LOANS AND ADVANCES</v>
          </cell>
          <cell r="I558" t="str">
            <v>OTHER ADVANCES</v>
          </cell>
        </row>
        <row r="559">
          <cell r="A559" t="str">
            <v>A602702-000</v>
          </cell>
          <cell r="B559" t="str">
            <v>Inter Project Control A/C</v>
          </cell>
          <cell r="C559" t="str">
            <v>ASSET</v>
          </cell>
          <cell r="D559" t="str">
            <v>BALANCE SHEET</v>
          </cell>
          <cell r="E559" t="str">
            <v xml:space="preserve"> </v>
          </cell>
          <cell r="F559" t="str">
            <v xml:space="preserve"> </v>
          </cell>
          <cell r="G559" t="str">
            <v>CURRENT ASSETS, LOANS AND ADVANCES</v>
          </cell>
          <cell r="H559" t="str">
            <v>LOANS AND ADVANCES</v>
          </cell>
          <cell r="I559" t="str">
            <v>OTHER ADVANCES</v>
          </cell>
        </row>
        <row r="560">
          <cell r="A560" t="str">
            <v>A602702-001</v>
          </cell>
          <cell r="B560" t="str">
            <v>INTER COMPANY CONTROL A/C</v>
          </cell>
          <cell r="C560" t="str">
            <v>ASSET</v>
          </cell>
          <cell r="D560" t="str">
            <v>BALANCE SHEET</v>
          </cell>
          <cell r="E560" t="str">
            <v xml:space="preserve"> </v>
          </cell>
          <cell r="F560" t="str">
            <v xml:space="preserve"> </v>
          </cell>
          <cell r="G560" t="str">
            <v>CURRENT ASSETS, LOANS AND ADVANCES</v>
          </cell>
          <cell r="H560" t="str">
            <v>SUNDRY DEBTORS</v>
          </cell>
          <cell r="I560" t="str">
            <v>SUNDRY DEBTORS</v>
          </cell>
        </row>
        <row r="561">
          <cell r="A561" t="str">
            <v>A602702-002</v>
          </cell>
          <cell r="B561" t="str">
            <v>INTER PROJECT CONTROL A/C-MATERIAL</v>
          </cell>
          <cell r="C561" t="str">
            <v>ASSET</v>
          </cell>
          <cell r="D561" t="str">
            <v>BALANCE SHEET</v>
          </cell>
          <cell r="E561" t="str">
            <v xml:space="preserve"> </v>
          </cell>
          <cell r="F561" t="str">
            <v xml:space="preserve"> </v>
          </cell>
          <cell r="G561" t="str">
            <v>CURRENT ASSETS, LOANS AND ADVANCES</v>
          </cell>
          <cell r="H561" t="str">
            <v>SUNDRY DEBTORS</v>
          </cell>
          <cell r="I561" t="str">
            <v>SUNDRY DEBTORS</v>
          </cell>
        </row>
        <row r="562">
          <cell r="A562" t="str">
            <v>A602702-003</v>
          </cell>
          <cell r="B562" t="str">
            <v>PROJECT CONTROL A/C-DT Divison</v>
          </cell>
          <cell r="C562" t="str">
            <v>ASSET</v>
          </cell>
          <cell r="D562" t="str">
            <v>BALANCE SHEET</v>
          </cell>
          <cell r="E562" t="str">
            <v xml:space="preserve"> </v>
          </cell>
          <cell r="F562" t="str">
            <v xml:space="preserve"> </v>
          </cell>
          <cell r="G562" t="str">
            <v>CURRENT ASSETS, LOANS AND ADVANCES</v>
          </cell>
          <cell r="H562" t="str">
            <v>SUNDRY DEBTORS</v>
          </cell>
          <cell r="I562" t="str">
            <v>SUNDRY DEBTORS</v>
          </cell>
        </row>
        <row r="563">
          <cell r="A563" t="str">
            <v>A602702-004</v>
          </cell>
          <cell r="B563" t="str">
            <v>Project Control A/C-DLF New Ggn Cstr Div</v>
          </cell>
          <cell r="C563" t="str">
            <v>ASSET</v>
          </cell>
          <cell r="D563" t="str">
            <v>BALANCE SHEET</v>
          </cell>
          <cell r="E563" t="str">
            <v xml:space="preserve"> </v>
          </cell>
          <cell r="F563" t="str">
            <v xml:space="preserve"> </v>
          </cell>
          <cell r="G563" t="str">
            <v>CURRENT ASSETS, LOANS AND ADVANCES</v>
          </cell>
          <cell r="H563" t="str">
            <v>SUNDRY DEBTORS</v>
          </cell>
          <cell r="I563" t="str">
            <v>SUNDRY DEBTORS</v>
          </cell>
        </row>
        <row r="564">
          <cell r="A564" t="str">
            <v>A602702-005</v>
          </cell>
          <cell r="B564" t="str">
            <v>Pjt Cntr A/C-Chennai Branch &amp; Cnstr Div</v>
          </cell>
          <cell r="C564" t="str">
            <v>ASSET</v>
          </cell>
          <cell r="D564" t="str">
            <v>BALANCE SHEET</v>
          </cell>
          <cell r="E564" t="str">
            <v xml:space="preserve"> </v>
          </cell>
          <cell r="F564" t="str">
            <v xml:space="preserve"> </v>
          </cell>
          <cell r="G564" t="str">
            <v>CURRENT ASSETS, LOANS AND ADVANCES</v>
          </cell>
          <cell r="H564" t="str">
            <v>SUNDRY DEBTORS</v>
          </cell>
          <cell r="I564" t="str">
            <v>SUNDRY DEBTORS</v>
          </cell>
        </row>
        <row r="565">
          <cell r="A565" t="str">
            <v>A602702-006</v>
          </cell>
          <cell r="B565" t="str">
            <v>Inter Project Cntrl A/c-Nilgri Power Div</v>
          </cell>
          <cell r="C565" t="str">
            <v>ASSET</v>
          </cell>
          <cell r="D565" t="str">
            <v>BALANCE SHEET</v>
          </cell>
          <cell r="E565" t="str">
            <v xml:space="preserve"> </v>
          </cell>
          <cell r="F565" t="str">
            <v xml:space="preserve"> </v>
          </cell>
          <cell r="G565" t="str">
            <v>CURRENT ASSETS, LOANS AND ADVANCES</v>
          </cell>
          <cell r="H565" t="str">
            <v>SUNDRY DEBTORS</v>
          </cell>
          <cell r="I565" t="str">
            <v>SUNDRY DEBTORS</v>
          </cell>
        </row>
        <row r="566">
          <cell r="A566" t="str">
            <v>A602801</v>
          </cell>
          <cell r="B566" t="str">
            <v>Transfer To Corporate Park</v>
          </cell>
          <cell r="C566" t="str">
            <v>ASSET</v>
          </cell>
          <cell r="D566" t="str">
            <v>BALANCE SHEET</v>
          </cell>
          <cell r="E566" t="str">
            <v xml:space="preserve"> </v>
          </cell>
          <cell r="F566" t="str">
            <v xml:space="preserve"> </v>
          </cell>
          <cell r="G566" t="str">
            <v>CURRENT ASSETS, LOANS AND ADVANCES</v>
          </cell>
          <cell r="H566" t="str">
            <v>LOANS AND ADVANCES</v>
          </cell>
          <cell r="I566" t="str">
            <v>OTHER ADVANCES</v>
          </cell>
        </row>
        <row r="567">
          <cell r="A567" t="str">
            <v>A602802</v>
          </cell>
          <cell r="B567" t="str">
            <v>Transfer To Plaza Tower</v>
          </cell>
          <cell r="C567" t="str">
            <v>ASSET</v>
          </cell>
          <cell r="D567" t="str">
            <v>BALANCE SHEET</v>
          </cell>
          <cell r="E567" t="str">
            <v xml:space="preserve"> </v>
          </cell>
          <cell r="F567" t="str">
            <v xml:space="preserve"> </v>
          </cell>
          <cell r="G567" t="str">
            <v>CURRENT ASSETS, LOANS AND ADVANCES</v>
          </cell>
          <cell r="H567" t="str">
            <v>LOANS AND ADVANCES</v>
          </cell>
          <cell r="I567" t="str">
            <v>OTHER ADVANCES</v>
          </cell>
        </row>
        <row r="568">
          <cell r="A568" t="str">
            <v>A602803</v>
          </cell>
          <cell r="B568" t="str">
            <v>Transfer To Gateway Tower</v>
          </cell>
          <cell r="C568" t="str">
            <v>ASSET</v>
          </cell>
          <cell r="D568" t="str">
            <v>BALANCE SHEET</v>
          </cell>
          <cell r="E568" t="str">
            <v xml:space="preserve"> </v>
          </cell>
          <cell r="F568" t="str">
            <v xml:space="preserve"> </v>
          </cell>
          <cell r="G568" t="str">
            <v>CURRENT ASSETS, LOANS AND ADVANCES</v>
          </cell>
          <cell r="H568" t="str">
            <v>LOANS AND ADVANCES</v>
          </cell>
          <cell r="I568" t="str">
            <v>OTHER ADVANCES</v>
          </cell>
        </row>
        <row r="569">
          <cell r="A569" t="str">
            <v>A602804</v>
          </cell>
          <cell r="B569" t="str">
            <v>Transfer To Dlf Square</v>
          </cell>
          <cell r="C569" t="str">
            <v>ASSET</v>
          </cell>
          <cell r="D569" t="str">
            <v>BALANCE SHEET</v>
          </cell>
          <cell r="E569" t="str">
            <v xml:space="preserve"> </v>
          </cell>
          <cell r="F569" t="str">
            <v xml:space="preserve"> </v>
          </cell>
          <cell r="G569" t="str">
            <v>CURRENT ASSETS, LOANS AND ADVANCES</v>
          </cell>
          <cell r="H569" t="str">
            <v>LOANS AND ADVANCES</v>
          </cell>
          <cell r="I569" t="str">
            <v>OTHER ADVANCES</v>
          </cell>
        </row>
        <row r="570">
          <cell r="A570" t="str">
            <v>A602805</v>
          </cell>
          <cell r="B570" t="str">
            <v>Transfer To Other Buildings</v>
          </cell>
          <cell r="C570" t="str">
            <v>ASSET</v>
          </cell>
          <cell r="D570" t="str">
            <v>BALANCE SHEET</v>
          </cell>
          <cell r="E570" t="str">
            <v xml:space="preserve"> </v>
          </cell>
          <cell r="F570" t="str">
            <v xml:space="preserve"> </v>
          </cell>
          <cell r="G570" t="str">
            <v>CURRENT ASSETS, LOANS AND ADVANCES</v>
          </cell>
          <cell r="H570" t="str">
            <v>LOANS AND ADVANCES</v>
          </cell>
          <cell r="I570" t="str">
            <v>OTHER ADVANCES</v>
          </cell>
        </row>
        <row r="571">
          <cell r="A571" t="str">
            <v>A603001</v>
          </cell>
          <cell r="B571" t="str">
            <v>Advance Tax-UPST</v>
          </cell>
          <cell r="C571" t="str">
            <v>ASSET</v>
          </cell>
          <cell r="D571" t="str">
            <v>BALANCE SHEET</v>
          </cell>
          <cell r="E571" t="str">
            <v xml:space="preserve"> </v>
          </cell>
          <cell r="F571" t="str">
            <v xml:space="preserve"> </v>
          </cell>
          <cell r="G571" t="str">
            <v>CURRENT ASSETS, LOANS AND ADVANCES</v>
          </cell>
          <cell r="H571" t="str">
            <v>LOANS AND ADVANCES</v>
          </cell>
          <cell r="I571" t="str">
            <v>OTHER ADVANCES</v>
          </cell>
        </row>
        <row r="572">
          <cell r="A572" t="str">
            <v>A603002</v>
          </cell>
          <cell r="B572" t="str">
            <v>Advance Tax-HST</v>
          </cell>
          <cell r="C572" t="str">
            <v>ASSET</v>
          </cell>
          <cell r="D572" t="str">
            <v>BALANCE SHEET</v>
          </cell>
          <cell r="E572" t="str">
            <v xml:space="preserve"> </v>
          </cell>
          <cell r="F572" t="str">
            <v xml:space="preserve"> </v>
          </cell>
          <cell r="G572" t="str">
            <v>CURRENT ASSETS, LOANS AND ADVANCES</v>
          </cell>
          <cell r="H572" t="str">
            <v>LOANS AND ADVANCES</v>
          </cell>
          <cell r="I572" t="str">
            <v>OTHER ADVANCES</v>
          </cell>
        </row>
        <row r="573">
          <cell r="A573" t="str">
            <v>A603003</v>
          </cell>
          <cell r="B573" t="str">
            <v>Advance Tax - Local Area Dev. Tax</v>
          </cell>
          <cell r="C573" t="str">
            <v>ASSET</v>
          </cell>
          <cell r="D573" t="str">
            <v>BALANCE SHEET</v>
          </cell>
          <cell r="E573" t="str">
            <v xml:space="preserve"> </v>
          </cell>
          <cell r="F573" t="str">
            <v xml:space="preserve"> </v>
          </cell>
          <cell r="G573" t="str">
            <v>CURRENT ASSETS, LOANS AND ADVANCES</v>
          </cell>
          <cell r="H573" t="str">
            <v>LOANS AND ADVANCES</v>
          </cell>
          <cell r="I573" t="str">
            <v>OTHER ADVANCES</v>
          </cell>
        </row>
        <row r="574">
          <cell r="A574" t="str">
            <v>A603004</v>
          </cell>
          <cell r="B574" t="str">
            <v>Advance Tax-Karnataka</v>
          </cell>
          <cell r="C574" t="str">
            <v>ASSET</v>
          </cell>
          <cell r="D574" t="str">
            <v>BALANCE SHEET</v>
          </cell>
          <cell r="E574" t="str">
            <v xml:space="preserve"> </v>
          </cell>
          <cell r="F574" t="str">
            <v xml:space="preserve"> </v>
          </cell>
          <cell r="G574" t="str">
            <v>CURRENT ASSETS, LOANS AND ADVANCES</v>
          </cell>
          <cell r="H574" t="str">
            <v>LOANS AND ADVANCES</v>
          </cell>
          <cell r="I574" t="str">
            <v>OTHER ADVANCES</v>
          </cell>
        </row>
        <row r="575">
          <cell r="A575" t="str">
            <v>A603005</v>
          </cell>
          <cell r="B575" t="str">
            <v>Sales Tax Recoverable</v>
          </cell>
          <cell r="C575" t="str">
            <v>ASSET</v>
          </cell>
          <cell r="D575" t="str">
            <v>BALANCE SHEET</v>
          </cell>
          <cell r="E575" t="str">
            <v xml:space="preserve"> </v>
          </cell>
          <cell r="F575" t="str">
            <v xml:space="preserve"> </v>
          </cell>
          <cell r="G575" t="str">
            <v>CURRENT ASSETS, LOANS AND ADVANCES</v>
          </cell>
          <cell r="H575" t="str">
            <v>LOANS AND ADVANCES</v>
          </cell>
          <cell r="I575" t="str">
            <v>OTHER ADVANCES</v>
          </cell>
        </row>
        <row r="576">
          <cell r="A576" t="str">
            <v>A603006</v>
          </cell>
          <cell r="B576" t="str">
            <v>Advance Tax-Others</v>
          </cell>
          <cell r="C576" t="str">
            <v>ASSET</v>
          </cell>
          <cell r="D576" t="str">
            <v>BALANCE SHEET</v>
          </cell>
          <cell r="E576" t="str">
            <v xml:space="preserve"> </v>
          </cell>
          <cell r="F576" t="str">
            <v xml:space="preserve"> </v>
          </cell>
          <cell r="G576" t="str">
            <v>CURRENT ASSETS, LOANS AND ADVANCES</v>
          </cell>
          <cell r="H576" t="str">
            <v>LOANS AND ADVANCES</v>
          </cell>
          <cell r="I576" t="str">
            <v>OTHER ADVANCES</v>
          </cell>
        </row>
        <row r="577">
          <cell r="A577" t="str">
            <v>A603007</v>
          </cell>
          <cell r="B577" t="str">
            <v>Entertainment Tax Paid in Advance</v>
          </cell>
          <cell r="C577" t="str">
            <v>ASSET</v>
          </cell>
          <cell r="D577" t="str">
            <v>BALANCE SHEET</v>
          </cell>
          <cell r="E577" t="str">
            <v xml:space="preserve"> </v>
          </cell>
          <cell r="F577" t="str">
            <v xml:space="preserve"> </v>
          </cell>
          <cell r="G577" t="str">
            <v>CURRENT ASSETS, LOANS AND ADVANCES</v>
          </cell>
          <cell r="H577" t="str">
            <v>LOANS AND ADVANCES</v>
          </cell>
          <cell r="I577" t="str">
            <v>OTHER ADVANCES</v>
          </cell>
        </row>
        <row r="578">
          <cell r="A578" t="str">
            <v>A603008</v>
          </cell>
          <cell r="B578" t="str">
            <v>Advance E.Tax (Pending Approval)</v>
          </cell>
          <cell r="C578" t="str">
            <v>ASSET</v>
          </cell>
          <cell r="D578" t="str">
            <v>BALANCE SHEET</v>
          </cell>
          <cell r="E578" t="str">
            <v xml:space="preserve"> </v>
          </cell>
          <cell r="F578" t="str">
            <v xml:space="preserve"> </v>
          </cell>
          <cell r="G578" t="str">
            <v>CURRENT ASSETS, LOANS AND ADVANCES</v>
          </cell>
          <cell r="H578" t="str">
            <v>LOANS AND ADVANCES</v>
          </cell>
          <cell r="I578" t="str">
            <v>OTHER ADVANCES</v>
          </cell>
        </row>
        <row r="579">
          <cell r="A579" t="str">
            <v>A603100</v>
          </cell>
          <cell r="B579" t="str">
            <v>Advance FBT</v>
          </cell>
          <cell r="C579" t="str">
            <v>ASSET</v>
          </cell>
          <cell r="D579" t="str">
            <v>BALANCE SHEET</v>
          </cell>
          <cell r="E579" t="str">
            <v xml:space="preserve"> </v>
          </cell>
          <cell r="F579" t="str">
            <v xml:space="preserve"> </v>
          </cell>
          <cell r="G579" t="str">
            <v>CURRENT ASSETS, LOANS AND ADVANCES</v>
          </cell>
          <cell r="H579" t="str">
            <v>LOANS AND ADVANCES</v>
          </cell>
          <cell r="I579" t="str">
            <v>OTHER ADVANCES</v>
          </cell>
        </row>
        <row r="580">
          <cell r="A580" t="str">
            <v>A604001</v>
          </cell>
          <cell r="B580" t="str">
            <v>Deposits / Bal. with Govt.
 Authorities</v>
          </cell>
          <cell r="C580" t="str">
            <v>ASSET</v>
          </cell>
          <cell r="D580" t="str">
            <v>BALANCE SHEET</v>
          </cell>
          <cell r="E580" t="str">
            <v xml:space="preserve"> </v>
          </cell>
          <cell r="F580" t="str">
            <v xml:space="preserve"> </v>
          </cell>
          <cell r="G580" t="str">
            <v>CURRENT ASSETS, LOANS AND ADVANCES</v>
          </cell>
          <cell r="H580" t="str">
            <v>LOANS AND ADVANCES</v>
          </cell>
          <cell r="I580" t="str">
            <v>SECURITY DEPOSITS (ASSETS)</v>
          </cell>
        </row>
        <row r="581">
          <cell r="A581" t="str">
            <v>A604002</v>
          </cell>
          <cell r="B581" t="str">
            <v>Security Paid Ledger Control</v>
          </cell>
          <cell r="C581" t="str">
            <v>ASSET</v>
          </cell>
          <cell r="D581" t="str">
            <v>BALANCE SHEET</v>
          </cell>
          <cell r="E581" t="str">
            <v xml:space="preserve"> </v>
          </cell>
          <cell r="F581" t="str">
            <v xml:space="preserve"> </v>
          </cell>
          <cell r="G581" t="str">
            <v>CURRENT ASSETS, LOANS AND ADVANCES</v>
          </cell>
          <cell r="H581" t="str">
            <v>LOANS AND ADVANCES</v>
          </cell>
          <cell r="I581" t="str">
            <v>SECURITY DEPOSITS (ASSETS)</v>
          </cell>
        </row>
        <row r="582">
          <cell r="A582" t="str">
            <v>A604003</v>
          </cell>
          <cell r="B582" t="str">
            <v>Security Paid Ledger Control-HSEB</v>
          </cell>
          <cell r="C582" t="str">
            <v>ASSET</v>
          </cell>
          <cell r="D582" t="str">
            <v>BALANCE SHEET</v>
          </cell>
          <cell r="E582" t="str">
            <v xml:space="preserve"> </v>
          </cell>
          <cell r="F582" t="str">
            <v xml:space="preserve"> </v>
          </cell>
          <cell r="G582" t="str">
            <v>CURRENT ASSETS, LOANS AND ADVANCES</v>
          </cell>
          <cell r="H582" t="str">
            <v>LOANS AND ADVANCES</v>
          </cell>
          <cell r="I582" t="str">
            <v>SECURITY DEPOSITS (ASSETS)</v>
          </cell>
        </row>
        <row r="583">
          <cell r="A583" t="str">
            <v>A604004</v>
          </cell>
          <cell r="B583" t="str">
            <v>Security - Lease Rent</v>
          </cell>
          <cell r="C583" t="str">
            <v>ASSET</v>
          </cell>
          <cell r="D583" t="str">
            <v>BALANCE SHEET</v>
          </cell>
          <cell r="E583" t="str">
            <v xml:space="preserve"> </v>
          </cell>
          <cell r="F583" t="str">
            <v xml:space="preserve"> </v>
          </cell>
          <cell r="G583" t="str">
            <v>CURRENT ASSETS, LOANS AND ADVANCES</v>
          </cell>
          <cell r="H583" t="str">
            <v>LOANS AND ADVANCES</v>
          </cell>
          <cell r="I583" t="str">
            <v>SECURITY DEPOSITS (ASSETS)</v>
          </cell>
        </row>
        <row r="584">
          <cell r="A584" t="str">
            <v>A604005</v>
          </cell>
          <cell r="B584" t="str">
            <v>Community Centre-Security</v>
          </cell>
          <cell r="C584" t="str">
            <v>ASSET</v>
          </cell>
          <cell r="D584" t="str">
            <v>BALANCE SHEET</v>
          </cell>
          <cell r="E584" t="str">
            <v xml:space="preserve"> </v>
          </cell>
          <cell r="F584" t="str">
            <v xml:space="preserve"> </v>
          </cell>
          <cell r="G584" t="str">
            <v>CURRENT ASSETS, LOANS AND ADVANCES</v>
          </cell>
          <cell r="H584" t="str">
            <v>LOANS AND ADVANCES</v>
          </cell>
          <cell r="I584" t="str">
            <v>SECURITY DEPOSITS (ASSETS)</v>
          </cell>
        </row>
        <row r="585">
          <cell r="A585" t="str">
            <v>A604006</v>
          </cell>
          <cell r="B585" t="str">
            <v>Security Deposit Refundable</v>
          </cell>
          <cell r="C585" t="str">
            <v>ASSET</v>
          </cell>
          <cell r="D585" t="str">
            <v>BALANCE SHEET</v>
          </cell>
          <cell r="E585" t="str">
            <v xml:space="preserve"> </v>
          </cell>
          <cell r="F585" t="str">
            <v xml:space="preserve"> </v>
          </cell>
          <cell r="G585" t="str">
            <v>CURRENT ASSETS, LOANS AND ADVANCES</v>
          </cell>
          <cell r="H585" t="str">
            <v>LOANS AND ADVANCES</v>
          </cell>
          <cell r="I585" t="str">
            <v>SECURITY DEPOSITS (ASSETS)</v>
          </cell>
        </row>
        <row r="586">
          <cell r="A586" t="str">
            <v>A604007</v>
          </cell>
          <cell r="B586" t="str">
            <v>SECURITY PAID-EMPLOYEE'S RESIDENCE</v>
          </cell>
          <cell r="C586" t="str">
            <v>ASSET</v>
          </cell>
          <cell r="D586" t="str">
            <v>BALANCE SHEET</v>
          </cell>
          <cell r="E586" t="str">
            <v xml:space="preserve"> </v>
          </cell>
          <cell r="F586" t="str">
            <v xml:space="preserve"> </v>
          </cell>
          <cell r="G586" t="str">
            <v>CURRENT ASSETS, LOANS AND ADVANCES</v>
          </cell>
          <cell r="H586" t="str">
            <v>LOANS AND ADVANCES</v>
          </cell>
          <cell r="I586" t="str">
            <v>SECURITY DEPOSITS (ASSETS)</v>
          </cell>
        </row>
        <row r="587">
          <cell r="A587" t="str">
            <v>A604008</v>
          </cell>
          <cell r="B587" t="str">
            <v>SECURITYPAID-OFFICE</v>
          </cell>
          <cell r="C587" t="str">
            <v>ASSET</v>
          </cell>
          <cell r="D587" t="str">
            <v>BALANCE SHEET</v>
          </cell>
          <cell r="E587" t="str">
            <v xml:space="preserve"> </v>
          </cell>
          <cell r="F587" t="str">
            <v xml:space="preserve"> </v>
          </cell>
          <cell r="G587" t="str">
            <v>CURRENT ASSETS, LOANS AND ADVANCES</v>
          </cell>
          <cell r="H587" t="str">
            <v>LOANS AND ADVANCES</v>
          </cell>
          <cell r="I587" t="str">
            <v>SECURITY DEPOSITS (ASSETS)</v>
          </cell>
        </row>
        <row r="588">
          <cell r="A588" t="str">
            <v>A604009</v>
          </cell>
          <cell r="B588" t="str">
            <v>SECURITY PAID-VEHICLES</v>
          </cell>
          <cell r="C588" t="str">
            <v>ASSET</v>
          </cell>
          <cell r="D588" t="str">
            <v>BALANCE SHEET</v>
          </cell>
          <cell r="E588" t="str">
            <v xml:space="preserve"> </v>
          </cell>
          <cell r="F588" t="str">
            <v xml:space="preserve"> </v>
          </cell>
          <cell r="G588" t="str">
            <v>CURRENT ASSETS, LOANS AND ADVANCES</v>
          </cell>
          <cell r="H588" t="str">
            <v>LOANS AND ADVANCES</v>
          </cell>
          <cell r="I588" t="str">
            <v>SECURITY DEPOSITS (ASSETS)</v>
          </cell>
        </row>
        <row r="589">
          <cell r="A589" t="str">
            <v>A604010</v>
          </cell>
          <cell r="B589" t="str">
            <v>SECURITY PAID-OTHERS</v>
          </cell>
          <cell r="C589" t="str">
            <v>ASSET</v>
          </cell>
          <cell r="D589" t="str">
            <v>BALANCE SHEET</v>
          </cell>
          <cell r="E589" t="str">
            <v xml:space="preserve"> </v>
          </cell>
          <cell r="F589" t="str">
            <v xml:space="preserve"> </v>
          </cell>
          <cell r="G589" t="str">
            <v>CURRENT ASSETS, LOANS AND ADVANCES</v>
          </cell>
          <cell r="H589" t="str">
            <v>LOANS AND ADVANCES</v>
          </cell>
          <cell r="I589" t="str">
            <v>SECURITY DEPOSITS (ASSETS)</v>
          </cell>
        </row>
        <row r="590">
          <cell r="A590" t="str">
            <v>A604011</v>
          </cell>
          <cell r="B590" t="str">
            <v>Security Deposit (Suppliers)</v>
          </cell>
          <cell r="C590" t="str">
            <v>ASSET</v>
          </cell>
          <cell r="D590" t="str">
            <v>BALANCE SHEET</v>
          </cell>
          <cell r="E590" t="str">
            <v>SUPPLIER DEPOSIT A/C</v>
          </cell>
          <cell r="F590" t="str">
            <v xml:space="preserve"> </v>
          </cell>
          <cell r="G590" t="str">
            <v>CURRENT ASSETS, LOANS AND ADVANCES</v>
          </cell>
          <cell r="H590" t="str">
            <v>LOANS AND ADVANCES</v>
          </cell>
          <cell r="I590" t="str">
            <v>SECURITY DEPOSITS (ASSETS)</v>
          </cell>
        </row>
        <row r="591">
          <cell r="A591" t="str">
            <v>A604012</v>
          </cell>
          <cell r="B591" t="str">
            <v>SECURITY DEPOSIT - SUPP</v>
          </cell>
          <cell r="C591" t="str">
            <v>ASSET</v>
          </cell>
          <cell r="D591" t="str">
            <v>BALANCE SHEET</v>
          </cell>
          <cell r="E591" t="str">
            <v xml:space="preserve"> </v>
          </cell>
          <cell r="F591" t="str">
            <v xml:space="preserve"> </v>
          </cell>
          <cell r="G591" t="str">
            <v>CURRENT ASSETS, LOANS AND ADVANCES</v>
          </cell>
          <cell r="H591" t="str">
            <v>LOANS AND ADVANCES</v>
          </cell>
          <cell r="I591" t="str">
            <v>SECURITY DEPOSITS (ASSETS)</v>
          </cell>
        </row>
        <row r="592">
          <cell r="A592" t="str">
            <v>A604013</v>
          </cell>
          <cell r="B592" t="str">
            <v>Security Deposit-Water</v>
          </cell>
          <cell r="C592" t="str">
            <v>ASSET</v>
          </cell>
          <cell r="D592" t="str">
            <v>BALANCE SHEET</v>
          </cell>
          <cell r="E592" t="str">
            <v xml:space="preserve"> </v>
          </cell>
          <cell r="F592" t="str">
            <v xml:space="preserve"> </v>
          </cell>
          <cell r="G592" t="str">
            <v>CURRENT ASSETS, LOANS AND ADVANCES</v>
          </cell>
          <cell r="H592" t="str">
            <v>LOANS AND ADVANCES</v>
          </cell>
          <cell r="I592" t="str">
            <v>SECURITY DEPOSITS (ASSETS)</v>
          </cell>
        </row>
        <row r="593">
          <cell r="A593" t="str">
            <v>A604014</v>
          </cell>
          <cell r="B593" t="str">
            <v>Security Deposit-Sewer</v>
          </cell>
          <cell r="C593" t="str">
            <v>ASSET</v>
          </cell>
          <cell r="D593" t="str">
            <v>BALANCE SHEET</v>
          </cell>
          <cell r="E593" t="str">
            <v xml:space="preserve"> </v>
          </cell>
          <cell r="F593" t="str">
            <v xml:space="preserve"> </v>
          </cell>
          <cell r="G593" t="str">
            <v>CURRENT ASSETS, LOANS AND ADVANCES</v>
          </cell>
          <cell r="H593" t="str">
            <v>LOANS AND ADVANCES</v>
          </cell>
          <cell r="I593" t="str">
            <v>SECURITY DEPOSITS (ASSETS)</v>
          </cell>
        </row>
        <row r="594">
          <cell r="A594" t="str">
            <v>A604015</v>
          </cell>
          <cell r="B594" t="str">
            <v>Advance Rent Deposit</v>
          </cell>
          <cell r="C594" t="str">
            <v>ASSET</v>
          </cell>
          <cell r="D594" t="str">
            <v>BALANCE SHEET</v>
          </cell>
          <cell r="E594" t="str">
            <v xml:space="preserve"> </v>
          </cell>
          <cell r="F594" t="str">
            <v xml:space="preserve"> </v>
          </cell>
          <cell r="G594" t="str">
            <v>CURRENT ASSETS, LOANS AND ADVANCES</v>
          </cell>
          <cell r="H594" t="str">
            <v>LOANS AND ADVANCES</v>
          </cell>
          <cell r="I594" t="str">
            <v>SECURITY DEPOSITS (ASSETS)</v>
          </cell>
        </row>
        <row r="595">
          <cell r="A595" t="str">
            <v>A604016</v>
          </cell>
          <cell r="B595" t="str">
            <v>Security Deposit- E.Tax</v>
          </cell>
          <cell r="C595" t="str">
            <v>ASSET</v>
          </cell>
          <cell r="D595" t="str">
            <v>BALANCE SHEET</v>
          </cell>
          <cell r="E595" t="str">
            <v xml:space="preserve"> </v>
          </cell>
          <cell r="F595" t="str">
            <v xml:space="preserve"> </v>
          </cell>
          <cell r="G595" t="str">
            <v>CURRENT ASSETS, LOANS AND ADVANCES</v>
          </cell>
          <cell r="H595" t="str">
            <v>LOANS AND ADVANCES</v>
          </cell>
          <cell r="I595" t="str">
            <v>SECURITY DEPOSITS (ASSETS)</v>
          </cell>
        </row>
        <row r="596">
          <cell r="A596" t="str">
            <v>A604017</v>
          </cell>
          <cell r="B596" t="str">
            <v>Security Deposit- Lease Rent</v>
          </cell>
          <cell r="C596" t="str">
            <v>ASSET</v>
          </cell>
          <cell r="D596" t="str">
            <v>BALANCE SHEET</v>
          </cell>
          <cell r="E596" t="str">
            <v>SUPPLIER DEPOSIT A/C</v>
          </cell>
          <cell r="F596" t="str">
            <v xml:space="preserve"> </v>
          </cell>
          <cell r="G596" t="str">
            <v>CURRENT ASSETS, LOANS AND ADVANCES</v>
          </cell>
          <cell r="H596" t="str">
            <v>LOANS AND ADVANCES</v>
          </cell>
          <cell r="I596" t="str">
            <v>SECURITY DEPOSITS (ASSETS)</v>
          </cell>
        </row>
        <row r="597">
          <cell r="A597" t="str">
            <v>A604018</v>
          </cell>
          <cell r="B597" t="str">
            <v>Advance Rent Deposit (Supplier)</v>
          </cell>
          <cell r="C597" t="str">
            <v>ASSET</v>
          </cell>
          <cell r="D597" t="str">
            <v>BALANCE SHEET</v>
          </cell>
          <cell r="E597" t="str">
            <v>SUPPLIER PREPAYMENT A/C</v>
          </cell>
          <cell r="F597" t="str">
            <v xml:space="preserve"> </v>
          </cell>
          <cell r="G597" t="str">
            <v>CURRENT ASSETS, LOANS AND ADVANCES</v>
          </cell>
          <cell r="H597" t="str">
            <v>LOANS AND ADVANCES</v>
          </cell>
          <cell r="I597" t="str">
            <v>SECURITY DEPOSITS (ASSETS)</v>
          </cell>
        </row>
        <row r="598">
          <cell r="A598" t="str">
            <v>A605001</v>
          </cell>
          <cell r="B598" t="str">
            <v>Income Tax Paid</v>
          </cell>
          <cell r="C598" t="str">
            <v>ASSET</v>
          </cell>
          <cell r="D598" t="str">
            <v>BALANCE SHEET</v>
          </cell>
          <cell r="E598" t="str">
            <v>TDSRECEIVABLE</v>
          </cell>
          <cell r="F598" t="str">
            <v xml:space="preserve"> </v>
          </cell>
          <cell r="G598" t="str">
            <v>CURRENT ASSETS, LOANS AND ADVANCES</v>
          </cell>
          <cell r="H598" t="str">
            <v>LOANS AND ADVANCES</v>
          </cell>
          <cell r="I598" t="str">
            <v>ADVANCE INCOME TAX</v>
          </cell>
        </row>
        <row r="599">
          <cell r="A599" t="str">
            <v>A605002</v>
          </cell>
          <cell r="B599" t="str">
            <v>Income Tax Paid (TDS on Interest)</v>
          </cell>
          <cell r="C599" t="str">
            <v>ASSET</v>
          </cell>
          <cell r="D599" t="str">
            <v>BALANCE SHEET</v>
          </cell>
          <cell r="E599" t="str">
            <v>TDSRECEIVABLE</v>
          </cell>
          <cell r="F599" t="str">
            <v xml:space="preserve"> </v>
          </cell>
          <cell r="G599" t="str">
            <v>CURRENT ASSETS, LOANS AND ADVANCES</v>
          </cell>
          <cell r="H599" t="str">
            <v>LOANS AND ADVANCES</v>
          </cell>
          <cell r="I599" t="str">
            <v>ADVANCE INCOME TAX</v>
          </cell>
        </row>
        <row r="600">
          <cell r="A600" t="str">
            <v>A605003</v>
          </cell>
          <cell r="B600" t="str">
            <v>Income Tax Paid (TDS Rent Received)</v>
          </cell>
          <cell r="C600" t="str">
            <v>ASSET</v>
          </cell>
          <cell r="D600" t="str">
            <v>BALANCE SHEET</v>
          </cell>
          <cell r="E600" t="str">
            <v>TDSRECEIVABLE</v>
          </cell>
          <cell r="F600" t="str">
            <v xml:space="preserve"> </v>
          </cell>
          <cell r="G600" t="str">
            <v>CURRENT ASSETS, LOANS AND ADVANCES</v>
          </cell>
          <cell r="H600" t="str">
            <v>LOANS AND ADVANCES</v>
          </cell>
          <cell r="I600" t="str">
            <v>ADVANCE INCOME TAX</v>
          </cell>
        </row>
        <row r="601">
          <cell r="A601" t="str">
            <v>A605004</v>
          </cell>
          <cell r="B601" t="str">
            <v>Amount Recoverable from
 Income tax</v>
          </cell>
          <cell r="C601" t="str">
            <v>ASSET</v>
          </cell>
          <cell r="D601" t="str">
            <v>BALANCE SHEET</v>
          </cell>
          <cell r="E601" t="str">
            <v xml:space="preserve"> </v>
          </cell>
          <cell r="F601" t="str">
            <v xml:space="preserve"> </v>
          </cell>
          <cell r="G601" t="str">
            <v>CURRENT ASSETS, LOANS AND ADVANCES</v>
          </cell>
          <cell r="H601" t="str">
            <v>LOANS AND ADVANCES</v>
          </cell>
          <cell r="I601" t="str">
            <v>ADVANCE INCOME TAX</v>
          </cell>
        </row>
        <row r="602">
          <cell r="A602" t="str">
            <v>A605005</v>
          </cell>
          <cell r="B602" t="str">
            <v>I T Certificates Recoverable A\C</v>
          </cell>
          <cell r="C602" t="str">
            <v>ASSET</v>
          </cell>
          <cell r="D602" t="str">
            <v>BALANCE SHEET</v>
          </cell>
          <cell r="E602" t="str">
            <v xml:space="preserve"> </v>
          </cell>
          <cell r="F602" t="str">
            <v xml:space="preserve"> </v>
          </cell>
          <cell r="G602" t="str">
            <v>CURRENT ASSETS, LOANS AND ADVANCES</v>
          </cell>
          <cell r="H602" t="str">
            <v>LOANS AND ADVANCES</v>
          </cell>
          <cell r="I602" t="str">
            <v>ADVANCE INCOME TAX</v>
          </cell>
        </row>
        <row r="603">
          <cell r="A603" t="str">
            <v>A605006</v>
          </cell>
          <cell r="B603" t="str">
            <v>TDS Receivable on Interest</v>
          </cell>
          <cell r="C603" t="str">
            <v>ASSET</v>
          </cell>
          <cell r="D603" t="str">
            <v>BALANCE SHEET</v>
          </cell>
          <cell r="E603" t="str">
            <v xml:space="preserve"> </v>
          </cell>
          <cell r="F603" t="str">
            <v xml:space="preserve"> </v>
          </cell>
          <cell r="G603" t="str">
            <v>CURRENT ASSETS, LOANS AND ADVANCES</v>
          </cell>
          <cell r="H603" t="str">
            <v>LOANS AND ADVANCES</v>
          </cell>
          <cell r="I603" t="str">
            <v>ADVANCE INCOME TAX</v>
          </cell>
        </row>
        <row r="604">
          <cell r="A604" t="str">
            <v>A605007</v>
          </cell>
          <cell r="B604" t="str">
            <v>TDS INTEREST</v>
          </cell>
          <cell r="C604" t="str">
            <v>ASSET</v>
          </cell>
          <cell r="D604" t="str">
            <v>BALANCE SHEET</v>
          </cell>
          <cell r="E604" t="str">
            <v xml:space="preserve"> </v>
          </cell>
          <cell r="F604" t="str">
            <v xml:space="preserve"> </v>
          </cell>
          <cell r="G604" t="str">
            <v>CURRENT ASSETS, LOANS AND ADVANCES</v>
          </cell>
          <cell r="H604" t="str">
            <v>LOANS AND ADVANCES</v>
          </cell>
          <cell r="I604" t="str">
            <v>ADVANCE INCOME TAX</v>
          </cell>
        </row>
        <row r="605">
          <cell r="A605" t="str">
            <v>A605008</v>
          </cell>
          <cell r="B605" t="str">
            <v>Income Tax Paid as Contract</v>
          </cell>
          <cell r="C605" t="str">
            <v>ASSET</v>
          </cell>
          <cell r="D605" t="str">
            <v>BALANCE SHEET</v>
          </cell>
          <cell r="E605" t="str">
            <v xml:space="preserve"> </v>
          </cell>
          <cell r="F605" t="str">
            <v xml:space="preserve"> </v>
          </cell>
          <cell r="G605" t="str">
            <v>CURRENT ASSETS, LOANS AND ADVANCES</v>
          </cell>
          <cell r="H605" t="str">
            <v>LOANS AND ADVANCES</v>
          </cell>
          <cell r="I605" t="str">
            <v>ADVANCE INCOME TAX</v>
          </cell>
        </row>
        <row r="606">
          <cell r="A606" t="str">
            <v>A605009</v>
          </cell>
          <cell r="B606" t="str">
            <v>Advance Income Tax</v>
          </cell>
          <cell r="C606" t="str">
            <v>ASSET</v>
          </cell>
          <cell r="D606" t="str">
            <v>BALANCE SHEET</v>
          </cell>
          <cell r="E606" t="str">
            <v xml:space="preserve"> </v>
          </cell>
          <cell r="F606" t="str">
            <v xml:space="preserve"> </v>
          </cell>
          <cell r="G606" t="str">
            <v>CURRENT ASSETS, LOANS AND ADVANCES</v>
          </cell>
          <cell r="H606" t="str">
            <v>LOANS AND ADVANCES</v>
          </cell>
          <cell r="I606" t="str">
            <v>ADVANCE INCOME TAX</v>
          </cell>
        </row>
        <row r="607">
          <cell r="A607" t="str">
            <v>A605010</v>
          </cell>
          <cell r="B607" t="str">
            <v>TDS Recoverable</v>
          </cell>
          <cell r="C607" t="str">
            <v>ASSET</v>
          </cell>
          <cell r="D607" t="str">
            <v>BALANCE SHEET</v>
          </cell>
          <cell r="E607" t="str">
            <v xml:space="preserve"> </v>
          </cell>
          <cell r="F607" t="str">
            <v xml:space="preserve"> </v>
          </cell>
          <cell r="G607" t="str">
            <v>CURRENT ASSETS, LOANS AND ADVANCES</v>
          </cell>
          <cell r="H607" t="str">
            <v>LOANS AND ADVANCES</v>
          </cell>
          <cell r="I607" t="str">
            <v>ADVANCE INCOME TAX</v>
          </cell>
        </row>
        <row r="608">
          <cell r="A608" t="str">
            <v>A701001</v>
          </cell>
          <cell r="B608" t="str">
            <v>Cash in Hand</v>
          </cell>
          <cell r="C608" t="str">
            <v>ASSET</v>
          </cell>
          <cell r="D608" t="str">
            <v>BALANCE SHEET</v>
          </cell>
          <cell r="E608" t="str">
            <v>BANK CASH PTT A/C</v>
          </cell>
          <cell r="F608" t="str">
            <v xml:space="preserve"> </v>
          </cell>
          <cell r="G608" t="str">
            <v>CURRENT ASSETS, LOANS AND ADVANCES</v>
          </cell>
          <cell r="H608" t="str">
            <v>CASH AND BANK BALANCES</v>
          </cell>
          <cell r="I608" t="str">
            <v>CASH/CHEQUE IN HAND</v>
          </cell>
        </row>
        <row r="609">
          <cell r="A609" t="str">
            <v>A701002</v>
          </cell>
          <cell r="B609" t="str">
            <v>Foreign Currency in Hand</v>
          </cell>
          <cell r="C609" t="str">
            <v>ASSET</v>
          </cell>
          <cell r="D609" t="str">
            <v>BALANCE SHEET</v>
          </cell>
          <cell r="E609" t="str">
            <v xml:space="preserve"> </v>
          </cell>
          <cell r="F609" t="str">
            <v xml:space="preserve"> </v>
          </cell>
          <cell r="G609" t="str">
            <v>CURRENT ASSETS, LOANS AND ADVANCES</v>
          </cell>
          <cell r="H609" t="str">
            <v>CASH AND BANK BALANCES</v>
          </cell>
          <cell r="I609" t="str">
            <v>CASH/CHEQUE IN HAND</v>
          </cell>
        </row>
        <row r="610">
          <cell r="A610" t="str">
            <v>A701003</v>
          </cell>
          <cell r="B610" t="str">
            <v>Gold</v>
          </cell>
          <cell r="C610" t="str">
            <v>ASSET</v>
          </cell>
          <cell r="D610" t="str">
            <v>BALANCE SHEET</v>
          </cell>
          <cell r="E610" t="str">
            <v xml:space="preserve"> </v>
          </cell>
          <cell r="F610" t="str">
            <v xml:space="preserve"> </v>
          </cell>
          <cell r="G610" t="str">
            <v>CURRENT ASSETS, LOANS AND ADVANCES</v>
          </cell>
          <cell r="H610" t="str">
            <v>CASH AND BANK BALANCES</v>
          </cell>
          <cell r="I610" t="str">
            <v>CASH/CHEQUE IN HAND</v>
          </cell>
        </row>
        <row r="611">
          <cell r="A611" t="str">
            <v>A701004</v>
          </cell>
          <cell r="B611" t="str">
            <v>Cheques in hand</v>
          </cell>
          <cell r="C611" t="str">
            <v>ASSET</v>
          </cell>
          <cell r="D611" t="str">
            <v>BALANCE SHEET</v>
          </cell>
          <cell r="E611" t="str">
            <v xml:space="preserve"> </v>
          </cell>
          <cell r="F611" t="str">
            <v xml:space="preserve"> </v>
          </cell>
          <cell r="G611" t="str">
            <v>CURRENT ASSETS, LOANS AND ADVANCES</v>
          </cell>
          <cell r="H611" t="str">
            <v>CASH AND BANK BALANCES</v>
          </cell>
          <cell r="I611" t="str">
            <v>CASH/CHEQUE IN HAND</v>
          </cell>
        </row>
        <row r="612">
          <cell r="A612" t="str">
            <v>A701005</v>
          </cell>
          <cell r="B612" t="str">
            <v>Drafts In Hand</v>
          </cell>
          <cell r="C612" t="str">
            <v>ASSET</v>
          </cell>
          <cell r="D612" t="str">
            <v>BALANCE SHEET</v>
          </cell>
          <cell r="E612" t="str">
            <v xml:space="preserve"> </v>
          </cell>
          <cell r="F612" t="str">
            <v xml:space="preserve"> </v>
          </cell>
          <cell r="G612" t="str">
            <v>CURRENT ASSETS, LOANS AND ADVANCES</v>
          </cell>
          <cell r="H612" t="str">
            <v>CASH AND BANK BALANCES</v>
          </cell>
          <cell r="I612" t="str">
            <v>CASH/CHEQUE IN HAND</v>
          </cell>
        </row>
        <row r="613">
          <cell r="A613" t="str">
            <v>A701006</v>
          </cell>
          <cell r="B613" t="str">
            <v>Postage stamps in hand</v>
          </cell>
          <cell r="C613" t="str">
            <v>ASSET</v>
          </cell>
          <cell r="D613" t="str">
            <v>BALANCE SHEET</v>
          </cell>
          <cell r="E613" t="str">
            <v xml:space="preserve"> </v>
          </cell>
          <cell r="F613" t="str">
            <v xml:space="preserve"> </v>
          </cell>
          <cell r="G613" t="str">
            <v>CURRENT ASSETS, LOANS AND ADVANCES</v>
          </cell>
          <cell r="H613" t="str">
            <v>CASH AND BANK BALANCES</v>
          </cell>
          <cell r="I613" t="str">
            <v>CASH/CHEQUE IN HAND</v>
          </cell>
        </row>
        <row r="614">
          <cell r="A614" t="str">
            <v>A701007</v>
          </cell>
          <cell r="B614" t="str">
            <v>Franking Machine</v>
          </cell>
          <cell r="C614" t="str">
            <v>ASSET</v>
          </cell>
          <cell r="D614" t="str">
            <v>BALANCE SHEET</v>
          </cell>
          <cell r="E614" t="str">
            <v xml:space="preserve"> </v>
          </cell>
          <cell r="F614" t="str">
            <v xml:space="preserve"> </v>
          </cell>
          <cell r="G614" t="str">
            <v>CURRENT ASSETS, LOANS AND ADVANCES</v>
          </cell>
          <cell r="H614" t="str">
            <v>CASH AND BANK BALANCES</v>
          </cell>
          <cell r="I614" t="str">
            <v>CASH/CHEQUE IN HAND</v>
          </cell>
        </row>
        <row r="615">
          <cell r="A615" t="str">
            <v>A701008</v>
          </cell>
          <cell r="B615" t="str">
            <v>Contra To Bank/Cash</v>
          </cell>
          <cell r="C615" t="str">
            <v>ASSET</v>
          </cell>
          <cell r="D615" t="str">
            <v>BALANCE SHEET</v>
          </cell>
          <cell r="E615" t="str">
            <v xml:space="preserve"> </v>
          </cell>
          <cell r="F615" t="str">
            <v xml:space="preserve"> </v>
          </cell>
          <cell r="G615" t="str">
            <v>CURRENT ASSETS, LOANS AND ADVANCES</v>
          </cell>
          <cell r="H615" t="str">
            <v>CASH AND BANK BALANCES</v>
          </cell>
          <cell r="I615" t="str">
            <v>CASH/CHEQUE IN HAND</v>
          </cell>
        </row>
        <row r="616">
          <cell r="A616" t="str">
            <v>A702001</v>
          </cell>
          <cell r="B616" t="str">
            <v>Amex Bank CP</v>
          </cell>
          <cell r="C616" t="str">
            <v>ASSET</v>
          </cell>
          <cell r="D616" t="str">
            <v>BALANCE SHEET</v>
          </cell>
          <cell r="E616" t="str">
            <v>BANK CASH PTT A/C</v>
          </cell>
          <cell r="F616" t="str">
            <v xml:space="preserve"> </v>
          </cell>
          <cell r="G616" t="str">
            <v>CURRENT ASSETS, LOANS AND ADVANCES</v>
          </cell>
          <cell r="H616" t="str">
            <v>CASH AND BANK BALANCES</v>
          </cell>
          <cell r="I616" t="str">
            <v>BANK ACCOUNTS- CURRENT</v>
          </cell>
        </row>
        <row r="617">
          <cell r="A617" t="str">
            <v>A702002</v>
          </cell>
          <cell r="B617" t="str">
            <v>ABN AMRO Bank MG Road Gurgaon</v>
          </cell>
          <cell r="C617" t="str">
            <v>ASSET</v>
          </cell>
          <cell r="D617" t="str">
            <v>BALANCE SHEET</v>
          </cell>
          <cell r="E617" t="str">
            <v>BANK CASH PTT A/C</v>
          </cell>
          <cell r="F617" t="str">
            <v xml:space="preserve"> </v>
          </cell>
          <cell r="G617" t="str">
            <v>CURRENT ASSETS, LOANS AND ADVANCES</v>
          </cell>
          <cell r="H617" t="str">
            <v>CASH AND BANK BALANCES</v>
          </cell>
          <cell r="I617" t="str">
            <v>BANK ACCOUNTS- CURRENT</v>
          </cell>
        </row>
        <row r="618">
          <cell r="A618" t="str">
            <v>A702003</v>
          </cell>
          <cell r="B618" t="str">
            <v>ABN AMRO Bank Barakhamba Road</v>
          </cell>
          <cell r="C618" t="str">
            <v>ASSET</v>
          </cell>
          <cell r="D618" t="str">
            <v>BALANCE SHEET</v>
          </cell>
          <cell r="E618" t="str">
            <v>BANK CASH PTT A/C</v>
          </cell>
          <cell r="F618" t="str">
            <v xml:space="preserve"> </v>
          </cell>
          <cell r="G618" t="str">
            <v>CURRENT ASSETS, LOANS AND ADVANCES</v>
          </cell>
          <cell r="H618" t="str">
            <v>CASH AND BANK BALANCES</v>
          </cell>
          <cell r="I618" t="str">
            <v>BANK ACCOUNTS- CURRENT</v>
          </cell>
        </row>
        <row r="619">
          <cell r="A619" t="str">
            <v>A702004</v>
          </cell>
          <cell r="B619" t="str">
            <v>ABN Escro A/C Barakhamba Road</v>
          </cell>
          <cell r="C619" t="str">
            <v>ASSET</v>
          </cell>
          <cell r="D619" t="str">
            <v>BALANCE SHEET</v>
          </cell>
          <cell r="E619" t="str">
            <v>BANK CASH PTT A/C</v>
          </cell>
          <cell r="F619" t="str">
            <v xml:space="preserve"> </v>
          </cell>
          <cell r="G619" t="str">
            <v>CURRENT ASSETS, LOANS AND ADVANCES</v>
          </cell>
          <cell r="H619" t="str">
            <v>CASH AND BANK BALANCES</v>
          </cell>
          <cell r="I619" t="str">
            <v>BANK ACCOUNTS- CURRENT</v>
          </cell>
        </row>
        <row r="620">
          <cell r="A620" t="str">
            <v>A702005</v>
          </cell>
          <cell r="B620" t="str">
            <v>Allahbad Bank Barakhamba Road</v>
          </cell>
          <cell r="C620" t="str">
            <v>ASSET</v>
          </cell>
          <cell r="D620" t="str">
            <v>BALANCE SHEET</v>
          </cell>
          <cell r="E620" t="str">
            <v>BANK CASH PTT A/C</v>
          </cell>
          <cell r="F620" t="str">
            <v xml:space="preserve"> </v>
          </cell>
          <cell r="G620" t="str">
            <v>CURRENT ASSETS, LOANS AND ADVANCES</v>
          </cell>
          <cell r="H620" t="str">
            <v>CASH AND BANK BALANCES</v>
          </cell>
          <cell r="I620" t="str">
            <v>BANK ACCOUNTS- CURRENT</v>
          </cell>
        </row>
        <row r="621">
          <cell r="A621" t="str">
            <v>A702006</v>
          </cell>
          <cell r="B621" t="str">
            <v>Bank Of Baroda Parliament Street</v>
          </cell>
          <cell r="C621" t="str">
            <v>ASSET</v>
          </cell>
          <cell r="D621" t="str">
            <v>BALANCE SHEET</v>
          </cell>
          <cell r="E621" t="str">
            <v>BANK CASH PTT A/C</v>
          </cell>
          <cell r="F621" t="str">
            <v xml:space="preserve"> </v>
          </cell>
          <cell r="G621" t="str">
            <v>CURRENT ASSETS, LOANS AND ADVANCES</v>
          </cell>
          <cell r="H621" t="str">
            <v>CASH AND BANK BALANCES</v>
          </cell>
          <cell r="I621" t="str">
            <v>BANK ACCOUNTS- CURRENT</v>
          </cell>
        </row>
        <row r="622">
          <cell r="A622" t="str">
            <v>A702007</v>
          </cell>
          <cell r="B622" t="str">
            <v>Bank of Baroda Khan Market</v>
          </cell>
          <cell r="C622" t="str">
            <v>ASSET</v>
          </cell>
          <cell r="D622" t="str">
            <v>BALANCE SHEET</v>
          </cell>
          <cell r="E622" t="str">
            <v>BANK CASH PTT A/C</v>
          </cell>
          <cell r="F622" t="str">
            <v xml:space="preserve"> </v>
          </cell>
          <cell r="G622" t="str">
            <v>CURRENT ASSETS, LOANS AND ADVANCES</v>
          </cell>
          <cell r="H622" t="str">
            <v>CASH AND BANK BALANCES</v>
          </cell>
          <cell r="I622" t="str">
            <v>BANK ACCOUNTS- CURRENT</v>
          </cell>
        </row>
        <row r="623">
          <cell r="A623" t="str">
            <v>A702008</v>
          </cell>
          <cell r="B623" t="str">
            <v>Bharat Overseas Bank Shopping Mall Gurg.</v>
          </cell>
          <cell r="C623" t="str">
            <v>ASSET</v>
          </cell>
          <cell r="D623" t="str">
            <v>BALANCE SHEET</v>
          </cell>
          <cell r="E623" t="str">
            <v>BANK CASH PTT A/C</v>
          </cell>
          <cell r="F623" t="str">
            <v xml:space="preserve"> </v>
          </cell>
          <cell r="G623" t="str">
            <v>CURRENT ASSETS, LOANS AND ADVANCES</v>
          </cell>
          <cell r="H623" t="str">
            <v>CASH AND BANK BALANCES</v>
          </cell>
          <cell r="I623" t="str">
            <v>BANK ACCOUNTS- CURRENT</v>
          </cell>
        </row>
        <row r="624">
          <cell r="A624" t="str">
            <v>A702009</v>
          </cell>
          <cell r="B624" t="str">
            <v>Central Bank of India JeevanTara Parliam</v>
          </cell>
          <cell r="C624" t="str">
            <v>ASSET</v>
          </cell>
          <cell r="D624" t="str">
            <v>BALANCE SHEET</v>
          </cell>
          <cell r="E624" t="str">
            <v>BANK CASH PTT A/C</v>
          </cell>
          <cell r="F624" t="str">
            <v xml:space="preserve"> </v>
          </cell>
          <cell r="G624" t="str">
            <v>CURRENT ASSETS, LOANS AND ADVANCES</v>
          </cell>
          <cell r="H624" t="str">
            <v>CASH AND BANK BALANCES</v>
          </cell>
          <cell r="I624" t="str">
            <v>BANK ACCOUNTS- CURRENT</v>
          </cell>
        </row>
        <row r="625">
          <cell r="A625" t="str">
            <v>A702010</v>
          </cell>
          <cell r="B625" t="str">
            <v>Central Bank of India Silchar Assam</v>
          </cell>
          <cell r="C625" t="str">
            <v>ASSET</v>
          </cell>
          <cell r="D625" t="str">
            <v>BALANCE SHEET</v>
          </cell>
          <cell r="E625" t="str">
            <v>BANK CASH PTT A/C</v>
          </cell>
          <cell r="F625" t="str">
            <v xml:space="preserve"> </v>
          </cell>
          <cell r="G625" t="str">
            <v>CURRENT ASSETS, LOANS AND ADVANCES</v>
          </cell>
          <cell r="H625" t="str">
            <v>CASH AND BANK BALANCES</v>
          </cell>
          <cell r="I625" t="str">
            <v>BANK ACCOUNTS- CURRENT</v>
          </cell>
        </row>
        <row r="626">
          <cell r="A626" t="str">
            <v>A702011</v>
          </cell>
          <cell r="B626" t="str">
            <v>Central Bank of India Hazaribagh Bihar</v>
          </cell>
          <cell r="C626" t="str">
            <v>ASSET</v>
          </cell>
          <cell r="D626" t="str">
            <v>BALANCE SHEET</v>
          </cell>
          <cell r="E626" t="str">
            <v>BANK CASH PTT A/C</v>
          </cell>
          <cell r="F626" t="str">
            <v xml:space="preserve"> </v>
          </cell>
          <cell r="G626" t="str">
            <v>CURRENT ASSETS, LOANS AND ADVANCES</v>
          </cell>
          <cell r="H626" t="str">
            <v>CASH AND BANK BALANCES</v>
          </cell>
          <cell r="I626" t="str">
            <v>BANK ACCOUNTS- CURRENT</v>
          </cell>
        </row>
        <row r="627">
          <cell r="A627" t="str">
            <v>A702012</v>
          </cell>
          <cell r="B627" t="str">
            <v>Citi Bank Jeevan Bharti CP</v>
          </cell>
          <cell r="C627" t="str">
            <v>ASSET</v>
          </cell>
          <cell r="D627" t="str">
            <v>BALANCE SHEET</v>
          </cell>
          <cell r="E627" t="str">
            <v>BANK CASH PTT A/C</v>
          </cell>
          <cell r="F627" t="str">
            <v xml:space="preserve"> </v>
          </cell>
          <cell r="G627" t="str">
            <v>CURRENT ASSETS, LOANS AND ADVANCES</v>
          </cell>
          <cell r="H627" t="str">
            <v>CASH AND BANK BALANCES</v>
          </cell>
          <cell r="I627" t="str">
            <v>BANK ACCOUNTS- CURRENT</v>
          </cell>
        </row>
        <row r="628">
          <cell r="A628" t="str">
            <v>A702013</v>
          </cell>
          <cell r="B628" t="str">
            <v>Citi Bank DLF Square Gurgaon</v>
          </cell>
          <cell r="C628" t="str">
            <v>ASSET</v>
          </cell>
          <cell r="D628" t="str">
            <v>BALANCE SHEET</v>
          </cell>
          <cell r="E628" t="str">
            <v>BANK CASH PTT A/C</v>
          </cell>
          <cell r="F628" t="str">
            <v xml:space="preserve"> </v>
          </cell>
          <cell r="G628" t="str">
            <v>CURRENT ASSETS, LOANS AND ADVANCES</v>
          </cell>
          <cell r="H628" t="str">
            <v>CASH AND BANK BALANCES</v>
          </cell>
          <cell r="I628" t="str">
            <v>BANK ACCOUNTS- CURRENT</v>
          </cell>
        </row>
        <row r="629">
          <cell r="A629" t="str">
            <v>A702014</v>
          </cell>
          <cell r="B629" t="str">
            <v>Citi Bank Annasalai Chennai</v>
          </cell>
          <cell r="C629" t="str">
            <v>ASSET</v>
          </cell>
          <cell r="D629" t="str">
            <v>BALANCE SHEET</v>
          </cell>
          <cell r="E629" t="str">
            <v>BANK CASH PTT A/C</v>
          </cell>
          <cell r="F629" t="str">
            <v xml:space="preserve"> </v>
          </cell>
          <cell r="G629" t="str">
            <v>CURRENT ASSETS, LOANS AND ADVANCES</v>
          </cell>
          <cell r="H629" t="str">
            <v>CASH AND BANK BALANCES</v>
          </cell>
          <cell r="I629" t="str">
            <v>BANK ACCOUNTS- CURRENT</v>
          </cell>
        </row>
        <row r="630">
          <cell r="A630" t="str">
            <v>A702015</v>
          </cell>
          <cell r="B630" t="str">
            <v>Citi Bank custodian account CP</v>
          </cell>
          <cell r="C630" t="str">
            <v>ASSET</v>
          </cell>
          <cell r="D630" t="str">
            <v>BALANCE SHEET</v>
          </cell>
          <cell r="E630" t="str">
            <v>BANK CASH PTT A/C</v>
          </cell>
          <cell r="F630" t="str">
            <v xml:space="preserve"> </v>
          </cell>
          <cell r="G630" t="str">
            <v>CURRENT ASSETS, LOANS AND ADVANCES</v>
          </cell>
          <cell r="H630" t="str">
            <v>CASH AND BANK BALANCES</v>
          </cell>
          <cell r="I630" t="str">
            <v>BANK ACCOUNTS- CURRENT</v>
          </cell>
        </row>
        <row r="631">
          <cell r="A631" t="str">
            <v>A702016</v>
          </cell>
          <cell r="B631" t="str">
            <v>Citi Bank Jeevan Bharti CP</v>
          </cell>
          <cell r="C631" t="str">
            <v>ASSET</v>
          </cell>
          <cell r="D631" t="str">
            <v>BALANCE SHEET</v>
          </cell>
          <cell r="E631" t="str">
            <v>BANK CASH PTT A/C</v>
          </cell>
          <cell r="F631" t="str">
            <v xml:space="preserve"> </v>
          </cell>
          <cell r="G631" t="str">
            <v>CURRENT ASSETS, LOANS AND ADVANCES</v>
          </cell>
          <cell r="H631" t="str">
            <v>CASH AND BANK BALANCES</v>
          </cell>
          <cell r="I631" t="str">
            <v>BANK ACCOUNTS- CURRENT</v>
          </cell>
        </row>
        <row r="632">
          <cell r="A632" t="str">
            <v>A702017</v>
          </cell>
          <cell r="B632" t="str">
            <v>Citi Bank Jeevan Bharti CP</v>
          </cell>
          <cell r="C632" t="str">
            <v>ASSET</v>
          </cell>
          <cell r="D632" t="str">
            <v>BALANCE SHEET</v>
          </cell>
          <cell r="E632" t="str">
            <v>BANK CASH PTT A/C</v>
          </cell>
          <cell r="F632" t="str">
            <v xml:space="preserve"> </v>
          </cell>
          <cell r="G632" t="str">
            <v>CURRENT ASSETS, LOANS AND ADVANCES</v>
          </cell>
          <cell r="H632" t="str">
            <v>CASH AND BANK BALANCES</v>
          </cell>
          <cell r="I632" t="str">
            <v>BANK ACCOUNTS- CURRENT</v>
          </cell>
        </row>
        <row r="633">
          <cell r="A633" t="str">
            <v>A702018</v>
          </cell>
          <cell r="B633" t="str">
            <v>Citi Bank ESCRO Jeevan Bharti CP</v>
          </cell>
          <cell r="C633" t="str">
            <v>ASSET</v>
          </cell>
          <cell r="D633" t="str">
            <v>BALANCE SHEET</v>
          </cell>
          <cell r="E633" t="str">
            <v>BANK CASH PTT A/C</v>
          </cell>
          <cell r="F633" t="str">
            <v xml:space="preserve"> </v>
          </cell>
          <cell r="G633" t="str">
            <v>CURRENT ASSETS, LOANS AND ADVANCES</v>
          </cell>
          <cell r="H633" t="str">
            <v>CASH AND BANK BALANCES</v>
          </cell>
          <cell r="I633" t="str">
            <v>BANK ACCOUNTS- CURRENT</v>
          </cell>
        </row>
        <row r="634">
          <cell r="A634" t="str">
            <v>A702019</v>
          </cell>
          <cell r="B634" t="str">
            <v>Corporatio Bank Karol Bagh</v>
          </cell>
          <cell r="C634" t="str">
            <v>ASSET</v>
          </cell>
          <cell r="D634" t="str">
            <v>BALANCE SHEET</v>
          </cell>
          <cell r="E634" t="str">
            <v>BANK CASH PTT A/C</v>
          </cell>
          <cell r="F634" t="str">
            <v xml:space="preserve"> </v>
          </cell>
          <cell r="G634" t="str">
            <v>CURRENT ASSETS, LOANS AND ADVANCES</v>
          </cell>
          <cell r="H634" t="str">
            <v>CASH AND BANK BALANCES</v>
          </cell>
          <cell r="I634" t="str">
            <v>BANK ACCOUNTS- CURRENT</v>
          </cell>
        </row>
        <row r="635">
          <cell r="A635" t="str">
            <v>A702020</v>
          </cell>
          <cell r="B635" t="str">
            <v>Corporation Bank KG Marg</v>
          </cell>
          <cell r="C635" t="str">
            <v>ASSET</v>
          </cell>
          <cell r="D635" t="str">
            <v>BALANCE SHEET</v>
          </cell>
          <cell r="E635" t="str">
            <v>BANK CASH PTT A/C</v>
          </cell>
          <cell r="F635" t="str">
            <v xml:space="preserve"> </v>
          </cell>
          <cell r="G635" t="str">
            <v>CURRENT ASSETS, LOANS AND ADVANCES</v>
          </cell>
          <cell r="H635" t="str">
            <v>CASH AND BANK BALANCES</v>
          </cell>
          <cell r="I635" t="str">
            <v>BANK ACCOUNTS- CURRENT</v>
          </cell>
        </row>
        <row r="636">
          <cell r="A636" t="str">
            <v>A702021</v>
          </cell>
          <cell r="B636" t="str">
            <v>Corporation Bank Sec 14 Gurgaon</v>
          </cell>
          <cell r="C636" t="str">
            <v>ASSET</v>
          </cell>
          <cell r="D636" t="str">
            <v>BALANCE SHEET</v>
          </cell>
          <cell r="E636" t="str">
            <v>BANK CASH PTT A/C</v>
          </cell>
          <cell r="F636" t="str">
            <v xml:space="preserve"> </v>
          </cell>
          <cell r="G636" t="str">
            <v>CURRENT ASSETS, LOANS AND ADVANCES</v>
          </cell>
          <cell r="H636" t="str">
            <v>CASH AND BANK BALANCES</v>
          </cell>
          <cell r="I636" t="str">
            <v>BANK ACCOUNTS- CURRENT</v>
          </cell>
        </row>
        <row r="637">
          <cell r="A637" t="str">
            <v>A702022</v>
          </cell>
          <cell r="B637" t="str">
            <v>Corporation Bank Phase I Gurgaon</v>
          </cell>
          <cell r="C637" t="str">
            <v>ASSET</v>
          </cell>
          <cell r="D637" t="str">
            <v>BALANCE SHEET</v>
          </cell>
          <cell r="E637" t="str">
            <v>BANK CASH PTT A/C</v>
          </cell>
          <cell r="F637" t="str">
            <v xml:space="preserve"> </v>
          </cell>
          <cell r="G637" t="str">
            <v>CURRENT ASSETS, LOANS AND ADVANCES</v>
          </cell>
          <cell r="H637" t="str">
            <v>CASH AND BANK BALANCES</v>
          </cell>
          <cell r="I637" t="str">
            <v>BANK ACCOUNTS- CURRENT</v>
          </cell>
        </row>
        <row r="638">
          <cell r="A638" t="str">
            <v>A702023</v>
          </cell>
          <cell r="B638" t="str">
            <v>Corporation Bank Sikandarpur Gurgaon</v>
          </cell>
          <cell r="C638" t="str">
            <v>ASSET</v>
          </cell>
          <cell r="D638" t="str">
            <v>BALANCE SHEET</v>
          </cell>
          <cell r="E638" t="str">
            <v>BANK CASH PTT A/C</v>
          </cell>
          <cell r="F638" t="str">
            <v xml:space="preserve"> </v>
          </cell>
          <cell r="G638" t="str">
            <v>CURRENT ASSETS, LOANS AND ADVANCES</v>
          </cell>
          <cell r="H638" t="str">
            <v>CASH AND BANK BALANCES</v>
          </cell>
          <cell r="I638" t="str">
            <v>BANK ACCOUNTS- CURRENT</v>
          </cell>
        </row>
        <row r="639">
          <cell r="A639" t="str">
            <v>A702024</v>
          </cell>
          <cell r="B639" t="str">
            <v>DBS Bank Barakhamba Road</v>
          </cell>
          <cell r="C639" t="str">
            <v>ASSET</v>
          </cell>
          <cell r="D639" t="str">
            <v>BALANCE SHEET</v>
          </cell>
          <cell r="E639" t="str">
            <v>BANK CASH PTT A/C</v>
          </cell>
          <cell r="F639" t="str">
            <v xml:space="preserve"> </v>
          </cell>
          <cell r="G639" t="str">
            <v>CURRENT ASSETS, LOANS AND ADVANCES</v>
          </cell>
          <cell r="H639" t="str">
            <v>CASH AND BANK BALANCES</v>
          </cell>
          <cell r="I639" t="str">
            <v>BANK ACCOUNTS- CURRENT</v>
          </cell>
        </row>
        <row r="640">
          <cell r="A640" t="str">
            <v>A702025</v>
          </cell>
          <cell r="B640" t="str">
            <v>Deutsche Bank KG Marg</v>
          </cell>
          <cell r="C640" t="str">
            <v>ASSET</v>
          </cell>
          <cell r="D640" t="str">
            <v>BALANCE SHEET</v>
          </cell>
          <cell r="E640" t="str">
            <v>BANK CASH PTT A/C</v>
          </cell>
          <cell r="F640" t="str">
            <v xml:space="preserve"> </v>
          </cell>
          <cell r="G640" t="str">
            <v>CURRENT ASSETS, LOANS AND ADVANCES</v>
          </cell>
          <cell r="H640" t="str">
            <v>CASH AND BANK BALANCES</v>
          </cell>
          <cell r="I640" t="str">
            <v>BANK ACCOUNTS- CURRENT</v>
          </cell>
        </row>
        <row r="641">
          <cell r="A641" t="str">
            <v>A702026</v>
          </cell>
          <cell r="B641" t="str">
            <v>HDFC Bank KG Marg</v>
          </cell>
          <cell r="C641" t="str">
            <v>ASSET</v>
          </cell>
          <cell r="D641" t="str">
            <v>BALANCE SHEET</v>
          </cell>
          <cell r="E641" t="str">
            <v>BANK CASH PTT A/C</v>
          </cell>
          <cell r="F641" t="str">
            <v xml:space="preserve"> </v>
          </cell>
          <cell r="G641" t="str">
            <v>CURRENT ASSETS, LOANS AND ADVANCES</v>
          </cell>
          <cell r="H641" t="str">
            <v>CASH AND BANK BALANCES</v>
          </cell>
          <cell r="I641" t="str">
            <v>BANK ACCOUNTS- CURRENT</v>
          </cell>
        </row>
        <row r="642">
          <cell r="A642" t="str">
            <v>A702027</v>
          </cell>
          <cell r="B642" t="str">
            <v>HDFC Bank HT House</v>
          </cell>
          <cell r="C642" t="str">
            <v>ASSET</v>
          </cell>
          <cell r="D642" t="str">
            <v>BALANCE SHEET</v>
          </cell>
          <cell r="E642" t="str">
            <v>BANK CASH PTT A/C</v>
          </cell>
          <cell r="F642" t="str">
            <v xml:space="preserve"> </v>
          </cell>
          <cell r="G642" t="str">
            <v>CURRENT ASSETS, LOANS AND ADVANCES</v>
          </cell>
          <cell r="H642" t="str">
            <v>CASH AND BANK BALANCES</v>
          </cell>
          <cell r="I642" t="str">
            <v>BANK ACCOUNTS- CURRENT</v>
          </cell>
        </row>
        <row r="643">
          <cell r="A643" t="str">
            <v>A702028</v>
          </cell>
          <cell r="B643" t="str">
            <v>HDFC Bank Kasturba Road Bangalore</v>
          </cell>
          <cell r="C643" t="str">
            <v>ASSET</v>
          </cell>
          <cell r="D643" t="str">
            <v>BALANCE SHEET</v>
          </cell>
          <cell r="E643" t="str">
            <v>BANK CASH PTT A/C</v>
          </cell>
          <cell r="F643" t="str">
            <v xml:space="preserve"> </v>
          </cell>
          <cell r="G643" t="str">
            <v>CURRENT ASSETS, LOANS AND ADVANCES</v>
          </cell>
          <cell r="H643" t="str">
            <v>CASH AND BANK BALANCES</v>
          </cell>
          <cell r="I643" t="str">
            <v>BANK ACCOUNTS- CURRENT</v>
          </cell>
        </row>
        <row r="644">
          <cell r="A644" t="str">
            <v>A702029</v>
          </cell>
          <cell r="B644" t="str">
            <v>HDFC Bank Shopping Mall Gurgaon</v>
          </cell>
          <cell r="C644" t="str">
            <v>ASSET</v>
          </cell>
          <cell r="D644" t="str">
            <v>BALANCE SHEET</v>
          </cell>
          <cell r="E644" t="str">
            <v>BANK CASH PTT A/C</v>
          </cell>
          <cell r="F644" t="str">
            <v xml:space="preserve"> </v>
          </cell>
          <cell r="G644" t="str">
            <v>CURRENT ASSETS, LOANS AND ADVANCES</v>
          </cell>
          <cell r="H644" t="str">
            <v>CASH AND BANK BALANCES</v>
          </cell>
          <cell r="I644" t="str">
            <v>BANK ACCOUNTS- CURRENT</v>
          </cell>
        </row>
        <row r="645">
          <cell r="A645" t="str">
            <v>A702030</v>
          </cell>
          <cell r="B645" t="str">
            <v>HDFC Bank ESCRO Acc KG Marg</v>
          </cell>
          <cell r="C645" t="str">
            <v>ASSET</v>
          </cell>
          <cell r="D645" t="str">
            <v>BALANCE SHEET</v>
          </cell>
          <cell r="E645" t="str">
            <v>BANK CASH PTT A/C</v>
          </cell>
          <cell r="F645" t="str">
            <v xml:space="preserve"> </v>
          </cell>
          <cell r="G645" t="str">
            <v>CURRENT ASSETS, LOANS AND ADVANCES</v>
          </cell>
          <cell r="H645" t="str">
            <v>CASH AND BANK BALANCES</v>
          </cell>
          <cell r="I645" t="str">
            <v>BANK ACCOUNTS- CURRENT</v>
          </cell>
        </row>
        <row r="646">
          <cell r="A646" t="str">
            <v>A702031</v>
          </cell>
          <cell r="B646" t="str">
            <v>HSBC Bank Barakhamba Road</v>
          </cell>
          <cell r="C646" t="str">
            <v>ASSET</v>
          </cell>
          <cell r="D646" t="str">
            <v>BALANCE SHEET</v>
          </cell>
          <cell r="E646" t="str">
            <v>BANK CASH PTT A/C</v>
          </cell>
          <cell r="F646" t="str">
            <v xml:space="preserve"> </v>
          </cell>
          <cell r="G646" t="str">
            <v>CURRENT ASSETS, LOANS AND ADVANCES</v>
          </cell>
          <cell r="H646" t="str">
            <v>CASH AND BANK BALANCES</v>
          </cell>
          <cell r="I646" t="str">
            <v>BANK ACCOUNTS- CURRENT</v>
          </cell>
        </row>
        <row r="647">
          <cell r="A647" t="str">
            <v>A702032</v>
          </cell>
          <cell r="B647" t="str">
            <v>HSBC Bank Barakhamba Road</v>
          </cell>
          <cell r="C647" t="str">
            <v>ASSET</v>
          </cell>
          <cell r="D647" t="str">
            <v>BALANCE SHEET</v>
          </cell>
          <cell r="E647" t="str">
            <v>BANK CASH PTT A/C</v>
          </cell>
          <cell r="F647" t="str">
            <v xml:space="preserve"> </v>
          </cell>
          <cell r="G647" t="str">
            <v>CURRENT ASSETS, LOANS AND ADVANCES</v>
          </cell>
          <cell r="H647" t="str">
            <v>CASH AND BANK BALANCES</v>
          </cell>
          <cell r="I647" t="str">
            <v>BANK ACCOUNTS- CURRENT</v>
          </cell>
        </row>
        <row r="648">
          <cell r="A648" t="str">
            <v>A702033</v>
          </cell>
          <cell r="B648" t="str">
            <v>HSBC Bank Central Arcade Gurgaon</v>
          </cell>
          <cell r="C648" t="str">
            <v>ASSET</v>
          </cell>
          <cell r="D648" t="str">
            <v>BALANCE SHEET</v>
          </cell>
          <cell r="E648" t="str">
            <v>BANK CASH PTT A/C</v>
          </cell>
          <cell r="F648" t="str">
            <v xml:space="preserve"> </v>
          </cell>
          <cell r="G648" t="str">
            <v>CURRENT ASSETS, LOANS AND ADVANCES</v>
          </cell>
          <cell r="H648" t="str">
            <v>CASH AND BANK BALANCES</v>
          </cell>
          <cell r="I648" t="str">
            <v>BANK ACCOUNTS- CURRENT</v>
          </cell>
        </row>
        <row r="649">
          <cell r="A649" t="str">
            <v>A702034</v>
          </cell>
          <cell r="B649" t="str">
            <v>HSBC Bank London</v>
          </cell>
          <cell r="C649" t="str">
            <v>ASSET</v>
          </cell>
          <cell r="D649" t="str">
            <v>BALANCE SHEET</v>
          </cell>
          <cell r="E649" t="str">
            <v>BANK CASH PTT A/C</v>
          </cell>
          <cell r="F649" t="str">
            <v xml:space="preserve"> </v>
          </cell>
          <cell r="G649" t="str">
            <v>CURRENT ASSETS, LOANS AND ADVANCES</v>
          </cell>
          <cell r="H649" t="str">
            <v>CASH AND BANK BALANCES</v>
          </cell>
          <cell r="I649" t="str">
            <v>BANK ACCOUNTS- CURRENT</v>
          </cell>
        </row>
        <row r="650">
          <cell r="A650" t="str">
            <v>A702035</v>
          </cell>
          <cell r="B650" t="str">
            <v>ICICI Bank HUDA Shopping Complex Gurgaon</v>
          </cell>
          <cell r="C650" t="str">
            <v>ASSET</v>
          </cell>
          <cell r="D650" t="str">
            <v>BALANCE SHEET</v>
          </cell>
          <cell r="E650" t="str">
            <v>BANK CASH PTT A/C</v>
          </cell>
          <cell r="F650" t="str">
            <v xml:space="preserve"> </v>
          </cell>
          <cell r="G650" t="str">
            <v>CURRENT ASSETS, LOANS AND ADVANCES</v>
          </cell>
          <cell r="H650" t="str">
            <v>CASH AND BANK BALANCES</v>
          </cell>
          <cell r="I650" t="str">
            <v>BANK ACCOUNTS- CURRENT</v>
          </cell>
        </row>
        <row r="651">
          <cell r="A651" t="str">
            <v>A702036</v>
          </cell>
          <cell r="B651" t="str">
            <v>ICICI Bank HUDA Shopping Complex Gurgaon</v>
          </cell>
          <cell r="C651" t="str">
            <v>ASSET</v>
          </cell>
          <cell r="D651" t="str">
            <v>BALANCE SHEET</v>
          </cell>
          <cell r="E651" t="str">
            <v>BANK CASH PTT A/C</v>
          </cell>
          <cell r="F651" t="str">
            <v xml:space="preserve"> </v>
          </cell>
          <cell r="G651" t="str">
            <v>CURRENT ASSETS, LOANS AND ADVANCES</v>
          </cell>
          <cell r="H651" t="str">
            <v>CASH AND BANK BALANCES</v>
          </cell>
          <cell r="I651" t="str">
            <v>BANK ACCOUNTS- CURRENT</v>
          </cell>
        </row>
        <row r="652">
          <cell r="A652" t="str">
            <v>A702037</v>
          </cell>
          <cell r="B652" t="str">
            <v>ICICI Bank Shastri Nagar Dhanbad</v>
          </cell>
          <cell r="C652" t="str">
            <v>ASSET</v>
          </cell>
          <cell r="D652" t="str">
            <v>BALANCE SHEET</v>
          </cell>
          <cell r="E652" t="str">
            <v>BANK CASH PTT A/C</v>
          </cell>
          <cell r="F652" t="str">
            <v xml:space="preserve"> </v>
          </cell>
          <cell r="G652" t="str">
            <v>CURRENT ASSETS, LOANS AND ADVANCES</v>
          </cell>
          <cell r="H652" t="str">
            <v>CASH AND BANK BALANCES</v>
          </cell>
          <cell r="I652" t="str">
            <v>BANK ACCOUNTS- CURRENT</v>
          </cell>
        </row>
        <row r="653">
          <cell r="A653" t="str">
            <v>A702038</v>
          </cell>
          <cell r="B653" t="str">
            <v>ICICI Bank 9A CP</v>
          </cell>
          <cell r="C653" t="str">
            <v>ASSET</v>
          </cell>
          <cell r="D653" t="str">
            <v>BALANCE SHEET</v>
          </cell>
          <cell r="E653" t="str">
            <v>BANK CASH PTT A/C</v>
          </cell>
          <cell r="F653" t="str">
            <v xml:space="preserve"> </v>
          </cell>
          <cell r="G653" t="str">
            <v>CURRENT ASSETS, LOANS AND ADVANCES</v>
          </cell>
          <cell r="H653" t="str">
            <v>CASH AND BANK BALANCES</v>
          </cell>
          <cell r="I653" t="str">
            <v>BANK ACCOUNTS- CURRENT</v>
          </cell>
        </row>
        <row r="654">
          <cell r="A654" t="str">
            <v>A702039</v>
          </cell>
          <cell r="B654" t="str">
            <v>ICICI Bank Qutab Plaza Ph1 Gurgaon</v>
          </cell>
          <cell r="C654" t="str">
            <v>ASSET</v>
          </cell>
          <cell r="D654" t="str">
            <v>BALANCE SHEET</v>
          </cell>
          <cell r="E654" t="str">
            <v>BANK CASH PTT A/C</v>
          </cell>
          <cell r="F654" t="str">
            <v xml:space="preserve"> </v>
          </cell>
          <cell r="G654" t="str">
            <v>CURRENT ASSETS, LOANS AND ADVANCES</v>
          </cell>
          <cell r="H654" t="str">
            <v>CASH AND BANK BALANCES</v>
          </cell>
          <cell r="I654" t="str">
            <v>BANK ACCOUNTS- CURRENT</v>
          </cell>
        </row>
        <row r="655">
          <cell r="A655" t="str">
            <v>A702040</v>
          </cell>
          <cell r="B655" t="str">
            <v>ICICI Bank Qutab Plaza Ph1 Gurgaon</v>
          </cell>
          <cell r="C655" t="str">
            <v>ASSET</v>
          </cell>
          <cell r="D655" t="str">
            <v>BALANCE SHEET</v>
          </cell>
          <cell r="E655" t="str">
            <v>BANK CASH PTT A/C</v>
          </cell>
          <cell r="F655" t="str">
            <v xml:space="preserve"> </v>
          </cell>
          <cell r="G655" t="str">
            <v>CURRENT ASSETS, LOANS AND ADVANCES</v>
          </cell>
          <cell r="H655" t="str">
            <v>CASH AND BANK BALANCES</v>
          </cell>
          <cell r="I655" t="str">
            <v>BANK ACCOUNTS- CURRENT</v>
          </cell>
        </row>
        <row r="656">
          <cell r="A656" t="str">
            <v>A702041</v>
          </cell>
          <cell r="B656" t="str">
            <v>ICICI Bank Saket</v>
          </cell>
          <cell r="C656" t="str">
            <v>ASSET</v>
          </cell>
          <cell r="D656" t="str">
            <v>BALANCE SHEET</v>
          </cell>
          <cell r="E656" t="str">
            <v>BANK CASH PTT A/C</v>
          </cell>
          <cell r="F656" t="str">
            <v xml:space="preserve"> </v>
          </cell>
          <cell r="G656" t="str">
            <v>CURRENT ASSETS, LOANS AND ADVANCES</v>
          </cell>
          <cell r="H656" t="str">
            <v>CASH AND BANK BALANCES</v>
          </cell>
          <cell r="I656" t="str">
            <v>BANK ACCOUNTS- CURRENT</v>
          </cell>
        </row>
        <row r="657">
          <cell r="A657" t="str">
            <v>A702042</v>
          </cell>
          <cell r="B657" t="str">
            <v>ICICI Bank Sushant Lok Ph1</v>
          </cell>
          <cell r="C657" t="str">
            <v>ASSET</v>
          </cell>
          <cell r="D657" t="str">
            <v>BALANCE SHEET</v>
          </cell>
          <cell r="E657" t="str">
            <v>BANK CASH PTT A/C</v>
          </cell>
          <cell r="F657" t="str">
            <v xml:space="preserve"> </v>
          </cell>
          <cell r="G657" t="str">
            <v>CURRENT ASSETS, LOANS AND ADVANCES</v>
          </cell>
          <cell r="H657" t="str">
            <v>CASH AND BANK BALANCES</v>
          </cell>
          <cell r="I657" t="str">
            <v>BANK ACCOUNTS- CURRENT</v>
          </cell>
        </row>
        <row r="658">
          <cell r="A658" t="str">
            <v>A702043</v>
          </cell>
          <cell r="B658" t="str">
            <v>ICICI Bank Nariman Pt Mumbai</v>
          </cell>
          <cell r="C658" t="str">
            <v>ASSET</v>
          </cell>
          <cell r="D658" t="str">
            <v>BALANCE SHEET</v>
          </cell>
          <cell r="E658" t="str">
            <v>BANK CASH PTT A/C</v>
          </cell>
          <cell r="F658" t="str">
            <v xml:space="preserve"> </v>
          </cell>
          <cell r="G658" t="str">
            <v>CURRENT ASSETS, LOANS AND ADVANCES</v>
          </cell>
          <cell r="H658" t="str">
            <v>CASH AND BANK BALANCES</v>
          </cell>
          <cell r="I658" t="str">
            <v>BANK ACCOUNTS- CURRENT</v>
          </cell>
        </row>
        <row r="659">
          <cell r="A659" t="str">
            <v>A702044</v>
          </cell>
          <cell r="B659" t="str">
            <v>ICICI Bank Deccan GymKhana Pune</v>
          </cell>
          <cell r="C659" t="str">
            <v>ASSET</v>
          </cell>
          <cell r="D659" t="str">
            <v>BALANCE SHEET</v>
          </cell>
          <cell r="E659" t="str">
            <v>BANK CASH PTT A/C</v>
          </cell>
          <cell r="F659" t="str">
            <v xml:space="preserve"> </v>
          </cell>
          <cell r="G659" t="str">
            <v>CURRENT ASSETS, LOANS AND ADVANCES</v>
          </cell>
          <cell r="H659" t="str">
            <v>CASH AND BANK BALANCES</v>
          </cell>
          <cell r="I659" t="str">
            <v>BANK ACCOUNTS- CURRENT</v>
          </cell>
        </row>
        <row r="660">
          <cell r="A660" t="str">
            <v>A702045</v>
          </cell>
          <cell r="B660" t="str">
            <v>ICICI Bank Langford Road Bangalore</v>
          </cell>
          <cell r="C660" t="str">
            <v>ASSET</v>
          </cell>
          <cell r="D660" t="str">
            <v>BALANCE SHEET</v>
          </cell>
          <cell r="E660" t="str">
            <v>BANK CASH PTT A/C</v>
          </cell>
          <cell r="F660" t="str">
            <v xml:space="preserve"> </v>
          </cell>
          <cell r="G660" t="str">
            <v>CURRENT ASSETS, LOANS AND ADVANCES</v>
          </cell>
          <cell r="H660" t="str">
            <v>CASH AND BANK BALANCES</v>
          </cell>
          <cell r="I660" t="str">
            <v>BANK ACCOUNTS- CURRENT</v>
          </cell>
        </row>
        <row r="661">
          <cell r="A661" t="str">
            <v>A702046</v>
          </cell>
          <cell r="B661" t="str">
            <v>ICICI Bank Bombay Samachar Marg fort Mum</v>
          </cell>
          <cell r="C661" t="str">
            <v>ASSET</v>
          </cell>
          <cell r="D661" t="str">
            <v>BALANCE SHEET</v>
          </cell>
          <cell r="E661" t="str">
            <v>BANK CASH PTT A/C</v>
          </cell>
          <cell r="F661" t="str">
            <v xml:space="preserve"> </v>
          </cell>
          <cell r="G661" t="str">
            <v>CURRENT ASSETS, LOANS AND ADVANCES</v>
          </cell>
          <cell r="H661" t="str">
            <v>CASH AND BANK BALANCES</v>
          </cell>
          <cell r="I661" t="str">
            <v>BANK ACCOUNTS- CURRENT</v>
          </cell>
        </row>
        <row r="662">
          <cell r="A662" t="str">
            <v>A702047</v>
          </cell>
          <cell r="B662" t="str">
            <v>ICICI Bank Cenotaph Road Chennai</v>
          </cell>
          <cell r="C662" t="str">
            <v>ASSET</v>
          </cell>
          <cell r="D662" t="str">
            <v>BALANCE SHEET</v>
          </cell>
          <cell r="E662" t="str">
            <v>BANK CASH PTT A/C</v>
          </cell>
          <cell r="F662" t="str">
            <v xml:space="preserve"> </v>
          </cell>
          <cell r="G662" t="str">
            <v>CURRENT ASSETS, LOANS AND ADVANCES</v>
          </cell>
          <cell r="H662" t="str">
            <v>CASH AND BANK BALANCES</v>
          </cell>
          <cell r="I662" t="str">
            <v>BANK ACCOUNTS- CURRENT</v>
          </cell>
        </row>
        <row r="663">
          <cell r="A663" t="str">
            <v>A702048</v>
          </cell>
          <cell r="B663" t="str">
            <v>ICICI Dividend Acc 00-01 9A CP</v>
          </cell>
          <cell r="C663" t="str">
            <v>ASSET</v>
          </cell>
          <cell r="D663" t="str">
            <v>BALANCE SHEET</v>
          </cell>
          <cell r="E663" t="str">
            <v>BANK CASH PTT A/C</v>
          </cell>
          <cell r="F663" t="str">
            <v xml:space="preserve"> </v>
          </cell>
          <cell r="G663" t="str">
            <v>CURRENT ASSETS, LOANS AND ADVANCES</v>
          </cell>
          <cell r="H663" t="str">
            <v>CASH AND BANK BALANCES</v>
          </cell>
          <cell r="I663" t="str">
            <v>BANK ACCOUNTS- CURRENT</v>
          </cell>
        </row>
        <row r="664">
          <cell r="A664" t="str">
            <v>A702049</v>
          </cell>
          <cell r="B664" t="str">
            <v>ICICI Dividend Acc 2002 9A CP</v>
          </cell>
          <cell r="C664" t="str">
            <v>ASSET</v>
          </cell>
          <cell r="D664" t="str">
            <v>BALANCE SHEET</v>
          </cell>
          <cell r="E664" t="str">
            <v>BANK CASH PTT A/C</v>
          </cell>
          <cell r="F664" t="str">
            <v xml:space="preserve"> </v>
          </cell>
          <cell r="G664" t="str">
            <v>CURRENT ASSETS, LOANS AND ADVANCES</v>
          </cell>
          <cell r="H664" t="str">
            <v>CASH AND BANK BALANCES</v>
          </cell>
          <cell r="I664" t="str">
            <v>BANK ACCOUNTS- CURRENT</v>
          </cell>
        </row>
        <row r="665">
          <cell r="A665" t="str">
            <v>A702050</v>
          </cell>
          <cell r="B665" t="str">
            <v>ICICI Dividend Acc 2003 9A CP</v>
          </cell>
          <cell r="C665" t="str">
            <v>ASSET</v>
          </cell>
          <cell r="D665" t="str">
            <v>BALANCE SHEET</v>
          </cell>
          <cell r="E665" t="str">
            <v>BANK CASH PTT A/C</v>
          </cell>
          <cell r="F665" t="str">
            <v xml:space="preserve"> </v>
          </cell>
          <cell r="G665" t="str">
            <v>CURRENT ASSETS, LOANS AND ADVANCES</v>
          </cell>
          <cell r="H665" t="str">
            <v>CASH AND BANK BALANCES</v>
          </cell>
          <cell r="I665" t="str">
            <v>BANK ACCOUNTS- CURRENT</v>
          </cell>
        </row>
        <row r="666">
          <cell r="A666" t="str">
            <v>A702051</v>
          </cell>
          <cell r="B666" t="str">
            <v>ICICI Dividend Acc 2004 9A CP</v>
          </cell>
          <cell r="C666" t="str">
            <v>ASSET</v>
          </cell>
          <cell r="D666" t="str">
            <v>BALANCE SHEET</v>
          </cell>
          <cell r="E666" t="str">
            <v>BANK CASH PTT A/C</v>
          </cell>
          <cell r="F666" t="str">
            <v xml:space="preserve"> </v>
          </cell>
          <cell r="G666" t="str">
            <v>CURRENT ASSETS, LOANS AND ADVANCES</v>
          </cell>
          <cell r="H666" t="str">
            <v>CASH AND BANK BALANCES</v>
          </cell>
          <cell r="I666" t="str">
            <v>BANK ACCOUNTS- CURRENT</v>
          </cell>
        </row>
        <row r="667">
          <cell r="A667" t="str">
            <v>A702052</v>
          </cell>
          <cell r="B667" t="str">
            <v>ICICI Dividend Acc 2005 9A CP</v>
          </cell>
          <cell r="C667" t="str">
            <v>ASSET</v>
          </cell>
          <cell r="D667" t="str">
            <v>BALANCE SHEET</v>
          </cell>
          <cell r="E667" t="str">
            <v>BANK CASH PTT A/C</v>
          </cell>
          <cell r="F667" t="str">
            <v xml:space="preserve"> </v>
          </cell>
          <cell r="G667" t="str">
            <v>CURRENT ASSETS, LOANS AND ADVANCES</v>
          </cell>
          <cell r="H667" t="str">
            <v>CASH AND BANK BALANCES</v>
          </cell>
          <cell r="I667" t="str">
            <v>BANK ACCOUNTS- CURRENT</v>
          </cell>
        </row>
        <row r="668">
          <cell r="A668" t="str">
            <v>A702053</v>
          </cell>
          <cell r="B668" t="str">
            <v>ICICI Dividend Acc 2006 9A CP</v>
          </cell>
          <cell r="C668" t="str">
            <v>ASSET</v>
          </cell>
          <cell r="D668" t="str">
            <v>BALANCE SHEET</v>
          </cell>
          <cell r="E668" t="str">
            <v>BANK CASH PTT A/C</v>
          </cell>
          <cell r="F668" t="str">
            <v xml:space="preserve"> </v>
          </cell>
          <cell r="G668" t="str">
            <v>CURRENT ASSETS, LOANS AND ADVANCES</v>
          </cell>
          <cell r="H668" t="str">
            <v>CASH AND BANK BALANCES</v>
          </cell>
          <cell r="I668" t="str">
            <v>BANK ACCOUNTS- CURRENT</v>
          </cell>
        </row>
        <row r="669">
          <cell r="A669" t="str">
            <v>A702054</v>
          </cell>
          <cell r="B669" t="str">
            <v>ICICI ESCRO Account</v>
          </cell>
          <cell r="C669" t="str">
            <v>ASSET</v>
          </cell>
          <cell r="D669" t="str">
            <v>BALANCE SHEET</v>
          </cell>
          <cell r="E669" t="str">
            <v>BANK CASH PTT A/C</v>
          </cell>
          <cell r="F669" t="str">
            <v xml:space="preserve"> </v>
          </cell>
          <cell r="G669" t="str">
            <v>CURRENT ASSETS, LOANS AND ADVANCES</v>
          </cell>
          <cell r="H669" t="str">
            <v>CASH AND BANK BALANCES</v>
          </cell>
          <cell r="I669" t="str">
            <v>BANK ACCOUNTS- CURRENT</v>
          </cell>
        </row>
        <row r="670">
          <cell r="A670" t="str">
            <v>A702055</v>
          </cell>
          <cell r="B670" t="str">
            <v>ICICI Mumbai Account</v>
          </cell>
          <cell r="C670" t="str">
            <v>ASSET</v>
          </cell>
          <cell r="D670" t="str">
            <v>BALANCE SHEET</v>
          </cell>
          <cell r="E670" t="str">
            <v>BANK CASH PTT A/C</v>
          </cell>
          <cell r="F670" t="str">
            <v xml:space="preserve"> </v>
          </cell>
          <cell r="G670" t="str">
            <v>CURRENT ASSETS, LOANS AND ADVANCES</v>
          </cell>
          <cell r="H670" t="str">
            <v>CASH AND BANK BALANCES</v>
          </cell>
          <cell r="I670" t="str">
            <v>BANK ACCOUNTS- CURRENT</v>
          </cell>
        </row>
        <row r="671">
          <cell r="A671" t="str">
            <v>A702056</v>
          </cell>
          <cell r="B671" t="str">
            <v>ICICI PH 1,2, 3 Dev Acc 9A CP</v>
          </cell>
          <cell r="C671" t="str">
            <v>ASSET</v>
          </cell>
          <cell r="D671" t="str">
            <v>BALANCE SHEET</v>
          </cell>
          <cell r="E671" t="str">
            <v>BANK CASH PTT A/C</v>
          </cell>
          <cell r="F671" t="str">
            <v xml:space="preserve"> </v>
          </cell>
          <cell r="G671" t="str">
            <v>CURRENT ASSETS, LOANS AND ADVANCES</v>
          </cell>
          <cell r="H671" t="str">
            <v>CASH AND BANK BALANCES</v>
          </cell>
          <cell r="I671" t="str">
            <v>BANK ACCOUNTS- CURRENT</v>
          </cell>
        </row>
        <row r="672">
          <cell r="A672" t="str">
            <v>A702057</v>
          </cell>
          <cell r="B672" t="str">
            <v>ICICI PH 4 Dev Acc 9A CP</v>
          </cell>
          <cell r="C672" t="str">
            <v>ASSET</v>
          </cell>
          <cell r="D672" t="str">
            <v>BALANCE SHEET</v>
          </cell>
          <cell r="E672" t="str">
            <v>BANK CASH PTT A/C</v>
          </cell>
          <cell r="F672" t="str">
            <v xml:space="preserve"> </v>
          </cell>
          <cell r="G672" t="str">
            <v>CURRENT ASSETS, LOANS AND ADVANCES</v>
          </cell>
          <cell r="H672" t="str">
            <v>CASH AND BANK BALANCES</v>
          </cell>
          <cell r="I672" t="str">
            <v>BANK ACCOUNTS- CURRENT</v>
          </cell>
        </row>
        <row r="673">
          <cell r="A673" t="str">
            <v>A702058</v>
          </cell>
          <cell r="B673" t="str">
            <v>ICICI PH 5 Dev Acc 9A CP</v>
          </cell>
          <cell r="C673" t="str">
            <v>ASSET</v>
          </cell>
          <cell r="D673" t="str">
            <v>BALANCE SHEET</v>
          </cell>
          <cell r="E673" t="str">
            <v>BANK CASH PTT A/C</v>
          </cell>
          <cell r="F673" t="str">
            <v xml:space="preserve"> </v>
          </cell>
          <cell r="G673" t="str">
            <v>CURRENT ASSETS, LOANS AND ADVANCES</v>
          </cell>
          <cell r="H673" t="str">
            <v>CASH AND BANK BALANCES</v>
          </cell>
          <cell r="I673" t="str">
            <v>BANK ACCOUNTS- CURRENT</v>
          </cell>
        </row>
        <row r="674">
          <cell r="A674" t="str">
            <v>A702059</v>
          </cell>
          <cell r="B674" t="str">
            <v>ICICI PH 5 Dev Acc 9A CP</v>
          </cell>
          <cell r="C674" t="str">
            <v>ASSET</v>
          </cell>
          <cell r="D674" t="str">
            <v>BALANCE SHEET</v>
          </cell>
          <cell r="E674" t="str">
            <v>BANK CASH PTT A/C</v>
          </cell>
          <cell r="F674" t="str">
            <v xml:space="preserve"> </v>
          </cell>
          <cell r="G674" t="str">
            <v>CURRENT ASSETS, LOANS AND ADVANCES</v>
          </cell>
          <cell r="H674" t="str">
            <v>CASH AND BANK BALANCES</v>
          </cell>
          <cell r="I674" t="str">
            <v>BANK ACCOUNTS- CURRENT</v>
          </cell>
        </row>
        <row r="675">
          <cell r="A675" t="str">
            <v>A702060</v>
          </cell>
          <cell r="B675" t="str">
            <v>IDBI Bank Surya Kiran KG Marg</v>
          </cell>
          <cell r="C675" t="str">
            <v>ASSET</v>
          </cell>
          <cell r="D675" t="str">
            <v>BALANCE SHEET</v>
          </cell>
          <cell r="E675" t="str">
            <v>BANK CASH PTT A/C</v>
          </cell>
          <cell r="F675" t="str">
            <v xml:space="preserve"> </v>
          </cell>
          <cell r="G675" t="str">
            <v>CURRENT ASSETS, LOANS AND ADVANCES</v>
          </cell>
          <cell r="H675" t="str">
            <v>CASH AND BANK BALANCES</v>
          </cell>
          <cell r="I675" t="str">
            <v>BANK ACCOUNTS- CURRENT</v>
          </cell>
        </row>
        <row r="676">
          <cell r="A676" t="str">
            <v>A702061</v>
          </cell>
          <cell r="B676" t="str">
            <v>IDBI Bank Surya Kiran KG Marg</v>
          </cell>
          <cell r="C676" t="str">
            <v>ASSET</v>
          </cell>
          <cell r="D676" t="str">
            <v>BALANCE SHEET</v>
          </cell>
          <cell r="E676" t="str">
            <v>BANK CASH PTT A/C</v>
          </cell>
          <cell r="F676" t="str">
            <v xml:space="preserve"> </v>
          </cell>
          <cell r="G676" t="str">
            <v>CURRENT ASSETS, LOANS AND ADVANCES</v>
          </cell>
          <cell r="H676" t="str">
            <v>CASH AND BANK BALANCES</v>
          </cell>
          <cell r="I676" t="str">
            <v>BANK ACCOUNTS- CURRENT</v>
          </cell>
        </row>
        <row r="677">
          <cell r="A677" t="str">
            <v>A702062</v>
          </cell>
          <cell r="B677" t="str">
            <v>Indian Bank CP</v>
          </cell>
          <cell r="C677" t="str">
            <v>ASSET</v>
          </cell>
          <cell r="D677" t="str">
            <v>BALANCE SHEET</v>
          </cell>
          <cell r="E677" t="str">
            <v>BANK CASH PTT A/C</v>
          </cell>
          <cell r="F677" t="str">
            <v xml:space="preserve"> </v>
          </cell>
          <cell r="G677" t="str">
            <v>CURRENT ASSETS, LOANS AND ADVANCES</v>
          </cell>
          <cell r="H677" t="str">
            <v>CASH AND BANK BALANCES</v>
          </cell>
          <cell r="I677" t="str">
            <v>BANK ACCOUNTS- CURRENT</v>
          </cell>
        </row>
        <row r="678">
          <cell r="A678" t="str">
            <v>A702063</v>
          </cell>
          <cell r="B678" t="str">
            <v>ING VYSYA Bank West Patel Ngr</v>
          </cell>
          <cell r="C678" t="str">
            <v>ASSET</v>
          </cell>
          <cell r="D678" t="str">
            <v>BALANCE SHEET</v>
          </cell>
          <cell r="E678" t="str">
            <v>BANK CASH PTT A/C</v>
          </cell>
          <cell r="F678" t="str">
            <v xml:space="preserve"> </v>
          </cell>
          <cell r="G678" t="str">
            <v>CURRENT ASSETS, LOANS AND ADVANCES</v>
          </cell>
          <cell r="H678" t="str">
            <v>CASH AND BANK BALANCES</v>
          </cell>
          <cell r="I678" t="str">
            <v>BANK ACCOUNTS- CURRENT</v>
          </cell>
        </row>
        <row r="679">
          <cell r="A679" t="str">
            <v>A702064</v>
          </cell>
          <cell r="B679" t="str">
            <v>ING VYSYA Bank Barakhamba Rd</v>
          </cell>
          <cell r="C679" t="str">
            <v>ASSET</v>
          </cell>
          <cell r="D679" t="str">
            <v>BALANCE SHEET</v>
          </cell>
          <cell r="E679" t="str">
            <v>BANK CASH PTT A/C</v>
          </cell>
          <cell r="F679" t="str">
            <v xml:space="preserve"> </v>
          </cell>
          <cell r="G679" t="str">
            <v>CURRENT ASSETS, LOANS AND ADVANCES</v>
          </cell>
          <cell r="H679" t="str">
            <v>CASH AND BANK BALANCES</v>
          </cell>
          <cell r="I679" t="str">
            <v>BANK ACCOUNTS- CURRENT</v>
          </cell>
        </row>
        <row r="680">
          <cell r="A680" t="str">
            <v>A702065</v>
          </cell>
          <cell r="B680" t="str">
            <v>J&amp;K Bank Shopping Mall Gurgaon</v>
          </cell>
          <cell r="C680" t="str">
            <v>ASSET</v>
          </cell>
          <cell r="D680" t="str">
            <v>BALANCE SHEET</v>
          </cell>
          <cell r="E680" t="str">
            <v>BANK CASH PTT A/C</v>
          </cell>
          <cell r="F680" t="str">
            <v xml:space="preserve"> </v>
          </cell>
          <cell r="G680" t="str">
            <v>CURRENT ASSETS, LOANS AND ADVANCES</v>
          </cell>
          <cell r="H680" t="str">
            <v>CASH AND BANK BALANCES</v>
          </cell>
          <cell r="I680" t="str">
            <v>BANK ACCOUNTS- CURRENT</v>
          </cell>
        </row>
        <row r="681">
          <cell r="A681" t="str">
            <v>A702066</v>
          </cell>
          <cell r="B681" t="str">
            <v>Kotak Mahindra Bank Ambadeep KG Marg</v>
          </cell>
          <cell r="C681" t="str">
            <v>ASSET</v>
          </cell>
          <cell r="D681" t="str">
            <v>BALANCE SHEET</v>
          </cell>
          <cell r="E681" t="str">
            <v>BANK CASH PTT A/C</v>
          </cell>
          <cell r="F681" t="str">
            <v xml:space="preserve"> </v>
          </cell>
          <cell r="G681" t="str">
            <v>CURRENT ASSETS, LOANS AND ADVANCES</v>
          </cell>
          <cell r="H681" t="str">
            <v>CASH AND BANK BALANCES</v>
          </cell>
          <cell r="I681" t="str">
            <v>BANK ACCOUNTS- CURRENT</v>
          </cell>
        </row>
        <row r="682">
          <cell r="A682" t="str">
            <v>A702067</v>
          </cell>
          <cell r="B682" t="str">
            <v>OBC Sec 17 Gurgaon</v>
          </cell>
          <cell r="C682" t="str">
            <v>ASSET</v>
          </cell>
          <cell r="D682" t="str">
            <v>BALANCE SHEET</v>
          </cell>
          <cell r="E682" t="str">
            <v>BANK CASH PTT A/C</v>
          </cell>
          <cell r="F682" t="str">
            <v xml:space="preserve"> </v>
          </cell>
          <cell r="G682" t="str">
            <v>CURRENT ASSETS, LOANS AND ADVANCES</v>
          </cell>
          <cell r="H682" t="str">
            <v>CASH AND BANK BALANCES</v>
          </cell>
          <cell r="I682" t="str">
            <v>BANK ACCOUNTS- CURRENT</v>
          </cell>
        </row>
        <row r="683">
          <cell r="A683" t="str">
            <v>A702068</v>
          </cell>
          <cell r="B683" t="str">
            <v>PNB Dividend Acc 99-00</v>
          </cell>
          <cell r="C683" t="str">
            <v>ASSET</v>
          </cell>
          <cell r="D683" t="str">
            <v>BALANCE SHEET</v>
          </cell>
          <cell r="E683" t="str">
            <v>BANK CASH PTT A/C</v>
          </cell>
          <cell r="F683" t="str">
            <v xml:space="preserve"> </v>
          </cell>
          <cell r="G683" t="str">
            <v>CURRENT ASSETS, LOANS AND ADVANCES</v>
          </cell>
          <cell r="H683" t="str">
            <v>CASH AND BANK BALANCES</v>
          </cell>
          <cell r="I683" t="str">
            <v>BANK ACCOUNTS- CURRENT</v>
          </cell>
        </row>
        <row r="684">
          <cell r="A684" t="str">
            <v>A702069</v>
          </cell>
          <cell r="B684" t="str">
            <v>PNB Fountain Chowk Gurgaon</v>
          </cell>
          <cell r="C684" t="str">
            <v>ASSET</v>
          </cell>
          <cell r="D684" t="str">
            <v>BALANCE SHEET</v>
          </cell>
          <cell r="E684" t="str">
            <v>BANK CASH PTT A/C</v>
          </cell>
          <cell r="F684" t="str">
            <v xml:space="preserve"> </v>
          </cell>
          <cell r="G684" t="str">
            <v>CURRENT ASSETS, LOANS AND ADVANCES</v>
          </cell>
          <cell r="H684" t="str">
            <v>CASH AND BANK BALANCES</v>
          </cell>
          <cell r="I684" t="str">
            <v>BANK ACCOUNTS- CURRENT</v>
          </cell>
        </row>
        <row r="685">
          <cell r="A685" t="str">
            <v>A702070</v>
          </cell>
          <cell r="B685" t="str">
            <v>PNB Hazaribagh Jharkhand</v>
          </cell>
          <cell r="C685" t="str">
            <v>ASSET</v>
          </cell>
          <cell r="D685" t="str">
            <v>BALANCE SHEET</v>
          </cell>
          <cell r="E685" t="str">
            <v>BANK CASH PTT A/C</v>
          </cell>
          <cell r="F685" t="str">
            <v xml:space="preserve"> </v>
          </cell>
          <cell r="G685" t="str">
            <v>CURRENT ASSETS, LOANS AND ADVANCES</v>
          </cell>
          <cell r="H685" t="str">
            <v>CASH AND BANK BALANCES</v>
          </cell>
          <cell r="I685" t="str">
            <v>BANK ACCOUNTS- CURRENT</v>
          </cell>
        </row>
        <row r="686">
          <cell r="A686" t="str">
            <v>A702071</v>
          </cell>
          <cell r="B686" t="str">
            <v>PNB L block CP</v>
          </cell>
          <cell r="C686" t="str">
            <v>ASSET</v>
          </cell>
          <cell r="D686" t="str">
            <v>BALANCE SHEET</v>
          </cell>
          <cell r="E686" t="str">
            <v>BANK CASH PTT A/C</v>
          </cell>
          <cell r="F686" t="str">
            <v xml:space="preserve"> </v>
          </cell>
          <cell r="G686" t="str">
            <v>CURRENT ASSETS, LOANS AND ADVANCES</v>
          </cell>
          <cell r="H686" t="str">
            <v>CASH AND BANK BALANCES</v>
          </cell>
          <cell r="I686" t="str">
            <v>BANK ACCOUNTS- CURRENT</v>
          </cell>
        </row>
        <row r="687">
          <cell r="A687" t="str">
            <v>A702072</v>
          </cell>
          <cell r="B687" t="str">
            <v>SBI ESCRO Account STC Building</v>
          </cell>
          <cell r="C687" t="str">
            <v>ASSET</v>
          </cell>
          <cell r="D687" t="str">
            <v>BALANCE SHEET</v>
          </cell>
          <cell r="E687" t="str">
            <v>BANK CASH PTT A/C</v>
          </cell>
          <cell r="F687" t="str">
            <v xml:space="preserve"> </v>
          </cell>
          <cell r="G687" t="str">
            <v>CURRENT ASSETS, LOANS AND ADVANCES</v>
          </cell>
          <cell r="H687" t="str">
            <v>CASH AND BANK BALANCES</v>
          </cell>
          <cell r="I687" t="str">
            <v>BANK ACCOUNTS- CURRENT</v>
          </cell>
        </row>
        <row r="688">
          <cell r="A688" t="str">
            <v>A702073</v>
          </cell>
          <cell r="B688" t="str">
            <v>SBI STC Building</v>
          </cell>
          <cell r="C688" t="str">
            <v>ASSET</v>
          </cell>
          <cell r="D688" t="str">
            <v>BALANCE SHEET</v>
          </cell>
          <cell r="E688" t="str">
            <v>BANK CASH PTT A/C</v>
          </cell>
          <cell r="F688" t="str">
            <v xml:space="preserve"> </v>
          </cell>
          <cell r="G688" t="str">
            <v>CURRENT ASSETS, LOANS AND ADVANCES</v>
          </cell>
          <cell r="H688" t="str">
            <v>CASH AND BANK BALANCES</v>
          </cell>
          <cell r="I688" t="str">
            <v>BANK ACCOUNTS- CURRENT</v>
          </cell>
        </row>
        <row r="689">
          <cell r="A689" t="str">
            <v>A702074</v>
          </cell>
          <cell r="B689" t="str">
            <v>SBI MG Road Gurgaon</v>
          </cell>
          <cell r="C689" t="str">
            <v>ASSET</v>
          </cell>
          <cell r="D689" t="str">
            <v>BALANCE SHEET</v>
          </cell>
          <cell r="E689" t="str">
            <v>BANK CASH PTT A/C</v>
          </cell>
          <cell r="F689" t="str">
            <v xml:space="preserve"> </v>
          </cell>
          <cell r="G689" t="str">
            <v>CURRENT ASSETS, LOANS AND ADVANCES</v>
          </cell>
          <cell r="H689" t="str">
            <v>CASH AND BANK BALANCES</v>
          </cell>
          <cell r="I689" t="str">
            <v>BANK ACCOUNTS- CURRENT</v>
          </cell>
        </row>
        <row r="690">
          <cell r="A690" t="str">
            <v>A702075</v>
          </cell>
          <cell r="B690" t="str">
            <v>SBI Palm Court Gurgaon</v>
          </cell>
          <cell r="C690" t="str">
            <v>ASSET</v>
          </cell>
          <cell r="D690" t="str">
            <v>BALANCE SHEET</v>
          </cell>
          <cell r="E690" t="str">
            <v>BANK CASH PTT A/C</v>
          </cell>
          <cell r="F690" t="str">
            <v xml:space="preserve"> </v>
          </cell>
          <cell r="G690" t="str">
            <v>CURRENT ASSETS, LOANS AND ADVANCES</v>
          </cell>
          <cell r="H690" t="str">
            <v>CASH AND BANK BALANCES</v>
          </cell>
          <cell r="I690" t="str">
            <v>BANK ACCOUNTS- CURRENT</v>
          </cell>
        </row>
        <row r="691">
          <cell r="A691" t="str">
            <v>A702076</v>
          </cell>
          <cell r="B691" t="str">
            <v>SBI New Guwahati</v>
          </cell>
          <cell r="C691" t="str">
            <v>ASSET</v>
          </cell>
          <cell r="D691" t="str">
            <v>BALANCE SHEET</v>
          </cell>
          <cell r="E691" t="str">
            <v>BANK CASH PTT A/C</v>
          </cell>
          <cell r="F691" t="str">
            <v xml:space="preserve"> </v>
          </cell>
          <cell r="G691" t="str">
            <v>CURRENT ASSETS, LOANS AND ADVANCES</v>
          </cell>
          <cell r="H691" t="str">
            <v>CASH AND BANK BALANCES</v>
          </cell>
          <cell r="I691" t="str">
            <v>BANK ACCOUNTS- CURRENT</v>
          </cell>
        </row>
        <row r="692">
          <cell r="A692" t="str">
            <v>A702077</v>
          </cell>
          <cell r="B692" t="str">
            <v>SBI Dhanbad</v>
          </cell>
          <cell r="C692" t="str">
            <v>ASSET</v>
          </cell>
          <cell r="D692" t="str">
            <v>BALANCE SHEET</v>
          </cell>
          <cell r="E692" t="str">
            <v>BANK CASH PTT A/C</v>
          </cell>
          <cell r="F692" t="str">
            <v xml:space="preserve"> </v>
          </cell>
          <cell r="G692" t="str">
            <v>CURRENT ASSETS, LOANS AND ADVANCES</v>
          </cell>
          <cell r="H692" t="str">
            <v>CASH AND BANK BALANCES</v>
          </cell>
          <cell r="I692" t="str">
            <v>BANK ACCOUNTS- CURRENT</v>
          </cell>
        </row>
        <row r="693">
          <cell r="A693" t="str">
            <v>A702078</v>
          </cell>
          <cell r="B693" t="str">
            <v>Standard Chartered Bank Barakhamba Road</v>
          </cell>
          <cell r="C693" t="str">
            <v>ASSET</v>
          </cell>
          <cell r="D693" t="str">
            <v>BALANCE SHEET</v>
          </cell>
          <cell r="E693" t="str">
            <v>BANK CASH PTT A/C</v>
          </cell>
          <cell r="F693" t="str">
            <v xml:space="preserve"> </v>
          </cell>
          <cell r="G693" t="str">
            <v>CURRENT ASSETS, LOANS AND ADVANCES</v>
          </cell>
          <cell r="H693" t="str">
            <v>CASH AND BANK BALANCES</v>
          </cell>
          <cell r="I693" t="str">
            <v>BANK ACCOUNTS- CURRENT</v>
          </cell>
        </row>
        <row r="694">
          <cell r="A694" t="str">
            <v>A702079</v>
          </cell>
          <cell r="B694" t="str">
            <v>Syndicate Bank Khan Market</v>
          </cell>
          <cell r="C694" t="str">
            <v>ASSET</v>
          </cell>
          <cell r="D694" t="str">
            <v>BALANCE SHEET</v>
          </cell>
          <cell r="E694" t="str">
            <v>BANK CASH PTT A/C</v>
          </cell>
          <cell r="F694" t="str">
            <v xml:space="preserve"> </v>
          </cell>
          <cell r="G694" t="str">
            <v>CURRENT ASSETS, LOANS AND ADVANCES</v>
          </cell>
          <cell r="H694" t="str">
            <v>CASH AND BANK BALANCES</v>
          </cell>
          <cell r="I694" t="str">
            <v>BANK ACCOUNTS- CURRENT</v>
          </cell>
        </row>
        <row r="695">
          <cell r="A695" t="str">
            <v>A702080</v>
          </cell>
          <cell r="B695" t="str">
            <v>The Laxmi Vilas Bank Karol Bagh</v>
          </cell>
          <cell r="C695" t="str">
            <v>ASSET</v>
          </cell>
          <cell r="D695" t="str">
            <v>BALANCE SHEET</v>
          </cell>
          <cell r="E695" t="str">
            <v>BANK CASH PTT A/C</v>
          </cell>
          <cell r="F695" t="str">
            <v xml:space="preserve"> </v>
          </cell>
          <cell r="G695" t="str">
            <v>CURRENT ASSETS, LOANS AND ADVANCES</v>
          </cell>
          <cell r="H695" t="str">
            <v>CASH AND BANK BALANCES</v>
          </cell>
          <cell r="I695" t="str">
            <v>BANK ACCOUNTS- CURRENT</v>
          </cell>
        </row>
        <row r="696">
          <cell r="A696" t="str">
            <v>A702081</v>
          </cell>
          <cell r="B696" t="str">
            <v>United Bank of India Nehru Place</v>
          </cell>
          <cell r="C696" t="str">
            <v>ASSET</v>
          </cell>
          <cell r="D696" t="str">
            <v>BALANCE SHEET</v>
          </cell>
          <cell r="E696" t="str">
            <v>BANK CASH PTT A/C</v>
          </cell>
          <cell r="F696" t="str">
            <v xml:space="preserve"> </v>
          </cell>
          <cell r="G696" t="str">
            <v>CURRENT ASSETS, LOANS AND ADVANCES</v>
          </cell>
          <cell r="H696" t="str">
            <v>CASH AND BANK BALANCES</v>
          </cell>
          <cell r="I696" t="str">
            <v>BANK ACCOUNTS- CURRENT</v>
          </cell>
        </row>
        <row r="697">
          <cell r="A697" t="str">
            <v>A702082</v>
          </cell>
          <cell r="B697" t="str">
            <v>UTI Bank Ltd Barakhamba Road</v>
          </cell>
          <cell r="C697" t="str">
            <v>ASSET</v>
          </cell>
          <cell r="D697" t="str">
            <v>BALANCE SHEET</v>
          </cell>
          <cell r="E697" t="str">
            <v>BANK CASH PTT A/C</v>
          </cell>
          <cell r="F697" t="str">
            <v xml:space="preserve"> </v>
          </cell>
          <cell r="G697" t="str">
            <v>CURRENT ASSETS, LOANS AND ADVANCES</v>
          </cell>
          <cell r="H697" t="str">
            <v>CASH AND BANK BALANCES</v>
          </cell>
          <cell r="I697" t="str">
            <v>BANK ACCOUNTS- CURRENT</v>
          </cell>
        </row>
        <row r="698">
          <cell r="A698" t="str">
            <v>A702083</v>
          </cell>
          <cell r="B698" t="str">
            <v>UTI Bank Ltd Galleria Shopping Mall Gurg</v>
          </cell>
          <cell r="C698" t="str">
            <v>ASSET</v>
          </cell>
          <cell r="D698" t="str">
            <v>BALANCE SHEET</v>
          </cell>
          <cell r="E698" t="str">
            <v>BANK CASH PTT A/C</v>
          </cell>
          <cell r="F698" t="str">
            <v xml:space="preserve"> </v>
          </cell>
          <cell r="G698" t="str">
            <v>CURRENT ASSETS, LOANS AND ADVANCES</v>
          </cell>
          <cell r="H698" t="str">
            <v>CASH AND BANK BALANCES</v>
          </cell>
          <cell r="I698" t="str">
            <v>BANK ACCOUNTS- CURRENT</v>
          </cell>
        </row>
        <row r="699">
          <cell r="A699" t="str">
            <v>A702084</v>
          </cell>
          <cell r="B699" t="str">
            <v>Canara Bank Bangalore</v>
          </cell>
          <cell r="C699" t="str">
            <v>ASSET</v>
          </cell>
          <cell r="D699" t="str">
            <v>BALANCE SHEET</v>
          </cell>
          <cell r="E699" t="str">
            <v>BANK CASH PTT A/C</v>
          </cell>
          <cell r="F699" t="str">
            <v xml:space="preserve"> </v>
          </cell>
          <cell r="G699" t="str">
            <v>CURRENT ASSETS, LOANS AND ADVANCES</v>
          </cell>
          <cell r="H699" t="str">
            <v>CASH AND BANK BALANCES</v>
          </cell>
          <cell r="I699" t="str">
            <v>BANK ACCOUNTS- CURRENT</v>
          </cell>
        </row>
        <row r="700">
          <cell r="A700" t="str">
            <v>A702085</v>
          </cell>
          <cell r="B700" t="str">
            <v>Hong Kong Bank New Delhi</v>
          </cell>
          <cell r="C700" t="str">
            <v>ASSET</v>
          </cell>
          <cell r="D700" t="str">
            <v>BALANCE SHEET</v>
          </cell>
          <cell r="E700" t="str">
            <v>BANK CASH PTT A/C</v>
          </cell>
          <cell r="F700" t="str">
            <v xml:space="preserve"> </v>
          </cell>
          <cell r="G700" t="str">
            <v>CURRENT ASSETS, LOANS AND ADVANCES</v>
          </cell>
          <cell r="H700" t="str">
            <v>CASH AND BANK BALANCES</v>
          </cell>
          <cell r="I700" t="str">
            <v>BANK ACCOUNTS- CURRENT</v>
          </cell>
        </row>
        <row r="701">
          <cell r="A701" t="str">
            <v>A702086</v>
          </cell>
          <cell r="B701" t="str">
            <v>SBI Opp Plaza Gurgaon</v>
          </cell>
          <cell r="C701" t="str">
            <v>ASSET</v>
          </cell>
          <cell r="D701" t="str">
            <v>BALANCE SHEET</v>
          </cell>
          <cell r="E701" t="str">
            <v>BANK CASH PTT A/C</v>
          </cell>
          <cell r="F701" t="str">
            <v xml:space="preserve"> </v>
          </cell>
          <cell r="G701" t="str">
            <v>CURRENT ASSETS, LOANS AND ADVANCES</v>
          </cell>
          <cell r="H701" t="str">
            <v>CASH AND BANK BALANCES</v>
          </cell>
          <cell r="I701" t="str">
            <v>BANK ACCOUNTS- CURRENT</v>
          </cell>
        </row>
        <row r="702">
          <cell r="A702" t="str">
            <v>A702087</v>
          </cell>
          <cell r="B702" t="str">
            <v>UTI Bank Chennai</v>
          </cell>
          <cell r="C702" t="str">
            <v>ASSET</v>
          </cell>
          <cell r="D702" t="str">
            <v>BALANCE SHEET</v>
          </cell>
          <cell r="E702" t="str">
            <v>BANK CASH PTT A/C</v>
          </cell>
          <cell r="F702" t="str">
            <v xml:space="preserve"> </v>
          </cell>
          <cell r="G702" t="str">
            <v>CURRENT ASSETS, LOANS AND ADVANCES</v>
          </cell>
          <cell r="H702" t="str">
            <v>CASH AND BANK BALANCES</v>
          </cell>
          <cell r="I702" t="str">
            <v>BANK ACCOUNTS- CURRENT</v>
          </cell>
        </row>
        <row r="703">
          <cell r="A703" t="str">
            <v>A702088</v>
          </cell>
          <cell r="B703" t="str">
            <v>SBI Qutab Plaza  Ph-1</v>
          </cell>
          <cell r="C703" t="str">
            <v>ASSET</v>
          </cell>
          <cell r="D703" t="str">
            <v>BALANCE SHEET</v>
          </cell>
          <cell r="E703" t="str">
            <v>BANK CASH PTT A/C</v>
          </cell>
          <cell r="F703" t="str">
            <v xml:space="preserve"> </v>
          </cell>
          <cell r="G703" t="str">
            <v>CURRENT ASSETS, LOANS AND ADVANCES</v>
          </cell>
          <cell r="H703" t="str">
            <v>CASH AND BANK BALANCES</v>
          </cell>
          <cell r="I703" t="str">
            <v>BANK ACCOUNTS- CURRENT</v>
          </cell>
        </row>
        <row r="704">
          <cell r="A704" t="str">
            <v>A702089</v>
          </cell>
          <cell r="B704" t="str">
            <v>ABN Amro Haddows Rd Chennai</v>
          </cell>
          <cell r="C704" t="str">
            <v>ASSET</v>
          </cell>
          <cell r="D704" t="str">
            <v>BALANCE SHEET</v>
          </cell>
          <cell r="E704" t="str">
            <v>BANK CASH PTT A/C</v>
          </cell>
          <cell r="F704" t="str">
            <v xml:space="preserve"> </v>
          </cell>
          <cell r="G704" t="str">
            <v>CURRENT ASSETS, LOANS AND ADVANCES</v>
          </cell>
          <cell r="H704" t="str">
            <v>CASH AND BANK BALANCES</v>
          </cell>
          <cell r="I704" t="str">
            <v>BANK ACCOUNTS- CURRENT</v>
          </cell>
        </row>
        <row r="705">
          <cell r="A705" t="str">
            <v>A702090</v>
          </cell>
          <cell r="B705" t="str">
            <v>SBI South Ext-1</v>
          </cell>
          <cell r="C705" t="str">
            <v>ASSET</v>
          </cell>
          <cell r="D705" t="str">
            <v>BALANCE SHEET</v>
          </cell>
          <cell r="E705" t="str">
            <v>BANK CASH PTT A/C</v>
          </cell>
          <cell r="F705" t="str">
            <v xml:space="preserve"> </v>
          </cell>
          <cell r="G705" t="str">
            <v>CURRENT ASSETS, LOANS AND ADVANCES</v>
          </cell>
          <cell r="H705" t="str">
            <v>CASH AND BANK BALANCES</v>
          </cell>
          <cell r="I705" t="str">
            <v>BANK ACCOUNTS- CURRENT</v>
          </cell>
        </row>
        <row r="706">
          <cell r="A706" t="str">
            <v>A702091</v>
          </cell>
          <cell r="B706" t="str">
            <v>UBI Nungambakkam Chennai</v>
          </cell>
          <cell r="C706" t="str">
            <v>ASSET</v>
          </cell>
          <cell r="D706" t="str">
            <v>BALANCE SHEET</v>
          </cell>
          <cell r="E706" t="str">
            <v>BANK CASH PTT A/C</v>
          </cell>
          <cell r="F706" t="str">
            <v xml:space="preserve"> </v>
          </cell>
          <cell r="G706" t="str">
            <v>CURRENT ASSETS, LOANS AND ADVANCES</v>
          </cell>
          <cell r="H706" t="str">
            <v>CASH AND BANK BALANCES</v>
          </cell>
          <cell r="I706" t="str">
            <v>BANK ACCOUNTS- CURRENT</v>
          </cell>
        </row>
        <row r="707">
          <cell r="A707" t="str">
            <v>A702092</v>
          </cell>
          <cell r="B707" t="str">
            <v>Corporation Bank Sikandarpur Gurgaon</v>
          </cell>
          <cell r="C707" t="str">
            <v>ASSET</v>
          </cell>
          <cell r="D707" t="str">
            <v>BALANCE SHEET</v>
          </cell>
          <cell r="E707" t="str">
            <v>BANK CASH PTT A/C</v>
          </cell>
          <cell r="F707" t="str">
            <v xml:space="preserve"> </v>
          </cell>
          <cell r="G707" t="str">
            <v>CURRENT ASSETS, LOANS AND ADVANCES</v>
          </cell>
          <cell r="H707" t="str">
            <v>CASH AND BANK BALANCES</v>
          </cell>
          <cell r="I707" t="str">
            <v>BANK ACCOUNTS- CURRENT</v>
          </cell>
        </row>
        <row r="708">
          <cell r="A708" t="str">
            <v>A702093</v>
          </cell>
          <cell r="B708" t="str">
            <v>Corporation Bank Sikandarpur Gurgaon</v>
          </cell>
          <cell r="C708" t="str">
            <v>ASSET</v>
          </cell>
          <cell r="D708" t="str">
            <v>BALANCE SHEET</v>
          </cell>
          <cell r="E708" t="str">
            <v>BANK CASH PTT A/C</v>
          </cell>
          <cell r="F708" t="str">
            <v xml:space="preserve"> </v>
          </cell>
          <cell r="G708" t="str">
            <v>CURRENT ASSETS, LOANS AND ADVANCES</v>
          </cell>
          <cell r="H708" t="str">
            <v>CASH AND BANK BALANCES</v>
          </cell>
          <cell r="I708" t="str">
            <v>BANK ACCOUNTS- CURRENT</v>
          </cell>
        </row>
        <row r="709">
          <cell r="A709" t="str">
            <v>A702094</v>
          </cell>
          <cell r="B709" t="str">
            <v>Corporation Bank Sikandarpur Gurgaon</v>
          </cell>
          <cell r="C709" t="str">
            <v>ASSET</v>
          </cell>
          <cell r="D709" t="str">
            <v>BALANCE SHEET</v>
          </cell>
          <cell r="E709" t="str">
            <v>BANK CASH PTT A/C</v>
          </cell>
          <cell r="F709" t="str">
            <v xml:space="preserve"> </v>
          </cell>
          <cell r="G709" t="str">
            <v>CURRENT ASSETS, LOANS AND ADVANCES</v>
          </cell>
          <cell r="H709" t="str">
            <v>CASH AND BANK BALANCES</v>
          </cell>
          <cell r="I709" t="str">
            <v>BANK ACCOUNTS- CURRENT</v>
          </cell>
        </row>
        <row r="710">
          <cell r="A710" t="str">
            <v>A702095</v>
          </cell>
          <cell r="B710" t="str">
            <v>Corporation Bank Sikandarpur Gurgaon</v>
          </cell>
          <cell r="C710" t="str">
            <v>ASSET</v>
          </cell>
          <cell r="D710" t="str">
            <v>BALANCE SHEET</v>
          </cell>
          <cell r="E710" t="str">
            <v>BANK CASH PTT A/C</v>
          </cell>
          <cell r="F710" t="str">
            <v xml:space="preserve"> </v>
          </cell>
          <cell r="G710" t="str">
            <v>CURRENT ASSETS, LOANS AND ADVANCES</v>
          </cell>
          <cell r="H710" t="str">
            <v>CASH AND BANK BALANCES</v>
          </cell>
          <cell r="I710" t="str">
            <v>BANK ACCOUNTS- CURRENT</v>
          </cell>
        </row>
        <row r="711">
          <cell r="A711" t="str">
            <v>A702096</v>
          </cell>
          <cell r="B711" t="str">
            <v>Bharat Overseas Bank Shopping Mall Gurg.</v>
          </cell>
          <cell r="C711" t="str">
            <v>ASSET</v>
          </cell>
          <cell r="D711" t="str">
            <v>BALANCE SHEET</v>
          </cell>
          <cell r="E711" t="str">
            <v>BANK CASH PTT A/C</v>
          </cell>
          <cell r="F711" t="str">
            <v xml:space="preserve"> </v>
          </cell>
          <cell r="G711" t="str">
            <v>CURRENT ASSETS, LOANS AND ADVANCES</v>
          </cell>
          <cell r="H711" t="str">
            <v>CASH AND BANK BALANCES</v>
          </cell>
          <cell r="I711" t="str">
            <v>BANK ACCOUNTS- CURRENT</v>
          </cell>
        </row>
        <row r="712">
          <cell r="A712" t="str">
            <v>A702097</v>
          </cell>
          <cell r="B712" t="str">
            <v>HDFC Bank Shopping Mall Gurgaon</v>
          </cell>
          <cell r="C712" t="str">
            <v>ASSET</v>
          </cell>
          <cell r="D712" t="str">
            <v>BALANCE SHEET</v>
          </cell>
          <cell r="E712" t="str">
            <v>BANK CASH PTT A/C</v>
          </cell>
          <cell r="F712" t="str">
            <v xml:space="preserve"> </v>
          </cell>
          <cell r="G712" t="str">
            <v>CURRENT ASSETS, LOANS AND ADVANCES</v>
          </cell>
          <cell r="H712" t="str">
            <v>CASH AND BANK BALANCES</v>
          </cell>
          <cell r="I712" t="str">
            <v>BANK ACCOUNTS- CURRENT</v>
          </cell>
        </row>
        <row r="713">
          <cell r="A713" t="str">
            <v>A702098</v>
          </cell>
          <cell r="B713" t="str">
            <v>SBI Sikandarpur Gurgaon</v>
          </cell>
          <cell r="C713" t="str">
            <v>ASSET</v>
          </cell>
          <cell r="D713" t="str">
            <v>BALANCE SHEET</v>
          </cell>
          <cell r="E713" t="str">
            <v>BANK CASH PTT A/C</v>
          </cell>
          <cell r="F713" t="str">
            <v xml:space="preserve"> </v>
          </cell>
          <cell r="G713" t="str">
            <v>CURRENT ASSETS, LOANS AND ADVANCES</v>
          </cell>
          <cell r="H713" t="str">
            <v>CASH AND BANK BALANCES</v>
          </cell>
          <cell r="I713" t="str">
            <v>BANK ACCOUNTS- CURRENT</v>
          </cell>
        </row>
        <row r="714">
          <cell r="A714" t="str">
            <v>A702099</v>
          </cell>
          <cell r="B714" t="str">
            <v>BANK INTERIM ACCOUNT</v>
          </cell>
          <cell r="C714" t="str">
            <v>ASSET</v>
          </cell>
          <cell r="D714" t="str">
            <v>BALANCE SHEET</v>
          </cell>
          <cell r="E714" t="str">
            <v>BANK CASH PTT A/C</v>
          </cell>
          <cell r="F714" t="str">
            <v xml:space="preserve"> </v>
          </cell>
          <cell r="G714" t="str">
            <v>CURRENT ASSETS, LOANS AND ADVANCES</v>
          </cell>
          <cell r="H714" t="str">
            <v>CASH AND BANK BALANCES</v>
          </cell>
          <cell r="I714" t="str">
            <v>BANK ACCOUNTS- CURRENT</v>
          </cell>
        </row>
        <row r="715">
          <cell r="A715" t="str">
            <v>A702100</v>
          </cell>
          <cell r="B715" t="str">
            <v>UTI Bank Hyderabad</v>
          </cell>
          <cell r="C715" t="str">
            <v>ASSET</v>
          </cell>
          <cell r="D715" t="str">
            <v>BALANCE SHEET</v>
          </cell>
          <cell r="E715" t="str">
            <v>BANK CASH PTT A/C</v>
          </cell>
          <cell r="F715" t="str">
            <v xml:space="preserve"> </v>
          </cell>
          <cell r="G715" t="str">
            <v>CURRENT ASSETS, LOANS AND ADVANCES</v>
          </cell>
          <cell r="H715" t="str">
            <v>CASH AND BANK BALANCES</v>
          </cell>
          <cell r="I715" t="str">
            <v>BANK ACCOUNTS- CURRENT</v>
          </cell>
        </row>
        <row r="716">
          <cell r="A716" t="str">
            <v>A702101</v>
          </cell>
          <cell r="B716" t="str">
            <v>UTI Bank Bangalore</v>
          </cell>
          <cell r="C716" t="str">
            <v>ASSET</v>
          </cell>
          <cell r="D716" t="str">
            <v>BALANCE SHEET</v>
          </cell>
          <cell r="E716" t="str">
            <v>BANK CASH PTT A/C</v>
          </cell>
          <cell r="F716" t="str">
            <v xml:space="preserve"> </v>
          </cell>
          <cell r="G716" t="str">
            <v>CURRENT ASSETS, LOANS AND ADVANCES</v>
          </cell>
          <cell r="H716" t="str">
            <v>CASH AND BANK BALANCES</v>
          </cell>
          <cell r="I716" t="str">
            <v>BANK ACCOUNTS- CURRENT</v>
          </cell>
        </row>
        <row r="717">
          <cell r="A717" t="str">
            <v>A702102</v>
          </cell>
          <cell r="B717" t="str">
            <v>Corporation Bank Sikandarpur Gurgaon</v>
          </cell>
          <cell r="C717" t="str">
            <v>ASSET</v>
          </cell>
          <cell r="D717" t="str">
            <v>BALANCE SHEET</v>
          </cell>
          <cell r="E717" t="str">
            <v>BANK CASH PTT A/C</v>
          </cell>
          <cell r="F717" t="str">
            <v xml:space="preserve"> </v>
          </cell>
          <cell r="G717" t="str">
            <v>CURRENT ASSETS, LOANS AND ADVANCES</v>
          </cell>
          <cell r="H717" t="str">
            <v>CASH AND BANK BALANCES</v>
          </cell>
          <cell r="I717" t="str">
            <v>BANK ACCOUNTS- CURRENT</v>
          </cell>
        </row>
        <row r="718">
          <cell r="A718" t="str">
            <v>A702103</v>
          </cell>
          <cell r="B718" t="str">
            <v>Corporation Bank Sikandarpur Gurgaon</v>
          </cell>
          <cell r="C718" t="str">
            <v>ASSET</v>
          </cell>
          <cell r="D718" t="str">
            <v>BALANCE SHEET</v>
          </cell>
          <cell r="E718" t="str">
            <v>BANK CASH PTT A/C</v>
          </cell>
          <cell r="F718" t="str">
            <v xml:space="preserve"> </v>
          </cell>
          <cell r="G718" t="str">
            <v>CURRENT ASSETS, LOANS AND ADVANCES</v>
          </cell>
          <cell r="H718" t="str">
            <v>CASH AND BANK BALANCES</v>
          </cell>
          <cell r="I718" t="str">
            <v>BANK ACCOUNTS- CURRENT</v>
          </cell>
        </row>
        <row r="719">
          <cell r="A719" t="str">
            <v>A702104</v>
          </cell>
          <cell r="B719" t="str">
            <v>Corporation Bank Sikandarpur Gurgaon</v>
          </cell>
          <cell r="C719" t="str">
            <v>ASSET</v>
          </cell>
          <cell r="D719" t="str">
            <v>BALANCE SHEET</v>
          </cell>
          <cell r="E719" t="str">
            <v>BANK CASH PTT A/C</v>
          </cell>
          <cell r="F719" t="str">
            <v xml:space="preserve"> </v>
          </cell>
          <cell r="G719" t="str">
            <v>CURRENT ASSETS, LOANS AND ADVANCES</v>
          </cell>
          <cell r="H719" t="str">
            <v>CASH AND BANK BALANCES</v>
          </cell>
          <cell r="I719" t="str">
            <v>BANK ACCOUNTS- CURRENT</v>
          </cell>
        </row>
        <row r="720">
          <cell r="A720" t="str">
            <v>A702105</v>
          </cell>
          <cell r="B720" t="str">
            <v>Corporation Bank Sikandarpur Gurgaon</v>
          </cell>
          <cell r="C720" t="str">
            <v>ASSET</v>
          </cell>
          <cell r="D720" t="str">
            <v>BALANCE SHEET</v>
          </cell>
          <cell r="E720" t="str">
            <v>BANK CASH PTT A/C</v>
          </cell>
          <cell r="F720" t="str">
            <v xml:space="preserve"> </v>
          </cell>
          <cell r="G720" t="str">
            <v>CURRENT ASSETS, LOANS AND ADVANCES</v>
          </cell>
          <cell r="H720" t="str">
            <v>CASH AND BANK BALANCES</v>
          </cell>
          <cell r="I720" t="str">
            <v>BANK ACCOUNTS- CURRENT</v>
          </cell>
        </row>
        <row r="721">
          <cell r="A721" t="str">
            <v>A702106</v>
          </cell>
          <cell r="B721" t="str">
            <v>Corporation Bank Sikandarpur Gurgaon</v>
          </cell>
          <cell r="C721" t="str">
            <v>ASSET</v>
          </cell>
          <cell r="D721" t="str">
            <v>BALANCE SHEET</v>
          </cell>
          <cell r="E721" t="str">
            <v>BANK CASH PTT A/C</v>
          </cell>
          <cell r="F721" t="str">
            <v xml:space="preserve"> </v>
          </cell>
          <cell r="G721" t="str">
            <v>CURRENT ASSETS, LOANS AND ADVANCES</v>
          </cell>
          <cell r="H721" t="str">
            <v>CASH AND BANK BALANCES</v>
          </cell>
          <cell r="I721" t="str">
            <v>BANK ACCOUNTS- CURRENT</v>
          </cell>
        </row>
        <row r="722">
          <cell r="A722" t="str">
            <v>A702107</v>
          </cell>
          <cell r="B722" t="str">
            <v>Corporation Bank Sikandarpur Gurgaon</v>
          </cell>
          <cell r="C722" t="str">
            <v>ASSET</v>
          </cell>
          <cell r="D722" t="str">
            <v>BALANCE SHEET</v>
          </cell>
          <cell r="E722" t="str">
            <v>BANK CASH PTT A/C</v>
          </cell>
          <cell r="F722" t="str">
            <v xml:space="preserve"> </v>
          </cell>
          <cell r="G722" t="str">
            <v>CURRENT ASSETS, LOANS AND ADVANCES</v>
          </cell>
          <cell r="H722" t="str">
            <v>CASH AND BANK BALANCES</v>
          </cell>
          <cell r="I722" t="str">
            <v>BANK ACCOUNTS- CURRENT</v>
          </cell>
        </row>
        <row r="723">
          <cell r="A723" t="str">
            <v>A702108</v>
          </cell>
          <cell r="B723" t="str">
            <v>Corporation Bank Sikandarpur Gurgaon</v>
          </cell>
          <cell r="C723" t="str">
            <v>ASSET</v>
          </cell>
          <cell r="D723" t="str">
            <v>BALANCE SHEET</v>
          </cell>
          <cell r="E723" t="str">
            <v>BANK CASH PTT A/C</v>
          </cell>
          <cell r="F723" t="str">
            <v xml:space="preserve"> </v>
          </cell>
          <cell r="G723" t="str">
            <v>CURRENT ASSETS, LOANS AND ADVANCES</v>
          </cell>
          <cell r="H723" t="str">
            <v>CASH AND BANK BALANCES</v>
          </cell>
          <cell r="I723" t="str">
            <v>BANK ACCOUNTS- CURRENT</v>
          </cell>
        </row>
        <row r="724">
          <cell r="A724" t="str">
            <v>A702109</v>
          </cell>
          <cell r="B724" t="str">
            <v>Corporation Bank Sikandarpur Gurgaon</v>
          </cell>
          <cell r="C724" t="str">
            <v>ASSET</v>
          </cell>
          <cell r="D724" t="str">
            <v>BALANCE SHEET</v>
          </cell>
          <cell r="E724" t="str">
            <v>BANK CASH PTT A/C</v>
          </cell>
          <cell r="F724" t="str">
            <v xml:space="preserve"> </v>
          </cell>
          <cell r="G724" t="str">
            <v>CURRENT ASSETS, LOANS AND ADVANCES</v>
          </cell>
          <cell r="H724" t="str">
            <v>CASH AND BANK BALANCES</v>
          </cell>
          <cell r="I724" t="str">
            <v>BANK ACCOUNTS- CURRENT</v>
          </cell>
        </row>
        <row r="725">
          <cell r="A725" t="str">
            <v>A702110</v>
          </cell>
          <cell r="B725" t="str">
            <v>Corporation Bank Sikandarpur Gurgaon</v>
          </cell>
          <cell r="C725" t="str">
            <v>ASSET</v>
          </cell>
          <cell r="D725" t="str">
            <v>BALANCE SHEET</v>
          </cell>
          <cell r="E725" t="str">
            <v>BANK CASH PTT A/C</v>
          </cell>
          <cell r="F725" t="str">
            <v xml:space="preserve"> </v>
          </cell>
          <cell r="G725" t="str">
            <v>CURRENT ASSETS, LOANS AND ADVANCES</v>
          </cell>
          <cell r="H725" t="str">
            <v>CASH AND BANK BALANCES</v>
          </cell>
          <cell r="I725" t="str">
            <v>BANK ACCOUNTS- CURRENT</v>
          </cell>
        </row>
        <row r="726">
          <cell r="A726" t="str">
            <v>A702111</v>
          </cell>
          <cell r="B726" t="str">
            <v>HDFC Bank Shopping Mall Gurgaon</v>
          </cell>
          <cell r="C726" t="str">
            <v>ASSET</v>
          </cell>
          <cell r="D726" t="str">
            <v>BALANCE SHEET</v>
          </cell>
          <cell r="E726" t="str">
            <v>BANK CASH PTT A/C</v>
          </cell>
          <cell r="F726" t="str">
            <v xml:space="preserve"> </v>
          </cell>
          <cell r="G726" t="str">
            <v>CURRENT ASSETS, LOANS AND ADVANCES</v>
          </cell>
          <cell r="H726" t="str">
            <v>CASH AND BANK BALANCES</v>
          </cell>
          <cell r="I726" t="str">
            <v>BANK ACCOUNTS- CURRENT</v>
          </cell>
        </row>
        <row r="727">
          <cell r="A727" t="str">
            <v>A702112</v>
          </cell>
          <cell r="B727" t="str">
            <v>HDFC Bank Shopping Mall Gurgaon</v>
          </cell>
          <cell r="C727" t="str">
            <v>ASSET</v>
          </cell>
          <cell r="D727" t="str">
            <v>BALANCE SHEET</v>
          </cell>
          <cell r="E727" t="str">
            <v>BANK CASH PTT A/C</v>
          </cell>
          <cell r="F727" t="str">
            <v xml:space="preserve"> </v>
          </cell>
          <cell r="G727" t="str">
            <v>CURRENT ASSETS, LOANS AND ADVANCES</v>
          </cell>
          <cell r="H727" t="str">
            <v>CASH AND BANK BALANCES</v>
          </cell>
          <cell r="I727" t="str">
            <v>BANK ACCOUNTS- CURRENT</v>
          </cell>
        </row>
        <row r="728">
          <cell r="A728" t="str">
            <v>A702113</v>
          </cell>
          <cell r="B728" t="str">
            <v>HDFC Bank Shopping Mall Gurgaon</v>
          </cell>
          <cell r="C728" t="str">
            <v>ASSET</v>
          </cell>
          <cell r="D728" t="str">
            <v>BALANCE SHEET</v>
          </cell>
          <cell r="E728" t="str">
            <v>BANK CASH PTT A/C</v>
          </cell>
          <cell r="F728" t="str">
            <v xml:space="preserve"> </v>
          </cell>
          <cell r="G728" t="str">
            <v>CURRENT ASSETS, LOANS AND ADVANCES</v>
          </cell>
          <cell r="H728" t="str">
            <v>CASH AND BANK BALANCES</v>
          </cell>
          <cell r="I728" t="str">
            <v>BANK ACCOUNTS- CURRENT</v>
          </cell>
        </row>
        <row r="729">
          <cell r="A729" t="str">
            <v>A702114</v>
          </cell>
          <cell r="B729" t="str">
            <v>SBI Qutab Plaza Ph-1</v>
          </cell>
          <cell r="C729" t="str">
            <v>ASSET</v>
          </cell>
          <cell r="D729" t="str">
            <v>BALANCE SHEET</v>
          </cell>
          <cell r="E729" t="str">
            <v>BANK CASH PTT A/C</v>
          </cell>
          <cell r="F729" t="str">
            <v xml:space="preserve"> </v>
          </cell>
          <cell r="G729" t="str">
            <v>CURRENT ASSETS, LOANS AND ADVANCES</v>
          </cell>
          <cell r="H729" t="str">
            <v>CASH AND BANK BALANCES</v>
          </cell>
          <cell r="I729" t="str">
            <v>BANK ACCOUNTS- CURRENT</v>
          </cell>
        </row>
        <row r="730">
          <cell r="A730" t="str">
            <v>A702115</v>
          </cell>
          <cell r="B730" t="str">
            <v>SBI Sikandarpur Gurgaon</v>
          </cell>
          <cell r="C730" t="str">
            <v>ASSET</v>
          </cell>
          <cell r="D730" t="str">
            <v>BALANCE SHEET</v>
          </cell>
          <cell r="E730" t="str">
            <v>BANK CASH PTT A/C</v>
          </cell>
          <cell r="F730" t="str">
            <v xml:space="preserve"> </v>
          </cell>
          <cell r="G730" t="str">
            <v>CURRENT ASSETS, LOANS AND ADVANCES</v>
          </cell>
          <cell r="H730" t="str">
            <v>CASH AND BANK BALANCES</v>
          </cell>
          <cell r="I730" t="str">
            <v>BANK ACCOUNTS- CURRENT</v>
          </cell>
        </row>
        <row r="731">
          <cell r="A731" t="str">
            <v>A702116</v>
          </cell>
          <cell r="B731" t="str">
            <v>ICICI Bank Qutab Plaza Ph1 Gurgaon</v>
          </cell>
          <cell r="C731" t="str">
            <v>ASSET</v>
          </cell>
          <cell r="D731" t="str">
            <v>BALANCE SHEET</v>
          </cell>
          <cell r="E731" t="str">
            <v>BANK CASH PTT A/C</v>
          </cell>
          <cell r="F731" t="str">
            <v xml:space="preserve"> </v>
          </cell>
          <cell r="G731" t="str">
            <v>CURRENT ASSETS, LOANS AND ADVANCES</v>
          </cell>
          <cell r="H731" t="str">
            <v>CASH AND BANK BALANCES</v>
          </cell>
          <cell r="I731" t="str">
            <v>BANK ACCOUNTS- CURRENT</v>
          </cell>
        </row>
        <row r="732">
          <cell r="A732" t="str">
            <v>A702117</v>
          </cell>
          <cell r="B732" t="str">
            <v>ICICI Bank - Chandigarh</v>
          </cell>
          <cell r="C732" t="str">
            <v>ASSET</v>
          </cell>
          <cell r="D732" t="str">
            <v>BALANCE SHEET</v>
          </cell>
          <cell r="E732" t="str">
            <v>BANK CASH PTT A/C</v>
          </cell>
          <cell r="F732" t="str">
            <v xml:space="preserve"> </v>
          </cell>
          <cell r="G732" t="str">
            <v>CURRENT ASSETS, LOANS AND ADVANCES</v>
          </cell>
          <cell r="H732" t="str">
            <v>CASH AND BANK BALANCES</v>
          </cell>
          <cell r="I732" t="str">
            <v>BANK ACCOUNTS- CURRENT</v>
          </cell>
        </row>
        <row r="733">
          <cell r="A733" t="str">
            <v>A702118</v>
          </cell>
          <cell r="B733" t="str">
            <v>STATE BANK OF INDIA - KOLKATA</v>
          </cell>
          <cell r="C733" t="str">
            <v>ASSET</v>
          </cell>
          <cell r="D733" t="str">
            <v>BALANCE SHEET</v>
          </cell>
          <cell r="E733" t="str">
            <v>BANK CASH PTT A/C</v>
          </cell>
          <cell r="F733" t="str">
            <v xml:space="preserve"> </v>
          </cell>
          <cell r="G733" t="str">
            <v>CURRENT ASSETS, LOANS AND ADVANCES</v>
          </cell>
          <cell r="H733" t="str">
            <v>CASH AND BANK BALANCES</v>
          </cell>
          <cell r="I733" t="str">
            <v>BANK ACCOUNTS- CURRENT</v>
          </cell>
        </row>
        <row r="734">
          <cell r="A734" t="str">
            <v>A702119</v>
          </cell>
          <cell r="B734" t="str">
            <v>Bank of India Khan Market</v>
          </cell>
          <cell r="C734" t="str">
            <v>ASSET</v>
          </cell>
          <cell r="D734" t="str">
            <v>BALANCE SHEET</v>
          </cell>
          <cell r="E734" t="str">
            <v>BANK CASH PTT A/C</v>
          </cell>
          <cell r="F734" t="str">
            <v xml:space="preserve"> </v>
          </cell>
          <cell r="G734" t="str">
            <v>CURRENT ASSETS, LOANS AND ADVANCES</v>
          </cell>
          <cell r="H734" t="str">
            <v>CASH AND BANK BALANCES</v>
          </cell>
          <cell r="I734" t="str">
            <v>BANK ACCOUNTS- CURRENT</v>
          </cell>
        </row>
        <row r="735">
          <cell r="A735" t="str">
            <v>A702120</v>
          </cell>
          <cell r="B735" t="str">
            <v>ICICI Bank 9A CP</v>
          </cell>
          <cell r="C735" t="str">
            <v>ASSET</v>
          </cell>
          <cell r="D735" t="str">
            <v>BALANCE SHEET</v>
          </cell>
          <cell r="E735" t="str">
            <v>BANK CASH PTT A/C</v>
          </cell>
          <cell r="F735" t="str">
            <v xml:space="preserve"> </v>
          </cell>
          <cell r="G735" t="str">
            <v>CURRENT ASSETS, LOANS AND ADVANCES</v>
          </cell>
          <cell r="H735" t="str">
            <v>CASH AND BANK BALANCES</v>
          </cell>
          <cell r="I735" t="str">
            <v>BANK ACCOUNTS- CURRENT</v>
          </cell>
        </row>
        <row r="736">
          <cell r="A736" t="str">
            <v>A702121</v>
          </cell>
          <cell r="B736" t="str">
            <v>ICICI Bank 9A CP</v>
          </cell>
          <cell r="C736" t="str">
            <v>ASSET</v>
          </cell>
          <cell r="D736" t="str">
            <v>BALANCE SHEET</v>
          </cell>
          <cell r="E736" t="str">
            <v>BANK CASH PTT A/C</v>
          </cell>
          <cell r="F736" t="str">
            <v xml:space="preserve"> </v>
          </cell>
          <cell r="G736" t="str">
            <v>CURRENT ASSETS, LOANS AND ADVANCES</v>
          </cell>
          <cell r="H736" t="str">
            <v>CASH AND BANK BALANCES</v>
          </cell>
          <cell r="I736" t="str">
            <v>BANK ACCOUNTS- CURRENT</v>
          </cell>
        </row>
        <row r="737">
          <cell r="A737" t="str">
            <v>A702122</v>
          </cell>
          <cell r="B737" t="str">
            <v>ICICI Bank 9A CP</v>
          </cell>
          <cell r="C737" t="str">
            <v>ASSET</v>
          </cell>
          <cell r="D737" t="str">
            <v>BALANCE SHEET</v>
          </cell>
          <cell r="E737" t="str">
            <v>BANK CASH PTT A/C</v>
          </cell>
          <cell r="F737" t="str">
            <v xml:space="preserve"> </v>
          </cell>
          <cell r="G737" t="str">
            <v>CURRENT ASSETS, LOANS AND ADVANCES</v>
          </cell>
          <cell r="H737" t="str">
            <v>CASH AND BANK BALANCES</v>
          </cell>
          <cell r="I737" t="str">
            <v>BANK ACCOUNTS- CURRENT</v>
          </cell>
        </row>
        <row r="738">
          <cell r="A738" t="str">
            <v>A702123</v>
          </cell>
          <cell r="B738" t="str">
            <v>UTI Escro A/C</v>
          </cell>
          <cell r="C738" t="str">
            <v>ASSET</v>
          </cell>
          <cell r="D738" t="str">
            <v>BALANCE SHEET</v>
          </cell>
          <cell r="E738" t="str">
            <v>BANK CASH PTT A/C</v>
          </cell>
          <cell r="F738" t="str">
            <v xml:space="preserve"> </v>
          </cell>
          <cell r="G738" t="str">
            <v>CURRENT ASSETS, LOANS AND ADVANCES</v>
          </cell>
          <cell r="H738" t="str">
            <v>CASH AND BANK BALANCES</v>
          </cell>
          <cell r="I738" t="str">
            <v>BANK ACCOUNTS- CURRENT</v>
          </cell>
        </row>
        <row r="739">
          <cell r="A739" t="str">
            <v>A702124</v>
          </cell>
          <cell r="B739" t="str">
            <v>ING Vysya Escro A/C</v>
          </cell>
          <cell r="C739" t="str">
            <v>ASSET</v>
          </cell>
          <cell r="D739" t="str">
            <v>BALANCE SHEET</v>
          </cell>
          <cell r="E739" t="str">
            <v>BANK CASH PTT A/C</v>
          </cell>
          <cell r="F739" t="str">
            <v xml:space="preserve"> </v>
          </cell>
          <cell r="G739" t="str">
            <v>CURRENT ASSETS, LOANS AND ADVANCES</v>
          </cell>
          <cell r="H739" t="str">
            <v>CASH AND BANK BALANCES</v>
          </cell>
          <cell r="I739" t="str">
            <v>BANK ACCOUNTS- CURRENT</v>
          </cell>
        </row>
        <row r="740">
          <cell r="A740" t="str">
            <v>A702125</v>
          </cell>
          <cell r="B740" t="str">
            <v>HDFC Bank Shopping Mall Gurgaon</v>
          </cell>
          <cell r="C740" t="str">
            <v>ASSET</v>
          </cell>
          <cell r="D740" t="str">
            <v>BALANCE SHEET</v>
          </cell>
          <cell r="E740" t="str">
            <v>BANK CASH PTT A/C</v>
          </cell>
          <cell r="F740" t="str">
            <v xml:space="preserve"> </v>
          </cell>
          <cell r="G740" t="str">
            <v>CURRENT ASSETS, LOANS AND ADVANCES</v>
          </cell>
          <cell r="H740" t="str">
            <v>CASH AND BANK BALANCES</v>
          </cell>
          <cell r="I740" t="str">
            <v>BANK ACCOUNTS- CURRENT</v>
          </cell>
        </row>
        <row r="741">
          <cell r="A741" t="str">
            <v>A702126</v>
          </cell>
          <cell r="B741" t="str">
            <v>HDFC Bank Salt Lake City Kolkota</v>
          </cell>
          <cell r="C741" t="str">
            <v>ASSET</v>
          </cell>
          <cell r="D741" t="str">
            <v>BALANCE SHEET</v>
          </cell>
          <cell r="E741" t="str">
            <v>BANK CASH PTT A/C</v>
          </cell>
          <cell r="F741" t="str">
            <v xml:space="preserve"> </v>
          </cell>
          <cell r="G741" t="str">
            <v>CURRENT ASSETS, LOANS AND ADVANCES</v>
          </cell>
          <cell r="H741" t="str">
            <v>CASH AND BANK BALANCES</v>
          </cell>
          <cell r="I741" t="str">
            <v>BANK ACCOUNTS- CURRENT</v>
          </cell>
        </row>
        <row r="742">
          <cell r="A742" t="str">
            <v>A702127</v>
          </cell>
          <cell r="B742" t="str">
            <v>Centurion Bank of Punjab CP</v>
          </cell>
          <cell r="C742" t="str">
            <v>ASSET</v>
          </cell>
          <cell r="D742" t="str">
            <v>BALANCE SHEET</v>
          </cell>
          <cell r="E742" t="str">
            <v>BANK CASH PTT A/C</v>
          </cell>
          <cell r="F742" t="str">
            <v xml:space="preserve"> </v>
          </cell>
          <cell r="G742" t="str">
            <v>CURRENT ASSETS, LOANS AND ADVANCES</v>
          </cell>
          <cell r="H742" t="str">
            <v>CASH AND BANK BALANCES</v>
          </cell>
          <cell r="I742" t="str">
            <v>BANK ACCOUNTS- CURRENT</v>
          </cell>
        </row>
        <row r="743">
          <cell r="A743" t="str">
            <v>A702128</v>
          </cell>
          <cell r="B743" t="str">
            <v>ICICI Bank Mylapore Chennai</v>
          </cell>
          <cell r="C743" t="str">
            <v>ASSET</v>
          </cell>
          <cell r="D743" t="str">
            <v>BALANCE SHEET</v>
          </cell>
          <cell r="E743" t="str">
            <v>BANK CASH PTT A/C</v>
          </cell>
          <cell r="F743" t="str">
            <v xml:space="preserve"> </v>
          </cell>
          <cell r="G743" t="str">
            <v>CURRENT ASSETS, LOANS AND ADVANCES</v>
          </cell>
          <cell r="H743" t="str">
            <v>CASH AND BANK BALANCES</v>
          </cell>
          <cell r="I743" t="str">
            <v>BANK ACCOUNTS- CURRENT</v>
          </cell>
        </row>
        <row r="744">
          <cell r="A744" t="str">
            <v>A702129</v>
          </cell>
          <cell r="B744" t="str">
            <v>ICICI Sec 54 Gurgaon</v>
          </cell>
          <cell r="C744" t="str">
            <v>ASSET</v>
          </cell>
          <cell r="D744" t="str">
            <v>BALANCE SHEET</v>
          </cell>
          <cell r="E744" t="str">
            <v>BANK CASH PTT A/C</v>
          </cell>
          <cell r="F744" t="str">
            <v xml:space="preserve"> </v>
          </cell>
          <cell r="G744" t="str">
            <v>CURRENT ASSETS, LOANS AND ADVANCES</v>
          </cell>
          <cell r="H744" t="str">
            <v>CASH AND BANK BALANCES</v>
          </cell>
          <cell r="I744" t="str">
            <v>BANK ACCOUNTS- CURRENT</v>
          </cell>
        </row>
        <row r="745">
          <cell r="A745" t="str">
            <v>A702130</v>
          </cell>
          <cell r="B745" t="str">
            <v>Central Bank of India Janpath</v>
          </cell>
          <cell r="C745" t="str">
            <v>ASSET</v>
          </cell>
          <cell r="D745" t="str">
            <v>BALANCE SHEET</v>
          </cell>
          <cell r="E745" t="str">
            <v>BANK CASH PTT A/C</v>
          </cell>
          <cell r="F745" t="str">
            <v xml:space="preserve"> </v>
          </cell>
          <cell r="G745" t="str">
            <v>CURRENT ASSETS, LOANS AND ADVANCES</v>
          </cell>
          <cell r="H745" t="str">
            <v>CASH AND BANK BALANCES</v>
          </cell>
          <cell r="I745" t="str">
            <v>BANK ACCOUNTS- CURRENT</v>
          </cell>
        </row>
        <row r="746">
          <cell r="A746" t="str">
            <v>A702131</v>
          </cell>
          <cell r="B746" t="str">
            <v>Bank of India Janpath</v>
          </cell>
          <cell r="C746" t="str">
            <v>ASSET</v>
          </cell>
          <cell r="D746" t="str">
            <v>BALANCE SHEET</v>
          </cell>
          <cell r="E746" t="str">
            <v>BANK CASH PTT A/C</v>
          </cell>
          <cell r="F746" t="str">
            <v xml:space="preserve"> </v>
          </cell>
          <cell r="G746" t="str">
            <v>CURRENT ASSETS, LOANS AND ADVANCES</v>
          </cell>
          <cell r="H746" t="str">
            <v>CASH AND BANK BALANCES</v>
          </cell>
          <cell r="I746" t="str">
            <v>BANK ACCOUNTS- CURRENT</v>
          </cell>
        </row>
        <row r="747">
          <cell r="A747" t="str">
            <v>A702132</v>
          </cell>
          <cell r="B747" t="str">
            <v>ICICI Bank Kochi</v>
          </cell>
          <cell r="C747" t="str">
            <v>ASSET</v>
          </cell>
          <cell r="D747" t="str">
            <v>BALANCE SHEET</v>
          </cell>
          <cell r="E747" t="str">
            <v>BANK CASH PTT A/C</v>
          </cell>
          <cell r="F747" t="str">
            <v xml:space="preserve"> </v>
          </cell>
          <cell r="G747" t="str">
            <v>CURRENT ASSETS, LOANS AND ADVANCES</v>
          </cell>
          <cell r="H747" t="str">
            <v>CASH AND BANK BALANCES</v>
          </cell>
          <cell r="I747" t="str">
            <v>BANK ACCOUNTS- CURRENT</v>
          </cell>
        </row>
        <row r="748">
          <cell r="A748" t="str">
            <v>A702133</v>
          </cell>
          <cell r="B748" t="str">
            <v>ICICI Bank Kochi (Current A/c)</v>
          </cell>
          <cell r="C748" t="str">
            <v>ASSET</v>
          </cell>
          <cell r="D748" t="str">
            <v>BALANCE SHEET</v>
          </cell>
          <cell r="E748" t="str">
            <v>BANK CASH PTT A/C</v>
          </cell>
          <cell r="F748" t="str">
            <v xml:space="preserve"> </v>
          </cell>
          <cell r="G748" t="str">
            <v>CURRENT ASSETS, LOANS AND ADVANCES</v>
          </cell>
          <cell r="H748" t="str">
            <v>CASH AND BANK BALANCES</v>
          </cell>
          <cell r="I748" t="str">
            <v>BANK ACCOUNTS- CURRENT</v>
          </cell>
        </row>
        <row r="749">
          <cell r="A749" t="str">
            <v>A702134</v>
          </cell>
          <cell r="B749" t="str">
            <v>ICICI BANK SALT LAKE CITY</v>
          </cell>
          <cell r="C749" t="str">
            <v>ASSET</v>
          </cell>
          <cell r="D749" t="str">
            <v>BALANCE SHEET</v>
          </cell>
          <cell r="E749" t="str">
            <v>BANK CASH PTT A/C</v>
          </cell>
          <cell r="F749" t="str">
            <v xml:space="preserve"> </v>
          </cell>
          <cell r="G749" t="str">
            <v>CURRENT ASSETS, LOANS AND ADVANCES</v>
          </cell>
          <cell r="H749" t="str">
            <v>CASH AND BANK BALANCES</v>
          </cell>
          <cell r="I749" t="str">
            <v>BANK ACCOUNTS- CURRENT</v>
          </cell>
        </row>
        <row r="750">
          <cell r="A750" t="str">
            <v>A702135</v>
          </cell>
          <cell r="B750" t="str">
            <v>CITI Bank DLF Square Gurgaon</v>
          </cell>
          <cell r="C750" t="str">
            <v>ASSET</v>
          </cell>
          <cell r="D750" t="str">
            <v>BALANCE SHEET</v>
          </cell>
          <cell r="E750" t="str">
            <v>BANK CASH PTT A/C</v>
          </cell>
          <cell r="F750" t="str">
            <v xml:space="preserve"> </v>
          </cell>
          <cell r="G750" t="str">
            <v>CURRENT ASSETS, LOANS AND ADVANCES</v>
          </cell>
          <cell r="H750" t="str">
            <v>CASH AND BANK BALANCES</v>
          </cell>
          <cell r="I750" t="str">
            <v>BANK ACCOUNTS- CURRENT</v>
          </cell>
        </row>
        <row r="751">
          <cell r="A751" t="str">
            <v>A702136</v>
          </cell>
          <cell r="B751" t="str">
            <v>SBI Chandigarh</v>
          </cell>
          <cell r="C751" t="str">
            <v>ASSET</v>
          </cell>
          <cell r="D751" t="str">
            <v>BALANCE SHEET</v>
          </cell>
          <cell r="E751" t="str">
            <v>BANK CASH PTT A/C</v>
          </cell>
          <cell r="F751" t="str">
            <v xml:space="preserve"> </v>
          </cell>
          <cell r="G751" t="str">
            <v>CURRENT ASSETS, LOANS AND ADVANCES</v>
          </cell>
          <cell r="H751" t="str">
            <v>CASH AND BANK BALANCES</v>
          </cell>
          <cell r="I751" t="str">
            <v>BANK ACCOUNTS- CURRENT</v>
          </cell>
        </row>
        <row r="752">
          <cell r="A752" t="str">
            <v>A702137</v>
          </cell>
          <cell r="B752" t="str">
            <v>SBI MG Road Gurgaon</v>
          </cell>
          <cell r="C752" t="str">
            <v>ASSET</v>
          </cell>
          <cell r="D752" t="str">
            <v>BALANCE SHEET</v>
          </cell>
          <cell r="E752" t="str">
            <v>BANK CASH PTT A/C</v>
          </cell>
          <cell r="F752" t="str">
            <v xml:space="preserve"> </v>
          </cell>
          <cell r="G752" t="str">
            <v>CURRENT ASSETS, LOANS AND ADVANCES</v>
          </cell>
          <cell r="H752" t="str">
            <v>CASH AND BANK BALANCES</v>
          </cell>
          <cell r="I752" t="str">
            <v>BANK ACCOUNTS- CURRENT</v>
          </cell>
        </row>
        <row r="753">
          <cell r="A753" t="str">
            <v>A702138</v>
          </cell>
          <cell r="B753" t="str">
            <v>B.K.M.E</v>
          </cell>
          <cell r="C753" t="str">
            <v>ASSET</v>
          </cell>
          <cell r="D753" t="str">
            <v>BALANCE SHEET</v>
          </cell>
          <cell r="E753" t="str">
            <v>BANK CASH PTT A/C</v>
          </cell>
          <cell r="G753" t="str">
            <v>CURRENT ASSETS, LOANS AND ADVANCES</v>
          </cell>
          <cell r="H753" t="str">
            <v>CASH AND BANK BALANCES</v>
          </cell>
          <cell r="I753" t="str">
            <v>BANK ACCOUNTS- CURRENT</v>
          </cell>
        </row>
        <row r="754">
          <cell r="A754" t="str">
            <v>A702139</v>
          </cell>
          <cell r="B754" t="str">
            <v>CITIBANK-LRD</v>
          </cell>
          <cell r="C754" t="str">
            <v>ASSET</v>
          </cell>
          <cell r="D754" t="str">
            <v>BALANCE SHEET</v>
          </cell>
          <cell r="E754" t="str">
            <v>BANK CASH PTT A/C</v>
          </cell>
          <cell r="G754" t="str">
            <v>CURRENT ASSETS, LOANS AND ADVANCES</v>
          </cell>
          <cell r="H754" t="str">
            <v>CASH AND BANK BALANCES</v>
          </cell>
          <cell r="I754" t="str">
            <v>BANK ACCOUNTS- CURRENT</v>
          </cell>
        </row>
        <row r="755">
          <cell r="A755" t="str">
            <v>A702140</v>
          </cell>
          <cell r="B755" t="str">
            <v>CANARA BANK</v>
          </cell>
          <cell r="C755" t="str">
            <v>ASSET</v>
          </cell>
          <cell r="D755" t="str">
            <v>BALANCE SHEET</v>
          </cell>
          <cell r="E755" t="str">
            <v>BANK CASH PTT A/C</v>
          </cell>
          <cell r="G755" t="str">
            <v>CURRENT ASSETS, LOANS AND ADVANCES</v>
          </cell>
          <cell r="H755" t="str">
            <v>CASH AND BANK BALANCES</v>
          </cell>
          <cell r="I755" t="str">
            <v>BANK ACCOUNTS- CURRENT</v>
          </cell>
        </row>
        <row r="756">
          <cell r="A756" t="str">
            <v>A702141</v>
          </cell>
          <cell r="B756" t="str">
            <v>ICICI BANK</v>
          </cell>
          <cell r="C756" t="str">
            <v>ASSET</v>
          </cell>
          <cell r="D756" t="str">
            <v>BALANCE SHEET</v>
          </cell>
          <cell r="E756" t="str">
            <v>BANK CASH PTT A/C</v>
          </cell>
          <cell r="G756" t="str">
            <v>CURRENT ASSETS, LOANS AND ADVANCES</v>
          </cell>
          <cell r="H756" t="str">
            <v>CASH AND BANK BALANCES</v>
          </cell>
          <cell r="I756" t="str">
            <v>BANK ACCOUNTS- CURRENT</v>
          </cell>
        </row>
        <row r="757">
          <cell r="A757" t="str">
            <v>A702142</v>
          </cell>
          <cell r="B757" t="str">
            <v>CORPORATION BANK, SIKANDERPUR</v>
          </cell>
          <cell r="C757" t="str">
            <v>ASSET</v>
          </cell>
          <cell r="D757" t="str">
            <v>BALANCE SHEET</v>
          </cell>
          <cell r="E757" t="str">
            <v>BANK CASH PTT A/C</v>
          </cell>
          <cell r="G757" t="str">
            <v>CURRENT ASSETS, LOANS AND ADVANCES</v>
          </cell>
          <cell r="H757" t="str">
            <v>CASH AND BANK BALANCES</v>
          </cell>
          <cell r="I757" t="str">
            <v>BANK ACCOUNTS- CURRENT</v>
          </cell>
        </row>
        <row r="758">
          <cell r="A758" t="str">
            <v>A702143</v>
          </cell>
          <cell r="B758" t="str">
            <v>CORPORATION BANK, SIKANDERPUR</v>
          </cell>
          <cell r="C758" t="str">
            <v>ASSET</v>
          </cell>
          <cell r="D758" t="str">
            <v>BALANCE SHEET</v>
          </cell>
          <cell r="E758" t="str">
            <v>BANK CASH PTT A/C</v>
          </cell>
          <cell r="G758" t="str">
            <v>CURRENT ASSETS, LOANS AND ADVANCES</v>
          </cell>
          <cell r="H758" t="str">
            <v>CASH AND BANK BALANCES</v>
          </cell>
          <cell r="I758" t="str">
            <v>BANK ACCOUNTS- CURRENT</v>
          </cell>
        </row>
        <row r="759">
          <cell r="A759" t="str">
            <v>A702144</v>
          </cell>
          <cell r="B759" t="str">
            <v>CORPORATION BANK, SIKANDERPUR</v>
          </cell>
          <cell r="C759" t="str">
            <v>ASSET</v>
          </cell>
          <cell r="D759" t="str">
            <v>BALANCE SHEET</v>
          </cell>
          <cell r="E759" t="str">
            <v>BANK CASH PTT A/C</v>
          </cell>
          <cell r="G759" t="str">
            <v>CURRENT ASSETS, LOANS AND ADVANCES</v>
          </cell>
          <cell r="H759" t="str">
            <v>CASH AND BANK BALANCES</v>
          </cell>
          <cell r="I759" t="str">
            <v>BANK ACCOUNTS- CURRENT</v>
          </cell>
        </row>
        <row r="760">
          <cell r="A760" t="str">
            <v>A702145</v>
          </cell>
          <cell r="B760" t="str">
            <v>CORPORATION BANK, SIKANDERPUR</v>
          </cell>
          <cell r="C760" t="str">
            <v>ASSET</v>
          </cell>
          <cell r="D760" t="str">
            <v>BALANCE SHEET</v>
          </cell>
          <cell r="E760" t="str">
            <v>BANK CASH PTT A/C</v>
          </cell>
          <cell r="G760" t="str">
            <v>CURRENT ASSETS, LOANS AND ADVANCES</v>
          </cell>
          <cell r="H760" t="str">
            <v>CASH AND BANK BALANCES</v>
          </cell>
          <cell r="I760" t="str">
            <v>BANK ACCOUNTS- CURRENT</v>
          </cell>
        </row>
        <row r="761">
          <cell r="A761" t="str">
            <v>A702146</v>
          </cell>
          <cell r="B761" t="str">
            <v>CORPORATION BANK, SIKANDERPUR</v>
          </cell>
          <cell r="C761" t="str">
            <v>ASSET</v>
          </cell>
          <cell r="D761" t="str">
            <v>BALANCE SHEET</v>
          </cell>
          <cell r="E761" t="str">
            <v>BANK CASH PTT A/C</v>
          </cell>
          <cell r="G761" t="str">
            <v>CURRENT ASSETS, LOANS AND ADVANCES</v>
          </cell>
          <cell r="H761" t="str">
            <v>CASH AND BANK BALANCES</v>
          </cell>
          <cell r="I761" t="str">
            <v>BANK ACCOUNTS- CURRENT</v>
          </cell>
        </row>
        <row r="762">
          <cell r="A762" t="str">
            <v>A702147</v>
          </cell>
          <cell r="B762" t="str">
            <v>STATE BANK OF INDIA, MG ROAD, GURGAON</v>
          </cell>
          <cell r="C762" t="str">
            <v>ASSET</v>
          </cell>
          <cell r="D762" t="str">
            <v>BALANCE SHEET</v>
          </cell>
          <cell r="E762" t="str">
            <v>BANK CASH PTT A/C</v>
          </cell>
          <cell r="G762" t="str">
            <v>CURRENT ASSETS, LOANS AND ADVANCES</v>
          </cell>
          <cell r="H762" t="str">
            <v>CASH AND BANK BALANCES</v>
          </cell>
          <cell r="I762" t="str">
            <v>BANK ACCOUNTS- CURRENT</v>
          </cell>
        </row>
        <row r="763">
          <cell r="A763" t="str">
            <v>A702148</v>
          </cell>
          <cell r="B763" t="str">
            <v>CORPORATION BANK, SIKANDERPUR</v>
          </cell>
          <cell r="C763" t="str">
            <v>ASSET</v>
          </cell>
          <cell r="D763" t="str">
            <v>BALANCE SHEET</v>
          </cell>
          <cell r="E763" t="str">
            <v>BANK CASH PTT A/C</v>
          </cell>
          <cell r="G763" t="str">
            <v>CURRENT ASSETS, LOANS AND ADVANCES</v>
          </cell>
          <cell r="H763" t="str">
            <v>CASH AND BANK BALANCES</v>
          </cell>
          <cell r="I763" t="str">
            <v>BANK ACCOUNTS- CURRENT</v>
          </cell>
        </row>
        <row r="764">
          <cell r="A764" t="str">
            <v>A702149</v>
          </cell>
          <cell r="B764" t="str">
            <v>CORPORATION BANK, SIKANDERPUR</v>
          </cell>
          <cell r="C764" t="str">
            <v>ASSET</v>
          </cell>
          <cell r="D764" t="str">
            <v>BALANCE SHEET</v>
          </cell>
          <cell r="E764" t="str">
            <v>BANK CASH PTT A/C</v>
          </cell>
          <cell r="G764" t="str">
            <v>CURRENT ASSETS, LOANS AND ADVANCES</v>
          </cell>
          <cell r="H764" t="str">
            <v>CASH AND BANK BALANCES</v>
          </cell>
          <cell r="I764" t="str">
            <v>BANK ACCOUNTS- CURRENT</v>
          </cell>
        </row>
        <row r="765">
          <cell r="A765" t="str">
            <v>A702150</v>
          </cell>
          <cell r="B765" t="str">
            <v>CORPORATION BANK, SIKANDERPUR</v>
          </cell>
          <cell r="C765" t="str">
            <v>ASSET</v>
          </cell>
          <cell r="D765" t="str">
            <v>BALANCE SHEET</v>
          </cell>
          <cell r="E765" t="str">
            <v>BANK CASH PTT A/C</v>
          </cell>
          <cell r="G765" t="str">
            <v>CURRENT ASSETS, LOANS AND ADVANCES</v>
          </cell>
          <cell r="H765" t="str">
            <v>CASH AND BANK BALANCES</v>
          </cell>
          <cell r="I765" t="str">
            <v>BANK ACCOUNTS- CURRENT</v>
          </cell>
        </row>
        <row r="766">
          <cell r="A766" t="str">
            <v>A702151</v>
          </cell>
          <cell r="B766" t="str">
            <v>CORPORATION BANK, SIKANDERPUR</v>
          </cell>
          <cell r="C766" t="str">
            <v>ASSET</v>
          </cell>
          <cell r="D766" t="str">
            <v>BALANCE SHEET</v>
          </cell>
          <cell r="E766" t="str">
            <v>BANK CASH PTT A/C</v>
          </cell>
          <cell r="G766" t="str">
            <v>CURRENT ASSETS, LOANS AND ADVANCES</v>
          </cell>
          <cell r="H766" t="str">
            <v>CASH AND BANK BALANCES</v>
          </cell>
          <cell r="I766" t="str">
            <v>BANK ACCOUNTS- CURRENT</v>
          </cell>
        </row>
        <row r="767">
          <cell r="A767" t="str">
            <v>A702152</v>
          </cell>
          <cell r="B767" t="str">
            <v>CORPORATION BANK, SIKANDERPUR</v>
          </cell>
          <cell r="C767" t="str">
            <v>ASSET</v>
          </cell>
          <cell r="D767" t="str">
            <v>BALANCE SHEET</v>
          </cell>
          <cell r="E767" t="str">
            <v>BANK CASH PTT A/C</v>
          </cell>
          <cell r="G767" t="str">
            <v>CURRENT ASSETS, LOANS AND ADVANCES</v>
          </cell>
          <cell r="H767" t="str">
            <v>CASH AND BANK BALANCES</v>
          </cell>
          <cell r="I767" t="str">
            <v>BANK ACCOUNTS- CURRENT</v>
          </cell>
        </row>
        <row r="768">
          <cell r="A768" t="str">
            <v>A702153</v>
          </cell>
          <cell r="B768" t="str">
            <v>CORPORATION BANK, SIKANDERPUR</v>
          </cell>
          <cell r="C768" t="str">
            <v>ASSET</v>
          </cell>
          <cell r="D768" t="str">
            <v>BALANCE SHEET</v>
          </cell>
          <cell r="E768" t="str">
            <v>BANK CASH PTT A/C</v>
          </cell>
          <cell r="G768" t="str">
            <v>CURRENT ASSETS, LOANS AND ADVANCES</v>
          </cell>
          <cell r="H768" t="str">
            <v>CASH AND BANK BALANCES</v>
          </cell>
          <cell r="I768" t="str">
            <v>BANK ACCOUNTS- CURRENT</v>
          </cell>
        </row>
        <row r="769">
          <cell r="A769" t="str">
            <v>A702154</v>
          </cell>
          <cell r="B769" t="str">
            <v>CORPORATION BANK, SIKANDERPUR</v>
          </cell>
          <cell r="C769" t="str">
            <v>ASSET</v>
          </cell>
          <cell r="D769" t="str">
            <v>BALANCE SHEET</v>
          </cell>
          <cell r="E769" t="str">
            <v>BANK CASH PTT A/C</v>
          </cell>
          <cell r="G769" t="str">
            <v>CURRENT ASSETS, LOANS AND ADVANCES</v>
          </cell>
          <cell r="H769" t="str">
            <v>CASH AND BANK BALANCES</v>
          </cell>
          <cell r="I769" t="str">
            <v>BANK ACCOUNTS- CURRENT</v>
          </cell>
        </row>
        <row r="770">
          <cell r="A770" t="str">
            <v>A702155</v>
          </cell>
          <cell r="B770" t="str">
            <v>CORPORATION BANK, SIKANDERPUR</v>
          </cell>
          <cell r="C770" t="str">
            <v>ASSET</v>
          </cell>
          <cell r="D770" t="str">
            <v>BALANCE SHEET</v>
          </cell>
          <cell r="E770" t="str">
            <v>BANK CASH PTT A/C</v>
          </cell>
          <cell r="G770" t="str">
            <v>CURRENT ASSETS, LOANS AND ADVANCES</v>
          </cell>
          <cell r="H770" t="str">
            <v>CASH AND BANK BALANCES</v>
          </cell>
          <cell r="I770" t="str">
            <v>BANK ACCOUNTS- CURRENT</v>
          </cell>
        </row>
        <row r="771">
          <cell r="A771" t="str">
            <v>A702156</v>
          </cell>
          <cell r="B771" t="str">
            <v>CORPORATION BANK, SIKANDERPUR</v>
          </cell>
          <cell r="C771" t="str">
            <v>ASSET</v>
          </cell>
          <cell r="D771" t="str">
            <v>BALANCE SHEET</v>
          </cell>
          <cell r="E771" t="str">
            <v>BANK CASH PTT A/C</v>
          </cell>
          <cell r="G771" t="str">
            <v>CURRENT ASSETS, LOANS AND ADVANCES</v>
          </cell>
          <cell r="H771" t="str">
            <v>CASH AND BANK BALANCES</v>
          </cell>
          <cell r="I771" t="str">
            <v>BANK ACCOUNTS- CURRENT</v>
          </cell>
        </row>
        <row r="772">
          <cell r="A772" t="str">
            <v>A702157</v>
          </cell>
          <cell r="B772" t="str">
            <v>CORPORATION BANK, SIKANDERPUR</v>
          </cell>
          <cell r="C772" t="str">
            <v>ASSET</v>
          </cell>
          <cell r="D772" t="str">
            <v>BALANCE SHEET</v>
          </cell>
          <cell r="E772" t="str">
            <v>BANK CASH PTT A/C</v>
          </cell>
          <cell r="G772" t="str">
            <v>CURRENT ASSETS, LOANS AND ADVANCES</v>
          </cell>
          <cell r="H772" t="str">
            <v>CASH AND BANK BALANCES</v>
          </cell>
          <cell r="I772" t="str">
            <v>BANK ACCOUNTS- CURRENT</v>
          </cell>
        </row>
        <row r="773">
          <cell r="A773" t="str">
            <v>A702158</v>
          </cell>
          <cell r="B773" t="str">
            <v>STATE BANK OF INDIA</v>
          </cell>
          <cell r="C773" t="str">
            <v>ASSET</v>
          </cell>
          <cell r="D773" t="str">
            <v>BALANCE SHEET</v>
          </cell>
          <cell r="E773" t="str">
            <v>BANK CASH PTT A/C</v>
          </cell>
          <cell r="G773" t="str">
            <v>CURRENT ASSETS, LOANS AND ADVANCES</v>
          </cell>
          <cell r="H773" t="str">
            <v>CASH AND BANK BALANCES</v>
          </cell>
          <cell r="I773" t="str">
            <v>BANK ACCOUNTS- CURRENT</v>
          </cell>
        </row>
        <row r="774">
          <cell r="A774" t="str">
            <v>A702159</v>
          </cell>
          <cell r="B774" t="str">
            <v>STATE BANK OF INDIA, PLAZA TOWER</v>
          </cell>
          <cell r="C774" t="str">
            <v>ASSET</v>
          </cell>
          <cell r="D774" t="str">
            <v>BALANCE SHEET</v>
          </cell>
          <cell r="E774" t="str">
            <v>BANK CASH PTT A/C</v>
          </cell>
          <cell r="G774" t="str">
            <v>CURRENT ASSETS, LOANS AND ADVANCES</v>
          </cell>
          <cell r="H774" t="str">
            <v>CASH AND BANK BALANCES</v>
          </cell>
          <cell r="I774" t="str">
            <v>BANK ACCOUNTS- CURRENT</v>
          </cell>
        </row>
        <row r="775">
          <cell r="A775" t="str">
            <v>A702199</v>
          </cell>
          <cell r="B775" t="str">
            <v>IB-BANK AND CASH</v>
          </cell>
          <cell r="C775" t="str">
            <v>ASSET</v>
          </cell>
          <cell r="D775" t="str">
            <v>BALANCE SHEET</v>
          </cell>
          <cell r="E775" t="str">
            <v xml:space="preserve"> </v>
          </cell>
          <cell r="F775" t="str">
            <v xml:space="preserve"> </v>
          </cell>
          <cell r="G775" t="str">
            <v>CURRENT ASSETS, LOANS AND ADVANCES</v>
          </cell>
          <cell r="H775" t="str">
            <v>CASH AND BANK BALANCES</v>
          </cell>
          <cell r="I775" t="str">
            <v>BANK ACCOUNTS- CURRENT</v>
          </cell>
        </row>
        <row r="776">
          <cell r="A776" t="str">
            <v>A703001</v>
          </cell>
          <cell r="B776" t="str">
            <v>Pledged Account</v>
          </cell>
          <cell r="C776" t="str">
            <v>ASSET</v>
          </cell>
          <cell r="D776" t="str">
            <v>BALANCE SHEET</v>
          </cell>
          <cell r="E776" t="str">
            <v xml:space="preserve"> </v>
          </cell>
          <cell r="F776" t="str">
            <v xml:space="preserve"> </v>
          </cell>
          <cell r="G776" t="str">
            <v>CURRENT ASSETS, LOANS AND ADVANCES</v>
          </cell>
          <cell r="H776" t="str">
            <v>CASH AND BANK BALANCES</v>
          </cell>
          <cell r="I776" t="str">
            <v>BANK ACCOUNTS- TERM DEPOSITS</v>
          </cell>
        </row>
        <row r="777">
          <cell r="A777" t="str">
            <v>A703002</v>
          </cell>
          <cell r="B777" t="str">
            <v>Fixed Deposits (FDR) With Bank</v>
          </cell>
          <cell r="C777" t="str">
            <v>ASSET</v>
          </cell>
          <cell r="D777" t="str">
            <v>BALANCE SHEET</v>
          </cell>
          <cell r="E777" t="str">
            <v xml:space="preserve"> </v>
          </cell>
          <cell r="F777" t="str">
            <v xml:space="preserve"> </v>
          </cell>
          <cell r="G777" t="str">
            <v>CURRENT ASSETS, LOANS AND ADVANCES</v>
          </cell>
          <cell r="H777" t="str">
            <v>CASH AND BANK BALANCES</v>
          </cell>
          <cell r="I777" t="str">
            <v>BANK ACCOUNTS- TERM DEPOSITS</v>
          </cell>
        </row>
        <row r="778">
          <cell r="A778" t="str">
            <v>A703003</v>
          </cell>
          <cell r="B778" t="str">
            <v>Development Deposits FDR (Lein)</v>
          </cell>
          <cell r="C778" t="str">
            <v>ASSET</v>
          </cell>
          <cell r="D778" t="str">
            <v>BALANCE SHEET</v>
          </cell>
          <cell r="E778" t="str">
            <v xml:space="preserve"> </v>
          </cell>
          <cell r="F778" t="str">
            <v xml:space="preserve"> </v>
          </cell>
          <cell r="G778" t="str">
            <v>CURRENT ASSETS, LOANS AND ADVANCES</v>
          </cell>
          <cell r="H778" t="str">
            <v>CASH AND BANK BALANCES</v>
          </cell>
          <cell r="I778" t="str">
            <v>BANK ACCOUNTS- TERM DEPOSITS</v>
          </cell>
        </row>
        <row r="779">
          <cell r="A779" t="str">
            <v>A703004</v>
          </cell>
          <cell r="B779" t="str">
            <v>Margin Money with banks</v>
          </cell>
          <cell r="C779" t="str">
            <v>ASSET</v>
          </cell>
          <cell r="D779" t="str">
            <v>BALANCE SHEET</v>
          </cell>
          <cell r="E779" t="str">
            <v xml:space="preserve"> </v>
          </cell>
          <cell r="F779" t="str">
            <v xml:space="preserve"> </v>
          </cell>
          <cell r="G779" t="str">
            <v>CURRENT ASSETS, LOANS AND ADVANCES</v>
          </cell>
          <cell r="H779" t="str">
            <v>CASH AND BANK BALANCES</v>
          </cell>
          <cell r="I779" t="str">
            <v>BANK ACCOUNTS- TERM DEPOSITS</v>
          </cell>
        </row>
        <row r="780">
          <cell r="A780" t="str">
            <v>A703005</v>
          </cell>
          <cell r="B780" t="str">
            <v>Margin Money On Bank Guarantee</v>
          </cell>
          <cell r="C780" t="str">
            <v>ASSET</v>
          </cell>
          <cell r="D780" t="str">
            <v>BALANCE SHEET</v>
          </cell>
          <cell r="E780" t="str">
            <v xml:space="preserve"> </v>
          </cell>
          <cell r="F780" t="str">
            <v xml:space="preserve"> </v>
          </cell>
          <cell r="G780" t="str">
            <v>CURRENT ASSETS, LOANS AND ADVANCES</v>
          </cell>
          <cell r="H780" t="str">
            <v>CASH AND BANK BALANCES</v>
          </cell>
          <cell r="I780" t="str">
            <v>BANK ACCOUNTS- TERM DEPOSITS</v>
          </cell>
        </row>
        <row r="781">
          <cell r="A781" t="str">
            <v>A704001</v>
          </cell>
          <cell r="B781" t="str">
            <v>Intra-Sub Div Bank Control A/C</v>
          </cell>
          <cell r="C781" t="str">
            <v>ASSET</v>
          </cell>
          <cell r="D781" t="str">
            <v>BALANCE SHEET</v>
          </cell>
          <cell r="E781" t="str">
            <v xml:space="preserve"> </v>
          </cell>
          <cell r="F781" t="str">
            <v xml:space="preserve"> </v>
          </cell>
          <cell r="G781" t="str">
            <v>CURRENT ASSETS, LOANS AND ADVANCES</v>
          </cell>
          <cell r="H781" t="str">
            <v>CASH AND BANK BALANCES</v>
          </cell>
          <cell r="I781" t="str">
            <v>BANK ACCOUNTS- TERM DEPOSITS</v>
          </cell>
        </row>
        <row r="782">
          <cell r="A782" t="str">
            <v>A801001</v>
          </cell>
          <cell r="B782" t="str">
            <v>Deferred Tax Assets</v>
          </cell>
          <cell r="C782" t="str">
            <v>ASSET</v>
          </cell>
          <cell r="D782" t="str">
            <v>BALANCE SHEET</v>
          </cell>
          <cell r="E782" t="str">
            <v xml:space="preserve"> </v>
          </cell>
          <cell r="F782" t="str">
            <v xml:space="preserve"> </v>
          </cell>
          <cell r="G782" t="str">
            <v>CURRENT ASSETS, LOANS AND ADVANCES</v>
          </cell>
          <cell r="H782" t="str">
            <v>DEFERRED TAX ASSETS</v>
          </cell>
          <cell r="I782" t="str">
            <v>DEFERRED TAX ASSETS</v>
          </cell>
        </row>
        <row r="783">
          <cell r="A783" t="str">
            <v>A801101</v>
          </cell>
          <cell r="B783" t="str">
            <v>Derivatives Assets</v>
          </cell>
          <cell r="C783" t="str">
            <v>ASSET</v>
          </cell>
          <cell r="D783" t="str">
            <v>BALANCE SHEET</v>
          </cell>
          <cell r="E783" t="str">
            <v xml:space="preserve"> </v>
          </cell>
          <cell r="F783" t="str">
            <v xml:space="preserve"> </v>
          </cell>
          <cell r="G783" t="str">
            <v>CURRENT ASSETS, LOANS AND ADVANCES</v>
          </cell>
          <cell r="H783" t="str">
            <v>DERIVATIVES ASSETS</v>
          </cell>
          <cell r="I783" t="str">
            <v>DERIVATIVES ASSETS</v>
          </cell>
        </row>
        <row r="784">
          <cell r="A784" t="str">
            <v>A901001</v>
          </cell>
          <cell r="B784" t="str">
            <v>Interest accrued- other than investments</v>
          </cell>
          <cell r="C784" t="str">
            <v>ASSET</v>
          </cell>
          <cell r="D784" t="str">
            <v>BALANCE SHEET</v>
          </cell>
          <cell r="E784" t="str">
            <v xml:space="preserve"> </v>
          </cell>
          <cell r="F784" t="str">
            <v xml:space="preserve"> </v>
          </cell>
          <cell r="G784" t="str">
            <v>CURRENT ASSETS, LOANS AND ADVANCES</v>
          </cell>
          <cell r="H784" t="str">
            <v>OTHER CURRENT ASSETS</v>
          </cell>
          <cell r="I784" t="str">
            <v>OTHER CURRENT ASSETS</v>
          </cell>
        </row>
        <row r="785">
          <cell r="A785" t="str">
            <v>A901002</v>
          </cell>
          <cell r="B785" t="str">
            <v>Interest Receivable</v>
          </cell>
          <cell r="C785" t="str">
            <v>ASSET</v>
          </cell>
          <cell r="D785" t="str">
            <v>BALANCE SHEET</v>
          </cell>
          <cell r="E785" t="str">
            <v xml:space="preserve"> </v>
          </cell>
          <cell r="F785" t="str">
            <v xml:space="preserve"> </v>
          </cell>
          <cell r="G785" t="str">
            <v>CURRENT ASSETS, LOANS AND ADVANCES</v>
          </cell>
          <cell r="H785" t="str">
            <v>OTHER CURRENT ASSETS</v>
          </cell>
          <cell r="I785" t="str">
            <v>OTHER CURRENT ASSETS</v>
          </cell>
        </row>
        <row r="786">
          <cell r="A786" t="str">
            <v>A901003</v>
          </cell>
          <cell r="B786" t="str">
            <v>Interest accrued-on investments</v>
          </cell>
          <cell r="C786" t="str">
            <v>ASSET</v>
          </cell>
          <cell r="D786" t="str">
            <v>BALANCE SHEET</v>
          </cell>
          <cell r="E786" t="str">
            <v xml:space="preserve"> </v>
          </cell>
          <cell r="F786" t="str">
            <v xml:space="preserve"> </v>
          </cell>
          <cell r="G786" t="str">
            <v>CURRENT ASSETS, LOANS AND ADVANCES</v>
          </cell>
          <cell r="H786" t="str">
            <v>OTHER CURRENT ASSETS</v>
          </cell>
          <cell r="I786" t="str">
            <v>OTHER CURRENT ASSETS</v>
          </cell>
        </row>
        <row r="787">
          <cell r="A787" t="str">
            <v>A901004</v>
          </cell>
          <cell r="B787" t="str">
            <v>Interest Accrued Not Due On Fd</v>
          </cell>
          <cell r="C787" t="str">
            <v>ASSET</v>
          </cell>
          <cell r="D787" t="str">
            <v>BALANCE SHEET</v>
          </cell>
          <cell r="E787" t="str">
            <v xml:space="preserve"> </v>
          </cell>
          <cell r="F787" t="str">
            <v xml:space="preserve"> </v>
          </cell>
          <cell r="G787" t="str">
            <v>CURRENT ASSETS, LOANS AND ADVANCES</v>
          </cell>
          <cell r="H787" t="str">
            <v>OTHER CURRENT ASSETS</v>
          </cell>
          <cell r="I787" t="str">
            <v>OTHER CURRENT ASSETS</v>
          </cell>
        </row>
        <row r="788">
          <cell r="A788" t="str">
            <v>A901005</v>
          </cell>
          <cell r="B788" t="str">
            <v>Interest Accrued But Not Due</v>
          </cell>
          <cell r="C788" t="str">
            <v>ASSET</v>
          </cell>
          <cell r="D788" t="str">
            <v>BALANCE SHEET</v>
          </cell>
          <cell r="E788" t="str">
            <v xml:space="preserve"> </v>
          </cell>
          <cell r="F788" t="str">
            <v xml:space="preserve"> </v>
          </cell>
          <cell r="G788" t="str">
            <v>CURRENT ASSETS, LOANS AND ADVANCES</v>
          </cell>
          <cell r="H788" t="str">
            <v>OTHER CURRENT ASSETS</v>
          </cell>
          <cell r="I788" t="str">
            <v>OTHER CURRENT ASSETS</v>
          </cell>
        </row>
        <row r="789">
          <cell r="A789" t="str">
            <v>A901101</v>
          </cell>
          <cell r="B789" t="str">
            <v>Compensation Receivable</v>
          </cell>
          <cell r="C789" t="str">
            <v>ASSET</v>
          </cell>
          <cell r="D789" t="str">
            <v>BALANCE SHEET</v>
          </cell>
          <cell r="E789" t="str">
            <v xml:space="preserve"> </v>
          </cell>
          <cell r="F789" t="str">
            <v xml:space="preserve"> </v>
          </cell>
          <cell r="G789" t="str">
            <v>CURRENT ASSETS, LOANS AND ADVANCES</v>
          </cell>
          <cell r="H789" t="str">
            <v>OTHER CURRENT ASSETS</v>
          </cell>
          <cell r="I789" t="str">
            <v>OTHER CURRENT ASSETS</v>
          </cell>
        </row>
        <row r="790">
          <cell r="A790" t="str">
            <v>A901102</v>
          </cell>
          <cell r="B790" t="str">
            <v>Claims Recoverables</v>
          </cell>
          <cell r="C790" t="str">
            <v>ASSET</v>
          </cell>
          <cell r="D790" t="str">
            <v>BALANCE SHEET</v>
          </cell>
          <cell r="E790" t="str">
            <v xml:space="preserve"> </v>
          </cell>
          <cell r="F790" t="str">
            <v xml:space="preserve"> </v>
          </cell>
          <cell r="G790" t="str">
            <v>CURRENT ASSETS, LOANS AND ADVANCES</v>
          </cell>
          <cell r="H790" t="str">
            <v>OTHER CURRENT ASSETS</v>
          </cell>
          <cell r="I790" t="str">
            <v>OTHER CURRENT ASSETS</v>
          </cell>
        </row>
        <row r="791">
          <cell r="A791" t="str">
            <v>A901103</v>
          </cell>
          <cell r="B791" t="str">
            <v>Insurance Chgs Recoverable</v>
          </cell>
          <cell r="C791" t="str">
            <v>ASSET</v>
          </cell>
          <cell r="D791" t="str">
            <v>BALANCE SHEET</v>
          </cell>
          <cell r="E791" t="str">
            <v xml:space="preserve"> </v>
          </cell>
          <cell r="F791" t="str">
            <v xml:space="preserve"> </v>
          </cell>
          <cell r="G791" t="str">
            <v>CURRENT ASSETS, LOANS AND ADVANCES</v>
          </cell>
          <cell r="H791" t="str">
            <v>OTHER CURRENT ASSETS</v>
          </cell>
          <cell r="I791" t="str">
            <v>OTHER CURRENT ASSETS</v>
          </cell>
        </row>
        <row r="792">
          <cell r="A792" t="str">
            <v>A901104</v>
          </cell>
          <cell r="B792" t="str">
            <v>INPUT EXCISE DUTY RECOVERABLE</v>
          </cell>
          <cell r="C792" t="str">
            <v>ASSET</v>
          </cell>
          <cell r="D792" t="str">
            <v>BALANCE SHEET</v>
          </cell>
          <cell r="G792" t="str">
            <v>CURRENT ASSETS, LOANS AND ADVANCES</v>
          </cell>
          <cell r="H792" t="str">
            <v>OTHER CURRENT ASSETS</v>
          </cell>
          <cell r="I792" t="str">
            <v>OTHER CURRENT ASSETS</v>
          </cell>
        </row>
        <row r="793">
          <cell r="A793" t="str">
            <v>A901105</v>
          </cell>
          <cell r="B793" t="str">
            <v>INPUT SERVICE TAX RECOVERABLE</v>
          </cell>
          <cell r="C793" t="str">
            <v>ASSET</v>
          </cell>
          <cell r="D793" t="str">
            <v>BALANCE SHEET</v>
          </cell>
          <cell r="G793" t="str">
            <v>CURRENT ASSETS, LOANS AND ADVANCES</v>
          </cell>
          <cell r="H793" t="str">
            <v>OTHER CURRENT ASSETS</v>
          </cell>
          <cell r="I793" t="str">
            <v>OTHER CURRENT ASSETS</v>
          </cell>
        </row>
        <row r="794">
          <cell r="A794" t="str">
            <v>A902001</v>
          </cell>
          <cell r="B794" t="str">
            <v>Int. on loan (Gp Co.)</v>
          </cell>
          <cell r="C794" t="str">
            <v>ASSET</v>
          </cell>
          <cell r="D794" t="str">
            <v>BALANCE SHEET</v>
          </cell>
          <cell r="E794" t="str">
            <v xml:space="preserve"> </v>
          </cell>
          <cell r="F794" t="str">
            <v xml:space="preserve"> </v>
          </cell>
          <cell r="G794" t="str">
            <v>CURRENT ASSETS, LOANS AND ADVANCES</v>
          </cell>
          <cell r="H794" t="str">
            <v>OTHER CURRENT ASSETS</v>
          </cell>
          <cell r="I794" t="str">
            <v>OTHER CURRENT ASSETS</v>
          </cell>
        </row>
        <row r="795">
          <cell r="A795" t="str">
            <v>A903001</v>
          </cell>
          <cell r="B795" t="str">
            <v>Preliminary Expenses</v>
          </cell>
          <cell r="C795" t="str">
            <v>ASSET</v>
          </cell>
          <cell r="D795" t="str">
            <v>BALANCE SHEET</v>
          </cell>
          <cell r="E795" t="str">
            <v xml:space="preserve"> </v>
          </cell>
          <cell r="F795" t="str">
            <v xml:space="preserve"> </v>
          </cell>
          <cell r="G795" t="str">
            <v>CURRENT ASSETS, LOANS AND ADVANCES</v>
          </cell>
          <cell r="H795" t="str">
            <v>OTHER CURRENT ASSETS</v>
          </cell>
          <cell r="I795" t="str">
            <v>OTHER CURRENT ASSETS</v>
          </cell>
        </row>
        <row r="796">
          <cell r="A796" t="str">
            <v>A903002</v>
          </cell>
          <cell r="B796" t="str">
            <v>Deferred Revenue Expenses</v>
          </cell>
          <cell r="C796" t="str">
            <v>ASSET</v>
          </cell>
          <cell r="D796" t="str">
            <v>BALANCE SHEET</v>
          </cell>
          <cell r="E796" t="str">
            <v xml:space="preserve"> </v>
          </cell>
          <cell r="F796" t="str">
            <v xml:space="preserve"> </v>
          </cell>
          <cell r="G796" t="str">
            <v>CURRENT ASSETS, LOANS AND ADVANCES</v>
          </cell>
          <cell r="H796" t="str">
            <v>OTHER CURRENT ASSETS</v>
          </cell>
          <cell r="I796" t="str">
            <v>OTHER CURRENT ASSETS</v>
          </cell>
        </row>
        <row r="797">
          <cell r="A797" t="str">
            <v>A903003</v>
          </cell>
          <cell r="B797" t="str">
            <v>Pre-Operative Expenses</v>
          </cell>
          <cell r="C797" t="str">
            <v>ASSET</v>
          </cell>
          <cell r="D797" t="str">
            <v>BALANCE SHEET</v>
          </cell>
          <cell r="E797" t="str">
            <v xml:space="preserve"> </v>
          </cell>
          <cell r="F797" t="str">
            <v xml:space="preserve"> </v>
          </cell>
          <cell r="G797" t="str">
            <v>CURRENT ASSETS, LOANS AND ADVANCES</v>
          </cell>
          <cell r="H797" t="str">
            <v>OTHER CURRENT ASSETS</v>
          </cell>
          <cell r="I797" t="str">
            <v>OTHER CURRENT ASSETS</v>
          </cell>
        </row>
        <row r="798">
          <cell r="A798" t="str">
            <v>A903004</v>
          </cell>
          <cell r="B798" t="str">
            <v>Capital Arrangement Fees</v>
          </cell>
          <cell r="C798" t="str">
            <v>ASSET</v>
          </cell>
          <cell r="D798" t="str">
            <v>BALANCE SHEET</v>
          </cell>
          <cell r="E798" t="str">
            <v xml:space="preserve"> </v>
          </cell>
          <cell r="F798" t="str">
            <v xml:space="preserve"> </v>
          </cell>
          <cell r="G798" t="str">
            <v>CURRENT ASSETS, LOANS AND ADVANCES</v>
          </cell>
          <cell r="H798" t="str">
            <v>OTHER CURRENT ASSETS</v>
          </cell>
          <cell r="I798" t="str">
            <v>OTHER CURRENT ASSETS</v>
          </cell>
        </row>
        <row r="799">
          <cell r="A799" t="str">
            <v>A904001</v>
          </cell>
          <cell r="B799" t="str">
            <v>Purchase of Dev Rights</v>
          </cell>
          <cell r="C799" t="str">
            <v>ASSET</v>
          </cell>
          <cell r="D799" t="str">
            <v>BALANCE SHEET</v>
          </cell>
          <cell r="E799" t="str">
            <v xml:space="preserve"> </v>
          </cell>
          <cell r="F799" t="str">
            <v xml:space="preserve"> </v>
          </cell>
          <cell r="G799" t="str">
            <v>CURRENT ASSETS, LOANS AND ADVANCES</v>
          </cell>
          <cell r="H799" t="str">
            <v>OTHER CURRENT ASSETS</v>
          </cell>
          <cell r="I799" t="str">
            <v>OTHER CURRENT ASSETS</v>
          </cell>
        </row>
        <row r="800">
          <cell r="A800" t="str">
            <v>L101000</v>
          </cell>
          <cell r="B800" t="str">
            <v>Shri Ganeshji Maharaj</v>
          </cell>
          <cell r="C800" t="str">
            <v>CAPITAL</v>
          </cell>
          <cell r="D800" t="str">
            <v>BALANCE SHEET</v>
          </cell>
          <cell r="E800" t="str">
            <v xml:space="preserve"> </v>
          </cell>
          <cell r="F800" t="str">
            <v xml:space="preserve"> </v>
          </cell>
          <cell r="G800" t="str">
            <v>SHAREHOLDERS FUNDS</v>
          </cell>
          <cell r="H800" t="str">
            <v>SHARE CAPITAL</v>
          </cell>
          <cell r="I800" t="str">
            <v>EQUITY SHARE CAPITAL</v>
          </cell>
        </row>
        <row r="801">
          <cell r="A801" t="str">
            <v>L101001</v>
          </cell>
          <cell r="B801" t="str">
            <v>Equity Sh. Capital</v>
          </cell>
          <cell r="C801" t="str">
            <v>CAPITAL</v>
          </cell>
          <cell r="D801" t="str">
            <v>BALANCE SHEET</v>
          </cell>
          <cell r="E801" t="str">
            <v xml:space="preserve"> </v>
          </cell>
          <cell r="F801" t="str">
            <v xml:space="preserve"> </v>
          </cell>
          <cell r="G801" t="str">
            <v>SHAREHOLDERS FUNDS</v>
          </cell>
          <cell r="H801" t="str">
            <v>SHARE CAPITAL</v>
          </cell>
          <cell r="I801" t="str">
            <v>EQUITY SHARE CAPITAL</v>
          </cell>
        </row>
        <row r="802">
          <cell r="A802" t="str">
            <v>L101002</v>
          </cell>
          <cell r="B802" t="str">
            <v>Equity Share Application Money</v>
          </cell>
          <cell r="C802" t="str">
            <v>CAPITAL</v>
          </cell>
          <cell r="D802" t="str">
            <v>BALANCE SHEET</v>
          </cell>
          <cell r="E802" t="str">
            <v xml:space="preserve"> </v>
          </cell>
          <cell r="F802" t="str">
            <v xml:space="preserve"> </v>
          </cell>
          <cell r="G802" t="str">
            <v>SHAREHOLDERS FUNDS</v>
          </cell>
          <cell r="H802" t="str">
            <v>SHARE CAPITAL</v>
          </cell>
          <cell r="I802" t="str">
            <v>EQUITY SHARE CAPITAL</v>
          </cell>
        </row>
        <row r="803">
          <cell r="A803" t="str">
            <v>L101003</v>
          </cell>
          <cell r="B803" t="str">
            <v>Equity Share Allotment Money</v>
          </cell>
          <cell r="C803" t="str">
            <v>CAPITAL</v>
          </cell>
          <cell r="D803" t="str">
            <v>BALANCE SHEET</v>
          </cell>
          <cell r="E803" t="str">
            <v xml:space="preserve"> </v>
          </cell>
          <cell r="F803" t="str">
            <v xml:space="preserve"> </v>
          </cell>
          <cell r="G803" t="str">
            <v>SHAREHOLDERS FUNDS</v>
          </cell>
          <cell r="H803" t="str">
            <v>SHARE CAPITAL</v>
          </cell>
          <cell r="I803" t="str">
            <v>EQUITY SHARE CAPITAL</v>
          </cell>
        </row>
        <row r="804">
          <cell r="A804" t="str">
            <v>L101004</v>
          </cell>
          <cell r="B804" t="str">
            <v>Equity Share Call Money</v>
          </cell>
          <cell r="C804" t="str">
            <v>CAPITAL</v>
          </cell>
          <cell r="D804" t="str">
            <v>BALANCE SHEET</v>
          </cell>
          <cell r="E804" t="str">
            <v xml:space="preserve"> </v>
          </cell>
          <cell r="F804" t="str">
            <v xml:space="preserve"> </v>
          </cell>
          <cell r="G804" t="str">
            <v>SHAREHOLDERS FUNDS</v>
          </cell>
          <cell r="H804" t="str">
            <v>SHARE CAPITAL</v>
          </cell>
          <cell r="I804" t="str">
            <v>EQUITY SHARE CAPITAL</v>
          </cell>
        </row>
        <row r="805">
          <cell r="A805" t="str">
            <v>L101005</v>
          </cell>
          <cell r="B805" t="str">
            <v>Equity Calls In Advance A/C</v>
          </cell>
          <cell r="C805" t="str">
            <v>CAPITAL</v>
          </cell>
          <cell r="D805" t="str">
            <v>BALANCE SHEET</v>
          </cell>
          <cell r="E805" t="str">
            <v xml:space="preserve"> </v>
          </cell>
          <cell r="F805" t="str">
            <v xml:space="preserve"> </v>
          </cell>
          <cell r="G805" t="str">
            <v>SHAREHOLDERS FUNDS</v>
          </cell>
          <cell r="H805" t="str">
            <v>SHARE CAPITAL</v>
          </cell>
          <cell r="I805" t="str">
            <v>EQUITY SHARE CAPITAL</v>
          </cell>
        </row>
        <row r="806">
          <cell r="A806" t="str">
            <v>L101006</v>
          </cell>
          <cell r="B806" t="str">
            <v>APPL. MONEY FOR PUR.OF EQ.SHA.</v>
          </cell>
          <cell r="C806" t="str">
            <v>LIABILITIES</v>
          </cell>
          <cell r="D806" t="str">
            <v>BALANCE SHEET</v>
          </cell>
          <cell r="E806" t="str">
            <v xml:space="preserve"> </v>
          </cell>
          <cell r="G806" t="str">
            <v>SHAREHOLDERS FUNDS</v>
          </cell>
          <cell r="H806" t="str">
            <v>SHARE CAPITAL</v>
          </cell>
          <cell r="I806" t="str">
            <v>EQUITY SHARE CAPITAL</v>
          </cell>
        </row>
        <row r="807">
          <cell r="A807" t="str">
            <v>L102001</v>
          </cell>
          <cell r="B807" t="str">
            <v>Preference Sh. Capital</v>
          </cell>
          <cell r="C807" t="str">
            <v>CAPITAL</v>
          </cell>
          <cell r="D807" t="str">
            <v>BALANCE SHEET</v>
          </cell>
          <cell r="E807" t="str">
            <v xml:space="preserve"> </v>
          </cell>
          <cell r="F807" t="str">
            <v xml:space="preserve"> </v>
          </cell>
          <cell r="G807" t="str">
            <v>SHAREHOLDERS FUNDS</v>
          </cell>
          <cell r="H807" t="str">
            <v>SHARE CAPITAL</v>
          </cell>
          <cell r="I807" t="str">
            <v>PREFERENCE SHARE CAPITAL</v>
          </cell>
        </row>
        <row r="808">
          <cell r="A808" t="str">
            <v>L102002</v>
          </cell>
          <cell r="B808" t="str">
            <v>Preference Share Application Money</v>
          </cell>
          <cell r="C808" t="str">
            <v>CAPITAL</v>
          </cell>
          <cell r="D808" t="str">
            <v>BALANCE SHEET</v>
          </cell>
          <cell r="E808" t="str">
            <v xml:space="preserve"> </v>
          </cell>
          <cell r="F808" t="str">
            <v xml:space="preserve"> </v>
          </cell>
          <cell r="G808" t="str">
            <v>SHAREHOLDERS FUNDS</v>
          </cell>
          <cell r="H808" t="str">
            <v>SHARE CAPITAL</v>
          </cell>
          <cell r="I808" t="str">
            <v>PREFERENCE SHARE CAPITAL</v>
          </cell>
        </row>
        <row r="809">
          <cell r="A809" t="str">
            <v>L103001-000</v>
          </cell>
          <cell r="B809" t="str">
            <v>Partner's Capital Account</v>
          </cell>
          <cell r="C809" t="str">
            <v>CAPITAL</v>
          </cell>
          <cell r="D809" t="str">
            <v>BALANCE SHEET</v>
          </cell>
          <cell r="E809" t="str">
            <v xml:space="preserve"> </v>
          </cell>
          <cell r="F809" t="str">
            <v xml:space="preserve"> </v>
          </cell>
          <cell r="G809" t="str">
            <v>SHAREHOLDERS FUNDS</v>
          </cell>
          <cell r="H809" t="str">
            <v>PARTNERS CAPITAL</v>
          </cell>
          <cell r="I809" t="str">
            <v>PARTNERS CAPITAL</v>
          </cell>
        </row>
        <row r="810">
          <cell r="A810" t="str">
            <v>L103001-101</v>
          </cell>
          <cell r="B810" t="str">
            <v>Partner's Capital Account-DLF Limited</v>
          </cell>
          <cell r="C810" t="str">
            <v>CAPITAL</v>
          </cell>
          <cell r="D810" t="str">
            <v>BALANCE SHEET</v>
          </cell>
          <cell r="E810" t="str">
            <v xml:space="preserve"> </v>
          </cell>
          <cell r="F810" t="str">
            <v xml:space="preserve"> </v>
          </cell>
          <cell r="G810" t="str">
            <v>SHAREHOLDERS FUNDS</v>
          </cell>
          <cell r="H810" t="str">
            <v>PARTNERS CAPITAL</v>
          </cell>
          <cell r="I810" t="str">
            <v>PARTNERS CAPITAL</v>
          </cell>
        </row>
        <row r="811">
          <cell r="A811" t="str">
            <v>L103001-211</v>
          </cell>
          <cell r="B811" t="str">
            <v>Partner's Capital A/c-DLF Hsng &amp; Cnstr L</v>
          </cell>
          <cell r="C811" t="str">
            <v>CAPITAL</v>
          </cell>
          <cell r="D811" t="str">
            <v>BALANCE SHEET</v>
          </cell>
          <cell r="E811" t="str">
            <v xml:space="preserve"> </v>
          </cell>
          <cell r="F811" t="str">
            <v xml:space="preserve"> </v>
          </cell>
          <cell r="G811" t="str">
            <v>SHAREHOLDERS FUNDS</v>
          </cell>
          <cell r="H811" t="str">
            <v>PARTNERS CAPITAL</v>
          </cell>
          <cell r="I811" t="str">
            <v>PARTNERS CAPITAL</v>
          </cell>
        </row>
        <row r="812">
          <cell r="A812" t="str">
            <v>L103001-247</v>
          </cell>
          <cell r="B812" t="str">
            <v>Partner's Capital Account-Kiritman</v>
          </cell>
          <cell r="C812" t="str">
            <v>CAPITAL</v>
          </cell>
          <cell r="D812" t="str">
            <v>BALANCE SHEET</v>
          </cell>
          <cell r="E812" t="str">
            <v xml:space="preserve"> </v>
          </cell>
          <cell r="F812" t="str">
            <v xml:space="preserve"> </v>
          </cell>
          <cell r="G812" t="str">
            <v>SHAREHOLDERS FUNDS</v>
          </cell>
          <cell r="H812" t="str">
            <v>PARTNERS CAPITAL</v>
          </cell>
          <cell r="I812" t="str">
            <v>PARTNERS CAPITAL</v>
          </cell>
        </row>
        <row r="813">
          <cell r="A813" t="str">
            <v>L103001-278</v>
          </cell>
          <cell r="B813" t="str">
            <v>Partner's Capital Account-DLF Home Dev</v>
          </cell>
          <cell r="C813" t="str">
            <v>CAPITAL</v>
          </cell>
          <cell r="D813" t="str">
            <v>BALANCE SHEET</v>
          </cell>
          <cell r="E813" t="str">
            <v xml:space="preserve"> </v>
          </cell>
          <cell r="F813" t="str">
            <v xml:space="preserve"> </v>
          </cell>
          <cell r="G813" t="str">
            <v>SHAREHOLDERS FUNDS</v>
          </cell>
          <cell r="H813" t="str">
            <v>PARTNERS CAPITAL</v>
          </cell>
          <cell r="I813" t="str">
            <v>PARTNERS CAPITAL</v>
          </cell>
        </row>
        <row r="814">
          <cell r="A814" t="str">
            <v>L103001-279</v>
          </cell>
          <cell r="B814" t="str">
            <v>Partner's Capital Account- DCDL</v>
          </cell>
          <cell r="C814" t="str">
            <v>CAPITAL</v>
          </cell>
          <cell r="D814" t="str">
            <v>BALANCE SHEET</v>
          </cell>
          <cell r="E814" t="str">
            <v xml:space="preserve"> </v>
          </cell>
          <cell r="F814" t="str">
            <v xml:space="preserve"> </v>
          </cell>
          <cell r="G814" t="str">
            <v>SHAREHOLDERS FUNDS</v>
          </cell>
          <cell r="H814" t="str">
            <v>PARTNERS CAPITAL</v>
          </cell>
          <cell r="I814" t="str">
            <v>PARTNERS CAPITAL</v>
          </cell>
        </row>
        <row r="815">
          <cell r="A815" t="str">
            <v>L103001-281</v>
          </cell>
          <cell r="B815" t="str">
            <v>Partner's Capital Account-Pee Tee Prop M</v>
          </cell>
          <cell r="C815" t="str">
            <v>CAPITAL</v>
          </cell>
          <cell r="D815" t="str">
            <v>BALANCE SHEET</v>
          </cell>
          <cell r="E815" t="str">
            <v xml:space="preserve"> </v>
          </cell>
          <cell r="F815" t="str">
            <v xml:space="preserve"> </v>
          </cell>
          <cell r="G815" t="str">
            <v>SHAREHOLDERS FUNDS</v>
          </cell>
          <cell r="H815" t="str">
            <v>PARTNERS CAPITAL</v>
          </cell>
          <cell r="I815" t="str">
            <v>PARTNERS CAPITAL</v>
          </cell>
        </row>
        <row r="816">
          <cell r="A816" t="str">
            <v>L103001-282</v>
          </cell>
          <cell r="B816" t="str">
            <v>Partner's Capital Account-Silver Oaks Pr</v>
          </cell>
          <cell r="C816" t="str">
            <v>CAPITAL</v>
          </cell>
          <cell r="D816" t="str">
            <v>BALANCE SHEET</v>
          </cell>
          <cell r="E816" t="str">
            <v xml:space="preserve"> </v>
          </cell>
          <cell r="F816" t="str">
            <v xml:space="preserve"> </v>
          </cell>
          <cell r="G816" t="str">
            <v>SHAREHOLDERS FUNDS</v>
          </cell>
          <cell r="H816" t="str">
            <v>PARTNERS CAPITAL</v>
          </cell>
          <cell r="I816" t="str">
            <v>PARTNERS CAPITAL</v>
          </cell>
        </row>
        <row r="817">
          <cell r="A817" t="str">
            <v>L103001-381</v>
          </cell>
          <cell r="B817" t="str">
            <v>Partner's Capital Account-DLF Cyber Cit</v>
          </cell>
          <cell r="C817" t="str">
            <v>CAPITAL</v>
          </cell>
          <cell r="D817" t="str">
            <v>BALANCE SHEET</v>
          </cell>
          <cell r="E817" t="str">
            <v xml:space="preserve"> </v>
          </cell>
          <cell r="F817" t="str">
            <v xml:space="preserve"> </v>
          </cell>
          <cell r="G817" t="str">
            <v>SHAREHOLDERS FUNDS</v>
          </cell>
          <cell r="H817" t="str">
            <v>PARTNERS CAPITAL</v>
          </cell>
          <cell r="I817" t="str">
            <v>PARTNERS CAPITAL</v>
          </cell>
        </row>
        <row r="818">
          <cell r="A818" t="str">
            <v>L103001-536</v>
          </cell>
          <cell r="B818" t="str">
            <v>Partner's Capital Account-Heimo</v>
          </cell>
          <cell r="C818" t="str">
            <v>CAPITAL</v>
          </cell>
          <cell r="D818" t="str">
            <v>BALANCE SHEET</v>
          </cell>
          <cell r="E818" t="str">
            <v xml:space="preserve"> </v>
          </cell>
          <cell r="F818" t="str">
            <v xml:space="preserve"> </v>
          </cell>
          <cell r="G818" t="str">
            <v>SHAREHOLDERS FUNDS</v>
          </cell>
          <cell r="H818" t="str">
            <v>PARTNERS CAPITAL</v>
          </cell>
          <cell r="I818" t="str">
            <v>PARTNERS CAPITAL</v>
          </cell>
        </row>
        <row r="819">
          <cell r="A819" t="str">
            <v>L103001-537</v>
          </cell>
          <cell r="B819" t="str">
            <v>Partner's Capital Account-Khem</v>
          </cell>
          <cell r="C819" t="str">
            <v>CAPITAL</v>
          </cell>
          <cell r="D819" t="str">
            <v>BALANCE SHEET</v>
          </cell>
          <cell r="E819" t="str">
            <v xml:space="preserve"> </v>
          </cell>
          <cell r="F819" t="str">
            <v xml:space="preserve"> </v>
          </cell>
          <cell r="G819" t="str">
            <v>SHAREHOLDERS FUNDS</v>
          </cell>
          <cell r="H819" t="str">
            <v>PARTNERS CAPITAL</v>
          </cell>
          <cell r="I819" t="str">
            <v>PARTNERS CAPITAL</v>
          </cell>
        </row>
        <row r="820">
          <cell r="A820" t="str">
            <v>L201001</v>
          </cell>
          <cell r="B820" t="str">
            <v>Capital Reserve</v>
          </cell>
          <cell r="C820" t="str">
            <v>CAPITAL</v>
          </cell>
          <cell r="D820" t="str">
            <v>BALANCE SHEET</v>
          </cell>
          <cell r="E820" t="str">
            <v xml:space="preserve"> </v>
          </cell>
          <cell r="F820" t="str">
            <v xml:space="preserve"> </v>
          </cell>
          <cell r="G820" t="str">
            <v>SHAREHOLDERS FUNDS</v>
          </cell>
          <cell r="H820" t="str">
            <v>RESERVES AND SURPLUS</v>
          </cell>
          <cell r="I820" t="str">
            <v>RESERVE- CAPITAL RESERVE</v>
          </cell>
        </row>
        <row r="821">
          <cell r="A821" t="str">
            <v>L202001</v>
          </cell>
          <cell r="B821" t="str">
            <v>Capital Redemption Reserve</v>
          </cell>
          <cell r="C821" t="str">
            <v>CAPITAL</v>
          </cell>
          <cell r="D821" t="str">
            <v>BALANCE SHEET</v>
          </cell>
          <cell r="E821" t="str">
            <v xml:space="preserve"> </v>
          </cell>
          <cell r="F821" t="str">
            <v xml:space="preserve"> </v>
          </cell>
          <cell r="G821" t="str">
            <v>SHAREHOLDERS FUNDS</v>
          </cell>
          <cell r="H821" t="str">
            <v>RESERVES AND SURPLUS</v>
          </cell>
          <cell r="I821" t="str">
            <v>RESERVE-CAPITAL REDEMPTION RESERVE</v>
          </cell>
        </row>
        <row r="822">
          <cell r="A822" t="str">
            <v>L203001</v>
          </cell>
          <cell r="B822" t="str">
            <v>Contingency Reserve</v>
          </cell>
          <cell r="C822" t="str">
            <v>CAPITAL</v>
          </cell>
          <cell r="D822" t="str">
            <v>BALANCE SHEET</v>
          </cell>
          <cell r="E822" t="str">
            <v xml:space="preserve"> </v>
          </cell>
          <cell r="F822" t="str">
            <v xml:space="preserve"> </v>
          </cell>
          <cell r="G822" t="str">
            <v>SHAREHOLDERS FUNDS</v>
          </cell>
          <cell r="H822" t="str">
            <v>RESERVES AND SURPLUS</v>
          </cell>
          <cell r="I822" t="str">
            <v>RESERVE- CONTINGENCY RESERVE</v>
          </cell>
        </row>
        <row r="823">
          <cell r="A823" t="str">
            <v>L204001</v>
          </cell>
          <cell r="B823" t="str">
            <v>Share Premium</v>
          </cell>
          <cell r="C823" t="str">
            <v>CAPITAL</v>
          </cell>
          <cell r="D823" t="str">
            <v>BALANCE SHEET</v>
          </cell>
          <cell r="E823" t="str">
            <v xml:space="preserve"> </v>
          </cell>
          <cell r="F823" t="str">
            <v xml:space="preserve"> </v>
          </cell>
          <cell r="G823" t="str">
            <v>SHAREHOLDERS FUNDS</v>
          </cell>
          <cell r="H823" t="str">
            <v>RESERVES AND SURPLUS</v>
          </cell>
          <cell r="I823" t="str">
            <v>RESERVE- SHARE PREMIUM</v>
          </cell>
        </row>
        <row r="824">
          <cell r="A824" t="str">
            <v>L205001</v>
          </cell>
          <cell r="B824" t="str">
            <v>General Reserve</v>
          </cell>
          <cell r="C824" t="str">
            <v>CAPITAL</v>
          </cell>
          <cell r="D824" t="str">
            <v>BALANCE SHEET</v>
          </cell>
          <cell r="E824" t="str">
            <v xml:space="preserve"> </v>
          </cell>
          <cell r="F824" t="str">
            <v xml:space="preserve"> </v>
          </cell>
          <cell r="G824" t="str">
            <v>SHAREHOLDERS FUNDS</v>
          </cell>
          <cell r="H824" t="str">
            <v>RESERVES AND SURPLUS</v>
          </cell>
          <cell r="I824" t="str">
            <v>RESERVE- GENERAL RESERVE</v>
          </cell>
        </row>
        <row r="825">
          <cell r="A825" t="str">
            <v>L206001</v>
          </cell>
          <cell r="B825" t="str">
            <v>Revaluation Reserve</v>
          </cell>
          <cell r="C825" t="str">
            <v>CAPITAL</v>
          </cell>
          <cell r="D825" t="str">
            <v>BALANCE SHEET</v>
          </cell>
          <cell r="E825" t="str">
            <v xml:space="preserve"> </v>
          </cell>
          <cell r="F825" t="str">
            <v xml:space="preserve"> </v>
          </cell>
          <cell r="G825" t="str">
            <v>SHAREHOLDERS FUNDS</v>
          </cell>
          <cell r="H825" t="str">
            <v>RESERVES AND SURPLUS</v>
          </cell>
          <cell r="I825" t="str">
            <v>RESERVE- REVALUATION RESERVE</v>
          </cell>
        </row>
        <row r="826">
          <cell r="A826" t="str">
            <v>L207001</v>
          </cell>
          <cell r="B826" t="str">
            <v>Investment Allowance Reserve</v>
          </cell>
          <cell r="C826" t="str">
            <v>CAPITAL</v>
          </cell>
          <cell r="D826" t="str">
            <v>BALANCE SHEET</v>
          </cell>
          <cell r="E826" t="str">
            <v xml:space="preserve"> </v>
          </cell>
          <cell r="F826" t="str">
            <v xml:space="preserve"> </v>
          </cell>
          <cell r="G826" t="str">
            <v>SHAREHOLDERS FUNDS</v>
          </cell>
          <cell r="H826" t="str">
            <v>RESERVES AND SURPLUS</v>
          </cell>
          <cell r="I826" t="str">
            <v>RESERVE- INVESTMENT ALLOWANCE</v>
          </cell>
        </row>
        <row r="827">
          <cell r="A827" t="str">
            <v>L208001</v>
          </cell>
          <cell r="B827" t="str">
            <v>Amalgamation Reserve</v>
          </cell>
          <cell r="C827" t="str">
            <v>CAPITAL</v>
          </cell>
          <cell r="D827" t="str">
            <v>BALANCE SHEET</v>
          </cell>
          <cell r="E827" t="str">
            <v xml:space="preserve"> </v>
          </cell>
          <cell r="F827" t="str">
            <v xml:space="preserve"> </v>
          </cell>
          <cell r="G827" t="str">
            <v>SHAREHOLDERS FUNDS</v>
          </cell>
          <cell r="H827" t="str">
            <v>RESERVES AND SURPLUS</v>
          </cell>
          <cell r="I827" t="str">
            <v>RESERVE- GENERAL RESERVE</v>
          </cell>
        </row>
        <row r="828">
          <cell r="A828" t="str">
            <v>L220001</v>
          </cell>
          <cell r="B828" t="str">
            <v>Profit &amp; Loss A/C</v>
          </cell>
          <cell r="C828" t="str">
            <v>CAPITAL</v>
          </cell>
          <cell r="D828" t="str">
            <v>BALANCE SHEET</v>
          </cell>
          <cell r="E828" t="str">
            <v xml:space="preserve"> </v>
          </cell>
          <cell r="F828" t="str">
            <v xml:space="preserve"> </v>
          </cell>
          <cell r="G828" t="str">
            <v>SHAREHOLDERS FUNDS</v>
          </cell>
          <cell r="H828" t="str">
            <v>RESERVES AND SURPLUS</v>
          </cell>
          <cell r="I828" t="str">
            <v>SURPLUS-PROFIT AND LOSS ACCOUNT</v>
          </cell>
        </row>
        <row r="829">
          <cell r="A829" t="str">
            <v>L230001-101</v>
          </cell>
          <cell r="B829" t="str">
            <v>Partner's Current A/c-DLF Ltd</v>
          </cell>
          <cell r="C829" t="str">
            <v>CAPITAL</v>
          </cell>
          <cell r="D829" t="str">
            <v>BALANCE SHEET</v>
          </cell>
          <cell r="E829" t="str">
            <v xml:space="preserve"> </v>
          </cell>
          <cell r="F829" t="str">
            <v xml:space="preserve"> </v>
          </cell>
          <cell r="G829" t="str">
            <v>SHAREHOLDERS FUNDS</v>
          </cell>
          <cell r="H829" t="str">
            <v>RESERVES AND SURPLUS</v>
          </cell>
          <cell r="I829" t="str">
            <v>SURPLUS-PROFIT AND LOSS ACCOUNT</v>
          </cell>
        </row>
        <row r="830">
          <cell r="A830" t="str">
            <v>L230001-211</v>
          </cell>
          <cell r="B830" t="str">
            <v>Partner's Current A/c-DLF Hsng &amp; Cnstr</v>
          </cell>
          <cell r="C830" t="str">
            <v>CAPITAL</v>
          </cell>
          <cell r="D830" t="str">
            <v>BALANCE SHEET</v>
          </cell>
          <cell r="E830" t="str">
            <v xml:space="preserve"> </v>
          </cell>
          <cell r="F830" t="str">
            <v xml:space="preserve"> </v>
          </cell>
          <cell r="G830" t="str">
            <v>SHAREHOLDERS FUNDS</v>
          </cell>
          <cell r="H830" t="str">
            <v>RESERVES AND SURPLUS</v>
          </cell>
          <cell r="I830" t="str">
            <v>SURPLUS-PROFIT AND LOSS ACCOUNT</v>
          </cell>
        </row>
        <row r="831">
          <cell r="A831" t="str">
            <v>L301000</v>
          </cell>
          <cell r="B831" t="str">
            <v>Retained Earnings</v>
          </cell>
          <cell r="C831" t="str">
            <v>CAPITAL</v>
          </cell>
          <cell r="D831" t="str">
            <v>RETAINED EARNINGS</v>
          </cell>
          <cell r="E831" t="str">
            <v xml:space="preserve"> </v>
          </cell>
          <cell r="F831" t="str">
            <v>RETAINED EARNINGS</v>
          </cell>
          <cell r="G831" t="str">
            <v>SHAREHOLDERS FUNDS</v>
          </cell>
          <cell r="H831" t="str">
            <v>RESERVES AND SURPLUS</v>
          </cell>
          <cell r="I831" t="str">
            <v>RESERVE- GENERAL RESERVE</v>
          </cell>
        </row>
        <row r="832">
          <cell r="A832" t="str">
            <v>L301001</v>
          </cell>
          <cell r="B832" t="str">
            <v>Secured Loan (Bank)- ICICI Loan</v>
          </cell>
          <cell r="C832" t="str">
            <v>LIABILITIES</v>
          </cell>
          <cell r="D832" t="str">
            <v>BALANCE SHEET</v>
          </cell>
          <cell r="E832" t="str">
            <v xml:space="preserve"> </v>
          </cell>
          <cell r="F832" t="str">
            <v xml:space="preserve"> </v>
          </cell>
          <cell r="G832" t="str">
            <v>LOAN FUNDS</v>
          </cell>
          <cell r="H832" t="str">
            <v>SECURED LOANS</v>
          </cell>
          <cell r="I832" t="str">
            <v>FROM BANKS/FI-TERM LOANS</v>
          </cell>
        </row>
        <row r="833">
          <cell r="A833" t="str">
            <v>L301002</v>
          </cell>
          <cell r="B833" t="str">
            <v>Secured Loan (Bank)- HSBC(ECB)</v>
          </cell>
          <cell r="C833" t="str">
            <v>LIABILITIES</v>
          </cell>
          <cell r="D833" t="str">
            <v>BALANCE SHEET</v>
          </cell>
          <cell r="E833" t="str">
            <v xml:space="preserve"> </v>
          </cell>
          <cell r="F833" t="str">
            <v xml:space="preserve"> </v>
          </cell>
          <cell r="G833" t="str">
            <v>LOAN FUNDS</v>
          </cell>
          <cell r="H833" t="str">
            <v>SECURED LOANS</v>
          </cell>
          <cell r="I833" t="str">
            <v>FROM BANKS/FI-TERM LOANS</v>
          </cell>
        </row>
        <row r="834">
          <cell r="A834" t="str">
            <v>L301003</v>
          </cell>
          <cell r="B834" t="str">
            <v>Secured Loan (Bank)- DBS</v>
          </cell>
          <cell r="C834" t="str">
            <v>LIABILITIES</v>
          </cell>
          <cell r="D834" t="str">
            <v>BALANCE SHEET</v>
          </cell>
          <cell r="E834" t="str">
            <v xml:space="preserve"> </v>
          </cell>
          <cell r="F834" t="str">
            <v xml:space="preserve"> </v>
          </cell>
          <cell r="G834" t="str">
            <v>LOAN FUNDS</v>
          </cell>
          <cell r="H834" t="str">
            <v>SECURED LOANS</v>
          </cell>
          <cell r="I834" t="str">
            <v>FROM BANKS/FI-TERM LOANS</v>
          </cell>
        </row>
        <row r="835">
          <cell r="A835" t="str">
            <v>L301004</v>
          </cell>
          <cell r="B835" t="str">
            <v>Secured Loan (Bank)- Bank Of Maharashtra</v>
          </cell>
          <cell r="C835" t="str">
            <v>LIABILITIES</v>
          </cell>
          <cell r="D835" t="str">
            <v>BALANCE SHEET</v>
          </cell>
          <cell r="E835" t="str">
            <v xml:space="preserve"> </v>
          </cell>
          <cell r="F835" t="str">
            <v xml:space="preserve"> </v>
          </cell>
          <cell r="G835" t="str">
            <v>LOAN FUNDS</v>
          </cell>
          <cell r="H835" t="str">
            <v>SECURED LOANS</v>
          </cell>
          <cell r="I835" t="str">
            <v>FROM BANKS/FI-TERM LOANS</v>
          </cell>
        </row>
        <row r="836">
          <cell r="A836" t="str">
            <v>L301005</v>
          </cell>
          <cell r="B836" t="str">
            <v>Secured Loan (Bank)- IDBI</v>
          </cell>
          <cell r="C836" t="str">
            <v>LIABILITIES</v>
          </cell>
          <cell r="D836" t="str">
            <v>BALANCE SHEET</v>
          </cell>
          <cell r="E836" t="str">
            <v xml:space="preserve"> </v>
          </cell>
          <cell r="F836" t="str">
            <v xml:space="preserve"> </v>
          </cell>
          <cell r="G836" t="str">
            <v>LOAN FUNDS</v>
          </cell>
          <cell r="H836" t="str">
            <v>SECURED LOANS</v>
          </cell>
          <cell r="I836" t="str">
            <v>FROM BANKS/FI-TERM LOANS</v>
          </cell>
        </row>
        <row r="837">
          <cell r="A837" t="str">
            <v>L301006</v>
          </cell>
          <cell r="B837" t="str">
            <v>Secured Loan (Bank)- UBI</v>
          </cell>
          <cell r="C837" t="str">
            <v>LIABILITIES</v>
          </cell>
          <cell r="D837" t="str">
            <v>BALANCE SHEET</v>
          </cell>
          <cell r="E837" t="str">
            <v xml:space="preserve"> </v>
          </cell>
          <cell r="F837" t="str">
            <v xml:space="preserve"> </v>
          </cell>
          <cell r="G837" t="str">
            <v>LOAN FUNDS</v>
          </cell>
          <cell r="H837" t="str">
            <v>SECURED LOANS</v>
          </cell>
          <cell r="I837" t="str">
            <v>FROM BANKS/FI-TERM LOANS</v>
          </cell>
        </row>
        <row r="838">
          <cell r="A838" t="str">
            <v>L301007</v>
          </cell>
          <cell r="B838" t="str">
            <v>Secured Loan (Bank)- Bank Of Baroda</v>
          </cell>
          <cell r="C838" t="str">
            <v>LIABILITIES</v>
          </cell>
          <cell r="D838" t="str">
            <v>BALANCE SHEET</v>
          </cell>
          <cell r="E838" t="str">
            <v xml:space="preserve"> </v>
          </cell>
          <cell r="F838" t="str">
            <v xml:space="preserve"> </v>
          </cell>
          <cell r="G838" t="str">
            <v>LOAN FUNDS</v>
          </cell>
          <cell r="H838" t="str">
            <v>SECURED LOANS</v>
          </cell>
          <cell r="I838" t="str">
            <v>FROM BANKS/FI-TERM LOANS</v>
          </cell>
        </row>
        <row r="839">
          <cell r="A839" t="str">
            <v>L301008</v>
          </cell>
          <cell r="B839" t="str">
            <v>Secured Loan (Bank)- HKB-51-303170-003</v>
          </cell>
          <cell r="C839" t="str">
            <v>LIABILITIES</v>
          </cell>
          <cell r="D839" t="str">
            <v>BALANCE SHEET</v>
          </cell>
          <cell r="E839" t="str">
            <v xml:space="preserve"> </v>
          </cell>
          <cell r="F839" t="str">
            <v xml:space="preserve"> </v>
          </cell>
          <cell r="G839" t="str">
            <v>LOAN FUNDS</v>
          </cell>
          <cell r="H839" t="str">
            <v>SECURED LOANS</v>
          </cell>
          <cell r="I839" t="str">
            <v>FROM BANKS/FI-TERM LOANS</v>
          </cell>
        </row>
        <row r="840">
          <cell r="A840" t="str">
            <v>L301009</v>
          </cell>
          <cell r="B840" t="str">
            <v>Secured Loan (Bank)- HDFC</v>
          </cell>
          <cell r="C840" t="str">
            <v>LIABILITIES</v>
          </cell>
          <cell r="D840" t="str">
            <v>BALANCE SHEET</v>
          </cell>
          <cell r="E840" t="str">
            <v xml:space="preserve"> </v>
          </cell>
          <cell r="F840" t="str">
            <v xml:space="preserve"> </v>
          </cell>
          <cell r="G840" t="str">
            <v>LOAN FUNDS</v>
          </cell>
          <cell r="H840" t="str">
            <v>SECURED LOANS</v>
          </cell>
          <cell r="I840" t="str">
            <v>FROM BANKS/FI-TERM LOANS</v>
          </cell>
        </row>
        <row r="841">
          <cell r="A841" t="str">
            <v>L301010</v>
          </cell>
          <cell r="B841" t="str">
            <v>Secured Loan (Bank)- Kotak Mahindra</v>
          </cell>
          <cell r="C841" t="str">
            <v>LIABILITIES</v>
          </cell>
          <cell r="D841" t="str">
            <v>BALANCE SHEET</v>
          </cell>
          <cell r="E841" t="str">
            <v xml:space="preserve"> </v>
          </cell>
          <cell r="F841" t="str">
            <v xml:space="preserve"> </v>
          </cell>
          <cell r="G841" t="str">
            <v>LOAN FUNDS</v>
          </cell>
          <cell r="H841" t="str">
            <v>SECURED LOANS</v>
          </cell>
          <cell r="I841" t="str">
            <v>FROM BANKS/FI-TERM LOANS</v>
          </cell>
        </row>
        <row r="842">
          <cell r="A842" t="str">
            <v>L301011</v>
          </cell>
          <cell r="B842" t="str">
            <v>Secured Loan (Bank)- Syndicate Bank</v>
          </cell>
          <cell r="C842" t="str">
            <v>LIABILITIES</v>
          </cell>
          <cell r="D842" t="str">
            <v>BALANCE SHEET</v>
          </cell>
          <cell r="E842" t="str">
            <v xml:space="preserve"> </v>
          </cell>
          <cell r="F842" t="str">
            <v xml:space="preserve"> </v>
          </cell>
          <cell r="G842" t="str">
            <v>LOAN FUNDS</v>
          </cell>
          <cell r="H842" t="str">
            <v>SECURED LOANS</v>
          </cell>
          <cell r="I842" t="str">
            <v>FROM BANKS/FI-TERM LOANS</v>
          </cell>
        </row>
        <row r="843">
          <cell r="A843" t="str">
            <v>L301012</v>
          </cell>
          <cell r="B843" t="str">
            <v>Secured Loan (Bank)- SCB</v>
          </cell>
          <cell r="C843" t="str">
            <v>LIABILITIES</v>
          </cell>
          <cell r="D843" t="str">
            <v>BALANCE SHEET</v>
          </cell>
          <cell r="E843" t="str">
            <v xml:space="preserve"> </v>
          </cell>
          <cell r="F843" t="str">
            <v xml:space="preserve"> </v>
          </cell>
          <cell r="G843" t="str">
            <v>LOAN FUNDS</v>
          </cell>
          <cell r="H843" t="str">
            <v>SECURED LOANS</v>
          </cell>
          <cell r="I843" t="str">
            <v>FROM BANKS/FI-TERM LOANS</v>
          </cell>
        </row>
        <row r="844">
          <cell r="A844" t="str">
            <v>L301013</v>
          </cell>
          <cell r="B844" t="str">
            <v>Secured Loan (Bank)- Corporation Bank</v>
          </cell>
          <cell r="C844" t="str">
            <v>LIABILITIES</v>
          </cell>
          <cell r="D844" t="str">
            <v>BALANCE SHEET</v>
          </cell>
          <cell r="E844" t="str">
            <v xml:space="preserve"> </v>
          </cell>
          <cell r="F844" t="str">
            <v xml:space="preserve"> </v>
          </cell>
          <cell r="G844" t="str">
            <v>LOAN FUNDS</v>
          </cell>
          <cell r="H844" t="str">
            <v>SECURED LOANS</v>
          </cell>
          <cell r="I844" t="str">
            <v>FROM BANKS/FI-TERM LOANS</v>
          </cell>
        </row>
        <row r="845">
          <cell r="A845" t="str">
            <v>L301014</v>
          </cell>
          <cell r="B845" t="str">
            <v>Secured Loan (Bank)- Deutsche Bank</v>
          </cell>
          <cell r="C845" t="str">
            <v>LIABILITIES</v>
          </cell>
          <cell r="D845" t="str">
            <v>BALANCE SHEET</v>
          </cell>
          <cell r="E845" t="str">
            <v xml:space="preserve"> </v>
          </cell>
          <cell r="F845" t="str">
            <v xml:space="preserve"> </v>
          </cell>
          <cell r="G845" t="str">
            <v>LOAN FUNDS</v>
          </cell>
          <cell r="H845" t="str">
            <v>SECURED LOANS</v>
          </cell>
          <cell r="I845" t="str">
            <v>FROM BANKS/FI-TERM LOANS</v>
          </cell>
        </row>
        <row r="846">
          <cell r="A846" t="str">
            <v>L301015</v>
          </cell>
          <cell r="B846" t="str">
            <v>Secured Loan (Bank)- UCO Bank</v>
          </cell>
          <cell r="C846" t="str">
            <v>LIABILITIES</v>
          </cell>
          <cell r="D846" t="str">
            <v>BALANCE SHEET</v>
          </cell>
          <cell r="E846" t="str">
            <v xml:space="preserve"> </v>
          </cell>
          <cell r="F846" t="str">
            <v xml:space="preserve"> </v>
          </cell>
          <cell r="G846" t="str">
            <v>LOAN FUNDS</v>
          </cell>
          <cell r="H846" t="str">
            <v>SECURED LOANS</v>
          </cell>
          <cell r="I846" t="str">
            <v>FROM BANKS/FI-TERM LOANS</v>
          </cell>
        </row>
        <row r="847">
          <cell r="A847" t="str">
            <v>L301016</v>
          </cell>
          <cell r="B847" t="str">
            <v>Secured Loan (Bank)- State Bnk Of Trvnco</v>
          </cell>
          <cell r="C847" t="str">
            <v>LIABILITIES</v>
          </cell>
          <cell r="D847" t="str">
            <v>BALANCE SHEET</v>
          </cell>
          <cell r="E847" t="str">
            <v xml:space="preserve"> </v>
          </cell>
          <cell r="F847" t="str">
            <v xml:space="preserve"> </v>
          </cell>
          <cell r="G847" t="str">
            <v>LOAN FUNDS</v>
          </cell>
          <cell r="H847" t="str">
            <v>SECURED LOANS</v>
          </cell>
          <cell r="I847" t="str">
            <v>FROM BANKS/FI-TERM LOANS</v>
          </cell>
        </row>
        <row r="848">
          <cell r="A848" t="str">
            <v>L301017</v>
          </cell>
          <cell r="B848" t="str">
            <v>Secured Loan (Bank)- ABN Amro</v>
          </cell>
          <cell r="C848" t="str">
            <v>LIABILITIES</v>
          </cell>
          <cell r="D848" t="str">
            <v>BALANCE SHEET</v>
          </cell>
          <cell r="E848" t="str">
            <v xml:space="preserve"> </v>
          </cell>
          <cell r="F848" t="str">
            <v xml:space="preserve"> </v>
          </cell>
          <cell r="G848" t="str">
            <v>LOAN FUNDS</v>
          </cell>
          <cell r="H848" t="str">
            <v>SECURED LOANS</v>
          </cell>
          <cell r="I848" t="str">
            <v>FROM BANKS/FI-TERM LOANS</v>
          </cell>
        </row>
        <row r="849">
          <cell r="A849" t="str">
            <v>L301018</v>
          </cell>
          <cell r="B849" t="str">
            <v>Secured Loan (Bank)- UTI  Bank</v>
          </cell>
          <cell r="C849" t="str">
            <v>LIABILITIES</v>
          </cell>
          <cell r="D849" t="str">
            <v>BALANCE SHEET</v>
          </cell>
          <cell r="E849" t="str">
            <v xml:space="preserve"> </v>
          </cell>
          <cell r="F849" t="str">
            <v xml:space="preserve"> </v>
          </cell>
          <cell r="G849" t="str">
            <v>LOAN FUNDS</v>
          </cell>
          <cell r="H849" t="str">
            <v>SECURED LOANS</v>
          </cell>
          <cell r="I849" t="str">
            <v>FROM BANKS/FI-TERM LOANS</v>
          </cell>
        </row>
        <row r="850">
          <cell r="A850" t="str">
            <v>L301019</v>
          </cell>
          <cell r="B850" t="str">
            <v>Secured Loan (Bank)- HSBC</v>
          </cell>
          <cell r="C850" t="str">
            <v>LIABILITIES</v>
          </cell>
          <cell r="D850" t="str">
            <v>BALANCE SHEET</v>
          </cell>
          <cell r="E850" t="str">
            <v xml:space="preserve"> </v>
          </cell>
          <cell r="F850" t="str">
            <v xml:space="preserve"> </v>
          </cell>
          <cell r="G850" t="str">
            <v>LOAN FUNDS</v>
          </cell>
          <cell r="H850" t="str">
            <v>SECURED LOANS</v>
          </cell>
          <cell r="I850" t="str">
            <v>FROM BANKS/FI-TERM LOANS</v>
          </cell>
        </row>
        <row r="851">
          <cell r="A851" t="str">
            <v>L301020</v>
          </cell>
          <cell r="B851" t="str">
            <v>Secured Loan (Bank)- Citi Bank</v>
          </cell>
          <cell r="C851" t="str">
            <v>LIABILITIES</v>
          </cell>
          <cell r="D851" t="str">
            <v>BALANCE SHEET</v>
          </cell>
          <cell r="E851" t="str">
            <v xml:space="preserve"> </v>
          </cell>
          <cell r="F851" t="str">
            <v xml:space="preserve"> </v>
          </cell>
          <cell r="G851" t="str">
            <v>LOAN FUNDS</v>
          </cell>
          <cell r="H851" t="str">
            <v>SECURED LOANS</v>
          </cell>
          <cell r="I851" t="str">
            <v>FROM BANKS/FI-TERM LOANS</v>
          </cell>
        </row>
        <row r="852">
          <cell r="A852" t="str">
            <v>L301021</v>
          </cell>
          <cell r="B852" t="str">
            <v>Secured Loan (Bank)- DBS(Buyer Credit)</v>
          </cell>
          <cell r="C852" t="str">
            <v>LIABILITIES</v>
          </cell>
          <cell r="D852" t="str">
            <v>BALANCE SHEET</v>
          </cell>
          <cell r="E852" t="str">
            <v xml:space="preserve"> </v>
          </cell>
          <cell r="F852" t="str">
            <v xml:space="preserve"> </v>
          </cell>
          <cell r="G852" t="str">
            <v>LOAN FUNDS</v>
          </cell>
          <cell r="H852" t="str">
            <v>SECURED LOANS</v>
          </cell>
          <cell r="I852" t="str">
            <v>FROM BANKS/FI-TERM LOANS</v>
          </cell>
        </row>
        <row r="853">
          <cell r="A853" t="str">
            <v>L301024</v>
          </cell>
          <cell r="B853" t="str">
            <v>Secured Loan (Bank)- YES BANK</v>
          </cell>
          <cell r="C853" t="str">
            <v>LIABILITIES</v>
          </cell>
          <cell r="D853" t="str">
            <v>BALANCE SHEET</v>
          </cell>
          <cell r="E853" t="str">
            <v xml:space="preserve"> </v>
          </cell>
          <cell r="F853" t="str">
            <v xml:space="preserve"> </v>
          </cell>
          <cell r="G853" t="str">
            <v>LOAN FUNDS</v>
          </cell>
          <cell r="H853" t="str">
            <v>SECURED LOANS</v>
          </cell>
          <cell r="I853" t="str">
            <v>FROM BANKS/FI-TERM LOAN</v>
          </cell>
        </row>
        <row r="854">
          <cell r="A854" t="str">
            <v>L301101</v>
          </cell>
          <cell r="B854" t="str">
            <v>Intt. Accrued &amp; due (Banks)</v>
          </cell>
          <cell r="C854" t="str">
            <v>LIABILITIES</v>
          </cell>
          <cell r="D854" t="str">
            <v>BALANCE SHEET</v>
          </cell>
          <cell r="E854" t="str">
            <v xml:space="preserve"> </v>
          </cell>
          <cell r="F854" t="str">
            <v xml:space="preserve"> </v>
          </cell>
          <cell r="G854" t="str">
            <v>LOAN FUNDS</v>
          </cell>
          <cell r="H854" t="str">
            <v>SECURED LOANS</v>
          </cell>
          <cell r="I854" t="str">
            <v>FROM BANKS/FI-TERM LOANS</v>
          </cell>
        </row>
        <row r="855">
          <cell r="A855" t="str">
            <v>L302001</v>
          </cell>
          <cell r="B855" t="str">
            <v>Overdrft Facility- CITI Bank(0422216227)</v>
          </cell>
          <cell r="C855" t="str">
            <v>LIABILITIES</v>
          </cell>
          <cell r="D855" t="str">
            <v>BALANCE SHEET</v>
          </cell>
          <cell r="E855" t="str">
            <v xml:space="preserve"> </v>
          </cell>
          <cell r="F855" t="str">
            <v xml:space="preserve"> </v>
          </cell>
          <cell r="G855" t="str">
            <v>LOAN FUNDS</v>
          </cell>
          <cell r="H855" t="str">
            <v>SECURED LOANS</v>
          </cell>
          <cell r="I855" t="str">
            <v>FROM BANKS/FI-OVERDRAFT FACILITY</v>
          </cell>
        </row>
        <row r="856">
          <cell r="A856" t="str">
            <v>L302002</v>
          </cell>
          <cell r="B856" t="str">
            <v>Overdrft Facility- ABN Amro (6535100)</v>
          </cell>
          <cell r="C856" t="str">
            <v>LIABILITIES</v>
          </cell>
          <cell r="D856" t="str">
            <v>BALANCE SHEET</v>
          </cell>
          <cell r="E856" t="str">
            <v xml:space="preserve"> </v>
          </cell>
          <cell r="F856" t="str">
            <v xml:space="preserve"> </v>
          </cell>
          <cell r="G856" t="str">
            <v>LOAN FUNDS</v>
          </cell>
          <cell r="H856" t="str">
            <v>SECURED LOANS</v>
          </cell>
          <cell r="I856" t="str">
            <v>FROM BANKS/FI-OVERDRAFT FACILITY</v>
          </cell>
        </row>
        <row r="857">
          <cell r="A857" t="str">
            <v>L302003</v>
          </cell>
          <cell r="B857" t="str">
            <v>Overdrft Facility- SBI Stc Bldg (Dul)</v>
          </cell>
          <cell r="C857" t="str">
            <v>LIABILITIES</v>
          </cell>
          <cell r="D857" t="str">
            <v>BALANCE SHEET</v>
          </cell>
          <cell r="E857" t="str">
            <v xml:space="preserve"> </v>
          </cell>
          <cell r="F857" t="str">
            <v xml:space="preserve"> </v>
          </cell>
          <cell r="G857" t="str">
            <v>LOAN FUNDS</v>
          </cell>
          <cell r="H857" t="str">
            <v>SECURED LOANS</v>
          </cell>
          <cell r="I857" t="str">
            <v>FROM BANKS/FI-OVERDRAFT FACILITY</v>
          </cell>
        </row>
        <row r="858">
          <cell r="A858" t="str">
            <v>L302004</v>
          </cell>
          <cell r="B858" t="str">
            <v>Overdrft Facility- SCB (5220534118)</v>
          </cell>
          <cell r="C858" t="str">
            <v>LIABILITIES</v>
          </cell>
          <cell r="D858" t="str">
            <v>BALANCE SHEET</v>
          </cell>
          <cell r="E858" t="str">
            <v xml:space="preserve"> </v>
          </cell>
          <cell r="F858" t="str">
            <v xml:space="preserve"> </v>
          </cell>
          <cell r="G858" t="str">
            <v>LOAN FUNDS</v>
          </cell>
          <cell r="H858" t="str">
            <v>SECURED LOANS</v>
          </cell>
          <cell r="I858" t="str">
            <v>FROM BANKS/FI-OVERDRAFT FACILITY</v>
          </cell>
        </row>
        <row r="859">
          <cell r="A859" t="str">
            <v>L302005</v>
          </cell>
          <cell r="B859" t="str">
            <v>Overdrft Facility- Corp Bank (Od) Dul</v>
          </cell>
          <cell r="C859" t="str">
            <v>LIABILITIES</v>
          </cell>
          <cell r="D859" t="str">
            <v>BALANCE SHEET</v>
          </cell>
          <cell r="E859" t="str">
            <v xml:space="preserve"> </v>
          </cell>
          <cell r="F859" t="str">
            <v xml:space="preserve"> </v>
          </cell>
          <cell r="G859" t="str">
            <v>LOAN FUNDS</v>
          </cell>
          <cell r="H859" t="str">
            <v>SECURED LOANS</v>
          </cell>
          <cell r="I859" t="str">
            <v>FROM BANKS/FI-OVERDRAFT FACILITY</v>
          </cell>
        </row>
        <row r="860">
          <cell r="A860" t="str">
            <v>L302006</v>
          </cell>
          <cell r="B860" t="str">
            <v>Overdrft Facility- SBH (Dul Od)</v>
          </cell>
          <cell r="C860" t="str">
            <v>LIABILITIES</v>
          </cell>
          <cell r="D860" t="str">
            <v>BALANCE SHEET</v>
          </cell>
          <cell r="E860" t="str">
            <v xml:space="preserve"> </v>
          </cell>
          <cell r="F860" t="str">
            <v xml:space="preserve"> </v>
          </cell>
          <cell r="G860" t="str">
            <v>LOAN FUNDS</v>
          </cell>
          <cell r="H860" t="str">
            <v>SECURED LOANS</v>
          </cell>
          <cell r="I860" t="str">
            <v>FROM BANKS/FI-OVERDRAFT FACILITY</v>
          </cell>
        </row>
        <row r="861">
          <cell r="A861" t="str">
            <v>L302007</v>
          </cell>
          <cell r="B861" t="str">
            <v>Overdrft Facility- ING VYASYA</v>
          </cell>
          <cell r="C861" t="str">
            <v>LIABILITIES</v>
          </cell>
          <cell r="D861" t="str">
            <v>BALANCE SHEET</v>
          </cell>
          <cell r="E861" t="str">
            <v xml:space="preserve"> </v>
          </cell>
          <cell r="F861" t="str">
            <v xml:space="preserve"> </v>
          </cell>
          <cell r="G861" t="str">
            <v>LOAN FUNDS</v>
          </cell>
          <cell r="H861" t="str">
            <v>SECURED LOANS</v>
          </cell>
          <cell r="I861" t="str">
            <v>FROM BANKS/FI-OVERDRAFT FACILITY</v>
          </cell>
        </row>
        <row r="862">
          <cell r="A862" t="str">
            <v>L302008</v>
          </cell>
          <cell r="B862" t="str">
            <v>Overdrft Facility- Kotak Mahindra</v>
          </cell>
          <cell r="C862" t="str">
            <v>LIABILITIES</v>
          </cell>
          <cell r="D862" t="str">
            <v>BALANCE SHEET</v>
          </cell>
          <cell r="E862" t="str">
            <v xml:space="preserve"> </v>
          </cell>
          <cell r="F862" t="str">
            <v xml:space="preserve"> </v>
          </cell>
          <cell r="G862" t="str">
            <v>LOAN FUNDS</v>
          </cell>
          <cell r="H862" t="str">
            <v>SECURED LOANS</v>
          </cell>
          <cell r="I862" t="str">
            <v>FROM BANKS/FI-OVERDRAFT FACILITY</v>
          </cell>
        </row>
        <row r="863">
          <cell r="A863" t="str">
            <v>L302009</v>
          </cell>
          <cell r="B863" t="str">
            <v>Overdrft Facility- State bank of Travanc</v>
          </cell>
          <cell r="C863" t="str">
            <v>LIABILITIES</v>
          </cell>
          <cell r="D863" t="str">
            <v>BALANCE SHEET</v>
          </cell>
          <cell r="E863" t="str">
            <v xml:space="preserve"> </v>
          </cell>
          <cell r="F863" t="str">
            <v xml:space="preserve"> </v>
          </cell>
          <cell r="G863" t="str">
            <v>LOAN FUNDS</v>
          </cell>
          <cell r="H863" t="str">
            <v>SECURED LOANS</v>
          </cell>
          <cell r="I863" t="str">
            <v>FROM BANKS/FI-OVERDRAFT FACILITY</v>
          </cell>
        </row>
        <row r="864">
          <cell r="A864" t="str">
            <v>L303001</v>
          </cell>
          <cell r="B864" t="str">
            <v>Secured Loan (Oth)- GE Capital</v>
          </cell>
          <cell r="C864" t="str">
            <v>LIABILITIES</v>
          </cell>
          <cell r="D864" t="str">
            <v>BALANCE SHEET</v>
          </cell>
          <cell r="E864" t="str">
            <v xml:space="preserve"> </v>
          </cell>
          <cell r="F864" t="str">
            <v xml:space="preserve"> </v>
          </cell>
          <cell r="G864" t="str">
            <v>LOAN FUNDS</v>
          </cell>
          <cell r="H864" t="str">
            <v>SECURED LOANS</v>
          </cell>
          <cell r="I864" t="str">
            <v>FROM OTHERS</v>
          </cell>
        </row>
        <row r="865">
          <cell r="A865" t="str">
            <v>L303002</v>
          </cell>
          <cell r="B865" t="str">
            <v>Secured Loan (Oth)- DSP Merryl Capital</v>
          </cell>
          <cell r="C865" t="str">
            <v>LIABILITIES</v>
          </cell>
          <cell r="D865" t="str">
            <v>BALANCE SHEET</v>
          </cell>
          <cell r="E865" t="str">
            <v xml:space="preserve"> </v>
          </cell>
          <cell r="F865" t="str">
            <v xml:space="preserve"> </v>
          </cell>
          <cell r="G865" t="str">
            <v>LOAN FUNDS</v>
          </cell>
          <cell r="H865" t="str">
            <v>SECURED LOANS</v>
          </cell>
          <cell r="I865" t="str">
            <v>FROM OTHERS</v>
          </cell>
        </row>
        <row r="866">
          <cell r="A866" t="str">
            <v>L303003</v>
          </cell>
          <cell r="B866" t="str">
            <v>Secured Loan (Oth)- DSP Merryl 930.00 CR</v>
          </cell>
          <cell r="C866" t="str">
            <v>LIABILITIES</v>
          </cell>
          <cell r="D866" t="str">
            <v>BALANCE SHEET</v>
          </cell>
          <cell r="E866" t="str">
            <v xml:space="preserve"> </v>
          </cell>
          <cell r="F866" t="str">
            <v xml:space="preserve"> </v>
          </cell>
          <cell r="G866" t="str">
            <v>LOAN FUNDS</v>
          </cell>
          <cell r="H866" t="str">
            <v>SECURED LOANS</v>
          </cell>
          <cell r="I866" t="str">
            <v>FROM OTHERS</v>
          </cell>
        </row>
        <row r="867">
          <cell r="A867" t="str">
            <v>L303004</v>
          </cell>
          <cell r="B867" t="str">
            <v>Secured Loan (Oth)- DSP Merryl 465.00 CR</v>
          </cell>
          <cell r="C867" t="str">
            <v>LIABILITIES</v>
          </cell>
          <cell r="D867" t="str">
            <v>BALANCE SHEET</v>
          </cell>
          <cell r="E867" t="str">
            <v xml:space="preserve"> </v>
          </cell>
          <cell r="F867" t="str">
            <v xml:space="preserve"> </v>
          </cell>
          <cell r="G867" t="str">
            <v>LOAN FUNDS</v>
          </cell>
          <cell r="H867" t="str">
            <v>SECURED LOANS</v>
          </cell>
          <cell r="I867" t="str">
            <v>FROM OTHERS</v>
          </cell>
        </row>
        <row r="868">
          <cell r="A868" t="str">
            <v>L303005</v>
          </cell>
          <cell r="B868" t="str">
            <v>Secured Loan (Oth)- HDFC Ltd</v>
          </cell>
          <cell r="C868" t="str">
            <v>LIABILITIES</v>
          </cell>
          <cell r="D868" t="str">
            <v>BALANCE SHEET</v>
          </cell>
          <cell r="E868" t="str">
            <v xml:space="preserve"> </v>
          </cell>
          <cell r="F868" t="str">
            <v xml:space="preserve"> </v>
          </cell>
          <cell r="G868" t="str">
            <v>LOAN FUNDS</v>
          </cell>
          <cell r="H868" t="str">
            <v>SECURED LOANS</v>
          </cell>
          <cell r="I868" t="str">
            <v>FROM OTHERS</v>
          </cell>
        </row>
        <row r="869">
          <cell r="A869" t="str">
            <v>L303006</v>
          </cell>
          <cell r="B869" t="str">
            <v>Secured Loan (Oth)- IL&amp;Fs Term Loan</v>
          </cell>
          <cell r="C869" t="str">
            <v>LIABILITIES</v>
          </cell>
          <cell r="D869" t="str">
            <v>BALANCE SHEET</v>
          </cell>
          <cell r="E869" t="str">
            <v xml:space="preserve"> </v>
          </cell>
          <cell r="F869" t="str">
            <v xml:space="preserve"> </v>
          </cell>
          <cell r="G869" t="str">
            <v>LOAN FUNDS</v>
          </cell>
          <cell r="H869" t="str">
            <v>SECURED LOANS</v>
          </cell>
          <cell r="I869" t="str">
            <v>FROM OTHERS</v>
          </cell>
        </row>
        <row r="870">
          <cell r="A870" t="str">
            <v>L305001</v>
          </cell>
          <cell r="B870" t="str">
            <v>Loan for Vehicles</v>
          </cell>
          <cell r="C870" t="str">
            <v>LIABILITIES</v>
          </cell>
          <cell r="D870" t="str">
            <v>BALANCE SHEET</v>
          </cell>
          <cell r="E870" t="str">
            <v xml:space="preserve"> </v>
          </cell>
          <cell r="F870" t="str">
            <v xml:space="preserve"> </v>
          </cell>
          <cell r="G870" t="str">
            <v>LOAN FUNDS</v>
          </cell>
          <cell r="H870" t="str">
            <v>SECURED LOANS</v>
          </cell>
          <cell r="I870" t="str">
            <v>FROM OTHERS-TERM LOANS</v>
          </cell>
        </row>
        <row r="871">
          <cell r="A871" t="str">
            <v>L308001</v>
          </cell>
          <cell r="B871" t="str">
            <v>Debentures (Secured)</v>
          </cell>
          <cell r="C871" t="str">
            <v>LIABILITIES</v>
          </cell>
          <cell r="D871" t="str">
            <v>BALANCE SHEET</v>
          </cell>
          <cell r="E871" t="str">
            <v xml:space="preserve"> </v>
          </cell>
          <cell r="F871" t="str">
            <v xml:space="preserve"> </v>
          </cell>
          <cell r="G871" t="str">
            <v>LOAN FUNDS</v>
          </cell>
          <cell r="H871" t="str">
            <v>SECURED LOANS</v>
          </cell>
          <cell r="I871" t="str">
            <v>FROM OTHERS</v>
          </cell>
        </row>
        <row r="872">
          <cell r="A872" t="str">
            <v>L308002</v>
          </cell>
          <cell r="B872" t="str">
            <v>Debenture Redemption</v>
          </cell>
          <cell r="C872" t="str">
            <v>LIABILITIES</v>
          </cell>
          <cell r="D872" t="str">
            <v>BALANCE SHEET</v>
          </cell>
          <cell r="E872" t="str">
            <v xml:space="preserve"> </v>
          </cell>
          <cell r="F872" t="str">
            <v xml:space="preserve"> </v>
          </cell>
          <cell r="G872" t="str">
            <v>LOAN FUNDS</v>
          </cell>
          <cell r="H872" t="str">
            <v>SECURED LOANS</v>
          </cell>
          <cell r="I872" t="str">
            <v>FROM OTHERS</v>
          </cell>
        </row>
        <row r="873">
          <cell r="A873" t="str">
            <v>L309001</v>
          </cell>
          <cell r="B873" t="str">
            <v>Intt. accrued &amp; Due (others)</v>
          </cell>
          <cell r="C873" t="str">
            <v>LIABILITIES</v>
          </cell>
          <cell r="D873" t="str">
            <v>BALANCE SHEET</v>
          </cell>
          <cell r="E873" t="str">
            <v xml:space="preserve"> </v>
          </cell>
          <cell r="F873" t="str">
            <v xml:space="preserve"> </v>
          </cell>
          <cell r="G873" t="str">
            <v>LOAN FUNDS</v>
          </cell>
          <cell r="H873" t="str">
            <v>SECURED LOANS</v>
          </cell>
          <cell r="I873" t="str">
            <v>FROM OTHERS</v>
          </cell>
        </row>
        <row r="874">
          <cell r="A874" t="str">
            <v>L401001</v>
          </cell>
          <cell r="B874" t="str">
            <v>Unsecured Loans- Fixed Deposits</v>
          </cell>
          <cell r="C874" t="str">
            <v>LIABILITIES</v>
          </cell>
          <cell r="D874" t="str">
            <v>BALANCE SHEET</v>
          </cell>
          <cell r="E874" t="str">
            <v xml:space="preserve"> </v>
          </cell>
          <cell r="F874" t="str">
            <v xml:space="preserve"> </v>
          </cell>
          <cell r="G874" t="str">
            <v>LOAN FUNDS</v>
          </cell>
          <cell r="H874" t="str">
            <v>UNSECURED LOANS</v>
          </cell>
          <cell r="I874" t="str">
            <v>UNSECURED LOANS</v>
          </cell>
        </row>
        <row r="875">
          <cell r="A875" t="str">
            <v>L401002-000</v>
          </cell>
          <cell r="B875" t="str">
            <v>Loan/adv- Grp Co.</v>
          </cell>
          <cell r="C875" t="str">
            <v>LIABILITIES</v>
          </cell>
          <cell r="D875" t="str">
            <v>BALANCE SHEET</v>
          </cell>
          <cell r="E875" t="str">
            <v xml:space="preserve"> </v>
          </cell>
          <cell r="F875" t="str">
            <v xml:space="preserve"> </v>
          </cell>
          <cell r="G875" t="str">
            <v>LOAN FUNDS</v>
          </cell>
          <cell r="H875" t="str">
            <v>UNSECURED LOANS</v>
          </cell>
          <cell r="I875" t="str">
            <v>UNSECURED LOANS</v>
          </cell>
        </row>
        <row r="876">
          <cell r="A876" t="str">
            <v>L401002-008</v>
          </cell>
          <cell r="B876" t="str">
            <v>Loan/adv- Grp Co-DLF GOLF RESORTS</v>
          </cell>
          <cell r="C876" t="str">
            <v>LIABILITIES</v>
          </cell>
          <cell r="D876" t="str">
            <v>BALANCE SHEET</v>
          </cell>
          <cell r="G876" t="str">
            <v>LOAN FUNDS</v>
          </cell>
          <cell r="H876" t="str">
            <v>UNSECURED LOANS</v>
          </cell>
          <cell r="I876" t="str">
            <v>UNSECURED LOANS</v>
          </cell>
        </row>
        <row r="877">
          <cell r="A877" t="str">
            <v>L401002-010</v>
          </cell>
          <cell r="B877" t="str">
            <v>Loan/adv- Grp Co.-DLF LTD Cnstr</v>
          </cell>
          <cell r="C877" t="str">
            <v>LIABILITIES</v>
          </cell>
          <cell r="D877" t="str">
            <v>BALANCE SHEET</v>
          </cell>
          <cell r="E877" t="str">
            <v xml:space="preserve"> </v>
          </cell>
          <cell r="F877" t="str">
            <v xml:space="preserve"> </v>
          </cell>
          <cell r="G877" t="str">
            <v>LOAN FUNDS</v>
          </cell>
          <cell r="H877" t="str">
            <v>UNSECURED LOANS</v>
          </cell>
          <cell r="I877" t="str">
            <v>UNSECURED LOANS</v>
          </cell>
        </row>
        <row r="878">
          <cell r="A878" t="str">
            <v>L401002-020</v>
          </cell>
          <cell r="B878" t="str">
            <v>Loan/adv- Grp Co.- DEDL</v>
          </cell>
          <cell r="C878" t="str">
            <v>LIABILITIES</v>
          </cell>
          <cell r="D878" t="str">
            <v>BALANCE SHEET</v>
          </cell>
          <cell r="E878" t="str">
            <v xml:space="preserve"> </v>
          </cell>
          <cell r="F878" t="str">
            <v xml:space="preserve"> </v>
          </cell>
          <cell r="G878" t="str">
            <v>LOAN FUNDS</v>
          </cell>
          <cell r="H878" t="str">
            <v>UNSECURED LOANS</v>
          </cell>
          <cell r="I878" t="str">
            <v>UNSECURED LOANS</v>
          </cell>
        </row>
        <row r="879">
          <cell r="A879" t="str">
            <v>L401002-022</v>
          </cell>
          <cell r="B879" t="str">
            <v>Loan/adv- Grp Co-DICD-CHENNAI</v>
          </cell>
          <cell r="C879" t="str">
            <v>LIABILITIES</v>
          </cell>
          <cell r="D879" t="str">
            <v>BALANCE SHEET</v>
          </cell>
          <cell r="G879" t="str">
            <v>LOAN FUNDS</v>
          </cell>
          <cell r="H879" t="str">
            <v>UNSECURED LOANS</v>
          </cell>
          <cell r="I879" t="str">
            <v>UNSECURED LOANS</v>
          </cell>
        </row>
        <row r="880">
          <cell r="A880" t="str">
            <v>L401002-023</v>
          </cell>
          <cell r="B880" t="str">
            <v>Loan/adv- Grp Co-DICD-HYDERABAD</v>
          </cell>
          <cell r="C880" t="str">
            <v>LIABILITIES</v>
          </cell>
          <cell r="D880" t="str">
            <v>BALANCE SHEET</v>
          </cell>
          <cell r="G880" t="str">
            <v>LOAN FUNDS</v>
          </cell>
          <cell r="H880" t="str">
            <v>UNSECURED LOANS</v>
          </cell>
          <cell r="I880" t="str">
            <v>UNSECURED LOANS</v>
          </cell>
        </row>
        <row r="881">
          <cell r="A881" t="str">
            <v>L401002-026</v>
          </cell>
          <cell r="B881" t="str">
            <v>Loan/adv- Grp Co-GKS TECH PARK</v>
          </cell>
          <cell r="C881" t="str">
            <v>LIABILITIES</v>
          </cell>
          <cell r="D881" t="str">
            <v>BALANCE SHEET</v>
          </cell>
          <cell r="G881" t="str">
            <v>LOAN FUNDS</v>
          </cell>
          <cell r="H881" t="str">
            <v>UNSECURED LOANS</v>
          </cell>
          <cell r="I881" t="str">
            <v>UNSECURED LOANS</v>
          </cell>
        </row>
        <row r="882">
          <cell r="A882" t="str">
            <v>L401002-028</v>
          </cell>
          <cell r="B882" t="str">
            <v>Loan/adv- Grp Co-UDIPTI EST DEVP</v>
          </cell>
          <cell r="C882" t="str">
            <v>LIABILITIES</v>
          </cell>
          <cell r="D882" t="str">
            <v>BALANCE SHEET</v>
          </cell>
          <cell r="G882" t="str">
            <v>LOAN FUNDS</v>
          </cell>
          <cell r="H882" t="str">
            <v>UNSECURED LOANS</v>
          </cell>
          <cell r="I882" t="str">
            <v>UNSECURED LOANS</v>
          </cell>
        </row>
        <row r="883">
          <cell r="A883" t="str">
            <v>L401002-034</v>
          </cell>
          <cell r="B883" t="str">
            <v>Loan/adv- Grp Co-BHORUKA FIN SERV</v>
          </cell>
          <cell r="C883" t="str">
            <v>LIABILITIES</v>
          </cell>
          <cell r="D883" t="str">
            <v>BALANCE SHEET</v>
          </cell>
          <cell r="G883" t="str">
            <v>LOAN FUNDS</v>
          </cell>
          <cell r="H883" t="str">
            <v>UNSECURED LOANS</v>
          </cell>
          <cell r="I883" t="str">
            <v>UNSECURED LOANS</v>
          </cell>
        </row>
        <row r="884">
          <cell r="A884" t="str">
            <v>L401002-035</v>
          </cell>
          <cell r="B884" t="str">
            <v>Loan/adv- Grp Co.-DLF Recreat Fnd P L</v>
          </cell>
          <cell r="C884" t="str">
            <v>LIABILITIES</v>
          </cell>
          <cell r="D884" t="str">
            <v>BALANCE SHEET</v>
          </cell>
          <cell r="E884" t="str">
            <v xml:space="preserve"> </v>
          </cell>
          <cell r="F884" t="str">
            <v xml:space="preserve"> </v>
          </cell>
          <cell r="G884" t="str">
            <v>LOAN FUNDS</v>
          </cell>
          <cell r="H884" t="str">
            <v>UNSECURED LOANS</v>
          </cell>
          <cell r="I884" t="str">
            <v>UNSECURED LOANS</v>
          </cell>
        </row>
        <row r="885">
          <cell r="A885" t="str">
            <v>L401002-036</v>
          </cell>
          <cell r="B885" t="str">
            <v>Loan/adv- Grp Co-GALAXY MERCANTILES</v>
          </cell>
          <cell r="C885" t="str">
            <v>LIABILITIES</v>
          </cell>
          <cell r="D885" t="str">
            <v>BALANCE SHEET</v>
          </cell>
          <cell r="G885" t="str">
            <v>LOAN FUNDS</v>
          </cell>
          <cell r="H885" t="str">
            <v>UNSECURED LOANS</v>
          </cell>
          <cell r="I885" t="str">
            <v>UNSECURED LOANS</v>
          </cell>
        </row>
        <row r="886">
          <cell r="A886" t="str">
            <v>L401002-037</v>
          </cell>
          <cell r="B886" t="str">
            <v>Loan/adv- Grp Co-DLF CITY CENTRE</v>
          </cell>
          <cell r="C886" t="str">
            <v>LIABILITIES</v>
          </cell>
          <cell r="D886" t="str">
            <v>BALANCE SHEET</v>
          </cell>
          <cell r="E886" t="str">
            <v xml:space="preserve"> </v>
          </cell>
          <cell r="G886" t="str">
            <v>LOAN FUNDS</v>
          </cell>
          <cell r="H886" t="str">
            <v>UNSECURED LOANS</v>
          </cell>
          <cell r="I886" t="str">
            <v>UNSECURED LOANS</v>
          </cell>
        </row>
        <row r="887">
          <cell r="A887" t="str">
            <v>L401002-061</v>
          </cell>
          <cell r="B887" t="str">
            <v>Loan/adv- Grp Co-SHIVAJI MARG PROP</v>
          </cell>
          <cell r="C887" t="str">
            <v>LIABILITIES</v>
          </cell>
          <cell r="D887" t="str">
            <v>BALANCE SHEET</v>
          </cell>
          <cell r="G887" t="str">
            <v>LOAN FUNDS</v>
          </cell>
          <cell r="H887" t="str">
            <v>UNSECURED LOANS</v>
          </cell>
          <cell r="I887" t="str">
            <v>UNSECURED LOANS</v>
          </cell>
        </row>
        <row r="888">
          <cell r="A888" t="str">
            <v>L401002-075</v>
          </cell>
          <cell r="B888" t="str">
            <v>Loan/adv- Grp Co-DICD- CHD</v>
          </cell>
          <cell r="C888" t="str">
            <v>LIABILITIES</v>
          </cell>
          <cell r="D888" t="str">
            <v>BALANCE SHEET</v>
          </cell>
          <cell r="G888" t="str">
            <v>LOAN FUNDS</v>
          </cell>
          <cell r="H888" t="str">
            <v>UNSECURED LOANS</v>
          </cell>
          <cell r="I888" t="str">
            <v>UNSECURED LOANS</v>
          </cell>
        </row>
        <row r="889">
          <cell r="A889" t="str">
            <v>L401002-076</v>
          </cell>
          <cell r="B889" t="str">
            <v>Loan/adv- Grp Co.- DICD (Kolkata) Ltd</v>
          </cell>
          <cell r="C889" t="str">
            <v>LIABILITIES</v>
          </cell>
          <cell r="D889" t="str">
            <v>BALANCE SHEET</v>
          </cell>
          <cell r="E889" t="str">
            <v xml:space="preserve"> </v>
          </cell>
          <cell r="F889" t="str">
            <v xml:space="preserve"> </v>
          </cell>
          <cell r="G889" t="str">
            <v>LOAN FUNDS</v>
          </cell>
          <cell r="H889" t="str">
            <v>UNSECURED LOANS</v>
          </cell>
          <cell r="I889" t="str">
            <v>UNSECURED LOANS</v>
          </cell>
        </row>
        <row r="890">
          <cell r="A890" t="str">
            <v>L401002-096</v>
          </cell>
          <cell r="B890" t="str">
            <v>Loan/adv- Grp Co-DLF LAING O'ROURKE</v>
          </cell>
          <cell r="C890" t="str">
            <v>LIABILITIES</v>
          </cell>
          <cell r="D890" t="str">
            <v>BALANCE SHEET</v>
          </cell>
          <cell r="G890" t="str">
            <v>LOAN FUNDS</v>
          </cell>
          <cell r="H890" t="str">
            <v>UNSECURED LOANS</v>
          </cell>
          <cell r="I890" t="str">
            <v>UNSECURED LOANS</v>
          </cell>
        </row>
        <row r="891">
          <cell r="A891" t="str">
            <v>L401002-101</v>
          </cell>
          <cell r="B891" t="str">
            <v>Loan/adv- Grp Co.- DLF LTD</v>
          </cell>
          <cell r="C891" t="str">
            <v>LIABILITIES</v>
          </cell>
          <cell r="D891" t="str">
            <v>BALANCE SHEET</v>
          </cell>
          <cell r="E891" t="str">
            <v xml:space="preserve"> </v>
          </cell>
          <cell r="F891" t="str">
            <v xml:space="preserve"> </v>
          </cell>
          <cell r="G891" t="str">
            <v>LOAN FUNDS</v>
          </cell>
          <cell r="H891" t="str">
            <v>UNSECURED LOANS</v>
          </cell>
          <cell r="I891" t="str">
            <v>UNSECURED LOANS</v>
          </cell>
        </row>
        <row r="892">
          <cell r="A892" t="str">
            <v>L401002-108</v>
          </cell>
          <cell r="B892" t="str">
            <v>Loan/adv- Grp Co.-DUL Rent Div</v>
          </cell>
          <cell r="C892" t="str">
            <v>LIABILITIES</v>
          </cell>
          <cell r="D892" t="str">
            <v>BALANCE SHEET</v>
          </cell>
          <cell r="E892" t="str">
            <v xml:space="preserve"> </v>
          </cell>
          <cell r="F892" t="str">
            <v xml:space="preserve"> </v>
          </cell>
          <cell r="G892" t="str">
            <v>LOAN FUNDS</v>
          </cell>
          <cell r="H892" t="str">
            <v>UNSECURED LOANS</v>
          </cell>
          <cell r="I892" t="str">
            <v>UNSECURED LOANS</v>
          </cell>
        </row>
        <row r="893">
          <cell r="A893" t="str">
            <v>L401002-111</v>
          </cell>
          <cell r="B893" t="str">
            <v>Loan/adv- Grp Co.-Kavicon Prtnr Rent Div</v>
          </cell>
          <cell r="C893" t="str">
            <v>LIABILITIES</v>
          </cell>
          <cell r="D893" t="str">
            <v>BALANCE SHEET</v>
          </cell>
          <cell r="E893" t="str">
            <v xml:space="preserve"> </v>
          </cell>
          <cell r="F893" t="str">
            <v xml:space="preserve"> </v>
          </cell>
          <cell r="G893" t="str">
            <v>LOAN FUNDS</v>
          </cell>
          <cell r="H893" t="str">
            <v>UNSECURED LOANS</v>
          </cell>
          <cell r="I893" t="str">
            <v>UNSECURED LOANS</v>
          </cell>
        </row>
        <row r="894">
          <cell r="A894" t="str">
            <v>L401002-115</v>
          </cell>
          <cell r="B894" t="str">
            <v>Loan/adv- Grp Co.-DLF Cyber Rent Div</v>
          </cell>
          <cell r="C894" t="str">
            <v>LIABILITIES</v>
          </cell>
          <cell r="D894" t="str">
            <v>BALANCE SHEET</v>
          </cell>
          <cell r="E894" t="str">
            <v xml:space="preserve"> </v>
          </cell>
          <cell r="F894" t="str">
            <v xml:space="preserve"> </v>
          </cell>
          <cell r="G894" t="str">
            <v>LOAN FUNDS</v>
          </cell>
          <cell r="H894" t="str">
            <v>UNSECURED LOANS</v>
          </cell>
          <cell r="I894" t="str">
            <v>UNSECURED LOANS</v>
          </cell>
        </row>
        <row r="895">
          <cell r="A895" t="str">
            <v>L401002-211</v>
          </cell>
          <cell r="B895" t="str">
            <v>Loan/adv- Grp Co.-DLF Hous Contr L</v>
          </cell>
          <cell r="C895" t="str">
            <v>LIABILITIES</v>
          </cell>
          <cell r="D895" t="str">
            <v>BALANCE SHEET</v>
          </cell>
          <cell r="E895" t="str">
            <v xml:space="preserve"> </v>
          </cell>
          <cell r="F895" t="str">
            <v xml:space="preserve"> </v>
          </cell>
          <cell r="G895" t="str">
            <v>LOAN FUNDS</v>
          </cell>
          <cell r="H895" t="str">
            <v>UNSECURED LOANS</v>
          </cell>
          <cell r="I895" t="str">
            <v>UNSECURED LOANS</v>
          </cell>
        </row>
        <row r="896">
          <cell r="A896" t="str">
            <v>L401002-223</v>
          </cell>
          <cell r="B896" t="str">
            <v>Loan/adv- Grp Co.-Nilgiri Cultivation</v>
          </cell>
          <cell r="C896" t="str">
            <v>LIABILITIES</v>
          </cell>
          <cell r="D896" t="str">
            <v>BALANCE SHEET</v>
          </cell>
          <cell r="E896" t="str">
            <v xml:space="preserve"> </v>
          </cell>
          <cell r="F896" t="str">
            <v xml:space="preserve"> </v>
          </cell>
          <cell r="G896" t="str">
            <v>LOAN FUNDS</v>
          </cell>
          <cell r="H896" t="str">
            <v>UNSECURED LOANS</v>
          </cell>
          <cell r="I896" t="str">
            <v>UNSECURED LOANS</v>
          </cell>
        </row>
        <row r="897">
          <cell r="A897" t="str">
            <v>L401002-251</v>
          </cell>
          <cell r="B897" t="str">
            <v>Loan/adv- Grp Co.-Nilayam Bui &amp; Dev</v>
          </cell>
          <cell r="C897" t="str">
            <v>LIABILITIES</v>
          </cell>
          <cell r="D897" t="str">
            <v>BALANCE SHEET</v>
          </cell>
          <cell r="E897" t="str">
            <v xml:space="preserve"> </v>
          </cell>
          <cell r="F897" t="str">
            <v xml:space="preserve"> </v>
          </cell>
          <cell r="G897" t="str">
            <v>LOAN FUNDS</v>
          </cell>
          <cell r="H897" t="str">
            <v>UNSECURED LOANS</v>
          </cell>
          <cell r="I897" t="str">
            <v>UNSECURED LOANS</v>
          </cell>
        </row>
        <row r="898">
          <cell r="A898" t="str">
            <v>L401002-257</v>
          </cell>
          <cell r="B898" t="str">
            <v>Loan/adv- Grp Co.- UJAGAR ESTAT</v>
          </cell>
          <cell r="C898" t="str">
            <v>LIABILITIES</v>
          </cell>
          <cell r="D898" t="str">
            <v>BALANCE SHEET</v>
          </cell>
          <cell r="E898" t="str">
            <v xml:space="preserve"> </v>
          </cell>
          <cell r="F898" t="str">
            <v xml:space="preserve"> </v>
          </cell>
          <cell r="G898" t="str">
            <v>LOAN FUNDS</v>
          </cell>
          <cell r="H898" t="str">
            <v>UNSECURED LOANS</v>
          </cell>
          <cell r="I898" t="str">
            <v>UNSECURED LOANS</v>
          </cell>
        </row>
        <row r="899">
          <cell r="A899" t="str">
            <v>L401002-259</v>
          </cell>
          <cell r="B899" t="str">
            <v>Loan/adv- Grp Co.-Alankrit Est Ltd</v>
          </cell>
          <cell r="C899" t="str">
            <v>LIABILITIES</v>
          </cell>
          <cell r="D899" t="str">
            <v>BALANCE SHEET</v>
          </cell>
          <cell r="E899" t="str">
            <v xml:space="preserve"> </v>
          </cell>
          <cell r="F899" t="str">
            <v xml:space="preserve"> </v>
          </cell>
          <cell r="G899" t="str">
            <v>LOAN FUNDS</v>
          </cell>
          <cell r="H899" t="str">
            <v>UNSECURED LOANS</v>
          </cell>
          <cell r="I899" t="str">
            <v>UNSECURED LOANS</v>
          </cell>
        </row>
        <row r="900">
          <cell r="A900" t="str">
            <v>L401002-264</v>
          </cell>
          <cell r="B900" t="str">
            <v>Loan/adv- Grp Co-DLF OFFICE DEVP - CORP</v>
          </cell>
          <cell r="C900" t="str">
            <v>LIABILITIES</v>
          </cell>
          <cell r="D900" t="str">
            <v>BALANCE SHEET</v>
          </cell>
          <cell r="G900" t="str">
            <v>LOAN FUNDS</v>
          </cell>
          <cell r="H900" t="str">
            <v>UNSECURED LOANS</v>
          </cell>
          <cell r="I900" t="str">
            <v>UNSECURED LOANS</v>
          </cell>
        </row>
        <row r="901">
          <cell r="A901" t="str">
            <v>L401002-264</v>
          </cell>
          <cell r="B901" t="str">
            <v>Loan/adv- Grp Co-DLF OFFICE DEVELOPERS</v>
          </cell>
          <cell r="C901" t="str">
            <v>LIABILITIES</v>
          </cell>
          <cell r="D901" t="str">
            <v>BALANCE SHEET</v>
          </cell>
          <cell r="G901" t="str">
            <v>LOAN FUNDS</v>
          </cell>
          <cell r="H901" t="str">
            <v>UNSECURED LOANS</v>
          </cell>
          <cell r="I901" t="str">
            <v>UNSECURED LOANS</v>
          </cell>
        </row>
        <row r="902">
          <cell r="A902" t="str">
            <v>L401002-266</v>
          </cell>
          <cell r="B902" t="str">
            <v>Loan/adv- Grp Co-DLF HOME BUILDERS</v>
          </cell>
          <cell r="C902" t="str">
            <v>LIABILITIES</v>
          </cell>
          <cell r="D902" t="str">
            <v>BALANCE SHEET</v>
          </cell>
          <cell r="G902" t="str">
            <v>LOAN FUNDS</v>
          </cell>
          <cell r="H902" t="str">
            <v>UNSECURED LOANS</v>
          </cell>
          <cell r="I902" t="str">
            <v>UNSECURED LOANS</v>
          </cell>
        </row>
        <row r="903">
          <cell r="A903" t="str">
            <v>L401002-268</v>
          </cell>
          <cell r="B903" t="str">
            <v>Loan/adv- Grp Co-DLF GOLF HOLDINGS</v>
          </cell>
          <cell r="C903" t="str">
            <v>LIABILITIES</v>
          </cell>
          <cell r="D903" t="str">
            <v>BALANCE SHEET</v>
          </cell>
          <cell r="G903" t="str">
            <v>LOAN FUNDS</v>
          </cell>
          <cell r="H903" t="str">
            <v>UNSECURED LOANS</v>
          </cell>
          <cell r="I903" t="str">
            <v>UNSECURED LOANS</v>
          </cell>
        </row>
        <row r="904">
          <cell r="A904" t="str">
            <v>L401002-274</v>
          </cell>
          <cell r="B904" t="str">
            <v>Loan/adv- Grp Co.-DLF Retail Dev</v>
          </cell>
          <cell r="C904" t="str">
            <v>LIABILITIES</v>
          </cell>
          <cell r="D904" t="str">
            <v>BALANCE SHEET</v>
          </cell>
          <cell r="E904" t="str">
            <v xml:space="preserve"> </v>
          </cell>
          <cell r="F904" t="str">
            <v xml:space="preserve"> </v>
          </cell>
          <cell r="G904" t="str">
            <v>LOAN FUNDS</v>
          </cell>
          <cell r="H904" t="str">
            <v>UNSECURED LOANS</v>
          </cell>
          <cell r="I904" t="str">
            <v>UNSECURED LOANS</v>
          </cell>
        </row>
        <row r="905">
          <cell r="A905" t="str">
            <v>L401002-278</v>
          </cell>
          <cell r="B905" t="str">
            <v>Loan/adv- Grp Co.- DHDL</v>
          </cell>
          <cell r="C905" t="str">
            <v>LIABILITIES</v>
          </cell>
          <cell r="D905" t="str">
            <v>BALANCE SHEET</v>
          </cell>
          <cell r="E905" t="str">
            <v xml:space="preserve"> </v>
          </cell>
          <cell r="F905" t="str">
            <v xml:space="preserve"> </v>
          </cell>
          <cell r="G905" t="str">
            <v>LOAN FUNDS</v>
          </cell>
          <cell r="H905" t="str">
            <v>UNSECURED LOANS</v>
          </cell>
          <cell r="I905" t="str">
            <v>UNSECURED LOANS</v>
          </cell>
        </row>
        <row r="906">
          <cell r="A906" t="str">
            <v>L401002-279</v>
          </cell>
          <cell r="B906" t="str">
            <v>Loan/adv- Grp Co.- DCDL</v>
          </cell>
          <cell r="C906" t="str">
            <v>LIABILITIES</v>
          </cell>
          <cell r="D906" t="str">
            <v>BALANCE SHEET</v>
          </cell>
          <cell r="E906" t="str">
            <v xml:space="preserve"> </v>
          </cell>
          <cell r="F906" t="str">
            <v xml:space="preserve"> </v>
          </cell>
          <cell r="G906" t="str">
            <v>LOAN FUNDS</v>
          </cell>
          <cell r="H906" t="str">
            <v>UNSECURED LOANS</v>
          </cell>
          <cell r="I906" t="str">
            <v>UNSECURED LOANS</v>
          </cell>
        </row>
        <row r="907">
          <cell r="A907" t="str">
            <v>L401002-287</v>
          </cell>
          <cell r="B907" t="str">
            <v>Loan/adv- Grp Co.- WINDSOR COMPLEX PROPE</v>
          </cell>
          <cell r="C907" t="str">
            <v>LIABILITIES</v>
          </cell>
          <cell r="D907" t="str">
            <v>BALANCE SHEET</v>
          </cell>
          <cell r="E907" t="str">
            <v xml:space="preserve"> </v>
          </cell>
          <cell r="F907" t="str">
            <v xml:space="preserve"> </v>
          </cell>
          <cell r="G907" t="str">
            <v>LOAN FUNDS</v>
          </cell>
          <cell r="H907" t="str">
            <v>UNSECURED LOANS</v>
          </cell>
          <cell r="I907" t="str">
            <v>UNSECURED LOANS</v>
          </cell>
        </row>
        <row r="908">
          <cell r="A908" t="str">
            <v>L401002-288</v>
          </cell>
          <cell r="B908" t="str">
            <v>Loan/adv- Grp Co-DLF SOUTH POINT</v>
          </cell>
          <cell r="C908" t="str">
            <v>LIABILITIES</v>
          </cell>
          <cell r="D908" t="str">
            <v>BALANCE SHEET</v>
          </cell>
          <cell r="G908" t="str">
            <v>LOAN FUNDS</v>
          </cell>
          <cell r="H908" t="str">
            <v>UNSECURED LOANS</v>
          </cell>
          <cell r="I908" t="str">
            <v>UNSECURED LOANS</v>
          </cell>
        </row>
        <row r="909">
          <cell r="A909" t="str">
            <v>L401002-293</v>
          </cell>
          <cell r="B909" t="str">
            <v>Loan/adv- Grp Co-DLF COMM ENTERPRISES</v>
          </cell>
          <cell r="C909" t="str">
            <v>LIABILITIES</v>
          </cell>
          <cell r="D909" t="str">
            <v>BALANCE SHEET</v>
          </cell>
          <cell r="G909" t="str">
            <v>LOAN FUNDS</v>
          </cell>
          <cell r="H909" t="str">
            <v>UNSECURED LOANS</v>
          </cell>
          <cell r="I909" t="str">
            <v>UNSECURED LOANS</v>
          </cell>
        </row>
        <row r="910">
          <cell r="A910" t="str">
            <v>L401002-295</v>
          </cell>
          <cell r="B910" t="str">
            <v>Loan/adv- Grp Co-BEVERLY PARK MAINT</v>
          </cell>
          <cell r="C910" t="str">
            <v>LIABILITIES</v>
          </cell>
          <cell r="D910" t="str">
            <v>BALANCE SHEET</v>
          </cell>
          <cell r="G910" t="str">
            <v>LOAN FUNDS</v>
          </cell>
          <cell r="H910" t="str">
            <v>UNSECURED LOANS</v>
          </cell>
          <cell r="I910" t="str">
            <v>UNSECURED LOANS</v>
          </cell>
        </row>
        <row r="911">
          <cell r="A911" t="str">
            <v>L401002-296</v>
          </cell>
          <cell r="B911" t="str">
            <v>Loan/adv- Grp Co-GALLERIA PROP MAINT</v>
          </cell>
          <cell r="C911" t="str">
            <v>LIABILITIES</v>
          </cell>
          <cell r="D911" t="str">
            <v>BALANCE SHEET</v>
          </cell>
          <cell r="G911" t="str">
            <v>LOAN FUNDS</v>
          </cell>
          <cell r="H911" t="str">
            <v>UNSECURED LOANS</v>
          </cell>
          <cell r="I911" t="str">
            <v>UNSECURED LOANS</v>
          </cell>
        </row>
        <row r="912">
          <cell r="A912" t="str">
            <v>L401002-297</v>
          </cell>
          <cell r="B912" t="str">
            <v>Loan/adv- Grp Co-REGENCY PARK PROP</v>
          </cell>
          <cell r="C912" t="str">
            <v>LIABILITIES</v>
          </cell>
          <cell r="D912" t="str">
            <v>BALANCE SHEET</v>
          </cell>
          <cell r="G912" t="str">
            <v>LOAN FUNDS</v>
          </cell>
          <cell r="H912" t="str">
            <v>UNSECURED LOANS</v>
          </cell>
          <cell r="I912" t="str">
            <v>UNSECURED LOANS</v>
          </cell>
        </row>
        <row r="913">
          <cell r="A913" t="str">
            <v>L401002-298</v>
          </cell>
          <cell r="B913" t="str">
            <v>Loan/adv- Grp Co.- RICHMOND PARK PROP MA</v>
          </cell>
          <cell r="C913" t="str">
            <v>LIABILITIES</v>
          </cell>
          <cell r="D913" t="str">
            <v>BALANCE SHEET</v>
          </cell>
          <cell r="E913" t="str">
            <v xml:space="preserve"> </v>
          </cell>
          <cell r="F913" t="str">
            <v xml:space="preserve"> </v>
          </cell>
          <cell r="G913" t="str">
            <v>LOAN FUNDS</v>
          </cell>
          <cell r="H913" t="str">
            <v>UNSECURED LOANS</v>
          </cell>
          <cell r="I913" t="str">
            <v>UNSECURED LOANS</v>
          </cell>
        </row>
        <row r="914">
          <cell r="A914" t="str">
            <v>L401002-299</v>
          </cell>
          <cell r="B914" t="str">
            <v>Loan/adv- Grp Co.- DLF CYBER CITY</v>
          </cell>
          <cell r="C914" t="str">
            <v>LIABILITIES</v>
          </cell>
          <cell r="D914" t="str">
            <v>BALANCE SHEET</v>
          </cell>
          <cell r="E914" t="str">
            <v xml:space="preserve"> </v>
          </cell>
          <cell r="F914" t="str">
            <v xml:space="preserve"> </v>
          </cell>
          <cell r="G914" t="str">
            <v>LOAN FUNDS</v>
          </cell>
          <cell r="H914" t="str">
            <v>UNSECURED LOANS</v>
          </cell>
          <cell r="I914" t="str">
            <v>UNSECURED LOANS</v>
          </cell>
        </row>
        <row r="915">
          <cell r="A915" t="str">
            <v>L401002-300</v>
          </cell>
          <cell r="B915" t="str">
            <v>Loan/adv- Grp Co.- Paliwal Real Estate P</v>
          </cell>
          <cell r="C915" t="str">
            <v>LIABILITIES</v>
          </cell>
          <cell r="D915" t="str">
            <v>BALANCE SHEET</v>
          </cell>
          <cell r="E915" t="str">
            <v xml:space="preserve"> </v>
          </cell>
          <cell r="F915" t="str">
            <v xml:space="preserve"> </v>
          </cell>
          <cell r="G915" t="str">
            <v>LOAN FUNDS</v>
          </cell>
          <cell r="H915" t="str">
            <v>UNSECURED LOANS</v>
          </cell>
          <cell r="I915" t="str">
            <v>UNSECURED LOANS</v>
          </cell>
        </row>
        <row r="916">
          <cell r="A916" t="str">
            <v>L401002-301</v>
          </cell>
          <cell r="B916" t="str">
            <v>Loan/adv- Grp Co-PALIWAL DEVP</v>
          </cell>
          <cell r="C916" t="str">
            <v>LIABILITIES</v>
          </cell>
          <cell r="D916" t="str">
            <v>BALANCE SHEET</v>
          </cell>
          <cell r="G916" t="str">
            <v>LOAN FUNDS</v>
          </cell>
          <cell r="H916" t="str">
            <v>UNSECURED LOANS</v>
          </cell>
          <cell r="I916" t="str">
            <v>UNSECURED LOANS</v>
          </cell>
        </row>
        <row r="917">
          <cell r="A917" t="str">
            <v>L401002-302</v>
          </cell>
          <cell r="B917" t="str">
            <v>Loan/adv- Grp Co.- MAGNA REAL EST. DEV.</v>
          </cell>
          <cell r="C917" t="str">
            <v>LIABILITIES</v>
          </cell>
          <cell r="D917" t="str">
            <v>BALANCE SHEET</v>
          </cell>
          <cell r="E917" t="str">
            <v xml:space="preserve"> </v>
          </cell>
          <cell r="F917" t="str">
            <v xml:space="preserve"> </v>
          </cell>
          <cell r="G917" t="str">
            <v>LOAN FUNDS</v>
          </cell>
          <cell r="H917" t="str">
            <v>UNSECURED LOANS</v>
          </cell>
          <cell r="I917" t="str">
            <v>UNSECURED LOANS</v>
          </cell>
        </row>
        <row r="918">
          <cell r="A918" t="str">
            <v>L401002-309</v>
          </cell>
          <cell r="B918" t="str">
            <v>Loan/adv- Grp Co.- Kairav real est</v>
          </cell>
          <cell r="C918" t="str">
            <v>LIABILITIES</v>
          </cell>
          <cell r="D918" t="str">
            <v>BALANCE SHEET</v>
          </cell>
          <cell r="E918" t="str">
            <v xml:space="preserve"> </v>
          </cell>
          <cell r="F918" t="str">
            <v xml:space="preserve"> </v>
          </cell>
          <cell r="G918" t="str">
            <v>LOAN FUNDS</v>
          </cell>
          <cell r="H918" t="str">
            <v>UNSECURED LOANS</v>
          </cell>
          <cell r="I918" t="str">
            <v>UNSECURED LOANS</v>
          </cell>
        </row>
        <row r="919">
          <cell r="A919" t="str">
            <v>L401002-318</v>
          </cell>
          <cell r="B919" t="str">
            <v>Loan/adv- Grp Co-JAWALA REAL EST</v>
          </cell>
          <cell r="C919" t="str">
            <v>LIABILITIES</v>
          </cell>
          <cell r="D919" t="str">
            <v>BALANCE SHEET</v>
          </cell>
          <cell r="G919" t="str">
            <v>LOAN FUNDS</v>
          </cell>
          <cell r="H919" t="str">
            <v>UNSECURED LOANS</v>
          </cell>
          <cell r="I919" t="str">
            <v>UNSECURED LOANS</v>
          </cell>
        </row>
        <row r="920">
          <cell r="A920" t="str">
            <v>L401002-325</v>
          </cell>
          <cell r="B920" t="str">
            <v>Loan/adv- Grp Co.-Edward Keventer</v>
          </cell>
          <cell r="C920" t="str">
            <v>LIABILITIES</v>
          </cell>
          <cell r="D920" t="str">
            <v>BALANCE SHEET</v>
          </cell>
          <cell r="E920" t="str">
            <v xml:space="preserve"> </v>
          </cell>
          <cell r="F920" t="str">
            <v xml:space="preserve"> </v>
          </cell>
          <cell r="G920" t="str">
            <v>LOAN FUNDS</v>
          </cell>
          <cell r="H920" t="str">
            <v>UNSECURED LOANS</v>
          </cell>
          <cell r="I920" t="str">
            <v>UNSECURED LOANS</v>
          </cell>
        </row>
        <row r="921">
          <cell r="A921" t="str">
            <v>L401002-374</v>
          </cell>
          <cell r="B921" t="str">
            <v>Loan/adv- Grp Co.-Eila Buil &amp; Dev</v>
          </cell>
          <cell r="C921" t="str">
            <v>LIABILITIES</v>
          </cell>
          <cell r="D921" t="str">
            <v>BALANCE SHEET</v>
          </cell>
          <cell r="E921" t="str">
            <v xml:space="preserve"> </v>
          </cell>
          <cell r="F921" t="str">
            <v xml:space="preserve"> </v>
          </cell>
          <cell r="G921" t="str">
            <v>LOAN FUNDS</v>
          </cell>
          <cell r="H921" t="str">
            <v>UNSECURED LOANS</v>
          </cell>
          <cell r="I921" t="str">
            <v>UNSECURED LOANS</v>
          </cell>
        </row>
        <row r="922">
          <cell r="A922" t="str">
            <v>L401002-381</v>
          </cell>
          <cell r="B922" t="str">
            <v>Loan/adv- Grp Co-DLF CYBER CITY DEVP LTD</v>
          </cell>
          <cell r="C922" t="str">
            <v>LIABILITIES</v>
          </cell>
          <cell r="D922" t="str">
            <v>BALANCE SHEET</v>
          </cell>
          <cell r="G922" t="str">
            <v>LOAN FUNDS</v>
          </cell>
          <cell r="H922" t="str">
            <v>UNSECURED LOANS</v>
          </cell>
          <cell r="I922" t="str">
            <v>UNSECURED LOANS</v>
          </cell>
        </row>
        <row r="923">
          <cell r="A923" t="str">
            <v>L401002-418</v>
          </cell>
          <cell r="B923" t="str">
            <v>Loan/adv- Grp Co.-Catherine Buil &amp; Dev P</v>
          </cell>
          <cell r="C923" t="str">
            <v>LIABILITIES</v>
          </cell>
          <cell r="D923" t="str">
            <v>BALANCE SHEET</v>
          </cell>
          <cell r="E923" t="str">
            <v xml:space="preserve"> </v>
          </cell>
          <cell r="F923" t="str">
            <v xml:space="preserve"> </v>
          </cell>
          <cell r="G923" t="str">
            <v>LOAN FUNDS</v>
          </cell>
          <cell r="H923" t="str">
            <v>UNSECURED LOANS</v>
          </cell>
          <cell r="I923" t="str">
            <v>UNSECURED LOANS</v>
          </cell>
        </row>
        <row r="924">
          <cell r="A924" t="str">
            <v>L401002-428</v>
          </cell>
          <cell r="B924" t="str">
            <v>Loan/adv- Grp Co-DAPL</v>
          </cell>
          <cell r="C924" t="str">
            <v>LIABILITIES</v>
          </cell>
          <cell r="D924" t="str">
            <v>BALANCE SHEET</v>
          </cell>
          <cell r="G924" t="str">
            <v>LOAN FUNDS</v>
          </cell>
          <cell r="H924" t="str">
            <v>UNSECURED LOANS</v>
          </cell>
          <cell r="I924" t="str">
            <v>UNSECURED LOANS</v>
          </cell>
        </row>
        <row r="925">
          <cell r="A925" t="str">
            <v>L401002-431</v>
          </cell>
          <cell r="B925" t="str">
            <v>Loan/adv- Grp Co-DLL</v>
          </cell>
          <cell r="C925" t="str">
            <v>LIABILITIES</v>
          </cell>
          <cell r="D925" t="str">
            <v>BALANCE SHEET</v>
          </cell>
          <cell r="G925" t="str">
            <v>LOAN FUNDS</v>
          </cell>
          <cell r="H925" t="str">
            <v>UNSECURED LOANS</v>
          </cell>
          <cell r="I925" t="str">
            <v>UNSECURED LOANS</v>
          </cell>
        </row>
        <row r="926">
          <cell r="A926" t="str">
            <v>L401002-517</v>
          </cell>
          <cell r="B926" t="str">
            <v>Loan/adv- Grp Co-DLF SEZ DEVLOPERS</v>
          </cell>
          <cell r="C926" t="str">
            <v>LIABILITIES</v>
          </cell>
          <cell r="D926" t="str">
            <v>BALANCE SHEET</v>
          </cell>
          <cell r="E926" t="str">
            <v xml:space="preserve"> </v>
          </cell>
          <cell r="G926" t="str">
            <v>LOAN FUNDS</v>
          </cell>
          <cell r="H926" t="str">
            <v>UNSECURED LOANS</v>
          </cell>
          <cell r="I926" t="str">
            <v>UNSECURED LOANS</v>
          </cell>
        </row>
        <row r="927">
          <cell r="A927" t="str">
            <v>L401002-526</v>
          </cell>
          <cell r="B927" t="str">
            <v>Loan/adv- Grp Co-DT CINEMAS LTD</v>
          </cell>
          <cell r="C927" t="str">
            <v>LIABILITIES</v>
          </cell>
          <cell r="D927" t="str">
            <v>BALANCE SHEET</v>
          </cell>
          <cell r="G927" t="str">
            <v>LOAN FUNDS</v>
          </cell>
          <cell r="H927" t="str">
            <v>UNSECURED LOANS</v>
          </cell>
          <cell r="I927" t="str">
            <v>UNSECURED LOANS</v>
          </cell>
        </row>
        <row r="928">
          <cell r="A928" t="str">
            <v>L401002-527</v>
          </cell>
          <cell r="B928" t="str">
            <v>Loan/adv- Grp Co.- Caressa Buil &amp; Cnstr</v>
          </cell>
          <cell r="C928" t="str">
            <v>LIABILITIES</v>
          </cell>
          <cell r="D928" t="str">
            <v>BALANCE SHEET</v>
          </cell>
          <cell r="E928" t="str">
            <v xml:space="preserve"> </v>
          </cell>
          <cell r="F928" t="str">
            <v xml:space="preserve"> </v>
          </cell>
          <cell r="G928" t="str">
            <v>LOAN FUNDS</v>
          </cell>
          <cell r="H928" t="str">
            <v>UNSECURED LOANS</v>
          </cell>
          <cell r="I928" t="str">
            <v>UNSECURED LOANS</v>
          </cell>
        </row>
        <row r="929">
          <cell r="A929" t="str">
            <v>L401002-534</v>
          </cell>
          <cell r="B929" t="str">
            <v>Loan/adv- Grp Co.-DICD Kolkota Rent Div</v>
          </cell>
          <cell r="C929" t="str">
            <v>LIABILITIES</v>
          </cell>
          <cell r="D929" t="str">
            <v>BALANCE SHEET</v>
          </cell>
          <cell r="E929" t="str">
            <v xml:space="preserve"> </v>
          </cell>
          <cell r="F929" t="str">
            <v xml:space="preserve"> </v>
          </cell>
          <cell r="G929" t="str">
            <v>LOAN FUNDS</v>
          </cell>
          <cell r="H929" t="str">
            <v>UNSECURED LOANS</v>
          </cell>
          <cell r="I929" t="str">
            <v>UNSECURED LOANS</v>
          </cell>
        </row>
        <row r="930">
          <cell r="A930" t="str">
            <v>L401002-535</v>
          </cell>
          <cell r="B930" t="str">
            <v>Loan/adv- Grp Co.-DICD Kolkota Comm Div</v>
          </cell>
          <cell r="C930" t="str">
            <v>LIABILITIES</v>
          </cell>
          <cell r="D930" t="str">
            <v>BALANCE SHEET</v>
          </cell>
          <cell r="E930" t="str">
            <v xml:space="preserve"> </v>
          </cell>
          <cell r="F930" t="str">
            <v xml:space="preserve"> </v>
          </cell>
          <cell r="G930" t="str">
            <v>LOAN FUNDS</v>
          </cell>
          <cell r="H930" t="str">
            <v>UNSECURED LOANS</v>
          </cell>
          <cell r="I930" t="str">
            <v>UNSECURED LOANS</v>
          </cell>
        </row>
        <row r="931">
          <cell r="A931" t="str">
            <v>L401002-550</v>
          </cell>
          <cell r="B931" t="str">
            <v>Loan/adv- Grp Co-Delanco Real Est P L</v>
          </cell>
          <cell r="C931" t="str">
            <v>LIABILITIES</v>
          </cell>
          <cell r="D931" t="str">
            <v>BALANCE SHEET</v>
          </cell>
          <cell r="E931" t="str">
            <v xml:space="preserve"> </v>
          </cell>
          <cell r="F931" t="str">
            <v xml:space="preserve"> </v>
          </cell>
          <cell r="G931" t="str">
            <v>LOAN FUNDS</v>
          </cell>
          <cell r="H931" t="str">
            <v>UNSECURED LOANS</v>
          </cell>
          <cell r="I931" t="str">
            <v>UNSECURED LOANS</v>
          </cell>
        </row>
        <row r="932">
          <cell r="A932" t="str">
            <v>L401002-589</v>
          </cell>
          <cell r="B932" t="str">
            <v>Loan/adv- Grp Co-DICD-AHEMDABAD</v>
          </cell>
          <cell r="C932" t="str">
            <v>LIABILITIES</v>
          </cell>
          <cell r="D932" t="str">
            <v>BALANCE SHEET</v>
          </cell>
          <cell r="G932" t="str">
            <v>LOAN FUNDS</v>
          </cell>
          <cell r="H932" t="str">
            <v>UNSECURED LOANS</v>
          </cell>
          <cell r="I932" t="str">
            <v>UNSECURED LOANS</v>
          </cell>
        </row>
        <row r="933">
          <cell r="A933" t="str">
            <v>L401002-592</v>
          </cell>
          <cell r="B933" t="str">
            <v>Loan/adv- Grp Co-DLF SEZ DEVP (ASR) LTD</v>
          </cell>
          <cell r="C933" t="str">
            <v>LIABILITIES</v>
          </cell>
          <cell r="D933" t="str">
            <v>BALANCE SHEET</v>
          </cell>
          <cell r="G933" t="str">
            <v>LOAN FUNDS</v>
          </cell>
          <cell r="H933" t="str">
            <v>UNSECURED LOANS</v>
          </cell>
          <cell r="I933" t="str">
            <v>UNSECURED LOANS</v>
          </cell>
        </row>
        <row r="934">
          <cell r="A934" t="str">
            <v>L401002-593</v>
          </cell>
          <cell r="B934" t="str">
            <v>Loan/adv- Grp Co-DLF SEZ HOLDING</v>
          </cell>
          <cell r="C934" t="str">
            <v>LIABILITIES</v>
          </cell>
          <cell r="D934" t="str">
            <v>BALANCE SHEET</v>
          </cell>
          <cell r="G934" t="str">
            <v>LOAN FUNDS</v>
          </cell>
          <cell r="H934" t="str">
            <v>UNSECURED LOANS</v>
          </cell>
          <cell r="I934" t="str">
            <v>UNSECURED LOANS</v>
          </cell>
        </row>
        <row r="935">
          <cell r="A935" t="str">
            <v>L401002-602</v>
          </cell>
          <cell r="B935" t="str">
            <v>Loan/adv- Grp Co-DLF ASSETS I PVT LTD</v>
          </cell>
          <cell r="C935" t="str">
            <v>LIABILITIES</v>
          </cell>
          <cell r="D935" t="str">
            <v>BALANCE SHEET</v>
          </cell>
          <cell r="G935" t="str">
            <v>LOAN FUNDS</v>
          </cell>
          <cell r="H935" t="str">
            <v>UNSECURED LOANS</v>
          </cell>
          <cell r="I935" t="str">
            <v>UNSECURED LOANS</v>
          </cell>
        </row>
        <row r="936">
          <cell r="A936" t="str">
            <v>L401002-705</v>
          </cell>
          <cell r="B936" t="str">
            <v>Loan/adv- Grp Co-DLF POWER LIMITED</v>
          </cell>
          <cell r="C936" t="str">
            <v>LIABILITIES</v>
          </cell>
          <cell r="D936" t="str">
            <v>BALANCE SHEET</v>
          </cell>
          <cell r="G936" t="str">
            <v>LOAN FUNDS</v>
          </cell>
          <cell r="H936" t="str">
            <v>UNSECURED LOANS</v>
          </cell>
          <cell r="I936" t="str">
            <v>UNSECURED LOANS</v>
          </cell>
        </row>
        <row r="937">
          <cell r="A937" t="str">
            <v>L401002-706</v>
          </cell>
          <cell r="B937" t="str">
            <v>LOAN/ADV-GRPCO-DLF HOTEL HOLDINGS LTD.</v>
          </cell>
          <cell r="C937" t="str">
            <v>LIABILITIES</v>
          </cell>
          <cell r="D937" t="str">
            <v>BALANCE SHEET</v>
          </cell>
          <cell r="E937" t="str">
            <v xml:space="preserve"> </v>
          </cell>
          <cell r="F937" t="str">
            <v xml:space="preserve"> </v>
          </cell>
          <cell r="G937" t="str">
            <v>LOAN FUNDS</v>
          </cell>
          <cell r="H937" t="str">
            <v>UNSECURED LOANS</v>
          </cell>
          <cell r="I937" t="str">
            <v>UNSECURED LOANS</v>
          </cell>
        </row>
        <row r="938">
          <cell r="A938" t="str">
            <v>L401002-707</v>
          </cell>
          <cell r="B938" t="str">
            <v>Loan/adv- Grp Co.- DLF HOTEL &amp; RESORTS</v>
          </cell>
          <cell r="C938" t="str">
            <v>LIABILITIES</v>
          </cell>
          <cell r="D938" t="str">
            <v>BALANCE SHEET</v>
          </cell>
          <cell r="E938" t="str">
            <v xml:space="preserve"> </v>
          </cell>
          <cell r="F938" t="str">
            <v xml:space="preserve"> </v>
          </cell>
          <cell r="G938" t="str">
            <v>LOAN FUNDS</v>
          </cell>
          <cell r="H938" t="str">
            <v>UNSECURED LOANS</v>
          </cell>
          <cell r="I938" t="str">
            <v>UNSECURED LOANS</v>
          </cell>
        </row>
        <row r="939">
          <cell r="A939" t="str">
            <v>L401003-053</v>
          </cell>
          <cell r="B939" t="str">
            <v>Loan-Gr Co-Felicite Buil &amp; Cnstr Pvt Ltd</v>
          </cell>
          <cell r="C939" t="str">
            <v>LIABILITIES</v>
          </cell>
          <cell r="D939" t="str">
            <v>BALANCE SHEET</v>
          </cell>
          <cell r="E939" t="str">
            <v xml:space="preserve"> </v>
          </cell>
          <cell r="F939" t="str">
            <v xml:space="preserve"> </v>
          </cell>
          <cell r="G939" t="str">
            <v>LOAN FUNDS</v>
          </cell>
          <cell r="H939" t="str">
            <v>UNSECURED LOANS</v>
          </cell>
          <cell r="I939" t="str">
            <v>UNSECURED LOANS</v>
          </cell>
        </row>
        <row r="940">
          <cell r="A940" t="str">
            <v>L401006-001</v>
          </cell>
          <cell r="B940" t="str">
            <v>Loan/adv- DLF INDUSTRIES</v>
          </cell>
          <cell r="C940" t="str">
            <v>LIABILITIES</v>
          </cell>
          <cell r="D940" t="str">
            <v>BALANCE SHEET</v>
          </cell>
          <cell r="G940" t="str">
            <v>LOAN FUNDS</v>
          </cell>
          <cell r="H940" t="str">
            <v>UNSECURED LOANS</v>
          </cell>
          <cell r="I940" t="str">
            <v>UNSECURED LOANS</v>
          </cell>
        </row>
        <row r="941">
          <cell r="A941" t="str">
            <v>L401006-002</v>
          </cell>
          <cell r="B941" t="str">
            <v>Loan/adv- DLF ENERGY</v>
          </cell>
          <cell r="C941" t="str">
            <v>LIABILITIES</v>
          </cell>
          <cell r="D941" t="str">
            <v>BALANCE SHEET</v>
          </cell>
          <cell r="G941" t="str">
            <v>LOAN FUNDS</v>
          </cell>
          <cell r="H941" t="str">
            <v>UNSECURED LOANS</v>
          </cell>
          <cell r="I941" t="str">
            <v>UNSECURED LOANS</v>
          </cell>
        </row>
        <row r="942">
          <cell r="A942" t="str">
            <v>L401006-003</v>
          </cell>
          <cell r="B942" t="str">
            <v>Loan/adv- DLF PROP MGMT SERV P L</v>
          </cell>
          <cell r="C942" t="str">
            <v>LIABILITIES</v>
          </cell>
          <cell r="D942" t="str">
            <v>BALANCE SHEET</v>
          </cell>
          <cell r="G942" t="str">
            <v>LOAN FUNDS</v>
          </cell>
          <cell r="H942" t="str">
            <v>UNSECURED LOANS</v>
          </cell>
          <cell r="I942" t="str">
            <v>UNSECURED LOANS</v>
          </cell>
        </row>
        <row r="943">
          <cell r="A943" t="str">
            <v>L401006-004</v>
          </cell>
          <cell r="B943" t="str">
            <v>Loan/adv- DLF HARYANA SEZ(GGN)</v>
          </cell>
          <cell r="C943" t="str">
            <v>LIABILITIES</v>
          </cell>
          <cell r="D943" t="str">
            <v>BALANCE SHEET</v>
          </cell>
          <cell r="G943" t="str">
            <v>LOAN FUNDS</v>
          </cell>
          <cell r="H943" t="str">
            <v>UNSECURED LOANS</v>
          </cell>
          <cell r="I943" t="str">
            <v>UNSECURED LOANS</v>
          </cell>
        </row>
        <row r="944">
          <cell r="A944" t="str">
            <v>L401006-005</v>
          </cell>
          <cell r="B944" t="str">
            <v>Loan/adv- DLF HARYANA SEZ(AMBALA)</v>
          </cell>
          <cell r="C944" t="str">
            <v>LIABILITIES</v>
          </cell>
          <cell r="D944" t="str">
            <v>BALANCE SHEET</v>
          </cell>
          <cell r="G944" t="str">
            <v>LOAN FUNDS</v>
          </cell>
          <cell r="H944" t="str">
            <v>UNSECURED LOANS</v>
          </cell>
          <cell r="I944" t="str">
            <v>UNSECURED LOANS</v>
          </cell>
        </row>
        <row r="945">
          <cell r="A945" t="str">
            <v>L401006-006</v>
          </cell>
          <cell r="B945" t="str">
            <v>Loan/adv- DLF HILTON HOTEL LTD</v>
          </cell>
          <cell r="C945" t="str">
            <v>LIABILITIES</v>
          </cell>
          <cell r="D945" t="str">
            <v>BALANCE SHEET</v>
          </cell>
          <cell r="G945" t="str">
            <v>LOAN FUNDS</v>
          </cell>
          <cell r="H945" t="str">
            <v>UNSECURED LOANS</v>
          </cell>
          <cell r="I945" t="str">
            <v>UNSECURED LOANS</v>
          </cell>
        </row>
        <row r="946">
          <cell r="A946" t="str">
            <v>L401007</v>
          </cell>
          <cell r="B946" t="str">
            <v>AUE CONTROL A/C</v>
          </cell>
          <cell r="C946" t="str">
            <v>LIABILITIES</v>
          </cell>
          <cell r="D946" t="str">
            <v>BALANCE SHEET</v>
          </cell>
          <cell r="G946" t="str">
            <v>LOAN FUNDS</v>
          </cell>
          <cell r="H946" t="str">
            <v>UNSECURED LOANS</v>
          </cell>
          <cell r="I946" t="str">
            <v>UNSECURED LOANS</v>
          </cell>
        </row>
        <row r="947">
          <cell r="A947" t="str">
            <v>L401008</v>
          </cell>
          <cell r="B947" t="str">
            <v>CORPORATE DIV. CONTROL ACOUNT</v>
          </cell>
          <cell r="C947" t="str">
            <v>LIABILITIES</v>
          </cell>
          <cell r="D947" t="str">
            <v>BALANCE SHEET</v>
          </cell>
          <cell r="G947" t="str">
            <v>LOAN FUNDS</v>
          </cell>
          <cell r="H947" t="str">
            <v>UNSECURED LOANS</v>
          </cell>
          <cell r="I947" t="str">
            <v>UNSECURED LOANS</v>
          </cell>
        </row>
        <row r="948">
          <cell r="A948" t="str">
            <v>L401009-101-001</v>
          </cell>
          <cell r="B948" t="str">
            <v>Loan/adv- Grp Co-DLF LTD - POWER DIV.</v>
          </cell>
          <cell r="C948" t="str">
            <v>LIABILITIES</v>
          </cell>
          <cell r="D948" t="str">
            <v>BALANCE SHEET</v>
          </cell>
          <cell r="G948" t="str">
            <v>LOAN FUNDS</v>
          </cell>
          <cell r="H948" t="str">
            <v>UNSECURED LOANS</v>
          </cell>
          <cell r="I948" t="str">
            <v>UNSECURED LOANS</v>
          </cell>
        </row>
        <row r="949">
          <cell r="A949" t="str">
            <v>L401009-101-002</v>
          </cell>
          <cell r="B949" t="str">
            <v>Loan/adv- Grp Co-DUL - ESTATE OFFICE</v>
          </cell>
          <cell r="C949" t="str">
            <v>LIABILITIES</v>
          </cell>
          <cell r="D949" t="str">
            <v>BALANCE SHEET</v>
          </cell>
          <cell r="G949" t="str">
            <v>LOAN FUNDS</v>
          </cell>
          <cell r="H949" t="str">
            <v>UNSECURED LOANS</v>
          </cell>
          <cell r="I949" t="str">
            <v>UNSECURED LOANS</v>
          </cell>
        </row>
        <row r="950">
          <cell r="A950" t="str">
            <v>L401009-101-003</v>
          </cell>
          <cell r="B950" t="str">
            <v>Loan/adv- Grp Co-DLF HOSP DIV.</v>
          </cell>
          <cell r="C950" t="str">
            <v>LIABILITIES</v>
          </cell>
          <cell r="D950" t="str">
            <v>BALANCE SHEET</v>
          </cell>
          <cell r="G950" t="str">
            <v>LOAN FUNDS</v>
          </cell>
          <cell r="H950" t="str">
            <v>UNSECURED LOANS</v>
          </cell>
          <cell r="I950" t="str">
            <v>UNSECURED LOANS</v>
          </cell>
        </row>
        <row r="951">
          <cell r="A951" t="str">
            <v>L401009-279-001</v>
          </cell>
          <cell r="B951" t="str">
            <v>Loan/adv- Grp Co-DCDL-CORP</v>
          </cell>
          <cell r="C951" t="str">
            <v>LIABILITIES</v>
          </cell>
          <cell r="D951" t="str">
            <v>BALANCE SHEET</v>
          </cell>
          <cell r="G951" t="str">
            <v>LOAN FUNDS</v>
          </cell>
          <cell r="H951" t="str">
            <v>UNSECURED LOANS</v>
          </cell>
          <cell r="I951" t="str">
            <v>UNSECURED LOANS</v>
          </cell>
        </row>
        <row r="952">
          <cell r="A952" t="str">
            <v>L401009-279-002</v>
          </cell>
          <cell r="B952" t="str">
            <v>Loan/adv- Grp Co-DCDL- POWER</v>
          </cell>
          <cell r="C952" t="str">
            <v>LIABILITIES</v>
          </cell>
          <cell r="D952" t="str">
            <v>BALANCE SHEET</v>
          </cell>
          <cell r="G952" t="str">
            <v>LOAN FUNDS</v>
          </cell>
          <cell r="H952" t="str">
            <v>UNSECURED LOANS</v>
          </cell>
          <cell r="I952" t="str">
            <v>UNSECURED LOANS</v>
          </cell>
        </row>
        <row r="953">
          <cell r="A953" t="str">
            <v>L401009-279-003</v>
          </cell>
          <cell r="B953" t="str">
            <v>Loan/adv- Grp Co-DCDL-KOLKATA</v>
          </cell>
          <cell r="C953" t="str">
            <v>LIABILITIES</v>
          </cell>
          <cell r="D953" t="str">
            <v>BALANCE SHEET</v>
          </cell>
          <cell r="G953" t="str">
            <v>LOAN FUNDS</v>
          </cell>
          <cell r="H953" t="str">
            <v>UNSECURED LOANS</v>
          </cell>
          <cell r="I953" t="str">
            <v>UNSECURED LOANS</v>
          </cell>
        </row>
        <row r="954">
          <cell r="A954" t="str">
            <v>L401009-428-001</v>
          </cell>
          <cell r="B954" t="str">
            <v>Loan/adv- Grp Co-DAL MAINT DIV.</v>
          </cell>
          <cell r="C954" t="str">
            <v>LIABILITIES</v>
          </cell>
          <cell r="D954" t="str">
            <v>BALANCE SHEET</v>
          </cell>
          <cell r="G954" t="str">
            <v>LOAN FUNDS</v>
          </cell>
          <cell r="H954" t="str">
            <v>UNSECURED LOANS</v>
          </cell>
          <cell r="I954" t="str">
            <v>UNSECURED LOANS</v>
          </cell>
        </row>
        <row r="955">
          <cell r="A955" t="str">
            <v>L401009-428-001</v>
          </cell>
          <cell r="B955" t="str">
            <v>Loan/adv- Grp Co-DAPL-CONS DIV.</v>
          </cell>
          <cell r="C955" t="str">
            <v>LIABILITIES</v>
          </cell>
          <cell r="D955" t="str">
            <v>BALANCE SHEET</v>
          </cell>
          <cell r="G955" t="str">
            <v>LOAN FUNDS</v>
          </cell>
          <cell r="H955" t="str">
            <v>UNSECURED LOANS</v>
          </cell>
          <cell r="I955" t="str">
            <v>UNSECURED LOANS</v>
          </cell>
        </row>
        <row r="956">
          <cell r="A956" t="str">
            <v>L402001-000</v>
          </cell>
          <cell r="B956" t="str">
            <v>Unsecurd Loan(Oth)</v>
          </cell>
          <cell r="C956" t="str">
            <v>LIABILITIES</v>
          </cell>
          <cell r="D956" t="str">
            <v>BALANCE SHEET</v>
          </cell>
          <cell r="E956" t="str">
            <v xml:space="preserve"> </v>
          </cell>
          <cell r="F956" t="str">
            <v xml:space="preserve"> </v>
          </cell>
          <cell r="G956" t="str">
            <v>LOAN FUNDS</v>
          </cell>
          <cell r="H956" t="str">
            <v>UNSECURED LOANS</v>
          </cell>
          <cell r="I956" t="str">
            <v>UNSECURED LOANS</v>
          </cell>
        </row>
        <row r="957">
          <cell r="A957" t="str">
            <v>L402001-001</v>
          </cell>
          <cell r="B957" t="str">
            <v>Unsecurd Loan(Oth)- WB EIDCL</v>
          </cell>
          <cell r="C957" t="str">
            <v>LIABILITIES</v>
          </cell>
          <cell r="D957" t="str">
            <v>BALANCE SHEET</v>
          </cell>
          <cell r="E957" t="str">
            <v xml:space="preserve"> </v>
          </cell>
          <cell r="F957" t="str">
            <v xml:space="preserve"> </v>
          </cell>
          <cell r="G957" t="str">
            <v>LOAN FUNDS</v>
          </cell>
          <cell r="H957" t="str">
            <v>UNSECURED LOANS</v>
          </cell>
          <cell r="I957" t="str">
            <v>UNSECURED LOANS</v>
          </cell>
        </row>
        <row r="958">
          <cell r="A958" t="str">
            <v>L402001-002</v>
          </cell>
          <cell r="B958" t="str">
            <v>Unsecurd Loan(Oth)- CHNDIGRH ADMIN</v>
          </cell>
          <cell r="C958" t="str">
            <v>LIABILITIES</v>
          </cell>
          <cell r="D958" t="str">
            <v>BALANCE SHEET</v>
          </cell>
          <cell r="E958" t="str">
            <v xml:space="preserve"> </v>
          </cell>
          <cell r="F958" t="str">
            <v xml:space="preserve"> </v>
          </cell>
          <cell r="G958" t="str">
            <v>LOAN FUNDS</v>
          </cell>
          <cell r="H958" t="str">
            <v>UNSECURED LOANS</v>
          </cell>
          <cell r="I958" t="str">
            <v>UNSECURED LOANS</v>
          </cell>
        </row>
        <row r="959">
          <cell r="A959" t="str">
            <v>L402001-003</v>
          </cell>
          <cell r="B959" t="str">
            <v>Unsecurd Loan(Oth)-SHAPOORJI PALLONJI&amp;CO</v>
          </cell>
          <cell r="C959" t="str">
            <v>LIABILITIES</v>
          </cell>
          <cell r="D959" t="str">
            <v>BALANCE SHEET</v>
          </cell>
          <cell r="E959" t="str">
            <v xml:space="preserve"> </v>
          </cell>
          <cell r="F959" t="str">
            <v xml:space="preserve"> </v>
          </cell>
          <cell r="G959" t="str">
            <v>LOAN FUNDS</v>
          </cell>
          <cell r="H959" t="str">
            <v>UNSECURED LOANS</v>
          </cell>
          <cell r="I959" t="str">
            <v>UNSECURED LOANS</v>
          </cell>
        </row>
        <row r="960">
          <cell r="A960" t="str">
            <v>L402001-004</v>
          </cell>
          <cell r="B960" t="str">
            <v>Unsecurd Loan(Oth)-Prime Cellular Ltd</v>
          </cell>
          <cell r="C960" t="str">
            <v>LIABILITIES</v>
          </cell>
          <cell r="D960" t="str">
            <v>BALANCE SHEET</v>
          </cell>
          <cell r="E960" t="str">
            <v xml:space="preserve"> </v>
          </cell>
          <cell r="F960" t="str">
            <v xml:space="preserve"> </v>
          </cell>
          <cell r="G960" t="str">
            <v>LOAN FUNDS</v>
          </cell>
          <cell r="H960" t="str">
            <v>UNSECURED LOANS</v>
          </cell>
          <cell r="I960" t="str">
            <v>UNSECURED LOANS</v>
          </cell>
        </row>
        <row r="961">
          <cell r="A961" t="str">
            <v>L402001-005</v>
          </cell>
          <cell r="B961" t="str">
            <v>Unsecured Loans(Oth)-Udipti</v>
          </cell>
          <cell r="C961" t="str">
            <v>LIABILITIES</v>
          </cell>
          <cell r="D961" t="str">
            <v>BALANCE SHEET</v>
          </cell>
          <cell r="E961" t="str">
            <v xml:space="preserve"> </v>
          </cell>
          <cell r="F961" t="str">
            <v xml:space="preserve"> </v>
          </cell>
          <cell r="G961" t="str">
            <v>LOAN FUNDS</v>
          </cell>
          <cell r="H961" t="str">
            <v>UNSECURED LOANS</v>
          </cell>
          <cell r="I961" t="str">
            <v>UNSECURED LOANS</v>
          </cell>
        </row>
        <row r="962">
          <cell r="A962" t="str">
            <v>L402002-001</v>
          </cell>
          <cell r="B962" t="str">
            <v>Loan-JV-Bridget Buil &amp; Dev Pvt Ltd</v>
          </cell>
          <cell r="C962" t="str">
            <v>LIABILITIES</v>
          </cell>
          <cell r="D962" t="str">
            <v>BALANCE SHEET</v>
          </cell>
          <cell r="E962" t="str">
            <v xml:space="preserve"> </v>
          </cell>
          <cell r="F962" t="str">
            <v xml:space="preserve"> </v>
          </cell>
          <cell r="G962" t="str">
            <v>LOAN FUNDS</v>
          </cell>
          <cell r="H962" t="str">
            <v>UNSECURED LOANS</v>
          </cell>
          <cell r="I962" t="str">
            <v>UNSECURED LOANS</v>
          </cell>
        </row>
        <row r="963">
          <cell r="A963" t="str">
            <v>L403001</v>
          </cell>
          <cell r="B963" t="str">
            <v>Loans &amp; advances- Other Body Corporate</v>
          </cell>
          <cell r="C963" t="str">
            <v>LIABILITIES</v>
          </cell>
          <cell r="D963" t="str">
            <v>BALANCE SHEET</v>
          </cell>
          <cell r="E963" t="str">
            <v xml:space="preserve"> </v>
          </cell>
          <cell r="F963" t="str">
            <v xml:space="preserve"> </v>
          </cell>
          <cell r="G963" t="str">
            <v>LOAN FUNDS</v>
          </cell>
          <cell r="H963" t="str">
            <v>UNSECURED LOANS</v>
          </cell>
          <cell r="I963" t="str">
            <v>UNSECURED LOANS</v>
          </cell>
        </row>
        <row r="964">
          <cell r="A964" t="str">
            <v>L404001</v>
          </cell>
          <cell r="B964" t="str">
            <v>Debentures (Unsecured)</v>
          </cell>
          <cell r="C964" t="str">
            <v>LIABILITIES</v>
          </cell>
          <cell r="D964" t="str">
            <v>BALANCE SHEET</v>
          </cell>
          <cell r="E964" t="str">
            <v xml:space="preserve"> </v>
          </cell>
          <cell r="F964" t="str">
            <v xml:space="preserve"> </v>
          </cell>
          <cell r="G964" t="str">
            <v>LOAN FUNDS</v>
          </cell>
          <cell r="H964" t="str">
            <v>UNSECURED LOANS</v>
          </cell>
          <cell r="I964" t="str">
            <v>UNSECURED LOANS</v>
          </cell>
        </row>
        <row r="965">
          <cell r="A965" t="str">
            <v>L404002</v>
          </cell>
          <cell r="B965" t="str">
            <v>Deb. App. &amp; Call Money(Pending allotmnt)</v>
          </cell>
          <cell r="C965" t="str">
            <v>LIABILITIES</v>
          </cell>
          <cell r="D965" t="str">
            <v>BALANCE SHEET</v>
          </cell>
          <cell r="E965" t="str">
            <v xml:space="preserve"> </v>
          </cell>
          <cell r="F965" t="str">
            <v xml:space="preserve"> </v>
          </cell>
          <cell r="G965" t="str">
            <v>LOAN FUNDS</v>
          </cell>
          <cell r="H965" t="str">
            <v>UNSECURED LOANS</v>
          </cell>
          <cell r="I965" t="str">
            <v>UNSECURED LOANS</v>
          </cell>
        </row>
        <row r="966">
          <cell r="A966" t="str">
            <v>L405001</v>
          </cell>
          <cell r="B966" t="str">
            <v>Intt.accrued &amp; Due (STL /Deb.)</v>
          </cell>
          <cell r="C966" t="str">
            <v>LIABILITIES</v>
          </cell>
          <cell r="D966" t="str">
            <v>BALANCE SHEET</v>
          </cell>
          <cell r="E966" t="str">
            <v xml:space="preserve"> </v>
          </cell>
          <cell r="F966" t="str">
            <v xml:space="preserve"> </v>
          </cell>
          <cell r="G966" t="str">
            <v>LOAN FUNDS</v>
          </cell>
          <cell r="H966" t="str">
            <v>UNSECURED LOANS</v>
          </cell>
          <cell r="I966" t="str">
            <v>UNSECURED LOANS</v>
          </cell>
        </row>
        <row r="967">
          <cell r="A967" t="str">
            <v>L405002</v>
          </cell>
          <cell r="B967" t="str">
            <v>Interest Accrued and Due</v>
          </cell>
          <cell r="C967" t="str">
            <v>LIABILITIES</v>
          </cell>
          <cell r="D967" t="str">
            <v>BALANCE SHEET</v>
          </cell>
          <cell r="E967" t="str">
            <v xml:space="preserve"> </v>
          </cell>
          <cell r="F967" t="str">
            <v xml:space="preserve"> </v>
          </cell>
          <cell r="G967" t="str">
            <v>LOAN FUNDS</v>
          </cell>
          <cell r="H967" t="str">
            <v>UNSECURED LOANS</v>
          </cell>
          <cell r="I967" t="str">
            <v>UNSECURED LOANS</v>
          </cell>
        </row>
        <row r="968">
          <cell r="A968" t="str">
            <v>L406001</v>
          </cell>
          <cell r="B968" t="str">
            <v>Unsecured Loan - HSBC</v>
          </cell>
          <cell r="C968" t="str">
            <v>LIABILITIES</v>
          </cell>
          <cell r="D968" t="str">
            <v>BALANCE SHEET</v>
          </cell>
          <cell r="E968" t="str">
            <v xml:space="preserve"> </v>
          </cell>
          <cell r="F968" t="str">
            <v xml:space="preserve"> </v>
          </cell>
          <cell r="G968" t="str">
            <v>LOAN FUNDS</v>
          </cell>
          <cell r="H968" t="str">
            <v>UNSECURED LOANS</v>
          </cell>
          <cell r="I968" t="str">
            <v>UNSECURED LOANS</v>
          </cell>
        </row>
        <row r="969">
          <cell r="A969" t="str">
            <v>L406002</v>
          </cell>
          <cell r="B969" t="str">
            <v>Unsecured Loan - Kotak Mahindra</v>
          </cell>
          <cell r="C969" t="str">
            <v>LIABILITIES</v>
          </cell>
          <cell r="D969" t="str">
            <v>BALANCE SHEET</v>
          </cell>
          <cell r="E969" t="str">
            <v xml:space="preserve"> </v>
          </cell>
          <cell r="F969" t="str">
            <v xml:space="preserve"> </v>
          </cell>
          <cell r="G969" t="str">
            <v>LOAN FUNDS</v>
          </cell>
          <cell r="H969" t="str">
            <v>UNSECURED LOANS</v>
          </cell>
          <cell r="I969" t="str">
            <v>UNSECURED LOANS</v>
          </cell>
        </row>
        <row r="970">
          <cell r="A970" t="str">
            <v>L406003</v>
          </cell>
          <cell r="B970" t="str">
            <v>Unsecured Loan - DBS BANK LTD.</v>
          </cell>
          <cell r="C970" t="str">
            <v>LIABILITIES</v>
          </cell>
          <cell r="D970" t="str">
            <v>BALANCE SHEET</v>
          </cell>
          <cell r="E970" t="str">
            <v xml:space="preserve"> </v>
          </cell>
          <cell r="F970" t="str">
            <v xml:space="preserve"> </v>
          </cell>
          <cell r="G970" t="str">
            <v>LOAN FUNDS</v>
          </cell>
          <cell r="H970" t="str">
            <v>UNSECURED LOANS</v>
          </cell>
          <cell r="I970" t="str">
            <v>UNSECURED LOANS</v>
          </cell>
        </row>
        <row r="971">
          <cell r="A971" t="str">
            <v>L406003</v>
          </cell>
          <cell r="B971" t="str">
            <v>Unsecured Loan - DBS BANK</v>
          </cell>
          <cell r="C971" t="str">
            <v>LIABILITIES</v>
          </cell>
          <cell r="D971" t="str">
            <v>BALANCE SHEET</v>
          </cell>
          <cell r="G971" t="str">
            <v>LOAN FUNDS</v>
          </cell>
          <cell r="H971" t="str">
            <v>UNSECURED LOANS</v>
          </cell>
          <cell r="I971" t="str">
            <v>UNSECURED LOANS</v>
          </cell>
        </row>
        <row r="972">
          <cell r="A972" t="str">
            <v>L407001-010</v>
          </cell>
          <cell r="B972" t="str">
            <v>Unsecured Loan - DUL</v>
          </cell>
          <cell r="C972" t="str">
            <v>LIABILITIES</v>
          </cell>
          <cell r="D972" t="str">
            <v>BALANCE SHEET</v>
          </cell>
          <cell r="G972" t="str">
            <v>LOAN FUNDS</v>
          </cell>
          <cell r="H972" t="str">
            <v>UNSECURED LOANS</v>
          </cell>
          <cell r="I972" t="str">
            <v>UNSECURED LOANS</v>
          </cell>
        </row>
        <row r="973">
          <cell r="A973" t="str">
            <v>L407001-034</v>
          </cell>
          <cell r="B973" t="str">
            <v>Unsecured Loan - BHORUKA FIN SERV</v>
          </cell>
          <cell r="C973" t="str">
            <v>LIABILITIES</v>
          </cell>
          <cell r="D973" t="str">
            <v>BALANCE SHEET</v>
          </cell>
          <cell r="G973" t="str">
            <v>LOAN FUNDS</v>
          </cell>
          <cell r="H973" t="str">
            <v>UNSECURED LOANS</v>
          </cell>
          <cell r="I973" t="str">
            <v>UNSECURED LOANS</v>
          </cell>
        </row>
        <row r="974">
          <cell r="A974" t="str">
            <v>L407001-036</v>
          </cell>
          <cell r="B974" t="str">
            <v>Unsecured Loan - GALAXY MERCANTILE</v>
          </cell>
          <cell r="C974" t="str">
            <v>LIABILITIES</v>
          </cell>
          <cell r="D974" t="str">
            <v>BALANCE SHEET</v>
          </cell>
          <cell r="G974" t="str">
            <v>LOAN FUNDS</v>
          </cell>
          <cell r="H974" t="str">
            <v>UNSECURED LOANS</v>
          </cell>
          <cell r="I974" t="str">
            <v>UNSECURED LOANS</v>
          </cell>
        </row>
        <row r="975">
          <cell r="A975" t="str">
            <v>L407001-061</v>
          </cell>
          <cell r="B975" t="str">
            <v>Unsecured Loan - SHIVAJI MARG PROP</v>
          </cell>
          <cell r="C975" t="str">
            <v>LIABILITIES</v>
          </cell>
          <cell r="D975" t="str">
            <v>BALANCE SHEET</v>
          </cell>
          <cell r="G975" t="str">
            <v>LOAN FUNDS</v>
          </cell>
          <cell r="H975" t="str">
            <v>UNSECURED LOANS</v>
          </cell>
          <cell r="I975" t="str">
            <v>UNSECURED LOANS</v>
          </cell>
        </row>
        <row r="976">
          <cell r="A976" t="str">
            <v>L407001-274</v>
          </cell>
          <cell r="B976" t="str">
            <v>Unsecured Loan - DLF RETAIL DEVP LTD</v>
          </cell>
          <cell r="C976" t="str">
            <v>LIABILITIES</v>
          </cell>
          <cell r="D976" t="str">
            <v>BALANCE SHEET</v>
          </cell>
          <cell r="G976" t="str">
            <v>LOAN FUNDS</v>
          </cell>
          <cell r="H976" t="str">
            <v>UNSECURED LOANS</v>
          </cell>
          <cell r="I976" t="str">
            <v>UNSECURED LOANS</v>
          </cell>
        </row>
        <row r="977">
          <cell r="A977" t="str">
            <v>L407001-279</v>
          </cell>
          <cell r="B977" t="str">
            <v>Unsecured Loan - DCDL</v>
          </cell>
          <cell r="C977" t="str">
            <v>LIABILITIES</v>
          </cell>
          <cell r="D977" t="str">
            <v>BALANCE SHEET</v>
          </cell>
          <cell r="G977" t="str">
            <v>LOAN FUNDS</v>
          </cell>
          <cell r="H977" t="str">
            <v>UNSECURED LOANS</v>
          </cell>
          <cell r="I977" t="str">
            <v>UNSECURED LOANS</v>
          </cell>
        </row>
        <row r="978">
          <cell r="A978" t="str">
            <v>L407002</v>
          </cell>
          <cell r="B978" t="str">
            <v>Unsecured Loan - CHANDIGARH ADMIN.</v>
          </cell>
          <cell r="C978" t="str">
            <v>LIABILITIES</v>
          </cell>
          <cell r="D978" t="str">
            <v>BALANCE SHEET</v>
          </cell>
          <cell r="G978" t="str">
            <v>LOAN FUNDS</v>
          </cell>
          <cell r="H978" t="str">
            <v>UNSECURED LOANS</v>
          </cell>
          <cell r="I978" t="str">
            <v>UNSECURED LOANS</v>
          </cell>
        </row>
        <row r="979">
          <cell r="A979" t="str">
            <v>L407002-279-001</v>
          </cell>
          <cell r="B979" t="str">
            <v>Unsecured Loan - DCDL-CORP</v>
          </cell>
          <cell r="C979" t="str">
            <v>LIABILITIES</v>
          </cell>
          <cell r="D979" t="str">
            <v>BALANCE SHEET</v>
          </cell>
          <cell r="G979" t="str">
            <v>LOAN FUNDS</v>
          </cell>
          <cell r="H979" t="str">
            <v>UNSECURED LOANS</v>
          </cell>
          <cell r="I979" t="str">
            <v>UNSECURED LOANS</v>
          </cell>
        </row>
        <row r="980">
          <cell r="A980" t="str">
            <v>L407003</v>
          </cell>
          <cell r="B980" t="str">
            <v>Unsecured Loan - WB ELEC IND DEVP</v>
          </cell>
          <cell r="C980" t="str">
            <v>LIABILITIES</v>
          </cell>
          <cell r="D980" t="str">
            <v>BALANCE SHEET</v>
          </cell>
          <cell r="G980" t="str">
            <v>LOAN FUNDS</v>
          </cell>
          <cell r="H980" t="str">
            <v>UNSECURED LOANS</v>
          </cell>
          <cell r="I980" t="str">
            <v>UNSECURED LOANS</v>
          </cell>
        </row>
        <row r="981">
          <cell r="A981" t="str">
            <v>L407004</v>
          </cell>
          <cell r="B981" t="str">
            <v>Unsecured Loan - OTHERS</v>
          </cell>
          <cell r="C981" t="str">
            <v>LIABILITIES</v>
          </cell>
          <cell r="D981" t="str">
            <v>BALANCE SHEET</v>
          </cell>
          <cell r="G981" t="str">
            <v>LOAN FUNDS</v>
          </cell>
          <cell r="H981" t="str">
            <v>UNSECURED LOANS</v>
          </cell>
          <cell r="I981" t="str">
            <v>UNSECURED LOANS</v>
          </cell>
        </row>
        <row r="982">
          <cell r="A982" t="str">
            <v>L501001</v>
          </cell>
          <cell r="B982" t="str">
            <v>Sundry Creditor (Grp Co.)</v>
          </cell>
          <cell r="C982" t="str">
            <v>LIABILITIES</v>
          </cell>
          <cell r="D982" t="str">
            <v>BALANCE SHEET</v>
          </cell>
          <cell r="E982" t="str">
            <v xml:space="preserve"> </v>
          </cell>
          <cell r="F982" t="str">
            <v xml:space="preserve"> </v>
          </cell>
          <cell r="G982" t="str">
            <v>CURRENT LIABILITIES AND PROVISIONS</v>
          </cell>
          <cell r="H982" t="str">
            <v>CURRENT LIABILITIES</v>
          </cell>
          <cell r="I982" t="str">
            <v>SUNDRY CREDITORS</v>
          </cell>
        </row>
        <row r="983">
          <cell r="A983" t="str">
            <v>L502001</v>
          </cell>
          <cell r="B983" t="str">
            <v>Sundry Creditor(Thrd Prty)- Stamp In Hnd</v>
          </cell>
          <cell r="C983" t="str">
            <v>LIABILITIES</v>
          </cell>
          <cell r="D983" t="str">
            <v>BALANCE SHEET</v>
          </cell>
          <cell r="E983" t="str">
            <v>SUPPLIER PAYABLE A/C</v>
          </cell>
          <cell r="F983" t="str">
            <v xml:space="preserve"> </v>
          </cell>
          <cell r="G983" t="str">
            <v>CURRENT LIABILITIES AND PROVISIONS</v>
          </cell>
          <cell r="H983" t="str">
            <v>CURRENT LIABILITIES</v>
          </cell>
          <cell r="I983" t="str">
            <v>SUNDRY CREDITORS</v>
          </cell>
        </row>
        <row r="984">
          <cell r="A984" t="str">
            <v>L502002</v>
          </cell>
          <cell r="B984" t="str">
            <v>Sundry Creditor(Thrd Prty)- Broker</v>
          </cell>
          <cell r="C984" t="str">
            <v>LIABILITIES</v>
          </cell>
          <cell r="D984" t="str">
            <v>BALANCE SHEET</v>
          </cell>
          <cell r="E984" t="str">
            <v>SUPPLIER PAYABLE A/C</v>
          </cell>
          <cell r="F984" t="str">
            <v xml:space="preserve"> </v>
          </cell>
          <cell r="G984" t="str">
            <v>CURRENT LIABILITIES AND PROVISIONS</v>
          </cell>
          <cell r="H984" t="str">
            <v>CURRENT LIABILITIES</v>
          </cell>
          <cell r="I984" t="str">
            <v>SUNDRY CREDITORS</v>
          </cell>
        </row>
        <row r="985">
          <cell r="A985" t="str">
            <v>L502003</v>
          </cell>
          <cell r="B985" t="str">
            <v>Sundry Creditor(Thrd Prty)- Contractors</v>
          </cell>
          <cell r="C985" t="str">
            <v>LIABILITIES</v>
          </cell>
          <cell r="D985" t="str">
            <v>BALANCE SHEET</v>
          </cell>
          <cell r="E985" t="str">
            <v>SUPPLIER PAYABLE A/C</v>
          </cell>
          <cell r="F985" t="str">
            <v xml:space="preserve"> </v>
          </cell>
          <cell r="G985" t="str">
            <v>CURRENT LIABILITIES AND PROVISIONS</v>
          </cell>
          <cell r="H985" t="str">
            <v>CURRENT LIABILITIES</v>
          </cell>
          <cell r="I985" t="str">
            <v>SUNDRY CREDITORS</v>
          </cell>
        </row>
        <row r="986">
          <cell r="A986" t="str">
            <v>L502004</v>
          </cell>
          <cell r="B986" t="str">
            <v>Sundry Creditor(Thrd Prty)- (Prof &amp; RET)</v>
          </cell>
          <cell r="C986" t="str">
            <v>LIABILITIES</v>
          </cell>
          <cell r="D986" t="str">
            <v>BALANCE SHEET</v>
          </cell>
          <cell r="E986" t="str">
            <v>SUPPLIER PAYABLE A/C</v>
          </cell>
          <cell r="F986" t="str">
            <v xml:space="preserve"> </v>
          </cell>
          <cell r="G986" t="str">
            <v>CURRENT LIABILITIES AND PROVISIONS</v>
          </cell>
          <cell r="H986" t="str">
            <v>CURRENT LIABILITIES</v>
          </cell>
          <cell r="I986" t="str">
            <v>SUNDRY CREDITORS</v>
          </cell>
        </row>
        <row r="987">
          <cell r="A987" t="str">
            <v>L502005</v>
          </cell>
          <cell r="B987" t="str">
            <v>Sundry Creditor(Thrd Prty)- Capital Good</v>
          </cell>
          <cell r="C987" t="str">
            <v>LIABILITIES</v>
          </cell>
          <cell r="D987" t="str">
            <v>BALANCE SHEET</v>
          </cell>
          <cell r="E987" t="str">
            <v>SUPPLIER PAYABLE A/C</v>
          </cell>
          <cell r="F987" t="str">
            <v xml:space="preserve"> </v>
          </cell>
          <cell r="G987" t="str">
            <v>CURRENT LIABILITIES AND PROVISIONS</v>
          </cell>
          <cell r="H987" t="str">
            <v>CURRENT LIABILITIES</v>
          </cell>
          <cell r="I987" t="str">
            <v>SUNDRY CREDITORS</v>
          </cell>
        </row>
        <row r="988">
          <cell r="A988" t="str">
            <v>L502006</v>
          </cell>
          <cell r="B988" t="str">
            <v>Provision for exp/Outstandng Liabilities</v>
          </cell>
          <cell r="C988" t="str">
            <v>LIABILITIES</v>
          </cell>
          <cell r="D988" t="str">
            <v>BALANCE SHEET</v>
          </cell>
          <cell r="E988" t="str">
            <v xml:space="preserve"> </v>
          </cell>
          <cell r="F988" t="str">
            <v xml:space="preserve"> </v>
          </cell>
          <cell r="G988" t="str">
            <v>CURRENT LIABILITIES AND PROVISIONS</v>
          </cell>
          <cell r="H988" t="str">
            <v>CURRENT LIABILITIES</v>
          </cell>
          <cell r="I988" t="str">
            <v>SUNDRY CREDITORS</v>
          </cell>
        </row>
        <row r="989">
          <cell r="A989" t="str">
            <v>L502007</v>
          </cell>
          <cell r="B989" t="str">
            <v>Land Cost payable</v>
          </cell>
          <cell r="C989" t="str">
            <v>LIABILITIES</v>
          </cell>
          <cell r="D989" t="str">
            <v>BALANCE SHEET</v>
          </cell>
          <cell r="E989" t="str">
            <v xml:space="preserve"> </v>
          </cell>
          <cell r="F989" t="str">
            <v xml:space="preserve"> </v>
          </cell>
          <cell r="G989" t="str">
            <v>CURRENT LIABILITIES AND PROVISIONS</v>
          </cell>
          <cell r="H989" t="str">
            <v>CURRENT LIABILITIES</v>
          </cell>
          <cell r="I989" t="str">
            <v>SUNDRY CREDITORS</v>
          </cell>
        </row>
        <row r="990">
          <cell r="A990" t="str">
            <v>L502008</v>
          </cell>
          <cell r="B990" t="str">
            <v>Sundry Creditors-Works Contrac</v>
          </cell>
          <cell r="C990" t="str">
            <v>LIABILITIES</v>
          </cell>
          <cell r="D990" t="str">
            <v>BALANCE SHEET</v>
          </cell>
          <cell r="E990" t="str">
            <v>SUPPLIER PAYABLE A/C</v>
          </cell>
          <cell r="F990" t="str">
            <v xml:space="preserve"> </v>
          </cell>
          <cell r="G990" t="str">
            <v>CURRENT LIABILITIES AND PROVISIONS</v>
          </cell>
          <cell r="H990" t="str">
            <v>CURRENT LIABILITIES</v>
          </cell>
          <cell r="I990" t="str">
            <v>SUNDRY CREDITORS</v>
          </cell>
        </row>
        <row r="991">
          <cell r="A991" t="str">
            <v>L502009</v>
          </cell>
          <cell r="B991" t="str">
            <v>Sundry Creditors-Withheld Amt.</v>
          </cell>
          <cell r="C991" t="str">
            <v>LIABILITIES</v>
          </cell>
          <cell r="D991" t="str">
            <v>BALANCE SHEET</v>
          </cell>
          <cell r="E991" t="str">
            <v>SUPPLIER PAYABLE A/C</v>
          </cell>
          <cell r="F991" t="str">
            <v xml:space="preserve"> </v>
          </cell>
          <cell r="G991" t="str">
            <v>CURRENT LIABILITIES AND PROVISIONS</v>
          </cell>
          <cell r="H991" t="str">
            <v>CURRENT LIABILITIES</v>
          </cell>
          <cell r="I991" t="str">
            <v>SUNDRY CREDITORS</v>
          </cell>
        </row>
        <row r="992">
          <cell r="A992" t="str">
            <v>L502010</v>
          </cell>
          <cell r="B992" t="str">
            <v>Deferred Creditors</v>
          </cell>
          <cell r="C992" t="str">
            <v>LIABILITIES</v>
          </cell>
          <cell r="D992" t="str">
            <v>BALANCE SHEET</v>
          </cell>
          <cell r="E992" t="str">
            <v xml:space="preserve"> </v>
          </cell>
          <cell r="F992" t="str">
            <v xml:space="preserve"> </v>
          </cell>
          <cell r="G992" t="str">
            <v>CURRENT LIABILITIES AND PROVISIONS</v>
          </cell>
          <cell r="H992" t="str">
            <v>CURRENT LIABILITIES</v>
          </cell>
          <cell r="I992" t="str">
            <v>SUNDRY CREDITORS</v>
          </cell>
        </row>
        <row r="993">
          <cell r="A993" t="str">
            <v>L502011</v>
          </cell>
          <cell r="B993" t="str">
            <v>Retention Money-Supplier</v>
          </cell>
          <cell r="C993" t="str">
            <v>LIABILITIES</v>
          </cell>
          <cell r="D993" t="str">
            <v>BALANCE SHEET</v>
          </cell>
          <cell r="E993" t="str">
            <v>SUPPLIER PAYABLE A/C</v>
          </cell>
          <cell r="F993" t="str">
            <v xml:space="preserve"> </v>
          </cell>
          <cell r="G993" t="str">
            <v>CURRENT LIABILITIES AND PROVISIONS</v>
          </cell>
          <cell r="H993" t="str">
            <v>CURRENT LIABILITIES</v>
          </cell>
          <cell r="I993" t="str">
            <v>SUNDRY CREDITORS</v>
          </cell>
        </row>
        <row r="994">
          <cell r="A994" t="str">
            <v>L502012</v>
          </cell>
          <cell r="B994" t="str">
            <v>Retention Money-Contractor</v>
          </cell>
          <cell r="C994" t="str">
            <v>LIABILITIES</v>
          </cell>
          <cell r="D994" t="str">
            <v>BALANCE SHEET</v>
          </cell>
          <cell r="E994" t="str">
            <v>SUPPLIER PAYABLE A/C</v>
          </cell>
          <cell r="F994" t="str">
            <v xml:space="preserve"> </v>
          </cell>
          <cell r="G994" t="str">
            <v>CURRENT LIABILITIES AND PROVISIONS</v>
          </cell>
          <cell r="H994" t="str">
            <v>CURRENT LIABILITIES</v>
          </cell>
          <cell r="I994" t="str">
            <v>SUNDRY CREDITORS</v>
          </cell>
        </row>
        <row r="995">
          <cell r="A995" t="str">
            <v>L502013</v>
          </cell>
          <cell r="B995" t="str">
            <v>Creditor's Provisional Liability</v>
          </cell>
          <cell r="C995" t="str">
            <v>LIABILITIES</v>
          </cell>
          <cell r="D995" t="str">
            <v>BALANCE SHEET</v>
          </cell>
          <cell r="E995" t="str">
            <v>SUPPLIER PAYABLE A/C</v>
          </cell>
          <cell r="F995" t="str">
            <v xml:space="preserve"> </v>
          </cell>
          <cell r="G995" t="str">
            <v>CURRENT LIABILITIES AND PROVISIONS</v>
          </cell>
          <cell r="H995" t="str">
            <v>CURRENT LIABILITIES</v>
          </cell>
          <cell r="I995" t="str">
            <v>SUNDRY CREDITORS</v>
          </cell>
        </row>
        <row r="996">
          <cell r="A996" t="str">
            <v>L502014</v>
          </cell>
          <cell r="B996" t="str">
            <v>Sundry Creditor(Thrd Prty)- Supplier</v>
          </cell>
          <cell r="C996" t="str">
            <v>LIABILITIES</v>
          </cell>
          <cell r="D996" t="str">
            <v>BALANCE SHEET</v>
          </cell>
          <cell r="E996" t="str">
            <v>SUPPLIER PAYABLE A/C</v>
          </cell>
          <cell r="F996" t="str">
            <v xml:space="preserve"> </v>
          </cell>
          <cell r="G996" t="str">
            <v>CURRENT LIABILITIES AND PROVISIONS</v>
          </cell>
          <cell r="H996" t="str">
            <v>CURRENT LIABILITIES</v>
          </cell>
          <cell r="I996" t="str">
            <v>SUNDRY CREDITORS</v>
          </cell>
        </row>
        <row r="997">
          <cell r="A997" t="str">
            <v>L502015</v>
          </cell>
          <cell r="B997" t="str">
            <v>DEFERRED CREDITORS</v>
          </cell>
          <cell r="C997" t="str">
            <v>LIABILITIES</v>
          </cell>
          <cell r="D997" t="str">
            <v>BALANCE SHEET</v>
          </cell>
          <cell r="E997" t="str">
            <v>SUPPLIER PAYABLE A/C</v>
          </cell>
          <cell r="G997" t="str">
            <v>CURRENT LIABILITIES AND PROVISIONS</v>
          </cell>
          <cell r="H997" t="str">
            <v>CURRENT LIABILITIES</v>
          </cell>
          <cell r="I997" t="str">
            <v>SUNDRY CREDITORS</v>
          </cell>
        </row>
        <row r="998">
          <cell r="A998" t="str">
            <v>L502016</v>
          </cell>
          <cell r="B998" t="str">
            <v>ADVANCES-OTHERS</v>
          </cell>
          <cell r="C998" t="str">
            <v>LIABILITIES</v>
          </cell>
          <cell r="D998" t="str">
            <v>BALANCE SHEET</v>
          </cell>
          <cell r="E998" t="str">
            <v>SUPPLIER PAYABLE A/C</v>
          </cell>
          <cell r="G998" t="str">
            <v>CURRENT LIABILITIES AND PROVISIONS</v>
          </cell>
          <cell r="H998" t="str">
            <v>CURRENT LIABILITIES</v>
          </cell>
          <cell r="I998" t="str">
            <v>SUNDRY CREDITORS</v>
          </cell>
        </row>
        <row r="999">
          <cell r="A999" t="str">
            <v>L502999</v>
          </cell>
          <cell r="B999" t="str">
            <v>IB-Sundry Creditors</v>
          </cell>
          <cell r="C999" t="str">
            <v>LIABILITIES</v>
          </cell>
          <cell r="D999" t="str">
            <v>BALANCE SHEET</v>
          </cell>
          <cell r="E999" t="str">
            <v xml:space="preserve"> </v>
          </cell>
          <cell r="F999" t="str">
            <v xml:space="preserve"> </v>
          </cell>
          <cell r="G999" t="str">
            <v>CURRENT LIABILITIES AND PROVISIONS</v>
          </cell>
          <cell r="H999" t="str">
            <v>CURRENT LIABILITIES</v>
          </cell>
          <cell r="I999" t="str">
            <v>SUNDRY CREDITORS</v>
          </cell>
        </row>
        <row r="1000">
          <cell r="A1000" t="str">
            <v>L503001-000-001</v>
          </cell>
          <cell r="B1000" t="str">
            <v>Regis Chrgs recvd- ANKUR VIHAR</v>
          </cell>
          <cell r="C1000" t="str">
            <v>LIABILITIES</v>
          </cell>
          <cell r="D1000" t="str">
            <v>BALANCE SHEET</v>
          </cell>
          <cell r="E1000" t="str">
            <v xml:space="preserve"> </v>
          </cell>
          <cell r="F1000" t="str">
            <v xml:space="preserve"> </v>
          </cell>
          <cell r="G1000" t="str">
            <v>CURRENT LIABILITIES AND PROVISIONS</v>
          </cell>
          <cell r="H1000" t="str">
            <v>CURRENT LIABILITIES</v>
          </cell>
          <cell r="I1000" t="str">
            <v>SUNDRY CREDITORS</v>
          </cell>
        </row>
        <row r="1001">
          <cell r="A1001" t="str">
            <v>L503001-000-002</v>
          </cell>
          <cell r="B1001" t="str">
            <v>Regis Chrgs recvd- BEVERLY PARK I Prkn</v>
          </cell>
          <cell r="C1001" t="str">
            <v>LIABILITIES</v>
          </cell>
          <cell r="D1001" t="str">
            <v>BALANCE SHEET</v>
          </cell>
          <cell r="E1001" t="str">
            <v xml:space="preserve"> </v>
          </cell>
          <cell r="F1001" t="str">
            <v xml:space="preserve"> </v>
          </cell>
          <cell r="G1001" t="str">
            <v>CURRENT LIABILITIES AND PROVISIONS</v>
          </cell>
          <cell r="H1001" t="str">
            <v>CURRENT LIABILITIES</v>
          </cell>
          <cell r="I1001" t="str">
            <v>SUNDRY CREDITORS</v>
          </cell>
        </row>
        <row r="1002">
          <cell r="A1002" t="str">
            <v>L503001-000-003</v>
          </cell>
          <cell r="B1002" t="str">
            <v>Regis Chrgs recvd- BEVERLY PARK II Prkn</v>
          </cell>
          <cell r="C1002" t="str">
            <v>LIABILITIES</v>
          </cell>
          <cell r="D1002" t="str">
            <v>BALANCE SHEET</v>
          </cell>
          <cell r="E1002" t="str">
            <v xml:space="preserve"> </v>
          </cell>
          <cell r="F1002" t="str">
            <v xml:space="preserve"> </v>
          </cell>
          <cell r="G1002" t="str">
            <v>CURRENT LIABILITIES AND PROVISIONS</v>
          </cell>
          <cell r="H1002" t="str">
            <v>CURRENT LIABILITIES</v>
          </cell>
          <cell r="I1002" t="str">
            <v>SUNDRY CREDITORS</v>
          </cell>
        </row>
        <row r="1003">
          <cell r="A1003" t="str">
            <v>L503001-000-004</v>
          </cell>
          <cell r="B1003" t="str">
            <v>Regis Chrgs recvd- BEVERLY PARK I</v>
          </cell>
          <cell r="C1003" t="str">
            <v>LIABILITIES</v>
          </cell>
          <cell r="D1003" t="str">
            <v>BALANCE SHEET</v>
          </cell>
          <cell r="E1003" t="str">
            <v xml:space="preserve"> </v>
          </cell>
          <cell r="F1003" t="str">
            <v xml:space="preserve"> </v>
          </cell>
          <cell r="G1003" t="str">
            <v>CURRENT LIABILITIES AND PROVISIONS</v>
          </cell>
          <cell r="H1003" t="str">
            <v>CURRENT LIABILITIES</v>
          </cell>
          <cell r="I1003" t="str">
            <v>SUNDRY CREDITORS</v>
          </cell>
        </row>
        <row r="1004">
          <cell r="A1004" t="str">
            <v>L503001-000-005</v>
          </cell>
          <cell r="B1004" t="str">
            <v>Regis Chrgs recvd- BEVERLY PARK II</v>
          </cell>
          <cell r="C1004" t="str">
            <v>LIABILITIES</v>
          </cell>
          <cell r="D1004" t="str">
            <v>BALANCE SHEET</v>
          </cell>
          <cell r="E1004" t="str">
            <v xml:space="preserve"> </v>
          </cell>
          <cell r="F1004" t="str">
            <v xml:space="preserve"> </v>
          </cell>
          <cell r="G1004" t="str">
            <v>CURRENT LIABILITIES AND PROVISIONS</v>
          </cell>
          <cell r="H1004" t="str">
            <v>CURRENT LIABILITIES</v>
          </cell>
          <cell r="I1004" t="str">
            <v>SUNDRY CREDITORS</v>
          </cell>
        </row>
        <row r="1005">
          <cell r="A1005" t="str">
            <v>L503001-000-006</v>
          </cell>
          <cell r="B1005" t="str">
            <v>Regis Chrgs recvd- CENTRAL ARCADE</v>
          </cell>
          <cell r="C1005" t="str">
            <v>LIABILITIES</v>
          </cell>
          <cell r="D1005" t="str">
            <v>BALANCE SHEET</v>
          </cell>
          <cell r="E1005" t="str">
            <v xml:space="preserve"> </v>
          </cell>
          <cell r="F1005" t="str">
            <v xml:space="preserve"> </v>
          </cell>
          <cell r="G1005" t="str">
            <v>CURRENT LIABILITIES AND PROVISIONS</v>
          </cell>
          <cell r="H1005" t="str">
            <v>CURRENT LIABILITIES</v>
          </cell>
          <cell r="I1005" t="str">
            <v>SUNDRY CREDITORS</v>
          </cell>
        </row>
        <row r="1006">
          <cell r="A1006" t="str">
            <v>L503001-000-008</v>
          </cell>
          <cell r="B1006" t="str">
            <v>Regis Chrgs recvd- CORPORATE PARK</v>
          </cell>
          <cell r="C1006" t="str">
            <v>LIABILITIES</v>
          </cell>
          <cell r="D1006" t="str">
            <v>BALANCE SHEET</v>
          </cell>
          <cell r="E1006" t="str">
            <v xml:space="preserve"> </v>
          </cell>
          <cell r="F1006" t="str">
            <v xml:space="preserve"> </v>
          </cell>
          <cell r="G1006" t="str">
            <v>CURRENT LIABILITIES AND PROVISIONS</v>
          </cell>
          <cell r="H1006" t="str">
            <v>CURRENT LIABILITIES</v>
          </cell>
          <cell r="I1006" t="str">
            <v>SUNDRY CREDITORS</v>
          </cell>
        </row>
        <row r="1007">
          <cell r="A1007" t="str">
            <v>L503001-000-009</v>
          </cell>
          <cell r="B1007" t="str">
            <v>Regis Chrgs recvd- DILSHAD LOTTERY</v>
          </cell>
          <cell r="C1007" t="str">
            <v>LIABILITIES</v>
          </cell>
          <cell r="D1007" t="str">
            <v>BALANCE SHEET</v>
          </cell>
          <cell r="E1007" t="str">
            <v xml:space="preserve"> </v>
          </cell>
          <cell r="F1007" t="str">
            <v xml:space="preserve"> </v>
          </cell>
          <cell r="G1007" t="str">
            <v>CURRENT LIABILITIES AND PROVISIONS</v>
          </cell>
          <cell r="H1007" t="str">
            <v>CURRENT LIABILITIES</v>
          </cell>
          <cell r="I1007" t="str">
            <v>SUNDRY CREDITORS</v>
          </cell>
        </row>
        <row r="1008">
          <cell r="A1008" t="str">
            <v>L503001-000-010</v>
          </cell>
          <cell r="B1008" t="str">
            <v>Regis Chrgs recvd- DILSHAD PLAZA</v>
          </cell>
          <cell r="C1008" t="str">
            <v>LIABILITIES</v>
          </cell>
          <cell r="D1008" t="str">
            <v>BALANCE SHEET</v>
          </cell>
          <cell r="E1008" t="str">
            <v xml:space="preserve"> </v>
          </cell>
          <cell r="F1008" t="str">
            <v xml:space="preserve"> </v>
          </cell>
          <cell r="G1008" t="str">
            <v>CURRENT LIABILITIES AND PROVISIONS</v>
          </cell>
          <cell r="H1008" t="str">
            <v>CURRENT LIABILITIES</v>
          </cell>
          <cell r="I1008" t="str">
            <v>SUNDRY CREDITORS</v>
          </cell>
        </row>
        <row r="1009">
          <cell r="A1009" t="str">
            <v>L503001-000-011</v>
          </cell>
          <cell r="B1009" t="str">
            <v>Regis Chrgs recvd- EXECUTIVE HOME</v>
          </cell>
          <cell r="C1009" t="str">
            <v>LIABILITIES</v>
          </cell>
          <cell r="D1009" t="str">
            <v>BALANCE SHEET</v>
          </cell>
          <cell r="E1009" t="str">
            <v xml:space="preserve"> </v>
          </cell>
          <cell r="F1009" t="str">
            <v xml:space="preserve"> </v>
          </cell>
          <cell r="G1009" t="str">
            <v>CURRENT LIABILITIES AND PROVISIONS</v>
          </cell>
          <cell r="H1009" t="str">
            <v>CURRENT LIABILITIES</v>
          </cell>
          <cell r="I1009" t="str">
            <v>SUNDRY CREDITORS</v>
          </cell>
        </row>
        <row r="1010">
          <cell r="A1010" t="str">
            <v>L503001-000-012</v>
          </cell>
          <cell r="B1010" t="str">
            <v>Regis Chrgs recvd- HAMILTON COURT Prkn</v>
          </cell>
          <cell r="C1010" t="str">
            <v>LIABILITIES</v>
          </cell>
          <cell r="D1010" t="str">
            <v>BALANCE SHEET</v>
          </cell>
          <cell r="E1010" t="str">
            <v xml:space="preserve"> </v>
          </cell>
          <cell r="F1010" t="str">
            <v xml:space="preserve"> </v>
          </cell>
          <cell r="G1010" t="str">
            <v>CURRENT LIABILITIES AND PROVISIONS</v>
          </cell>
          <cell r="H1010" t="str">
            <v>CURRENT LIABILITIES</v>
          </cell>
          <cell r="I1010" t="str">
            <v>SUNDRY CREDITORS</v>
          </cell>
        </row>
        <row r="1011">
          <cell r="A1011" t="str">
            <v>L503001-000-013</v>
          </cell>
          <cell r="B1011" t="str">
            <v>Regis Chrgs recvd- HAMILTON COURT</v>
          </cell>
          <cell r="C1011" t="str">
            <v>LIABILITIES</v>
          </cell>
          <cell r="D1011" t="str">
            <v>BALANCE SHEET</v>
          </cell>
          <cell r="E1011" t="str">
            <v xml:space="preserve"> </v>
          </cell>
          <cell r="F1011" t="str">
            <v xml:space="preserve"> </v>
          </cell>
          <cell r="G1011" t="str">
            <v>CURRENT LIABILITIES AND PROVISIONS</v>
          </cell>
          <cell r="H1011" t="str">
            <v>CURRENT LIABILITIES</v>
          </cell>
          <cell r="I1011" t="str">
            <v>SUNDRY CREDITORS</v>
          </cell>
        </row>
        <row r="1012">
          <cell r="A1012" t="str">
            <v>L503001-000-014</v>
          </cell>
          <cell r="B1012" t="str">
            <v>Regis Chrgs recvd- NEW TOWN HOUSE</v>
          </cell>
          <cell r="C1012" t="str">
            <v>LIABILITIES</v>
          </cell>
          <cell r="D1012" t="str">
            <v>BALANCE SHEET</v>
          </cell>
          <cell r="E1012" t="str">
            <v xml:space="preserve"> </v>
          </cell>
          <cell r="F1012" t="str">
            <v xml:space="preserve"> </v>
          </cell>
          <cell r="G1012" t="str">
            <v>CURRENT LIABILITIES AND PROVISIONS</v>
          </cell>
          <cell r="H1012" t="str">
            <v>CURRENT LIABILITIES</v>
          </cell>
          <cell r="I1012" t="str">
            <v>SUNDRY CREDITORS</v>
          </cell>
        </row>
        <row r="1013">
          <cell r="A1013" t="str">
            <v>L503001-000-015</v>
          </cell>
          <cell r="B1013" t="str">
            <v>Regis Chrgs recvd- OLD TOWN HOUSE</v>
          </cell>
          <cell r="C1013" t="str">
            <v>LIABILITIES</v>
          </cell>
          <cell r="D1013" t="str">
            <v>BALANCE SHEET</v>
          </cell>
          <cell r="E1013" t="str">
            <v xml:space="preserve"> </v>
          </cell>
          <cell r="F1013" t="str">
            <v xml:space="preserve"> </v>
          </cell>
          <cell r="G1013" t="str">
            <v>CURRENT LIABILITIES AND PROVISIONS</v>
          </cell>
          <cell r="H1013" t="str">
            <v>CURRENT LIABILITIES</v>
          </cell>
          <cell r="I1013" t="str">
            <v>SUNDRY CREDITORS</v>
          </cell>
        </row>
        <row r="1014">
          <cell r="A1014" t="str">
            <v>L503001-000-017</v>
          </cell>
          <cell r="B1014" t="str">
            <v>Regis Chrgs recvd- QEC PHASE IV</v>
          </cell>
          <cell r="C1014" t="str">
            <v>LIABILITIES</v>
          </cell>
          <cell r="D1014" t="str">
            <v>BALANCE SHEET</v>
          </cell>
          <cell r="E1014" t="str">
            <v xml:space="preserve"> </v>
          </cell>
          <cell r="F1014" t="str">
            <v xml:space="preserve"> </v>
          </cell>
          <cell r="G1014" t="str">
            <v>CURRENT LIABILITIES AND PROVISIONS</v>
          </cell>
          <cell r="H1014" t="str">
            <v>CURRENT LIABILITIES</v>
          </cell>
          <cell r="I1014" t="str">
            <v>SUNDRY CREDITORS</v>
          </cell>
        </row>
        <row r="1015">
          <cell r="A1015" t="str">
            <v>L503001-000-018</v>
          </cell>
          <cell r="B1015" t="str">
            <v>Regis Chrgs recvd- QEC PHASE V</v>
          </cell>
          <cell r="C1015" t="str">
            <v>LIABILITIES</v>
          </cell>
          <cell r="D1015" t="str">
            <v>BALANCE SHEET</v>
          </cell>
          <cell r="E1015" t="str">
            <v xml:space="preserve"> </v>
          </cell>
          <cell r="F1015" t="str">
            <v xml:space="preserve"> </v>
          </cell>
          <cell r="G1015" t="str">
            <v>CURRENT LIABILITIES AND PROVISIONS</v>
          </cell>
          <cell r="H1015" t="str">
            <v>CURRENT LIABILITIES</v>
          </cell>
          <cell r="I1015" t="str">
            <v>SUNDRY CREDITORS</v>
          </cell>
        </row>
        <row r="1016">
          <cell r="A1016" t="str">
            <v>L503001-000-019</v>
          </cell>
          <cell r="B1016" t="str">
            <v>Regis Chrgs recvd- REGENCY PARK</v>
          </cell>
          <cell r="C1016" t="str">
            <v>LIABILITIES</v>
          </cell>
          <cell r="D1016" t="str">
            <v>BALANCE SHEET</v>
          </cell>
          <cell r="E1016" t="str">
            <v xml:space="preserve"> </v>
          </cell>
          <cell r="F1016" t="str">
            <v xml:space="preserve"> </v>
          </cell>
          <cell r="G1016" t="str">
            <v>CURRENT LIABILITIES AND PROVISIONS</v>
          </cell>
          <cell r="H1016" t="str">
            <v>CURRENT LIABILITIES</v>
          </cell>
          <cell r="I1016" t="str">
            <v>SUNDRY CREDITORS</v>
          </cell>
        </row>
        <row r="1017">
          <cell r="A1017" t="str">
            <v>L503001-000-020</v>
          </cell>
          <cell r="B1017" t="str">
            <v>Regis Chrgs recvd- REGENCY PARK(PARKING)</v>
          </cell>
          <cell r="C1017" t="str">
            <v>LIABILITIES</v>
          </cell>
          <cell r="D1017" t="str">
            <v>BALANCE SHEET</v>
          </cell>
          <cell r="E1017" t="str">
            <v xml:space="preserve"> </v>
          </cell>
          <cell r="F1017" t="str">
            <v xml:space="preserve"> </v>
          </cell>
          <cell r="G1017" t="str">
            <v>CURRENT LIABILITIES AND PROVISIONS</v>
          </cell>
          <cell r="H1017" t="str">
            <v>CURRENT LIABILITIES</v>
          </cell>
          <cell r="I1017" t="str">
            <v>SUNDRY CREDITORS</v>
          </cell>
        </row>
        <row r="1018">
          <cell r="A1018" t="str">
            <v>L503001-000-021</v>
          </cell>
          <cell r="B1018" t="str">
            <v>Regis Chrgs recvd- RICHMOND PARK Prkn</v>
          </cell>
          <cell r="C1018" t="str">
            <v>LIABILITIES</v>
          </cell>
          <cell r="D1018" t="str">
            <v>BALANCE SHEET</v>
          </cell>
          <cell r="E1018" t="str">
            <v xml:space="preserve"> </v>
          </cell>
          <cell r="F1018" t="str">
            <v xml:space="preserve"> </v>
          </cell>
          <cell r="G1018" t="str">
            <v>CURRENT LIABILITIES AND PROVISIONS</v>
          </cell>
          <cell r="H1018" t="str">
            <v>CURRENT LIABILITIES</v>
          </cell>
          <cell r="I1018" t="str">
            <v>SUNDRY CREDITORS</v>
          </cell>
        </row>
        <row r="1019">
          <cell r="A1019" t="str">
            <v>L503001-000-022</v>
          </cell>
          <cell r="B1019" t="str">
            <v>Regis Chrgs recvd- RICHMOND PARK</v>
          </cell>
          <cell r="C1019" t="str">
            <v>LIABILITIES</v>
          </cell>
          <cell r="D1019" t="str">
            <v>BALANCE SHEET</v>
          </cell>
          <cell r="E1019" t="str">
            <v xml:space="preserve"> </v>
          </cell>
          <cell r="F1019" t="str">
            <v xml:space="preserve"> </v>
          </cell>
          <cell r="G1019" t="str">
            <v>CURRENT LIABILITIES AND PROVISIONS</v>
          </cell>
          <cell r="H1019" t="str">
            <v>CURRENT LIABILITIES</v>
          </cell>
          <cell r="I1019" t="str">
            <v>SUNDRY CREDITORS</v>
          </cell>
        </row>
        <row r="1020">
          <cell r="A1020" t="str">
            <v>L503001-000-023</v>
          </cell>
          <cell r="B1020" t="str">
            <v>Regis Chrgs recvd- SUPER MART-II</v>
          </cell>
          <cell r="C1020" t="str">
            <v>LIABILITIES</v>
          </cell>
          <cell r="D1020" t="str">
            <v>BALANCE SHEET</v>
          </cell>
          <cell r="E1020" t="str">
            <v xml:space="preserve"> </v>
          </cell>
          <cell r="F1020" t="str">
            <v xml:space="preserve"> </v>
          </cell>
          <cell r="G1020" t="str">
            <v>CURRENT LIABILITIES AND PROVISIONS</v>
          </cell>
          <cell r="H1020" t="str">
            <v>CURRENT LIABILITIES</v>
          </cell>
          <cell r="I1020" t="str">
            <v>SUNDRY CREDITORS</v>
          </cell>
        </row>
        <row r="1021">
          <cell r="A1021" t="str">
            <v>L503001-000-024</v>
          </cell>
          <cell r="B1021" t="str">
            <v>Regis Chrgs recvd- SHOPPING MALL</v>
          </cell>
          <cell r="C1021" t="str">
            <v>LIABILITIES</v>
          </cell>
          <cell r="D1021" t="str">
            <v>BALANCE SHEET</v>
          </cell>
          <cell r="E1021" t="str">
            <v xml:space="preserve"> </v>
          </cell>
          <cell r="F1021" t="str">
            <v xml:space="preserve"> </v>
          </cell>
          <cell r="G1021" t="str">
            <v>CURRENT LIABILITIES AND PROVISIONS</v>
          </cell>
          <cell r="H1021" t="str">
            <v>CURRENT LIABILITIES</v>
          </cell>
          <cell r="I1021" t="str">
            <v>SUNDRY CREDITORS</v>
          </cell>
        </row>
        <row r="1022">
          <cell r="A1022" t="str">
            <v>L503001-000-027</v>
          </cell>
          <cell r="B1022" t="str">
            <v>Regis Chrgs recvd- STOP-N-SHOP</v>
          </cell>
          <cell r="C1022" t="str">
            <v>LIABILITIES</v>
          </cell>
          <cell r="D1022" t="str">
            <v>BALANCE SHEET</v>
          </cell>
          <cell r="E1022" t="str">
            <v xml:space="preserve"> </v>
          </cell>
          <cell r="F1022" t="str">
            <v xml:space="preserve"> </v>
          </cell>
          <cell r="G1022" t="str">
            <v>CURRENT LIABILITIES AND PROVISIONS</v>
          </cell>
          <cell r="H1022" t="str">
            <v>CURRENT LIABILITIES</v>
          </cell>
          <cell r="I1022" t="str">
            <v>SUNDRY CREDITORS</v>
          </cell>
        </row>
        <row r="1023">
          <cell r="A1023" t="str">
            <v>L503001-000-028</v>
          </cell>
          <cell r="B1023" t="str">
            <v>Regis Chrgs recvd- SLIVER OAKS</v>
          </cell>
          <cell r="C1023" t="str">
            <v>LIABILITIES</v>
          </cell>
          <cell r="D1023" t="str">
            <v>BALANCE SHEET</v>
          </cell>
          <cell r="E1023" t="str">
            <v xml:space="preserve"> </v>
          </cell>
          <cell r="F1023" t="str">
            <v xml:space="preserve"> </v>
          </cell>
          <cell r="G1023" t="str">
            <v>CURRENT LIABILITIES AND PROVISIONS</v>
          </cell>
          <cell r="H1023" t="str">
            <v>CURRENT LIABILITIES</v>
          </cell>
          <cell r="I1023" t="str">
            <v>SUNDRY CREDITORS</v>
          </cell>
        </row>
        <row r="1024">
          <cell r="A1024" t="str">
            <v>L503001-000-029</v>
          </cell>
          <cell r="B1024" t="str">
            <v>Regis Chrgs recvd- SLIVER OAKS(PARKING)</v>
          </cell>
          <cell r="C1024" t="str">
            <v>LIABILITIES</v>
          </cell>
          <cell r="D1024" t="str">
            <v>BALANCE SHEET</v>
          </cell>
          <cell r="E1024" t="str">
            <v xml:space="preserve"> </v>
          </cell>
          <cell r="F1024" t="str">
            <v xml:space="preserve"> </v>
          </cell>
          <cell r="G1024" t="str">
            <v>CURRENT LIABILITIES AND PROVISIONS</v>
          </cell>
          <cell r="H1024" t="str">
            <v>CURRENT LIABILITIES</v>
          </cell>
          <cell r="I1024" t="str">
            <v>SUNDRY CREDITORS</v>
          </cell>
        </row>
        <row r="1025">
          <cell r="A1025" t="str">
            <v>L503001-000-030</v>
          </cell>
          <cell r="B1025" t="str">
            <v>Regis Chrgs recvd- SPRING FIELD</v>
          </cell>
          <cell r="C1025" t="str">
            <v>LIABILITIES</v>
          </cell>
          <cell r="D1025" t="str">
            <v>BALANCE SHEET</v>
          </cell>
          <cell r="E1025" t="str">
            <v xml:space="preserve"> </v>
          </cell>
          <cell r="F1025" t="str">
            <v xml:space="preserve"> </v>
          </cell>
          <cell r="G1025" t="str">
            <v>CURRENT LIABILITIES AND PROVISIONS</v>
          </cell>
          <cell r="H1025" t="str">
            <v>CURRENT LIABILITIES</v>
          </cell>
          <cell r="I1025" t="str">
            <v>SUNDRY CREDITORS</v>
          </cell>
        </row>
        <row r="1026">
          <cell r="A1026" t="str">
            <v>L503001-000-032</v>
          </cell>
          <cell r="B1026" t="str">
            <v>Regis Chrgs recvd- VILLA PLOTS</v>
          </cell>
          <cell r="C1026" t="str">
            <v>LIABILITIES</v>
          </cell>
          <cell r="D1026" t="str">
            <v>BALANCE SHEET</v>
          </cell>
          <cell r="E1026" t="str">
            <v xml:space="preserve"> </v>
          </cell>
          <cell r="F1026" t="str">
            <v xml:space="preserve"> </v>
          </cell>
          <cell r="G1026" t="str">
            <v>CURRENT LIABILITIES AND PROVISIONS</v>
          </cell>
          <cell r="H1026" t="str">
            <v>CURRENT LIABILITIES</v>
          </cell>
          <cell r="I1026" t="str">
            <v>SUNDRY CREDITORS</v>
          </cell>
        </row>
        <row r="1027">
          <cell r="A1027" t="str">
            <v>L503001-000-033</v>
          </cell>
          <cell r="B1027" t="str">
            <v>Regis Chrgs recvd- WINDSOR COURT Prkn</v>
          </cell>
          <cell r="C1027" t="str">
            <v>LIABILITIES</v>
          </cell>
          <cell r="D1027" t="str">
            <v>BALANCE SHEET</v>
          </cell>
          <cell r="E1027" t="str">
            <v xml:space="preserve"> </v>
          </cell>
          <cell r="F1027" t="str">
            <v xml:space="preserve"> </v>
          </cell>
          <cell r="G1027" t="str">
            <v>CURRENT LIABILITIES AND PROVISIONS</v>
          </cell>
          <cell r="H1027" t="str">
            <v>CURRENT LIABILITIES</v>
          </cell>
          <cell r="I1027" t="str">
            <v>SUNDRY CREDITORS</v>
          </cell>
        </row>
        <row r="1028">
          <cell r="A1028" t="str">
            <v>L503001-000-034</v>
          </cell>
          <cell r="B1028" t="str">
            <v>Regis Chrgs recvd- WINDSOR COURT</v>
          </cell>
          <cell r="C1028" t="str">
            <v>LIABILITIES</v>
          </cell>
          <cell r="D1028" t="str">
            <v>BALANCE SHEET</v>
          </cell>
          <cell r="E1028" t="str">
            <v xml:space="preserve"> </v>
          </cell>
          <cell r="F1028" t="str">
            <v xml:space="preserve"> </v>
          </cell>
          <cell r="G1028" t="str">
            <v>CURRENT LIABILITIES AND PROVISIONS</v>
          </cell>
          <cell r="H1028" t="str">
            <v>CURRENT LIABILITIES</v>
          </cell>
          <cell r="I1028" t="str">
            <v>SUNDRY CREDITORS</v>
          </cell>
        </row>
        <row r="1029">
          <cell r="A1029" t="str">
            <v>L503001-000-036</v>
          </cell>
          <cell r="B1029" t="str">
            <v>Regis Chrgs recvd- QUTAB PLAZA</v>
          </cell>
          <cell r="C1029" t="str">
            <v>LIABILITIES</v>
          </cell>
          <cell r="D1029" t="str">
            <v>BALANCE SHEET</v>
          </cell>
          <cell r="E1029" t="str">
            <v xml:space="preserve"> </v>
          </cell>
          <cell r="F1029" t="str">
            <v xml:space="preserve"> </v>
          </cell>
          <cell r="G1029" t="str">
            <v>CURRENT LIABILITIES AND PROVISIONS</v>
          </cell>
          <cell r="H1029" t="str">
            <v>CURRENT LIABILITIES</v>
          </cell>
          <cell r="I1029" t="str">
            <v>SUNDRY CREDITORS</v>
          </cell>
        </row>
        <row r="1030">
          <cell r="A1030" t="str">
            <v>L503001-000-037</v>
          </cell>
          <cell r="B1030" t="str">
            <v>Regis Chrgs recvd- CENTRE POINT</v>
          </cell>
          <cell r="C1030" t="str">
            <v>LIABILITIES</v>
          </cell>
          <cell r="D1030" t="str">
            <v>BALANCE SHEET</v>
          </cell>
          <cell r="E1030" t="str">
            <v xml:space="preserve"> </v>
          </cell>
          <cell r="F1030" t="str">
            <v xml:space="preserve"> </v>
          </cell>
          <cell r="G1030" t="str">
            <v>CURRENT LIABILITIES AND PROVISIONS</v>
          </cell>
          <cell r="H1030" t="str">
            <v>CURRENT LIABILITIES</v>
          </cell>
          <cell r="I1030" t="str">
            <v>SUNDRY CREDITORS</v>
          </cell>
        </row>
        <row r="1031">
          <cell r="A1031" t="str">
            <v>L503001-000-038</v>
          </cell>
          <cell r="B1031" t="str">
            <v>Regis Chrgs recvd- FARIDABAD PLOTS</v>
          </cell>
          <cell r="C1031" t="str">
            <v>LIABILITIES</v>
          </cell>
          <cell r="D1031" t="str">
            <v>BALANCE SHEET</v>
          </cell>
          <cell r="E1031" t="str">
            <v xml:space="preserve"> </v>
          </cell>
          <cell r="F1031" t="str">
            <v xml:space="preserve"> </v>
          </cell>
          <cell r="G1031" t="str">
            <v>CURRENT LIABILITIES AND PROVISIONS</v>
          </cell>
          <cell r="H1031" t="str">
            <v>CURRENT LIABILITIES</v>
          </cell>
          <cell r="I1031" t="str">
            <v>SUNDRY CREDITORS</v>
          </cell>
        </row>
        <row r="1032">
          <cell r="A1032" t="str">
            <v>L503001-000-039</v>
          </cell>
          <cell r="B1032" t="str">
            <v>Regis Chrgs recvd- RIDGEWOOD ESTATE</v>
          </cell>
          <cell r="C1032" t="str">
            <v>LIABILITIES</v>
          </cell>
          <cell r="D1032" t="str">
            <v>BALANCE SHEET</v>
          </cell>
          <cell r="E1032" t="str">
            <v xml:space="preserve"> </v>
          </cell>
          <cell r="F1032" t="str">
            <v xml:space="preserve"> </v>
          </cell>
          <cell r="G1032" t="str">
            <v>CURRENT LIABILITIES AND PROVISIONS</v>
          </cell>
          <cell r="H1032" t="str">
            <v>CURRENT LIABILITIES</v>
          </cell>
          <cell r="I1032" t="str">
            <v>SUNDRY CREDITORS</v>
          </cell>
        </row>
        <row r="1033">
          <cell r="A1033" t="str">
            <v>L503001-000-040</v>
          </cell>
          <cell r="B1033" t="str">
            <v>Regis Chrgs recvd- OAKWOOD ESTATE</v>
          </cell>
          <cell r="C1033" t="str">
            <v>LIABILITIES</v>
          </cell>
          <cell r="D1033" t="str">
            <v>BALANCE SHEET</v>
          </cell>
          <cell r="E1033" t="str">
            <v xml:space="preserve"> </v>
          </cell>
          <cell r="F1033" t="str">
            <v xml:space="preserve"> </v>
          </cell>
          <cell r="G1033" t="str">
            <v>CURRENT LIABILITIES AND PROVISIONS</v>
          </cell>
          <cell r="H1033" t="str">
            <v>CURRENT LIABILITIES</v>
          </cell>
          <cell r="I1033" t="str">
            <v>SUNDRY CREDITORS</v>
          </cell>
        </row>
        <row r="1034">
          <cell r="A1034" t="str">
            <v>L503001-000-041</v>
          </cell>
          <cell r="B1034" t="str">
            <v>Regis Chrgs recvd- WELLINGTON ESTATE</v>
          </cell>
          <cell r="C1034" t="str">
            <v>LIABILITIES</v>
          </cell>
          <cell r="D1034" t="str">
            <v>BALANCE SHEET</v>
          </cell>
          <cell r="E1034" t="str">
            <v xml:space="preserve"> </v>
          </cell>
          <cell r="F1034" t="str">
            <v xml:space="preserve"> </v>
          </cell>
          <cell r="G1034" t="str">
            <v>CURRENT LIABILITIES AND PROVISIONS</v>
          </cell>
          <cell r="H1034" t="str">
            <v>CURRENT LIABILITIES</v>
          </cell>
          <cell r="I1034" t="str">
            <v>SUNDRY CREDITORS</v>
          </cell>
        </row>
        <row r="1035">
          <cell r="A1035" t="str">
            <v>L503001-000-042</v>
          </cell>
          <cell r="B1035" t="str">
            <v>Regis Chrgs recvd- PLOTS(PHASE-I,II,III)</v>
          </cell>
          <cell r="C1035" t="str">
            <v>LIABILITIES</v>
          </cell>
          <cell r="D1035" t="str">
            <v>BALANCE SHEET</v>
          </cell>
          <cell r="E1035" t="str">
            <v xml:space="preserve"> </v>
          </cell>
          <cell r="F1035" t="str">
            <v xml:space="preserve"> </v>
          </cell>
          <cell r="G1035" t="str">
            <v>CURRENT LIABILITIES AND PROVISIONS</v>
          </cell>
          <cell r="H1035" t="str">
            <v>CURRENT LIABILITIES</v>
          </cell>
          <cell r="I1035" t="str">
            <v>SUNDRY CREDITORS</v>
          </cell>
        </row>
        <row r="1036">
          <cell r="A1036" t="str">
            <v>L503001-000-043</v>
          </cell>
          <cell r="B1036" t="str">
            <v>Regis Chrgs recvd- PLOTS(PHASE-II)</v>
          </cell>
          <cell r="C1036" t="str">
            <v>LIABILITIES</v>
          </cell>
          <cell r="D1036" t="str">
            <v>BALANCE SHEET</v>
          </cell>
          <cell r="E1036" t="str">
            <v xml:space="preserve"> </v>
          </cell>
          <cell r="F1036" t="str">
            <v xml:space="preserve"> </v>
          </cell>
          <cell r="G1036" t="str">
            <v>CURRENT LIABILITIES AND PROVISIONS</v>
          </cell>
          <cell r="H1036" t="str">
            <v>CURRENT LIABILITIES</v>
          </cell>
          <cell r="I1036" t="str">
            <v>SUNDRY CREDITORS</v>
          </cell>
        </row>
        <row r="1037">
          <cell r="A1037" t="str">
            <v>L503001-000-044</v>
          </cell>
          <cell r="B1037" t="str">
            <v>Regis Chrgs recvd- PLOTS(PHASE-III)</v>
          </cell>
          <cell r="C1037" t="str">
            <v>LIABILITIES</v>
          </cell>
          <cell r="D1037" t="str">
            <v>BALANCE SHEET</v>
          </cell>
          <cell r="E1037" t="str">
            <v xml:space="preserve"> </v>
          </cell>
          <cell r="F1037" t="str">
            <v xml:space="preserve"> </v>
          </cell>
          <cell r="G1037" t="str">
            <v>CURRENT LIABILITIES AND PROVISIONS</v>
          </cell>
          <cell r="H1037" t="str">
            <v>CURRENT LIABILITIES</v>
          </cell>
          <cell r="I1037" t="str">
            <v>SUNDRY CREDITORS</v>
          </cell>
        </row>
        <row r="1038">
          <cell r="A1038" t="str">
            <v>L503001-000-046</v>
          </cell>
          <cell r="B1038" t="str">
            <v>Regis Chrgs recvd- PRINCETON ESTATE</v>
          </cell>
          <cell r="C1038" t="str">
            <v>LIABILITIES</v>
          </cell>
          <cell r="D1038" t="str">
            <v>BALANCE SHEET</v>
          </cell>
          <cell r="E1038" t="str">
            <v xml:space="preserve"> </v>
          </cell>
          <cell r="F1038" t="str">
            <v xml:space="preserve"> </v>
          </cell>
          <cell r="G1038" t="str">
            <v>CURRENT LIABILITIES AND PROVISIONS</v>
          </cell>
          <cell r="H1038" t="str">
            <v>CURRENT LIABILITIES</v>
          </cell>
          <cell r="I1038" t="str">
            <v>SUNDRY CREDITORS</v>
          </cell>
        </row>
        <row r="1039">
          <cell r="A1039" t="str">
            <v>L503001-000-048</v>
          </cell>
          <cell r="B1039" t="str">
            <v>Regis Chrgs recvd- INDEPENDENT HOUSE</v>
          </cell>
          <cell r="C1039" t="str">
            <v>LIABILITIES</v>
          </cell>
          <cell r="D1039" t="str">
            <v>BALANCE SHEET</v>
          </cell>
          <cell r="E1039" t="str">
            <v xml:space="preserve"> </v>
          </cell>
          <cell r="F1039" t="str">
            <v xml:space="preserve"> </v>
          </cell>
          <cell r="G1039" t="str">
            <v>CURRENT LIABILITIES AND PROVISIONS</v>
          </cell>
          <cell r="H1039" t="str">
            <v>CURRENT LIABILITIES</v>
          </cell>
          <cell r="I1039" t="str">
            <v>SUNDRY CREDITORS</v>
          </cell>
        </row>
        <row r="1040">
          <cell r="A1040" t="str">
            <v>L503001-000-049</v>
          </cell>
          <cell r="B1040" t="str">
            <v>Regis Chrgs recvd- REGENT HOUSE</v>
          </cell>
          <cell r="C1040" t="str">
            <v>LIABILITIES</v>
          </cell>
          <cell r="D1040" t="str">
            <v>BALANCE SHEET</v>
          </cell>
          <cell r="E1040" t="str">
            <v xml:space="preserve"> </v>
          </cell>
          <cell r="F1040" t="str">
            <v xml:space="preserve"> </v>
          </cell>
          <cell r="G1040" t="str">
            <v>CURRENT LIABILITIES AND PROVISIONS</v>
          </cell>
          <cell r="H1040" t="str">
            <v>CURRENT LIABILITIES</v>
          </cell>
          <cell r="I1040" t="str">
            <v>SUNDRY CREDITORS</v>
          </cell>
        </row>
        <row r="1041">
          <cell r="A1041" t="str">
            <v>L503001-000-050</v>
          </cell>
          <cell r="B1041" t="str">
            <v>Regis Chrgs recvd- CARLTON ESTATE</v>
          </cell>
          <cell r="C1041" t="str">
            <v>LIABILITIES</v>
          </cell>
          <cell r="D1041" t="str">
            <v>BALANCE SHEET</v>
          </cell>
          <cell r="E1041" t="str">
            <v xml:space="preserve"> </v>
          </cell>
          <cell r="F1041" t="str">
            <v xml:space="preserve"> </v>
          </cell>
          <cell r="G1041" t="str">
            <v>CURRENT LIABILITIES AND PROVISIONS</v>
          </cell>
          <cell r="H1041" t="str">
            <v>CURRENT LIABILITIES</v>
          </cell>
          <cell r="I1041" t="str">
            <v>SUNDRY CREDITORS</v>
          </cell>
        </row>
        <row r="1042">
          <cell r="A1042" t="str">
            <v>L503001-000-054</v>
          </cell>
          <cell r="B1042" t="str">
            <v>Regis Chrgs recvd- BELVEDERE PARK</v>
          </cell>
          <cell r="C1042" t="str">
            <v>LIABILITIES</v>
          </cell>
          <cell r="D1042" t="str">
            <v>BALANCE SHEET</v>
          </cell>
          <cell r="E1042" t="str">
            <v xml:space="preserve"> </v>
          </cell>
          <cell r="F1042" t="str">
            <v xml:space="preserve"> </v>
          </cell>
          <cell r="G1042" t="str">
            <v>CURRENT LIABILITIES AND PROVISIONS</v>
          </cell>
          <cell r="H1042" t="str">
            <v>CURRENT LIABILITIES</v>
          </cell>
          <cell r="I1042" t="str">
            <v>SUNDRY CREDITORS</v>
          </cell>
        </row>
        <row r="1043">
          <cell r="A1043" t="str">
            <v>L503001-000-055</v>
          </cell>
          <cell r="B1043" t="str">
            <v>Regis Chrgs recvd- BELVEDERE TOWERS</v>
          </cell>
          <cell r="C1043" t="str">
            <v>LIABILITIES</v>
          </cell>
          <cell r="D1043" t="str">
            <v>BALANCE SHEET</v>
          </cell>
          <cell r="E1043" t="str">
            <v xml:space="preserve"> </v>
          </cell>
          <cell r="F1043" t="str">
            <v xml:space="preserve"> </v>
          </cell>
          <cell r="G1043" t="str">
            <v>CURRENT LIABILITIES AND PROVISIONS</v>
          </cell>
          <cell r="H1043" t="str">
            <v>CURRENT LIABILITIES</v>
          </cell>
          <cell r="I1043" t="str">
            <v>SUNDRY CREDITORS</v>
          </cell>
        </row>
        <row r="1044">
          <cell r="A1044" t="str">
            <v>L503001-000-056</v>
          </cell>
          <cell r="B1044" t="str">
            <v>Regis Chrgs recvd- CITY CENTRE</v>
          </cell>
          <cell r="C1044" t="str">
            <v>LIABILITIES</v>
          </cell>
          <cell r="D1044" t="str">
            <v>BALANCE SHEET</v>
          </cell>
          <cell r="E1044" t="str">
            <v xml:space="preserve"> </v>
          </cell>
          <cell r="F1044" t="str">
            <v xml:space="preserve"> </v>
          </cell>
          <cell r="G1044" t="str">
            <v>CURRENT LIABILITIES AND PROVISIONS</v>
          </cell>
          <cell r="H1044" t="str">
            <v>CURRENT LIABILITIES</v>
          </cell>
          <cell r="I1044" t="str">
            <v>SUNDRY CREDITORS</v>
          </cell>
        </row>
        <row r="1045">
          <cell r="A1045" t="str">
            <v>L503001-000-058</v>
          </cell>
          <cell r="B1045" t="str">
            <v>Regis Chrgs recvd- EXCLUSIVE FLOORS</v>
          </cell>
          <cell r="C1045" t="str">
            <v>LIABILITIES</v>
          </cell>
          <cell r="D1045" t="str">
            <v>BALANCE SHEET</v>
          </cell>
          <cell r="E1045" t="str">
            <v xml:space="preserve"> </v>
          </cell>
          <cell r="F1045" t="str">
            <v xml:space="preserve"> </v>
          </cell>
          <cell r="G1045" t="str">
            <v>CURRENT LIABILITIES AND PROVISIONS</v>
          </cell>
          <cell r="H1045" t="str">
            <v>CURRENT LIABILITIES</v>
          </cell>
          <cell r="I1045" t="str">
            <v>SUNDRY CREDITORS</v>
          </cell>
        </row>
        <row r="1046">
          <cell r="A1046" t="str">
            <v>L503001-000-059</v>
          </cell>
          <cell r="B1046" t="str">
            <v>Regis Chrgs recvd- MOULSARI ARCADE</v>
          </cell>
          <cell r="C1046" t="str">
            <v>LIABILITIES</v>
          </cell>
          <cell r="D1046" t="str">
            <v>BALANCE SHEET</v>
          </cell>
          <cell r="E1046" t="str">
            <v xml:space="preserve"> </v>
          </cell>
          <cell r="F1046" t="str">
            <v xml:space="preserve"> </v>
          </cell>
          <cell r="G1046" t="str">
            <v>CURRENT LIABILITIES AND PROVISIONS</v>
          </cell>
          <cell r="H1046" t="str">
            <v>CURRENT LIABILITIES</v>
          </cell>
          <cell r="I1046" t="str">
            <v>SUNDRY CREDITORS</v>
          </cell>
        </row>
        <row r="1047">
          <cell r="A1047" t="str">
            <v>L503001-000-060</v>
          </cell>
          <cell r="B1047" t="str">
            <v>Regis Chrgs recvd- TRINITY TOWERS</v>
          </cell>
          <cell r="C1047" t="str">
            <v>LIABILITIES</v>
          </cell>
          <cell r="D1047" t="str">
            <v>BALANCE SHEET</v>
          </cell>
          <cell r="E1047" t="str">
            <v xml:space="preserve"> </v>
          </cell>
          <cell r="F1047" t="str">
            <v xml:space="preserve"> </v>
          </cell>
          <cell r="G1047" t="str">
            <v>CURRENT LIABILITIES AND PROVISIONS</v>
          </cell>
          <cell r="H1047" t="str">
            <v>CURRENT LIABILITIES</v>
          </cell>
          <cell r="I1047" t="str">
            <v>SUNDRY CREDITORS</v>
          </cell>
        </row>
        <row r="1048">
          <cell r="A1048" t="str">
            <v>L503001-000-061</v>
          </cell>
          <cell r="B1048" t="str">
            <v>Regis Chrgs recvd- GRAND MALL</v>
          </cell>
          <cell r="C1048" t="str">
            <v>LIABILITIES</v>
          </cell>
          <cell r="D1048" t="str">
            <v>BALANCE SHEET</v>
          </cell>
          <cell r="E1048" t="str">
            <v xml:space="preserve"> </v>
          </cell>
          <cell r="F1048" t="str">
            <v xml:space="preserve"> </v>
          </cell>
          <cell r="G1048" t="str">
            <v>CURRENT LIABILITIES AND PROVISIONS</v>
          </cell>
          <cell r="H1048" t="str">
            <v>CURRENT LIABILITIES</v>
          </cell>
          <cell r="I1048" t="str">
            <v>SUNDRY CREDITORS</v>
          </cell>
        </row>
        <row r="1049">
          <cell r="A1049" t="str">
            <v>L503001-000-062</v>
          </cell>
          <cell r="B1049" t="str">
            <v>Regis Chrgs recvd- THE ARALIAS</v>
          </cell>
          <cell r="C1049" t="str">
            <v>LIABILITIES</v>
          </cell>
          <cell r="D1049" t="str">
            <v>BALANCE SHEET</v>
          </cell>
          <cell r="E1049" t="str">
            <v xml:space="preserve"> </v>
          </cell>
          <cell r="F1049" t="str">
            <v xml:space="preserve"> </v>
          </cell>
          <cell r="G1049" t="str">
            <v>CURRENT LIABILITIES AND PROVISIONS</v>
          </cell>
          <cell r="H1049" t="str">
            <v>CURRENT LIABILITIES</v>
          </cell>
          <cell r="I1049" t="str">
            <v>SUNDRY CREDITORS</v>
          </cell>
        </row>
        <row r="1050">
          <cell r="A1050" t="str">
            <v>L503001-000-064</v>
          </cell>
          <cell r="B1050" t="str">
            <v>Regis Chrgs recvd- WESTEND HEIGHTS</v>
          </cell>
          <cell r="C1050" t="str">
            <v>LIABILITIES</v>
          </cell>
          <cell r="D1050" t="str">
            <v>BALANCE SHEET</v>
          </cell>
          <cell r="E1050" t="str">
            <v xml:space="preserve"> </v>
          </cell>
          <cell r="F1050" t="str">
            <v xml:space="preserve"> </v>
          </cell>
          <cell r="G1050" t="str">
            <v>CURRENT LIABILITIES AND PROVISIONS</v>
          </cell>
          <cell r="H1050" t="str">
            <v>CURRENT LIABILITIES</v>
          </cell>
          <cell r="I1050" t="str">
            <v>SUNDRY CREDITORS</v>
          </cell>
        </row>
        <row r="1051">
          <cell r="A1051" t="str">
            <v>L503001-000-068</v>
          </cell>
          <cell r="B1051" t="str">
            <v>Regis Chrgs recvd- DT CITY CENTRE</v>
          </cell>
          <cell r="C1051" t="str">
            <v>LIABILITIES</v>
          </cell>
          <cell r="D1051" t="str">
            <v>BALANCE SHEET</v>
          </cell>
          <cell r="E1051" t="str">
            <v xml:space="preserve"> </v>
          </cell>
          <cell r="F1051" t="str">
            <v xml:space="preserve"> </v>
          </cell>
          <cell r="G1051" t="str">
            <v>CURRENT LIABILITIES AND PROVISIONS</v>
          </cell>
          <cell r="H1051" t="str">
            <v>CURRENT LIABILITIES</v>
          </cell>
          <cell r="I1051" t="str">
            <v>SUNDRY CREDITORS</v>
          </cell>
        </row>
        <row r="1052">
          <cell r="A1052" t="str">
            <v>L503001-000-069</v>
          </cell>
          <cell r="B1052" t="str">
            <v>Regis Chrgs recvd- THE PINNACLE</v>
          </cell>
          <cell r="C1052" t="str">
            <v>LIABILITIES</v>
          </cell>
          <cell r="D1052" t="str">
            <v>BALANCE SHEET</v>
          </cell>
          <cell r="E1052" t="str">
            <v xml:space="preserve"> </v>
          </cell>
          <cell r="F1052" t="str">
            <v xml:space="preserve"> </v>
          </cell>
          <cell r="G1052" t="str">
            <v>CURRENT LIABILITIES AND PROVISIONS</v>
          </cell>
          <cell r="H1052" t="str">
            <v>CURRENT LIABILITIES</v>
          </cell>
          <cell r="I1052" t="str">
            <v>SUNDRY CREDITORS</v>
          </cell>
        </row>
        <row r="1053">
          <cell r="A1053" t="str">
            <v>L503001-000-070</v>
          </cell>
          <cell r="B1053" t="str">
            <v>Regis Chrgs recvd- ROYALTON TOWR</v>
          </cell>
          <cell r="C1053" t="str">
            <v>LIABILITIES</v>
          </cell>
          <cell r="D1053" t="str">
            <v>BALANCE SHEET</v>
          </cell>
          <cell r="E1053" t="str">
            <v xml:space="preserve"> </v>
          </cell>
          <cell r="F1053" t="str">
            <v xml:space="preserve"> </v>
          </cell>
          <cell r="G1053" t="str">
            <v>CURRENT LIABILITIES AND PROVISIONS</v>
          </cell>
          <cell r="H1053" t="str">
            <v>CURRENT LIABILITIES</v>
          </cell>
          <cell r="I1053" t="str">
            <v>SUNDRY CREDITORS</v>
          </cell>
        </row>
        <row r="1054">
          <cell r="A1054" t="str">
            <v>L503001-000-071</v>
          </cell>
          <cell r="B1054" t="str">
            <v>Regis Chrgs recvd- THE ICON</v>
          </cell>
          <cell r="C1054" t="str">
            <v>LIABILITIES</v>
          </cell>
          <cell r="D1054" t="str">
            <v>BALANCE SHEET</v>
          </cell>
          <cell r="E1054" t="str">
            <v xml:space="preserve"> </v>
          </cell>
          <cell r="F1054" t="str">
            <v xml:space="preserve"> </v>
          </cell>
          <cell r="G1054" t="str">
            <v>CURRENT LIABILITIES AND PROVISIONS</v>
          </cell>
          <cell r="H1054" t="str">
            <v>CURRENT LIABILITIES</v>
          </cell>
          <cell r="I1054" t="str">
            <v>SUNDRY CREDITORS</v>
          </cell>
        </row>
        <row r="1055">
          <cell r="A1055" t="str">
            <v>L503001-000-075</v>
          </cell>
          <cell r="B1055" t="str">
            <v>Regis Chrgs recvd- THE SUMMIT</v>
          </cell>
          <cell r="C1055" t="str">
            <v>LIABILITIES</v>
          </cell>
          <cell r="D1055" t="str">
            <v>BALANCE SHEET</v>
          </cell>
          <cell r="E1055" t="str">
            <v xml:space="preserve"> </v>
          </cell>
          <cell r="F1055" t="str">
            <v xml:space="preserve"> </v>
          </cell>
          <cell r="G1055" t="str">
            <v>CURRENT LIABILITIES AND PROVISIONS</v>
          </cell>
          <cell r="H1055" t="str">
            <v>CURRENT LIABILITIES</v>
          </cell>
          <cell r="I1055" t="str">
            <v>SUNDRY CREDITORS</v>
          </cell>
        </row>
        <row r="1056">
          <cell r="A1056" t="str">
            <v>L503001-000-080</v>
          </cell>
          <cell r="B1056" t="str">
            <v>Regis Chrgs recvd- THE MAGNOLIAS</v>
          </cell>
          <cell r="C1056" t="str">
            <v>LIABILITIES</v>
          </cell>
          <cell r="D1056" t="str">
            <v>BALANCE SHEET</v>
          </cell>
          <cell r="E1056" t="str">
            <v xml:space="preserve"> </v>
          </cell>
          <cell r="F1056" t="str">
            <v xml:space="preserve"> </v>
          </cell>
          <cell r="G1056" t="str">
            <v>CURRENT LIABILITIES AND PROVISIONS</v>
          </cell>
          <cell r="H1056" t="str">
            <v>CURRENT LIABILITIES</v>
          </cell>
          <cell r="I1056" t="str">
            <v>SUNDRY CREDITORS</v>
          </cell>
        </row>
        <row r="1057">
          <cell r="A1057" t="str">
            <v>L503001-000-085</v>
          </cell>
          <cell r="B1057" t="str">
            <v>Regis Chrgs recvd- DLF CITY COURT-(SIKEN</v>
          </cell>
          <cell r="C1057" t="str">
            <v>LIABILITIES</v>
          </cell>
          <cell r="D1057" t="str">
            <v>BALANCE SHEET</v>
          </cell>
          <cell r="E1057" t="str">
            <v xml:space="preserve"> </v>
          </cell>
          <cell r="F1057" t="str">
            <v xml:space="preserve"> </v>
          </cell>
          <cell r="G1057" t="str">
            <v>CURRENT LIABILITIES AND PROVISIONS</v>
          </cell>
          <cell r="H1057" t="str">
            <v>CURRENT LIABILITIES</v>
          </cell>
          <cell r="I1057" t="str">
            <v>SUNDRY CREDITORS</v>
          </cell>
        </row>
        <row r="1058">
          <cell r="A1058" t="str">
            <v>L503001-000-101</v>
          </cell>
          <cell r="B1058" t="str">
            <v>Regis Chrgs recvd- LIG/EWS</v>
          </cell>
          <cell r="C1058" t="str">
            <v>LIABILITIES</v>
          </cell>
          <cell r="D1058" t="str">
            <v>BALANCE SHEET</v>
          </cell>
          <cell r="E1058" t="str">
            <v xml:space="preserve"> </v>
          </cell>
          <cell r="F1058" t="str">
            <v xml:space="preserve"> </v>
          </cell>
          <cell r="G1058" t="str">
            <v>CURRENT LIABILITIES AND PROVISIONS</v>
          </cell>
          <cell r="H1058" t="str">
            <v>CURRENT LIABILITIES</v>
          </cell>
          <cell r="I1058" t="str">
            <v>SUNDRY CREDITORS</v>
          </cell>
        </row>
        <row r="1059">
          <cell r="A1059" t="str">
            <v>L503001-000-102</v>
          </cell>
          <cell r="B1059" t="str">
            <v>Regis Chrgs recvd-QE 1,2,3</v>
          </cell>
          <cell r="C1059" t="str">
            <v>LIABILITIES</v>
          </cell>
          <cell r="D1059" t="str">
            <v>BALANCE SHEET</v>
          </cell>
          <cell r="E1059" t="str">
            <v xml:space="preserve"> </v>
          </cell>
          <cell r="F1059" t="str">
            <v xml:space="preserve"> </v>
          </cell>
          <cell r="G1059" t="str">
            <v>CURRENT LIABILITIES AND PROVISIONS</v>
          </cell>
          <cell r="H1059" t="str">
            <v>CURRENT LIABILITIES</v>
          </cell>
          <cell r="I1059" t="str">
            <v>SUNDRY CREDITORS</v>
          </cell>
        </row>
        <row r="1060">
          <cell r="A1060" t="str">
            <v>L503999</v>
          </cell>
          <cell r="B1060" t="str">
            <v>Supplier Suspense</v>
          </cell>
          <cell r="C1060" t="str">
            <v>LIABILITIES</v>
          </cell>
          <cell r="D1060" t="str">
            <v>BALANCE SHEET</v>
          </cell>
          <cell r="E1060" t="str">
            <v xml:space="preserve"> </v>
          </cell>
          <cell r="F1060" t="str">
            <v>SUPPLIER SUSPENSE</v>
          </cell>
          <cell r="G1060" t="str">
            <v>CURRENT LIABILITIES AND PROVISIONS</v>
          </cell>
          <cell r="H1060" t="str">
            <v>CURRENT LIABILITIES</v>
          </cell>
          <cell r="I1060" t="str">
            <v>SUNDRY CREDITORS</v>
          </cell>
        </row>
        <row r="1061">
          <cell r="A1061" t="str">
            <v>L504001-000-000</v>
          </cell>
          <cell r="B1061" t="str">
            <v>Rebate</v>
          </cell>
          <cell r="C1061" t="str">
            <v>LIABILITIES</v>
          </cell>
          <cell r="D1061" t="str">
            <v>BALANCE SHEET</v>
          </cell>
          <cell r="E1061" t="str">
            <v xml:space="preserve"> </v>
          </cell>
          <cell r="F1061" t="str">
            <v xml:space="preserve"> </v>
          </cell>
          <cell r="G1061" t="str">
            <v>CURRENT LIABILITIES AND PROVISIONS</v>
          </cell>
          <cell r="H1061" t="str">
            <v>CURRENT LIABILITIES</v>
          </cell>
          <cell r="I1061" t="str">
            <v>REALISATION UNDER AGREEMENT TO SELL</v>
          </cell>
        </row>
        <row r="1062">
          <cell r="A1062" t="str">
            <v>L504001-000-011</v>
          </cell>
          <cell r="B1062" t="str">
            <v>Rebate-EXECUTIVE HOME</v>
          </cell>
          <cell r="C1062" t="str">
            <v>LIABILITIES</v>
          </cell>
          <cell r="D1062" t="str">
            <v>BALANCE SHEET</v>
          </cell>
          <cell r="E1062" t="str">
            <v xml:space="preserve"> </v>
          </cell>
          <cell r="F1062" t="str">
            <v xml:space="preserve"> </v>
          </cell>
          <cell r="G1062" t="str">
            <v>CURRENT LIABILITIES AND PROVISIONS</v>
          </cell>
          <cell r="H1062" t="str">
            <v>CURRENT LIABILITIES</v>
          </cell>
          <cell r="I1062" t="str">
            <v>REALISATION UNDER AGREEMENT TO SELL</v>
          </cell>
        </row>
        <row r="1063">
          <cell r="A1063" t="str">
            <v>L504001-000-012</v>
          </cell>
          <cell r="B1063" t="str">
            <v>Rebate-HAMILTON COURT PRKG</v>
          </cell>
          <cell r="C1063" t="str">
            <v>LIABILITIES</v>
          </cell>
          <cell r="D1063" t="str">
            <v>BALANCE SHEET</v>
          </cell>
          <cell r="E1063" t="str">
            <v xml:space="preserve"> </v>
          </cell>
          <cell r="F1063" t="str">
            <v xml:space="preserve"> </v>
          </cell>
          <cell r="G1063" t="str">
            <v>CURRENT LIABILITIES AND PROVISIONS</v>
          </cell>
          <cell r="H1063" t="str">
            <v>CURRENT LIABILITIES</v>
          </cell>
          <cell r="I1063" t="str">
            <v>REALISATION UNDER AGREEMENT TO SELL</v>
          </cell>
        </row>
        <row r="1064">
          <cell r="A1064" t="str">
            <v>L504001-000-013</v>
          </cell>
          <cell r="B1064" t="str">
            <v>Rebate-HAMILTON COURT</v>
          </cell>
          <cell r="C1064" t="str">
            <v>LIABILITIES</v>
          </cell>
          <cell r="D1064" t="str">
            <v>BALANCE SHEET</v>
          </cell>
          <cell r="E1064" t="str">
            <v xml:space="preserve"> </v>
          </cell>
          <cell r="F1064" t="str">
            <v xml:space="preserve"> </v>
          </cell>
          <cell r="G1064" t="str">
            <v>CURRENT LIABILITIES AND PROVISIONS</v>
          </cell>
          <cell r="H1064" t="str">
            <v>CURRENT LIABILITIES</v>
          </cell>
          <cell r="I1064" t="str">
            <v>REALISATION UNDER AGREEMENT TO SELL</v>
          </cell>
        </row>
        <row r="1065">
          <cell r="A1065" t="str">
            <v>L504001-000-016</v>
          </cell>
          <cell r="B1065" t="str">
            <v>Rebate-PARK-N-SHOP</v>
          </cell>
          <cell r="C1065" t="str">
            <v>LIABILITIES</v>
          </cell>
          <cell r="D1065" t="str">
            <v>BALANCE SHEET</v>
          </cell>
          <cell r="E1065" t="str">
            <v xml:space="preserve"> </v>
          </cell>
          <cell r="F1065" t="str">
            <v xml:space="preserve"> </v>
          </cell>
          <cell r="G1065" t="str">
            <v>CURRENT LIABILITIES AND PROVISIONS</v>
          </cell>
          <cell r="H1065" t="str">
            <v>CURRENT LIABILITIES</v>
          </cell>
          <cell r="I1065" t="str">
            <v>REALISATION UNDER AGREEMENT TO SELL</v>
          </cell>
        </row>
        <row r="1066">
          <cell r="A1066" t="str">
            <v>L504001-000-019</v>
          </cell>
          <cell r="B1066" t="str">
            <v>Rebate-REGENCY PARK</v>
          </cell>
          <cell r="C1066" t="str">
            <v>LIABILITIES</v>
          </cell>
          <cell r="D1066" t="str">
            <v>BALANCE SHEET</v>
          </cell>
          <cell r="E1066" t="str">
            <v xml:space="preserve"> </v>
          </cell>
          <cell r="F1066" t="str">
            <v xml:space="preserve"> </v>
          </cell>
          <cell r="G1066" t="str">
            <v>CURRENT LIABILITIES AND PROVISIONS</v>
          </cell>
          <cell r="H1066" t="str">
            <v>CURRENT LIABILITIES</v>
          </cell>
          <cell r="I1066" t="str">
            <v>REALISATION UNDER AGREEMENT TO SELL</v>
          </cell>
        </row>
        <row r="1067">
          <cell r="A1067" t="str">
            <v>L504001-000-020</v>
          </cell>
          <cell r="B1067" t="str">
            <v>Rebate-REGENCY PARK-PARKING</v>
          </cell>
          <cell r="C1067" t="str">
            <v>LIABILITIES</v>
          </cell>
          <cell r="D1067" t="str">
            <v>BALANCE SHEET</v>
          </cell>
          <cell r="E1067" t="str">
            <v xml:space="preserve"> </v>
          </cell>
          <cell r="F1067" t="str">
            <v xml:space="preserve"> </v>
          </cell>
          <cell r="G1067" t="str">
            <v>CURRENT LIABILITIES AND PROVISIONS</v>
          </cell>
          <cell r="H1067" t="str">
            <v>CURRENT LIABILITIES</v>
          </cell>
          <cell r="I1067" t="str">
            <v>REALISATION UNDER AGREEMENT TO SELL</v>
          </cell>
        </row>
        <row r="1068">
          <cell r="A1068" t="str">
            <v>L504001-000-022</v>
          </cell>
          <cell r="B1068" t="str">
            <v>Rebate-RICHMOND PARK</v>
          </cell>
          <cell r="C1068" t="str">
            <v>LIABILITIES</v>
          </cell>
          <cell r="D1068" t="str">
            <v>BALANCE SHEET</v>
          </cell>
          <cell r="E1068" t="str">
            <v xml:space="preserve"> </v>
          </cell>
          <cell r="F1068" t="str">
            <v xml:space="preserve"> </v>
          </cell>
          <cell r="G1068" t="str">
            <v>CURRENT LIABILITIES AND PROVISIONS</v>
          </cell>
          <cell r="H1068" t="str">
            <v>CURRENT LIABILITIES</v>
          </cell>
          <cell r="I1068" t="str">
            <v>REALISATION UNDER AGREEMENT TO SELL</v>
          </cell>
        </row>
        <row r="1069">
          <cell r="A1069" t="str">
            <v>L504001-000-028</v>
          </cell>
          <cell r="B1069" t="str">
            <v>Rebate-SILVER OAKS</v>
          </cell>
          <cell r="C1069" t="str">
            <v>LIABILITIES</v>
          </cell>
          <cell r="D1069" t="str">
            <v>BALANCE SHEET</v>
          </cell>
          <cell r="E1069" t="str">
            <v xml:space="preserve"> </v>
          </cell>
          <cell r="F1069" t="str">
            <v xml:space="preserve"> </v>
          </cell>
          <cell r="G1069" t="str">
            <v>CURRENT LIABILITIES AND PROVISIONS</v>
          </cell>
          <cell r="H1069" t="str">
            <v>CURRENT LIABILITIES</v>
          </cell>
          <cell r="I1069" t="str">
            <v>REALISATION UNDER AGREEMENT TO SELL</v>
          </cell>
        </row>
        <row r="1070">
          <cell r="A1070" t="str">
            <v>L504001-000-083</v>
          </cell>
          <cell r="B1070" t="str">
            <v>Rebate - King's Court</v>
          </cell>
          <cell r="C1070" t="str">
            <v>LIABILITIES</v>
          </cell>
          <cell r="D1070" t="str">
            <v>BALANCE SHEET</v>
          </cell>
          <cell r="E1070" t="str">
            <v xml:space="preserve"> </v>
          </cell>
          <cell r="F1070" t="str">
            <v xml:space="preserve"> </v>
          </cell>
          <cell r="G1070" t="str">
            <v>CURRENT LIABILITIES AND PROVISIONS</v>
          </cell>
          <cell r="H1070" t="str">
            <v>CURRENT LIABILITIES</v>
          </cell>
          <cell r="I1070" t="str">
            <v>REALISATION UNDER AGREEMENT TO SELL</v>
          </cell>
        </row>
        <row r="1071">
          <cell r="A1071" t="str">
            <v>L504001-000-092</v>
          </cell>
          <cell r="B1071" t="str">
            <v>Rebate - Queens Court</v>
          </cell>
          <cell r="C1071" t="str">
            <v>LIABILITIES</v>
          </cell>
          <cell r="D1071" t="str">
            <v>BALANCE SHEET</v>
          </cell>
          <cell r="E1071" t="str">
            <v xml:space="preserve"> </v>
          </cell>
          <cell r="F1071" t="str">
            <v xml:space="preserve"> </v>
          </cell>
          <cell r="G1071" t="str">
            <v>CURRENT LIABILITIES AND PROVISIONS</v>
          </cell>
          <cell r="H1071" t="str">
            <v>CURRENT LIABILITIES</v>
          </cell>
          <cell r="I1071" t="str">
            <v>REALISATION UNDER AGREEMENT TO SELL</v>
          </cell>
        </row>
        <row r="1072">
          <cell r="A1072" t="str">
            <v>L505001-000-000</v>
          </cell>
          <cell r="B1072" t="str">
            <v>Cable Tv Conn.Charge</v>
          </cell>
          <cell r="C1072" t="str">
            <v>LIABILITIES</v>
          </cell>
          <cell r="D1072" t="str">
            <v>BALANCE SHEET</v>
          </cell>
          <cell r="E1072" t="str">
            <v xml:space="preserve"> </v>
          </cell>
          <cell r="F1072" t="str">
            <v xml:space="preserve"> </v>
          </cell>
          <cell r="G1072" t="str">
            <v>CURRENT LIABILITIES AND PROVISIONS</v>
          </cell>
          <cell r="H1072" t="str">
            <v>CURRENT LIABILITIES</v>
          </cell>
          <cell r="I1072" t="str">
            <v>REALISATION UNDER AGREEMENT TO SELL</v>
          </cell>
        </row>
        <row r="1073">
          <cell r="A1073" t="str">
            <v>L505001-000-028</v>
          </cell>
          <cell r="B1073" t="str">
            <v>Cable Tv Conn.Charge-Silver Oaks</v>
          </cell>
          <cell r="C1073" t="str">
            <v>LIABILITIES</v>
          </cell>
          <cell r="D1073" t="str">
            <v>BALANCE SHEET</v>
          </cell>
          <cell r="E1073" t="str">
            <v xml:space="preserve"> </v>
          </cell>
          <cell r="F1073" t="str">
            <v xml:space="preserve"> </v>
          </cell>
          <cell r="G1073" t="str">
            <v>CURRENT LIABILITIES AND PROVISIONS</v>
          </cell>
          <cell r="H1073" t="str">
            <v>CURRENT LIABILITIES</v>
          </cell>
          <cell r="I1073" t="str">
            <v>REALISATION UNDER AGREEMENT TO SELL</v>
          </cell>
        </row>
        <row r="1074">
          <cell r="A1074" t="str">
            <v>L505002-000-000</v>
          </cell>
          <cell r="B1074" t="str">
            <v>Electric Service Con</v>
          </cell>
          <cell r="C1074" t="str">
            <v>LIABILITIES</v>
          </cell>
          <cell r="D1074" t="str">
            <v>BALANCE SHEET</v>
          </cell>
          <cell r="E1074" t="str">
            <v xml:space="preserve"> </v>
          </cell>
          <cell r="F1074" t="str">
            <v xml:space="preserve"> </v>
          </cell>
          <cell r="G1074" t="str">
            <v>CURRENT LIABILITIES AND PROVISIONS</v>
          </cell>
          <cell r="H1074" t="str">
            <v>CURRENT LIABILITIES</v>
          </cell>
          <cell r="I1074" t="str">
            <v>REALISATION UNDER AGREEMENT TO SELL</v>
          </cell>
        </row>
        <row r="1075">
          <cell r="A1075" t="str">
            <v>L505002-000-019</v>
          </cell>
          <cell r="B1075" t="str">
            <v>Electric Service Con-Regency Park</v>
          </cell>
          <cell r="C1075" t="str">
            <v>LIABILITIES</v>
          </cell>
          <cell r="D1075" t="str">
            <v>BALANCE SHEET</v>
          </cell>
          <cell r="E1075" t="str">
            <v xml:space="preserve"> </v>
          </cell>
          <cell r="F1075" t="str">
            <v xml:space="preserve"> </v>
          </cell>
          <cell r="G1075" t="str">
            <v>CURRENT LIABILITIES AND PROVISIONS</v>
          </cell>
          <cell r="H1075" t="str">
            <v>CURRENT LIABILITIES</v>
          </cell>
          <cell r="I1075" t="str">
            <v>REALISATION UNDER AGREEMENT TO SELL</v>
          </cell>
        </row>
        <row r="1076">
          <cell r="A1076" t="str">
            <v>L505002-000-023</v>
          </cell>
          <cell r="B1076" t="str">
            <v>Electric Service Con-Super Mart II</v>
          </cell>
          <cell r="C1076" t="str">
            <v>LIABILITIES</v>
          </cell>
          <cell r="D1076" t="str">
            <v>BALANCE SHEET</v>
          </cell>
          <cell r="E1076" t="str">
            <v xml:space="preserve"> </v>
          </cell>
          <cell r="F1076" t="str">
            <v xml:space="preserve"> </v>
          </cell>
          <cell r="G1076" t="str">
            <v>CURRENT LIABILITIES AND PROVISIONS</v>
          </cell>
          <cell r="H1076" t="str">
            <v>CURRENT LIABILITIES</v>
          </cell>
          <cell r="I1076" t="str">
            <v>REALISATION UNDER AGREEMENT TO SELL</v>
          </cell>
        </row>
        <row r="1077">
          <cell r="A1077" t="str">
            <v>L505002-000-028</v>
          </cell>
          <cell r="B1077" t="str">
            <v>Electric Service Con-Silver Oaks</v>
          </cell>
          <cell r="C1077" t="str">
            <v>LIABILITIES</v>
          </cell>
          <cell r="D1077" t="str">
            <v>BALANCE SHEET</v>
          </cell>
          <cell r="E1077" t="str">
            <v xml:space="preserve"> </v>
          </cell>
          <cell r="F1077" t="str">
            <v xml:space="preserve"> </v>
          </cell>
          <cell r="G1077" t="str">
            <v>CURRENT LIABILITIES AND PROVISIONS</v>
          </cell>
          <cell r="H1077" t="str">
            <v>CURRENT LIABILITIES</v>
          </cell>
          <cell r="I1077" t="str">
            <v>REALISATION UNDER AGREEMENT TO SELL</v>
          </cell>
        </row>
        <row r="1078">
          <cell r="A1078" t="str">
            <v>L505003</v>
          </cell>
          <cell r="B1078" t="str">
            <v>Realis under Agrmt for sale of dev right</v>
          </cell>
          <cell r="C1078" t="str">
            <v>LIABILITIES</v>
          </cell>
          <cell r="D1078" t="str">
            <v>BALANCE SHEET</v>
          </cell>
          <cell r="E1078" t="str">
            <v xml:space="preserve"> </v>
          </cell>
          <cell r="F1078" t="str">
            <v xml:space="preserve"> </v>
          </cell>
          <cell r="G1078" t="str">
            <v>CURRENT LIABILITIES AND PROVISIONS</v>
          </cell>
          <cell r="H1078" t="str">
            <v>CURRENT LIABILITIES</v>
          </cell>
          <cell r="I1078" t="str">
            <v>REALISATION UNDER AGREEMENT TO SELL</v>
          </cell>
        </row>
        <row r="1079">
          <cell r="A1079" t="str">
            <v>L505004</v>
          </cell>
          <cell r="B1079" t="str">
            <v>Realisation thru factoring of receivabls</v>
          </cell>
          <cell r="C1079" t="str">
            <v>LIABILITIES</v>
          </cell>
          <cell r="D1079" t="str">
            <v>BALANCE SHEET</v>
          </cell>
          <cell r="E1079" t="str">
            <v xml:space="preserve"> </v>
          </cell>
          <cell r="F1079" t="str">
            <v xml:space="preserve"> </v>
          </cell>
          <cell r="G1079" t="str">
            <v>CURRENT LIABILITIES AND PROVISIONS</v>
          </cell>
          <cell r="H1079" t="str">
            <v>CURRENT LIABILITIES</v>
          </cell>
          <cell r="I1079" t="str">
            <v>REALISATION UNDER AGREEMENT TO SELL</v>
          </cell>
        </row>
        <row r="1080">
          <cell r="A1080" t="str">
            <v>L505005</v>
          </cell>
          <cell r="B1080" t="str">
            <v>Advance agst sale of Plots</v>
          </cell>
          <cell r="C1080" t="str">
            <v>LIABILITIES</v>
          </cell>
          <cell r="D1080" t="str">
            <v>BALANCE SHEET</v>
          </cell>
          <cell r="E1080" t="str">
            <v xml:space="preserve"> </v>
          </cell>
          <cell r="F1080" t="str">
            <v xml:space="preserve"> </v>
          </cell>
          <cell r="G1080" t="str">
            <v>CURRENT LIABILITIES AND PROVISIONS</v>
          </cell>
          <cell r="H1080" t="str">
            <v>CURRENT LIABILITIES</v>
          </cell>
          <cell r="I1080" t="str">
            <v>REALISATION UNDER AGREEMENT TO SELL</v>
          </cell>
        </row>
        <row r="1081">
          <cell r="A1081" t="str">
            <v>L505010</v>
          </cell>
          <cell r="B1081" t="str">
            <v>Group Company- Allotment A/C</v>
          </cell>
          <cell r="C1081" t="str">
            <v>LIABILITIES</v>
          </cell>
          <cell r="D1081" t="str">
            <v>BALANCE SHEET</v>
          </cell>
          <cell r="E1081" t="str">
            <v xml:space="preserve"> </v>
          </cell>
          <cell r="F1081" t="str">
            <v xml:space="preserve"> </v>
          </cell>
          <cell r="G1081" t="str">
            <v>CURRENT LIABILITIES AND PROVISIONS</v>
          </cell>
          <cell r="H1081" t="str">
            <v>CURRENT LIABILITIES</v>
          </cell>
          <cell r="I1081" t="str">
            <v>REALISATION UNDER AGREEMENT TO SELL</v>
          </cell>
        </row>
        <row r="1082">
          <cell r="A1082" t="str">
            <v>L505011</v>
          </cell>
          <cell r="B1082" t="str">
            <v>Group Company- Rebate On Instalment</v>
          </cell>
          <cell r="C1082" t="str">
            <v>LIABILITIES</v>
          </cell>
          <cell r="D1082" t="str">
            <v>BALANCE SHEET</v>
          </cell>
          <cell r="E1082" t="str">
            <v xml:space="preserve"> </v>
          </cell>
          <cell r="F1082" t="str">
            <v xml:space="preserve"> </v>
          </cell>
          <cell r="G1082" t="str">
            <v>CURRENT LIABILITIES AND PROVISIONS</v>
          </cell>
          <cell r="H1082" t="str">
            <v>CURRENT LIABILITIES</v>
          </cell>
          <cell r="I1082" t="str">
            <v>REALISATION UNDER AGREEMENT TO SELL</v>
          </cell>
        </row>
        <row r="1083">
          <cell r="A1083" t="str">
            <v>L505012</v>
          </cell>
          <cell r="B1083" t="str">
            <v>Group Company- Generator Charges</v>
          </cell>
          <cell r="C1083" t="str">
            <v>LIABILITIES</v>
          </cell>
          <cell r="D1083" t="str">
            <v>BALANCE SHEET</v>
          </cell>
          <cell r="E1083" t="str">
            <v xml:space="preserve"> </v>
          </cell>
          <cell r="F1083" t="str">
            <v xml:space="preserve"> </v>
          </cell>
          <cell r="G1083" t="str">
            <v>CURRENT LIABILITIES AND PROVISIONS</v>
          </cell>
          <cell r="H1083" t="str">
            <v>CURRENT LIABILITIES</v>
          </cell>
          <cell r="I1083" t="str">
            <v>REALISATION UNDER AGREEMENT TO SELL</v>
          </cell>
        </row>
        <row r="1084">
          <cell r="A1084" t="str">
            <v>L505013</v>
          </cell>
          <cell r="B1084" t="str">
            <v>Group Company- External Light Fitting</v>
          </cell>
          <cell r="C1084" t="str">
            <v>LIABILITIES</v>
          </cell>
          <cell r="D1084" t="str">
            <v>BALANCE SHEET</v>
          </cell>
          <cell r="E1084" t="str">
            <v xml:space="preserve"> </v>
          </cell>
          <cell r="F1084" t="str">
            <v xml:space="preserve"> </v>
          </cell>
          <cell r="G1084" t="str">
            <v>CURRENT LIABILITIES AND PROVISIONS</v>
          </cell>
          <cell r="H1084" t="str">
            <v>CURRENT LIABILITIES</v>
          </cell>
          <cell r="I1084" t="str">
            <v>REALISATION UNDER AGREEMENT TO SELL</v>
          </cell>
        </row>
        <row r="1085">
          <cell r="A1085" t="str">
            <v>L505014</v>
          </cell>
          <cell r="B1085" t="str">
            <v>Group Company-  Fire Fighting</v>
          </cell>
          <cell r="C1085" t="str">
            <v>LIABILITIES</v>
          </cell>
          <cell r="D1085" t="str">
            <v>BALANCE SHEET</v>
          </cell>
          <cell r="E1085" t="str">
            <v xml:space="preserve"> </v>
          </cell>
          <cell r="F1085" t="str">
            <v xml:space="preserve"> </v>
          </cell>
          <cell r="G1085" t="str">
            <v>CURRENT LIABILITIES AND PROVISIONS</v>
          </cell>
          <cell r="H1085" t="str">
            <v>CURRENT LIABILITIES</v>
          </cell>
          <cell r="I1085" t="str">
            <v>REALISATION UNDER AGREEMENT TO SELL</v>
          </cell>
        </row>
        <row r="1086">
          <cell r="A1086" t="str">
            <v>L505015</v>
          </cell>
          <cell r="B1086" t="str">
            <v>Group Company- EDC</v>
          </cell>
          <cell r="C1086" t="str">
            <v>LIABILITIES</v>
          </cell>
          <cell r="D1086" t="str">
            <v>BALANCE SHEET</v>
          </cell>
          <cell r="E1086" t="str">
            <v xml:space="preserve"> </v>
          </cell>
          <cell r="F1086" t="str">
            <v xml:space="preserve"> </v>
          </cell>
          <cell r="G1086" t="str">
            <v>CURRENT LIABILITIES AND PROVISIONS</v>
          </cell>
          <cell r="H1086" t="str">
            <v>CURRENT LIABILITIES</v>
          </cell>
          <cell r="I1086" t="str">
            <v>REALISATION UNDER AGREEMENT TO SELL</v>
          </cell>
        </row>
        <row r="1087">
          <cell r="A1087" t="str">
            <v>L505101-000-001</v>
          </cell>
          <cell r="B1087" t="str">
            <v>Third Party- Allot. A/C- ANKUR VIHAR</v>
          </cell>
          <cell r="C1087" t="str">
            <v>LIABILITIES</v>
          </cell>
          <cell r="D1087" t="str">
            <v>BALANCE SHEET</v>
          </cell>
          <cell r="E1087" t="str">
            <v xml:space="preserve"> </v>
          </cell>
          <cell r="F1087" t="str">
            <v xml:space="preserve"> </v>
          </cell>
          <cell r="G1087" t="str">
            <v>CURRENT LIABILITIES AND PROVISIONS</v>
          </cell>
          <cell r="H1087" t="str">
            <v>CURRENT LIABILITIES</v>
          </cell>
          <cell r="I1087" t="str">
            <v>REALISATION UNDER AGREEMENT TO SELL</v>
          </cell>
        </row>
        <row r="1088">
          <cell r="A1088" t="str">
            <v>L505101-000-004</v>
          </cell>
          <cell r="B1088" t="str">
            <v>Third Party- Allot. A/C- BEVERLY PARK-I</v>
          </cell>
          <cell r="C1088" t="str">
            <v>LIABILITIES</v>
          </cell>
          <cell r="D1088" t="str">
            <v>BALANCE SHEET</v>
          </cell>
          <cell r="E1088" t="str">
            <v xml:space="preserve"> </v>
          </cell>
          <cell r="F1088" t="str">
            <v xml:space="preserve"> </v>
          </cell>
          <cell r="G1088" t="str">
            <v>CURRENT LIABILITIES AND PROVISIONS</v>
          </cell>
          <cell r="H1088" t="str">
            <v>CURRENT LIABILITIES</v>
          </cell>
          <cell r="I1088" t="str">
            <v>REALISATION UNDER AGREEMENT TO SELL</v>
          </cell>
        </row>
        <row r="1089">
          <cell r="A1089" t="str">
            <v>L505101-000-005</v>
          </cell>
          <cell r="B1089" t="str">
            <v>Third Party- Allot. A/C- BEVERLY PARK-II</v>
          </cell>
          <cell r="C1089" t="str">
            <v>LIABILITIES</v>
          </cell>
          <cell r="D1089" t="str">
            <v>BALANCE SHEET</v>
          </cell>
          <cell r="E1089" t="str">
            <v xml:space="preserve"> </v>
          </cell>
          <cell r="F1089" t="str">
            <v xml:space="preserve"> </v>
          </cell>
          <cell r="G1089" t="str">
            <v>CURRENT LIABILITIES AND PROVISIONS</v>
          </cell>
          <cell r="H1089" t="str">
            <v>CURRENT LIABILITIES</v>
          </cell>
          <cell r="I1089" t="str">
            <v>REALISATION UNDER AGREEMENT TO SELL</v>
          </cell>
        </row>
        <row r="1090">
          <cell r="A1090" t="str">
            <v>L505101-000-006</v>
          </cell>
          <cell r="B1090" t="str">
            <v>Third Party- Allot. A/C- CENTRAL ARCADE</v>
          </cell>
          <cell r="C1090" t="str">
            <v>LIABILITIES</v>
          </cell>
          <cell r="D1090" t="str">
            <v>BALANCE SHEET</v>
          </cell>
          <cell r="E1090" t="str">
            <v xml:space="preserve"> </v>
          </cell>
          <cell r="F1090" t="str">
            <v xml:space="preserve"> </v>
          </cell>
          <cell r="G1090" t="str">
            <v>CURRENT LIABILITIES AND PROVISIONS</v>
          </cell>
          <cell r="H1090" t="str">
            <v>CURRENT LIABILITIES</v>
          </cell>
          <cell r="I1090" t="str">
            <v>REALISATION UNDER AGREEMENT TO SELL</v>
          </cell>
        </row>
        <row r="1091">
          <cell r="A1091" t="str">
            <v>L505101-000-008</v>
          </cell>
          <cell r="B1091" t="str">
            <v>Third Party- Allot. A/C- CORPORATE PARK</v>
          </cell>
          <cell r="C1091" t="str">
            <v>LIABILITIES</v>
          </cell>
          <cell r="D1091" t="str">
            <v>BALANCE SHEET</v>
          </cell>
          <cell r="E1091" t="str">
            <v xml:space="preserve"> </v>
          </cell>
          <cell r="F1091" t="str">
            <v xml:space="preserve"> </v>
          </cell>
          <cell r="G1091" t="str">
            <v>CURRENT LIABILITIES AND PROVISIONS</v>
          </cell>
          <cell r="H1091" t="str">
            <v>CURRENT LIABILITIES</v>
          </cell>
          <cell r="I1091" t="str">
            <v>REALISATION UNDER AGREEMENT TO SELL</v>
          </cell>
        </row>
        <row r="1092">
          <cell r="A1092" t="str">
            <v>L505101-000-009</v>
          </cell>
          <cell r="B1092" t="str">
            <v>Third Party- Allot. A/C- DILSHAD LOTTERY</v>
          </cell>
          <cell r="C1092" t="str">
            <v>LIABILITIES</v>
          </cell>
          <cell r="D1092" t="str">
            <v>BALANCE SHEET</v>
          </cell>
          <cell r="E1092" t="str">
            <v xml:space="preserve"> </v>
          </cell>
          <cell r="F1092" t="str">
            <v xml:space="preserve"> </v>
          </cell>
          <cell r="G1092" t="str">
            <v>CURRENT LIABILITIES AND PROVISIONS</v>
          </cell>
          <cell r="H1092" t="str">
            <v>CURRENT LIABILITIES</v>
          </cell>
          <cell r="I1092" t="str">
            <v>REALISATION UNDER AGREEMENT TO SELL</v>
          </cell>
        </row>
        <row r="1093">
          <cell r="A1093" t="str">
            <v>L505101-000-010</v>
          </cell>
          <cell r="B1093" t="str">
            <v>Third Party- Allot. A/C- DILSHAD PLAZA</v>
          </cell>
          <cell r="C1093" t="str">
            <v>LIABILITIES</v>
          </cell>
          <cell r="D1093" t="str">
            <v>BALANCE SHEET</v>
          </cell>
          <cell r="E1093" t="str">
            <v xml:space="preserve"> </v>
          </cell>
          <cell r="F1093" t="str">
            <v xml:space="preserve"> </v>
          </cell>
          <cell r="G1093" t="str">
            <v>CURRENT LIABILITIES AND PROVISIONS</v>
          </cell>
          <cell r="H1093" t="str">
            <v>CURRENT LIABILITIES</v>
          </cell>
          <cell r="I1093" t="str">
            <v>REALISATION UNDER AGREEMENT TO SELL</v>
          </cell>
        </row>
        <row r="1094">
          <cell r="A1094" t="str">
            <v>L505101-000-011</v>
          </cell>
          <cell r="B1094" t="str">
            <v>Third Party- Allot. A/C- EXCUTIVE HOME</v>
          </cell>
          <cell r="C1094" t="str">
            <v>LIABILITIES</v>
          </cell>
          <cell r="D1094" t="str">
            <v>BALANCE SHEET</v>
          </cell>
          <cell r="E1094" t="str">
            <v xml:space="preserve"> </v>
          </cell>
          <cell r="F1094" t="str">
            <v xml:space="preserve"> </v>
          </cell>
          <cell r="G1094" t="str">
            <v>CURRENT LIABILITIES AND PROVISIONS</v>
          </cell>
          <cell r="H1094" t="str">
            <v>CURRENT LIABILITIES</v>
          </cell>
          <cell r="I1094" t="str">
            <v>REALISATION UNDER AGREEMENT TO SELL</v>
          </cell>
        </row>
        <row r="1095">
          <cell r="A1095" t="str">
            <v>L505101-000-012</v>
          </cell>
          <cell r="B1095" t="str">
            <v>Third Party- Allot. A/C- HAMILTON CR PKG</v>
          </cell>
          <cell r="C1095" t="str">
            <v>LIABILITIES</v>
          </cell>
          <cell r="D1095" t="str">
            <v>BALANCE SHEET</v>
          </cell>
          <cell r="E1095" t="str">
            <v xml:space="preserve"> </v>
          </cell>
          <cell r="F1095" t="str">
            <v xml:space="preserve"> </v>
          </cell>
          <cell r="G1095" t="str">
            <v>CURRENT LIABILITIES AND PROVISIONS</v>
          </cell>
          <cell r="H1095" t="str">
            <v>CURRENT LIABILITIES</v>
          </cell>
          <cell r="I1095" t="str">
            <v>REALISATION UNDER AGREEMENT TO SELL</v>
          </cell>
        </row>
        <row r="1096">
          <cell r="A1096" t="str">
            <v>L505101-000-013</v>
          </cell>
          <cell r="B1096" t="str">
            <v>Third Party- Allot. A/C- HAMILTON COURT</v>
          </cell>
          <cell r="C1096" t="str">
            <v>LIABILITIES</v>
          </cell>
          <cell r="D1096" t="str">
            <v>BALANCE SHEET</v>
          </cell>
          <cell r="E1096" t="str">
            <v xml:space="preserve"> </v>
          </cell>
          <cell r="F1096" t="str">
            <v xml:space="preserve"> </v>
          </cell>
          <cell r="G1096" t="str">
            <v>CURRENT LIABILITIES AND PROVISIONS</v>
          </cell>
          <cell r="H1096" t="str">
            <v>CURRENT LIABILITIES</v>
          </cell>
          <cell r="I1096" t="str">
            <v>REALISATION UNDER AGREEMENT TO SELL</v>
          </cell>
        </row>
        <row r="1097">
          <cell r="A1097" t="str">
            <v>L505101-000-014</v>
          </cell>
          <cell r="B1097" t="str">
            <v>Third Party- Allot. A/C- NEW TOWN HOUSE</v>
          </cell>
          <cell r="C1097" t="str">
            <v>LIABILITIES</v>
          </cell>
          <cell r="D1097" t="str">
            <v>BALANCE SHEET</v>
          </cell>
          <cell r="E1097" t="str">
            <v xml:space="preserve"> </v>
          </cell>
          <cell r="F1097" t="str">
            <v xml:space="preserve"> </v>
          </cell>
          <cell r="G1097" t="str">
            <v>CURRENT LIABILITIES AND PROVISIONS</v>
          </cell>
          <cell r="H1097" t="str">
            <v>CURRENT LIABILITIES</v>
          </cell>
          <cell r="I1097" t="str">
            <v>REALISATION UNDER AGREEMENT TO SELL</v>
          </cell>
        </row>
        <row r="1098">
          <cell r="A1098" t="str">
            <v>L505101-000-015</v>
          </cell>
          <cell r="B1098" t="str">
            <v>Third Party- Allot. A/C- OLD TOWN HOUSE</v>
          </cell>
          <cell r="C1098" t="str">
            <v>LIABILITIES</v>
          </cell>
          <cell r="D1098" t="str">
            <v>BALANCE SHEET</v>
          </cell>
          <cell r="E1098" t="str">
            <v xml:space="preserve"> </v>
          </cell>
          <cell r="F1098" t="str">
            <v xml:space="preserve"> </v>
          </cell>
          <cell r="G1098" t="str">
            <v>CURRENT LIABILITIES AND PROVISIONS</v>
          </cell>
          <cell r="H1098" t="str">
            <v>CURRENT LIABILITIES</v>
          </cell>
          <cell r="I1098" t="str">
            <v>REALISATION UNDER AGREEMENT TO SELL</v>
          </cell>
        </row>
        <row r="1099">
          <cell r="A1099" t="str">
            <v>L505101-000-016</v>
          </cell>
          <cell r="B1099" t="str">
            <v>Third Party- Allot. A/C- PARK-N-SHOP</v>
          </cell>
          <cell r="C1099" t="str">
            <v>LIABILITIES</v>
          </cell>
          <cell r="D1099" t="str">
            <v>BALANCE SHEET</v>
          </cell>
          <cell r="E1099" t="str">
            <v xml:space="preserve"> </v>
          </cell>
          <cell r="F1099" t="str">
            <v xml:space="preserve"> </v>
          </cell>
          <cell r="G1099" t="str">
            <v>CURRENT LIABILITIES AND PROVISIONS</v>
          </cell>
          <cell r="H1099" t="str">
            <v>CURRENT LIABILITIES</v>
          </cell>
          <cell r="I1099" t="str">
            <v>REALISATION UNDER AGREEMENT TO SELL</v>
          </cell>
        </row>
        <row r="1100">
          <cell r="A1100" t="str">
            <v>L505101-000-017</v>
          </cell>
          <cell r="B1100" t="str">
            <v>Third Party- Allot. A/C- QEC PHASE-IV</v>
          </cell>
          <cell r="C1100" t="str">
            <v>LIABILITIES</v>
          </cell>
          <cell r="D1100" t="str">
            <v>BALANCE SHEET</v>
          </cell>
          <cell r="E1100" t="str">
            <v xml:space="preserve"> </v>
          </cell>
          <cell r="F1100" t="str">
            <v xml:space="preserve"> </v>
          </cell>
          <cell r="G1100" t="str">
            <v>CURRENT LIABILITIES AND PROVISIONS</v>
          </cell>
          <cell r="H1100" t="str">
            <v>CURRENT LIABILITIES</v>
          </cell>
          <cell r="I1100" t="str">
            <v>REALISATION UNDER AGREEMENT TO SELL</v>
          </cell>
        </row>
        <row r="1101">
          <cell r="A1101" t="str">
            <v>L505101-000-018</v>
          </cell>
          <cell r="B1101" t="str">
            <v>Third Party- Allot. A/C- QEC PHASE-V</v>
          </cell>
          <cell r="C1101" t="str">
            <v>LIABILITIES</v>
          </cell>
          <cell r="D1101" t="str">
            <v>BALANCE SHEET</v>
          </cell>
          <cell r="E1101" t="str">
            <v xml:space="preserve"> </v>
          </cell>
          <cell r="F1101" t="str">
            <v xml:space="preserve"> </v>
          </cell>
          <cell r="G1101" t="str">
            <v>CURRENT LIABILITIES AND PROVISIONS</v>
          </cell>
          <cell r="H1101" t="str">
            <v>CURRENT LIABILITIES</v>
          </cell>
          <cell r="I1101" t="str">
            <v>REALISATION UNDER AGREEMENT TO SELL</v>
          </cell>
        </row>
        <row r="1102">
          <cell r="A1102" t="str">
            <v>L505101-000-019</v>
          </cell>
          <cell r="B1102" t="str">
            <v>Third Party- Allot. A/C- REGENCY PARK</v>
          </cell>
          <cell r="C1102" t="str">
            <v>LIABILITIES</v>
          </cell>
          <cell r="D1102" t="str">
            <v>BALANCE SHEET</v>
          </cell>
          <cell r="E1102" t="str">
            <v xml:space="preserve"> </v>
          </cell>
          <cell r="F1102" t="str">
            <v xml:space="preserve"> </v>
          </cell>
          <cell r="G1102" t="str">
            <v>CURRENT LIABILITIES AND PROVISIONS</v>
          </cell>
          <cell r="H1102" t="str">
            <v>CURRENT LIABILITIES</v>
          </cell>
          <cell r="I1102" t="str">
            <v>REALISATION UNDER AGREEMENT TO SELL</v>
          </cell>
        </row>
        <row r="1103">
          <cell r="A1103" t="str">
            <v>L505101-000-020</v>
          </cell>
          <cell r="B1103" t="str">
            <v>Third Party- Allot. A/C- REGENCY PK PKG</v>
          </cell>
          <cell r="C1103" t="str">
            <v>LIABILITIES</v>
          </cell>
          <cell r="D1103" t="str">
            <v>BALANCE SHEET</v>
          </cell>
          <cell r="E1103" t="str">
            <v xml:space="preserve"> </v>
          </cell>
          <cell r="F1103" t="str">
            <v xml:space="preserve"> </v>
          </cell>
          <cell r="G1103" t="str">
            <v>CURRENT LIABILITIES AND PROVISIONS</v>
          </cell>
          <cell r="H1103" t="str">
            <v>CURRENT LIABILITIES</v>
          </cell>
          <cell r="I1103" t="str">
            <v>REALISATION UNDER AGREEMENT TO SELL</v>
          </cell>
        </row>
        <row r="1104">
          <cell r="A1104" t="str">
            <v>L505101-000-021</v>
          </cell>
          <cell r="B1104" t="str">
            <v>Third Party- Allot. A/C- RICHMOND PK PKG</v>
          </cell>
          <cell r="C1104" t="str">
            <v>LIABILITIES</v>
          </cell>
          <cell r="D1104" t="str">
            <v>BALANCE SHEET</v>
          </cell>
          <cell r="E1104" t="str">
            <v xml:space="preserve"> </v>
          </cell>
          <cell r="F1104" t="str">
            <v xml:space="preserve"> </v>
          </cell>
          <cell r="G1104" t="str">
            <v>CURRENT LIABILITIES AND PROVISIONS</v>
          </cell>
          <cell r="H1104" t="str">
            <v>CURRENT LIABILITIES</v>
          </cell>
          <cell r="I1104" t="str">
            <v>REALISATION UNDER AGREEMENT TO SELL</v>
          </cell>
        </row>
        <row r="1105">
          <cell r="A1105" t="str">
            <v>L505101-000-022</v>
          </cell>
          <cell r="B1105" t="str">
            <v>Third Party- Allot. A/C- RICHMOND PARK</v>
          </cell>
          <cell r="C1105" t="str">
            <v>LIABILITIES</v>
          </cell>
          <cell r="D1105" t="str">
            <v>BALANCE SHEET</v>
          </cell>
          <cell r="E1105" t="str">
            <v xml:space="preserve"> </v>
          </cell>
          <cell r="F1105" t="str">
            <v xml:space="preserve"> </v>
          </cell>
          <cell r="G1105" t="str">
            <v>CURRENT LIABILITIES AND PROVISIONS</v>
          </cell>
          <cell r="H1105" t="str">
            <v>CURRENT LIABILITIES</v>
          </cell>
          <cell r="I1105" t="str">
            <v>REALISATION UNDER AGREEMENT TO SELL</v>
          </cell>
        </row>
        <row r="1106">
          <cell r="A1106" t="str">
            <v>L505101-000-023</v>
          </cell>
          <cell r="B1106" t="str">
            <v>Third Party- Allot. A/C- SUPER MART-II</v>
          </cell>
          <cell r="C1106" t="str">
            <v>LIABILITIES</v>
          </cell>
          <cell r="D1106" t="str">
            <v>BALANCE SHEET</v>
          </cell>
          <cell r="E1106" t="str">
            <v xml:space="preserve"> </v>
          </cell>
          <cell r="F1106" t="str">
            <v xml:space="preserve"> </v>
          </cell>
          <cell r="G1106" t="str">
            <v>CURRENT LIABILITIES AND PROVISIONS</v>
          </cell>
          <cell r="H1106" t="str">
            <v>CURRENT LIABILITIES</v>
          </cell>
          <cell r="I1106" t="str">
            <v>REALISATION UNDER AGREEMENT TO SELL</v>
          </cell>
        </row>
        <row r="1107">
          <cell r="A1107" t="str">
            <v>L505101-000-024</v>
          </cell>
          <cell r="B1107" t="str">
            <v>Third Party- Allot. A/C- SHOPPING MALL</v>
          </cell>
          <cell r="C1107" t="str">
            <v>LIABILITIES</v>
          </cell>
          <cell r="D1107" t="str">
            <v>BALANCE SHEET</v>
          </cell>
          <cell r="E1107" t="str">
            <v xml:space="preserve"> </v>
          </cell>
          <cell r="F1107" t="str">
            <v xml:space="preserve"> </v>
          </cell>
          <cell r="G1107" t="str">
            <v>CURRENT LIABILITIES AND PROVISIONS</v>
          </cell>
          <cell r="H1107" t="str">
            <v>CURRENT LIABILITIES</v>
          </cell>
          <cell r="I1107" t="str">
            <v>REALISATION UNDER AGREEMENT TO SELL</v>
          </cell>
        </row>
        <row r="1108">
          <cell r="A1108" t="str">
            <v>L505101-000-027</v>
          </cell>
          <cell r="B1108" t="str">
            <v>Third Party- Allot. A/C- STOP-N-SHOP</v>
          </cell>
          <cell r="C1108" t="str">
            <v>LIABILITIES</v>
          </cell>
          <cell r="D1108" t="str">
            <v>BALANCE SHEET</v>
          </cell>
          <cell r="E1108" t="str">
            <v xml:space="preserve"> </v>
          </cell>
          <cell r="F1108" t="str">
            <v xml:space="preserve"> </v>
          </cell>
          <cell r="G1108" t="str">
            <v>CURRENT LIABILITIES AND PROVISIONS</v>
          </cell>
          <cell r="H1108" t="str">
            <v>CURRENT LIABILITIES</v>
          </cell>
          <cell r="I1108" t="str">
            <v>REALISATION UNDER AGREEMENT TO SELL</v>
          </cell>
        </row>
        <row r="1109">
          <cell r="A1109" t="str">
            <v>L505101-000-028</v>
          </cell>
          <cell r="B1109" t="str">
            <v>Third Party- Allot. A/C- SILVER OAKS</v>
          </cell>
          <cell r="C1109" t="str">
            <v>LIABILITIES</v>
          </cell>
          <cell r="D1109" t="str">
            <v>BALANCE SHEET</v>
          </cell>
          <cell r="E1109" t="str">
            <v xml:space="preserve"> </v>
          </cell>
          <cell r="F1109" t="str">
            <v xml:space="preserve"> </v>
          </cell>
          <cell r="G1109" t="str">
            <v>CURRENT LIABILITIES AND PROVISIONS</v>
          </cell>
          <cell r="H1109" t="str">
            <v>CURRENT LIABILITIES</v>
          </cell>
          <cell r="I1109" t="str">
            <v>REALISATION UNDER AGREEMENT TO SELL</v>
          </cell>
        </row>
        <row r="1110">
          <cell r="A1110" t="str">
            <v>L505101-000-029</v>
          </cell>
          <cell r="B1110" t="str">
            <v>Third Party- Allot. A/C- SILVER OAK PKNG</v>
          </cell>
          <cell r="C1110" t="str">
            <v>LIABILITIES</v>
          </cell>
          <cell r="D1110" t="str">
            <v>BALANCE SHEET</v>
          </cell>
          <cell r="E1110" t="str">
            <v xml:space="preserve"> </v>
          </cell>
          <cell r="F1110" t="str">
            <v xml:space="preserve"> </v>
          </cell>
          <cell r="G1110" t="str">
            <v>CURRENT LIABILITIES AND PROVISIONS</v>
          </cell>
          <cell r="H1110" t="str">
            <v>CURRENT LIABILITIES</v>
          </cell>
          <cell r="I1110" t="str">
            <v>REALISATION UNDER AGREEMENT TO SELL</v>
          </cell>
        </row>
        <row r="1111">
          <cell r="A1111" t="str">
            <v>L505101-000-030</v>
          </cell>
          <cell r="B1111" t="str">
            <v>Third Party- Allot. A/C- SPRING FIELD</v>
          </cell>
          <cell r="C1111" t="str">
            <v>LIABILITIES</v>
          </cell>
          <cell r="D1111" t="str">
            <v>BALANCE SHEET</v>
          </cell>
          <cell r="E1111" t="str">
            <v xml:space="preserve"> </v>
          </cell>
          <cell r="F1111" t="str">
            <v xml:space="preserve"> </v>
          </cell>
          <cell r="G1111" t="str">
            <v>CURRENT LIABILITIES AND PROVISIONS</v>
          </cell>
          <cell r="H1111" t="str">
            <v>CURRENT LIABILITIES</v>
          </cell>
          <cell r="I1111" t="str">
            <v>REALISATION UNDER AGREEMENT TO SELL</v>
          </cell>
        </row>
        <row r="1112">
          <cell r="A1112" t="str">
            <v>L505101-000-032</v>
          </cell>
          <cell r="B1112" t="str">
            <v>Third Party- Allot. A/C- VILLA PLOTS</v>
          </cell>
          <cell r="C1112" t="str">
            <v>LIABILITIES</v>
          </cell>
          <cell r="D1112" t="str">
            <v>BALANCE SHEET</v>
          </cell>
          <cell r="E1112" t="str">
            <v xml:space="preserve"> </v>
          </cell>
          <cell r="F1112" t="str">
            <v xml:space="preserve"> </v>
          </cell>
          <cell r="G1112" t="str">
            <v>CURRENT LIABILITIES AND PROVISIONS</v>
          </cell>
          <cell r="H1112" t="str">
            <v>CURRENT LIABILITIES</v>
          </cell>
          <cell r="I1112" t="str">
            <v>REALISATION UNDER AGREEMENT TO SELL</v>
          </cell>
        </row>
        <row r="1113">
          <cell r="A1113" t="str">
            <v>L505101-000-033</v>
          </cell>
          <cell r="B1113" t="str">
            <v>Third Party- Allot. A/C- WINDSOR CRT PKG</v>
          </cell>
          <cell r="C1113" t="str">
            <v>LIABILITIES</v>
          </cell>
          <cell r="D1113" t="str">
            <v>BALANCE SHEET</v>
          </cell>
          <cell r="E1113" t="str">
            <v xml:space="preserve"> </v>
          </cell>
          <cell r="F1113" t="str">
            <v xml:space="preserve"> </v>
          </cell>
          <cell r="G1113" t="str">
            <v>CURRENT LIABILITIES AND PROVISIONS</v>
          </cell>
          <cell r="H1113" t="str">
            <v>CURRENT LIABILITIES</v>
          </cell>
          <cell r="I1113" t="str">
            <v>REALISATION UNDER AGREEMENT TO SELL</v>
          </cell>
        </row>
        <row r="1114">
          <cell r="A1114" t="str">
            <v>L505101-000-034</v>
          </cell>
          <cell r="B1114" t="str">
            <v>Third Party- Allot. A/C- WINDSOR COURT</v>
          </cell>
          <cell r="C1114" t="str">
            <v>LIABILITIES</v>
          </cell>
          <cell r="D1114" t="str">
            <v>BALANCE SHEET</v>
          </cell>
          <cell r="E1114" t="str">
            <v xml:space="preserve"> </v>
          </cell>
          <cell r="F1114" t="str">
            <v xml:space="preserve"> </v>
          </cell>
          <cell r="G1114" t="str">
            <v>CURRENT LIABILITIES AND PROVISIONS</v>
          </cell>
          <cell r="H1114" t="str">
            <v>CURRENT LIABILITIES</v>
          </cell>
          <cell r="I1114" t="str">
            <v>REALISATION UNDER AGREEMENT TO SELL</v>
          </cell>
        </row>
        <row r="1115">
          <cell r="A1115" t="str">
            <v>L505101-000-037</v>
          </cell>
          <cell r="B1115" t="str">
            <v>Third Party- Allot. A/C- CENTRE POINT</v>
          </cell>
          <cell r="C1115" t="str">
            <v>LIABILITIES</v>
          </cell>
          <cell r="D1115" t="str">
            <v>BALANCE SHEET</v>
          </cell>
          <cell r="E1115" t="str">
            <v xml:space="preserve"> </v>
          </cell>
          <cell r="F1115" t="str">
            <v xml:space="preserve"> </v>
          </cell>
          <cell r="G1115" t="str">
            <v>CURRENT LIABILITIES AND PROVISIONS</v>
          </cell>
          <cell r="H1115" t="str">
            <v>CURRENT LIABILITIES</v>
          </cell>
          <cell r="I1115" t="str">
            <v>REALISATION UNDER AGREEMENT TO SELL</v>
          </cell>
        </row>
        <row r="1116">
          <cell r="A1116" t="str">
            <v>L505101-000-038</v>
          </cell>
          <cell r="B1116" t="str">
            <v>Third Party- Allot. A/C- FARIDABAD PLOTS</v>
          </cell>
          <cell r="C1116" t="str">
            <v>LIABILITIES</v>
          </cell>
          <cell r="D1116" t="str">
            <v>BALANCE SHEET</v>
          </cell>
          <cell r="E1116" t="str">
            <v xml:space="preserve"> </v>
          </cell>
          <cell r="F1116" t="str">
            <v xml:space="preserve"> </v>
          </cell>
          <cell r="G1116" t="str">
            <v>CURRENT LIABILITIES AND PROVISIONS</v>
          </cell>
          <cell r="H1116" t="str">
            <v>CURRENT LIABILITIES</v>
          </cell>
          <cell r="I1116" t="str">
            <v>REALISATION UNDER AGREEMENT TO SELL</v>
          </cell>
        </row>
        <row r="1117">
          <cell r="A1117" t="str">
            <v>L505101-000-039</v>
          </cell>
          <cell r="B1117" t="str">
            <v>Third Party- Allot. A/C- RIDGEWOOD ESTAT</v>
          </cell>
          <cell r="C1117" t="str">
            <v>LIABILITIES</v>
          </cell>
          <cell r="D1117" t="str">
            <v>BALANCE SHEET</v>
          </cell>
          <cell r="E1117" t="str">
            <v xml:space="preserve"> </v>
          </cell>
          <cell r="F1117" t="str">
            <v xml:space="preserve"> </v>
          </cell>
          <cell r="G1117" t="str">
            <v>CURRENT LIABILITIES AND PROVISIONS</v>
          </cell>
          <cell r="H1117" t="str">
            <v>CURRENT LIABILITIES</v>
          </cell>
          <cell r="I1117" t="str">
            <v>REALISATION UNDER AGREEMENT TO SELL</v>
          </cell>
        </row>
        <row r="1118">
          <cell r="A1118" t="str">
            <v>L505101-000-040</v>
          </cell>
          <cell r="B1118" t="str">
            <v>Third Party- Allot. A/C- OAKWOOD ESTATE</v>
          </cell>
          <cell r="C1118" t="str">
            <v>LIABILITIES</v>
          </cell>
          <cell r="D1118" t="str">
            <v>BALANCE SHEET</v>
          </cell>
          <cell r="E1118" t="str">
            <v xml:space="preserve"> </v>
          </cell>
          <cell r="F1118" t="str">
            <v xml:space="preserve"> </v>
          </cell>
          <cell r="G1118" t="str">
            <v>CURRENT LIABILITIES AND PROVISIONS</v>
          </cell>
          <cell r="H1118" t="str">
            <v>CURRENT LIABILITIES</v>
          </cell>
          <cell r="I1118" t="str">
            <v>REALISATION UNDER AGREEMENT TO SELL</v>
          </cell>
        </row>
        <row r="1119">
          <cell r="A1119" t="str">
            <v>L505101-000-041</v>
          </cell>
          <cell r="B1119" t="str">
            <v>Third Party- Allot. A/C- WELLINGTON EST.</v>
          </cell>
          <cell r="C1119" t="str">
            <v>LIABILITIES</v>
          </cell>
          <cell r="D1119" t="str">
            <v>BALANCE SHEET</v>
          </cell>
          <cell r="E1119" t="str">
            <v xml:space="preserve"> </v>
          </cell>
          <cell r="F1119" t="str">
            <v xml:space="preserve"> </v>
          </cell>
          <cell r="G1119" t="str">
            <v>CURRENT LIABILITIES AND PROVISIONS</v>
          </cell>
          <cell r="H1119" t="str">
            <v>CURRENT LIABILITIES</v>
          </cell>
          <cell r="I1119" t="str">
            <v>REALISATION UNDER AGREEMENT TO SELL</v>
          </cell>
        </row>
        <row r="1120">
          <cell r="A1120" t="str">
            <v>L505101-000-042</v>
          </cell>
          <cell r="B1120" t="str">
            <v>Third Party- Allot. A/C- PLOTS PH-1,2,3</v>
          </cell>
          <cell r="C1120" t="str">
            <v>LIABILITIES</v>
          </cell>
          <cell r="D1120" t="str">
            <v>BALANCE SHEET</v>
          </cell>
          <cell r="E1120" t="str">
            <v xml:space="preserve"> </v>
          </cell>
          <cell r="F1120" t="str">
            <v xml:space="preserve"> </v>
          </cell>
          <cell r="G1120" t="str">
            <v>CURRENT LIABILITIES AND PROVISIONS</v>
          </cell>
          <cell r="H1120" t="str">
            <v>CURRENT LIABILITIES</v>
          </cell>
          <cell r="I1120" t="str">
            <v>REALISATION UNDER AGREEMENT TO SELL</v>
          </cell>
        </row>
        <row r="1121">
          <cell r="A1121" t="str">
            <v>L505101-000-046</v>
          </cell>
          <cell r="B1121" t="str">
            <v>Third Party- Allot. A/C- PRINCETON ESTAT</v>
          </cell>
          <cell r="C1121" t="str">
            <v>LIABILITIES</v>
          </cell>
          <cell r="D1121" t="str">
            <v>BALANCE SHEET</v>
          </cell>
          <cell r="E1121" t="str">
            <v xml:space="preserve"> </v>
          </cell>
          <cell r="F1121" t="str">
            <v xml:space="preserve"> </v>
          </cell>
          <cell r="G1121" t="str">
            <v>CURRENT LIABILITIES AND PROVISIONS</v>
          </cell>
          <cell r="H1121" t="str">
            <v>CURRENT LIABILITIES</v>
          </cell>
          <cell r="I1121" t="str">
            <v>REALISATION UNDER AGREEMENT TO SELL</v>
          </cell>
        </row>
        <row r="1122">
          <cell r="A1122" t="str">
            <v>L505101-000-048</v>
          </cell>
          <cell r="B1122" t="str">
            <v>Third Party-  Allot. A/C- INDEPENDNT HSE</v>
          </cell>
          <cell r="C1122" t="str">
            <v>LIABILITIES</v>
          </cell>
          <cell r="D1122" t="str">
            <v>BALANCE SHEET</v>
          </cell>
          <cell r="E1122" t="str">
            <v xml:space="preserve"> </v>
          </cell>
          <cell r="F1122" t="str">
            <v xml:space="preserve"> </v>
          </cell>
          <cell r="G1122" t="str">
            <v>CURRENT LIABILITIES AND PROVISIONS</v>
          </cell>
          <cell r="H1122" t="str">
            <v>CURRENT LIABILITIES</v>
          </cell>
          <cell r="I1122" t="str">
            <v>REALISATION UNDER AGREEMENT TO SELL</v>
          </cell>
        </row>
        <row r="1123">
          <cell r="A1123" t="str">
            <v>L505101-000-049</v>
          </cell>
          <cell r="B1123" t="str">
            <v>Third Party- Allot. A/C- REGENT HOUSE</v>
          </cell>
          <cell r="C1123" t="str">
            <v>LIABILITIES</v>
          </cell>
          <cell r="D1123" t="str">
            <v>BALANCE SHEET</v>
          </cell>
          <cell r="E1123" t="str">
            <v xml:space="preserve"> </v>
          </cell>
          <cell r="F1123" t="str">
            <v xml:space="preserve"> </v>
          </cell>
          <cell r="G1123" t="str">
            <v>CURRENT LIABILITIES AND PROVISIONS</v>
          </cell>
          <cell r="H1123" t="str">
            <v>CURRENT LIABILITIES</v>
          </cell>
          <cell r="I1123" t="str">
            <v>REALISATION UNDER AGREEMENT TO SELL</v>
          </cell>
        </row>
        <row r="1124">
          <cell r="A1124" t="str">
            <v>L505101-000-050</v>
          </cell>
          <cell r="B1124" t="str">
            <v>Third Party- Allot. A/C- CARLTON ESTATE</v>
          </cell>
          <cell r="C1124" t="str">
            <v>LIABILITIES</v>
          </cell>
          <cell r="D1124" t="str">
            <v>BALANCE SHEET</v>
          </cell>
          <cell r="E1124" t="str">
            <v xml:space="preserve"> </v>
          </cell>
          <cell r="F1124" t="str">
            <v xml:space="preserve"> </v>
          </cell>
          <cell r="G1124" t="str">
            <v>CURRENT LIABILITIES AND PROVISIONS</v>
          </cell>
          <cell r="H1124" t="str">
            <v>CURRENT LIABILITIES</v>
          </cell>
          <cell r="I1124" t="str">
            <v>REALISATION UNDER AGREEMENT TO SELL</v>
          </cell>
        </row>
        <row r="1125">
          <cell r="A1125" t="str">
            <v>L505101-000-054</v>
          </cell>
          <cell r="B1125" t="str">
            <v>Third Party- Allot. A/C- BELVEDERE PARK</v>
          </cell>
          <cell r="C1125" t="str">
            <v>LIABILITIES</v>
          </cell>
          <cell r="D1125" t="str">
            <v>BALANCE SHEET</v>
          </cell>
          <cell r="E1125" t="str">
            <v xml:space="preserve"> </v>
          </cell>
          <cell r="F1125" t="str">
            <v xml:space="preserve"> </v>
          </cell>
          <cell r="G1125" t="str">
            <v>CURRENT LIABILITIES AND PROVISIONS</v>
          </cell>
          <cell r="H1125" t="str">
            <v>CURRENT LIABILITIES</v>
          </cell>
          <cell r="I1125" t="str">
            <v>REALISATION UNDER AGREEMENT TO SELL</v>
          </cell>
        </row>
        <row r="1126">
          <cell r="A1126" t="str">
            <v>L505101-000-055</v>
          </cell>
          <cell r="B1126" t="str">
            <v>Third Party- Allot. A/C- BELVEDERE TOWER</v>
          </cell>
          <cell r="C1126" t="str">
            <v>LIABILITIES</v>
          </cell>
          <cell r="D1126" t="str">
            <v>BALANCE SHEET</v>
          </cell>
          <cell r="E1126" t="str">
            <v xml:space="preserve"> </v>
          </cell>
          <cell r="F1126" t="str">
            <v xml:space="preserve"> </v>
          </cell>
          <cell r="G1126" t="str">
            <v>CURRENT LIABILITIES AND PROVISIONS</v>
          </cell>
          <cell r="H1126" t="str">
            <v>CURRENT LIABILITIES</v>
          </cell>
          <cell r="I1126" t="str">
            <v>REALISATION UNDER AGREEMENT TO SELL</v>
          </cell>
        </row>
        <row r="1127">
          <cell r="A1127" t="str">
            <v>L505101-000-056</v>
          </cell>
          <cell r="B1127" t="str">
            <v>Third Party- Allot. A/C- CITY CENTRE</v>
          </cell>
          <cell r="C1127" t="str">
            <v>LIABILITIES</v>
          </cell>
          <cell r="D1127" t="str">
            <v>BALANCE SHEET</v>
          </cell>
          <cell r="E1127" t="str">
            <v xml:space="preserve"> </v>
          </cell>
          <cell r="F1127" t="str">
            <v xml:space="preserve"> </v>
          </cell>
          <cell r="G1127" t="str">
            <v>CURRENT LIABILITIES AND PROVISIONS</v>
          </cell>
          <cell r="H1127" t="str">
            <v>CURRENT LIABILITIES</v>
          </cell>
          <cell r="I1127" t="str">
            <v>REALISATION UNDER AGREEMENT TO SELL</v>
          </cell>
        </row>
        <row r="1128">
          <cell r="A1128" t="str">
            <v>L505101-000-058</v>
          </cell>
          <cell r="B1128" t="str">
            <v>Third Party- Allot. A/C- EXCLUSIVE FLOOR</v>
          </cell>
          <cell r="C1128" t="str">
            <v>LIABILITIES</v>
          </cell>
          <cell r="D1128" t="str">
            <v>BALANCE SHEET</v>
          </cell>
          <cell r="E1128" t="str">
            <v xml:space="preserve"> </v>
          </cell>
          <cell r="F1128" t="str">
            <v xml:space="preserve"> </v>
          </cell>
          <cell r="G1128" t="str">
            <v>CURRENT LIABILITIES AND PROVISIONS</v>
          </cell>
          <cell r="H1128" t="str">
            <v>CURRENT LIABILITIES</v>
          </cell>
          <cell r="I1128" t="str">
            <v>REALISATION UNDER AGREEMENT TO SELL</v>
          </cell>
        </row>
        <row r="1129">
          <cell r="A1129" t="str">
            <v>L505101-000-059</v>
          </cell>
          <cell r="B1129" t="str">
            <v>Third Party- Allot. A/C- MOULSARI ARCADE</v>
          </cell>
          <cell r="C1129" t="str">
            <v>LIABILITIES</v>
          </cell>
          <cell r="D1129" t="str">
            <v>BALANCE SHEET</v>
          </cell>
          <cell r="E1129" t="str">
            <v xml:space="preserve"> </v>
          </cell>
          <cell r="F1129" t="str">
            <v xml:space="preserve"> </v>
          </cell>
          <cell r="G1129" t="str">
            <v>CURRENT LIABILITIES AND PROVISIONS</v>
          </cell>
          <cell r="H1129" t="str">
            <v>CURRENT LIABILITIES</v>
          </cell>
          <cell r="I1129" t="str">
            <v>REALISATION UNDER AGREEMENT TO SELL</v>
          </cell>
        </row>
        <row r="1130">
          <cell r="A1130" t="str">
            <v>L505101-000-060</v>
          </cell>
          <cell r="B1130" t="str">
            <v>Third Party- Allot. A/C- TRINITY TOWERS</v>
          </cell>
          <cell r="C1130" t="str">
            <v>LIABILITIES</v>
          </cell>
          <cell r="D1130" t="str">
            <v>BALANCE SHEET</v>
          </cell>
          <cell r="E1130" t="str">
            <v xml:space="preserve"> </v>
          </cell>
          <cell r="F1130" t="str">
            <v xml:space="preserve"> </v>
          </cell>
          <cell r="G1130" t="str">
            <v>CURRENT LIABILITIES AND PROVISIONS</v>
          </cell>
          <cell r="H1130" t="str">
            <v>CURRENT LIABILITIES</v>
          </cell>
          <cell r="I1130" t="str">
            <v>REALISATION UNDER AGREEMENT TO SELL</v>
          </cell>
        </row>
        <row r="1131">
          <cell r="A1131" t="str">
            <v>L505101-000-061</v>
          </cell>
          <cell r="B1131" t="str">
            <v>Third Party- Allot. A/C- GRAND MALL</v>
          </cell>
          <cell r="C1131" t="str">
            <v>LIABILITIES</v>
          </cell>
          <cell r="D1131" t="str">
            <v>BALANCE SHEET</v>
          </cell>
          <cell r="E1131" t="str">
            <v xml:space="preserve"> </v>
          </cell>
          <cell r="F1131" t="str">
            <v xml:space="preserve"> </v>
          </cell>
          <cell r="G1131" t="str">
            <v>CURRENT LIABILITIES AND PROVISIONS</v>
          </cell>
          <cell r="H1131" t="str">
            <v>CURRENT LIABILITIES</v>
          </cell>
          <cell r="I1131" t="str">
            <v>REALISATION UNDER AGREEMENT TO SELL</v>
          </cell>
        </row>
        <row r="1132">
          <cell r="A1132" t="str">
            <v>L505101-000-062</v>
          </cell>
          <cell r="B1132" t="str">
            <v>Third Party- Allot. A/C- THE ARALIAS</v>
          </cell>
          <cell r="C1132" t="str">
            <v>LIABILITIES</v>
          </cell>
          <cell r="D1132" t="str">
            <v>BALANCE SHEET</v>
          </cell>
          <cell r="E1132" t="str">
            <v xml:space="preserve"> </v>
          </cell>
          <cell r="F1132" t="str">
            <v xml:space="preserve"> </v>
          </cell>
          <cell r="G1132" t="str">
            <v>CURRENT LIABILITIES AND PROVISIONS</v>
          </cell>
          <cell r="H1132" t="str">
            <v>CURRENT LIABILITIES</v>
          </cell>
          <cell r="I1132" t="str">
            <v>REALISATION UNDER AGREEMENT TO SELL</v>
          </cell>
        </row>
        <row r="1133">
          <cell r="A1133" t="str">
            <v>L505101-000-064</v>
          </cell>
          <cell r="B1133" t="str">
            <v>Third Party- Allot. A/C- WESTEND HEIGHTS</v>
          </cell>
          <cell r="C1133" t="str">
            <v>LIABILITIES</v>
          </cell>
          <cell r="D1133" t="str">
            <v>BALANCE SHEET</v>
          </cell>
          <cell r="E1133" t="str">
            <v xml:space="preserve"> </v>
          </cell>
          <cell r="F1133" t="str">
            <v xml:space="preserve"> </v>
          </cell>
          <cell r="G1133" t="str">
            <v>CURRENT LIABILITIES AND PROVISIONS</v>
          </cell>
          <cell r="H1133" t="str">
            <v>CURRENT LIABILITIES</v>
          </cell>
          <cell r="I1133" t="str">
            <v>REALISATION UNDER AGREEMENT TO SELL</v>
          </cell>
        </row>
        <row r="1134">
          <cell r="A1134" t="str">
            <v>L505101-000-069</v>
          </cell>
          <cell r="B1134" t="str">
            <v>Third Party- Allot. A/C- THE PINNACLE</v>
          </cell>
          <cell r="C1134" t="str">
            <v>LIABILITIES</v>
          </cell>
          <cell r="D1134" t="str">
            <v>BALANCE SHEET</v>
          </cell>
          <cell r="E1134" t="str">
            <v xml:space="preserve"> </v>
          </cell>
          <cell r="F1134" t="str">
            <v xml:space="preserve"> </v>
          </cell>
          <cell r="G1134" t="str">
            <v>CURRENT LIABILITIES AND PROVISIONS</v>
          </cell>
          <cell r="H1134" t="str">
            <v>CURRENT LIABILITIES</v>
          </cell>
          <cell r="I1134" t="str">
            <v>REALISATION UNDER AGREEMENT TO SELL</v>
          </cell>
        </row>
        <row r="1135">
          <cell r="A1135" t="str">
            <v>L505101-000-070</v>
          </cell>
          <cell r="B1135" t="str">
            <v>Third Party- Allot. A/C- ROYALTON TOWER</v>
          </cell>
          <cell r="C1135" t="str">
            <v>LIABILITIES</v>
          </cell>
          <cell r="D1135" t="str">
            <v>BALANCE SHEET</v>
          </cell>
          <cell r="E1135" t="str">
            <v xml:space="preserve"> </v>
          </cell>
          <cell r="F1135" t="str">
            <v xml:space="preserve"> </v>
          </cell>
          <cell r="G1135" t="str">
            <v>CURRENT LIABILITIES AND PROVISIONS</v>
          </cell>
          <cell r="H1135" t="str">
            <v>CURRENT LIABILITIES</v>
          </cell>
          <cell r="I1135" t="str">
            <v>REALISATION UNDER AGREEMENT TO SELL</v>
          </cell>
        </row>
        <row r="1136">
          <cell r="A1136" t="str">
            <v>L505101-000-071</v>
          </cell>
          <cell r="B1136" t="str">
            <v>Third Party- Allot. A/C- THE ICON</v>
          </cell>
          <cell r="C1136" t="str">
            <v>LIABILITIES</v>
          </cell>
          <cell r="D1136" t="str">
            <v>BALANCE SHEET</v>
          </cell>
          <cell r="E1136" t="str">
            <v xml:space="preserve"> </v>
          </cell>
          <cell r="F1136" t="str">
            <v xml:space="preserve"> </v>
          </cell>
          <cell r="G1136" t="str">
            <v>CURRENT LIABILITIES AND PROVISIONS</v>
          </cell>
          <cell r="H1136" t="str">
            <v>CURRENT LIABILITIES</v>
          </cell>
          <cell r="I1136" t="str">
            <v>REALISATION UNDER AGREEMENT TO SELL</v>
          </cell>
        </row>
        <row r="1137">
          <cell r="A1137" t="str">
            <v>L505101-000-075</v>
          </cell>
          <cell r="B1137" t="str">
            <v>Third Party- Allot. A/C- THE SUMMIT</v>
          </cell>
          <cell r="C1137" t="str">
            <v>LIABILITIES</v>
          </cell>
          <cell r="D1137" t="str">
            <v>BALANCE SHEET</v>
          </cell>
          <cell r="E1137" t="str">
            <v xml:space="preserve"> </v>
          </cell>
          <cell r="F1137" t="str">
            <v xml:space="preserve"> </v>
          </cell>
          <cell r="G1137" t="str">
            <v>CURRENT LIABILITIES AND PROVISIONS</v>
          </cell>
          <cell r="H1137" t="str">
            <v>CURRENT LIABILITIES</v>
          </cell>
          <cell r="I1137" t="str">
            <v>REALISATION UNDER AGREEMENT TO SELL</v>
          </cell>
        </row>
        <row r="1138">
          <cell r="A1138" t="str">
            <v>L505101-000-076</v>
          </cell>
          <cell r="B1138" t="str">
            <v>Third Party- Allot. A/C- THE COURTYARD</v>
          </cell>
          <cell r="C1138" t="str">
            <v>LIABILITIES</v>
          </cell>
          <cell r="D1138" t="str">
            <v>BALANCE SHEET</v>
          </cell>
          <cell r="E1138" t="str">
            <v xml:space="preserve"> </v>
          </cell>
          <cell r="F1138" t="str">
            <v xml:space="preserve"> </v>
          </cell>
          <cell r="G1138" t="str">
            <v>CURRENT LIABILITIES AND PROVISIONS</v>
          </cell>
          <cell r="H1138" t="str">
            <v>CURRENT LIABILITIES</v>
          </cell>
          <cell r="I1138" t="str">
            <v>REALISATION UNDER AGREEMENT TO SELL</v>
          </cell>
        </row>
        <row r="1139">
          <cell r="A1139" t="str">
            <v>L505101-000-080</v>
          </cell>
          <cell r="B1139" t="str">
            <v>Third Party- Allot. A/C- THE MAGNOLIAS</v>
          </cell>
          <cell r="C1139" t="str">
            <v>LIABILITIES</v>
          </cell>
          <cell r="D1139" t="str">
            <v>BALANCE SHEET</v>
          </cell>
          <cell r="E1139" t="str">
            <v xml:space="preserve"> </v>
          </cell>
          <cell r="F1139" t="str">
            <v xml:space="preserve"> </v>
          </cell>
          <cell r="G1139" t="str">
            <v>CURRENT LIABILITIES AND PROVISIONS</v>
          </cell>
          <cell r="H1139" t="str">
            <v>CURRENT LIABILITIES</v>
          </cell>
          <cell r="I1139" t="str">
            <v>REALISATION UNDER AGREEMENT TO SELL</v>
          </cell>
        </row>
        <row r="1140">
          <cell r="A1140" t="str">
            <v>L505101-000-083</v>
          </cell>
          <cell r="B1140" t="str">
            <v>Third Party- Allot. A/C- KING'S COURT</v>
          </cell>
          <cell r="C1140" t="str">
            <v>LIABILITIES</v>
          </cell>
          <cell r="D1140" t="str">
            <v>BALANCE SHEET</v>
          </cell>
          <cell r="E1140" t="str">
            <v xml:space="preserve"> </v>
          </cell>
          <cell r="F1140" t="str">
            <v xml:space="preserve"> </v>
          </cell>
          <cell r="G1140" t="str">
            <v>CURRENT LIABILITIES AND PROVISIONS</v>
          </cell>
          <cell r="H1140" t="str">
            <v>CURRENT LIABILITIES</v>
          </cell>
          <cell r="I1140" t="str">
            <v>REALISATION UNDER AGREEMENT TO SELL</v>
          </cell>
        </row>
        <row r="1141">
          <cell r="A1141" t="str">
            <v>L505101-000-085</v>
          </cell>
          <cell r="B1141" t="str">
            <v>Third Party- Allot. A/C- DLF CITY COURT</v>
          </cell>
          <cell r="C1141" t="str">
            <v>LIABILITIES</v>
          </cell>
          <cell r="D1141" t="str">
            <v>BALANCE SHEET</v>
          </cell>
          <cell r="E1141" t="str">
            <v xml:space="preserve"> </v>
          </cell>
          <cell r="F1141" t="str">
            <v xml:space="preserve"> </v>
          </cell>
          <cell r="G1141" t="str">
            <v>CURRENT LIABILITIES AND PROVISIONS</v>
          </cell>
          <cell r="H1141" t="str">
            <v>CURRENT LIABILITIES</v>
          </cell>
          <cell r="I1141" t="str">
            <v>REALISATION UNDER AGREEMENT TO SELL</v>
          </cell>
        </row>
        <row r="1142">
          <cell r="A1142" t="str">
            <v>L505101-000-086</v>
          </cell>
          <cell r="B1142" t="str">
            <v>Third Party- Allot. A/C- JALANDHAR MALL</v>
          </cell>
          <cell r="C1142" t="str">
            <v>LIABILITIES</v>
          </cell>
          <cell r="D1142" t="str">
            <v>BALANCE SHEET</v>
          </cell>
          <cell r="E1142" t="str">
            <v xml:space="preserve"> </v>
          </cell>
          <cell r="F1142" t="str">
            <v xml:space="preserve"> </v>
          </cell>
          <cell r="G1142" t="str">
            <v>CURRENT LIABILITIES AND PROVISIONS</v>
          </cell>
          <cell r="H1142" t="str">
            <v>CURRENT LIABILITIES</v>
          </cell>
          <cell r="I1142" t="str">
            <v>REALISATION UNDER AGREEMENT TO SELL</v>
          </cell>
        </row>
        <row r="1143">
          <cell r="A1143" t="str">
            <v>L505101-000-088</v>
          </cell>
          <cell r="B1143" t="str">
            <v>Third Party- Allot. A/C- THE BELARIE</v>
          </cell>
          <cell r="C1143" t="str">
            <v>LIABILITIES</v>
          </cell>
          <cell r="D1143" t="str">
            <v>BALANCE SHEET</v>
          </cell>
          <cell r="E1143" t="str">
            <v xml:space="preserve"> </v>
          </cell>
          <cell r="F1143" t="str">
            <v xml:space="preserve"> </v>
          </cell>
          <cell r="G1143" t="str">
            <v>CURRENT LIABILITIES AND PROVISIONS</v>
          </cell>
          <cell r="H1143" t="str">
            <v>CURRENT LIABILITIES</v>
          </cell>
          <cell r="I1143" t="str">
            <v>REALISATION UNDER AGREEMENT TO SELL</v>
          </cell>
        </row>
        <row r="1144">
          <cell r="A1144" t="str">
            <v>L505101-000-089</v>
          </cell>
          <cell r="B1144" t="str">
            <v>Third Party- Allot. A/C- DLF PARK PLACE</v>
          </cell>
          <cell r="C1144" t="str">
            <v>LIABILITIES</v>
          </cell>
          <cell r="D1144" t="str">
            <v>BALANCE SHEET</v>
          </cell>
          <cell r="E1144" t="str">
            <v xml:space="preserve"> </v>
          </cell>
          <cell r="F1144" t="str">
            <v xml:space="preserve"> </v>
          </cell>
          <cell r="G1144" t="str">
            <v>CURRENT LIABILITIES AND PROVISIONS</v>
          </cell>
          <cell r="H1144" t="str">
            <v>CURRENT LIABILITIES</v>
          </cell>
          <cell r="I1144" t="str">
            <v>REALISATION UNDER AGREEMENT TO SELL</v>
          </cell>
        </row>
        <row r="1145">
          <cell r="A1145" t="str">
            <v>L505101-000-092</v>
          </cell>
          <cell r="B1145" t="str">
            <v>Third Party- Allot. A/C- QUEENS COURT</v>
          </cell>
          <cell r="C1145" t="str">
            <v>LIABILITIES</v>
          </cell>
          <cell r="D1145" t="str">
            <v>BALANCE SHEET</v>
          </cell>
          <cell r="E1145" t="str">
            <v xml:space="preserve"> </v>
          </cell>
          <cell r="F1145" t="str">
            <v xml:space="preserve"> </v>
          </cell>
          <cell r="G1145" t="str">
            <v>CURRENT LIABILITIES AND PROVISIONS</v>
          </cell>
          <cell r="H1145" t="str">
            <v>CURRENT LIABILITIES</v>
          </cell>
          <cell r="I1145" t="str">
            <v>REALISATION UNDER AGREEMENT TO SELL</v>
          </cell>
        </row>
        <row r="1146">
          <cell r="A1146" t="str">
            <v>L505101-000-101</v>
          </cell>
          <cell r="B1146" t="str">
            <v>Third Party- Allot. A/C- LIG/EWS</v>
          </cell>
          <cell r="C1146" t="str">
            <v>LIABILITIES</v>
          </cell>
          <cell r="D1146" t="str">
            <v>BALANCE SHEET</v>
          </cell>
          <cell r="E1146" t="str">
            <v xml:space="preserve"> </v>
          </cell>
          <cell r="F1146" t="str">
            <v xml:space="preserve"> </v>
          </cell>
          <cell r="G1146" t="str">
            <v>CURRENT LIABILITIES AND PROVISIONS</v>
          </cell>
          <cell r="H1146" t="str">
            <v>CURRENT LIABILITIES</v>
          </cell>
          <cell r="I1146" t="str">
            <v>REALISATION UNDER AGREEMENT TO SELL</v>
          </cell>
        </row>
        <row r="1147">
          <cell r="A1147" t="str">
            <v>L505101-000-102</v>
          </cell>
          <cell r="B1147" t="str">
            <v>Third Party- Allot. A/C- QEC 1,2,3</v>
          </cell>
          <cell r="C1147" t="str">
            <v>LIABILITIES</v>
          </cell>
          <cell r="D1147" t="str">
            <v>BALANCE SHEET</v>
          </cell>
          <cell r="E1147" t="str">
            <v xml:space="preserve"> </v>
          </cell>
          <cell r="F1147" t="str">
            <v xml:space="preserve"> </v>
          </cell>
          <cell r="G1147" t="str">
            <v>CURRENT LIABILITIES AND PROVISIONS</v>
          </cell>
          <cell r="H1147" t="str">
            <v>CURRENT LIABILITIES</v>
          </cell>
          <cell r="I1147" t="str">
            <v>REALISATION UNDER AGREEMENT TO SELL</v>
          </cell>
        </row>
        <row r="1148">
          <cell r="A1148" t="str">
            <v>L505101-000-103</v>
          </cell>
          <cell r="B1148" t="str">
            <v>Third Party- Allot. A/C- ADJ. CONST.</v>
          </cell>
          <cell r="C1148" t="str">
            <v>LIABILITIES</v>
          </cell>
          <cell r="D1148" t="str">
            <v>BALANCE SHEET</v>
          </cell>
          <cell r="E1148" t="str">
            <v xml:space="preserve"> </v>
          </cell>
          <cell r="F1148" t="str">
            <v xml:space="preserve"> </v>
          </cell>
          <cell r="G1148" t="str">
            <v>CURRENT LIABILITIES AND PROVISIONS</v>
          </cell>
          <cell r="H1148" t="str">
            <v>CURRENT LIABILITIES</v>
          </cell>
          <cell r="I1148" t="str">
            <v>REALISATION UNDER AGREEMENT TO SELL</v>
          </cell>
        </row>
        <row r="1149">
          <cell r="A1149" t="str">
            <v>L505101-000-104</v>
          </cell>
          <cell r="B1149" t="str">
            <v>Third Party- Allot. A/C- ADJ. LAND</v>
          </cell>
          <cell r="C1149" t="str">
            <v>LIABILITIES</v>
          </cell>
          <cell r="D1149" t="str">
            <v>BALANCE SHEET</v>
          </cell>
          <cell r="E1149" t="str">
            <v xml:space="preserve"> </v>
          </cell>
          <cell r="F1149" t="str">
            <v xml:space="preserve"> </v>
          </cell>
          <cell r="G1149" t="str">
            <v>CURRENT LIABILITIES AND PROVISIONS</v>
          </cell>
          <cell r="H1149" t="str">
            <v>CURRENT LIABILITIES</v>
          </cell>
          <cell r="I1149" t="str">
            <v>REALISATION UNDER AGREEMENT TO SELL</v>
          </cell>
        </row>
        <row r="1150">
          <cell r="A1150" t="str">
            <v>L505101-000-301</v>
          </cell>
          <cell r="B1150" t="str">
            <v>Third Party- Allot. A/C- NOIDA MALL</v>
          </cell>
          <cell r="C1150" t="str">
            <v>LIABILITIES</v>
          </cell>
          <cell r="D1150" t="str">
            <v>BALANCE SHEET</v>
          </cell>
          <cell r="E1150" t="str">
            <v xml:space="preserve"> </v>
          </cell>
          <cell r="F1150" t="str">
            <v xml:space="preserve"> </v>
          </cell>
          <cell r="G1150" t="str">
            <v>CURRENT LIABILITIES AND PROVISIONS</v>
          </cell>
          <cell r="H1150" t="str">
            <v>CURRENT LIABILITIES</v>
          </cell>
          <cell r="I1150" t="str">
            <v>REALISATION UNDER AGREEMENT TO SELL</v>
          </cell>
        </row>
        <row r="1151">
          <cell r="A1151" t="str">
            <v>L505102-000-000</v>
          </cell>
          <cell r="B1151" t="str">
            <v>Third Party- Inst. Reb.</v>
          </cell>
          <cell r="C1151" t="str">
            <v>LIABILITIES</v>
          </cell>
          <cell r="D1151" t="str">
            <v>BALANCE SHEET</v>
          </cell>
          <cell r="E1151" t="str">
            <v xml:space="preserve"> </v>
          </cell>
          <cell r="F1151" t="str">
            <v xml:space="preserve"> </v>
          </cell>
          <cell r="G1151" t="str">
            <v>CURRENT LIABILITIES AND PROVISIONS</v>
          </cell>
          <cell r="H1151" t="str">
            <v>CURRENT LIABILITIES</v>
          </cell>
          <cell r="I1151" t="str">
            <v>REALISATION UNDER AGREEMENT TO SELL</v>
          </cell>
        </row>
        <row r="1152">
          <cell r="A1152" t="str">
            <v>L505102-000-001</v>
          </cell>
          <cell r="B1152" t="str">
            <v>Third Party- Inst. Reb.- ANKUR VIHAR</v>
          </cell>
          <cell r="C1152" t="str">
            <v>LIABILITIES</v>
          </cell>
          <cell r="D1152" t="str">
            <v>BALANCE SHEET</v>
          </cell>
          <cell r="E1152" t="str">
            <v xml:space="preserve"> </v>
          </cell>
          <cell r="F1152" t="str">
            <v xml:space="preserve"> </v>
          </cell>
          <cell r="G1152" t="str">
            <v>CURRENT LIABILITIES AND PROVISIONS</v>
          </cell>
          <cell r="H1152" t="str">
            <v>CURRENT LIABILITIES</v>
          </cell>
          <cell r="I1152" t="str">
            <v>REALISATION UNDER AGREEMENT TO SELL</v>
          </cell>
        </row>
        <row r="1153">
          <cell r="A1153" t="str">
            <v>L505102-000-002</v>
          </cell>
          <cell r="B1153" t="str">
            <v>Third Party- Inst. Reb.- BEVERLY PK1 PKG</v>
          </cell>
          <cell r="C1153" t="str">
            <v>LIABILITIES</v>
          </cell>
          <cell r="D1153" t="str">
            <v>BALANCE SHEET</v>
          </cell>
          <cell r="E1153" t="str">
            <v xml:space="preserve"> </v>
          </cell>
          <cell r="F1153" t="str">
            <v xml:space="preserve"> </v>
          </cell>
          <cell r="G1153" t="str">
            <v>CURRENT LIABILITIES AND PROVISIONS</v>
          </cell>
          <cell r="H1153" t="str">
            <v>CURRENT LIABILITIES</v>
          </cell>
          <cell r="I1153" t="str">
            <v>REALISATION UNDER AGREEMENT TO SELL</v>
          </cell>
        </row>
        <row r="1154">
          <cell r="A1154" t="str">
            <v>L505102-000-003</v>
          </cell>
          <cell r="B1154" t="str">
            <v>Third Party- Inst. Reb.- BEVERLY PK2 PKG</v>
          </cell>
          <cell r="C1154" t="str">
            <v>LIABILITIES</v>
          </cell>
          <cell r="D1154" t="str">
            <v>BALANCE SHEET</v>
          </cell>
          <cell r="E1154" t="str">
            <v xml:space="preserve"> </v>
          </cell>
          <cell r="F1154" t="str">
            <v xml:space="preserve"> </v>
          </cell>
          <cell r="G1154" t="str">
            <v>CURRENT LIABILITIES AND PROVISIONS</v>
          </cell>
          <cell r="H1154" t="str">
            <v>CURRENT LIABILITIES</v>
          </cell>
          <cell r="I1154" t="str">
            <v>REALISATION UNDER AGREEMENT TO SELL</v>
          </cell>
        </row>
        <row r="1155">
          <cell r="A1155" t="str">
            <v>L505102-000-004</v>
          </cell>
          <cell r="B1155" t="str">
            <v>Third Party- Inst. Reb.- BEVERLY PRK 1</v>
          </cell>
          <cell r="C1155" t="str">
            <v>LIABILITIES</v>
          </cell>
          <cell r="D1155" t="str">
            <v>BALANCE SHEET</v>
          </cell>
          <cell r="E1155" t="str">
            <v xml:space="preserve"> </v>
          </cell>
          <cell r="F1155" t="str">
            <v xml:space="preserve"> </v>
          </cell>
          <cell r="G1155" t="str">
            <v>CURRENT LIABILITIES AND PROVISIONS</v>
          </cell>
          <cell r="H1155" t="str">
            <v>CURRENT LIABILITIES</v>
          </cell>
          <cell r="I1155" t="str">
            <v>REALISATION UNDER AGREEMENT TO SELL</v>
          </cell>
        </row>
        <row r="1156">
          <cell r="A1156" t="str">
            <v>L505102-000-005</v>
          </cell>
          <cell r="B1156" t="str">
            <v>Third Party- Inst. Reb.- BEVERLY PRK 2</v>
          </cell>
          <cell r="C1156" t="str">
            <v>LIABILITIES</v>
          </cell>
          <cell r="D1156" t="str">
            <v>BALANCE SHEET</v>
          </cell>
          <cell r="E1156" t="str">
            <v xml:space="preserve"> </v>
          </cell>
          <cell r="F1156" t="str">
            <v xml:space="preserve"> </v>
          </cell>
          <cell r="G1156" t="str">
            <v>CURRENT LIABILITIES AND PROVISIONS</v>
          </cell>
          <cell r="H1156" t="str">
            <v>CURRENT LIABILITIES</v>
          </cell>
          <cell r="I1156" t="str">
            <v>REALISATION UNDER AGREEMENT TO SELL</v>
          </cell>
        </row>
        <row r="1157">
          <cell r="A1157" t="str">
            <v>L505102-000-007</v>
          </cell>
          <cell r="B1157" t="str">
            <v>Third Party- Inst. Reb.- Cntrl Arcde Prk</v>
          </cell>
          <cell r="C1157" t="str">
            <v>LIABILITIES</v>
          </cell>
          <cell r="D1157" t="str">
            <v>BALANCE SHEET</v>
          </cell>
          <cell r="E1157" t="str">
            <v xml:space="preserve"> </v>
          </cell>
          <cell r="F1157" t="str">
            <v xml:space="preserve"> </v>
          </cell>
          <cell r="G1157" t="str">
            <v>CURRENT LIABILITIES AND PROVISIONS</v>
          </cell>
          <cell r="H1157" t="str">
            <v>CURRENT LIABILITIES</v>
          </cell>
          <cell r="I1157" t="str">
            <v>REALISATION UNDER AGREEMENT TO SELL</v>
          </cell>
        </row>
        <row r="1158">
          <cell r="A1158" t="str">
            <v>L505102-000-010</v>
          </cell>
          <cell r="B1158" t="str">
            <v>Third Party- Inst. Reb.- DILSHAD PLAZA</v>
          </cell>
          <cell r="C1158" t="str">
            <v>LIABILITIES</v>
          </cell>
          <cell r="D1158" t="str">
            <v>BALANCE SHEET</v>
          </cell>
          <cell r="E1158" t="str">
            <v xml:space="preserve"> </v>
          </cell>
          <cell r="F1158" t="str">
            <v xml:space="preserve"> </v>
          </cell>
          <cell r="G1158" t="str">
            <v>CURRENT LIABILITIES AND PROVISIONS</v>
          </cell>
          <cell r="H1158" t="str">
            <v>CURRENT LIABILITIES</v>
          </cell>
          <cell r="I1158" t="str">
            <v>REALISATION UNDER AGREEMENT TO SELL</v>
          </cell>
        </row>
        <row r="1159">
          <cell r="A1159" t="str">
            <v>L505102-000-011</v>
          </cell>
          <cell r="B1159" t="str">
            <v>Third Party- Inst. Reb.- EXECUTIVE Hme</v>
          </cell>
          <cell r="C1159" t="str">
            <v>LIABILITIES</v>
          </cell>
          <cell r="D1159" t="str">
            <v>BALANCE SHEET</v>
          </cell>
          <cell r="E1159" t="str">
            <v xml:space="preserve"> </v>
          </cell>
          <cell r="F1159" t="str">
            <v xml:space="preserve"> </v>
          </cell>
          <cell r="G1159" t="str">
            <v>CURRENT LIABILITIES AND PROVISIONS</v>
          </cell>
          <cell r="H1159" t="str">
            <v>CURRENT LIABILITIES</v>
          </cell>
          <cell r="I1159" t="str">
            <v>REALISATION UNDER AGREEMENT TO SELL</v>
          </cell>
        </row>
        <row r="1160">
          <cell r="A1160" t="str">
            <v>L505102-000-012</v>
          </cell>
          <cell r="B1160" t="str">
            <v>Third Party- Inst. Reb.- HAMILTON Prkn</v>
          </cell>
          <cell r="C1160" t="str">
            <v>LIABILITIES</v>
          </cell>
          <cell r="D1160" t="str">
            <v>BALANCE SHEET</v>
          </cell>
          <cell r="E1160" t="str">
            <v xml:space="preserve"> </v>
          </cell>
          <cell r="F1160" t="str">
            <v xml:space="preserve"> </v>
          </cell>
          <cell r="G1160" t="str">
            <v>CURRENT LIABILITIES AND PROVISIONS</v>
          </cell>
          <cell r="H1160" t="str">
            <v>CURRENT LIABILITIES</v>
          </cell>
          <cell r="I1160" t="str">
            <v>REALISATION UNDER AGREEMENT TO SELL</v>
          </cell>
        </row>
        <row r="1161">
          <cell r="A1161" t="str">
            <v>L505102-000-013</v>
          </cell>
          <cell r="B1161" t="str">
            <v>Third Party- Inst. Reb.- HAMILTON COUR</v>
          </cell>
          <cell r="C1161" t="str">
            <v>LIABILITIES</v>
          </cell>
          <cell r="D1161" t="str">
            <v>BALANCE SHEET</v>
          </cell>
          <cell r="E1161" t="str">
            <v xml:space="preserve"> </v>
          </cell>
          <cell r="F1161" t="str">
            <v xml:space="preserve"> </v>
          </cell>
          <cell r="G1161" t="str">
            <v>CURRENT LIABILITIES AND PROVISIONS</v>
          </cell>
          <cell r="H1161" t="str">
            <v>CURRENT LIABILITIES</v>
          </cell>
          <cell r="I1161" t="str">
            <v>REALISATION UNDER AGREEMENT TO SELL</v>
          </cell>
        </row>
        <row r="1162">
          <cell r="A1162" t="str">
            <v>L505102-000-014</v>
          </cell>
          <cell r="B1162" t="str">
            <v>Third Party- Inst. Reb.- NEW TOWN Hse</v>
          </cell>
          <cell r="C1162" t="str">
            <v>LIABILITIES</v>
          </cell>
          <cell r="D1162" t="str">
            <v>BALANCE SHEET</v>
          </cell>
          <cell r="E1162" t="str">
            <v xml:space="preserve"> </v>
          </cell>
          <cell r="F1162" t="str">
            <v xml:space="preserve"> </v>
          </cell>
          <cell r="G1162" t="str">
            <v>CURRENT LIABILITIES AND PROVISIONS</v>
          </cell>
          <cell r="H1162" t="str">
            <v>CURRENT LIABILITIES</v>
          </cell>
          <cell r="I1162" t="str">
            <v>REALISATION UNDER AGREEMENT TO SELL</v>
          </cell>
        </row>
        <row r="1163">
          <cell r="A1163" t="str">
            <v>L505102-000-015</v>
          </cell>
          <cell r="B1163" t="str">
            <v>Third Party- Inst. Reb.- TOWN HSE</v>
          </cell>
          <cell r="C1163" t="str">
            <v>LIABILITIES</v>
          </cell>
          <cell r="D1163" t="str">
            <v>BALANCE SHEET</v>
          </cell>
          <cell r="E1163" t="str">
            <v xml:space="preserve"> </v>
          </cell>
          <cell r="F1163" t="str">
            <v xml:space="preserve"> </v>
          </cell>
          <cell r="G1163" t="str">
            <v>CURRENT LIABILITIES AND PROVISIONS</v>
          </cell>
          <cell r="H1163" t="str">
            <v>CURRENT LIABILITIES</v>
          </cell>
          <cell r="I1163" t="str">
            <v>REALISATION UNDER AGREEMENT TO SELL</v>
          </cell>
        </row>
        <row r="1164">
          <cell r="A1164" t="str">
            <v>L505102-000-017</v>
          </cell>
          <cell r="B1164" t="str">
            <v>Third Party- Inst. Reb.- QEC PHASE-IV</v>
          </cell>
          <cell r="C1164" t="str">
            <v>LIABILITIES</v>
          </cell>
          <cell r="D1164" t="str">
            <v>BALANCE SHEET</v>
          </cell>
          <cell r="E1164" t="str">
            <v xml:space="preserve"> </v>
          </cell>
          <cell r="F1164" t="str">
            <v xml:space="preserve"> </v>
          </cell>
          <cell r="G1164" t="str">
            <v>CURRENT LIABILITIES AND PROVISIONS</v>
          </cell>
          <cell r="H1164" t="str">
            <v>CURRENT LIABILITIES</v>
          </cell>
          <cell r="I1164" t="str">
            <v>REALISATION UNDER AGREEMENT TO SELL</v>
          </cell>
        </row>
        <row r="1165">
          <cell r="A1165" t="str">
            <v>L505102-000-018</v>
          </cell>
          <cell r="B1165" t="str">
            <v>Third Party- Inst. Reb.- QEC PHASE-V</v>
          </cell>
          <cell r="C1165" t="str">
            <v>LIABILITIES</v>
          </cell>
          <cell r="D1165" t="str">
            <v>BALANCE SHEET</v>
          </cell>
          <cell r="E1165" t="str">
            <v xml:space="preserve"> </v>
          </cell>
          <cell r="F1165" t="str">
            <v xml:space="preserve"> </v>
          </cell>
          <cell r="G1165" t="str">
            <v>CURRENT LIABILITIES AND PROVISIONS</v>
          </cell>
          <cell r="H1165" t="str">
            <v>CURRENT LIABILITIES</v>
          </cell>
          <cell r="I1165" t="str">
            <v>REALISATION UNDER AGREEMENT TO SELL</v>
          </cell>
        </row>
        <row r="1166">
          <cell r="A1166" t="str">
            <v>L505102-000-019</v>
          </cell>
          <cell r="B1166" t="str">
            <v>Third Party- Inst. Reb.- REGENCY PARK</v>
          </cell>
          <cell r="C1166" t="str">
            <v>LIABILITIES</v>
          </cell>
          <cell r="D1166" t="str">
            <v>BALANCE SHEET</v>
          </cell>
          <cell r="E1166" t="str">
            <v xml:space="preserve"> </v>
          </cell>
          <cell r="F1166" t="str">
            <v xml:space="preserve"> </v>
          </cell>
          <cell r="G1166" t="str">
            <v>CURRENT LIABILITIES AND PROVISIONS</v>
          </cell>
          <cell r="H1166" t="str">
            <v>CURRENT LIABILITIES</v>
          </cell>
          <cell r="I1166" t="str">
            <v>REALISATION UNDER AGREEMENT TO SELL</v>
          </cell>
        </row>
        <row r="1167">
          <cell r="A1167" t="str">
            <v>L505102-000-020</v>
          </cell>
          <cell r="B1167" t="str">
            <v>Third Party- Inst. Reb.- REGENCY Prkn</v>
          </cell>
          <cell r="C1167" t="str">
            <v>LIABILITIES</v>
          </cell>
          <cell r="D1167" t="str">
            <v>BALANCE SHEET</v>
          </cell>
          <cell r="E1167" t="str">
            <v xml:space="preserve"> </v>
          </cell>
          <cell r="F1167" t="str">
            <v xml:space="preserve"> </v>
          </cell>
          <cell r="G1167" t="str">
            <v>CURRENT LIABILITIES AND PROVISIONS</v>
          </cell>
          <cell r="H1167" t="str">
            <v>CURRENT LIABILITIES</v>
          </cell>
          <cell r="I1167" t="str">
            <v>REALISATION UNDER AGREEMENT TO SELL</v>
          </cell>
        </row>
        <row r="1168">
          <cell r="A1168" t="str">
            <v>L505102-000-021</v>
          </cell>
          <cell r="B1168" t="str">
            <v>Third Party- Inst. Reb.- RICHMOND Prkn</v>
          </cell>
          <cell r="C1168" t="str">
            <v>LIABILITIES</v>
          </cell>
          <cell r="D1168" t="str">
            <v>BALANCE SHEET</v>
          </cell>
          <cell r="E1168" t="str">
            <v xml:space="preserve"> </v>
          </cell>
          <cell r="F1168" t="str">
            <v xml:space="preserve"> </v>
          </cell>
          <cell r="G1168" t="str">
            <v>CURRENT LIABILITIES AND PROVISIONS</v>
          </cell>
          <cell r="H1168" t="str">
            <v>CURRENT LIABILITIES</v>
          </cell>
          <cell r="I1168" t="str">
            <v>REALISATION UNDER AGREEMENT TO SELL</v>
          </cell>
        </row>
        <row r="1169">
          <cell r="A1169" t="str">
            <v>L505102-000-022</v>
          </cell>
          <cell r="B1169" t="str">
            <v>Third Party- Inst. Reb.- RICHMOND PARK</v>
          </cell>
          <cell r="C1169" t="str">
            <v>LIABILITIES</v>
          </cell>
          <cell r="D1169" t="str">
            <v>BALANCE SHEET</v>
          </cell>
          <cell r="E1169" t="str">
            <v xml:space="preserve"> </v>
          </cell>
          <cell r="F1169" t="str">
            <v xml:space="preserve"> </v>
          </cell>
          <cell r="G1169" t="str">
            <v>CURRENT LIABILITIES AND PROVISIONS</v>
          </cell>
          <cell r="H1169" t="str">
            <v>CURRENT LIABILITIES</v>
          </cell>
          <cell r="I1169" t="str">
            <v>REALISATION UNDER AGREEMENT TO SELL</v>
          </cell>
        </row>
        <row r="1170">
          <cell r="A1170" t="str">
            <v>L505102-000-023</v>
          </cell>
          <cell r="B1170" t="str">
            <v>Third Party- Inst. Reb.- SUPER MART-II</v>
          </cell>
          <cell r="C1170" t="str">
            <v>LIABILITIES</v>
          </cell>
          <cell r="D1170" t="str">
            <v>BALANCE SHEET</v>
          </cell>
          <cell r="E1170" t="str">
            <v xml:space="preserve"> </v>
          </cell>
          <cell r="F1170" t="str">
            <v xml:space="preserve"> </v>
          </cell>
          <cell r="G1170" t="str">
            <v>CURRENT LIABILITIES AND PROVISIONS</v>
          </cell>
          <cell r="H1170" t="str">
            <v>CURRENT LIABILITIES</v>
          </cell>
          <cell r="I1170" t="str">
            <v>REALISATION UNDER AGREEMENT TO SELL</v>
          </cell>
        </row>
        <row r="1171">
          <cell r="A1171" t="str">
            <v>L505102-000-024</v>
          </cell>
          <cell r="B1171" t="str">
            <v>Third Party- Inst. Reb.- SHOPPING MALL</v>
          </cell>
          <cell r="C1171" t="str">
            <v>LIABILITIES</v>
          </cell>
          <cell r="D1171" t="str">
            <v>BALANCE SHEET</v>
          </cell>
          <cell r="E1171" t="str">
            <v xml:space="preserve"> </v>
          </cell>
          <cell r="F1171" t="str">
            <v xml:space="preserve"> </v>
          </cell>
          <cell r="G1171" t="str">
            <v>CURRENT LIABILITIES AND PROVISIONS</v>
          </cell>
          <cell r="H1171" t="str">
            <v>CURRENT LIABILITIES</v>
          </cell>
          <cell r="I1171" t="str">
            <v>REALISATION UNDER AGREEMENT TO SELL</v>
          </cell>
        </row>
        <row r="1172">
          <cell r="A1172" t="str">
            <v>L505102-000-027</v>
          </cell>
          <cell r="B1172" t="str">
            <v>Third Party- Inst. Reb.- STOP-N-SHOP</v>
          </cell>
          <cell r="C1172" t="str">
            <v>LIABILITIES</v>
          </cell>
          <cell r="D1172" t="str">
            <v>BALANCE SHEET</v>
          </cell>
          <cell r="E1172" t="str">
            <v xml:space="preserve"> </v>
          </cell>
          <cell r="F1172" t="str">
            <v xml:space="preserve"> </v>
          </cell>
          <cell r="G1172" t="str">
            <v>CURRENT LIABILITIES AND PROVISIONS</v>
          </cell>
          <cell r="H1172" t="str">
            <v>CURRENT LIABILITIES</v>
          </cell>
          <cell r="I1172" t="str">
            <v>REALISATION UNDER AGREEMENT TO SELL</v>
          </cell>
        </row>
        <row r="1173">
          <cell r="A1173" t="str">
            <v>L505102-000-028</v>
          </cell>
          <cell r="B1173" t="str">
            <v>Third Party- Inst. Reb.- SILVER OAKS</v>
          </cell>
          <cell r="C1173" t="str">
            <v>LIABILITIES</v>
          </cell>
          <cell r="D1173" t="str">
            <v>BALANCE SHEET</v>
          </cell>
          <cell r="E1173" t="str">
            <v xml:space="preserve"> </v>
          </cell>
          <cell r="F1173" t="str">
            <v xml:space="preserve"> </v>
          </cell>
          <cell r="G1173" t="str">
            <v>CURRENT LIABILITIES AND PROVISIONS</v>
          </cell>
          <cell r="H1173" t="str">
            <v>CURRENT LIABILITIES</v>
          </cell>
          <cell r="I1173" t="str">
            <v>REALISATION UNDER AGREEMENT TO SELL</v>
          </cell>
        </row>
        <row r="1174">
          <cell r="A1174" t="str">
            <v>L505102-000-029</v>
          </cell>
          <cell r="B1174" t="str">
            <v>Third Party- Inst. Reb.- SILVER OAKS PKG</v>
          </cell>
          <cell r="C1174" t="str">
            <v>LIABILITIES</v>
          </cell>
          <cell r="D1174" t="str">
            <v>BALANCE SHEET</v>
          </cell>
          <cell r="E1174" t="str">
            <v xml:space="preserve"> </v>
          </cell>
          <cell r="F1174" t="str">
            <v xml:space="preserve"> </v>
          </cell>
          <cell r="G1174" t="str">
            <v>CURRENT LIABILITIES AND PROVISIONS</v>
          </cell>
          <cell r="H1174" t="str">
            <v>CURRENT LIABILITIES</v>
          </cell>
          <cell r="I1174" t="str">
            <v>REALISATION UNDER AGREEMENT TO SELL</v>
          </cell>
        </row>
        <row r="1175">
          <cell r="A1175" t="str">
            <v>L505102-000-032</v>
          </cell>
          <cell r="B1175" t="str">
            <v>Third Party- Inst. Reb.- VILLA PLOTS</v>
          </cell>
          <cell r="C1175" t="str">
            <v>LIABILITIES</v>
          </cell>
          <cell r="D1175" t="str">
            <v>BALANCE SHEET</v>
          </cell>
          <cell r="E1175" t="str">
            <v xml:space="preserve"> </v>
          </cell>
          <cell r="F1175" t="str">
            <v xml:space="preserve"> </v>
          </cell>
          <cell r="G1175" t="str">
            <v>CURRENT LIABILITIES AND PROVISIONS</v>
          </cell>
          <cell r="H1175" t="str">
            <v>CURRENT LIABILITIES</v>
          </cell>
          <cell r="I1175" t="str">
            <v>REALISATION UNDER AGREEMENT TO SELL</v>
          </cell>
        </row>
        <row r="1176">
          <cell r="A1176" t="str">
            <v>L505102-000-033</v>
          </cell>
          <cell r="B1176" t="str">
            <v>Third Party- Inst. Reb.- WINDSOR Prkn</v>
          </cell>
          <cell r="C1176" t="str">
            <v>LIABILITIES</v>
          </cell>
          <cell r="D1176" t="str">
            <v>BALANCE SHEET</v>
          </cell>
          <cell r="E1176" t="str">
            <v xml:space="preserve"> </v>
          </cell>
          <cell r="F1176" t="str">
            <v xml:space="preserve"> </v>
          </cell>
          <cell r="G1176" t="str">
            <v>CURRENT LIABILITIES AND PROVISIONS</v>
          </cell>
          <cell r="H1176" t="str">
            <v>CURRENT LIABILITIES</v>
          </cell>
          <cell r="I1176" t="str">
            <v>REALISATION UNDER AGREEMENT TO SELL</v>
          </cell>
        </row>
        <row r="1177">
          <cell r="A1177" t="str">
            <v>L505102-000-034</v>
          </cell>
          <cell r="B1177" t="str">
            <v>Third Party- Inst. Reb.- WINDSOR COURT</v>
          </cell>
          <cell r="C1177" t="str">
            <v>LIABILITIES</v>
          </cell>
          <cell r="D1177" t="str">
            <v>BALANCE SHEET</v>
          </cell>
          <cell r="E1177" t="str">
            <v xml:space="preserve"> </v>
          </cell>
          <cell r="F1177" t="str">
            <v xml:space="preserve"> </v>
          </cell>
          <cell r="G1177" t="str">
            <v>CURRENT LIABILITIES AND PROVISIONS</v>
          </cell>
          <cell r="H1177" t="str">
            <v>CURRENT LIABILITIES</v>
          </cell>
          <cell r="I1177" t="str">
            <v>REALISATION UNDER AGREEMENT TO SELL</v>
          </cell>
        </row>
        <row r="1178">
          <cell r="A1178" t="str">
            <v>L505102-000-035</v>
          </cell>
          <cell r="B1178" t="str">
            <v>Third Party- Inst. Reb.- GALLERIA</v>
          </cell>
          <cell r="C1178" t="str">
            <v>LIABILITIES</v>
          </cell>
          <cell r="D1178" t="str">
            <v>BALANCE SHEET</v>
          </cell>
          <cell r="E1178" t="str">
            <v xml:space="preserve"> </v>
          </cell>
          <cell r="F1178" t="str">
            <v xml:space="preserve"> </v>
          </cell>
          <cell r="G1178" t="str">
            <v>CURRENT LIABILITIES AND PROVISIONS</v>
          </cell>
          <cell r="H1178" t="str">
            <v>CURRENT LIABILITIES</v>
          </cell>
          <cell r="I1178" t="str">
            <v>REALISATION UNDER AGREEMENT TO SELL</v>
          </cell>
        </row>
        <row r="1179">
          <cell r="A1179" t="str">
            <v>L505102-000-037</v>
          </cell>
          <cell r="B1179" t="str">
            <v>Third Party- Inst. Reb.- CENTRE POINT</v>
          </cell>
          <cell r="C1179" t="str">
            <v>LIABILITIES</v>
          </cell>
          <cell r="D1179" t="str">
            <v>BALANCE SHEET</v>
          </cell>
          <cell r="E1179" t="str">
            <v xml:space="preserve"> </v>
          </cell>
          <cell r="F1179" t="str">
            <v xml:space="preserve"> </v>
          </cell>
          <cell r="G1179" t="str">
            <v>CURRENT LIABILITIES AND PROVISIONS</v>
          </cell>
          <cell r="H1179" t="str">
            <v>CURRENT LIABILITIES</v>
          </cell>
          <cell r="I1179" t="str">
            <v>REALISATION UNDER AGREEMENT TO SELL</v>
          </cell>
        </row>
        <row r="1180">
          <cell r="A1180" t="str">
            <v>L505102-000-038</v>
          </cell>
          <cell r="B1180" t="str">
            <v>Third Party- Inst. Reb.- FARIDABAD PLO</v>
          </cell>
          <cell r="C1180" t="str">
            <v>LIABILITIES</v>
          </cell>
          <cell r="D1180" t="str">
            <v>BALANCE SHEET</v>
          </cell>
          <cell r="E1180" t="str">
            <v xml:space="preserve"> </v>
          </cell>
          <cell r="F1180" t="str">
            <v xml:space="preserve"> </v>
          </cell>
          <cell r="G1180" t="str">
            <v>CURRENT LIABILITIES AND PROVISIONS</v>
          </cell>
          <cell r="H1180" t="str">
            <v>CURRENT LIABILITIES</v>
          </cell>
          <cell r="I1180" t="str">
            <v>REALISATION UNDER AGREEMENT TO SELL</v>
          </cell>
        </row>
        <row r="1181">
          <cell r="A1181" t="str">
            <v>L505102-000-039</v>
          </cell>
          <cell r="B1181" t="str">
            <v>Third Party- Inst. Reb.- RIDGWOOD EST.</v>
          </cell>
          <cell r="C1181" t="str">
            <v>LIABILITIES</v>
          </cell>
          <cell r="D1181" t="str">
            <v>BALANCE SHEET</v>
          </cell>
          <cell r="E1181" t="str">
            <v xml:space="preserve"> </v>
          </cell>
          <cell r="F1181" t="str">
            <v xml:space="preserve"> </v>
          </cell>
          <cell r="G1181" t="str">
            <v>CURRENT LIABILITIES AND PROVISIONS</v>
          </cell>
          <cell r="H1181" t="str">
            <v>CURRENT LIABILITIES</v>
          </cell>
          <cell r="I1181" t="str">
            <v>REALISATION UNDER AGREEMENT TO SELL</v>
          </cell>
        </row>
        <row r="1182">
          <cell r="A1182" t="str">
            <v>L505102-000-040</v>
          </cell>
          <cell r="B1182" t="str">
            <v>Third Party- Inst. Reb.- OAKWOOD EST.</v>
          </cell>
          <cell r="C1182" t="str">
            <v>LIABILITIES</v>
          </cell>
          <cell r="D1182" t="str">
            <v>BALANCE SHEET</v>
          </cell>
          <cell r="E1182" t="str">
            <v xml:space="preserve"> </v>
          </cell>
          <cell r="F1182" t="str">
            <v xml:space="preserve"> </v>
          </cell>
          <cell r="G1182" t="str">
            <v>CURRENT LIABILITIES AND PROVISIONS</v>
          </cell>
          <cell r="H1182" t="str">
            <v>CURRENT LIABILITIES</v>
          </cell>
          <cell r="I1182" t="str">
            <v>REALISATION UNDER AGREEMENT TO SELL</v>
          </cell>
        </row>
        <row r="1183">
          <cell r="A1183" t="str">
            <v>L505102-000-041</v>
          </cell>
          <cell r="B1183" t="str">
            <v>Third Party- Inst. Reb.- WELLINGTON EST</v>
          </cell>
          <cell r="C1183" t="str">
            <v>LIABILITIES</v>
          </cell>
          <cell r="D1183" t="str">
            <v>BALANCE SHEET</v>
          </cell>
          <cell r="E1183" t="str">
            <v xml:space="preserve"> </v>
          </cell>
          <cell r="F1183" t="str">
            <v xml:space="preserve"> </v>
          </cell>
          <cell r="G1183" t="str">
            <v>CURRENT LIABILITIES AND PROVISIONS</v>
          </cell>
          <cell r="H1183" t="str">
            <v>CURRENT LIABILITIES</v>
          </cell>
          <cell r="I1183" t="str">
            <v>REALISATION UNDER AGREEMENT TO SELL</v>
          </cell>
        </row>
        <row r="1184">
          <cell r="A1184" t="str">
            <v>L505102-000-042</v>
          </cell>
          <cell r="B1184" t="str">
            <v>Third Party- Inst. Reb.- PLOTS PH1</v>
          </cell>
          <cell r="C1184" t="str">
            <v>LIABILITIES</v>
          </cell>
          <cell r="D1184" t="str">
            <v>BALANCE SHEET</v>
          </cell>
          <cell r="E1184" t="str">
            <v xml:space="preserve"> </v>
          </cell>
          <cell r="F1184" t="str">
            <v xml:space="preserve"> </v>
          </cell>
          <cell r="G1184" t="str">
            <v>CURRENT LIABILITIES AND PROVISIONS</v>
          </cell>
          <cell r="H1184" t="str">
            <v>CURRENT LIABILITIES</v>
          </cell>
          <cell r="I1184" t="str">
            <v>REALISATION UNDER AGREEMENT TO SELL</v>
          </cell>
        </row>
        <row r="1185">
          <cell r="A1185" t="str">
            <v>L505102-000-043</v>
          </cell>
          <cell r="B1185" t="str">
            <v>Third Party- Inst. Reb.- PLOTS PH II</v>
          </cell>
          <cell r="C1185" t="str">
            <v>LIABILITIES</v>
          </cell>
          <cell r="D1185" t="str">
            <v>BALANCE SHEET</v>
          </cell>
          <cell r="E1185" t="str">
            <v xml:space="preserve"> </v>
          </cell>
          <cell r="F1185" t="str">
            <v xml:space="preserve"> </v>
          </cell>
          <cell r="G1185" t="str">
            <v>CURRENT LIABILITIES AND PROVISIONS</v>
          </cell>
          <cell r="H1185" t="str">
            <v>CURRENT LIABILITIES</v>
          </cell>
          <cell r="I1185" t="str">
            <v>REALISATION UNDER AGREEMENT TO SELL</v>
          </cell>
        </row>
        <row r="1186">
          <cell r="A1186" t="str">
            <v>L505102-000-046</v>
          </cell>
          <cell r="B1186" t="str">
            <v>Third Party- Inst. Reb.- PRINCETON Est</v>
          </cell>
          <cell r="C1186" t="str">
            <v>LIABILITIES</v>
          </cell>
          <cell r="D1186" t="str">
            <v>BALANCE SHEET</v>
          </cell>
          <cell r="E1186" t="str">
            <v xml:space="preserve"> </v>
          </cell>
          <cell r="F1186" t="str">
            <v xml:space="preserve"> </v>
          </cell>
          <cell r="G1186" t="str">
            <v>CURRENT LIABILITIES AND PROVISIONS</v>
          </cell>
          <cell r="H1186" t="str">
            <v>CURRENT LIABILITIES</v>
          </cell>
          <cell r="I1186" t="str">
            <v>REALISATION UNDER AGREEMENT TO SELL</v>
          </cell>
        </row>
        <row r="1187">
          <cell r="A1187" t="str">
            <v>L505102-000-048</v>
          </cell>
          <cell r="B1187" t="str">
            <v>Third Party- Inst. Reb.- Indpndnt Hse</v>
          </cell>
          <cell r="C1187" t="str">
            <v>LIABILITIES</v>
          </cell>
          <cell r="D1187" t="str">
            <v>BALANCE SHEET</v>
          </cell>
          <cell r="E1187" t="str">
            <v xml:space="preserve"> </v>
          </cell>
          <cell r="F1187" t="str">
            <v xml:space="preserve"> </v>
          </cell>
          <cell r="G1187" t="str">
            <v>CURRENT LIABILITIES AND PROVISIONS</v>
          </cell>
          <cell r="H1187" t="str">
            <v>CURRENT LIABILITIES</v>
          </cell>
          <cell r="I1187" t="str">
            <v>REALISATION UNDER AGREEMENT TO SELL</v>
          </cell>
        </row>
        <row r="1188">
          <cell r="A1188" t="str">
            <v>L505102-000-049</v>
          </cell>
          <cell r="B1188" t="str">
            <v>Third Party- Inst. Reb.- REGENT HOUSES</v>
          </cell>
          <cell r="C1188" t="str">
            <v>LIABILITIES</v>
          </cell>
          <cell r="D1188" t="str">
            <v>BALANCE SHEET</v>
          </cell>
          <cell r="E1188" t="str">
            <v xml:space="preserve"> </v>
          </cell>
          <cell r="F1188" t="str">
            <v xml:space="preserve"> </v>
          </cell>
          <cell r="G1188" t="str">
            <v>CURRENT LIABILITIES AND PROVISIONS</v>
          </cell>
          <cell r="H1188" t="str">
            <v>CURRENT LIABILITIES</v>
          </cell>
          <cell r="I1188" t="str">
            <v>REALISATION UNDER AGREEMENT TO SELL</v>
          </cell>
        </row>
        <row r="1189">
          <cell r="A1189" t="str">
            <v>L505102-000-050</v>
          </cell>
          <cell r="B1189" t="str">
            <v>Third Party- Inst. Reb.- CARLTON EST.</v>
          </cell>
          <cell r="C1189" t="str">
            <v>LIABILITIES</v>
          </cell>
          <cell r="D1189" t="str">
            <v>BALANCE SHEET</v>
          </cell>
          <cell r="E1189" t="str">
            <v xml:space="preserve"> </v>
          </cell>
          <cell r="F1189" t="str">
            <v xml:space="preserve"> </v>
          </cell>
          <cell r="G1189" t="str">
            <v>CURRENT LIABILITIES AND PROVISIONS</v>
          </cell>
          <cell r="H1189" t="str">
            <v>CURRENT LIABILITIES</v>
          </cell>
          <cell r="I1189" t="str">
            <v>REALISATION UNDER AGREEMENT TO SELL</v>
          </cell>
        </row>
        <row r="1190">
          <cell r="A1190" t="str">
            <v>L505102-000-051</v>
          </cell>
          <cell r="B1190" t="str">
            <v>Third Party- Inst. Reb.- GARDEN VILLAS</v>
          </cell>
          <cell r="C1190" t="str">
            <v>LIABILITIES</v>
          </cell>
          <cell r="D1190" t="str">
            <v>BALANCE SHEET</v>
          </cell>
          <cell r="E1190" t="str">
            <v xml:space="preserve"> </v>
          </cell>
          <cell r="F1190" t="str">
            <v xml:space="preserve"> </v>
          </cell>
          <cell r="G1190" t="str">
            <v>CURRENT LIABILITIES AND PROVISIONS</v>
          </cell>
          <cell r="H1190" t="str">
            <v>CURRENT LIABILITIES</v>
          </cell>
          <cell r="I1190" t="str">
            <v>REALISATION UNDER AGREEMENT TO SELL</v>
          </cell>
        </row>
        <row r="1191">
          <cell r="A1191" t="str">
            <v>L505102-000-054</v>
          </cell>
          <cell r="B1191" t="str">
            <v>Third Party- Inst. Reb.- BELVEDERE PRK</v>
          </cell>
          <cell r="C1191" t="str">
            <v>LIABILITIES</v>
          </cell>
          <cell r="D1191" t="str">
            <v>BALANCE SHEET</v>
          </cell>
          <cell r="E1191" t="str">
            <v xml:space="preserve"> </v>
          </cell>
          <cell r="F1191" t="str">
            <v xml:space="preserve"> </v>
          </cell>
          <cell r="G1191" t="str">
            <v>CURRENT LIABILITIES AND PROVISIONS</v>
          </cell>
          <cell r="H1191" t="str">
            <v>CURRENT LIABILITIES</v>
          </cell>
          <cell r="I1191" t="str">
            <v>REALISATION UNDER AGREEMENT TO SELL</v>
          </cell>
        </row>
        <row r="1192">
          <cell r="A1192" t="str">
            <v>L505102-000-055</v>
          </cell>
          <cell r="B1192" t="str">
            <v>Third Party- Inst. Reb.- BELVEDERE TOW</v>
          </cell>
          <cell r="C1192" t="str">
            <v>LIABILITIES</v>
          </cell>
          <cell r="D1192" t="str">
            <v>BALANCE SHEET</v>
          </cell>
          <cell r="E1192" t="str">
            <v xml:space="preserve"> </v>
          </cell>
          <cell r="F1192" t="str">
            <v xml:space="preserve"> </v>
          </cell>
          <cell r="G1192" t="str">
            <v>CURRENT LIABILITIES AND PROVISIONS</v>
          </cell>
          <cell r="H1192" t="str">
            <v>CURRENT LIABILITIES</v>
          </cell>
          <cell r="I1192" t="str">
            <v>REALISATION UNDER AGREEMENT TO SELL</v>
          </cell>
        </row>
        <row r="1193">
          <cell r="A1193" t="str">
            <v>L505102-000-056</v>
          </cell>
          <cell r="B1193" t="str">
            <v>Third Party- Inst. Reb.- DLF CITY CENT</v>
          </cell>
          <cell r="C1193" t="str">
            <v>LIABILITIES</v>
          </cell>
          <cell r="D1193" t="str">
            <v>BALANCE SHEET</v>
          </cell>
          <cell r="E1193" t="str">
            <v xml:space="preserve"> </v>
          </cell>
          <cell r="F1193" t="str">
            <v xml:space="preserve"> </v>
          </cell>
          <cell r="G1193" t="str">
            <v>CURRENT LIABILITIES AND PROVISIONS</v>
          </cell>
          <cell r="H1193" t="str">
            <v>CURRENT LIABILITIES</v>
          </cell>
          <cell r="I1193" t="str">
            <v>REALISATION UNDER AGREEMENT TO SELL</v>
          </cell>
        </row>
        <row r="1194">
          <cell r="A1194" t="str">
            <v>L505102-000-058</v>
          </cell>
          <cell r="B1194" t="str">
            <v>Third Party- Inst. Reb.- DLF Excl Flrs</v>
          </cell>
          <cell r="C1194" t="str">
            <v>LIABILITIES</v>
          </cell>
          <cell r="D1194" t="str">
            <v>BALANCE SHEET</v>
          </cell>
          <cell r="E1194" t="str">
            <v xml:space="preserve"> </v>
          </cell>
          <cell r="F1194" t="str">
            <v xml:space="preserve"> </v>
          </cell>
          <cell r="G1194" t="str">
            <v>CURRENT LIABILITIES AND PROVISIONS</v>
          </cell>
          <cell r="H1194" t="str">
            <v>CURRENT LIABILITIES</v>
          </cell>
          <cell r="I1194" t="str">
            <v>REALISATION UNDER AGREEMENT TO SELL</v>
          </cell>
        </row>
        <row r="1195">
          <cell r="A1195" t="str">
            <v>L505102-000-059</v>
          </cell>
          <cell r="B1195" t="str">
            <v>Third Party- Inst. Reb.- DLF MOULSARI AR</v>
          </cell>
          <cell r="C1195" t="str">
            <v>LIABILITIES</v>
          </cell>
          <cell r="D1195" t="str">
            <v>BALANCE SHEET</v>
          </cell>
          <cell r="E1195" t="str">
            <v xml:space="preserve"> </v>
          </cell>
          <cell r="F1195" t="str">
            <v xml:space="preserve"> </v>
          </cell>
          <cell r="G1195" t="str">
            <v>CURRENT LIABILITIES AND PROVISIONS</v>
          </cell>
          <cell r="H1195" t="str">
            <v>CURRENT LIABILITIES</v>
          </cell>
          <cell r="I1195" t="str">
            <v>REALISATION UNDER AGREEMENT TO SELL</v>
          </cell>
        </row>
        <row r="1196">
          <cell r="A1196" t="str">
            <v>L505102-000-060</v>
          </cell>
          <cell r="B1196" t="str">
            <v>Third Party- Inst. Reb.- TRINITY TOWER</v>
          </cell>
          <cell r="C1196" t="str">
            <v>LIABILITIES</v>
          </cell>
          <cell r="D1196" t="str">
            <v>BALANCE SHEET</v>
          </cell>
          <cell r="E1196" t="str">
            <v xml:space="preserve"> </v>
          </cell>
          <cell r="F1196" t="str">
            <v xml:space="preserve"> </v>
          </cell>
          <cell r="G1196" t="str">
            <v>CURRENT LIABILITIES AND PROVISIONS</v>
          </cell>
          <cell r="H1196" t="str">
            <v>CURRENT LIABILITIES</v>
          </cell>
          <cell r="I1196" t="str">
            <v>REALISATION UNDER AGREEMENT TO SELL</v>
          </cell>
        </row>
        <row r="1197">
          <cell r="A1197" t="str">
            <v>L505102-000-061</v>
          </cell>
          <cell r="B1197" t="str">
            <v>Third Party- Inst. Reb.- DLF GRAND MAL</v>
          </cell>
          <cell r="C1197" t="str">
            <v>LIABILITIES</v>
          </cell>
          <cell r="D1197" t="str">
            <v>BALANCE SHEET</v>
          </cell>
          <cell r="E1197" t="str">
            <v xml:space="preserve"> </v>
          </cell>
          <cell r="F1197" t="str">
            <v xml:space="preserve"> </v>
          </cell>
          <cell r="G1197" t="str">
            <v>CURRENT LIABILITIES AND PROVISIONS</v>
          </cell>
          <cell r="H1197" t="str">
            <v>CURRENT LIABILITIES</v>
          </cell>
          <cell r="I1197" t="str">
            <v>REALISATION UNDER AGREEMENT TO SELL</v>
          </cell>
        </row>
        <row r="1198">
          <cell r="A1198" t="str">
            <v>L505102-000-062</v>
          </cell>
          <cell r="B1198" t="str">
            <v>Third Party- Inst. Reb.- THE ARALIAS</v>
          </cell>
          <cell r="C1198" t="str">
            <v>LIABILITIES</v>
          </cell>
          <cell r="D1198" t="str">
            <v>BALANCE SHEET</v>
          </cell>
          <cell r="E1198" t="str">
            <v xml:space="preserve"> </v>
          </cell>
          <cell r="F1198" t="str">
            <v xml:space="preserve"> </v>
          </cell>
          <cell r="G1198" t="str">
            <v>CURRENT LIABILITIES AND PROVISIONS</v>
          </cell>
          <cell r="H1198" t="str">
            <v>CURRENT LIABILITIES</v>
          </cell>
          <cell r="I1198" t="str">
            <v>REALISATION UNDER AGREEMENT TO SELL</v>
          </cell>
        </row>
        <row r="1199">
          <cell r="A1199" t="str">
            <v>L505102-000-064</v>
          </cell>
          <cell r="B1199" t="str">
            <v>Third Party- Inst. Reb.- WESTEND Hghts</v>
          </cell>
          <cell r="C1199" t="str">
            <v>LIABILITIES</v>
          </cell>
          <cell r="D1199" t="str">
            <v>BALANCE SHEET</v>
          </cell>
          <cell r="E1199" t="str">
            <v xml:space="preserve"> </v>
          </cell>
          <cell r="F1199" t="str">
            <v xml:space="preserve"> </v>
          </cell>
          <cell r="G1199" t="str">
            <v>CURRENT LIABILITIES AND PROVISIONS</v>
          </cell>
          <cell r="H1199" t="str">
            <v>CURRENT LIABILITIES</v>
          </cell>
          <cell r="I1199" t="str">
            <v>REALISATION UNDER AGREEMENT TO SELL</v>
          </cell>
        </row>
        <row r="1200">
          <cell r="A1200" t="str">
            <v>L505102-000-069</v>
          </cell>
          <cell r="B1200" t="str">
            <v>Third Party- Inst. Reb.- THE PINNACLE</v>
          </cell>
          <cell r="C1200" t="str">
            <v>LIABILITIES</v>
          </cell>
          <cell r="D1200" t="str">
            <v>BALANCE SHEET</v>
          </cell>
          <cell r="E1200" t="str">
            <v xml:space="preserve"> </v>
          </cell>
          <cell r="F1200" t="str">
            <v xml:space="preserve"> </v>
          </cell>
          <cell r="G1200" t="str">
            <v>CURRENT LIABILITIES AND PROVISIONS</v>
          </cell>
          <cell r="H1200" t="str">
            <v>CURRENT LIABILITIES</v>
          </cell>
          <cell r="I1200" t="str">
            <v>REALISATION UNDER AGREEMENT TO SELL</v>
          </cell>
        </row>
        <row r="1201">
          <cell r="A1201" t="str">
            <v>L505102-000-070</v>
          </cell>
          <cell r="B1201" t="str">
            <v>Third Party- Inst. Reb.- ROYALTON TOWE</v>
          </cell>
          <cell r="C1201" t="str">
            <v>LIABILITIES</v>
          </cell>
          <cell r="D1201" t="str">
            <v>BALANCE SHEET</v>
          </cell>
          <cell r="E1201" t="str">
            <v xml:space="preserve"> </v>
          </cell>
          <cell r="F1201" t="str">
            <v xml:space="preserve"> </v>
          </cell>
          <cell r="G1201" t="str">
            <v>CURRENT LIABILITIES AND PROVISIONS</v>
          </cell>
          <cell r="H1201" t="str">
            <v>CURRENT LIABILITIES</v>
          </cell>
          <cell r="I1201" t="str">
            <v>REALISATION UNDER AGREEMENT TO SELL</v>
          </cell>
        </row>
        <row r="1202">
          <cell r="A1202" t="str">
            <v>L505102-000-071</v>
          </cell>
          <cell r="B1202" t="str">
            <v>Third Party- Inst. Reb.- THE ICON</v>
          </cell>
          <cell r="C1202" t="str">
            <v>LIABILITIES</v>
          </cell>
          <cell r="D1202" t="str">
            <v>BALANCE SHEET</v>
          </cell>
          <cell r="E1202" t="str">
            <v xml:space="preserve"> </v>
          </cell>
          <cell r="F1202" t="str">
            <v xml:space="preserve"> </v>
          </cell>
          <cell r="G1202" t="str">
            <v>CURRENT LIABILITIES AND PROVISIONS</v>
          </cell>
          <cell r="H1202" t="str">
            <v>CURRENT LIABILITIES</v>
          </cell>
          <cell r="I1202" t="str">
            <v>REALISATION UNDER AGREEMENT TO SELL</v>
          </cell>
        </row>
        <row r="1203">
          <cell r="A1203" t="str">
            <v>L505102-000-075</v>
          </cell>
          <cell r="B1203" t="str">
            <v>Third Party- Inst. Reb.- SUMMIT</v>
          </cell>
          <cell r="C1203" t="str">
            <v>LIABILITIES</v>
          </cell>
          <cell r="D1203" t="str">
            <v>BALANCE SHEET</v>
          </cell>
          <cell r="E1203" t="str">
            <v xml:space="preserve"> </v>
          </cell>
          <cell r="F1203" t="str">
            <v xml:space="preserve"> </v>
          </cell>
          <cell r="G1203" t="str">
            <v>CURRENT LIABILITIES AND PROVISIONS</v>
          </cell>
          <cell r="H1203" t="str">
            <v>CURRENT LIABILITIES</v>
          </cell>
          <cell r="I1203" t="str">
            <v>REALISATION UNDER AGREEMENT TO SELL</v>
          </cell>
        </row>
        <row r="1204">
          <cell r="A1204" t="str">
            <v>L505102-000-076</v>
          </cell>
          <cell r="B1204" t="str">
            <v>Third Party- Inst. Reb.- THE COURTYARD</v>
          </cell>
          <cell r="C1204" t="str">
            <v>LIABILITIES</v>
          </cell>
          <cell r="D1204" t="str">
            <v>BALANCE SHEET</v>
          </cell>
          <cell r="E1204" t="str">
            <v xml:space="preserve"> </v>
          </cell>
          <cell r="F1204" t="str">
            <v xml:space="preserve"> </v>
          </cell>
          <cell r="G1204" t="str">
            <v>CURRENT LIABILITIES AND PROVISIONS</v>
          </cell>
          <cell r="H1204" t="str">
            <v>CURRENT LIABILITIES</v>
          </cell>
          <cell r="I1204" t="str">
            <v>REALISATION UNDER AGREEMENT TO SELL</v>
          </cell>
        </row>
        <row r="1205">
          <cell r="A1205" t="str">
            <v>L505102-000-080</v>
          </cell>
          <cell r="B1205" t="str">
            <v>Third Party- Inst. Reb.- THE MAGNOLIAS</v>
          </cell>
          <cell r="C1205" t="str">
            <v>LIABILITIES</v>
          </cell>
          <cell r="D1205" t="str">
            <v>BALANCE SHEET</v>
          </cell>
          <cell r="E1205" t="str">
            <v xml:space="preserve"> </v>
          </cell>
          <cell r="F1205" t="str">
            <v xml:space="preserve"> </v>
          </cell>
          <cell r="G1205" t="str">
            <v>CURRENT LIABILITIES AND PROVISIONS</v>
          </cell>
          <cell r="H1205" t="str">
            <v>CURRENT LIABILITIES</v>
          </cell>
          <cell r="I1205" t="str">
            <v>REALISATION UNDER AGREEMENT TO SELL</v>
          </cell>
        </row>
        <row r="1206">
          <cell r="A1206" t="str">
            <v>L505102-000-085</v>
          </cell>
          <cell r="B1206" t="str">
            <v>Third Party- Inst. Reb.- DLF CITY COUR</v>
          </cell>
          <cell r="C1206" t="str">
            <v>LIABILITIES</v>
          </cell>
          <cell r="D1206" t="str">
            <v>BALANCE SHEET</v>
          </cell>
          <cell r="E1206" t="str">
            <v xml:space="preserve"> </v>
          </cell>
          <cell r="F1206" t="str">
            <v xml:space="preserve"> </v>
          </cell>
          <cell r="G1206" t="str">
            <v>CURRENT LIABILITIES AND PROVISIONS</v>
          </cell>
          <cell r="H1206" t="str">
            <v>CURRENT LIABILITIES</v>
          </cell>
          <cell r="I1206" t="str">
            <v>REALISATION UNDER AGREEMENT TO SELL</v>
          </cell>
        </row>
        <row r="1207">
          <cell r="A1207" t="str">
            <v>L505102-000-088</v>
          </cell>
          <cell r="B1207" t="str">
            <v>Third Party- Inst. Reb.- THE BELAIRE</v>
          </cell>
          <cell r="C1207" t="str">
            <v>LIABILITIES</v>
          </cell>
          <cell r="D1207" t="str">
            <v>BALANCE SHEET</v>
          </cell>
          <cell r="E1207" t="str">
            <v xml:space="preserve"> </v>
          </cell>
          <cell r="F1207" t="str">
            <v xml:space="preserve"> </v>
          </cell>
          <cell r="G1207" t="str">
            <v>CURRENT LIABILITIES AND PROVISIONS</v>
          </cell>
          <cell r="H1207" t="str">
            <v>CURRENT LIABILITIES</v>
          </cell>
          <cell r="I1207" t="str">
            <v>REALISATION UNDER AGREEMENT TO SELL</v>
          </cell>
        </row>
        <row r="1208">
          <cell r="A1208" t="str">
            <v>L505103-000-012</v>
          </cell>
          <cell r="B1208" t="str">
            <v>Third Party- Gen Chrges- HAMILTON  Prkn</v>
          </cell>
          <cell r="C1208" t="str">
            <v>LIABILITIES</v>
          </cell>
          <cell r="D1208" t="str">
            <v>BALANCE SHEET</v>
          </cell>
          <cell r="E1208" t="str">
            <v xml:space="preserve"> </v>
          </cell>
          <cell r="F1208" t="str">
            <v xml:space="preserve"> </v>
          </cell>
          <cell r="G1208" t="str">
            <v>CURRENT LIABILITIES AND PROVISIONS</v>
          </cell>
          <cell r="H1208" t="str">
            <v>CURRENT LIABILITIES</v>
          </cell>
          <cell r="I1208" t="str">
            <v>REALISATION UNDER AGREEMENT TO SELL</v>
          </cell>
        </row>
        <row r="1209">
          <cell r="A1209" t="str">
            <v>L505103-000-013</v>
          </cell>
          <cell r="B1209" t="str">
            <v>Third Party- Gen Chrges- HAMILTON COURT</v>
          </cell>
          <cell r="C1209" t="str">
            <v>LIABILITIES</v>
          </cell>
          <cell r="D1209" t="str">
            <v>BALANCE SHEET</v>
          </cell>
          <cell r="E1209" t="str">
            <v xml:space="preserve"> </v>
          </cell>
          <cell r="F1209" t="str">
            <v xml:space="preserve"> </v>
          </cell>
          <cell r="G1209" t="str">
            <v>CURRENT LIABILITIES AND PROVISIONS</v>
          </cell>
          <cell r="H1209" t="str">
            <v>CURRENT LIABILITIES</v>
          </cell>
          <cell r="I1209" t="str">
            <v>REALISATION UNDER AGREEMENT TO SELL</v>
          </cell>
        </row>
        <row r="1210">
          <cell r="A1210" t="str">
            <v>L505103-000-019</v>
          </cell>
          <cell r="B1210" t="str">
            <v>Third Party- Gen Chrges- REGENCY PARK</v>
          </cell>
          <cell r="C1210" t="str">
            <v>LIABILITIES</v>
          </cell>
          <cell r="D1210" t="str">
            <v>BALANCE SHEET</v>
          </cell>
          <cell r="E1210" t="str">
            <v xml:space="preserve"> </v>
          </cell>
          <cell r="F1210" t="str">
            <v xml:space="preserve"> </v>
          </cell>
          <cell r="G1210" t="str">
            <v>CURRENT LIABILITIES AND PROVISIONS</v>
          </cell>
          <cell r="H1210" t="str">
            <v>CURRENT LIABILITIES</v>
          </cell>
          <cell r="I1210" t="str">
            <v>REALISATION UNDER AGREEMENT TO SELL</v>
          </cell>
        </row>
        <row r="1211">
          <cell r="A1211" t="str">
            <v>L505103-000-020</v>
          </cell>
          <cell r="B1211" t="str">
            <v>Third Party- Gen Chrges- REGENCY PRK PKG</v>
          </cell>
          <cell r="C1211" t="str">
            <v>LIABILITIES</v>
          </cell>
          <cell r="D1211" t="str">
            <v>BALANCE SHEET</v>
          </cell>
          <cell r="E1211" t="str">
            <v xml:space="preserve"> </v>
          </cell>
          <cell r="F1211" t="str">
            <v xml:space="preserve"> </v>
          </cell>
          <cell r="G1211" t="str">
            <v>CURRENT LIABILITIES AND PROVISIONS</v>
          </cell>
          <cell r="H1211" t="str">
            <v>CURRENT LIABILITIES</v>
          </cell>
          <cell r="I1211" t="str">
            <v>REALISATION UNDER AGREEMENT TO SELL</v>
          </cell>
        </row>
        <row r="1212">
          <cell r="A1212" t="str">
            <v>L505103-000-022</v>
          </cell>
          <cell r="B1212" t="str">
            <v>Third Party- Gen Chrges- RICHMOND PARK</v>
          </cell>
          <cell r="C1212" t="str">
            <v>LIABILITIES</v>
          </cell>
          <cell r="D1212" t="str">
            <v>BALANCE SHEET</v>
          </cell>
          <cell r="E1212" t="str">
            <v xml:space="preserve"> </v>
          </cell>
          <cell r="F1212" t="str">
            <v xml:space="preserve"> </v>
          </cell>
          <cell r="G1212" t="str">
            <v>CURRENT LIABILITIES AND PROVISIONS</v>
          </cell>
          <cell r="H1212" t="str">
            <v>CURRENT LIABILITIES</v>
          </cell>
          <cell r="I1212" t="str">
            <v>REALISATION UNDER AGREEMENT TO SELL</v>
          </cell>
        </row>
        <row r="1213">
          <cell r="A1213" t="str">
            <v>L505103-000-034</v>
          </cell>
          <cell r="B1213" t="str">
            <v>Third Party- Gen Chrges- WINDSOR COURT</v>
          </cell>
          <cell r="C1213" t="str">
            <v>LIABILITIES</v>
          </cell>
          <cell r="D1213" t="str">
            <v>BALANCE SHEET</v>
          </cell>
          <cell r="E1213" t="str">
            <v xml:space="preserve"> </v>
          </cell>
          <cell r="F1213" t="str">
            <v xml:space="preserve"> </v>
          </cell>
          <cell r="G1213" t="str">
            <v>CURRENT LIABILITIES AND PROVISIONS</v>
          </cell>
          <cell r="H1213" t="str">
            <v>CURRENT LIABILITIES</v>
          </cell>
          <cell r="I1213" t="str">
            <v>REALISATION UNDER AGREEMENT TO SELL</v>
          </cell>
        </row>
        <row r="1214">
          <cell r="A1214" t="str">
            <v>L505104-000-000</v>
          </cell>
          <cell r="B1214" t="str">
            <v>Third Party- Ext Light Fitting</v>
          </cell>
          <cell r="C1214" t="str">
            <v>LIABILITIES</v>
          </cell>
          <cell r="D1214" t="str">
            <v>BALANCE SHEET</v>
          </cell>
          <cell r="E1214" t="str">
            <v xml:space="preserve"> </v>
          </cell>
          <cell r="F1214" t="str">
            <v xml:space="preserve"> </v>
          </cell>
          <cell r="G1214" t="str">
            <v>CURRENT LIABILITIES AND PROVISIONS</v>
          </cell>
          <cell r="H1214" t="str">
            <v>CURRENT LIABILITIES</v>
          </cell>
          <cell r="I1214" t="str">
            <v>REALISATION UNDER AGREEMENT TO SELL</v>
          </cell>
        </row>
        <row r="1215">
          <cell r="A1215" t="str">
            <v>L505104-000-001</v>
          </cell>
          <cell r="B1215" t="str">
            <v>Third Party- Ext Light Fit- ANKUR VI</v>
          </cell>
          <cell r="C1215" t="str">
            <v>LIABILITIES</v>
          </cell>
          <cell r="D1215" t="str">
            <v>BALANCE SHEET</v>
          </cell>
          <cell r="E1215" t="str">
            <v xml:space="preserve"> </v>
          </cell>
          <cell r="F1215" t="str">
            <v xml:space="preserve"> </v>
          </cell>
          <cell r="G1215" t="str">
            <v>CURRENT LIABILITIES AND PROVISIONS</v>
          </cell>
          <cell r="H1215" t="str">
            <v>CURRENT LIABILITIES</v>
          </cell>
          <cell r="I1215" t="str">
            <v>REALISATION UNDER AGREEMENT TO SELL</v>
          </cell>
        </row>
        <row r="1216">
          <cell r="A1216" t="str">
            <v>L505104-000-006</v>
          </cell>
          <cell r="B1216" t="str">
            <v>Third Party- Ext Light Fit- CEN. ARC.</v>
          </cell>
          <cell r="C1216" t="str">
            <v>LIABILITIES</v>
          </cell>
          <cell r="D1216" t="str">
            <v>BALANCE SHEET</v>
          </cell>
          <cell r="E1216" t="str">
            <v xml:space="preserve"> </v>
          </cell>
          <cell r="F1216" t="str">
            <v xml:space="preserve"> </v>
          </cell>
          <cell r="G1216" t="str">
            <v>CURRENT LIABILITIES AND PROVISIONS</v>
          </cell>
          <cell r="H1216" t="str">
            <v>CURRENT LIABILITIES</v>
          </cell>
          <cell r="I1216" t="str">
            <v>REALISATION UNDER AGREEMENT TO SELL</v>
          </cell>
        </row>
        <row r="1217">
          <cell r="A1217" t="str">
            <v>L505104-000-009</v>
          </cell>
          <cell r="B1217" t="str">
            <v>Third Party- Ext Light Fit- DILS. LOT</v>
          </cell>
          <cell r="C1217" t="str">
            <v>LIABILITIES</v>
          </cell>
          <cell r="D1217" t="str">
            <v>BALANCE SHEET</v>
          </cell>
          <cell r="E1217" t="str">
            <v xml:space="preserve"> </v>
          </cell>
          <cell r="F1217" t="str">
            <v xml:space="preserve"> </v>
          </cell>
          <cell r="G1217" t="str">
            <v>CURRENT LIABILITIES AND PROVISIONS</v>
          </cell>
          <cell r="H1217" t="str">
            <v>CURRENT LIABILITIES</v>
          </cell>
          <cell r="I1217" t="str">
            <v>REALISATION UNDER AGREEMENT TO SELL</v>
          </cell>
        </row>
        <row r="1218">
          <cell r="A1218" t="str">
            <v>L505104-000-010</v>
          </cell>
          <cell r="B1218" t="str">
            <v>Third Party- Ext Light Fit-DILS. PLZ</v>
          </cell>
          <cell r="C1218" t="str">
            <v>LIABILITIES</v>
          </cell>
          <cell r="D1218" t="str">
            <v>BALANCE SHEET</v>
          </cell>
          <cell r="E1218" t="str">
            <v xml:space="preserve"> </v>
          </cell>
          <cell r="F1218" t="str">
            <v xml:space="preserve"> </v>
          </cell>
          <cell r="G1218" t="str">
            <v>CURRENT LIABILITIES AND PROVISIONS</v>
          </cell>
          <cell r="H1218" t="str">
            <v>CURRENT LIABILITIES</v>
          </cell>
          <cell r="I1218" t="str">
            <v>REALISATION UNDER AGREEMENT TO SELL</v>
          </cell>
        </row>
        <row r="1219">
          <cell r="A1219" t="str">
            <v>L505104-000-012</v>
          </cell>
          <cell r="B1219" t="str">
            <v>Third Party- Ext Light Fit- HAMILTON PKG</v>
          </cell>
          <cell r="C1219" t="str">
            <v>LIABILITIES</v>
          </cell>
          <cell r="D1219" t="str">
            <v>BALANCE SHEET</v>
          </cell>
          <cell r="E1219" t="str">
            <v xml:space="preserve"> </v>
          </cell>
          <cell r="F1219" t="str">
            <v xml:space="preserve"> </v>
          </cell>
          <cell r="G1219" t="str">
            <v>CURRENT LIABILITIES AND PROVISIONS</v>
          </cell>
          <cell r="H1219" t="str">
            <v>CURRENT LIABILITIES</v>
          </cell>
          <cell r="I1219" t="str">
            <v>REALISATION UNDER AGREEMENT TO SELL</v>
          </cell>
        </row>
        <row r="1220">
          <cell r="A1220" t="str">
            <v>L505104-000-014</v>
          </cell>
          <cell r="B1220" t="str">
            <v>Third Party- Ext Light Fit- NEW TOWN</v>
          </cell>
          <cell r="C1220" t="str">
            <v>LIABILITIES</v>
          </cell>
          <cell r="D1220" t="str">
            <v>BALANCE SHEET</v>
          </cell>
          <cell r="E1220" t="str">
            <v xml:space="preserve"> </v>
          </cell>
          <cell r="F1220" t="str">
            <v xml:space="preserve"> </v>
          </cell>
          <cell r="G1220" t="str">
            <v>CURRENT LIABILITIES AND PROVISIONS</v>
          </cell>
          <cell r="H1220" t="str">
            <v>CURRENT LIABILITIES</v>
          </cell>
          <cell r="I1220" t="str">
            <v>REALISATION UNDER AGREEMENT TO SELL</v>
          </cell>
        </row>
        <row r="1221">
          <cell r="A1221" t="str">
            <v>L505104-000-017</v>
          </cell>
          <cell r="B1221" t="str">
            <v>Third Party- Ext Light Fit- QEC Ph4</v>
          </cell>
          <cell r="C1221" t="str">
            <v>LIABILITIES</v>
          </cell>
          <cell r="D1221" t="str">
            <v>BALANCE SHEET</v>
          </cell>
          <cell r="E1221" t="str">
            <v xml:space="preserve"> </v>
          </cell>
          <cell r="F1221" t="str">
            <v xml:space="preserve"> </v>
          </cell>
          <cell r="G1221" t="str">
            <v>CURRENT LIABILITIES AND PROVISIONS</v>
          </cell>
          <cell r="H1221" t="str">
            <v>CURRENT LIABILITIES</v>
          </cell>
          <cell r="I1221" t="str">
            <v>REALISATION UNDER AGREEMENT TO SELL</v>
          </cell>
        </row>
        <row r="1222">
          <cell r="A1222" t="str">
            <v>L505104-000-019</v>
          </cell>
          <cell r="B1222" t="str">
            <v>Third Party- Ext Light Fit- REGENCY</v>
          </cell>
          <cell r="C1222" t="str">
            <v>LIABILITIES</v>
          </cell>
          <cell r="D1222" t="str">
            <v>BALANCE SHEET</v>
          </cell>
          <cell r="E1222" t="str">
            <v xml:space="preserve"> </v>
          </cell>
          <cell r="F1222" t="str">
            <v xml:space="preserve"> </v>
          </cell>
          <cell r="G1222" t="str">
            <v>CURRENT LIABILITIES AND PROVISIONS</v>
          </cell>
          <cell r="H1222" t="str">
            <v>CURRENT LIABILITIES</v>
          </cell>
          <cell r="I1222" t="str">
            <v>REALISATION UNDER AGREEMENT TO SELL</v>
          </cell>
        </row>
        <row r="1223">
          <cell r="A1223" t="str">
            <v>L505104-000-020</v>
          </cell>
          <cell r="B1223" t="str">
            <v>Third Party- Ext Light Fit- REG. PKG</v>
          </cell>
          <cell r="C1223" t="str">
            <v>LIABILITIES</v>
          </cell>
          <cell r="D1223" t="str">
            <v>BALANCE SHEET</v>
          </cell>
          <cell r="E1223" t="str">
            <v xml:space="preserve"> </v>
          </cell>
          <cell r="F1223" t="str">
            <v xml:space="preserve"> </v>
          </cell>
          <cell r="G1223" t="str">
            <v>CURRENT LIABILITIES AND PROVISIONS</v>
          </cell>
          <cell r="H1223" t="str">
            <v>CURRENT LIABILITIES</v>
          </cell>
          <cell r="I1223" t="str">
            <v>REALISATION UNDER AGREEMENT TO SELL</v>
          </cell>
        </row>
        <row r="1224">
          <cell r="A1224" t="str">
            <v>L505104-000-023</v>
          </cell>
          <cell r="B1224" t="str">
            <v>Third Party- Ext Light Fit- SUPER MART-2</v>
          </cell>
          <cell r="C1224" t="str">
            <v>LIABILITIES</v>
          </cell>
          <cell r="D1224" t="str">
            <v>BALANCE SHEET</v>
          </cell>
          <cell r="E1224" t="str">
            <v xml:space="preserve"> </v>
          </cell>
          <cell r="F1224" t="str">
            <v xml:space="preserve"> </v>
          </cell>
          <cell r="G1224" t="str">
            <v>CURRENT LIABILITIES AND PROVISIONS</v>
          </cell>
          <cell r="H1224" t="str">
            <v>CURRENT LIABILITIES</v>
          </cell>
          <cell r="I1224" t="str">
            <v>REALISATION UNDER AGREEMENT TO SELL</v>
          </cell>
        </row>
        <row r="1225">
          <cell r="A1225" t="str">
            <v>L505104-000-028</v>
          </cell>
          <cell r="B1225" t="str">
            <v>Third Party- Ext Light Fit- SILVER O</v>
          </cell>
          <cell r="C1225" t="str">
            <v>LIABILITIES</v>
          </cell>
          <cell r="D1225" t="str">
            <v>BALANCE SHEET</v>
          </cell>
          <cell r="E1225" t="str">
            <v xml:space="preserve"> </v>
          </cell>
          <cell r="F1225" t="str">
            <v xml:space="preserve"> </v>
          </cell>
          <cell r="G1225" t="str">
            <v>CURRENT LIABILITIES AND PROVISIONS</v>
          </cell>
          <cell r="H1225" t="str">
            <v>CURRENT LIABILITIES</v>
          </cell>
          <cell r="I1225" t="str">
            <v>REALISATION UNDER AGREEMENT TO SELL</v>
          </cell>
        </row>
        <row r="1226">
          <cell r="A1226" t="str">
            <v>L505104-000-029</v>
          </cell>
          <cell r="B1226" t="str">
            <v>Third Party- Ext Light Fit- SILV OAK PKG</v>
          </cell>
          <cell r="C1226" t="str">
            <v>LIABILITIES</v>
          </cell>
          <cell r="D1226" t="str">
            <v>BALANCE SHEET</v>
          </cell>
          <cell r="E1226" t="str">
            <v xml:space="preserve"> </v>
          </cell>
          <cell r="F1226" t="str">
            <v xml:space="preserve"> </v>
          </cell>
          <cell r="G1226" t="str">
            <v>CURRENT LIABILITIES AND PROVISIONS</v>
          </cell>
          <cell r="H1226" t="str">
            <v>CURRENT LIABILITIES</v>
          </cell>
          <cell r="I1226" t="str">
            <v>REALISATION UNDER AGREEMENT TO SELL</v>
          </cell>
        </row>
        <row r="1227">
          <cell r="A1227" t="str">
            <v>L505104-000-036</v>
          </cell>
          <cell r="B1227" t="str">
            <v>Third Party- Ext Light Fit- QUTB PLA</v>
          </cell>
          <cell r="C1227" t="str">
            <v>LIABILITIES</v>
          </cell>
          <cell r="D1227" t="str">
            <v>BALANCE SHEET</v>
          </cell>
          <cell r="E1227" t="str">
            <v xml:space="preserve"> </v>
          </cell>
          <cell r="F1227" t="str">
            <v xml:space="preserve"> </v>
          </cell>
          <cell r="G1227" t="str">
            <v>CURRENT LIABILITIES AND PROVISIONS</v>
          </cell>
          <cell r="H1227" t="str">
            <v>CURRENT LIABILITIES</v>
          </cell>
          <cell r="I1227" t="str">
            <v>REALISATION UNDER AGREEMENT TO SELL</v>
          </cell>
        </row>
        <row r="1228">
          <cell r="A1228" t="str">
            <v>L505104-000-037</v>
          </cell>
          <cell r="B1228" t="str">
            <v>Third Party- Ext Light Fit- CENTR PT</v>
          </cell>
          <cell r="C1228" t="str">
            <v>LIABILITIES</v>
          </cell>
          <cell r="D1228" t="str">
            <v>BALANCE SHEET</v>
          </cell>
          <cell r="E1228" t="str">
            <v xml:space="preserve"> </v>
          </cell>
          <cell r="F1228" t="str">
            <v xml:space="preserve"> </v>
          </cell>
          <cell r="G1228" t="str">
            <v>CURRENT LIABILITIES AND PROVISIONS</v>
          </cell>
          <cell r="H1228" t="str">
            <v>CURRENT LIABILITIES</v>
          </cell>
          <cell r="I1228" t="str">
            <v>REALISATION UNDER AGREEMENT TO SELL</v>
          </cell>
        </row>
        <row r="1229">
          <cell r="A1229" t="str">
            <v>L505104-000-042</v>
          </cell>
          <cell r="B1229" t="str">
            <v>Third Party- Ext Light Fit- QEC I</v>
          </cell>
          <cell r="C1229" t="str">
            <v>LIABILITIES</v>
          </cell>
          <cell r="D1229" t="str">
            <v>BALANCE SHEET</v>
          </cell>
          <cell r="E1229" t="str">
            <v xml:space="preserve"> </v>
          </cell>
          <cell r="F1229" t="str">
            <v xml:space="preserve"> </v>
          </cell>
          <cell r="G1229" t="str">
            <v>CURRENT LIABILITIES AND PROVISIONS</v>
          </cell>
          <cell r="H1229" t="str">
            <v>CURRENT LIABILITIES</v>
          </cell>
          <cell r="I1229" t="str">
            <v>REALISATION UNDER AGREEMENT TO SELL</v>
          </cell>
        </row>
        <row r="1230">
          <cell r="A1230" t="str">
            <v>L505104-000-043</v>
          </cell>
          <cell r="B1230" t="str">
            <v>Third Party- Ext Light Fit- QEC II</v>
          </cell>
          <cell r="C1230" t="str">
            <v>LIABILITIES</v>
          </cell>
          <cell r="D1230" t="str">
            <v>BALANCE SHEET</v>
          </cell>
          <cell r="E1230" t="str">
            <v xml:space="preserve"> </v>
          </cell>
          <cell r="F1230" t="str">
            <v xml:space="preserve"> </v>
          </cell>
          <cell r="G1230" t="str">
            <v>CURRENT LIABILITIES AND PROVISIONS</v>
          </cell>
          <cell r="H1230" t="str">
            <v>CURRENT LIABILITIES</v>
          </cell>
          <cell r="I1230" t="str">
            <v>REALISATION UNDER AGREEMENT TO SELL</v>
          </cell>
        </row>
        <row r="1231">
          <cell r="A1231" t="str">
            <v>L505104-000-044</v>
          </cell>
          <cell r="B1231" t="str">
            <v>Third Party- Ext Light Fit- QEC III</v>
          </cell>
          <cell r="C1231" t="str">
            <v>LIABILITIES</v>
          </cell>
          <cell r="D1231" t="str">
            <v>BALANCE SHEET</v>
          </cell>
          <cell r="E1231" t="str">
            <v xml:space="preserve"> </v>
          </cell>
          <cell r="F1231" t="str">
            <v xml:space="preserve"> </v>
          </cell>
          <cell r="G1231" t="str">
            <v>CURRENT LIABILITIES AND PROVISIONS</v>
          </cell>
          <cell r="H1231" t="str">
            <v>CURRENT LIABILITIES</v>
          </cell>
          <cell r="I1231" t="str">
            <v>REALISATION UNDER AGREEMENT TO SELL</v>
          </cell>
        </row>
        <row r="1232">
          <cell r="A1232" t="str">
            <v>L505105-000-000</v>
          </cell>
          <cell r="B1232" t="str">
            <v>Third Party- Fire Fighting</v>
          </cell>
          <cell r="C1232" t="str">
            <v>LIABILITIES</v>
          </cell>
          <cell r="D1232" t="str">
            <v>BALANCE SHEET</v>
          </cell>
          <cell r="E1232" t="str">
            <v xml:space="preserve"> </v>
          </cell>
          <cell r="F1232" t="str">
            <v xml:space="preserve"> </v>
          </cell>
          <cell r="G1232" t="str">
            <v>CURRENT LIABILITIES AND PROVISIONS</v>
          </cell>
          <cell r="H1232" t="str">
            <v>CURRENT LIABILITIES</v>
          </cell>
          <cell r="I1232" t="str">
            <v>REALISATION UNDER AGREEMENT TO SELL</v>
          </cell>
        </row>
        <row r="1233">
          <cell r="A1233" t="str">
            <v>L505105-000-005</v>
          </cell>
          <cell r="B1233" t="str">
            <v>Third Party- Fire Fighting- BEVERLY PRK2</v>
          </cell>
          <cell r="C1233" t="str">
            <v>LIABILITIES</v>
          </cell>
          <cell r="D1233" t="str">
            <v>BALANCE SHEET</v>
          </cell>
          <cell r="E1233" t="str">
            <v xml:space="preserve"> </v>
          </cell>
          <cell r="F1233" t="str">
            <v xml:space="preserve"> </v>
          </cell>
          <cell r="G1233" t="str">
            <v>CURRENT LIABILITIES AND PROVISIONS</v>
          </cell>
          <cell r="H1233" t="str">
            <v>CURRENT LIABILITIES</v>
          </cell>
          <cell r="I1233" t="str">
            <v>REALISATION UNDER AGREEMENT TO SELL</v>
          </cell>
        </row>
        <row r="1234">
          <cell r="A1234" t="str">
            <v>L505105-000-010</v>
          </cell>
          <cell r="B1234" t="str">
            <v>Third Party- Fire Fighting- DILSHAD PLAZ</v>
          </cell>
          <cell r="C1234" t="str">
            <v>LIABILITIES</v>
          </cell>
          <cell r="D1234" t="str">
            <v>BALANCE SHEET</v>
          </cell>
          <cell r="E1234" t="str">
            <v xml:space="preserve"> </v>
          </cell>
          <cell r="F1234" t="str">
            <v xml:space="preserve"> </v>
          </cell>
          <cell r="G1234" t="str">
            <v>CURRENT LIABILITIES AND PROVISIONS</v>
          </cell>
          <cell r="H1234" t="str">
            <v>CURRENT LIABILITIES</v>
          </cell>
          <cell r="I1234" t="str">
            <v>REALISATION UNDER AGREEMENT TO SELL</v>
          </cell>
        </row>
        <row r="1235">
          <cell r="A1235" t="str">
            <v>L505105-000-013</v>
          </cell>
          <cell r="B1235" t="str">
            <v>Third Party- Fire Fighting- HAMILTON CRT</v>
          </cell>
          <cell r="C1235" t="str">
            <v>LIABILITIES</v>
          </cell>
          <cell r="D1235" t="str">
            <v>BALANCE SHEET</v>
          </cell>
          <cell r="E1235" t="str">
            <v xml:space="preserve"> </v>
          </cell>
          <cell r="F1235" t="str">
            <v xml:space="preserve"> </v>
          </cell>
          <cell r="G1235" t="str">
            <v>CURRENT LIABILITIES AND PROVISIONS</v>
          </cell>
          <cell r="H1235" t="str">
            <v>CURRENT LIABILITIES</v>
          </cell>
          <cell r="I1235" t="str">
            <v>REALISATION UNDER AGREEMENT TO SELL</v>
          </cell>
        </row>
        <row r="1236">
          <cell r="A1236" t="str">
            <v>L505105-000-019</v>
          </cell>
          <cell r="B1236" t="str">
            <v>Third Party- Fire Fighting- REGENCY PARK</v>
          </cell>
          <cell r="C1236" t="str">
            <v>LIABILITIES</v>
          </cell>
          <cell r="D1236" t="str">
            <v>BALANCE SHEET</v>
          </cell>
          <cell r="E1236" t="str">
            <v xml:space="preserve"> </v>
          </cell>
          <cell r="F1236" t="str">
            <v xml:space="preserve"> </v>
          </cell>
          <cell r="G1236" t="str">
            <v>CURRENT LIABILITIES AND PROVISIONS</v>
          </cell>
          <cell r="H1236" t="str">
            <v>CURRENT LIABILITIES</v>
          </cell>
          <cell r="I1236" t="str">
            <v>REALISATION UNDER AGREEMENT TO SELL</v>
          </cell>
        </row>
        <row r="1237">
          <cell r="A1237" t="str">
            <v>L505105-000-020</v>
          </cell>
          <cell r="B1237" t="str">
            <v>Third Party- Fire Fighting- REGENCY Prkn</v>
          </cell>
          <cell r="C1237" t="str">
            <v>LIABILITIES</v>
          </cell>
          <cell r="D1237" t="str">
            <v>BALANCE SHEET</v>
          </cell>
          <cell r="E1237" t="str">
            <v xml:space="preserve"> </v>
          </cell>
          <cell r="F1237" t="str">
            <v xml:space="preserve"> </v>
          </cell>
          <cell r="G1237" t="str">
            <v>CURRENT LIABILITIES AND PROVISIONS</v>
          </cell>
          <cell r="H1237" t="str">
            <v>CURRENT LIABILITIES</v>
          </cell>
          <cell r="I1237" t="str">
            <v>REALISATION UNDER AGREEMENT TO SELL</v>
          </cell>
        </row>
        <row r="1238">
          <cell r="A1238" t="str">
            <v>L505105-000-022</v>
          </cell>
          <cell r="B1238" t="str">
            <v>Third Party- Fire Fighting- RICHMOND PRK</v>
          </cell>
          <cell r="C1238" t="str">
            <v>LIABILITIES</v>
          </cell>
          <cell r="D1238" t="str">
            <v>BALANCE SHEET</v>
          </cell>
          <cell r="E1238" t="str">
            <v xml:space="preserve"> </v>
          </cell>
          <cell r="F1238" t="str">
            <v xml:space="preserve"> </v>
          </cell>
          <cell r="G1238" t="str">
            <v>CURRENT LIABILITIES AND PROVISIONS</v>
          </cell>
          <cell r="H1238" t="str">
            <v>CURRENT LIABILITIES</v>
          </cell>
          <cell r="I1238" t="str">
            <v>REALISATION UNDER AGREEMENT TO SELL</v>
          </cell>
        </row>
        <row r="1239">
          <cell r="A1239" t="str">
            <v>L505105-000-028</v>
          </cell>
          <cell r="B1239" t="str">
            <v>Third Party- Fire Fighting- SILVER OAKS</v>
          </cell>
          <cell r="C1239" t="str">
            <v>LIABILITIES</v>
          </cell>
          <cell r="D1239" t="str">
            <v>BALANCE SHEET</v>
          </cell>
          <cell r="E1239" t="str">
            <v xml:space="preserve"> </v>
          </cell>
          <cell r="F1239" t="str">
            <v xml:space="preserve"> </v>
          </cell>
          <cell r="G1239" t="str">
            <v>CURRENT LIABILITIES AND PROVISIONS</v>
          </cell>
          <cell r="H1239" t="str">
            <v>CURRENT LIABILITIES</v>
          </cell>
          <cell r="I1239" t="str">
            <v>REALISATION UNDER AGREEMENT TO SELL</v>
          </cell>
        </row>
        <row r="1240">
          <cell r="A1240" t="str">
            <v>L505105-000-034</v>
          </cell>
          <cell r="B1240" t="str">
            <v>Third Party- Fire Fighting- WINDSOR CRT</v>
          </cell>
          <cell r="C1240" t="str">
            <v>LIABILITIES</v>
          </cell>
          <cell r="D1240" t="str">
            <v>BALANCE SHEET</v>
          </cell>
          <cell r="E1240" t="str">
            <v xml:space="preserve"> </v>
          </cell>
          <cell r="F1240" t="str">
            <v xml:space="preserve"> </v>
          </cell>
          <cell r="G1240" t="str">
            <v>CURRENT LIABILITIES AND PROVISIONS</v>
          </cell>
          <cell r="H1240" t="str">
            <v>CURRENT LIABILITIES</v>
          </cell>
          <cell r="I1240" t="str">
            <v>REALISATION UNDER AGREEMENT TO SELL</v>
          </cell>
        </row>
        <row r="1241">
          <cell r="A1241" t="str">
            <v>L505106-000-015</v>
          </cell>
          <cell r="B1241" t="str">
            <v>Third Party- EDC- Old Town House</v>
          </cell>
          <cell r="C1241" t="str">
            <v>LIABILITIES</v>
          </cell>
          <cell r="D1241" t="str">
            <v>BALANCE SHEET</v>
          </cell>
          <cell r="E1241" t="str">
            <v xml:space="preserve"> </v>
          </cell>
          <cell r="F1241" t="str">
            <v xml:space="preserve"> </v>
          </cell>
          <cell r="G1241" t="str">
            <v>CURRENT LIABILITIES AND PROVISIONS</v>
          </cell>
          <cell r="H1241" t="str">
            <v>CURRENT LIABILITIES</v>
          </cell>
          <cell r="I1241" t="str">
            <v>REALISATION UNDER AGREEMENT TO SELL</v>
          </cell>
        </row>
        <row r="1242">
          <cell r="A1242" t="str">
            <v>L505106-000-017</v>
          </cell>
          <cell r="B1242" t="str">
            <v>Third Party- EDC- QEC PH-IV</v>
          </cell>
          <cell r="C1242" t="str">
            <v>LIABILITIES</v>
          </cell>
          <cell r="D1242" t="str">
            <v>BALANCE SHEET</v>
          </cell>
          <cell r="E1242" t="str">
            <v xml:space="preserve"> </v>
          </cell>
          <cell r="F1242" t="str">
            <v xml:space="preserve"> </v>
          </cell>
          <cell r="G1242" t="str">
            <v>CURRENT LIABILITIES AND PROVISIONS</v>
          </cell>
          <cell r="H1242" t="str">
            <v>CURRENT LIABILITIES</v>
          </cell>
          <cell r="I1242" t="str">
            <v>REALISATION UNDER AGREEMENT TO SELL</v>
          </cell>
        </row>
        <row r="1243">
          <cell r="A1243" t="str">
            <v>L505106-000-018</v>
          </cell>
          <cell r="B1243" t="str">
            <v>Third Party- EDC- QEC PH-V</v>
          </cell>
          <cell r="C1243" t="str">
            <v>LIABILITIES</v>
          </cell>
          <cell r="D1243" t="str">
            <v>BALANCE SHEET</v>
          </cell>
          <cell r="E1243" t="str">
            <v xml:space="preserve"> </v>
          </cell>
          <cell r="F1243" t="str">
            <v xml:space="preserve"> </v>
          </cell>
          <cell r="G1243" t="str">
            <v>CURRENT LIABILITIES AND PROVISIONS</v>
          </cell>
          <cell r="H1243" t="str">
            <v>CURRENT LIABILITIES</v>
          </cell>
          <cell r="I1243" t="str">
            <v>REALISATION UNDER AGREEMENT TO SELL</v>
          </cell>
        </row>
        <row r="1244">
          <cell r="A1244" t="str">
            <v>L505106-000-024</v>
          </cell>
          <cell r="B1244" t="str">
            <v>Third Party- EDC- Shopping Mall</v>
          </cell>
          <cell r="C1244" t="str">
            <v>LIABILITIES</v>
          </cell>
          <cell r="D1244" t="str">
            <v>BALANCE SHEET</v>
          </cell>
          <cell r="E1244" t="str">
            <v xml:space="preserve"> </v>
          </cell>
          <cell r="F1244" t="str">
            <v xml:space="preserve"> </v>
          </cell>
          <cell r="G1244" t="str">
            <v>CURRENT LIABILITIES AND PROVISIONS</v>
          </cell>
          <cell r="H1244" t="str">
            <v>CURRENT LIABILITIES</v>
          </cell>
          <cell r="I1244" t="str">
            <v>REALISATION UNDER AGREEMENT TO SELL</v>
          </cell>
        </row>
        <row r="1245">
          <cell r="A1245" t="str">
            <v>L505106-000-028</v>
          </cell>
          <cell r="B1245" t="str">
            <v>Third Party-  EDC- Silver Oaks</v>
          </cell>
          <cell r="C1245" t="str">
            <v>LIABILITIES</v>
          </cell>
          <cell r="D1245" t="str">
            <v>BALANCE SHEET</v>
          </cell>
          <cell r="E1245" t="str">
            <v xml:space="preserve"> </v>
          </cell>
          <cell r="F1245" t="str">
            <v xml:space="preserve"> </v>
          </cell>
          <cell r="G1245" t="str">
            <v>CURRENT LIABILITIES AND PROVISIONS</v>
          </cell>
          <cell r="H1245" t="str">
            <v>CURRENT LIABILITIES</v>
          </cell>
          <cell r="I1245" t="str">
            <v>REALISATION UNDER AGREEMENT TO SELL</v>
          </cell>
        </row>
        <row r="1246">
          <cell r="A1246" t="str">
            <v>L505106-000-042</v>
          </cell>
          <cell r="B1246" t="str">
            <v>Third Party-  EDC- Plots Ph-I, II, III</v>
          </cell>
          <cell r="C1246" t="str">
            <v>LIABILITIES</v>
          </cell>
          <cell r="D1246" t="str">
            <v>BALANCE SHEET</v>
          </cell>
          <cell r="E1246" t="str">
            <v xml:space="preserve"> </v>
          </cell>
          <cell r="F1246" t="str">
            <v xml:space="preserve"> </v>
          </cell>
          <cell r="G1246" t="str">
            <v>CURRENT LIABILITIES AND PROVISIONS</v>
          </cell>
          <cell r="H1246" t="str">
            <v>CURRENT LIABILITIES</v>
          </cell>
          <cell r="I1246" t="str">
            <v>REALISATION UNDER AGREEMENT TO SELL</v>
          </cell>
        </row>
        <row r="1247">
          <cell r="A1247" t="str">
            <v>L505106-000-102</v>
          </cell>
          <cell r="B1247" t="str">
            <v>Third Party-EDC-QEC 1,2,3</v>
          </cell>
          <cell r="C1247" t="str">
            <v>LIABILITIES</v>
          </cell>
          <cell r="D1247" t="str">
            <v>BALANCE SHEET</v>
          </cell>
          <cell r="E1247" t="str">
            <v xml:space="preserve"> </v>
          </cell>
          <cell r="F1247" t="str">
            <v xml:space="preserve"> </v>
          </cell>
          <cell r="G1247" t="str">
            <v>CURRENT LIABILITIES AND PROVISIONS</v>
          </cell>
          <cell r="H1247" t="str">
            <v>CURRENT LIABILITIES</v>
          </cell>
          <cell r="I1247" t="str">
            <v>REALISATION UNDER AGREEMENT TO SELL</v>
          </cell>
        </row>
        <row r="1248">
          <cell r="A1248" t="str">
            <v>L506001-000-004</v>
          </cell>
          <cell r="B1248" t="str">
            <v>Contigency Deposit- BEVERLY PARK I</v>
          </cell>
          <cell r="C1248" t="str">
            <v>LIABILITIES</v>
          </cell>
          <cell r="D1248" t="str">
            <v>BALANCE SHEET</v>
          </cell>
          <cell r="E1248" t="str">
            <v xml:space="preserve"> </v>
          </cell>
          <cell r="F1248" t="str">
            <v xml:space="preserve"> </v>
          </cell>
          <cell r="G1248" t="str">
            <v>CURRENT LIABILITIES AND PROVISIONS</v>
          </cell>
          <cell r="H1248" t="str">
            <v>CURRENT LIABILITIES</v>
          </cell>
          <cell r="I1248" t="str">
            <v>OTHER LIABILITIES</v>
          </cell>
        </row>
        <row r="1249">
          <cell r="A1249" t="str">
            <v>L506001-000-005</v>
          </cell>
          <cell r="B1249" t="str">
            <v>Contigency Deposit- BEVERLY PARK II</v>
          </cell>
          <cell r="C1249" t="str">
            <v>LIABILITIES</v>
          </cell>
          <cell r="D1249" t="str">
            <v>BALANCE SHEET</v>
          </cell>
          <cell r="E1249" t="str">
            <v xml:space="preserve"> </v>
          </cell>
          <cell r="F1249" t="str">
            <v xml:space="preserve"> </v>
          </cell>
          <cell r="G1249" t="str">
            <v>CURRENT LIABILITIES AND PROVISIONS</v>
          </cell>
          <cell r="H1249" t="str">
            <v>CURRENT LIABILITIES</v>
          </cell>
          <cell r="I1249" t="str">
            <v>OTHER LIABILITIES</v>
          </cell>
        </row>
        <row r="1250">
          <cell r="A1250" t="str">
            <v>L506001-000-006</v>
          </cell>
          <cell r="B1250" t="str">
            <v>Contigency Deposit- CENTRAL ARCADE</v>
          </cell>
          <cell r="C1250" t="str">
            <v>LIABILITIES</v>
          </cell>
          <cell r="D1250" t="str">
            <v>BALANCE SHEET</v>
          </cell>
          <cell r="E1250" t="str">
            <v xml:space="preserve"> </v>
          </cell>
          <cell r="F1250" t="str">
            <v xml:space="preserve"> </v>
          </cell>
          <cell r="G1250" t="str">
            <v>CURRENT LIABILITIES AND PROVISIONS</v>
          </cell>
          <cell r="H1250" t="str">
            <v>CURRENT LIABILITIES</v>
          </cell>
          <cell r="I1250" t="str">
            <v>OTHER LIABILITIES</v>
          </cell>
        </row>
        <row r="1251">
          <cell r="A1251" t="str">
            <v>L506001-000-011</v>
          </cell>
          <cell r="B1251" t="str">
            <v>Contigency Deposit- EXECUTIVE HOME</v>
          </cell>
          <cell r="C1251" t="str">
            <v>LIABILITIES</v>
          </cell>
          <cell r="D1251" t="str">
            <v>BALANCE SHEET</v>
          </cell>
          <cell r="E1251" t="str">
            <v xml:space="preserve"> </v>
          </cell>
          <cell r="F1251" t="str">
            <v xml:space="preserve"> </v>
          </cell>
          <cell r="G1251" t="str">
            <v>CURRENT LIABILITIES AND PROVISIONS</v>
          </cell>
          <cell r="H1251" t="str">
            <v>CURRENT LIABILITIES</v>
          </cell>
          <cell r="I1251" t="str">
            <v>OTHER LIABILITIES</v>
          </cell>
        </row>
        <row r="1252">
          <cell r="A1252" t="str">
            <v>L506001-000-013</v>
          </cell>
          <cell r="B1252" t="str">
            <v>Contigency Deposit- HAMILTON COURT</v>
          </cell>
          <cell r="C1252" t="str">
            <v>LIABILITIES</v>
          </cell>
          <cell r="D1252" t="str">
            <v>BALANCE SHEET</v>
          </cell>
          <cell r="E1252" t="str">
            <v xml:space="preserve"> </v>
          </cell>
          <cell r="F1252" t="str">
            <v xml:space="preserve"> </v>
          </cell>
          <cell r="G1252" t="str">
            <v>CURRENT LIABILITIES AND PROVISIONS</v>
          </cell>
          <cell r="H1252" t="str">
            <v>CURRENT LIABILITIES</v>
          </cell>
          <cell r="I1252" t="str">
            <v>OTHER LIABILITIES</v>
          </cell>
        </row>
        <row r="1253">
          <cell r="A1253" t="str">
            <v>L506001-000-014</v>
          </cell>
          <cell r="B1253" t="str">
            <v>Contigency Deposit- NEW TOWN HOUSE</v>
          </cell>
          <cell r="C1253" t="str">
            <v>LIABILITIES</v>
          </cell>
          <cell r="D1253" t="str">
            <v>BALANCE SHEET</v>
          </cell>
          <cell r="E1253" t="str">
            <v xml:space="preserve"> </v>
          </cell>
          <cell r="F1253" t="str">
            <v xml:space="preserve"> </v>
          </cell>
          <cell r="G1253" t="str">
            <v>CURRENT LIABILITIES AND PROVISIONS</v>
          </cell>
          <cell r="H1253" t="str">
            <v>CURRENT LIABILITIES</v>
          </cell>
          <cell r="I1253" t="str">
            <v>OTHER LIABILITIES</v>
          </cell>
        </row>
        <row r="1254">
          <cell r="A1254" t="str">
            <v>L506001-000-015</v>
          </cell>
          <cell r="B1254" t="str">
            <v>Contigency Deposit- OLD TOWN HOUSE</v>
          </cell>
          <cell r="C1254" t="str">
            <v>LIABILITIES</v>
          </cell>
          <cell r="D1254" t="str">
            <v>BALANCE SHEET</v>
          </cell>
          <cell r="E1254" t="str">
            <v xml:space="preserve"> </v>
          </cell>
          <cell r="F1254" t="str">
            <v xml:space="preserve"> </v>
          </cell>
          <cell r="G1254" t="str">
            <v>CURRENT LIABILITIES AND PROVISIONS</v>
          </cell>
          <cell r="H1254" t="str">
            <v>CURRENT LIABILITIES</v>
          </cell>
          <cell r="I1254" t="str">
            <v>OTHER LIABILITIES</v>
          </cell>
        </row>
        <row r="1255">
          <cell r="A1255" t="str">
            <v>L506001-000-016</v>
          </cell>
          <cell r="B1255" t="str">
            <v>Contigency Deposit- PARK-N-SHOP</v>
          </cell>
          <cell r="C1255" t="str">
            <v>LIABILITIES</v>
          </cell>
          <cell r="D1255" t="str">
            <v>BALANCE SHEET</v>
          </cell>
          <cell r="E1255" t="str">
            <v xml:space="preserve"> </v>
          </cell>
          <cell r="F1255" t="str">
            <v xml:space="preserve"> </v>
          </cell>
          <cell r="G1255" t="str">
            <v>CURRENT LIABILITIES AND PROVISIONS</v>
          </cell>
          <cell r="H1255" t="str">
            <v>CURRENT LIABILITIES</v>
          </cell>
          <cell r="I1255" t="str">
            <v>OTHER LIABILITIES</v>
          </cell>
        </row>
        <row r="1256">
          <cell r="A1256" t="str">
            <v>L506001-000-017</v>
          </cell>
          <cell r="B1256" t="str">
            <v>Contigency Deposit- QEC PHASE-IV</v>
          </cell>
          <cell r="C1256" t="str">
            <v>LIABILITIES</v>
          </cell>
          <cell r="D1256" t="str">
            <v>BALANCE SHEET</v>
          </cell>
          <cell r="E1256" t="str">
            <v xml:space="preserve"> </v>
          </cell>
          <cell r="F1256" t="str">
            <v xml:space="preserve"> </v>
          </cell>
          <cell r="G1256" t="str">
            <v>CURRENT LIABILITIES AND PROVISIONS</v>
          </cell>
          <cell r="H1256" t="str">
            <v>CURRENT LIABILITIES</v>
          </cell>
          <cell r="I1256" t="str">
            <v>OTHER LIABILITIES</v>
          </cell>
        </row>
        <row r="1257">
          <cell r="A1257" t="str">
            <v>L506001-000-018</v>
          </cell>
          <cell r="B1257" t="str">
            <v>Contigency Deposit- QEC PHASE-V</v>
          </cell>
          <cell r="C1257" t="str">
            <v>LIABILITIES</v>
          </cell>
          <cell r="D1257" t="str">
            <v>BALANCE SHEET</v>
          </cell>
          <cell r="E1257" t="str">
            <v xml:space="preserve"> </v>
          </cell>
          <cell r="F1257" t="str">
            <v xml:space="preserve"> </v>
          </cell>
          <cell r="G1257" t="str">
            <v>CURRENT LIABILITIES AND PROVISIONS</v>
          </cell>
          <cell r="H1257" t="str">
            <v>CURRENT LIABILITIES</v>
          </cell>
          <cell r="I1257" t="str">
            <v>OTHER LIABILITIES</v>
          </cell>
        </row>
        <row r="1258">
          <cell r="A1258" t="str">
            <v>L506001-000-019</v>
          </cell>
          <cell r="B1258" t="str">
            <v>Contigency Deposit- REGENCY PARK</v>
          </cell>
          <cell r="C1258" t="str">
            <v>LIABILITIES</v>
          </cell>
          <cell r="D1258" t="str">
            <v>BALANCE SHEET</v>
          </cell>
          <cell r="E1258" t="str">
            <v xml:space="preserve"> </v>
          </cell>
          <cell r="F1258" t="str">
            <v xml:space="preserve"> </v>
          </cell>
          <cell r="G1258" t="str">
            <v>CURRENT LIABILITIES AND PROVISIONS</v>
          </cell>
          <cell r="H1258" t="str">
            <v>CURRENT LIABILITIES</v>
          </cell>
          <cell r="I1258" t="str">
            <v>OTHER LIABILITIES</v>
          </cell>
        </row>
        <row r="1259">
          <cell r="A1259" t="str">
            <v>L506001-000-022</v>
          </cell>
          <cell r="B1259" t="str">
            <v>Contigency Deposit- RICHMOND PARK</v>
          </cell>
          <cell r="C1259" t="str">
            <v>LIABILITIES</v>
          </cell>
          <cell r="D1259" t="str">
            <v>BALANCE SHEET</v>
          </cell>
          <cell r="E1259" t="str">
            <v xml:space="preserve"> </v>
          </cell>
          <cell r="F1259" t="str">
            <v xml:space="preserve"> </v>
          </cell>
          <cell r="G1259" t="str">
            <v>CURRENT LIABILITIES AND PROVISIONS</v>
          </cell>
          <cell r="H1259" t="str">
            <v>CURRENT LIABILITIES</v>
          </cell>
          <cell r="I1259" t="str">
            <v>OTHER LIABILITIES</v>
          </cell>
        </row>
        <row r="1260">
          <cell r="A1260" t="str">
            <v>L506001-000-024</v>
          </cell>
          <cell r="B1260" t="str">
            <v>Contigency Deposit- SHOPPING MALL</v>
          </cell>
          <cell r="C1260" t="str">
            <v>LIABILITIES</v>
          </cell>
          <cell r="D1260" t="str">
            <v>BALANCE SHEET</v>
          </cell>
          <cell r="E1260" t="str">
            <v xml:space="preserve"> </v>
          </cell>
          <cell r="F1260" t="str">
            <v xml:space="preserve"> </v>
          </cell>
          <cell r="G1260" t="str">
            <v>CURRENT LIABILITIES AND PROVISIONS</v>
          </cell>
          <cell r="H1260" t="str">
            <v>CURRENT LIABILITIES</v>
          </cell>
          <cell r="I1260" t="str">
            <v>OTHER LIABILITIES</v>
          </cell>
        </row>
        <row r="1261">
          <cell r="A1261" t="str">
            <v>L506001-000-027</v>
          </cell>
          <cell r="B1261" t="str">
            <v>Contigency Deposit- STOP-N-SHOP</v>
          </cell>
          <cell r="C1261" t="str">
            <v>LIABILITIES</v>
          </cell>
          <cell r="D1261" t="str">
            <v>BALANCE SHEET</v>
          </cell>
          <cell r="E1261" t="str">
            <v xml:space="preserve"> </v>
          </cell>
          <cell r="F1261" t="str">
            <v xml:space="preserve"> </v>
          </cell>
          <cell r="G1261" t="str">
            <v>CURRENT LIABILITIES AND PROVISIONS</v>
          </cell>
          <cell r="H1261" t="str">
            <v>CURRENT LIABILITIES</v>
          </cell>
          <cell r="I1261" t="str">
            <v>OTHER LIABILITIES</v>
          </cell>
        </row>
        <row r="1262">
          <cell r="A1262" t="str">
            <v>L506001-000-028</v>
          </cell>
          <cell r="B1262" t="str">
            <v>Contigency Deposit- SILVER OAKS</v>
          </cell>
          <cell r="C1262" t="str">
            <v>LIABILITIES</v>
          </cell>
          <cell r="D1262" t="str">
            <v>BALANCE SHEET</v>
          </cell>
          <cell r="E1262" t="str">
            <v xml:space="preserve"> </v>
          </cell>
          <cell r="F1262" t="str">
            <v xml:space="preserve"> </v>
          </cell>
          <cell r="G1262" t="str">
            <v>CURRENT LIABILITIES AND PROVISIONS</v>
          </cell>
          <cell r="H1262" t="str">
            <v>CURRENT LIABILITIES</v>
          </cell>
          <cell r="I1262" t="str">
            <v>OTHER LIABILITIES</v>
          </cell>
        </row>
        <row r="1263">
          <cell r="A1263" t="str">
            <v>L506001-000-031</v>
          </cell>
          <cell r="B1263" t="str">
            <v>Contigency Deposit- VILLA</v>
          </cell>
          <cell r="C1263" t="str">
            <v>LIABILITIES</v>
          </cell>
          <cell r="D1263" t="str">
            <v>BALANCE SHEET</v>
          </cell>
          <cell r="E1263" t="str">
            <v xml:space="preserve"> </v>
          </cell>
          <cell r="F1263" t="str">
            <v xml:space="preserve"> </v>
          </cell>
          <cell r="G1263" t="str">
            <v>CURRENT LIABILITIES AND PROVISIONS</v>
          </cell>
          <cell r="H1263" t="str">
            <v>CURRENT LIABILITIES</v>
          </cell>
          <cell r="I1263" t="str">
            <v>OTHER LIABILITIES</v>
          </cell>
        </row>
        <row r="1264">
          <cell r="A1264" t="str">
            <v>L506001-000-034</v>
          </cell>
          <cell r="B1264" t="str">
            <v>Contigency Deposit- WINDSOR COURT</v>
          </cell>
          <cell r="C1264" t="str">
            <v>LIABILITIES</v>
          </cell>
          <cell r="D1264" t="str">
            <v>BALANCE SHEET</v>
          </cell>
          <cell r="E1264" t="str">
            <v xml:space="preserve"> </v>
          </cell>
          <cell r="F1264" t="str">
            <v xml:space="preserve"> </v>
          </cell>
          <cell r="G1264" t="str">
            <v>CURRENT LIABILITIES AND PROVISIONS</v>
          </cell>
          <cell r="H1264" t="str">
            <v>CURRENT LIABILITIES</v>
          </cell>
          <cell r="I1264" t="str">
            <v>OTHER LIABILITIES</v>
          </cell>
        </row>
        <row r="1265">
          <cell r="A1265" t="str">
            <v>L506001-000-036</v>
          </cell>
          <cell r="B1265" t="str">
            <v>Contigency Deposit-Qutab Plaza</v>
          </cell>
          <cell r="C1265" t="str">
            <v>LIABILITIES</v>
          </cell>
          <cell r="D1265" t="str">
            <v>BALANCE SHEET</v>
          </cell>
          <cell r="E1265" t="str">
            <v xml:space="preserve"> </v>
          </cell>
          <cell r="F1265" t="str">
            <v xml:space="preserve"> </v>
          </cell>
          <cell r="G1265" t="str">
            <v>CURRENT LIABILITIES AND PROVISIONS</v>
          </cell>
          <cell r="H1265" t="str">
            <v>CURRENT LIABILITIES</v>
          </cell>
          <cell r="I1265" t="str">
            <v>OTHER LIABILITIES</v>
          </cell>
        </row>
        <row r="1266">
          <cell r="A1266" t="str">
            <v>L506001-000-037</v>
          </cell>
          <cell r="B1266" t="str">
            <v>Contigency Deposit- CENTRE POINT</v>
          </cell>
          <cell r="C1266" t="str">
            <v>LIABILITIES</v>
          </cell>
          <cell r="D1266" t="str">
            <v>BALANCE SHEET</v>
          </cell>
          <cell r="E1266" t="str">
            <v xml:space="preserve"> </v>
          </cell>
          <cell r="F1266" t="str">
            <v xml:space="preserve"> </v>
          </cell>
          <cell r="G1266" t="str">
            <v>CURRENT LIABILITIES AND PROVISIONS</v>
          </cell>
          <cell r="H1266" t="str">
            <v>CURRENT LIABILITIES</v>
          </cell>
          <cell r="I1266" t="str">
            <v>OTHER LIABILITIES</v>
          </cell>
        </row>
        <row r="1267">
          <cell r="A1267" t="str">
            <v>L506001-000-042</v>
          </cell>
          <cell r="B1267" t="str">
            <v>Contigency Deposit- PLOTS(PH-I,II,III)</v>
          </cell>
          <cell r="C1267" t="str">
            <v>LIABILITIES</v>
          </cell>
          <cell r="D1267" t="str">
            <v>BALANCE SHEET</v>
          </cell>
          <cell r="E1267" t="str">
            <v xml:space="preserve"> </v>
          </cell>
          <cell r="F1267" t="str">
            <v xml:space="preserve"> </v>
          </cell>
          <cell r="G1267" t="str">
            <v>CURRENT LIABILITIES AND PROVISIONS</v>
          </cell>
          <cell r="H1267" t="str">
            <v>CURRENT LIABILITIES</v>
          </cell>
          <cell r="I1267" t="str">
            <v>OTHER LIABILITIES</v>
          </cell>
        </row>
        <row r="1268">
          <cell r="A1268" t="str">
            <v>L506001-000-047</v>
          </cell>
          <cell r="B1268" t="str">
            <v>Contigency Deposit- GROUP HOUSING</v>
          </cell>
          <cell r="C1268" t="str">
            <v>LIABILITIES</v>
          </cell>
          <cell r="D1268" t="str">
            <v>BALANCE SHEET</v>
          </cell>
          <cell r="E1268" t="str">
            <v xml:space="preserve"> </v>
          </cell>
          <cell r="F1268" t="str">
            <v xml:space="preserve"> </v>
          </cell>
          <cell r="G1268" t="str">
            <v>CURRENT LIABILITIES AND PROVISIONS</v>
          </cell>
          <cell r="H1268" t="str">
            <v>CURRENT LIABILITIES</v>
          </cell>
          <cell r="I1268" t="str">
            <v>OTHER LIABILITIES</v>
          </cell>
        </row>
        <row r="1269">
          <cell r="A1269" t="str">
            <v>L506001-000-048</v>
          </cell>
          <cell r="B1269" t="str">
            <v>Contigency Deposit- INDEPENDENT HOUSE</v>
          </cell>
          <cell r="C1269" t="str">
            <v>LIABILITIES</v>
          </cell>
          <cell r="D1269" t="str">
            <v>BALANCE SHEET</v>
          </cell>
          <cell r="E1269" t="str">
            <v xml:space="preserve"> </v>
          </cell>
          <cell r="F1269" t="str">
            <v xml:space="preserve"> </v>
          </cell>
          <cell r="G1269" t="str">
            <v>CURRENT LIABILITIES AND PROVISIONS</v>
          </cell>
          <cell r="H1269" t="str">
            <v>CURRENT LIABILITIES</v>
          </cell>
          <cell r="I1269" t="str">
            <v>OTHER LIABILITIES</v>
          </cell>
        </row>
        <row r="1270">
          <cell r="A1270" t="str">
            <v>L506001-000-102</v>
          </cell>
          <cell r="B1270" t="str">
            <v>Contigency Deposit-QEC 1,2,3</v>
          </cell>
          <cell r="C1270" t="str">
            <v>LIABILITIES</v>
          </cell>
          <cell r="D1270" t="str">
            <v>BALANCE SHEET</v>
          </cell>
          <cell r="E1270" t="str">
            <v xml:space="preserve"> </v>
          </cell>
          <cell r="F1270" t="str">
            <v xml:space="preserve"> </v>
          </cell>
          <cell r="G1270" t="str">
            <v>CURRENT LIABILITIES AND PROVISIONS</v>
          </cell>
          <cell r="H1270" t="str">
            <v>CURRENT LIABILITIES</v>
          </cell>
          <cell r="I1270" t="str">
            <v>OTHER LIABILITIES</v>
          </cell>
        </row>
        <row r="1271">
          <cell r="A1271" t="str">
            <v>L506001-000-105</v>
          </cell>
          <cell r="B1271" t="str">
            <v>Contigency Deposit- NILGIRI CONTGENCY</v>
          </cell>
          <cell r="C1271" t="str">
            <v>LIABILITIES</v>
          </cell>
          <cell r="D1271" t="str">
            <v>BALANCE SHEET</v>
          </cell>
          <cell r="E1271" t="str">
            <v xml:space="preserve"> </v>
          </cell>
          <cell r="F1271" t="str">
            <v xml:space="preserve"> </v>
          </cell>
          <cell r="G1271" t="str">
            <v>CURRENT LIABILITIES AND PROVISIONS</v>
          </cell>
          <cell r="H1271" t="str">
            <v>CURRENT LIABILITIES</v>
          </cell>
          <cell r="I1271" t="str">
            <v>OTHER LIABILITIES</v>
          </cell>
        </row>
        <row r="1272">
          <cell r="A1272" t="str">
            <v>L506001-000-934</v>
          </cell>
          <cell r="B1272" t="str">
            <v>Contigency Deposit-QEC PLOTS</v>
          </cell>
          <cell r="C1272" t="str">
            <v>LIABILITIES</v>
          </cell>
          <cell r="D1272" t="str">
            <v>BALANCE SHEET</v>
          </cell>
          <cell r="E1272" t="str">
            <v xml:space="preserve"> </v>
          </cell>
          <cell r="F1272" t="str">
            <v xml:space="preserve"> </v>
          </cell>
          <cell r="G1272" t="str">
            <v>CURRENT LIABILITIES AND PROVISIONS</v>
          </cell>
          <cell r="H1272" t="str">
            <v>CURRENT LIABILITIES</v>
          </cell>
          <cell r="I1272" t="str">
            <v>OTHER LIABILITIES</v>
          </cell>
        </row>
        <row r="1273">
          <cell r="A1273" t="str">
            <v>L506002-000-000</v>
          </cell>
          <cell r="B1273" t="str">
            <v>Ifms(Security)</v>
          </cell>
          <cell r="C1273" t="str">
            <v>LIABILITIES</v>
          </cell>
          <cell r="D1273" t="str">
            <v>BALANCE SHEET</v>
          </cell>
          <cell r="E1273" t="str">
            <v xml:space="preserve"> </v>
          </cell>
          <cell r="F1273" t="str">
            <v xml:space="preserve"> </v>
          </cell>
          <cell r="G1273" t="str">
            <v>CURRENT LIABILITIES AND PROVISIONS</v>
          </cell>
          <cell r="H1273" t="str">
            <v>CURRENT LIABILITIES</v>
          </cell>
          <cell r="I1273" t="str">
            <v>OTHER LIABILITIES</v>
          </cell>
        </row>
        <row r="1274">
          <cell r="A1274" t="str">
            <v>L506002-000-001</v>
          </cell>
          <cell r="B1274" t="str">
            <v>Ifms(Security)- ANKUR VIHAR</v>
          </cell>
          <cell r="C1274" t="str">
            <v>LIABILITIES</v>
          </cell>
          <cell r="D1274" t="str">
            <v>BALANCE SHEET</v>
          </cell>
          <cell r="E1274" t="str">
            <v xml:space="preserve"> </v>
          </cell>
          <cell r="F1274" t="str">
            <v xml:space="preserve"> </v>
          </cell>
          <cell r="G1274" t="str">
            <v>CURRENT LIABILITIES AND PROVISIONS</v>
          </cell>
          <cell r="H1274" t="str">
            <v>CURRENT LIABILITIES</v>
          </cell>
          <cell r="I1274" t="str">
            <v>OTHER LIABILITIES</v>
          </cell>
        </row>
        <row r="1275">
          <cell r="A1275" t="str">
            <v>L506002-000-004</v>
          </cell>
          <cell r="B1275" t="str">
            <v>Ifms(Security)- BEVERLY PARK-I</v>
          </cell>
          <cell r="C1275" t="str">
            <v>LIABILITIES</v>
          </cell>
          <cell r="D1275" t="str">
            <v>BALANCE SHEET</v>
          </cell>
          <cell r="E1275" t="str">
            <v xml:space="preserve"> </v>
          </cell>
          <cell r="F1275" t="str">
            <v xml:space="preserve"> </v>
          </cell>
          <cell r="G1275" t="str">
            <v>CURRENT LIABILITIES AND PROVISIONS</v>
          </cell>
          <cell r="H1275" t="str">
            <v>CURRENT LIABILITIES</v>
          </cell>
          <cell r="I1275" t="str">
            <v>OTHER LIABILITIES</v>
          </cell>
        </row>
        <row r="1276">
          <cell r="A1276" t="str">
            <v>L506002-000-005</v>
          </cell>
          <cell r="B1276" t="str">
            <v>Ifms(Security)- BEVERLY PARK-II</v>
          </cell>
          <cell r="C1276" t="str">
            <v>LIABILITIES</v>
          </cell>
          <cell r="D1276" t="str">
            <v>BALANCE SHEET</v>
          </cell>
          <cell r="E1276" t="str">
            <v xml:space="preserve"> </v>
          </cell>
          <cell r="F1276" t="str">
            <v xml:space="preserve"> </v>
          </cell>
          <cell r="G1276" t="str">
            <v>CURRENT LIABILITIES AND PROVISIONS</v>
          </cell>
          <cell r="H1276" t="str">
            <v>CURRENT LIABILITIES</v>
          </cell>
          <cell r="I1276" t="str">
            <v>OTHER LIABILITIES</v>
          </cell>
        </row>
        <row r="1277">
          <cell r="A1277" t="str">
            <v>L506002-000-006</v>
          </cell>
          <cell r="B1277" t="str">
            <v>Ifms(Security)- CENTRAL ARCADE</v>
          </cell>
          <cell r="C1277" t="str">
            <v>LIABILITIES</v>
          </cell>
          <cell r="D1277" t="str">
            <v>BALANCE SHEET</v>
          </cell>
          <cell r="E1277" t="str">
            <v xml:space="preserve"> </v>
          </cell>
          <cell r="F1277" t="str">
            <v xml:space="preserve"> </v>
          </cell>
          <cell r="G1277" t="str">
            <v>CURRENT LIABILITIES AND PROVISIONS</v>
          </cell>
          <cell r="H1277" t="str">
            <v>CURRENT LIABILITIES</v>
          </cell>
          <cell r="I1277" t="str">
            <v>OTHER LIABILITIES</v>
          </cell>
        </row>
        <row r="1278">
          <cell r="A1278" t="str">
            <v>L506002-000-008</v>
          </cell>
          <cell r="B1278" t="str">
            <v>Ifms(Security)- CORPORATE PARK</v>
          </cell>
          <cell r="C1278" t="str">
            <v>LIABILITIES</v>
          </cell>
          <cell r="D1278" t="str">
            <v>BALANCE SHEET</v>
          </cell>
          <cell r="E1278" t="str">
            <v xml:space="preserve"> </v>
          </cell>
          <cell r="F1278" t="str">
            <v xml:space="preserve"> </v>
          </cell>
          <cell r="G1278" t="str">
            <v>CURRENT LIABILITIES AND PROVISIONS</v>
          </cell>
          <cell r="H1278" t="str">
            <v>CURRENT LIABILITIES</v>
          </cell>
          <cell r="I1278" t="str">
            <v>OTHER LIABILITIES</v>
          </cell>
        </row>
        <row r="1279">
          <cell r="A1279" t="str">
            <v>L506002-000-010</v>
          </cell>
          <cell r="B1279" t="str">
            <v>Ifms(Security)- DILSHAD PLAZA</v>
          </cell>
          <cell r="C1279" t="str">
            <v>LIABILITIES</v>
          </cell>
          <cell r="D1279" t="str">
            <v>BALANCE SHEET</v>
          </cell>
          <cell r="E1279" t="str">
            <v xml:space="preserve"> </v>
          </cell>
          <cell r="F1279" t="str">
            <v xml:space="preserve"> </v>
          </cell>
          <cell r="G1279" t="str">
            <v>CURRENT LIABILITIES AND PROVISIONS</v>
          </cell>
          <cell r="H1279" t="str">
            <v>CURRENT LIABILITIES</v>
          </cell>
          <cell r="I1279" t="str">
            <v>OTHER LIABILITIES</v>
          </cell>
        </row>
        <row r="1280">
          <cell r="A1280" t="str">
            <v>L506002-000-011</v>
          </cell>
          <cell r="B1280" t="str">
            <v>Ifms(Security)- EXECUTIVE HOME</v>
          </cell>
          <cell r="C1280" t="str">
            <v>LIABILITIES</v>
          </cell>
          <cell r="D1280" t="str">
            <v>BALANCE SHEET</v>
          </cell>
          <cell r="E1280" t="str">
            <v xml:space="preserve"> </v>
          </cell>
          <cell r="F1280" t="str">
            <v xml:space="preserve"> </v>
          </cell>
          <cell r="G1280" t="str">
            <v>CURRENT LIABILITIES AND PROVISIONS</v>
          </cell>
          <cell r="H1280" t="str">
            <v>CURRENT LIABILITIES</v>
          </cell>
          <cell r="I1280" t="str">
            <v>OTHER LIABILITIES</v>
          </cell>
        </row>
        <row r="1281">
          <cell r="A1281" t="str">
            <v>L506002-000-014</v>
          </cell>
          <cell r="B1281" t="str">
            <v>Ifms(Security)- NEW TOWN HOUSE</v>
          </cell>
          <cell r="C1281" t="str">
            <v>LIABILITIES</v>
          </cell>
          <cell r="D1281" t="str">
            <v>BALANCE SHEET</v>
          </cell>
          <cell r="E1281" t="str">
            <v xml:space="preserve"> </v>
          </cell>
          <cell r="F1281" t="str">
            <v xml:space="preserve"> </v>
          </cell>
          <cell r="G1281" t="str">
            <v>CURRENT LIABILITIES AND PROVISIONS</v>
          </cell>
          <cell r="H1281" t="str">
            <v>CURRENT LIABILITIES</v>
          </cell>
          <cell r="I1281" t="str">
            <v>OTHER LIABILITIES</v>
          </cell>
        </row>
        <row r="1282">
          <cell r="A1282" t="str">
            <v>L506002-000-015</v>
          </cell>
          <cell r="B1282" t="str">
            <v>Ifms(Security)- OLD TOWN HOUSE</v>
          </cell>
          <cell r="C1282" t="str">
            <v>LIABILITIES</v>
          </cell>
          <cell r="D1282" t="str">
            <v>BALANCE SHEET</v>
          </cell>
          <cell r="E1282" t="str">
            <v xml:space="preserve"> </v>
          </cell>
          <cell r="F1282" t="str">
            <v xml:space="preserve"> </v>
          </cell>
          <cell r="G1282" t="str">
            <v>CURRENT LIABILITIES AND PROVISIONS</v>
          </cell>
          <cell r="H1282" t="str">
            <v>CURRENT LIABILITIES</v>
          </cell>
          <cell r="I1282" t="str">
            <v>OTHER LIABILITIES</v>
          </cell>
        </row>
        <row r="1283">
          <cell r="A1283" t="str">
            <v>L506002-000-016</v>
          </cell>
          <cell r="B1283" t="str">
            <v>Ifms(Security)- PARK-N-SHOP</v>
          </cell>
          <cell r="C1283" t="str">
            <v>LIABILITIES</v>
          </cell>
          <cell r="D1283" t="str">
            <v>BALANCE SHEET</v>
          </cell>
          <cell r="E1283" t="str">
            <v xml:space="preserve"> </v>
          </cell>
          <cell r="F1283" t="str">
            <v xml:space="preserve"> </v>
          </cell>
          <cell r="G1283" t="str">
            <v>CURRENT LIABILITIES AND PROVISIONS</v>
          </cell>
          <cell r="H1283" t="str">
            <v>CURRENT LIABILITIES</v>
          </cell>
          <cell r="I1283" t="str">
            <v>OTHER LIABILITIES</v>
          </cell>
        </row>
        <row r="1284">
          <cell r="A1284" t="str">
            <v>L506002-000-017</v>
          </cell>
          <cell r="B1284" t="str">
            <v>Ifms(Security)- QEC PHASE-IV</v>
          </cell>
          <cell r="C1284" t="str">
            <v>LIABILITIES</v>
          </cell>
          <cell r="D1284" t="str">
            <v>BALANCE SHEET</v>
          </cell>
          <cell r="E1284" t="str">
            <v xml:space="preserve"> </v>
          </cell>
          <cell r="F1284" t="str">
            <v xml:space="preserve"> </v>
          </cell>
          <cell r="G1284" t="str">
            <v>CURRENT LIABILITIES AND PROVISIONS</v>
          </cell>
          <cell r="H1284" t="str">
            <v>CURRENT LIABILITIES</v>
          </cell>
          <cell r="I1284" t="str">
            <v>OTHER LIABILITIES</v>
          </cell>
        </row>
        <row r="1285">
          <cell r="A1285" t="str">
            <v>L506002-000-018</v>
          </cell>
          <cell r="B1285" t="str">
            <v>Ifms(Security)- QEC PHASE-V</v>
          </cell>
          <cell r="C1285" t="str">
            <v>LIABILITIES</v>
          </cell>
          <cell r="D1285" t="str">
            <v>BALANCE SHEET</v>
          </cell>
          <cell r="E1285" t="str">
            <v xml:space="preserve"> </v>
          </cell>
          <cell r="F1285" t="str">
            <v xml:space="preserve"> </v>
          </cell>
          <cell r="G1285" t="str">
            <v>CURRENT LIABILITIES AND PROVISIONS</v>
          </cell>
          <cell r="H1285" t="str">
            <v>CURRENT LIABILITIES</v>
          </cell>
          <cell r="I1285" t="str">
            <v>OTHER LIABILITIES</v>
          </cell>
        </row>
        <row r="1286">
          <cell r="A1286" t="str">
            <v>L506002-000-024</v>
          </cell>
          <cell r="B1286" t="str">
            <v>Ifms(Security)- SHOPPING MALL</v>
          </cell>
          <cell r="C1286" t="str">
            <v>LIABILITIES</v>
          </cell>
          <cell r="D1286" t="str">
            <v>BALANCE SHEET</v>
          </cell>
          <cell r="E1286" t="str">
            <v xml:space="preserve"> </v>
          </cell>
          <cell r="F1286" t="str">
            <v xml:space="preserve"> </v>
          </cell>
          <cell r="G1286" t="str">
            <v>CURRENT LIABILITIES AND PROVISIONS</v>
          </cell>
          <cell r="H1286" t="str">
            <v>CURRENT LIABILITIES</v>
          </cell>
          <cell r="I1286" t="str">
            <v>OTHER LIABILITIES</v>
          </cell>
        </row>
        <row r="1287">
          <cell r="A1287" t="str">
            <v>L506002-000-027</v>
          </cell>
          <cell r="B1287" t="str">
            <v>Ifms(Security)- STOP-N-SHOP</v>
          </cell>
          <cell r="C1287" t="str">
            <v>LIABILITIES</v>
          </cell>
          <cell r="D1287" t="str">
            <v>BALANCE SHEET</v>
          </cell>
          <cell r="E1287" t="str">
            <v xml:space="preserve"> </v>
          </cell>
          <cell r="F1287" t="str">
            <v xml:space="preserve"> </v>
          </cell>
          <cell r="G1287" t="str">
            <v>CURRENT LIABILITIES AND PROVISIONS</v>
          </cell>
          <cell r="H1287" t="str">
            <v>CURRENT LIABILITIES</v>
          </cell>
          <cell r="I1287" t="str">
            <v>OTHER LIABILITIES</v>
          </cell>
        </row>
        <row r="1288">
          <cell r="A1288" t="str">
            <v>L506002-000-028</v>
          </cell>
          <cell r="B1288" t="str">
            <v>Ifms(Security)- SILVER OAKS</v>
          </cell>
          <cell r="C1288" t="str">
            <v>LIABILITIES</v>
          </cell>
          <cell r="D1288" t="str">
            <v>BALANCE SHEET</v>
          </cell>
          <cell r="E1288" t="str">
            <v xml:space="preserve"> </v>
          </cell>
          <cell r="F1288" t="str">
            <v xml:space="preserve"> </v>
          </cell>
          <cell r="G1288" t="str">
            <v>CURRENT LIABILITIES AND PROVISIONS</v>
          </cell>
          <cell r="H1288" t="str">
            <v>CURRENT LIABILITIES</v>
          </cell>
          <cell r="I1288" t="str">
            <v>OTHER LIABILITIES</v>
          </cell>
        </row>
        <row r="1289">
          <cell r="A1289" t="str">
            <v>L506002-000-030</v>
          </cell>
          <cell r="B1289" t="str">
            <v>Ifms(Security)- SPRING FIELD</v>
          </cell>
          <cell r="C1289" t="str">
            <v>LIABILITIES</v>
          </cell>
          <cell r="D1289" t="str">
            <v>BALANCE SHEET</v>
          </cell>
          <cell r="E1289" t="str">
            <v xml:space="preserve"> </v>
          </cell>
          <cell r="F1289" t="str">
            <v xml:space="preserve"> </v>
          </cell>
          <cell r="G1289" t="str">
            <v>CURRENT LIABILITIES AND PROVISIONS</v>
          </cell>
          <cell r="H1289" t="str">
            <v>CURRENT LIABILITIES</v>
          </cell>
          <cell r="I1289" t="str">
            <v>OTHER LIABILITIES</v>
          </cell>
        </row>
        <row r="1290">
          <cell r="A1290" t="str">
            <v>L506002-000-031</v>
          </cell>
          <cell r="B1290" t="str">
            <v>Ifms(Security)- VILLA</v>
          </cell>
          <cell r="C1290" t="str">
            <v>LIABILITIES</v>
          </cell>
          <cell r="D1290" t="str">
            <v>BALANCE SHEET</v>
          </cell>
          <cell r="E1290" t="str">
            <v xml:space="preserve"> </v>
          </cell>
          <cell r="F1290" t="str">
            <v xml:space="preserve"> </v>
          </cell>
          <cell r="G1290" t="str">
            <v>CURRENT LIABILITIES AND PROVISIONS</v>
          </cell>
          <cell r="H1290" t="str">
            <v>CURRENT LIABILITIES</v>
          </cell>
          <cell r="I1290" t="str">
            <v>OTHER LIABILITIES</v>
          </cell>
        </row>
        <row r="1291">
          <cell r="A1291" t="str">
            <v>L506002-000-038</v>
          </cell>
          <cell r="B1291" t="str">
            <v>Ifms(Security)- FARIDABAD PLOTS</v>
          </cell>
          <cell r="C1291" t="str">
            <v>LIABILITIES</v>
          </cell>
          <cell r="D1291" t="str">
            <v>BALANCE SHEET</v>
          </cell>
          <cell r="E1291" t="str">
            <v xml:space="preserve"> </v>
          </cell>
          <cell r="F1291" t="str">
            <v xml:space="preserve"> </v>
          </cell>
          <cell r="G1291" t="str">
            <v>CURRENT LIABILITIES AND PROVISIONS</v>
          </cell>
          <cell r="H1291" t="str">
            <v>CURRENT LIABILITIES</v>
          </cell>
          <cell r="I1291" t="str">
            <v>OTHER LIABILITIES</v>
          </cell>
        </row>
        <row r="1292">
          <cell r="A1292" t="str">
            <v>L506002-000-042</v>
          </cell>
          <cell r="B1292" t="str">
            <v>Ifms(Security)- PLOTS(PHASE-I,II,III)</v>
          </cell>
          <cell r="C1292" t="str">
            <v>LIABILITIES</v>
          </cell>
          <cell r="D1292" t="str">
            <v>BALANCE SHEET</v>
          </cell>
          <cell r="E1292" t="str">
            <v xml:space="preserve"> </v>
          </cell>
          <cell r="F1292" t="str">
            <v xml:space="preserve"> </v>
          </cell>
          <cell r="G1292" t="str">
            <v>CURRENT LIABILITIES AND PROVISIONS</v>
          </cell>
          <cell r="H1292" t="str">
            <v>CURRENT LIABILITIES</v>
          </cell>
          <cell r="I1292" t="str">
            <v>OTHER LIABILITIES</v>
          </cell>
        </row>
        <row r="1293">
          <cell r="A1293" t="str">
            <v>L506002-000-047</v>
          </cell>
          <cell r="B1293" t="str">
            <v>Ifms(Security)- GROUP HOUSING</v>
          </cell>
          <cell r="C1293" t="str">
            <v>LIABILITIES</v>
          </cell>
          <cell r="D1293" t="str">
            <v>BALANCE SHEET</v>
          </cell>
          <cell r="E1293" t="str">
            <v xml:space="preserve"> </v>
          </cell>
          <cell r="F1293" t="str">
            <v xml:space="preserve"> </v>
          </cell>
          <cell r="G1293" t="str">
            <v>CURRENT LIABILITIES AND PROVISIONS</v>
          </cell>
          <cell r="H1293" t="str">
            <v>CURRENT LIABILITIES</v>
          </cell>
          <cell r="I1293" t="str">
            <v>OTHER LIABILITIES</v>
          </cell>
        </row>
        <row r="1294">
          <cell r="A1294" t="str">
            <v>L506002-000-048</v>
          </cell>
          <cell r="B1294" t="str">
            <v>Ifms(Security)- INDEPENDENT HOUSE</v>
          </cell>
          <cell r="C1294" t="str">
            <v>LIABILITIES</v>
          </cell>
          <cell r="D1294" t="str">
            <v>BALANCE SHEET</v>
          </cell>
          <cell r="E1294" t="str">
            <v xml:space="preserve"> </v>
          </cell>
          <cell r="F1294" t="str">
            <v xml:space="preserve"> </v>
          </cell>
          <cell r="G1294" t="str">
            <v>CURRENT LIABILITIES AND PROVISIONS</v>
          </cell>
          <cell r="H1294" t="str">
            <v>CURRENT LIABILITIES</v>
          </cell>
          <cell r="I1294" t="str">
            <v>OTHER LIABILITIES</v>
          </cell>
        </row>
        <row r="1295">
          <cell r="A1295" t="str">
            <v>L506002-000-058</v>
          </cell>
          <cell r="B1295" t="str">
            <v>Ifms(Security)- EXECLUSIVE FLOORS</v>
          </cell>
          <cell r="C1295" t="str">
            <v>LIABILITIES</v>
          </cell>
          <cell r="D1295" t="str">
            <v>BALANCE SHEET</v>
          </cell>
          <cell r="E1295" t="str">
            <v xml:space="preserve"> </v>
          </cell>
          <cell r="F1295" t="str">
            <v xml:space="preserve"> </v>
          </cell>
          <cell r="G1295" t="str">
            <v>CURRENT LIABILITIES AND PROVISIONS</v>
          </cell>
          <cell r="H1295" t="str">
            <v>CURRENT LIABILITIES</v>
          </cell>
          <cell r="I1295" t="str">
            <v>OTHER LIABILITIES</v>
          </cell>
        </row>
        <row r="1296">
          <cell r="A1296" t="str">
            <v>L506002-000-099</v>
          </cell>
          <cell r="B1296" t="str">
            <v>Ifms(Security)- INSTITUTIONAL SITES</v>
          </cell>
          <cell r="C1296" t="str">
            <v>LIABILITIES</v>
          </cell>
          <cell r="D1296" t="str">
            <v>BALANCE SHEET</v>
          </cell>
          <cell r="E1296" t="str">
            <v xml:space="preserve"> </v>
          </cell>
          <cell r="F1296" t="str">
            <v xml:space="preserve"> </v>
          </cell>
          <cell r="G1296" t="str">
            <v>CURRENT LIABILITIES AND PROVISIONS</v>
          </cell>
          <cell r="H1296" t="str">
            <v>CURRENT LIABILITIES</v>
          </cell>
          <cell r="I1296" t="str">
            <v>OTHER LIABILITIES</v>
          </cell>
        </row>
        <row r="1297">
          <cell r="A1297" t="str">
            <v>L506002-000-101</v>
          </cell>
          <cell r="B1297" t="str">
            <v>Ifms(Security)- LIG/EWS</v>
          </cell>
          <cell r="C1297" t="str">
            <v>LIABILITIES</v>
          </cell>
          <cell r="D1297" t="str">
            <v>BALANCE SHEET</v>
          </cell>
          <cell r="E1297" t="str">
            <v xml:space="preserve"> </v>
          </cell>
          <cell r="F1297" t="str">
            <v xml:space="preserve"> </v>
          </cell>
          <cell r="G1297" t="str">
            <v>CURRENT LIABILITIES AND PROVISIONS</v>
          </cell>
          <cell r="H1297" t="str">
            <v>CURRENT LIABILITIES</v>
          </cell>
          <cell r="I1297" t="str">
            <v>OTHER LIABILITIES</v>
          </cell>
        </row>
        <row r="1298">
          <cell r="A1298" t="str">
            <v>L506002-000-106</v>
          </cell>
          <cell r="B1298" t="str">
            <v>Ifms(Security)- MARUTI HOUSING SECURITY</v>
          </cell>
          <cell r="C1298" t="str">
            <v>LIABILITIES</v>
          </cell>
          <cell r="D1298" t="str">
            <v>BALANCE SHEET</v>
          </cell>
          <cell r="E1298" t="str">
            <v xml:space="preserve"> </v>
          </cell>
          <cell r="F1298" t="str">
            <v xml:space="preserve"> </v>
          </cell>
          <cell r="G1298" t="str">
            <v>CURRENT LIABILITIES AND PROVISIONS</v>
          </cell>
          <cell r="H1298" t="str">
            <v>CURRENT LIABILITIES</v>
          </cell>
          <cell r="I1298" t="str">
            <v>OTHER LIABILITIES</v>
          </cell>
        </row>
        <row r="1299">
          <cell r="A1299" t="str">
            <v>L506003-000-000</v>
          </cell>
          <cell r="B1299" t="str">
            <v>IBMS</v>
          </cell>
          <cell r="C1299" t="str">
            <v>LIABILITIES</v>
          </cell>
          <cell r="D1299" t="str">
            <v>BALANCE SHEET</v>
          </cell>
          <cell r="E1299" t="str">
            <v xml:space="preserve"> </v>
          </cell>
          <cell r="F1299" t="str">
            <v xml:space="preserve"> </v>
          </cell>
          <cell r="G1299" t="str">
            <v>CURRENT LIABILITIES AND PROVISIONS</v>
          </cell>
          <cell r="H1299" t="str">
            <v>CURRENT LIABILITIES</v>
          </cell>
          <cell r="I1299" t="str">
            <v>OTHER LIABILITIES</v>
          </cell>
        </row>
        <row r="1300">
          <cell r="A1300" t="str">
            <v>L506003-000-037</v>
          </cell>
          <cell r="B1300" t="str">
            <v>IBMS- CENTRE POINT</v>
          </cell>
          <cell r="C1300" t="str">
            <v>LIABILITIES</v>
          </cell>
          <cell r="D1300" t="str">
            <v>BALANCE SHEET</v>
          </cell>
          <cell r="E1300" t="str">
            <v xml:space="preserve"> </v>
          </cell>
          <cell r="F1300" t="str">
            <v xml:space="preserve"> </v>
          </cell>
          <cell r="G1300" t="str">
            <v>CURRENT LIABILITIES AND PROVISIONS</v>
          </cell>
          <cell r="H1300" t="str">
            <v>CURRENT LIABILITIES</v>
          </cell>
          <cell r="I1300" t="str">
            <v>OTHER LIABILITIES</v>
          </cell>
        </row>
        <row r="1301">
          <cell r="A1301" t="str">
            <v>L506003-000-050</v>
          </cell>
          <cell r="B1301" t="str">
            <v>IBMS- Carlton Estate</v>
          </cell>
          <cell r="C1301" t="str">
            <v>LIABILITIES</v>
          </cell>
          <cell r="D1301" t="str">
            <v>BALANCE SHEET</v>
          </cell>
          <cell r="E1301" t="str">
            <v xml:space="preserve"> </v>
          </cell>
          <cell r="F1301" t="str">
            <v xml:space="preserve"> </v>
          </cell>
          <cell r="G1301" t="str">
            <v>CURRENT LIABILITIES AND PROVISIONS</v>
          </cell>
          <cell r="H1301" t="str">
            <v>CURRENT LIABILITIES</v>
          </cell>
          <cell r="I1301" t="str">
            <v>OTHER LIABILITIES</v>
          </cell>
        </row>
        <row r="1302">
          <cell r="A1302" t="str">
            <v>L506003-000-055</v>
          </cell>
          <cell r="B1302" t="str">
            <v>IBMS- BELVEDERE TOWERS</v>
          </cell>
          <cell r="C1302" t="str">
            <v>LIABILITIES</v>
          </cell>
          <cell r="D1302" t="str">
            <v>BALANCE SHEET</v>
          </cell>
          <cell r="E1302" t="str">
            <v xml:space="preserve"> </v>
          </cell>
          <cell r="F1302" t="str">
            <v xml:space="preserve"> </v>
          </cell>
          <cell r="G1302" t="str">
            <v>CURRENT LIABILITIES AND PROVISIONS</v>
          </cell>
          <cell r="H1302" t="str">
            <v>CURRENT LIABILITIES</v>
          </cell>
          <cell r="I1302" t="str">
            <v>OTHER LIABILITIES</v>
          </cell>
        </row>
        <row r="1303">
          <cell r="A1303" t="str">
            <v>L506003-000-060</v>
          </cell>
          <cell r="B1303" t="str">
            <v>IBMS- TRINITY TOWERS</v>
          </cell>
          <cell r="C1303" t="str">
            <v>LIABILITIES</v>
          </cell>
          <cell r="D1303" t="str">
            <v>BALANCE SHEET</v>
          </cell>
          <cell r="E1303" t="str">
            <v xml:space="preserve"> </v>
          </cell>
          <cell r="F1303" t="str">
            <v xml:space="preserve"> </v>
          </cell>
          <cell r="G1303" t="str">
            <v>CURRENT LIABILITIES AND PROVISIONS</v>
          </cell>
          <cell r="H1303" t="str">
            <v>CURRENT LIABILITIES</v>
          </cell>
          <cell r="I1303" t="str">
            <v>OTHER LIABILITIES</v>
          </cell>
        </row>
        <row r="1304">
          <cell r="A1304" t="str">
            <v>L506004</v>
          </cell>
          <cell r="B1304" t="str">
            <v>Security Deposits</v>
          </cell>
          <cell r="C1304" t="str">
            <v>LIABILITIES</v>
          </cell>
          <cell r="D1304" t="str">
            <v>BALANCE SHEET</v>
          </cell>
          <cell r="E1304" t="str">
            <v xml:space="preserve"> </v>
          </cell>
          <cell r="F1304" t="str">
            <v xml:space="preserve"> </v>
          </cell>
          <cell r="G1304" t="str">
            <v>CURRENT LIABILITIES AND PROVISIONS</v>
          </cell>
          <cell r="H1304" t="str">
            <v>CURRENT LIABILITIES</v>
          </cell>
          <cell r="I1304" t="str">
            <v>OTHER LIABILITIES</v>
          </cell>
        </row>
        <row r="1305">
          <cell r="A1305" t="str">
            <v>L506005</v>
          </cell>
          <cell r="B1305" t="str">
            <v>Security Deposits (Rent)- Int. Bearing</v>
          </cell>
          <cell r="C1305" t="str">
            <v>LIABILITIES</v>
          </cell>
          <cell r="D1305" t="str">
            <v>BALANCE SHEET</v>
          </cell>
          <cell r="E1305" t="str">
            <v xml:space="preserve"> </v>
          </cell>
          <cell r="F1305" t="str">
            <v xml:space="preserve"> </v>
          </cell>
          <cell r="G1305" t="str">
            <v>CURRENT LIABILITIES AND PROVISIONS</v>
          </cell>
          <cell r="H1305" t="str">
            <v>CURRENT LIABILITIES</v>
          </cell>
          <cell r="I1305" t="str">
            <v>OTHER LIABILITIES</v>
          </cell>
        </row>
        <row r="1306">
          <cell r="A1306" t="str">
            <v>L506006</v>
          </cell>
          <cell r="B1306" t="str">
            <v>Security Deposits (Rent)- Interest Free</v>
          </cell>
          <cell r="C1306" t="str">
            <v>LIABILITIES</v>
          </cell>
          <cell r="D1306" t="str">
            <v>BALANCE SHEET</v>
          </cell>
          <cell r="E1306" t="str">
            <v xml:space="preserve"> </v>
          </cell>
          <cell r="F1306" t="str">
            <v xml:space="preserve"> </v>
          </cell>
          <cell r="G1306" t="str">
            <v>CURRENT LIABILITIES AND PROVISIONS</v>
          </cell>
          <cell r="H1306" t="str">
            <v>CURRENT LIABILITIES</v>
          </cell>
          <cell r="I1306" t="str">
            <v>OTHER LIABILITIES</v>
          </cell>
        </row>
        <row r="1307">
          <cell r="A1307" t="str">
            <v>L506007</v>
          </cell>
          <cell r="B1307" t="str">
            <v>Security Deposits (Cust)- Refundable</v>
          </cell>
          <cell r="C1307" t="str">
            <v>LIABILITIES</v>
          </cell>
          <cell r="D1307" t="str">
            <v>BALANCE SHEET</v>
          </cell>
          <cell r="E1307" t="str">
            <v>CUSTOMER DEPOSIT A/C</v>
          </cell>
          <cell r="F1307" t="str">
            <v xml:space="preserve"> </v>
          </cell>
          <cell r="G1307" t="str">
            <v>CURRENT LIABILITIES AND PROVISIONS</v>
          </cell>
          <cell r="H1307" t="str">
            <v>CURRENT LIABILITIES</v>
          </cell>
          <cell r="I1307" t="str">
            <v>OTHER LIABILITIES</v>
          </cell>
        </row>
        <row r="1308">
          <cell r="A1308" t="str">
            <v>L506008</v>
          </cell>
          <cell r="B1308" t="str">
            <v>Security Deposits (Cust)- Meter</v>
          </cell>
          <cell r="C1308" t="str">
            <v>LIABILITIES</v>
          </cell>
          <cell r="D1308" t="str">
            <v>BALANCE SHEET</v>
          </cell>
          <cell r="E1308" t="str">
            <v>CUSTOMER DEPOSIT A/C</v>
          </cell>
          <cell r="F1308" t="str">
            <v xml:space="preserve"> </v>
          </cell>
          <cell r="G1308" t="str">
            <v>CURRENT LIABILITIES AND PROVISIONS</v>
          </cell>
          <cell r="H1308" t="str">
            <v>CURRENT LIABILITIES</v>
          </cell>
          <cell r="I1308" t="str">
            <v>OTHER LIABILITIES</v>
          </cell>
        </row>
        <row r="1309">
          <cell r="A1309" t="str">
            <v>L506009</v>
          </cell>
          <cell r="B1309" t="str">
            <v>Security Deposits (Cust)- Security Depos</v>
          </cell>
          <cell r="C1309" t="str">
            <v>LIABILITIES</v>
          </cell>
          <cell r="D1309" t="str">
            <v>BALANCE SHEET</v>
          </cell>
          <cell r="E1309" t="str">
            <v>CUSTOMER DEPOSIT A/C</v>
          </cell>
          <cell r="F1309" t="str">
            <v xml:space="preserve"> </v>
          </cell>
          <cell r="G1309" t="str">
            <v>CURRENT LIABILITIES AND PROVISIONS</v>
          </cell>
          <cell r="H1309" t="str">
            <v>CURRENT LIABILITIES</v>
          </cell>
          <cell r="I1309" t="str">
            <v>OTHER LIABILITIES</v>
          </cell>
        </row>
        <row r="1310">
          <cell r="A1310" t="str">
            <v>L506010</v>
          </cell>
          <cell r="B1310" t="str">
            <v>Security Deposits (Cust)- Glof Membershp</v>
          </cell>
          <cell r="C1310" t="str">
            <v>LIABILITIES</v>
          </cell>
          <cell r="D1310" t="str">
            <v>BALANCE SHEET</v>
          </cell>
          <cell r="E1310" t="str">
            <v>CUSTOMER DEPOSIT A/C</v>
          </cell>
          <cell r="F1310" t="str">
            <v xml:space="preserve"> </v>
          </cell>
          <cell r="G1310" t="str">
            <v>CURRENT LIABILITIES AND PROVISIONS</v>
          </cell>
          <cell r="H1310" t="str">
            <v>CURRENT LIABILITIES</v>
          </cell>
          <cell r="I1310" t="str">
            <v>OTHER LIABILITIES</v>
          </cell>
        </row>
        <row r="1311">
          <cell r="A1311" t="str">
            <v>L506011</v>
          </cell>
          <cell r="B1311" t="str">
            <v>Security Deposits (Cust)- Water</v>
          </cell>
          <cell r="C1311" t="str">
            <v>LIABILITIES</v>
          </cell>
          <cell r="D1311" t="str">
            <v>BALANCE SHEET</v>
          </cell>
          <cell r="E1311" t="str">
            <v>CUSTOMER DEPOSIT A/C</v>
          </cell>
          <cell r="F1311" t="str">
            <v xml:space="preserve"> </v>
          </cell>
          <cell r="G1311" t="str">
            <v>CURRENT LIABILITIES AND PROVISIONS</v>
          </cell>
          <cell r="H1311" t="str">
            <v>CURRENT LIABILITIES</v>
          </cell>
          <cell r="I1311" t="str">
            <v>OTHER LIABILITIES</v>
          </cell>
        </row>
        <row r="1312">
          <cell r="A1312" t="str">
            <v>L506012</v>
          </cell>
          <cell r="B1312" t="str">
            <v>Security Deposits (Cust)- Security Sewer</v>
          </cell>
          <cell r="C1312" t="str">
            <v>LIABILITIES</v>
          </cell>
          <cell r="D1312" t="str">
            <v>BALANCE SHEET</v>
          </cell>
          <cell r="E1312" t="str">
            <v>CUSTOMER DEPOSIT A/C</v>
          </cell>
          <cell r="F1312" t="str">
            <v xml:space="preserve"> </v>
          </cell>
          <cell r="G1312" t="str">
            <v>CURRENT LIABILITIES AND PROVISIONS</v>
          </cell>
          <cell r="H1312" t="str">
            <v>CURRENT LIABILITIES</v>
          </cell>
          <cell r="I1312" t="str">
            <v>OTHER LIABILITIES</v>
          </cell>
        </row>
        <row r="1313">
          <cell r="A1313" t="str">
            <v>L506013</v>
          </cell>
          <cell r="B1313" t="str">
            <v>Security Deposits (Cust)- Acd Refundable</v>
          </cell>
          <cell r="C1313" t="str">
            <v>LIABILITIES</v>
          </cell>
          <cell r="D1313" t="str">
            <v>BALANCE SHEET</v>
          </cell>
          <cell r="E1313" t="str">
            <v>CUSTOMER DEPOSIT A/C</v>
          </cell>
          <cell r="F1313" t="str">
            <v xml:space="preserve"> </v>
          </cell>
          <cell r="G1313" t="str">
            <v>CURRENT LIABILITIES AND PROVISIONS</v>
          </cell>
          <cell r="H1313" t="str">
            <v>CURRENT LIABILITIES</v>
          </cell>
          <cell r="I1313" t="str">
            <v>OTHER LIABILITIES</v>
          </cell>
        </row>
        <row r="1314">
          <cell r="A1314" t="str">
            <v>L506014</v>
          </cell>
          <cell r="B1314" t="str">
            <v>Refundble lng trm sec dep (Golf Course)</v>
          </cell>
          <cell r="C1314" t="str">
            <v>LIABILITIES</v>
          </cell>
          <cell r="D1314" t="str">
            <v>BALANCE SHEET</v>
          </cell>
          <cell r="E1314" t="str">
            <v xml:space="preserve"> </v>
          </cell>
          <cell r="F1314" t="str">
            <v xml:space="preserve"> </v>
          </cell>
          <cell r="G1314" t="str">
            <v>CURRENT LIABILITIES AND PROVISIONS</v>
          </cell>
          <cell r="H1314" t="str">
            <v>CURRENT LIABILITIES</v>
          </cell>
          <cell r="I1314" t="str">
            <v>OTHER LIABILITIES</v>
          </cell>
        </row>
        <row r="1315">
          <cell r="A1315" t="str">
            <v>L506015</v>
          </cell>
          <cell r="B1315" t="str">
            <v>Security Deposits (Others)</v>
          </cell>
          <cell r="C1315" t="str">
            <v>LIABILITIES</v>
          </cell>
          <cell r="D1315" t="str">
            <v>BALANCE SHEET</v>
          </cell>
          <cell r="E1315" t="str">
            <v xml:space="preserve"> </v>
          </cell>
          <cell r="F1315" t="str">
            <v xml:space="preserve"> </v>
          </cell>
          <cell r="G1315" t="str">
            <v>CURRENT LIABILITIES AND PROVISIONS</v>
          </cell>
          <cell r="H1315" t="str">
            <v>CURRENT LIABILITIES</v>
          </cell>
          <cell r="I1315" t="str">
            <v>OTHER LIABILITIES</v>
          </cell>
        </row>
        <row r="1316">
          <cell r="A1316" t="str">
            <v>L506016</v>
          </cell>
          <cell r="B1316" t="str">
            <v>Security From Contractors</v>
          </cell>
          <cell r="C1316" t="str">
            <v>LIABILITIES</v>
          </cell>
          <cell r="D1316" t="str">
            <v>BALANCE SHEET</v>
          </cell>
          <cell r="E1316" t="str">
            <v xml:space="preserve"> </v>
          </cell>
          <cell r="F1316" t="str">
            <v xml:space="preserve"> </v>
          </cell>
          <cell r="G1316" t="str">
            <v>CURRENT LIABILITIES AND PROVISIONS</v>
          </cell>
          <cell r="H1316" t="str">
            <v>CURRENT LIABILITIES</v>
          </cell>
          <cell r="I1316" t="str">
            <v>OTHER LIABILITIES</v>
          </cell>
        </row>
        <row r="1317">
          <cell r="A1317" t="str">
            <v>L506017</v>
          </cell>
          <cell r="B1317" t="str">
            <v>Security - Nitrogen Gas Cylinder</v>
          </cell>
          <cell r="C1317" t="str">
            <v>LIABILITIES</v>
          </cell>
          <cell r="D1317" t="str">
            <v>BALANCE SHEET</v>
          </cell>
          <cell r="E1317" t="str">
            <v xml:space="preserve"> </v>
          </cell>
          <cell r="F1317" t="str">
            <v xml:space="preserve"> </v>
          </cell>
          <cell r="G1317" t="str">
            <v>CURRENT LIABILITIES AND PROVISIONS</v>
          </cell>
          <cell r="H1317" t="str">
            <v>CURRENT LIABILITIES</v>
          </cell>
          <cell r="I1317" t="str">
            <v>OTHER LIABILITIES</v>
          </cell>
        </row>
        <row r="1318">
          <cell r="A1318" t="str">
            <v>L506018</v>
          </cell>
          <cell r="B1318" t="str">
            <v>Security Deposit - A C D</v>
          </cell>
          <cell r="C1318" t="str">
            <v>LIABILITIES</v>
          </cell>
          <cell r="D1318" t="str">
            <v>BALANCE SHEET</v>
          </cell>
          <cell r="E1318" t="str">
            <v xml:space="preserve"> </v>
          </cell>
          <cell r="F1318" t="str">
            <v xml:space="preserve"> </v>
          </cell>
          <cell r="G1318" t="str">
            <v>CURRENT LIABILITIES AND PROVISIONS</v>
          </cell>
          <cell r="H1318" t="str">
            <v>CURRENT LIABILITIES</v>
          </cell>
          <cell r="I1318" t="str">
            <v>OTHER LIABILITIES</v>
          </cell>
        </row>
        <row r="1319">
          <cell r="A1319" t="str">
            <v>L506019-015</v>
          </cell>
          <cell r="B1319" t="str">
            <v>Security-Town House</v>
          </cell>
          <cell r="C1319" t="str">
            <v>LIABILITIES</v>
          </cell>
          <cell r="D1319" t="str">
            <v>BALANCE SHEET</v>
          </cell>
          <cell r="E1319" t="str">
            <v xml:space="preserve"> </v>
          </cell>
          <cell r="F1319" t="str">
            <v xml:space="preserve"> </v>
          </cell>
          <cell r="G1319" t="str">
            <v>CURRENT LIABILITIES AND PROVISIONS</v>
          </cell>
          <cell r="H1319" t="str">
            <v>CURRENT LIABILITIES</v>
          </cell>
          <cell r="I1319" t="str">
            <v>OTHER LIABILITIES</v>
          </cell>
        </row>
        <row r="1320">
          <cell r="A1320" t="str">
            <v>L506019-031</v>
          </cell>
          <cell r="B1320" t="str">
            <v>Security-Villa</v>
          </cell>
          <cell r="C1320" t="str">
            <v>LIABILITIES</v>
          </cell>
          <cell r="D1320" t="str">
            <v>BALANCE SHEET</v>
          </cell>
          <cell r="E1320" t="str">
            <v xml:space="preserve"> </v>
          </cell>
          <cell r="F1320" t="str">
            <v xml:space="preserve"> </v>
          </cell>
          <cell r="G1320" t="str">
            <v>CURRENT LIABILITIES AND PROVISIONS</v>
          </cell>
          <cell r="H1320" t="str">
            <v>CURRENT LIABILITIES</v>
          </cell>
          <cell r="I1320" t="str">
            <v>OTHER LIABILITIES</v>
          </cell>
        </row>
        <row r="1321">
          <cell r="A1321" t="str">
            <v>L506019-102</v>
          </cell>
          <cell r="B1321" t="str">
            <v>Security-QEC 1,2,3</v>
          </cell>
          <cell r="C1321" t="str">
            <v>LIABILITIES</v>
          </cell>
          <cell r="D1321" t="str">
            <v>BALANCE SHEET</v>
          </cell>
          <cell r="E1321" t="str">
            <v xml:space="preserve"> </v>
          </cell>
          <cell r="F1321" t="str">
            <v xml:space="preserve"> </v>
          </cell>
          <cell r="G1321" t="str">
            <v>CURRENT LIABILITIES AND PROVISIONS</v>
          </cell>
          <cell r="H1321" t="str">
            <v>CURRENT LIABILITIES</v>
          </cell>
          <cell r="I1321" t="str">
            <v>OTHER LIABILITIES</v>
          </cell>
        </row>
        <row r="1322">
          <cell r="A1322" t="str">
            <v>L506020</v>
          </cell>
          <cell r="B1322" t="str">
            <v>Security Deposits (DSA)</v>
          </cell>
          <cell r="C1322" t="str">
            <v>LIABILITIES</v>
          </cell>
          <cell r="D1322" t="str">
            <v>BALANCE SHEET</v>
          </cell>
          <cell r="E1322" t="str">
            <v>CUSTOMER DEPOSIT A/C</v>
          </cell>
          <cell r="F1322" t="str">
            <v xml:space="preserve"> </v>
          </cell>
          <cell r="G1322" t="str">
            <v>CURRENT LIABILITIES AND PROVISIONS</v>
          </cell>
          <cell r="H1322" t="str">
            <v>CURRENT LIABILITIES</v>
          </cell>
          <cell r="I1322" t="str">
            <v>OTHER LIABILITIES</v>
          </cell>
        </row>
        <row r="1323">
          <cell r="A1323" t="str">
            <v>L506101</v>
          </cell>
          <cell r="B1323" t="str">
            <v>Advance (deposits from members)</v>
          </cell>
          <cell r="C1323" t="str">
            <v>LIABILITIES</v>
          </cell>
          <cell r="D1323" t="str">
            <v>BALANCE SHEET</v>
          </cell>
          <cell r="E1323" t="str">
            <v xml:space="preserve"> </v>
          </cell>
          <cell r="F1323" t="str">
            <v xml:space="preserve"> </v>
          </cell>
          <cell r="G1323" t="str">
            <v>CURRENT LIABILITIES AND PROVISIONS</v>
          </cell>
          <cell r="H1323" t="str">
            <v>CURRENT LIABILITIES</v>
          </cell>
          <cell r="I1323" t="str">
            <v>OTHER LIABILITIES</v>
          </cell>
        </row>
        <row r="1324">
          <cell r="A1324" t="str">
            <v>L506102</v>
          </cell>
          <cell r="B1324" t="str">
            <v>Advance from Customers</v>
          </cell>
          <cell r="C1324" t="str">
            <v>LIABILITIES</v>
          </cell>
          <cell r="D1324" t="str">
            <v>BALANCE SHEET</v>
          </cell>
          <cell r="E1324" t="str">
            <v>CUSTOMER PREPAYMENT A/C</v>
          </cell>
          <cell r="F1324" t="str">
            <v xml:space="preserve"> </v>
          </cell>
          <cell r="G1324" t="str">
            <v>CURRENT LIABILITIES AND PROVISIONS</v>
          </cell>
          <cell r="H1324" t="str">
            <v>CURRENT LIABILITIES</v>
          </cell>
          <cell r="I1324" t="str">
            <v>OTHER LIABILITIES</v>
          </cell>
        </row>
        <row r="1325">
          <cell r="A1325" t="str">
            <v>L506103</v>
          </cell>
          <cell r="B1325" t="str">
            <v>Advance Maint Charges Received</v>
          </cell>
          <cell r="C1325" t="str">
            <v>LIABILITIES</v>
          </cell>
          <cell r="D1325" t="str">
            <v>BALANCE SHEET</v>
          </cell>
          <cell r="E1325" t="str">
            <v>CUSTOMER PREPAYMENT A/C</v>
          </cell>
          <cell r="F1325" t="str">
            <v xml:space="preserve"> </v>
          </cell>
          <cell r="G1325" t="str">
            <v>CURRENT LIABILITIES AND PROVISIONS</v>
          </cell>
          <cell r="H1325" t="str">
            <v>CURRENT LIABILITIES</v>
          </cell>
          <cell r="I1325" t="str">
            <v>OTHER LIABILITIES</v>
          </cell>
        </row>
        <row r="1326">
          <cell r="A1326" t="str">
            <v>L506104</v>
          </cell>
          <cell r="B1326" t="str">
            <v>Advance From Employees</v>
          </cell>
          <cell r="C1326" t="str">
            <v>LIABILITIES</v>
          </cell>
          <cell r="D1326" t="str">
            <v>BALANCE SHEET</v>
          </cell>
          <cell r="E1326" t="str">
            <v xml:space="preserve"> </v>
          </cell>
          <cell r="F1326" t="str">
            <v xml:space="preserve"> </v>
          </cell>
          <cell r="G1326" t="str">
            <v>CURRENT LIABILITIES AND PROVISIONS</v>
          </cell>
          <cell r="H1326" t="str">
            <v>CURRENT LIABILITIES</v>
          </cell>
          <cell r="I1326" t="str">
            <v>OTHER LIABILITIES</v>
          </cell>
        </row>
        <row r="1327">
          <cell r="A1327" t="str">
            <v>L506105</v>
          </cell>
          <cell r="B1327" t="str">
            <v>Fee Recd For Electric Connection</v>
          </cell>
          <cell r="C1327" t="str">
            <v>LIABILITIES</v>
          </cell>
          <cell r="D1327" t="str">
            <v>BALANCE SHEET</v>
          </cell>
          <cell r="E1327" t="str">
            <v xml:space="preserve"> </v>
          </cell>
          <cell r="F1327" t="str">
            <v xml:space="preserve"> </v>
          </cell>
          <cell r="G1327" t="str">
            <v>CURRENT LIABILITIES AND PROVISIONS</v>
          </cell>
          <cell r="H1327" t="str">
            <v>CURRENT LIABILITIES</v>
          </cell>
          <cell r="I1327" t="str">
            <v>OTHER LIABILITIES</v>
          </cell>
        </row>
        <row r="1328">
          <cell r="A1328" t="str">
            <v>L506106</v>
          </cell>
          <cell r="B1328" t="str">
            <v>Int Payable on Customer's Deposits</v>
          </cell>
          <cell r="C1328" t="str">
            <v>LIABILITIES</v>
          </cell>
          <cell r="D1328" t="str">
            <v>BALANCE SHEET</v>
          </cell>
          <cell r="E1328" t="str">
            <v xml:space="preserve"> </v>
          </cell>
          <cell r="F1328" t="str">
            <v xml:space="preserve"> </v>
          </cell>
          <cell r="G1328" t="str">
            <v>CURRENT LIABILITIES AND PROVISIONS</v>
          </cell>
          <cell r="H1328" t="str">
            <v>CURRENT LIABILITIES</v>
          </cell>
          <cell r="I1328" t="str">
            <v>OTHER LIABILITIES</v>
          </cell>
        </row>
        <row r="1329">
          <cell r="A1329" t="str">
            <v>L506107</v>
          </cell>
          <cell r="B1329" t="str">
            <v>Advance Rent Received (Customers)</v>
          </cell>
          <cell r="C1329" t="str">
            <v>LIABILITIES</v>
          </cell>
          <cell r="D1329" t="str">
            <v>BALANCE SHEET</v>
          </cell>
          <cell r="E1329" t="str">
            <v>CUSTOMER PREPAYMENT A/C</v>
          </cell>
          <cell r="F1329" t="str">
            <v xml:space="preserve"> </v>
          </cell>
          <cell r="G1329" t="str">
            <v>CURRENT LIABILITIES AND PROVISIONS</v>
          </cell>
          <cell r="H1329" t="str">
            <v>CURRENT LIABILITIES</v>
          </cell>
          <cell r="I1329" t="str">
            <v>OTHER LIABILITIES</v>
          </cell>
        </row>
        <row r="1330">
          <cell r="A1330" t="str">
            <v>L506199</v>
          </cell>
          <cell r="B1330" t="str">
            <v>IB-CUSTOMERS</v>
          </cell>
          <cell r="C1330" t="str">
            <v>LIABILITIES</v>
          </cell>
          <cell r="D1330" t="str">
            <v>BALANCE SHEET</v>
          </cell>
          <cell r="E1330" t="str">
            <v xml:space="preserve"> </v>
          </cell>
          <cell r="F1330" t="str">
            <v xml:space="preserve"> </v>
          </cell>
          <cell r="G1330" t="str">
            <v>CURRENT LIABILITIES AND PROVISIONS</v>
          </cell>
          <cell r="H1330" t="str">
            <v>CURRENT LIABILITIES</v>
          </cell>
          <cell r="I1330" t="str">
            <v>OTHER LIABILITIES</v>
          </cell>
        </row>
        <row r="1331">
          <cell r="A1331" t="str">
            <v>L506201</v>
          </cell>
          <cell r="B1331" t="str">
            <v>Interest Payable (Oth)</v>
          </cell>
          <cell r="C1331" t="str">
            <v>LIABILITIES</v>
          </cell>
          <cell r="D1331" t="str">
            <v>BALANCE SHEET</v>
          </cell>
          <cell r="E1331" t="str">
            <v xml:space="preserve"> </v>
          </cell>
          <cell r="F1331" t="str">
            <v xml:space="preserve"> </v>
          </cell>
          <cell r="G1331" t="str">
            <v>CURRENT LIABILITIES AND PROVISIONS</v>
          </cell>
          <cell r="H1331" t="str">
            <v>CURRENT LIABILITIES</v>
          </cell>
          <cell r="I1331" t="str">
            <v>OTHER LIABILITIES</v>
          </cell>
        </row>
        <row r="1332">
          <cell r="A1332" t="str">
            <v>L506202</v>
          </cell>
          <cell r="B1332" t="str">
            <v>Amount Payable (Group Companies)</v>
          </cell>
          <cell r="C1332" t="str">
            <v>LIABILITIES</v>
          </cell>
          <cell r="D1332" t="str">
            <v>BALANCE SHEET</v>
          </cell>
          <cell r="E1332" t="str">
            <v xml:space="preserve"> </v>
          </cell>
          <cell r="F1332" t="str">
            <v xml:space="preserve"> </v>
          </cell>
          <cell r="G1332" t="str">
            <v>CURRENT LIABILITIES AND PROVISIONS</v>
          </cell>
          <cell r="H1332" t="str">
            <v>CURRENT LIABILITIES</v>
          </cell>
          <cell r="I1332" t="str">
            <v>OTHER LIABILITIES</v>
          </cell>
        </row>
        <row r="1333">
          <cell r="A1333" t="str">
            <v>L506203</v>
          </cell>
          <cell r="B1333" t="str">
            <v>Amount Payable (Firms)</v>
          </cell>
          <cell r="C1333" t="str">
            <v>LIABILITIES</v>
          </cell>
          <cell r="D1333" t="str">
            <v>BALANCE SHEET</v>
          </cell>
          <cell r="E1333" t="str">
            <v xml:space="preserve"> </v>
          </cell>
          <cell r="F1333" t="str">
            <v xml:space="preserve"> </v>
          </cell>
          <cell r="G1333" t="str">
            <v>CURRENT LIABILITIES AND PROVISIONS</v>
          </cell>
          <cell r="H1333" t="str">
            <v>CURRENT LIABILITIES</v>
          </cell>
          <cell r="I1333" t="str">
            <v>OTHER LIABILITIES</v>
          </cell>
        </row>
        <row r="1334">
          <cell r="A1334" t="str">
            <v>L506204</v>
          </cell>
          <cell r="B1334" t="str">
            <v>Amount Payable (JVs)</v>
          </cell>
          <cell r="C1334" t="str">
            <v>LIABILITIES</v>
          </cell>
          <cell r="D1334" t="str">
            <v>BALANCE SHEET</v>
          </cell>
          <cell r="E1334" t="str">
            <v xml:space="preserve"> </v>
          </cell>
          <cell r="F1334" t="str">
            <v xml:space="preserve"> </v>
          </cell>
          <cell r="G1334" t="str">
            <v>CURRENT LIABILITIES AND PROVISIONS</v>
          </cell>
          <cell r="H1334" t="str">
            <v>CURRENT LIABILITIES</v>
          </cell>
          <cell r="I1334" t="str">
            <v>OTHER LIABILITIES</v>
          </cell>
        </row>
        <row r="1335">
          <cell r="A1335" t="str">
            <v>L506205</v>
          </cell>
          <cell r="B1335" t="str">
            <v>Sundry Creditors (Emp)- Unpaid Salaries</v>
          </cell>
          <cell r="C1335" t="str">
            <v>LIABILITIES</v>
          </cell>
          <cell r="D1335" t="str">
            <v>BALANCE SHEET</v>
          </cell>
          <cell r="E1335" t="str">
            <v xml:space="preserve"> </v>
          </cell>
          <cell r="F1335" t="str">
            <v xml:space="preserve"> </v>
          </cell>
          <cell r="G1335" t="str">
            <v>CURRENT LIABILITIES AND PROVISIONS</v>
          </cell>
          <cell r="H1335" t="str">
            <v>CURRENT LIABILITIES</v>
          </cell>
          <cell r="I1335" t="str">
            <v>OTHER LIABILITIES</v>
          </cell>
        </row>
        <row r="1336">
          <cell r="A1336" t="str">
            <v>L506206</v>
          </cell>
          <cell r="B1336" t="str">
            <v>Sundry Creditors (Emp)- Unpaid Bonus</v>
          </cell>
          <cell r="C1336" t="str">
            <v>LIABILITIES</v>
          </cell>
          <cell r="D1336" t="str">
            <v>BALANCE SHEET</v>
          </cell>
          <cell r="E1336" t="str">
            <v xml:space="preserve"> </v>
          </cell>
          <cell r="F1336" t="str">
            <v xml:space="preserve"> </v>
          </cell>
          <cell r="G1336" t="str">
            <v>CURRENT LIABILITIES AND PROVISIONS</v>
          </cell>
          <cell r="H1336" t="str">
            <v>CURRENT LIABILITIES</v>
          </cell>
          <cell r="I1336" t="str">
            <v>OTHER LIABILITIES</v>
          </cell>
        </row>
        <row r="1337">
          <cell r="A1337" t="str">
            <v>L506207</v>
          </cell>
          <cell r="B1337" t="str">
            <v>Sundry Creditors (Directors)</v>
          </cell>
          <cell r="C1337" t="str">
            <v>LIABILITIES</v>
          </cell>
          <cell r="D1337" t="str">
            <v>BALANCE SHEET</v>
          </cell>
          <cell r="E1337" t="str">
            <v xml:space="preserve"> </v>
          </cell>
          <cell r="F1337" t="str">
            <v xml:space="preserve"> </v>
          </cell>
          <cell r="G1337" t="str">
            <v>CURRENT LIABILITIES AND PROVISIONS</v>
          </cell>
          <cell r="H1337" t="str">
            <v>CURRENT LIABILITIES</v>
          </cell>
          <cell r="I1337" t="str">
            <v>OTHER LIABILITIES</v>
          </cell>
        </row>
        <row r="1338">
          <cell r="A1338" t="str">
            <v>L506208-010</v>
          </cell>
          <cell r="B1338" t="str">
            <v>Amt Payable (Gr Co)-DLF LTD CNSTR DIV</v>
          </cell>
          <cell r="C1338" t="str">
            <v>LIABILITIES</v>
          </cell>
          <cell r="D1338" t="str">
            <v>BALANCE SHEET</v>
          </cell>
          <cell r="E1338" t="str">
            <v xml:space="preserve"> </v>
          </cell>
          <cell r="F1338" t="str">
            <v xml:space="preserve"> </v>
          </cell>
          <cell r="G1338" t="str">
            <v>CURRENT LIABILITIES AND PROVISIONS</v>
          </cell>
          <cell r="H1338" t="str">
            <v>CURRENT LIABILITIES</v>
          </cell>
          <cell r="I1338" t="str">
            <v>OTHER LIABILITIES</v>
          </cell>
        </row>
        <row r="1339">
          <cell r="A1339" t="str">
            <v>L506208-020</v>
          </cell>
          <cell r="B1339" t="str">
            <v>Amt Payable (Gr Co)-DEDL</v>
          </cell>
          <cell r="C1339" t="str">
            <v>LIABILITIES</v>
          </cell>
          <cell r="D1339" t="str">
            <v>BALANCE SHEET</v>
          </cell>
          <cell r="E1339" t="str">
            <v xml:space="preserve"> </v>
          </cell>
          <cell r="F1339" t="str">
            <v xml:space="preserve"> </v>
          </cell>
          <cell r="G1339" t="str">
            <v>CURRENT LIABILITIES AND PROVISIONS</v>
          </cell>
          <cell r="H1339" t="str">
            <v>CURRENT LIABILITIES</v>
          </cell>
          <cell r="I1339" t="str">
            <v>OTHER LIABILITIES</v>
          </cell>
        </row>
        <row r="1340">
          <cell r="A1340" t="str">
            <v>L506208-025</v>
          </cell>
          <cell r="B1340" t="str">
            <v>Amt Payable (Gr Co)-DSL</v>
          </cell>
          <cell r="C1340" t="str">
            <v>LIABILITIES</v>
          </cell>
          <cell r="D1340" t="str">
            <v>BALANCE SHEET</v>
          </cell>
          <cell r="E1340" t="str">
            <v xml:space="preserve"> </v>
          </cell>
          <cell r="F1340" t="str">
            <v xml:space="preserve"> </v>
          </cell>
          <cell r="G1340" t="str">
            <v>CURRENT LIABILITIES AND PROVISIONS</v>
          </cell>
          <cell r="H1340" t="str">
            <v>CURRENT LIABILITIES</v>
          </cell>
          <cell r="I1340" t="str">
            <v>OTHER LIABILITIES</v>
          </cell>
        </row>
        <row r="1341">
          <cell r="A1341" t="str">
            <v>L506208-055</v>
          </cell>
          <cell r="B1341" t="str">
            <v>Amt Payable (Gr Co)-DLF RECR. FOUNDATION</v>
          </cell>
          <cell r="C1341" t="str">
            <v>LIABILITIES</v>
          </cell>
          <cell r="D1341" t="str">
            <v>BALANCE SHEET</v>
          </cell>
          <cell r="E1341" t="str">
            <v xml:space="preserve"> </v>
          </cell>
          <cell r="F1341" t="str">
            <v xml:space="preserve"> </v>
          </cell>
          <cell r="G1341" t="str">
            <v>CURRENT LIABILITIES AND PROVISIONS</v>
          </cell>
          <cell r="H1341" t="str">
            <v>CURRENT LIABILITIES</v>
          </cell>
          <cell r="I1341" t="str">
            <v>OTHER LIABILITIES</v>
          </cell>
        </row>
        <row r="1342">
          <cell r="A1342" t="str">
            <v>L506208-101</v>
          </cell>
          <cell r="B1342" t="str">
            <v>Amt Payable (Gr Co)-DLF LTD</v>
          </cell>
          <cell r="C1342" t="str">
            <v>LIABILITIES</v>
          </cell>
          <cell r="D1342" t="str">
            <v>BALANCE SHEET</v>
          </cell>
          <cell r="E1342" t="str">
            <v xml:space="preserve"> </v>
          </cell>
          <cell r="F1342" t="str">
            <v xml:space="preserve"> </v>
          </cell>
          <cell r="G1342" t="str">
            <v>CURRENT LIABILITIES AND PROVISIONS</v>
          </cell>
          <cell r="H1342" t="str">
            <v>CURRENT LIABILITIES</v>
          </cell>
          <cell r="I1342" t="str">
            <v>OTHER LIABILITIES</v>
          </cell>
        </row>
        <row r="1343">
          <cell r="A1343" t="str">
            <v>L506208-550</v>
          </cell>
          <cell r="B1343" t="str">
            <v>Amt Payable (Gr Co)-Delanco Real Est P L</v>
          </cell>
          <cell r="C1343" t="str">
            <v>ASSET</v>
          </cell>
          <cell r="D1343" t="str">
            <v>BALANCE SHEET</v>
          </cell>
          <cell r="E1343" t="str">
            <v xml:space="preserve"> </v>
          </cell>
          <cell r="F1343" t="str">
            <v xml:space="preserve"> </v>
          </cell>
          <cell r="G1343" t="str">
            <v>CURRENT LIABILITIES AND PROVISIONS</v>
          </cell>
          <cell r="H1343" t="str">
            <v>CURRENT LIABILITIES</v>
          </cell>
          <cell r="I1343" t="str">
            <v>OTHER LIABILITIES</v>
          </cell>
        </row>
        <row r="1344">
          <cell r="A1344" t="str">
            <v>L506209</v>
          </cell>
          <cell r="B1344" t="str">
            <v>Amt Payable-Late Cnstr Chrgs</v>
          </cell>
          <cell r="C1344" t="str">
            <v>LIABILITIES</v>
          </cell>
          <cell r="D1344" t="str">
            <v>BALANCE SHEET</v>
          </cell>
          <cell r="E1344" t="str">
            <v xml:space="preserve"> </v>
          </cell>
          <cell r="F1344" t="str">
            <v xml:space="preserve"> </v>
          </cell>
          <cell r="G1344" t="str">
            <v>CURRENT LIABILITIES AND PROVISIONS</v>
          </cell>
          <cell r="H1344" t="str">
            <v>CURRENT LIABILITIES</v>
          </cell>
          <cell r="I1344" t="str">
            <v>OTHER LIABILITIES</v>
          </cell>
        </row>
        <row r="1345">
          <cell r="A1345" t="str">
            <v>L506210-245</v>
          </cell>
          <cell r="B1345" t="str">
            <v>Due to Partnership Firm-DLF Comm Pjts</v>
          </cell>
          <cell r="C1345" t="str">
            <v>LIABILITIES</v>
          </cell>
          <cell r="D1345" t="str">
            <v>BALANCE SHEET</v>
          </cell>
          <cell r="E1345" t="str">
            <v xml:space="preserve"> </v>
          </cell>
          <cell r="F1345" t="str">
            <v xml:space="preserve"> </v>
          </cell>
          <cell r="G1345" t="str">
            <v>CURRENT LIABILITIES AND PROVISIONS</v>
          </cell>
          <cell r="H1345" t="str">
            <v>CURRENT LIABILITIES</v>
          </cell>
          <cell r="I1345" t="str">
            <v>OTHER LIABILITIES</v>
          </cell>
        </row>
        <row r="1346">
          <cell r="A1346" t="str">
            <v>L506210-267</v>
          </cell>
          <cell r="B1346" t="str">
            <v>Due to Partnership Firm-DLF Resi Prtnr</v>
          </cell>
          <cell r="C1346" t="str">
            <v>LIABILITIES</v>
          </cell>
          <cell r="D1346" t="str">
            <v>BALANCE SHEET</v>
          </cell>
          <cell r="E1346" t="str">
            <v xml:space="preserve"> </v>
          </cell>
          <cell r="F1346" t="str">
            <v xml:space="preserve"> </v>
          </cell>
          <cell r="G1346" t="str">
            <v>CURRENT LIABILITIES AND PROVISIONS</v>
          </cell>
          <cell r="H1346" t="str">
            <v>CURRENT LIABILITIES</v>
          </cell>
          <cell r="I1346" t="str">
            <v>OTHER LIABILITIES</v>
          </cell>
        </row>
        <row r="1347">
          <cell r="A1347" t="str">
            <v>L506210-278</v>
          </cell>
          <cell r="B1347" t="str">
            <v>Due to Partnership Firm-DLF Home Dev</v>
          </cell>
          <cell r="C1347" t="str">
            <v>LIABILITIES</v>
          </cell>
          <cell r="D1347" t="str">
            <v>BALANCE SHEET</v>
          </cell>
          <cell r="E1347" t="str">
            <v xml:space="preserve"> </v>
          </cell>
          <cell r="F1347" t="str">
            <v xml:space="preserve"> </v>
          </cell>
          <cell r="G1347" t="str">
            <v>CURRENT LIABILITIES AND PROVISIONS</v>
          </cell>
          <cell r="H1347" t="str">
            <v>CURRENT LIABILITIES</v>
          </cell>
          <cell r="I1347" t="str">
            <v>OTHER LIABILITIES</v>
          </cell>
        </row>
        <row r="1348">
          <cell r="A1348" t="str">
            <v>L506210-536</v>
          </cell>
          <cell r="B1348" t="str">
            <v>Due to Partnership Firm-Heimo</v>
          </cell>
          <cell r="C1348" t="str">
            <v>LIABILITIES</v>
          </cell>
          <cell r="D1348" t="str">
            <v>BALANCE SHEET</v>
          </cell>
          <cell r="E1348" t="str">
            <v xml:space="preserve"> </v>
          </cell>
          <cell r="F1348" t="str">
            <v xml:space="preserve"> </v>
          </cell>
          <cell r="G1348" t="str">
            <v>CURRENT LIABILITIES AND PROVISIONS</v>
          </cell>
          <cell r="H1348" t="str">
            <v>CURRENT LIABILITIES</v>
          </cell>
          <cell r="I1348" t="str">
            <v>OTHER LIABILITIES</v>
          </cell>
        </row>
        <row r="1349">
          <cell r="A1349" t="str">
            <v>L506210-537</v>
          </cell>
          <cell r="B1349" t="str">
            <v>Due to Partnership Firm-Khem</v>
          </cell>
          <cell r="C1349" t="str">
            <v>LIABILITIES</v>
          </cell>
          <cell r="D1349" t="str">
            <v>BALANCE SHEET</v>
          </cell>
          <cell r="E1349" t="str">
            <v xml:space="preserve"> </v>
          </cell>
          <cell r="F1349" t="str">
            <v xml:space="preserve"> </v>
          </cell>
          <cell r="G1349" t="str">
            <v>CURRENT LIABILITIES AND PROVISIONS</v>
          </cell>
          <cell r="H1349" t="str">
            <v>CURRENT LIABILITIES</v>
          </cell>
          <cell r="I1349" t="str">
            <v>OTHER LIABILITIES</v>
          </cell>
        </row>
        <row r="1350">
          <cell r="A1350" t="str">
            <v>L506211</v>
          </cell>
          <cell r="B1350" t="str">
            <v>Interest Payable on Debentures</v>
          </cell>
          <cell r="C1350" t="str">
            <v>LIABILITIES</v>
          </cell>
          <cell r="D1350" t="str">
            <v>BALANCE SHEET</v>
          </cell>
          <cell r="E1350" t="str">
            <v xml:space="preserve"> </v>
          </cell>
          <cell r="F1350" t="str">
            <v xml:space="preserve"> </v>
          </cell>
          <cell r="G1350" t="str">
            <v>CURRENT LIABILITIES AND PROVISIONS</v>
          </cell>
          <cell r="H1350" t="str">
            <v>CURRENT LIABILITIES</v>
          </cell>
          <cell r="I1350" t="str">
            <v>OTHER LIABILITIES</v>
          </cell>
        </row>
        <row r="1351">
          <cell r="A1351" t="str">
            <v>L506212</v>
          </cell>
          <cell r="B1351" t="str">
            <v>Amount Payable (Third Party)</v>
          </cell>
          <cell r="C1351" t="str">
            <v>LIABILITIES</v>
          </cell>
          <cell r="D1351" t="str">
            <v>BALANCE SHEET</v>
          </cell>
          <cell r="E1351" t="str">
            <v xml:space="preserve"> </v>
          </cell>
          <cell r="F1351" t="str">
            <v xml:space="preserve"> </v>
          </cell>
          <cell r="G1351" t="str">
            <v>CURRENT LIABILITIES AND PROVISIONS</v>
          </cell>
          <cell r="H1351" t="str">
            <v>CURRENT LIABILITIES</v>
          </cell>
          <cell r="I1351" t="str">
            <v>OTHER LIABILITIES</v>
          </cell>
        </row>
        <row r="1352">
          <cell r="A1352" t="str">
            <v>L506213</v>
          </cell>
          <cell r="B1352" t="str">
            <v>Amount Payable to HUDA</v>
          </cell>
          <cell r="C1352" t="str">
            <v>LIABILITIES</v>
          </cell>
          <cell r="D1352" t="str">
            <v>BALANCE SHEET</v>
          </cell>
          <cell r="E1352" t="str">
            <v xml:space="preserve"> </v>
          </cell>
          <cell r="F1352" t="str">
            <v xml:space="preserve"> </v>
          </cell>
          <cell r="G1352" t="str">
            <v>CURRENT LIABILITIES AND PROVISIONS</v>
          </cell>
          <cell r="H1352" t="str">
            <v>CURRENT LIABILITIES</v>
          </cell>
          <cell r="I1352" t="str">
            <v>OTHER LIABILITIES</v>
          </cell>
        </row>
        <row r="1353">
          <cell r="A1353" t="str">
            <v>L506301</v>
          </cell>
          <cell r="B1353" t="str">
            <v>TDS- Salary</v>
          </cell>
          <cell r="C1353" t="str">
            <v>LIABILITIES</v>
          </cell>
          <cell r="D1353" t="str">
            <v>BALANCE SHEET</v>
          </cell>
          <cell r="E1353" t="str">
            <v xml:space="preserve"> </v>
          </cell>
          <cell r="F1353" t="str">
            <v xml:space="preserve"> </v>
          </cell>
          <cell r="G1353" t="str">
            <v>CURRENT LIABILITIES AND PROVISIONS</v>
          </cell>
          <cell r="H1353" t="str">
            <v>CURRENT LIABILITIES</v>
          </cell>
          <cell r="I1353" t="str">
            <v>OTHER LIABILITIES</v>
          </cell>
        </row>
        <row r="1354">
          <cell r="A1354" t="str">
            <v>L506302</v>
          </cell>
          <cell r="B1354" t="str">
            <v>TDS- Contractor</v>
          </cell>
          <cell r="C1354" t="str">
            <v>LIABILITIES</v>
          </cell>
          <cell r="D1354" t="str">
            <v>BALANCE SHEET</v>
          </cell>
          <cell r="E1354" t="str">
            <v>TDSPAYABLE</v>
          </cell>
          <cell r="F1354" t="str">
            <v xml:space="preserve"> </v>
          </cell>
          <cell r="G1354" t="str">
            <v>CURRENT LIABILITIES AND PROVISIONS</v>
          </cell>
          <cell r="H1354" t="str">
            <v>CURRENT LIABILITIES</v>
          </cell>
          <cell r="I1354" t="str">
            <v>OTHER LIABILITIES</v>
          </cell>
        </row>
        <row r="1355">
          <cell r="A1355" t="str">
            <v>L506303</v>
          </cell>
          <cell r="B1355" t="str">
            <v>TDS- Retainer</v>
          </cell>
          <cell r="C1355" t="str">
            <v>LIABILITIES</v>
          </cell>
          <cell r="D1355" t="str">
            <v>BALANCE SHEET</v>
          </cell>
          <cell r="E1355" t="str">
            <v>TDSPAYABLE</v>
          </cell>
          <cell r="F1355" t="str">
            <v xml:space="preserve"> </v>
          </cell>
          <cell r="G1355" t="str">
            <v>CURRENT LIABILITIES AND PROVISIONS</v>
          </cell>
          <cell r="H1355" t="str">
            <v>CURRENT LIABILITIES</v>
          </cell>
          <cell r="I1355" t="str">
            <v>OTHER LIABILITIES</v>
          </cell>
        </row>
        <row r="1356">
          <cell r="A1356" t="str">
            <v>L506304</v>
          </cell>
          <cell r="B1356" t="str">
            <v>TDS- Broker</v>
          </cell>
          <cell r="C1356" t="str">
            <v>LIABILITIES</v>
          </cell>
          <cell r="D1356" t="str">
            <v>BALANCE SHEET</v>
          </cell>
          <cell r="E1356" t="str">
            <v>TDSPAYABLE</v>
          </cell>
          <cell r="F1356" t="str">
            <v xml:space="preserve"> </v>
          </cell>
          <cell r="G1356" t="str">
            <v>CURRENT LIABILITIES AND PROVISIONS</v>
          </cell>
          <cell r="H1356" t="str">
            <v>CURRENT LIABILITIES</v>
          </cell>
          <cell r="I1356" t="str">
            <v>OTHER LIABILITIES</v>
          </cell>
        </row>
        <row r="1357">
          <cell r="A1357" t="str">
            <v>L506305</v>
          </cell>
          <cell r="B1357" t="str">
            <v>TDS- Rent</v>
          </cell>
          <cell r="C1357" t="str">
            <v>LIABILITIES</v>
          </cell>
          <cell r="D1357" t="str">
            <v>BALANCE SHEET</v>
          </cell>
          <cell r="E1357" t="str">
            <v>TDSPAYABLE</v>
          </cell>
          <cell r="F1357" t="str">
            <v xml:space="preserve"> </v>
          </cell>
          <cell r="G1357" t="str">
            <v>CURRENT LIABILITIES AND PROVISIONS</v>
          </cell>
          <cell r="H1357" t="str">
            <v>CURRENT LIABILITIES</v>
          </cell>
          <cell r="I1357" t="str">
            <v>OTHER LIABILITIES</v>
          </cell>
        </row>
        <row r="1358">
          <cell r="A1358" t="str">
            <v>L506306</v>
          </cell>
          <cell r="B1358" t="str">
            <v>TDS- Interest</v>
          </cell>
          <cell r="C1358" t="str">
            <v>LIABILITIES</v>
          </cell>
          <cell r="D1358" t="str">
            <v>BALANCE SHEET</v>
          </cell>
          <cell r="E1358" t="str">
            <v>TDSPAYABLE</v>
          </cell>
          <cell r="F1358" t="str">
            <v xml:space="preserve"> </v>
          </cell>
          <cell r="G1358" t="str">
            <v>CURRENT LIABILITIES AND PROVISIONS</v>
          </cell>
          <cell r="H1358" t="str">
            <v>CURRENT LIABILITIES</v>
          </cell>
          <cell r="I1358" t="str">
            <v>OTHER LIABILITIES</v>
          </cell>
        </row>
        <row r="1359">
          <cell r="A1359" t="str">
            <v>L506307</v>
          </cell>
          <cell r="B1359" t="str">
            <v>TDS- Others</v>
          </cell>
          <cell r="C1359" t="str">
            <v>LIABILITIES</v>
          </cell>
          <cell r="D1359" t="str">
            <v>BALANCE SHEET</v>
          </cell>
          <cell r="E1359" t="str">
            <v>TDSPAYABLE</v>
          </cell>
          <cell r="F1359" t="str">
            <v xml:space="preserve"> </v>
          </cell>
          <cell r="G1359" t="str">
            <v>CURRENT LIABILITIES AND PROVISIONS</v>
          </cell>
          <cell r="H1359" t="str">
            <v>CURRENT LIABILITIES</v>
          </cell>
          <cell r="I1359" t="str">
            <v>OTHER LIABILITIES</v>
          </cell>
        </row>
        <row r="1360">
          <cell r="A1360" t="str">
            <v>L506308</v>
          </cell>
          <cell r="B1360" t="str">
            <v>TDS-PROFESSIONAL</v>
          </cell>
          <cell r="C1360" t="str">
            <v>LIABILITIES</v>
          </cell>
          <cell r="D1360" t="str">
            <v>BALANCE SHEET</v>
          </cell>
          <cell r="E1360" t="str">
            <v>TDSPAYABLE</v>
          </cell>
          <cell r="F1360" t="str">
            <v xml:space="preserve"> </v>
          </cell>
          <cell r="G1360" t="str">
            <v>CURRENT LIABILITIES AND PROVISIONS</v>
          </cell>
          <cell r="H1360" t="str">
            <v>CURRENT LIABILITIES</v>
          </cell>
          <cell r="I1360" t="str">
            <v>OTHER LIABILITIES</v>
          </cell>
        </row>
        <row r="1361">
          <cell r="A1361" t="str">
            <v>L506309</v>
          </cell>
          <cell r="B1361" t="str">
            <v>Surchage- TDS Salary</v>
          </cell>
          <cell r="C1361" t="str">
            <v>LIABILITIES</v>
          </cell>
          <cell r="D1361" t="str">
            <v>BALANCE SHEET</v>
          </cell>
          <cell r="E1361" t="str">
            <v xml:space="preserve"> </v>
          </cell>
          <cell r="F1361" t="str">
            <v xml:space="preserve"> </v>
          </cell>
          <cell r="G1361" t="str">
            <v>CURRENT LIABILITIES AND PROVISIONS</v>
          </cell>
          <cell r="H1361" t="str">
            <v>CURRENT LIABILITIES</v>
          </cell>
          <cell r="I1361" t="str">
            <v>OTHER LIABILITIES</v>
          </cell>
        </row>
        <row r="1362">
          <cell r="A1362" t="str">
            <v>L506310</v>
          </cell>
          <cell r="B1362" t="str">
            <v>Surchage- TDS Others</v>
          </cell>
          <cell r="C1362" t="str">
            <v>LIABILITIES</v>
          </cell>
          <cell r="D1362" t="str">
            <v>BALANCE SHEET</v>
          </cell>
          <cell r="E1362" t="str">
            <v>TDSPAYABLE</v>
          </cell>
          <cell r="F1362" t="str">
            <v xml:space="preserve"> </v>
          </cell>
          <cell r="G1362" t="str">
            <v>CURRENT LIABILITIES AND PROVISIONS</v>
          </cell>
          <cell r="H1362" t="str">
            <v>CURRENT LIABILITIES</v>
          </cell>
          <cell r="I1362" t="str">
            <v>OTHER LIABILITIES</v>
          </cell>
        </row>
        <row r="1363">
          <cell r="A1363" t="str">
            <v>L506311</v>
          </cell>
          <cell r="B1363" t="str">
            <v>Cess- TDS Salary</v>
          </cell>
          <cell r="C1363" t="str">
            <v>LIABILITIES</v>
          </cell>
          <cell r="D1363" t="str">
            <v>BALANCE SHEET</v>
          </cell>
          <cell r="E1363" t="str">
            <v xml:space="preserve"> </v>
          </cell>
          <cell r="F1363" t="str">
            <v xml:space="preserve"> </v>
          </cell>
          <cell r="G1363" t="str">
            <v>CURRENT LIABILITIES AND PROVISIONS</v>
          </cell>
          <cell r="H1363" t="str">
            <v>CURRENT LIABILITIES</v>
          </cell>
          <cell r="I1363" t="str">
            <v>OTHER LIABILITIES</v>
          </cell>
        </row>
        <row r="1364">
          <cell r="A1364" t="str">
            <v>L506312</v>
          </cell>
          <cell r="B1364" t="str">
            <v>Cess- TDS Others</v>
          </cell>
          <cell r="C1364" t="str">
            <v>LIABILITIES</v>
          </cell>
          <cell r="D1364" t="str">
            <v>BALANCE SHEET</v>
          </cell>
          <cell r="E1364" t="str">
            <v>TDSPAYABLE</v>
          </cell>
          <cell r="F1364" t="str">
            <v xml:space="preserve"> </v>
          </cell>
          <cell r="G1364" t="str">
            <v>CURRENT LIABILITIES AND PROVISIONS</v>
          </cell>
          <cell r="H1364" t="str">
            <v>CURRENT LIABILITIES</v>
          </cell>
          <cell r="I1364" t="str">
            <v>OTHER LIABILITIES</v>
          </cell>
        </row>
        <row r="1365">
          <cell r="A1365" t="str">
            <v>L506313</v>
          </cell>
          <cell r="B1365" t="str">
            <v>Sundry Creditors (Emp)</v>
          </cell>
          <cell r="C1365" t="str">
            <v>LIABILITIES</v>
          </cell>
          <cell r="D1365" t="str">
            <v>BALANCE SHEET</v>
          </cell>
          <cell r="E1365" t="str">
            <v>SUPPLIER PAYABLE A/C</v>
          </cell>
          <cell r="F1365" t="str">
            <v xml:space="preserve"> </v>
          </cell>
          <cell r="G1365" t="str">
            <v>CURRENT LIABILITIES AND PROVISIONS</v>
          </cell>
          <cell r="H1365" t="str">
            <v>CURRENT LIABILITIES</v>
          </cell>
          <cell r="I1365" t="str">
            <v>OTHER LIABILITIES</v>
          </cell>
        </row>
        <row r="1366">
          <cell r="A1366" t="str">
            <v>L506314</v>
          </cell>
          <cell r="B1366" t="str">
            <v>TDS - Advertisement</v>
          </cell>
          <cell r="C1366" t="str">
            <v>LIABILITIES</v>
          </cell>
          <cell r="D1366" t="str">
            <v>BALANCE SHEET</v>
          </cell>
          <cell r="E1366" t="str">
            <v>TDSPAYABLE</v>
          </cell>
          <cell r="F1366" t="str">
            <v xml:space="preserve"> </v>
          </cell>
          <cell r="G1366" t="str">
            <v>CURRENT LIABILITIES AND PROVISIONS</v>
          </cell>
          <cell r="H1366" t="str">
            <v>CURRENT LIABILITIES</v>
          </cell>
          <cell r="I1366" t="str">
            <v>OTHER LIABILITIES</v>
          </cell>
        </row>
        <row r="1367">
          <cell r="A1367" t="str">
            <v>L506401</v>
          </cell>
          <cell r="B1367" t="str">
            <v>Service Tax Payable</v>
          </cell>
          <cell r="C1367" t="str">
            <v>LIABILITIES</v>
          </cell>
          <cell r="D1367" t="str">
            <v>BALANCE SHEET</v>
          </cell>
          <cell r="E1367" t="str">
            <v xml:space="preserve"> </v>
          </cell>
          <cell r="F1367" t="str">
            <v xml:space="preserve"> </v>
          </cell>
          <cell r="G1367" t="str">
            <v>CURRENT LIABILITIES AND PROVISIONS</v>
          </cell>
          <cell r="H1367" t="str">
            <v>CURRENT LIABILITIES</v>
          </cell>
          <cell r="I1367" t="str">
            <v>OTHER LIABILITIES</v>
          </cell>
        </row>
        <row r="1368">
          <cell r="A1368" t="str">
            <v>L506402</v>
          </cell>
          <cell r="B1368" t="str">
            <v>Sales Tax / Vat Payable</v>
          </cell>
          <cell r="C1368" t="str">
            <v>LIABILITIES</v>
          </cell>
          <cell r="D1368" t="str">
            <v>BALANCE SHEET</v>
          </cell>
          <cell r="E1368" t="str">
            <v xml:space="preserve"> </v>
          </cell>
          <cell r="F1368" t="str">
            <v xml:space="preserve"> </v>
          </cell>
          <cell r="G1368" t="str">
            <v>CURRENT LIABILITIES AND PROVISIONS</v>
          </cell>
          <cell r="H1368" t="str">
            <v>CURRENT LIABILITIES</v>
          </cell>
          <cell r="I1368" t="str">
            <v>OTHER LIABILITIES</v>
          </cell>
        </row>
        <row r="1369">
          <cell r="A1369" t="str">
            <v>L506403</v>
          </cell>
          <cell r="B1369" t="str">
            <v>Sales Tax/Vat Payable- Haryana (Hst)</v>
          </cell>
          <cell r="C1369" t="str">
            <v>LIABILITIES</v>
          </cell>
          <cell r="D1369" t="str">
            <v>BALANCE SHEET</v>
          </cell>
          <cell r="E1369" t="str">
            <v>OUTPUTTAX</v>
          </cell>
          <cell r="F1369" t="str">
            <v xml:space="preserve"> </v>
          </cell>
          <cell r="G1369" t="str">
            <v>CURRENT LIABILITIES AND PROVISIONS</v>
          </cell>
          <cell r="H1369" t="str">
            <v>CURRENT LIABILITIES</v>
          </cell>
          <cell r="I1369" t="str">
            <v>OTHER LIABILITIES</v>
          </cell>
        </row>
        <row r="1370">
          <cell r="A1370" t="str">
            <v>L506404</v>
          </cell>
          <cell r="B1370" t="str">
            <v>Sales Tax/Vat Payable- Tamil Nadu</v>
          </cell>
          <cell r="C1370" t="str">
            <v>LIABILITIES</v>
          </cell>
          <cell r="D1370" t="str">
            <v>BALANCE SHEET</v>
          </cell>
          <cell r="E1370" t="str">
            <v xml:space="preserve"> </v>
          </cell>
          <cell r="F1370" t="str">
            <v xml:space="preserve"> </v>
          </cell>
          <cell r="G1370" t="str">
            <v>CURRENT LIABILITIES AND PROVISIONS</v>
          </cell>
          <cell r="H1370" t="str">
            <v>CURRENT LIABILITIES</v>
          </cell>
          <cell r="I1370" t="str">
            <v>OTHER LIABILITIES</v>
          </cell>
        </row>
        <row r="1371">
          <cell r="A1371" t="str">
            <v>L506405</v>
          </cell>
          <cell r="B1371" t="str">
            <v>Sales Tax/Vat Payable- Punjab</v>
          </cell>
          <cell r="C1371" t="str">
            <v>LIABILITIES</v>
          </cell>
          <cell r="D1371" t="str">
            <v>BALANCE SHEET</v>
          </cell>
          <cell r="E1371" t="str">
            <v xml:space="preserve"> </v>
          </cell>
          <cell r="F1371" t="str">
            <v xml:space="preserve"> </v>
          </cell>
          <cell r="G1371" t="str">
            <v>CURRENT LIABILITIES AND PROVISIONS</v>
          </cell>
          <cell r="H1371" t="str">
            <v>CURRENT LIABILITIES</v>
          </cell>
          <cell r="I1371" t="str">
            <v>OTHER LIABILITIES</v>
          </cell>
        </row>
        <row r="1372">
          <cell r="A1372" t="str">
            <v>L506406</v>
          </cell>
          <cell r="B1372" t="str">
            <v>Sales Tax/Vat Payable- West Bengal(WBST)</v>
          </cell>
          <cell r="C1372" t="str">
            <v>LIABILITIES</v>
          </cell>
          <cell r="D1372" t="str">
            <v>BALANCE SHEET</v>
          </cell>
          <cell r="E1372" t="str">
            <v xml:space="preserve"> </v>
          </cell>
          <cell r="F1372" t="str">
            <v xml:space="preserve"> </v>
          </cell>
          <cell r="G1372" t="str">
            <v>CURRENT LIABILITIES AND PROVISIONS</v>
          </cell>
          <cell r="H1372" t="str">
            <v>CURRENT LIABILITIES</v>
          </cell>
          <cell r="I1372" t="str">
            <v>OTHER LIABILITIES</v>
          </cell>
        </row>
        <row r="1373">
          <cell r="A1373" t="str">
            <v>L506407</v>
          </cell>
          <cell r="B1373" t="str">
            <v>Sales Tax/Vat Payable- Delhi</v>
          </cell>
          <cell r="C1373" t="str">
            <v>LIABILITIES</v>
          </cell>
          <cell r="D1373" t="str">
            <v>BALANCE SHEET</v>
          </cell>
          <cell r="E1373" t="str">
            <v>OUTPUTTAX</v>
          </cell>
          <cell r="F1373" t="str">
            <v xml:space="preserve"> </v>
          </cell>
          <cell r="G1373" t="str">
            <v>CURRENT LIABILITIES AND PROVISIONS</v>
          </cell>
          <cell r="H1373" t="str">
            <v>CURRENT LIABILITIES</v>
          </cell>
          <cell r="I1373" t="str">
            <v>OTHER LIABILITIES</v>
          </cell>
        </row>
        <row r="1374">
          <cell r="A1374" t="str">
            <v>L506408</v>
          </cell>
          <cell r="B1374" t="str">
            <v>UPST Payable</v>
          </cell>
          <cell r="C1374" t="str">
            <v>LIABILITIES</v>
          </cell>
          <cell r="D1374" t="str">
            <v>BALANCE SHEET</v>
          </cell>
          <cell r="E1374" t="str">
            <v xml:space="preserve"> </v>
          </cell>
          <cell r="F1374" t="str">
            <v xml:space="preserve"> </v>
          </cell>
          <cell r="G1374" t="str">
            <v>CURRENT LIABILITIES AND PROVISIONS</v>
          </cell>
          <cell r="H1374" t="str">
            <v>CURRENT LIABILITIES</v>
          </cell>
          <cell r="I1374" t="str">
            <v>OTHER LIABILITIES</v>
          </cell>
        </row>
        <row r="1375">
          <cell r="A1375" t="str">
            <v>L506409</v>
          </cell>
          <cell r="B1375" t="str">
            <v>CST Payable</v>
          </cell>
          <cell r="C1375" t="str">
            <v>LIABILITIES</v>
          </cell>
          <cell r="D1375" t="str">
            <v>BALANCE SHEET</v>
          </cell>
          <cell r="E1375" t="str">
            <v xml:space="preserve"> </v>
          </cell>
          <cell r="F1375" t="str">
            <v xml:space="preserve"> </v>
          </cell>
          <cell r="G1375" t="str">
            <v>CURRENT LIABILITIES AND PROVISIONS</v>
          </cell>
          <cell r="H1375" t="str">
            <v>CURRENT LIABILITIES</v>
          </cell>
          <cell r="I1375" t="str">
            <v>OTHER LIABILITIES</v>
          </cell>
        </row>
        <row r="1376">
          <cell r="A1376" t="str">
            <v>L506410</v>
          </cell>
          <cell r="B1376" t="str">
            <v>HLADT Payable</v>
          </cell>
          <cell r="C1376" t="str">
            <v>LIABILITIES</v>
          </cell>
          <cell r="D1376" t="str">
            <v>BALANCE SHEET</v>
          </cell>
          <cell r="E1376" t="str">
            <v xml:space="preserve"> </v>
          </cell>
          <cell r="F1376" t="str">
            <v xml:space="preserve"> </v>
          </cell>
          <cell r="G1376" t="str">
            <v>CURRENT LIABILITIES AND PROVISIONS</v>
          </cell>
          <cell r="H1376" t="str">
            <v>CURRENT LIABILITIES</v>
          </cell>
          <cell r="I1376" t="str">
            <v>OTHER LIABILITIES</v>
          </cell>
        </row>
        <row r="1377">
          <cell r="A1377" t="str">
            <v>L506411</v>
          </cell>
          <cell r="B1377" t="str">
            <v>Work Contract Tax Payable</v>
          </cell>
          <cell r="C1377" t="str">
            <v>LIABILITIES</v>
          </cell>
          <cell r="D1377" t="str">
            <v>BALANCE SHEET</v>
          </cell>
          <cell r="E1377" t="str">
            <v xml:space="preserve"> </v>
          </cell>
          <cell r="F1377" t="str">
            <v xml:space="preserve"> </v>
          </cell>
          <cell r="G1377" t="str">
            <v>CURRENT LIABILITIES AND PROVISIONS</v>
          </cell>
          <cell r="H1377" t="str">
            <v>CURRENT LIABILITIES</v>
          </cell>
          <cell r="I1377" t="str">
            <v>OTHER LIABILITIES</v>
          </cell>
        </row>
        <row r="1378">
          <cell r="A1378" t="str">
            <v>L506412</v>
          </cell>
          <cell r="B1378" t="str">
            <v>TDS PAYABLE</v>
          </cell>
          <cell r="C1378" t="str">
            <v>LIABILITIES</v>
          </cell>
          <cell r="D1378" t="str">
            <v>BALANCE SHEET</v>
          </cell>
          <cell r="E1378" t="str">
            <v xml:space="preserve"> </v>
          </cell>
          <cell r="F1378" t="str">
            <v xml:space="preserve"> </v>
          </cell>
          <cell r="G1378" t="str">
            <v>CURRENT LIABILITIES AND PROVISIONS</v>
          </cell>
          <cell r="H1378" t="str">
            <v>CURRENT LIABILITIES</v>
          </cell>
          <cell r="I1378" t="str">
            <v>OTHER LIABILITIES</v>
          </cell>
        </row>
        <row r="1379">
          <cell r="A1379" t="str">
            <v>L506413</v>
          </cell>
          <cell r="B1379" t="str">
            <v>SERVICE TAX CUSTOMERS (PROV. RECEIVABLE)</v>
          </cell>
          <cell r="C1379" t="str">
            <v>LIABILITIES</v>
          </cell>
          <cell r="D1379" t="str">
            <v>BALANCE SHEET</v>
          </cell>
          <cell r="E1379" t="str">
            <v>OUTPUTTAX</v>
          </cell>
          <cell r="F1379" t="str">
            <v xml:space="preserve"> </v>
          </cell>
          <cell r="G1379" t="str">
            <v>CURRENT LIABILITIES AND PROVISIONS</v>
          </cell>
          <cell r="H1379" t="str">
            <v>CURRENT LIABILITIES</v>
          </cell>
          <cell r="I1379" t="str">
            <v>OTHER LIABILITIES</v>
          </cell>
        </row>
        <row r="1380">
          <cell r="A1380" t="str">
            <v>L506414</v>
          </cell>
          <cell r="B1380" t="str">
            <v>SERVICE TAX CUSTOMERS (ACTU. RECEIVABLE)</v>
          </cell>
          <cell r="C1380" t="str">
            <v>LIABILITIES</v>
          </cell>
          <cell r="D1380" t="str">
            <v>BALANCE SHEET</v>
          </cell>
          <cell r="E1380" t="str">
            <v>OUTPUTTAX</v>
          </cell>
          <cell r="F1380" t="str">
            <v xml:space="preserve"> </v>
          </cell>
          <cell r="G1380" t="str">
            <v>CURRENT LIABILITIES AND PROVISIONS</v>
          </cell>
          <cell r="H1380" t="str">
            <v>CURRENT LIABILITIES</v>
          </cell>
          <cell r="I1380" t="str">
            <v>OTHER LIABILITIES</v>
          </cell>
        </row>
        <row r="1381">
          <cell r="A1381" t="str">
            <v>L506415</v>
          </cell>
          <cell r="B1381" t="str">
            <v>L&amp;D.O.Charges Payable</v>
          </cell>
          <cell r="C1381" t="str">
            <v>LIABILITIES</v>
          </cell>
          <cell r="D1381" t="str">
            <v>BALANCE SHEET</v>
          </cell>
          <cell r="E1381" t="str">
            <v xml:space="preserve"> </v>
          </cell>
          <cell r="F1381" t="str">
            <v xml:space="preserve"> </v>
          </cell>
          <cell r="G1381" t="str">
            <v>CURRENT LIABILITIES AND PROVISIONS</v>
          </cell>
          <cell r="H1381" t="str">
            <v>CURRENT LIABILITIES</v>
          </cell>
          <cell r="I1381" t="str">
            <v>OTHER LIABILITIES</v>
          </cell>
        </row>
        <row r="1382">
          <cell r="A1382" t="str">
            <v>L506416</v>
          </cell>
          <cell r="B1382" t="str">
            <v>Edu. Cess on Service Tax Payable</v>
          </cell>
          <cell r="C1382" t="str">
            <v>LIABILITIES</v>
          </cell>
          <cell r="D1382" t="str">
            <v>BALANCE SHEET</v>
          </cell>
          <cell r="E1382" t="str">
            <v xml:space="preserve"> </v>
          </cell>
          <cell r="F1382" t="str">
            <v xml:space="preserve"> </v>
          </cell>
          <cell r="G1382" t="str">
            <v>CURRENT LIABILITIES AND PROVISIONS</v>
          </cell>
          <cell r="H1382" t="str">
            <v>CURRENT LIABILITIES</v>
          </cell>
          <cell r="I1382" t="str">
            <v>OTHER LIABILITIES</v>
          </cell>
        </row>
        <row r="1383">
          <cell r="A1383" t="str">
            <v>L506417</v>
          </cell>
          <cell r="B1383" t="str">
            <v>S &amp; HE Cess on Service Tax Payable</v>
          </cell>
          <cell r="C1383" t="str">
            <v>LIABILITIES</v>
          </cell>
          <cell r="D1383" t="str">
            <v>BALANCE SHEET</v>
          </cell>
          <cell r="E1383" t="str">
            <v xml:space="preserve"> </v>
          </cell>
          <cell r="F1383" t="str">
            <v xml:space="preserve"> </v>
          </cell>
          <cell r="G1383" t="str">
            <v>CURRENT LIABILITIES AND PROVISIONS</v>
          </cell>
          <cell r="H1383" t="str">
            <v>CURRENT LIABILITIES</v>
          </cell>
          <cell r="I1383" t="str">
            <v>OTHER LIABILITIES</v>
          </cell>
        </row>
        <row r="1384">
          <cell r="A1384" t="str">
            <v>L506418</v>
          </cell>
          <cell r="B1384" t="str">
            <v>Consolidated Output Tax (Service Tax)</v>
          </cell>
          <cell r="C1384" t="str">
            <v>LIABILITIES</v>
          </cell>
          <cell r="D1384" t="str">
            <v>BALANCE SHEET</v>
          </cell>
          <cell r="E1384" t="str">
            <v xml:space="preserve"> </v>
          </cell>
          <cell r="F1384" t="str">
            <v xml:space="preserve"> </v>
          </cell>
          <cell r="G1384" t="str">
            <v>CURRENT LIABILITIES AND PROVISIONS</v>
          </cell>
          <cell r="H1384" t="str">
            <v>CURRENT LIABILITIES</v>
          </cell>
          <cell r="I1384" t="str">
            <v>OTHER LIABILITIES</v>
          </cell>
        </row>
        <row r="1385">
          <cell r="A1385" t="str">
            <v>L506419</v>
          </cell>
          <cell r="B1385" t="str">
            <v>E.Tax Payable</v>
          </cell>
          <cell r="C1385" t="str">
            <v>LIABILITIES</v>
          </cell>
          <cell r="D1385" t="str">
            <v>BALANCE SHEET</v>
          </cell>
          <cell r="E1385" t="str">
            <v xml:space="preserve"> </v>
          </cell>
          <cell r="F1385" t="str">
            <v xml:space="preserve"> </v>
          </cell>
          <cell r="G1385" t="str">
            <v>CURRENT LIABILITIES AND PROVISIONS</v>
          </cell>
          <cell r="H1385" t="str">
            <v>CURRENT LIABILITIES</v>
          </cell>
          <cell r="I1385" t="str">
            <v>OTHER LIABILITIES</v>
          </cell>
        </row>
        <row r="1386">
          <cell r="A1386" t="str">
            <v>L506420</v>
          </cell>
          <cell r="B1386" t="str">
            <v>Sales Tax/Vat Payable- Kerala</v>
          </cell>
          <cell r="C1386" t="str">
            <v>LIABILITIES</v>
          </cell>
          <cell r="D1386" t="str">
            <v>BALANCE SHEET</v>
          </cell>
          <cell r="E1386" t="str">
            <v>OUTPUTTAX</v>
          </cell>
          <cell r="F1386" t="str">
            <v xml:space="preserve"> </v>
          </cell>
          <cell r="G1386" t="str">
            <v>CURRENT LIABILITIES AND PROVISIONS</v>
          </cell>
          <cell r="H1386" t="str">
            <v>CURRENT LIABILITIES</v>
          </cell>
          <cell r="I1386" t="str">
            <v>OTHER LIABILITIES</v>
          </cell>
        </row>
        <row r="1387">
          <cell r="A1387" t="str">
            <v>L506421</v>
          </cell>
          <cell r="B1387" t="str">
            <v>ENTRY TAX</v>
          </cell>
          <cell r="C1387" t="str">
            <v>LIABILITIES</v>
          </cell>
          <cell r="D1387" t="str">
            <v>BALANCE SHEET</v>
          </cell>
          <cell r="G1387" t="str">
            <v>CURRENT LIABILITIES AND PROVISIONS</v>
          </cell>
          <cell r="H1387" t="str">
            <v>CURRENT LIABILITIES</v>
          </cell>
          <cell r="I1387" t="str">
            <v>OTHER LIABILITIES</v>
          </cell>
        </row>
        <row r="1388">
          <cell r="A1388" t="str">
            <v>L506422</v>
          </cell>
          <cell r="B1388" t="str">
            <v>CHANDIGARH VAT PAYABLE</v>
          </cell>
          <cell r="C1388" t="str">
            <v>LIABILITIES</v>
          </cell>
          <cell r="D1388" t="str">
            <v>BALANCE SHEET</v>
          </cell>
          <cell r="E1388" t="str">
            <v>OUTPUTTAX</v>
          </cell>
          <cell r="G1388" t="str">
            <v>CURRENT LIABILITIES AND PROVISIONS</v>
          </cell>
          <cell r="H1388" t="str">
            <v>CURRENT LIABILITIES</v>
          </cell>
          <cell r="I1388" t="str">
            <v>OTHER LIABILITIES</v>
          </cell>
        </row>
        <row r="1389">
          <cell r="A1389" t="str">
            <v>L506423</v>
          </cell>
          <cell r="B1389" t="str">
            <v>CHENNAI VAT PAYABLE</v>
          </cell>
          <cell r="C1389" t="str">
            <v>LIABILITIES</v>
          </cell>
          <cell r="D1389" t="str">
            <v>BALANCE SHEET</v>
          </cell>
          <cell r="E1389" t="str">
            <v>OUTPUTTAX</v>
          </cell>
          <cell r="G1389" t="str">
            <v>CURRENT LIABILITIES AND PROVISIONS</v>
          </cell>
          <cell r="H1389" t="str">
            <v>CURRENT LIABILITIES</v>
          </cell>
          <cell r="I1389" t="str">
            <v>OTHER LIABILITIES</v>
          </cell>
        </row>
        <row r="1390">
          <cell r="A1390" t="str">
            <v>L506424</v>
          </cell>
          <cell r="B1390" t="str">
            <v>ANDHRA PRADESH VAT PAYABLE</v>
          </cell>
          <cell r="C1390" t="str">
            <v>LIABILITIES</v>
          </cell>
          <cell r="D1390" t="str">
            <v>BALANCE SHEET</v>
          </cell>
          <cell r="E1390" t="str">
            <v>OUTPUTTAX</v>
          </cell>
          <cell r="G1390" t="str">
            <v>CURRENT LIABILITIES AND PROVISIONS</v>
          </cell>
          <cell r="H1390" t="str">
            <v>CURRENT LIABILITIES</v>
          </cell>
          <cell r="I1390" t="str">
            <v>OTHER LIABILITIES</v>
          </cell>
        </row>
        <row r="1391">
          <cell r="A1391" t="str">
            <v>L506425</v>
          </cell>
          <cell r="B1391" t="str">
            <v>MAHARSHTRA VALUE ADDED TAX</v>
          </cell>
          <cell r="C1391" t="str">
            <v>LIABILITIES</v>
          </cell>
          <cell r="D1391" t="str">
            <v>BALANCE SHEET</v>
          </cell>
          <cell r="E1391" t="str">
            <v>OUTPUTTAX</v>
          </cell>
          <cell r="G1391" t="str">
            <v>CURRENT LIABILITIES AND PROVISIONS</v>
          </cell>
          <cell r="H1391" t="str">
            <v>CURRENT LIABILITIES</v>
          </cell>
          <cell r="I1391" t="str">
            <v>OTHER LIABILITIES</v>
          </cell>
        </row>
        <row r="1392">
          <cell r="A1392" t="str">
            <v>L506426</v>
          </cell>
          <cell r="B1392" t="str">
            <v>UP ENTRY TAX</v>
          </cell>
          <cell r="C1392" t="str">
            <v>LIABILITIES</v>
          </cell>
          <cell r="D1392" t="str">
            <v>BALANCE SHEET</v>
          </cell>
          <cell r="G1392" t="str">
            <v>CURRENT LIABILITIES AND PROVISIONS</v>
          </cell>
          <cell r="H1392" t="str">
            <v>CURRENT LIABILITIES</v>
          </cell>
          <cell r="I1392" t="str">
            <v>OTHER LIABILITIES</v>
          </cell>
        </row>
        <row r="1393">
          <cell r="A1393" t="str">
            <v>L506427</v>
          </cell>
          <cell r="B1393" t="str">
            <v>AP ENTRY TAX PAYABLE</v>
          </cell>
          <cell r="C1393" t="str">
            <v>LIABILITIES</v>
          </cell>
          <cell r="D1393" t="str">
            <v>BALANCE SHEET</v>
          </cell>
          <cell r="G1393" t="str">
            <v>CURRENT LIABILITIES AND PROVISIONS</v>
          </cell>
          <cell r="H1393" t="str">
            <v>CURRENT LIABILITIES</v>
          </cell>
          <cell r="I1393" t="str">
            <v>OTHER LIABILITIES</v>
          </cell>
        </row>
        <row r="1394">
          <cell r="A1394" t="str">
            <v>L506428</v>
          </cell>
          <cell r="B1394" t="str">
            <v>KARNATAKA VAT PAYBLE</v>
          </cell>
          <cell r="C1394" t="str">
            <v>LIABILITIES</v>
          </cell>
          <cell r="D1394" t="str">
            <v>BALANCE SHEET</v>
          </cell>
          <cell r="E1394" t="str">
            <v>OUTPUTTAX</v>
          </cell>
          <cell r="G1394" t="str">
            <v>CURRENT LIABILITIES AND PROVISIONS</v>
          </cell>
          <cell r="H1394" t="str">
            <v>CURRENT LIABILITIES</v>
          </cell>
          <cell r="I1394" t="str">
            <v>OTHER LIABILITIES</v>
          </cell>
        </row>
        <row r="1395">
          <cell r="A1395" t="str">
            <v>L506429</v>
          </cell>
          <cell r="B1395" t="str">
            <v>KERALA VAT PAYABLE</v>
          </cell>
          <cell r="C1395" t="str">
            <v>LIABILITIES</v>
          </cell>
          <cell r="D1395" t="str">
            <v>BALANCE SHEET</v>
          </cell>
          <cell r="E1395" t="str">
            <v>OUTPUTTAX</v>
          </cell>
          <cell r="G1395" t="str">
            <v>CURRENT LIABILITIES AND PROVISIONS</v>
          </cell>
          <cell r="H1395" t="str">
            <v>CURRENT LIABILITIES</v>
          </cell>
          <cell r="I1395" t="str">
            <v>OTHER LIABILITIES</v>
          </cell>
        </row>
        <row r="1396">
          <cell r="A1396" t="str">
            <v>L506501</v>
          </cell>
          <cell r="B1396" t="str">
            <v>Compensation Charges</v>
          </cell>
          <cell r="C1396" t="str">
            <v>LIABILITIES</v>
          </cell>
          <cell r="D1396" t="str">
            <v>BALANCE SHEET</v>
          </cell>
          <cell r="E1396" t="str">
            <v xml:space="preserve"> </v>
          </cell>
          <cell r="F1396" t="str">
            <v xml:space="preserve"> </v>
          </cell>
          <cell r="G1396" t="str">
            <v>CURRENT LIABILITIES AND PROVISIONS</v>
          </cell>
          <cell r="H1396" t="str">
            <v>CURRENT LIABILITIES</v>
          </cell>
          <cell r="I1396" t="str">
            <v>OTHER LIABILITIES</v>
          </cell>
        </row>
        <row r="1397">
          <cell r="A1397" t="str">
            <v>L506601</v>
          </cell>
          <cell r="B1397" t="str">
            <v>EPF Payable</v>
          </cell>
          <cell r="C1397" t="str">
            <v>LIABILITIES</v>
          </cell>
          <cell r="D1397" t="str">
            <v>BALANCE SHEET</v>
          </cell>
          <cell r="E1397" t="str">
            <v xml:space="preserve"> </v>
          </cell>
          <cell r="F1397" t="str">
            <v xml:space="preserve"> </v>
          </cell>
          <cell r="G1397" t="str">
            <v>CURRENT LIABILITIES AND PROVISIONS</v>
          </cell>
          <cell r="H1397" t="str">
            <v>CURRENT LIABILITIES</v>
          </cell>
          <cell r="I1397" t="str">
            <v>OTHER LIABILITIES</v>
          </cell>
        </row>
        <row r="1398">
          <cell r="A1398" t="str">
            <v>L506602</v>
          </cell>
          <cell r="B1398" t="str">
            <v>FPF Payable</v>
          </cell>
          <cell r="C1398" t="str">
            <v>LIABILITIES</v>
          </cell>
          <cell r="D1398" t="str">
            <v>BALANCE SHEET</v>
          </cell>
          <cell r="E1398" t="str">
            <v xml:space="preserve"> </v>
          </cell>
          <cell r="F1398" t="str">
            <v xml:space="preserve"> </v>
          </cell>
          <cell r="G1398" t="str">
            <v>CURRENT LIABILITIES AND PROVISIONS</v>
          </cell>
          <cell r="H1398" t="str">
            <v>CURRENT LIABILITIES</v>
          </cell>
          <cell r="I1398" t="str">
            <v>OTHER LIABILITIES</v>
          </cell>
        </row>
        <row r="1399">
          <cell r="A1399" t="str">
            <v>L506603</v>
          </cell>
          <cell r="B1399" t="str">
            <v>Additional/Voluntary PF Contribution</v>
          </cell>
          <cell r="C1399" t="str">
            <v>LIABILITIES</v>
          </cell>
          <cell r="D1399" t="str">
            <v>BALANCE SHEET</v>
          </cell>
          <cell r="E1399" t="str">
            <v xml:space="preserve"> </v>
          </cell>
          <cell r="F1399" t="str">
            <v xml:space="preserve"> </v>
          </cell>
          <cell r="G1399" t="str">
            <v>CURRENT LIABILITIES AND PROVISIONS</v>
          </cell>
          <cell r="H1399" t="str">
            <v>CURRENT LIABILITIES</v>
          </cell>
          <cell r="I1399" t="str">
            <v>OTHER LIABILITIES</v>
          </cell>
        </row>
        <row r="1400">
          <cell r="A1400" t="str">
            <v>L506604</v>
          </cell>
          <cell r="B1400" t="str">
            <v>E S I C Payable</v>
          </cell>
          <cell r="C1400" t="str">
            <v>LIABILITIES</v>
          </cell>
          <cell r="D1400" t="str">
            <v>BALANCE SHEET</v>
          </cell>
          <cell r="E1400" t="str">
            <v xml:space="preserve"> </v>
          </cell>
          <cell r="F1400" t="str">
            <v xml:space="preserve"> </v>
          </cell>
          <cell r="G1400" t="str">
            <v>CURRENT LIABILITIES AND PROVISIONS</v>
          </cell>
          <cell r="H1400" t="str">
            <v>CURRENT LIABILITIES</v>
          </cell>
          <cell r="I1400" t="str">
            <v>OTHER LIABILITIES</v>
          </cell>
        </row>
        <row r="1401">
          <cell r="A1401" t="str">
            <v>L506605</v>
          </cell>
          <cell r="B1401" t="str">
            <v>EDLI Payable</v>
          </cell>
          <cell r="C1401" t="str">
            <v>LIABILITIES</v>
          </cell>
          <cell r="D1401" t="str">
            <v>BALANCE SHEET</v>
          </cell>
          <cell r="E1401" t="str">
            <v xml:space="preserve"> </v>
          </cell>
          <cell r="F1401" t="str">
            <v xml:space="preserve"> </v>
          </cell>
          <cell r="G1401" t="str">
            <v>CURRENT LIABILITIES AND PROVISIONS</v>
          </cell>
          <cell r="H1401" t="str">
            <v>CURRENT LIABILITIES</v>
          </cell>
          <cell r="I1401" t="str">
            <v>OTHER LIABILITIES</v>
          </cell>
        </row>
        <row r="1402">
          <cell r="A1402" t="str">
            <v>L506606</v>
          </cell>
          <cell r="B1402" t="str">
            <v>Adm. On EDLI Payable</v>
          </cell>
          <cell r="C1402" t="str">
            <v>LIABILITIES</v>
          </cell>
          <cell r="D1402" t="str">
            <v>BALANCE SHEET</v>
          </cell>
          <cell r="E1402" t="str">
            <v xml:space="preserve"> </v>
          </cell>
          <cell r="F1402" t="str">
            <v xml:space="preserve"> </v>
          </cell>
          <cell r="G1402" t="str">
            <v>CURRENT LIABILITIES AND PROVISIONS</v>
          </cell>
          <cell r="H1402" t="str">
            <v>CURRENT LIABILITIES</v>
          </cell>
          <cell r="I1402" t="str">
            <v>OTHER LIABILITIES</v>
          </cell>
        </row>
        <row r="1403">
          <cell r="A1403" t="str">
            <v>L506607</v>
          </cell>
          <cell r="B1403" t="str">
            <v>Superannuation Contri. Payable</v>
          </cell>
          <cell r="C1403" t="str">
            <v>LIABILITIES</v>
          </cell>
          <cell r="D1403" t="str">
            <v>BALANCE SHEET</v>
          </cell>
          <cell r="E1403" t="str">
            <v xml:space="preserve"> </v>
          </cell>
          <cell r="F1403" t="str">
            <v xml:space="preserve"> </v>
          </cell>
          <cell r="G1403" t="str">
            <v>CURRENT LIABILITIES AND PROVISIONS</v>
          </cell>
          <cell r="H1403" t="str">
            <v>CURRENT LIABILITIES</v>
          </cell>
          <cell r="I1403" t="str">
            <v>OTHER LIABILITIES</v>
          </cell>
        </row>
        <row r="1404">
          <cell r="A1404" t="str">
            <v>L506608</v>
          </cell>
          <cell r="B1404" t="str">
            <v>Salary And Wages Payable</v>
          </cell>
          <cell r="C1404" t="str">
            <v>LIABILITIES</v>
          </cell>
          <cell r="D1404" t="str">
            <v>BALANCE SHEET</v>
          </cell>
          <cell r="E1404" t="str">
            <v xml:space="preserve"> </v>
          </cell>
          <cell r="F1404" t="str">
            <v xml:space="preserve"> </v>
          </cell>
          <cell r="G1404" t="str">
            <v>CURRENT LIABILITIES AND PROVISIONS</v>
          </cell>
          <cell r="H1404" t="str">
            <v>CURRENT LIABILITIES</v>
          </cell>
          <cell r="I1404" t="str">
            <v>OTHER LIABILITIES</v>
          </cell>
        </row>
        <row r="1405">
          <cell r="A1405" t="str">
            <v>L506609</v>
          </cell>
          <cell r="B1405" t="str">
            <v>Bonus Payable</v>
          </cell>
          <cell r="C1405" t="str">
            <v>LIABILITIES</v>
          </cell>
          <cell r="D1405" t="str">
            <v>BALANCE SHEET</v>
          </cell>
          <cell r="E1405" t="str">
            <v xml:space="preserve"> </v>
          </cell>
          <cell r="F1405" t="str">
            <v xml:space="preserve"> </v>
          </cell>
          <cell r="G1405" t="str">
            <v>CURRENT LIABILITIES AND PROVISIONS</v>
          </cell>
          <cell r="H1405" t="str">
            <v>CURRENT LIABILITIES</v>
          </cell>
          <cell r="I1405" t="str">
            <v>OTHER LIABILITIES</v>
          </cell>
        </row>
        <row r="1406">
          <cell r="A1406" t="str">
            <v>L506610</v>
          </cell>
          <cell r="B1406" t="str">
            <v>Amt. Payable to Thrift Society</v>
          </cell>
          <cell r="C1406" t="str">
            <v>LIABILITIES</v>
          </cell>
          <cell r="D1406" t="str">
            <v>BALANCE SHEET</v>
          </cell>
          <cell r="E1406" t="str">
            <v xml:space="preserve"> </v>
          </cell>
          <cell r="F1406" t="str">
            <v xml:space="preserve"> </v>
          </cell>
          <cell r="G1406" t="str">
            <v>CURRENT LIABILITIES AND PROVISIONS</v>
          </cell>
          <cell r="H1406" t="str">
            <v>CURRENT LIABILITIES</v>
          </cell>
          <cell r="I1406" t="str">
            <v>OTHER LIABILITIES</v>
          </cell>
        </row>
        <row r="1407">
          <cell r="A1407" t="str">
            <v>L506611</v>
          </cell>
          <cell r="B1407" t="str">
            <v>Lease Rent Payable (Emp)</v>
          </cell>
          <cell r="C1407" t="str">
            <v>LIABILITIES</v>
          </cell>
          <cell r="D1407" t="str">
            <v>BALANCE SHEET</v>
          </cell>
          <cell r="E1407" t="str">
            <v xml:space="preserve"> </v>
          </cell>
          <cell r="F1407" t="str">
            <v xml:space="preserve"> </v>
          </cell>
          <cell r="G1407" t="str">
            <v>CURRENT LIABILITIES AND PROVISIONS</v>
          </cell>
          <cell r="H1407" t="str">
            <v>CURRENT LIABILITIES</v>
          </cell>
          <cell r="I1407" t="str">
            <v>OTHER LIABILITIES</v>
          </cell>
        </row>
        <row r="1408">
          <cell r="A1408" t="str">
            <v>L506612</v>
          </cell>
          <cell r="B1408" t="str">
            <v>PF Loan Account</v>
          </cell>
          <cell r="C1408" t="str">
            <v>LIABILITIES</v>
          </cell>
          <cell r="D1408" t="str">
            <v>BALANCE SHEET</v>
          </cell>
          <cell r="E1408" t="str">
            <v>SUPPLIER PAYABLE A/C</v>
          </cell>
          <cell r="F1408" t="str">
            <v xml:space="preserve"> </v>
          </cell>
          <cell r="G1408" t="str">
            <v>CURRENT LIABILITIES AND PROVISIONS</v>
          </cell>
          <cell r="H1408" t="str">
            <v>CURRENT LIABILITIES</v>
          </cell>
          <cell r="I1408" t="str">
            <v>OTHER LIABILITIES</v>
          </cell>
        </row>
        <row r="1409">
          <cell r="A1409" t="str">
            <v>L506701</v>
          </cell>
          <cell r="B1409" t="str">
            <v>Commission Payable</v>
          </cell>
          <cell r="C1409" t="str">
            <v>LIABILITIES</v>
          </cell>
          <cell r="D1409" t="str">
            <v>BALANCE SHEET</v>
          </cell>
          <cell r="E1409" t="str">
            <v xml:space="preserve"> </v>
          </cell>
          <cell r="F1409" t="str">
            <v xml:space="preserve"> </v>
          </cell>
          <cell r="G1409" t="str">
            <v>CURRENT LIABILITIES AND PROVISIONS</v>
          </cell>
          <cell r="H1409" t="str">
            <v>CURRENT LIABILITIES</v>
          </cell>
          <cell r="I1409" t="str">
            <v>OTHER LIABILITIES</v>
          </cell>
        </row>
        <row r="1410">
          <cell r="A1410" t="str">
            <v>L506702</v>
          </cell>
          <cell r="B1410" t="str">
            <v>Welfare Fund- Payable</v>
          </cell>
          <cell r="C1410" t="str">
            <v>LIABILITIES</v>
          </cell>
          <cell r="D1410" t="str">
            <v>BALANCE SHEET</v>
          </cell>
          <cell r="E1410" t="str">
            <v xml:space="preserve"> </v>
          </cell>
          <cell r="F1410" t="str">
            <v xml:space="preserve"> </v>
          </cell>
          <cell r="G1410" t="str">
            <v>CURRENT LIABILITIES AND PROVISIONS</v>
          </cell>
          <cell r="H1410" t="str">
            <v>CURRENT LIABILITIES</v>
          </cell>
          <cell r="I1410" t="str">
            <v>OTHER LIABILITIES</v>
          </cell>
        </row>
        <row r="1411">
          <cell r="A1411" t="str">
            <v>L506703</v>
          </cell>
          <cell r="B1411" t="str">
            <v>Punjab Labour Welfare Fund Payable</v>
          </cell>
          <cell r="C1411" t="str">
            <v>LIABILITIES</v>
          </cell>
          <cell r="D1411" t="str">
            <v>BALANCE SHEET</v>
          </cell>
          <cell r="E1411" t="str">
            <v xml:space="preserve"> </v>
          </cell>
          <cell r="F1411" t="str">
            <v xml:space="preserve"> </v>
          </cell>
          <cell r="G1411" t="str">
            <v>CURRENT LIABILITIES AND PROVISIONS</v>
          </cell>
          <cell r="H1411" t="str">
            <v>CURRENT LIABILITIES</v>
          </cell>
          <cell r="I1411" t="str">
            <v>OTHER LIABILITIES</v>
          </cell>
        </row>
        <row r="1412">
          <cell r="A1412" t="str">
            <v>L506704</v>
          </cell>
          <cell r="B1412" t="str">
            <v>Interest Payable (Misc.)</v>
          </cell>
          <cell r="C1412" t="str">
            <v>LIABILITIES</v>
          </cell>
          <cell r="D1412" t="str">
            <v>BALANCE SHEET</v>
          </cell>
          <cell r="E1412" t="str">
            <v xml:space="preserve"> </v>
          </cell>
          <cell r="F1412" t="str">
            <v xml:space="preserve"> </v>
          </cell>
          <cell r="G1412" t="str">
            <v>CURRENT LIABILITIES AND PROVISIONS</v>
          </cell>
          <cell r="H1412" t="str">
            <v>CURRENT LIABILITIES</v>
          </cell>
          <cell r="I1412" t="str">
            <v>OTHER LIABILITIES</v>
          </cell>
        </row>
        <row r="1413">
          <cell r="A1413" t="str">
            <v>L506705</v>
          </cell>
          <cell r="B1413" t="str">
            <v>Shyam Niwas Security</v>
          </cell>
          <cell r="C1413" t="str">
            <v>LIABILITIES</v>
          </cell>
          <cell r="D1413" t="str">
            <v>BALANCE SHEET</v>
          </cell>
          <cell r="E1413" t="str">
            <v xml:space="preserve"> </v>
          </cell>
          <cell r="F1413" t="str">
            <v xml:space="preserve"> </v>
          </cell>
          <cell r="G1413" t="str">
            <v>CURRENT LIABILITIES AND PROVISIONS</v>
          </cell>
          <cell r="H1413" t="str">
            <v>CURRENT LIABILITIES</v>
          </cell>
          <cell r="I1413" t="str">
            <v>OTHER LIABILITIES</v>
          </cell>
        </row>
        <row r="1414">
          <cell r="A1414" t="str">
            <v>L506706</v>
          </cell>
          <cell r="B1414" t="str">
            <v>Rent Payable</v>
          </cell>
          <cell r="C1414" t="str">
            <v>LIABILITIES</v>
          </cell>
          <cell r="D1414" t="str">
            <v>BALANCE SHEET</v>
          </cell>
          <cell r="E1414" t="str">
            <v>SUPPLIER PAYABLE A/C</v>
          </cell>
          <cell r="F1414" t="str">
            <v xml:space="preserve"> </v>
          </cell>
          <cell r="G1414" t="str">
            <v>CURRENT LIABILITIES AND PROVISIONS</v>
          </cell>
          <cell r="H1414" t="str">
            <v>CURRENT LIABILITIES</v>
          </cell>
          <cell r="I1414" t="str">
            <v>OTHER LIABILITIES</v>
          </cell>
        </row>
        <row r="1415">
          <cell r="A1415" t="str">
            <v>L506707</v>
          </cell>
          <cell r="B1415" t="str">
            <v>Advance Rent Received</v>
          </cell>
          <cell r="C1415" t="str">
            <v>LIABILITIES</v>
          </cell>
          <cell r="D1415" t="str">
            <v>BALANCE SHEET</v>
          </cell>
          <cell r="E1415" t="str">
            <v xml:space="preserve"> </v>
          </cell>
          <cell r="F1415" t="str">
            <v xml:space="preserve"> </v>
          </cell>
          <cell r="G1415" t="str">
            <v>CURRENT LIABILITIES AND PROVISIONS</v>
          </cell>
          <cell r="H1415" t="str">
            <v>CURRENT LIABILITIES</v>
          </cell>
          <cell r="I1415" t="str">
            <v>OTHER LIABILITIES</v>
          </cell>
        </row>
        <row r="1416">
          <cell r="A1416" t="str">
            <v>L506708</v>
          </cell>
          <cell r="B1416" t="str">
            <v>Initial Deposits</v>
          </cell>
          <cell r="C1416" t="str">
            <v>LIABILITIES</v>
          </cell>
          <cell r="D1416" t="str">
            <v>BALANCE SHEET</v>
          </cell>
          <cell r="E1416" t="str">
            <v xml:space="preserve"> </v>
          </cell>
          <cell r="F1416" t="str">
            <v xml:space="preserve"> </v>
          </cell>
          <cell r="G1416" t="str">
            <v>CURRENT LIABILITIES AND PROVISIONS</v>
          </cell>
          <cell r="H1416" t="str">
            <v>CURRENT LIABILITIES</v>
          </cell>
          <cell r="I1416" t="str">
            <v>OTHER LIABILITIES</v>
          </cell>
        </row>
        <row r="1417">
          <cell r="A1417" t="str">
            <v>L506709</v>
          </cell>
          <cell r="B1417" t="str">
            <v>Deposit For Re-Appointment Of Directors</v>
          </cell>
          <cell r="C1417" t="str">
            <v>LIABILITIES</v>
          </cell>
          <cell r="D1417" t="str">
            <v>BALANCE SHEET</v>
          </cell>
          <cell r="E1417" t="str">
            <v xml:space="preserve"> </v>
          </cell>
          <cell r="F1417" t="str">
            <v xml:space="preserve"> </v>
          </cell>
          <cell r="G1417" t="str">
            <v>CURRENT LIABILITIES AND PROVISIONS</v>
          </cell>
          <cell r="H1417" t="str">
            <v>CURRENT LIABILITIES</v>
          </cell>
          <cell r="I1417" t="str">
            <v>OTHER LIABILITIES</v>
          </cell>
        </row>
        <row r="1418">
          <cell r="A1418" t="str">
            <v>L506710</v>
          </cell>
          <cell r="B1418" t="str">
            <v>Amt. Rec. Dlf Centre Tenants</v>
          </cell>
          <cell r="C1418" t="str">
            <v>LIABILITIES</v>
          </cell>
          <cell r="D1418" t="str">
            <v>BALANCE SHEET</v>
          </cell>
          <cell r="E1418" t="str">
            <v xml:space="preserve"> </v>
          </cell>
          <cell r="F1418" t="str">
            <v xml:space="preserve"> </v>
          </cell>
          <cell r="G1418" t="str">
            <v>CURRENT LIABILITIES AND PROVISIONS</v>
          </cell>
          <cell r="H1418" t="str">
            <v>CURRENT LIABILITIES</v>
          </cell>
          <cell r="I1418" t="str">
            <v>OTHER LIABILITIES</v>
          </cell>
        </row>
        <row r="1419">
          <cell r="A1419" t="str">
            <v>L506711</v>
          </cell>
          <cell r="B1419" t="str">
            <v>Stale Cheques</v>
          </cell>
          <cell r="C1419" t="str">
            <v>LIABILITIES</v>
          </cell>
          <cell r="D1419" t="str">
            <v>BALANCE SHEET</v>
          </cell>
          <cell r="E1419" t="str">
            <v xml:space="preserve"> </v>
          </cell>
          <cell r="F1419" t="str">
            <v xml:space="preserve"> </v>
          </cell>
          <cell r="G1419" t="str">
            <v>CURRENT LIABILITIES AND PROVISIONS</v>
          </cell>
          <cell r="H1419" t="str">
            <v>CURRENT LIABILITIES</v>
          </cell>
          <cell r="I1419" t="str">
            <v>OTHER LIABILITIES</v>
          </cell>
        </row>
        <row r="1420">
          <cell r="A1420" t="str">
            <v>L506712</v>
          </cell>
          <cell r="B1420" t="str">
            <v>Advance Adjustable - D G Set</v>
          </cell>
          <cell r="C1420" t="str">
            <v>LIABILITIES</v>
          </cell>
          <cell r="D1420" t="str">
            <v>BALANCE SHEET</v>
          </cell>
          <cell r="E1420" t="str">
            <v xml:space="preserve"> </v>
          </cell>
          <cell r="F1420" t="str">
            <v xml:space="preserve"> </v>
          </cell>
          <cell r="G1420" t="str">
            <v>CURRENT LIABILITIES AND PROVISIONS</v>
          </cell>
          <cell r="H1420" t="str">
            <v>CURRENT LIABILITIES</v>
          </cell>
          <cell r="I1420" t="str">
            <v>OTHER LIABILITIES</v>
          </cell>
        </row>
        <row r="1421">
          <cell r="A1421" t="str">
            <v>L506713</v>
          </cell>
          <cell r="B1421" t="str">
            <v>Adv. Adjusted Agst Maint. Chgs</v>
          </cell>
          <cell r="C1421" t="str">
            <v>LIABILITIES</v>
          </cell>
          <cell r="D1421" t="str">
            <v>BALANCE SHEET</v>
          </cell>
          <cell r="E1421" t="str">
            <v xml:space="preserve"> </v>
          </cell>
          <cell r="F1421" t="str">
            <v xml:space="preserve"> </v>
          </cell>
          <cell r="G1421" t="str">
            <v>CURRENT LIABILITIES AND PROVISIONS</v>
          </cell>
          <cell r="H1421" t="str">
            <v>CURRENT LIABILITIES</v>
          </cell>
          <cell r="I1421" t="str">
            <v>OTHER LIABILITIES</v>
          </cell>
        </row>
        <row r="1422">
          <cell r="A1422" t="str">
            <v>L506714</v>
          </cell>
          <cell r="B1422" t="str">
            <v>Advance Adjustable</v>
          </cell>
          <cell r="C1422" t="str">
            <v>LIABILITIES</v>
          </cell>
          <cell r="D1422" t="str">
            <v>BALANCE SHEET</v>
          </cell>
          <cell r="E1422" t="str">
            <v xml:space="preserve"> </v>
          </cell>
          <cell r="F1422" t="str">
            <v xml:space="preserve"> </v>
          </cell>
          <cell r="G1422" t="str">
            <v>CURRENT LIABILITIES AND PROVISIONS</v>
          </cell>
          <cell r="H1422" t="str">
            <v>CURRENT LIABILITIES</v>
          </cell>
          <cell r="I1422" t="str">
            <v>OTHER LIABILITIES</v>
          </cell>
        </row>
        <row r="1423">
          <cell r="A1423" t="str">
            <v>L506715</v>
          </cell>
          <cell r="B1423" t="str">
            <v>Expenses Payable</v>
          </cell>
          <cell r="C1423" t="str">
            <v>LIABILITIES</v>
          </cell>
          <cell r="D1423" t="str">
            <v>BALANCE SHEET</v>
          </cell>
          <cell r="E1423" t="str">
            <v xml:space="preserve"> </v>
          </cell>
          <cell r="F1423" t="str">
            <v xml:space="preserve"> </v>
          </cell>
          <cell r="G1423" t="str">
            <v>CURRENT LIABILITIES AND PROVISIONS</v>
          </cell>
          <cell r="H1423" t="str">
            <v>CURRENT LIABILITIES</v>
          </cell>
          <cell r="I1423" t="str">
            <v>OTHER LIABILITIES</v>
          </cell>
        </row>
        <row r="1424">
          <cell r="A1424" t="str">
            <v>L506716</v>
          </cell>
          <cell r="B1424" t="str">
            <v>Indirect Tax Recovered</v>
          </cell>
          <cell r="C1424" t="str">
            <v>LIABILITIES</v>
          </cell>
          <cell r="D1424" t="str">
            <v>BALANCE SHEET</v>
          </cell>
          <cell r="E1424" t="str">
            <v xml:space="preserve"> </v>
          </cell>
          <cell r="F1424" t="str">
            <v xml:space="preserve"> </v>
          </cell>
          <cell r="G1424" t="str">
            <v>CURRENT LIABILITIES AND PROVISIONS</v>
          </cell>
          <cell r="H1424" t="str">
            <v>CURRENT LIABILITIES</v>
          </cell>
          <cell r="I1424" t="str">
            <v>OTHER LIABILITIES</v>
          </cell>
        </row>
        <row r="1425">
          <cell r="A1425" t="str">
            <v>L506717</v>
          </cell>
          <cell r="B1425" t="str">
            <v>Indirect Tax Recovered- DLF CENTRE POINT</v>
          </cell>
          <cell r="C1425" t="str">
            <v>LIABILITIES</v>
          </cell>
          <cell r="D1425" t="str">
            <v>BALANCE SHEET</v>
          </cell>
          <cell r="E1425" t="str">
            <v xml:space="preserve"> </v>
          </cell>
          <cell r="F1425" t="str">
            <v xml:space="preserve"> </v>
          </cell>
          <cell r="G1425" t="str">
            <v>CURRENT LIABILITIES AND PROVISIONS</v>
          </cell>
          <cell r="H1425" t="str">
            <v>CURRENT LIABILITIES</v>
          </cell>
          <cell r="I1425" t="str">
            <v>OTHER LIABILITIES</v>
          </cell>
        </row>
        <row r="1426">
          <cell r="A1426" t="str">
            <v>L506718</v>
          </cell>
          <cell r="B1426" t="str">
            <v>Indirect Tax Recovered- TRINITY TOWERS</v>
          </cell>
          <cell r="C1426" t="str">
            <v>LIABILITIES</v>
          </cell>
          <cell r="D1426" t="str">
            <v>BALANCE SHEET</v>
          </cell>
          <cell r="E1426" t="str">
            <v xml:space="preserve"> </v>
          </cell>
          <cell r="F1426" t="str">
            <v xml:space="preserve"> </v>
          </cell>
          <cell r="G1426" t="str">
            <v>CURRENT LIABILITIES AND PROVISIONS</v>
          </cell>
          <cell r="H1426" t="str">
            <v>CURRENT LIABILITIES</v>
          </cell>
          <cell r="I1426" t="str">
            <v>OTHER LIABILITIES</v>
          </cell>
        </row>
        <row r="1427">
          <cell r="A1427" t="str">
            <v>L506719</v>
          </cell>
          <cell r="B1427" t="str">
            <v>Indirect Tax Recovered- DLF GRAND MALL</v>
          </cell>
          <cell r="C1427" t="str">
            <v>LIABILITIES</v>
          </cell>
          <cell r="D1427" t="str">
            <v>BALANCE SHEET</v>
          </cell>
          <cell r="E1427" t="str">
            <v xml:space="preserve"> </v>
          </cell>
          <cell r="F1427" t="str">
            <v xml:space="preserve"> </v>
          </cell>
          <cell r="G1427" t="str">
            <v>CURRENT LIABILITIES AND PROVISIONS</v>
          </cell>
          <cell r="H1427" t="str">
            <v>CURRENT LIABILITIES</v>
          </cell>
          <cell r="I1427" t="str">
            <v>OTHER LIABILITIES</v>
          </cell>
        </row>
        <row r="1428">
          <cell r="A1428" t="str">
            <v>L506720</v>
          </cell>
          <cell r="B1428" t="str">
            <v>Gift Card Payable</v>
          </cell>
          <cell r="C1428" t="str">
            <v>LIABILITIES</v>
          </cell>
          <cell r="D1428" t="str">
            <v>BALANCE SHEET</v>
          </cell>
          <cell r="E1428" t="str">
            <v xml:space="preserve"> </v>
          </cell>
          <cell r="F1428" t="str">
            <v xml:space="preserve"> </v>
          </cell>
          <cell r="G1428" t="str">
            <v>CURRENT LIABILITIES AND PROVISIONS</v>
          </cell>
          <cell r="H1428" t="str">
            <v>CURRENT LIABILITIES</v>
          </cell>
          <cell r="I1428" t="str">
            <v>OTHER LIABILITIES</v>
          </cell>
        </row>
        <row r="1429">
          <cell r="A1429" t="str">
            <v>L506721</v>
          </cell>
          <cell r="B1429" t="str">
            <v>Audit Fee Payable</v>
          </cell>
          <cell r="C1429" t="str">
            <v>LIABILITIES</v>
          </cell>
          <cell r="D1429" t="str">
            <v>BALANCE SHEET</v>
          </cell>
          <cell r="E1429" t="str">
            <v xml:space="preserve"> </v>
          </cell>
          <cell r="F1429" t="str">
            <v xml:space="preserve"> </v>
          </cell>
          <cell r="G1429" t="str">
            <v>CURRENT LIABILITIES AND PROVISIONS</v>
          </cell>
          <cell r="H1429" t="str">
            <v>CURRENT LIABILITIES</v>
          </cell>
          <cell r="I1429" t="str">
            <v>OTHER LIABILITIES</v>
          </cell>
        </row>
        <row r="1430">
          <cell r="A1430" t="str">
            <v>L506722</v>
          </cell>
          <cell r="B1430" t="str">
            <v>SUPPLIER CONTRA A/C</v>
          </cell>
          <cell r="C1430" t="str">
            <v>LIABILITIES</v>
          </cell>
          <cell r="D1430" t="str">
            <v>BALANCE SHEET</v>
          </cell>
          <cell r="E1430" t="str">
            <v xml:space="preserve"> </v>
          </cell>
          <cell r="F1430" t="str">
            <v xml:space="preserve"> </v>
          </cell>
          <cell r="G1430" t="str">
            <v>CURRENT LIABILITIES AND PROVISIONS</v>
          </cell>
          <cell r="H1430" t="str">
            <v>CURRENT LIABILITIES</v>
          </cell>
          <cell r="I1430" t="str">
            <v>OTHER LIABILITIES</v>
          </cell>
        </row>
        <row r="1431">
          <cell r="A1431" t="str">
            <v>L506723</v>
          </cell>
          <cell r="B1431" t="str">
            <v>Other Deductions</v>
          </cell>
          <cell r="C1431" t="str">
            <v>LIABILITIES</v>
          </cell>
          <cell r="D1431" t="str">
            <v>BALANCE SHEET</v>
          </cell>
          <cell r="E1431" t="str">
            <v xml:space="preserve"> </v>
          </cell>
          <cell r="F1431" t="str">
            <v xml:space="preserve"> </v>
          </cell>
          <cell r="G1431" t="str">
            <v>CURRENT LIABILITIES AND PROVISIONS</v>
          </cell>
          <cell r="H1431" t="str">
            <v>CURRENT LIABILITIES</v>
          </cell>
          <cell r="I1431" t="str">
            <v>OTHER LIABILITIES</v>
          </cell>
        </row>
        <row r="1432">
          <cell r="A1432" t="str">
            <v>L506724</v>
          </cell>
          <cell r="B1432" t="str">
            <v>Advance Bookings</v>
          </cell>
          <cell r="C1432" t="str">
            <v>LIABILITIES</v>
          </cell>
          <cell r="D1432" t="str">
            <v>BALANCE SHEET</v>
          </cell>
          <cell r="E1432" t="str">
            <v xml:space="preserve"> </v>
          </cell>
          <cell r="F1432" t="str">
            <v xml:space="preserve"> </v>
          </cell>
          <cell r="G1432" t="str">
            <v>CURRENT LIABILITIES AND PROVISIONS</v>
          </cell>
          <cell r="H1432" t="str">
            <v>CURRENT LIABILITIES</v>
          </cell>
          <cell r="I1432" t="str">
            <v>OTHER LIABILITIES</v>
          </cell>
        </row>
        <row r="1433">
          <cell r="A1433" t="str">
            <v>L506725</v>
          </cell>
          <cell r="B1433" t="str">
            <v>Credit Card Excess Recd.</v>
          </cell>
          <cell r="C1433" t="str">
            <v>LIABILITIES</v>
          </cell>
          <cell r="D1433" t="str">
            <v>BALANCE SHEET</v>
          </cell>
          <cell r="E1433" t="str">
            <v xml:space="preserve"> </v>
          </cell>
          <cell r="F1433" t="str">
            <v xml:space="preserve"> </v>
          </cell>
          <cell r="G1433" t="str">
            <v>CURRENT LIABILITIES AND PROVISIONS</v>
          </cell>
          <cell r="H1433" t="str">
            <v>CURRENT LIABILITIES</v>
          </cell>
          <cell r="I1433" t="str">
            <v>OTHER LIABILITIES</v>
          </cell>
        </row>
        <row r="1434">
          <cell r="A1434" t="str">
            <v>L506726</v>
          </cell>
          <cell r="B1434" t="str">
            <v>INR Payable</v>
          </cell>
          <cell r="C1434" t="str">
            <v>LIABILITIES</v>
          </cell>
          <cell r="D1434" t="str">
            <v>BALANCE SHEET</v>
          </cell>
          <cell r="E1434" t="str">
            <v xml:space="preserve"> </v>
          </cell>
          <cell r="F1434" t="str">
            <v xml:space="preserve"> </v>
          </cell>
          <cell r="G1434" t="str">
            <v>CURRENT LIABILITIES AND PROVISIONS</v>
          </cell>
          <cell r="H1434" t="str">
            <v>CURRENT LIABILITIES</v>
          </cell>
          <cell r="I1434" t="str">
            <v>OTHER LIABILITIES</v>
          </cell>
        </row>
        <row r="1435">
          <cell r="A1435" t="str">
            <v>L506727</v>
          </cell>
          <cell r="B1435" t="str">
            <v>DEPRECIATION FUND</v>
          </cell>
          <cell r="C1435" t="str">
            <v>LIABILITIES</v>
          </cell>
          <cell r="D1435" t="str">
            <v>BALANCE SHEET</v>
          </cell>
          <cell r="G1435" t="str">
            <v>CURRENT LIABILITIES AND PROVISIONS</v>
          </cell>
          <cell r="H1435" t="str">
            <v>CURRENT LIABILITIES</v>
          </cell>
          <cell r="I1435" t="str">
            <v>OTHER LIABILITIES</v>
          </cell>
        </row>
        <row r="1436">
          <cell r="A1436" t="str">
            <v>L506728</v>
          </cell>
          <cell r="B1436" t="str">
            <v>OVERSEAS PROJECTS</v>
          </cell>
          <cell r="C1436" t="str">
            <v>LIABILITIES</v>
          </cell>
          <cell r="D1436" t="str">
            <v>BALANCE SHEET</v>
          </cell>
          <cell r="G1436" t="str">
            <v>CURRENT LIABILITIES AND PROVISIONS</v>
          </cell>
          <cell r="H1436" t="str">
            <v>CURRENT LIABILITIES</v>
          </cell>
          <cell r="I1436" t="str">
            <v>OTHER LIABILITIES</v>
          </cell>
        </row>
        <row r="1437">
          <cell r="A1437" t="str">
            <v>L506729</v>
          </cell>
          <cell r="B1437" t="str">
            <v>INLAND PROJECTS</v>
          </cell>
          <cell r="C1437" t="str">
            <v>LIABILITIES</v>
          </cell>
          <cell r="D1437" t="str">
            <v>BALANCE SHEET</v>
          </cell>
          <cell r="G1437" t="str">
            <v>CURRENT LIABILITIES AND PROVISIONS</v>
          </cell>
          <cell r="H1437" t="str">
            <v>CURRENT LIABILITIES</v>
          </cell>
          <cell r="I1437" t="str">
            <v>OTHER LIABILITIES</v>
          </cell>
        </row>
        <row r="1438">
          <cell r="A1438" t="str">
            <v>L506730</v>
          </cell>
          <cell r="B1438" t="str">
            <v>PROJECT CONTROL ACCOUNT</v>
          </cell>
          <cell r="C1438" t="str">
            <v>LIABILITIES</v>
          </cell>
          <cell r="D1438" t="str">
            <v>BALANCE SHEET</v>
          </cell>
          <cell r="G1438" t="str">
            <v>CURRENT LIABILITIES AND PROVISIONS</v>
          </cell>
          <cell r="H1438" t="str">
            <v>CURRENT LIABILITIES</v>
          </cell>
          <cell r="I1438" t="str">
            <v>OTHER LIABILITIES</v>
          </cell>
        </row>
        <row r="1439">
          <cell r="A1439" t="str">
            <v>L506999</v>
          </cell>
          <cell r="B1439" t="str">
            <v>Suspense A/c (Plots)</v>
          </cell>
          <cell r="C1439" t="str">
            <v>LIABILITIES</v>
          </cell>
          <cell r="D1439" t="str">
            <v>BALANCE SHEET</v>
          </cell>
          <cell r="E1439" t="str">
            <v xml:space="preserve"> </v>
          </cell>
          <cell r="F1439" t="str">
            <v xml:space="preserve"> </v>
          </cell>
          <cell r="G1439" t="str">
            <v>CURRENT LIABILITIES AND PROVISIONS</v>
          </cell>
          <cell r="H1439" t="str">
            <v>CURRENT LIABILITIES</v>
          </cell>
          <cell r="I1439" t="str">
            <v>OTHER LIABILITIES</v>
          </cell>
        </row>
        <row r="1440">
          <cell r="A1440" t="str">
            <v>L507001</v>
          </cell>
          <cell r="B1440" t="str">
            <v>Interest accrued but not Due (Loan)</v>
          </cell>
          <cell r="C1440" t="str">
            <v>LIABILITIES</v>
          </cell>
          <cell r="D1440" t="str">
            <v>BALANCE SHEET</v>
          </cell>
          <cell r="E1440" t="str">
            <v xml:space="preserve"> </v>
          </cell>
          <cell r="F1440" t="str">
            <v xml:space="preserve"> </v>
          </cell>
          <cell r="G1440" t="str">
            <v>CURRENT LIABILITIES AND PROVISIONS</v>
          </cell>
          <cell r="H1440" t="str">
            <v>CURRENT LIABILITIES</v>
          </cell>
          <cell r="I1440" t="str">
            <v>INTEREST ACCRUED BUT NOT DUE</v>
          </cell>
        </row>
        <row r="1441">
          <cell r="A1441" t="str">
            <v>L507002</v>
          </cell>
          <cell r="B1441" t="str">
            <v>Interest accrued but not Due (Others)</v>
          </cell>
          <cell r="C1441" t="str">
            <v>LIABILITIES</v>
          </cell>
          <cell r="D1441" t="str">
            <v>BALANCE SHEET</v>
          </cell>
          <cell r="E1441" t="str">
            <v xml:space="preserve"> </v>
          </cell>
          <cell r="F1441" t="str">
            <v xml:space="preserve"> </v>
          </cell>
          <cell r="G1441" t="str">
            <v>CURRENT LIABILITIES AND PROVISIONS</v>
          </cell>
          <cell r="H1441" t="str">
            <v>CURRENT LIABILITIES</v>
          </cell>
          <cell r="I1441" t="str">
            <v>INTEREST ACCRUED BUT NOT DUE</v>
          </cell>
        </row>
        <row r="1442">
          <cell r="A1442" t="str">
            <v>L601001</v>
          </cell>
          <cell r="B1442" t="str">
            <v>Provision for Proposed dividend</v>
          </cell>
          <cell r="C1442" t="str">
            <v>LIABILITIES</v>
          </cell>
          <cell r="D1442" t="str">
            <v>BALANCE SHEET</v>
          </cell>
          <cell r="E1442" t="str">
            <v xml:space="preserve"> </v>
          </cell>
          <cell r="F1442" t="str">
            <v xml:space="preserve"> </v>
          </cell>
          <cell r="G1442" t="str">
            <v>CURRENT LIABILITIES AND PROVISIONS</v>
          </cell>
          <cell r="H1442" t="str">
            <v>PROVISIONS(LIAB)</v>
          </cell>
          <cell r="I1442" t="str">
            <v>PROPOSED DIVIDEND</v>
          </cell>
        </row>
        <row r="1443">
          <cell r="A1443" t="str">
            <v>L601002</v>
          </cell>
          <cell r="B1443" t="str">
            <v>Unpaid/ Unclaimed dividend</v>
          </cell>
          <cell r="C1443" t="str">
            <v>LIABILITIES</v>
          </cell>
          <cell r="D1443" t="str">
            <v>BALANCE SHEET</v>
          </cell>
          <cell r="E1443" t="str">
            <v xml:space="preserve"> </v>
          </cell>
          <cell r="F1443" t="str">
            <v xml:space="preserve"> </v>
          </cell>
          <cell r="G1443" t="str">
            <v>CURRENT LIABILITIES AND PROVISIONS</v>
          </cell>
          <cell r="H1443" t="str">
            <v>PROVISIONS(LIAB)</v>
          </cell>
          <cell r="I1443" t="str">
            <v>UNCLAIMED DIVIDEND</v>
          </cell>
        </row>
        <row r="1444">
          <cell r="A1444" t="str">
            <v>L601003</v>
          </cell>
          <cell r="B1444" t="str">
            <v>Dividend Payable - Preference Shares</v>
          </cell>
          <cell r="C1444" t="str">
            <v>LIABILITIES</v>
          </cell>
          <cell r="D1444" t="str">
            <v>BALANCE SHEET</v>
          </cell>
          <cell r="E1444" t="str">
            <v xml:space="preserve"> </v>
          </cell>
          <cell r="F1444" t="str">
            <v xml:space="preserve"> </v>
          </cell>
          <cell r="G1444" t="str">
            <v>CURRENT LIABILITIES AND PROVISIONS</v>
          </cell>
          <cell r="H1444" t="str">
            <v>CURRENT LIABILITIES</v>
          </cell>
          <cell r="I1444" t="str">
            <v>OTHER LIABILITIES</v>
          </cell>
        </row>
        <row r="1445">
          <cell r="A1445" t="str">
            <v>L601004</v>
          </cell>
          <cell r="B1445" t="str">
            <v>Dividend Distribution Tax Payable</v>
          </cell>
          <cell r="C1445" t="str">
            <v>LIABILITIES</v>
          </cell>
          <cell r="D1445" t="str">
            <v>BALANCE SHEET</v>
          </cell>
          <cell r="E1445" t="str">
            <v xml:space="preserve"> </v>
          </cell>
          <cell r="F1445" t="str">
            <v xml:space="preserve"> </v>
          </cell>
          <cell r="G1445" t="str">
            <v>CURRENT LIABILITIES AND PROVISIONS</v>
          </cell>
          <cell r="H1445" t="str">
            <v>PROVISIONS(LIAB)</v>
          </cell>
          <cell r="I1445" t="str">
            <v>OTHER PROVISIONS</v>
          </cell>
        </row>
        <row r="1446">
          <cell r="A1446" t="str">
            <v>L601101</v>
          </cell>
          <cell r="B1446" t="str">
            <v>Provision For Leave Salary</v>
          </cell>
          <cell r="C1446" t="str">
            <v>LIABILITIES</v>
          </cell>
          <cell r="D1446" t="str">
            <v>BALANCE SHEET</v>
          </cell>
          <cell r="E1446" t="str">
            <v xml:space="preserve"> </v>
          </cell>
          <cell r="F1446" t="str">
            <v xml:space="preserve"> </v>
          </cell>
          <cell r="G1446" t="str">
            <v>CURRENT LIABILITIES AND PROVISIONS</v>
          </cell>
          <cell r="H1446" t="str">
            <v>PROVISIONS(LIAB)</v>
          </cell>
          <cell r="I1446" t="str">
            <v>RETIREMENT PROVISION</v>
          </cell>
        </row>
        <row r="1447">
          <cell r="A1447" t="str">
            <v>L601102</v>
          </cell>
          <cell r="B1447" t="str">
            <v>Provision For Gratuity</v>
          </cell>
          <cell r="C1447" t="str">
            <v>LIABILITIES</v>
          </cell>
          <cell r="D1447" t="str">
            <v>BALANCE SHEET</v>
          </cell>
          <cell r="E1447" t="str">
            <v xml:space="preserve"> </v>
          </cell>
          <cell r="F1447" t="str">
            <v xml:space="preserve"> </v>
          </cell>
          <cell r="G1447" t="str">
            <v>CURRENT LIABILITIES AND PROVISIONS</v>
          </cell>
          <cell r="H1447" t="str">
            <v>PROVISIONS(LIAB)</v>
          </cell>
          <cell r="I1447" t="str">
            <v>RETIREMENT PROVISION</v>
          </cell>
        </row>
        <row r="1448">
          <cell r="A1448" t="str">
            <v>L601103</v>
          </cell>
          <cell r="B1448" t="str">
            <v>Provision For Bonus</v>
          </cell>
          <cell r="C1448" t="str">
            <v>LIABILITIES</v>
          </cell>
          <cell r="D1448" t="str">
            <v>BALANCE SHEET</v>
          </cell>
          <cell r="E1448" t="str">
            <v xml:space="preserve"> </v>
          </cell>
          <cell r="F1448" t="str">
            <v xml:space="preserve"> </v>
          </cell>
          <cell r="G1448" t="str">
            <v>CURRENT LIABILITIES AND PROVISIONS</v>
          </cell>
          <cell r="H1448" t="str">
            <v>PROVISIONS(LIAB)</v>
          </cell>
          <cell r="I1448" t="str">
            <v>OTHER PROVISIONS</v>
          </cell>
        </row>
        <row r="1449">
          <cell r="A1449" t="str">
            <v>L601104</v>
          </cell>
          <cell r="B1449" t="str">
            <v>Provision For Superannuation</v>
          </cell>
          <cell r="C1449" t="str">
            <v>LIABILITIES</v>
          </cell>
          <cell r="D1449" t="str">
            <v>BALANCE SHEET</v>
          </cell>
          <cell r="E1449" t="str">
            <v xml:space="preserve"> </v>
          </cell>
          <cell r="F1449" t="str">
            <v xml:space="preserve"> </v>
          </cell>
          <cell r="G1449" t="str">
            <v>CURRENT LIABILITIES AND PROVISIONS</v>
          </cell>
          <cell r="H1449" t="str">
            <v>PROVISIONS(LIAB)</v>
          </cell>
          <cell r="I1449" t="str">
            <v>OTHER PROVISIONS</v>
          </cell>
        </row>
        <row r="1450">
          <cell r="A1450" t="str">
            <v>L601201</v>
          </cell>
          <cell r="B1450" t="str">
            <v>Provision For Income Tax</v>
          </cell>
          <cell r="C1450" t="str">
            <v>LIABILITIES</v>
          </cell>
          <cell r="D1450" t="str">
            <v>BALANCE SHEET</v>
          </cell>
          <cell r="E1450" t="str">
            <v xml:space="preserve"> </v>
          </cell>
          <cell r="F1450" t="str">
            <v xml:space="preserve"> </v>
          </cell>
          <cell r="G1450" t="str">
            <v>CURRENT LIABILITIES AND PROVISIONS</v>
          </cell>
          <cell r="H1450" t="str">
            <v>PROVISIONS(LIAB)</v>
          </cell>
          <cell r="I1450" t="str">
            <v>PROVISION FOR INCOME TAX</v>
          </cell>
        </row>
        <row r="1451">
          <cell r="A1451" t="str">
            <v>L601301</v>
          </cell>
          <cell r="B1451" t="str">
            <v>Provision for Doubtful debts</v>
          </cell>
          <cell r="C1451" t="str">
            <v>LIABILITIES</v>
          </cell>
          <cell r="D1451" t="str">
            <v>BALANCE SHEET</v>
          </cell>
          <cell r="E1451" t="str">
            <v xml:space="preserve"> </v>
          </cell>
          <cell r="F1451" t="str">
            <v xml:space="preserve"> </v>
          </cell>
          <cell r="G1451" t="str">
            <v>CURRENT LIABILITIES AND PROVISIONS</v>
          </cell>
          <cell r="H1451" t="str">
            <v>PROVISIONS(LIAB)</v>
          </cell>
          <cell r="I1451" t="str">
            <v>PROVISION FOR DOUBTFUL DEBTS</v>
          </cell>
        </row>
        <row r="1452">
          <cell r="A1452" t="str">
            <v>L601302</v>
          </cell>
          <cell r="B1452" t="str">
            <v>Provision for Doubtful debts- Investment</v>
          </cell>
          <cell r="C1452" t="str">
            <v>LIABILITIES</v>
          </cell>
          <cell r="D1452" t="str">
            <v>BALANCE SHEET</v>
          </cell>
          <cell r="E1452" t="str">
            <v xml:space="preserve"> </v>
          </cell>
          <cell r="F1452" t="str">
            <v xml:space="preserve"> </v>
          </cell>
          <cell r="G1452" t="str">
            <v>CURRENT LIABILITIES AND PROVISIONS</v>
          </cell>
          <cell r="H1452" t="str">
            <v>PROVISIONS(LIAB)</v>
          </cell>
          <cell r="I1452" t="str">
            <v>PROVISION FOR DOUBTFUL DEBTS</v>
          </cell>
        </row>
        <row r="1453">
          <cell r="A1453" t="str">
            <v>L601401</v>
          </cell>
          <cell r="B1453" t="str">
            <v>Provision for Loss on POCM</v>
          </cell>
          <cell r="C1453" t="str">
            <v>LIABILITIES</v>
          </cell>
          <cell r="D1453" t="str">
            <v>BALANCE SHEET</v>
          </cell>
          <cell r="E1453" t="str">
            <v xml:space="preserve"> </v>
          </cell>
          <cell r="F1453" t="str">
            <v xml:space="preserve"> </v>
          </cell>
          <cell r="G1453" t="str">
            <v>CURRENT LIABILITIES AND PROVISIONS</v>
          </cell>
          <cell r="H1453" t="str">
            <v>PROVISIONS(LIAB)</v>
          </cell>
          <cell r="I1453" t="str">
            <v>OTHER PROVISIONS</v>
          </cell>
        </row>
        <row r="1454">
          <cell r="A1454" t="str">
            <v>L601501</v>
          </cell>
          <cell r="B1454" t="str">
            <v>Prov.For Work Pend.Certificat.</v>
          </cell>
          <cell r="C1454" t="str">
            <v>LIABILITIES</v>
          </cell>
          <cell r="D1454" t="str">
            <v>BALANCE SHEET</v>
          </cell>
          <cell r="E1454" t="str">
            <v xml:space="preserve"> </v>
          </cell>
          <cell r="F1454" t="str">
            <v xml:space="preserve"> </v>
          </cell>
          <cell r="G1454" t="str">
            <v>CURRENT LIABILITIES AND PROVISIONS</v>
          </cell>
          <cell r="H1454" t="str">
            <v>PROVISIONS(LIAB)</v>
          </cell>
          <cell r="I1454" t="str">
            <v>OTHER PROVISIONS</v>
          </cell>
        </row>
        <row r="1455">
          <cell r="A1455" t="str">
            <v>L601502</v>
          </cell>
          <cell r="B1455" t="str">
            <v>Provision For Cost To Compl. Of Work</v>
          </cell>
          <cell r="C1455" t="str">
            <v>LIABILITIES</v>
          </cell>
          <cell r="D1455" t="str">
            <v>BALANCE SHEET</v>
          </cell>
          <cell r="E1455" t="str">
            <v xml:space="preserve"> </v>
          </cell>
          <cell r="F1455" t="str">
            <v xml:space="preserve"> </v>
          </cell>
          <cell r="G1455" t="str">
            <v>CURRENT LIABILITIES AND PROVISIONS</v>
          </cell>
          <cell r="H1455" t="str">
            <v>PROVISIONS(LIAB)</v>
          </cell>
          <cell r="I1455" t="str">
            <v>OTHER PROVISIONS</v>
          </cell>
        </row>
        <row r="1456">
          <cell r="A1456" t="str">
            <v>L601503</v>
          </cell>
          <cell r="B1456" t="str">
            <v>PROVISION FOR CONTINGENCIES</v>
          </cell>
          <cell r="C1456" t="str">
            <v>LIABILITIES</v>
          </cell>
          <cell r="D1456" t="str">
            <v>BALANCE SHEET</v>
          </cell>
          <cell r="G1456" t="str">
            <v>CURRENT LIABILITIES AND PROVISIONS</v>
          </cell>
          <cell r="H1456" t="str">
            <v>PROVISIONS(LIAB)</v>
          </cell>
          <cell r="I1456" t="str">
            <v>OTHER PROVISIONS</v>
          </cell>
        </row>
        <row r="1457">
          <cell r="A1457" t="str">
            <v>L601504</v>
          </cell>
          <cell r="B1457" t="str">
            <v>PROVISION FOR SALES TAX</v>
          </cell>
          <cell r="C1457" t="str">
            <v>LIABILITIES</v>
          </cell>
          <cell r="D1457" t="str">
            <v>BALANCE SHEET</v>
          </cell>
          <cell r="G1457" t="str">
            <v>CURRENT LIABILITIES AND PROVISIONS</v>
          </cell>
          <cell r="H1457" t="str">
            <v>PROVISIONS(LIAB)</v>
          </cell>
          <cell r="I1457" t="str">
            <v>OTHER PROVISIONS</v>
          </cell>
        </row>
        <row r="1458">
          <cell r="A1458" t="str">
            <v>L601601</v>
          </cell>
          <cell r="B1458" t="str">
            <v>Deferred Tax Liability</v>
          </cell>
          <cell r="C1458" t="str">
            <v>LIABILITIES</v>
          </cell>
          <cell r="D1458" t="str">
            <v>BALANCE SHEET</v>
          </cell>
          <cell r="E1458" t="str">
            <v xml:space="preserve"> </v>
          </cell>
          <cell r="F1458" t="str">
            <v xml:space="preserve"> </v>
          </cell>
          <cell r="G1458" t="str">
            <v>CURRENT LIABILITIES AND PROVISIONS</v>
          </cell>
          <cell r="H1458" t="str">
            <v>PROVISIONS(LIAB)</v>
          </cell>
          <cell r="I1458" t="str">
            <v>DEFERRED TAX PROVISION</v>
          </cell>
        </row>
        <row r="1459">
          <cell r="A1459" t="str">
            <v>L601701</v>
          </cell>
          <cell r="B1459" t="str">
            <v>Derivatives Liablility</v>
          </cell>
          <cell r="C1459" t="str">
            <v>LIABILITIES</v>
          </cell>
          <cell r="D1459" t="str">
            <v>BALANCE SHEET</v>
          </cell>
          <cell r="E1459" t="str">
            <v xml:space="preserve"> </v>
          </cell>
          <cell r="F1459" t="str">
            <v xml:space="preserve"> </v>
          </cell>
          <cell r="G1459" t="str">
            <v>CURRENT LIABILITIES AND PROVISIONS</v>
          </cell>
          <cell r="H1459" t="str">
            <v>PROVISIONS(LIAB)</v>
          </cell>
          <cell r="I1459" t="str">
            <v>DERIVATIVES LIABLILITY</v>
          </cell>
        </row>
        <row r="1460">
          <cell r="A1460" t="str">
            <v>L601801</v>
          </cell>
          <cell r="B1460" t="str">
            <v>Provision for HLADT</v>
          </cell>
          <cell r="C1460" t="str">
            <v>LIABILITIES</v>
          </cell>
          <cell r="D1460" t="str">
            <v>BALANCE SHEET</v>
          </cell>
          <cell r="E1460" t="str">
            <v xml:space="preserve"> </v>
          </cell>
          <cell r="F1460" t="str">
            <v xml:space="preserve"> </v>
          </cell>
          <cell r="G1460" t="str">
            <v>CURRENT LIABILITIES AND PROVISIONS</v>
          </cell>
          <cell r="H1460" t="str">
            <v>PROVISIONS(LIAB)</v>
          </cell>
          <cell r="I1460" t="str">
            <v>OTHER PROVISIONS</v>
          </cell>
        </row>
        <row r="1461">
          <cell r="A1461" t="str">
            <v>L601901</v>
          </cell>
          <cell r="B1461" t="str">
            <v>Provision for FBT</v>
          </cell>
          <cell r="C1461" t="str">
            <v>LIABILITIES</v>
          </cell>
          <cell r="D1461" t="str">
            <v>BALANCE SHEET</v>
          </cell>
          <cell r="E1461" t="str">
            <v xml:space="preserve"> </v>
          </cell>
          <cell r="F1461" t="str">
            <v xml:space="preserve"> </v>
          </cell>
          <cell r="G1461" t="str">
            <v>CURRENT LIABILITIES AND PROVISIONS</v>
          </cell>
          <cell r="H1461" t="str">
            <v>PROVISIONS(LIAB)</v>
          </cell>
          <cell r="I1461" t="str">
            <v>OTHER PROVISIONS</v>
          </cell>
        </row>
        <row r="1462">
          <cell r="A1462" t="str">
            <v>L701001</v>
          </cell>
          <cell r="B1462" t="str">
            <v>Amortisation- Land- Lease Hold</v>
          </cell>
          <cell r="C1462" t="str">
            <v>LIABILITIES</v>
          </cell>
          <cell r="D1462" t="str">
            <v>BALANCE SHEET</v>
          </cell>
          <cell r="E1462" t="str">
            <v xml:space="preserve"> </v>
          </cell>
          <cell r="F1462" t="str">
            <v xml:space="preserve"> </v>
          </cell>
          <cell r="G1462" t="str">
            <v>CURRENT LIABILITIES AND PROVISIONS</v>
          </cell>
          <cell r="H1462" t="str">
            <v>DEPRECIATION RESERVE</v>
          </cell>
          <cell r="I1462" t="str">
            <v>AMORTISATION- LAND- LEASE HOLD</v>
          </cell>
        </row>
        <row r="1463">
          <cell r="A1463" t="str">
            <v>L701002</v>
          </cell>
          <cell r="B1463" t="str">
            <v>Dep. Reserve- BUILDINGS</v>
          </cell>
          <cell r="C1463" t="str">
            <v>LIABILITIES</v>
          </cell>
          <cell r="D1463" t="str">
            <v>BALANCE SHEET</v>
          </cell>
          <cell r="E1463" t="str">
            <v xml:space="preserve"> </v>
          </cell>
          <cell r="F1463" t="str">
            <v xml:space="preserve"> </v>
          </cell>
          <cell r="G1463" t="str">
            <v>CURRENT LIABILITIES AND PROVISIONS</v>
          </cell>
          <cell r="H1463" t="str">
            <v>DEPRECIATION RESERVE</v>
          </cell>
          <cell r="I1463" t="str">
            <v>DEP.RESERVE- BUILDINGS</v>
          </cell>
        </row>
        <row r="1464">
          <cell r="A1464" t="str">
            <v>L701003</v>
          </cell>
          <cell r="B1464" t="str">
            <v>Dep. Reserve- Plant &amp; Machinery</v>
          </cell>
          <cell r="C1464" t="str">
            <v>LIABILITIES</v>
          </cell>
          <cell r="D1464" t="str">
            <v>BALANCE SHEET</v>
          </cell>
          <cell r="E1464" t="str">
            <v>CUMULATIVE DEPN A/C</v>
          </cell>
          <cell r="F1464" t="str">
            <v xml:space="preserve"> </v>
          </cell>
          <cell r="G1464" t="str">
            <v>CURRENT LIABILITIES AND PROVISIONS</v>
          </cell>
          <cell r="H1464" t="str">
            <v>DEPRECIATION RESERVE</v>
          </cell>
          <cell r="I1464" t="str">
            <v>DEP.RESERVE- PLANT &amp; MACHINERY</v>
          </cell>
        </row>
        <row r="1465">
          <cell r="A1465" t="str">
            <v>L701004</v>
          </cell>
          <cell r="B1465" t="str">
            <v>Dep. Reserve- Air Conditions</v>
          </cell>
          <cell r="C1465" t="str">
            <v>LIABILITIES</v>
          </cell>
          <cell r="D1465" t="str">
            <v>BALANCE SHEET</v>
          </cell>
          <cell r="E1465" t="str">
            <v xml:space="preserve"> </v>
          </cell>
          <cell r="F1465" t="str">
            <v xml:space="preserve"> </v>
          </cell>
          <cell r="G1465" t="str">
            <v>CURRENT LIABILITIES AND PROVISIONS</v>
          </cell>
          <cell r="H1465" t="str">
            <v>DEPRECIATION RESERVE</v>
          </cell>
          <cell r="I1465" t="str">
            <v>DEP. RESERVE- AIR CONDITIONS</v>
          </cell>
        </row>
        <row r="1466">
          <cell r="A1466" t="str">
            <v>L701005</v>
          </cell>
          <cell r="B1466" t="str">
            <v>Dep. Reserve- Office Equipments</v>
          </cell>
          <cell r="C1466" t="str">
            <v>LIABILITIES</v>
          </cell>
          <cell r="D1466" t="str">
            <v>BALANCE SHEET</v>
          </cell>
          <cell r="E1466" t="str">
            <v xml:space="preserve"> </v>
          </cell>
          <cell r="F1466" t="str">
            <v xml:space="preserve"> </v>
          </cell>
          <cell r="G1466" t="str">
            <v>CURRENT LIABILITIES AND PROVISIONS</v>
          </cell>
          <cell r="H1466" t="str">
            <v>DEPRECIATION RESERVE</v>
          </cell>
          <cell r="I1466" t="str">
            <v>DEP.RESERVE-OFFICE EQUIPMENTS</v>
          </cell>
        </row>
        <row r="1467">
          <cell r="A1467" t="str">
            <v>L701006</v>
          </cell>
          <cell r="B1467" t="str">
            <v>Dep. Reserve- Computers &amp; EDP Hardwares</v>
          </cell>
          <cell r="C1467" t="str">
            <v>LIABILITIES</v>
          </cell>
          <cell r="D1467" t="str">
            <v>BALANCE SHEET</v>
          </cell>
          <cell r="E1467" t="str">
            <v>CUMULATIVE DEPN A/C</v>
          </cell>
          <cell r="F1467" t="str">
            <v xml:space="preserve"> </v>
          </cell>
          <cell r="G1467" t="str">
            <v>CURRENT LIABILITIES AND PROVISIONS</v>
          </cell>
          <cell r="H1467" t="str">
            <v>DEPRECIATION RESERVE</v>
          </cell>
          <cell r="I1467" t="str">
            <v>DEP.RESERVE-COMPUTERS AND EDP HARDWARES</v>
          </cell>
        </row>
        <row r="1468">
          <cell r="A1468" t="str">
            <v>L701007</v>
          </cell>
          <cell r="B1468" t="str">
            <v>Dep. Reserve- Networking and WAN Setup</v>
          </cell>
          <cell r="C1468" t="str">
            <v>LIABILITIES</v>
          </cell>
          <cell r="D1468" t="str">
            <v>BALANCE SHEET</v>
          </cell>
          <cell r="E1468" t="str">
            <v xml:space="preserve"> </v>
          </cell>
          <cell r="F1468" t="str">
            <v xml:space="preserve"> </v>
          </cell>
          <cell r="G1468" t="str">
            <v>CURRENT LIABILITIES AND PROVISIONS</v>
          </cell>
          <cell r="H1468" t="str">
            <v>DEPRECIATION RESERVE</v>
          </cell>
          <cell r="I1468" t="str">
            <v>DEP.RESERVE-NETWORKING AND WAN SETUP</v>
          </cell>
        </row>
        <row r="1469">
          <cell r="A1469" t="str">
            <v>L701008</v>
          </cell>
          <cell r="B1469" t="str">
            <v>Dep. Reserve- Software</v>
          </cell>
          <cell r="C1469" t="str">
            <v>LIABILITIES</v>
          </cell>
          <cell r="D1469" t="str">
            <v>BALANCE SHEET</v>
          </cell>
          <cell r="E1469" t="str">
            <v xml:space="preserve"> </v>
          </cell>
          <cell r="F1469" t="str">
            <v xml:space="preserve"> </v>
          </cell>
          <cell r="G1469" t="str">
            <v>CURRENT LIABILITIES AND PROVISIONS</v>
          </cell>
          <cell r="H1469" t="str">
            <v>DEPRECIATION RESERVE</v>
          </cell>
          <cell r="I1469" t="str">
            <v>DEP.RESERVE-SOFTWARE</v>
          </cell>
        </row>
        <row r="1470">
          <cell r="A1470" t="str">
            <v>L701009</v>
          </cell>
          <cell r="B1470" t="str">
            <v>Dep. Reserve- Furniture and Fixtures</v>
          </cell>
          <cell r="C1470" t="str">
            <v>LIABILITIES</v>
          </cell>
          <cell r="D1470" t="str">
            <v>BALANCE SHEET</v>
          </cell>
          <cell r="E1470" t="str">
            <v>CUMULATIVE DEPN A/C</v>
          </cell>
          <cell r="F1470" t="str">
            <v xml:space="preserve"> </v>
          </cell>
          <cell r="G1470" t="str">
            <v>CURRENT LIABILITIES AND PROVISIONS</v>
          </cell>
          <cell r="H1470" t="str">
            <v>DEPRECIATION RESERVE</v>
          </cell>
          <cell r="I1470" t="str">
            <v>DEP.RESERVE-FURNITURE AND FIXTURES</v>
          </cell>
        </row>
        <row r="1471">
          <cell r="A1471" t="str">
            <v>L701010</v>
          </cell>
          <cell r="B1471" t="str">
            <v>Dep. Reserve- Vehicles</v>
          </cell>
          <cell r="C1471" t="str">
            <v>LIABILITIES</v>
          </cell>
          <cell r="D1471" t="str">
            <v>BALANCE SHEET</v>
          </cell>
          <cell r="E1471" t="str">
            <v>CUMULATIVE DEPN A/C</v>
          </cell>
          <cell r="F1471" t="str">
            <v xml:space="preserve"> </v>
          </cell>
          <cell r="G1471" t="str">
            <v>CURRENT LIABILITIES AND PROVISIONS</v>
          </cell>
          <cell r="H1471" t="str">
            <v>DEPRECIATION RESERVE</v>
          </cell>
          <cell r="I1471" t="str">
            <v>DEP.RESERVE-VEHICLES</v>
          </cell>
        </row>
        <row r="1472">
          <cell r="A1472" t="str">
            <v>L701011</v>
          </cell>
          <cell r="B1472" t="str">
            <v>Dep. Reserve- Air Craft</v>
          </cell>
          <cell r="C1472" t="str">
            <v>LIABILITIES</v>
          </cell>
          <cell r="D1472" t="str">
            <v>BALANCE SHEET</v>
          </cell>
          <cell r="E1472" t="str">
            <v xml:space="preserve"> </v>
          </cell>
          <cell r="F1472" t="str">
            <v xml:space="preserve"> </v>
          </cell>
          <cell r="G1472" t="str">
            <v>CURRENT LIABILITIES AND PROVISIONS</v>
          </cell>
          <cell r="H1472" t="str">
            <v>DEPRECIATION RESERVE</v>
          </cell>
          <cell r="I1472" t="str">
            <v>DEP.RESERVE- AIR CRAFT</v>
          </cell>
        </row>
        <row r="1473">
          <cell r="A1473" t="str">
            <v>L701012</v>
          </cell>
          <cell r="B1473" t="str">
            <v>Dep. Reserve- Stock Properties</v>
          </cell>
          <cell r="C1473" t="str">
            <v>LIABILITIES</v>
          </cell>
          <cell r="D1473" t="str">
            <v>BALANCE SHEET</v>
          </cell>
          <cell r="E1473" t="str">
            <v xml:space="preserve"> </v>
          </cell>
          <cell r="F1473" t="str">
            <v xml:space="preserve"> </v>
          </cell>
          <cell r="G1473" t="str">
            <v>CURRENT LIABILITIES AND PROVISIONS</v>
          </cell>
          <cell r="H1473" t="str">
            <v>DEPRECIATION RESERVE</v>
          </cell>
          <cell r="I1473" t="str">
            <v>DEP.RESERVE- STOCK PROPERTIES</v>
          </cell>
        </row>
        <row r="1474">
          <cell r="A1474" t="str">
            <v>L701013</v>
          </cell>
          <cell r="B1474" t="str">
            <v>Dep. Reserve- Vehicles- Car</v>
          </cell>
          <cell r="C1474" t="str">
            <v>LIABILITIES</v>
          </cell>
          <cell r="D1474" t="str">
            <v>BALANCE SHEET</v>
          </cell>
          <cell r="E1474" t="str">
            <v>CUMULATIVE DEPN A/C</v>
          </cell>
          <cell r="F1474" t="str">
            <v xml:space="preserve"> </v>
          </cell>
          <cell r="G1474" t="str">
            <v>CURRENT LIABILITIES AND PROVISIONS</v>
          </cell>
          <cell r="H1474" t="str">
            <v>DEPRECIATION RESERVE</v>
          </cell>
          <cell r="I1474" t="str">
            <v>DEP.RESERVE-VEHICLES</v>
          </cell>
        </row>
        <row r="1475">
          <cell r="A1475" t="str">
            <v>L701014</v>
          </cell>
          <cell r="B1475" t="str">
            <v>Dep. Reserve- Vehicles- Motor Cycles/ Sc</v>
          </cell>
          <cell r="C1475" t="str">
            <v>LIABILITIES</v>
          </cell>
          <cell r="D1475" t="str">
            <v>BALANCE SHEET</v>
          </cell>
          <cell r="E1475" t="str">
            <v>CUMULATIVE DEPN A/C</v>
          </cell>
          <cell r="F1475" t="str">
            <v xml:space="preserve"> </v>
          </cell>
          <cell r="G1475" t="str">
            <v>CURRENT LIABILITIES AND PROVISIONS</v>
          </cell>
          <cell r="H1475" t="str">
            <v>DEPRECIATION RESERVE</v>
          </cell>
          <cell r="I1475" t="str">
            <v>DEP.RESERVE-VEHICLES</v>
          </cell>
        </row>
        <row r="1476">
          <cell r="A1476" t="str">
            <v>L701015</v>
          </cell>
          <cell r="B1476" t="str">
            <v>Dep. Reserve- Vehicles- Cycles</v>
          </cell>
          <cell r="C1476" t="str">
            <v>LIABILITIES</v>
          </cell>
          <cell r="D1476" t="str">
            <v>BALANCE SHEET</v>
          </cell>
          <cell r="E1476" t="str">
            <v>CUMULATIVE DEPN A/C</v>
          </cell>
          <cell r="F1476" t="str">
            <v xml:space="preserve"> </v>
          </cell>
          <cell r="G1476" t="str">
            <v>CURRENT LIABILITIES AND PROVISIONS</v>
          </cell>
          <cell r="H1476" t="str">
            <v>DEPRECIATION RESERVE</v>
          </cell>
          <cell r="I1476" t="str">
            <v>DEP.RESERVE-VEHICLES</v>
          </cell>
        </row>
        <row r="1477">
          <cell r="A1477" t="str">
            <v>L701090</v>
          </cell>
          <cell r="B1477" t="str">
            <v>Dep. Reserve-OTHERS</v>
          </cell>
          <cell r="C1477" t="str">
            <v>LIABILITIES</v>
          </cell>
          <cell r="D1477" t="str">
            <v>BALANCE SHEET</v>
          </cell>
          <cell r="E1477" t="str">
            <v xml:space="preserve"> </v>
          </cell>
          <cell r="F1477" t="str">
            <v xml:space="preserve"> </v>
          </cell>
          <cell r="G1477" t="str">
            <v>CURRENT LIABILITIES AND PROVISIONS</v>
          </cell>
          <cell r="H1477" t="str">
            <v>PROVISIONS(LIAB)</v>
          </cell>
          <cell r="I1477" t="str">
            <v>OTHER PROVISIONS</v>
          </cell>
        </row>
        <row r="1478">
          <cell r="A1478" t="str">
            <v>R101000</v>
          </cell>
          <cell r="B1478" t="str">
            <v>Sale A/C</v>
          </cell>
          <cell r="C1478" t="str">
            <v>REVENUE</v>
          </cell>
          <cell r="D1478" t="str">
            <v>INCOME STATEMENT</v>
          </cell>
          <cell r="E1478" t="str">
            <v xml:space="preserve"> </v>
          </cell>
          <cell r="F1478" t="str">
            <v xml:space="preserve"> </v>
          </cell>
          <cell r="G1478" t="str">
            <v>INCOME</v>
          </cell>
          <cell r="H1478" t="str">
            <v>INCOME FROM OPERATIONS</v>
          </cell>
          <cell r="I1478" t="str">
            <v>SALE OF GOODS</v>
          </cell>
        </row>
        <row r="1479">
          <cell r="A1479" t="str">
            <v>R101001</v>
          </cell>
          <cell r="B1479" t="str">
            <v>Sale of Land &amp; plots</v>
          </cell>
          <cell r="C1479" t="str">
            <v>REVENUE</v>
          </cell>
          <cell r="D1479" t="str">
            <v>INCOME STATEMENT</v>
          </cell>
          <cell r="E1479" t="str">
            <v xml:space="preserve"> </v>
          </cell>
          <cell r="F1479" t="str">
            <v xml:space="preserve"> </v>
          </cell>
          <cell r="G1479" t="str">
            <v>INCOME</v>
          </cell>
          <cell r="H1479" t="str">
            <v>INCOME FROM OPERATIONS</v>
          </cell>
          <cell r="I1479" t="str">
            <v>SALE OF GOODS</v>
          </cell>
        </row>
        <row r="1480">
          <cell r="A1480" t="str">
            <v>R101002</v>
          </cell>
          <cell r="B1480" t="str">
            <v>Sale Of Merchandise</v>
          </cell>
          <cell r="C1480" t="str">
            <v>REVENUE</v>
          </cell>
          <cell r="D1480" t="str">
            <v>INCOME STATEMENT</v>
          </cell>
          <cell r="E1480" t="str">
            <v xml:space="preserve"> </v>
          </cell>
          <cell r="F1480" t="str">
            <v xml:space="preserve"> </v>
          </cell>
          <cell r="G1480" t="str">
            <v>INCOME</v>
          </cell>
          <cell r="H1480" t="str">
            <v>INCOME FROM OPERATIONS</v>
          </cell>
          <cell r="I1480" t="str">
            <v>SALE OF GOODS</v>
          </cell>
        </row>
        <row r="1481">
          <cell r="A1481" t="str">
            <v>R101003</v>
          </cell>
          <cell r="B1481" t="str">
            <v>sale of liquor</v>
          </cell>
          <cell r="C1481" t="str">
            <v>REVENUE</v>
          </cell>
          <cell r="D1481" t="str">
            <v>INCOME STATEMENT</v>
          </cell>
          <cell r="E1481" t="str">
            <v xml:space="preserve"> </v>
          </cell>
          <cell r="F1481" t="str">
            <v xml:space="preserve"> </v>
          </cell>
          <cell r="G1481" t="str">
            <v>INCOME</v>
          </cell>
          <cell r="H1481" t="str">
            <v>INCOME FROM OPERATIONS</v>
          </cell>
          <cell r="I1481" t="str">
            <v>SALE OF GOODS</v>
          </cell>
        </row>
        <row r="1482">
          <cell r="A1482" t="str">
            <v>R101004</v>
          </cell>
          <cell r="B1482" t="str">
            <v>Sale A/C- Cash</v>
          </cell>
          <cell r="C1482" t="str">
            <v>REVENUE</v>
          </cell>
          <cell r="D1482" t="str">
            <v>INCOME STATEMENT</v>
          </cell>
          <cell r="E1482" t="str">
            <v xml:space="preserve"> </v>
          </cell>
          <cell r="F1482" t="str">
            <v xml:space="preserve"> </v>
          </cell>
          <cell r="G1482" t="str">
            <v>INCOME</v>
          </cell>
          <cell r="H1482" t="str">
            <v>INCOME FROM OPERATIONS</v>
          </cell>
          <cell r="I1482" t="str">
            <v>SALE OF GOODS</v>
          </cell>
        </row>
        <row r="1483">
          <cell r="A1483" t="str">
            <v>R101101</v>
          </cell>
          <cell r="B1483" t="str">
            <v>Revenue from Constructed properties</v>
          </cell>
          <cell r="C1483" t="str">
            <v>REVENUE</v>
          </cell>
          <cell r="D1483" t="str">
            <v>INCOME STATEMENT</v>
          </cell>
          <cell r="E1483" t="str">
            <v xml:space="preserve"> </v>
          </cell>
          <cell r="F1483" t="str">
            <v xml:space="preserve"> </v>
          </cell>
          <cell r="G1483" t="str">
            <v>INCOME</v>
          </cell>
          <cell r="H1483" t="str">
            <v>INCOME FROM OPERATIONS</v>
          </cell>
          <cell r="I1483" t="str">
            <v>SALE OF GOODS</v>
          </cell>
        </row>
        <row r="1484">
          <cell r="A1484" t="str">
            <v>R101201-000-000</v>
          </cell>
          <cell r="B1484" t="str">
            <v>Service Charges</v>
          </cell>
          <cell r="C1484" t="str">
            <v>REVENUE</v>
          </cell>
          <cell r="D1484" t="str">
            <v>INCOME STATEMENT</v>
          </cell>
          <cell r="E1484" t="str">
            <v xml:space="preserve"> </v>
          </cell>
          <cell r="F1484" t="str">
            <v xml:space="preserve"> </v>
          </cell>
          <cell r="G1484" t="str">
            <v>INCOME</v>
          </cell>
          <cell r="H1484" t="str">
            <v>INCOME FROM OPERATIONS</v>
          </cell>
          <cell r="I1484" t="str">
            <v>SERVICE RECEIPTS</v>
          </cell>
        </row>
        <row r="1485">
          <cell r="A1485" t="str">
            <v>R101201-000-005</v>
          </cell>
          <cell r="B1485" t="str">
            <v>Service Charges- BEVERLY PARK-II</v>
          </cell>
          <cell r="C1485" t="str">
            <v>REVENUE</v>
          </cell>
          <cell r="D1485" t="str">
            <v>INCOME STATEMENT</v>
          </cell>
          <cell r="E1485" t="str">
            <v xml:space="preserve"> </v>
          </cell>
          <cell r="F1485" t="str">
            <v xml:space="preserve"> </v>
          </cell>
          <cell r="G1485" t="str">
            <v>INCOME</v>
          </cell>
          <cell r="H1485" t="str">
            <v>INCOME FROM OPERATIONS</v>
          </cell>
          <cell r="I1485" t="str">
            <v>SERVICE RECEIPTS</v>
          </cell>
        </row>
        <row r="1486">
          <cell r="A1486" t="str">
            <v>R101201-000-006</v>
          </cell>
          <cell r="B1486" t="str">
            <v>Service Charges- CENTRAL ARCADE</v>
          </cell>
          <cell r="C1486" t="str">
            <v>REVENUE</v>
          </cell>
          <cell r="D1486" t="str">
            <v>INCOME STATEMENT</v>
          </cell>
          <cell r="E1486" t="str">
            <v xml:space="preserve"> </v>
          </cell>
          <cell r="F1486" t="str">
            <v xml:space="preserve"> </v>
          </cell>
          <cell r="G1486" t="str">
            <v>INCOME</v>
          </cell>
          <cell r="H1486" t="str">
            <v>INCOME FROM OPERATIONS</v>
          </cell>
          <cell r="I1486" t="str">
            <v>SERVICE RECEIPTS</v>
          </cell>
        </row>
        <row r="1487">
          <cell r="A1487" t="str">
            <v>R101201-000-009</v>
          </cell>
          <cell r="B1487" t="str">
            <v>Service Charges- DILSHAD LOTTERY</v>
          </cell>
          <cell r="C1487" t="str">
            <v>REVENUE</v>
          </cell>
          <cell r="D1487" t="str">
            <v>INCOME STATEMENT</v>
          </cell>
          <cell r="E1487" t="str">
            <v xml:space="preserve"> </v>
          </cell>
          <cell r="F1487" t="str">
            <v xml:space="preserve"> </v>
          </cell>
          <cell r="G1487" t="str">
            <v>INCOME</v>
          </cell>
          <cell r="H1487" t="str">
            <v>INCOME FROM OPERATIONS</v>
          </cell>
          <cell r="I1487" t="str">
            <v>SERVICE RECEIPTS</v>
          </cell>
        </row>
        <row r="1488">
          <cell r="A1488" t="str">
            <v>R101201-000-010</v>
          </cell>
          <cell r="B1488" t="str">
            <v>Service Charges- DILSHAD PLAZA</v>
          </cell>
          <cell r="C1488" t="str">
            <v>REVENUE</v>
          </cell>
          <cell r="D1488" t="str">
            <v>INCOME STATEMENT</v>
          </cell>
          <cell r="E1488" t="str">
            <v xml:space="preserve"> </v>
          </cell>
          <cell r="F1488" t="str">
            <v xml:space="preserve"> </v>
          </cell>
          <cell r="G1488" t="str">
            <v>INCOME</v>
          </cell>
          <cell r="H1488" t="str">
            <v>INCOME FROM OPERATIONS</v>
          </cell>
          <cell r="I1488" t="str">
            <v>SERVICE RECEIPTS</v>
          </cell>
        </row>
        <row r="1489">
          <cell r="A1489" t="str">
            <v>R101201-000-011</v>
          </cell>
          <cell r="B1489" t="str">
            <v>Service Charges- EXECUTIVE HOME</v>
          </cell>
          <cell r="C1489" t="str">
            <v>REVENUE</v>
          </cell>
          <cell r="D1489" t="str">
            <v>INCOME STATEMENT</v>
          </cell>
          <cell r="E1489" t="str">
            <v xml:space="preserve"> </v>
          </cell>
          <cell r="F1489" t="str">
            <v xml:space="preserve"> </v>
          </cell>
          <cell r="G1489" t="str">
            <v>INCOME</v>
          </cell>
          <cell r="H1489" t="str">
            <v>INCOME FROM OPERATIONS</v>
          </cell>
          <cell r="I1489" t="str">
            <v>SERVICE RECEIPTS</v>
          </cell>
        </row>
        <row r="1490">
          <cell r="A1490" t="str">
            <v>R101201-000-013</v>
          </cell>
          <cell r="B1490" t="str">
            <v>Service Charges- HAMILTON COURT</v>
          </cell>
          <cell r="C1490" t="str">
            <v>REVENUE</v>
          </cell>
          <cell r="D1490" t="str">
            <v>INCOME STATEMENT</v>
          </cell>
          <cell r="E1490" t="str">
            <v xml:space="preserve"> </v>
          </cell>
          <cell r="F1490" t="str">
            <v xml:space="preserve"> </v>
          </cell>
          <cell r="G1490" t="str">
            <v>INCOME</v>
          </cell>
          <cell r="H1490" t="str">
            <v>INCOME FROM OPERATIONS</v>
          </cell>
          <cell r="I1490" t="str">
            <v>SERVICE RECEIPTS</v>
          </cell>
        </row>
        <row r="1491">
          <cell r="A1491" t="str">
            <v>R101201-000-014</v>
          </cell>
          <cell r="B1491" t="str">
            <v>Service Charges- NEW TOWN HOUSE</v>
          </cell>
          <cell r="C1491" t="str">
            <v>REVENUE</v>
          </cell>
          <cell r="D1491" t="str">
            <v>INCOME STATEMENT</v>
          </cell>
          <cell r="E1491" t="str">
            <v xml:space="preserve"> </v>
          </cell>
          <cell r="F1491" t="str">
            <v xml:space="preserve"> </v>
          </cell>
          <cell r="G1491" t="str">
            <v>INCOME</v>
          </cell>
          <cell r="H1491" t="str">
            <v>INCOME FROM OPERATIONS</v>
          </cell>
          <cell r="I1491" t="str">
            <v>SERVICE RECEIPTS</v>
          </cell>
        </row>
        <row r="1492">
          <cell r="A1492" t="str">
            <v>R101201-000-015</v>
          </cell>
          <cell r="B1492" t="str">
            <v>Service Charges- TOWN HOUSE</v>
          </cell>
          <cell r="C1492" t="str">
            <v>REVENUE</v>
          </cell>
          <cell r="D1492" t="str">
            <v>INCOME STATEMENT</v>
          </cell>
          <cell r="E1492" t="str">
            <v xml:space="preserve"> </v>
          </cell>
          <cell r="F1492" t="str">
            <v xml:space="preserve"> </v>
          </cell>
          <cell r="G1492" t="str">
            <v>INCOME</v>
          </cell>
          <cell r="H1492" t="str">
            <v>INCOME FROM OPERATIONS</v>
          </cell>
          <cell r="I1492" t="str">
            <v>SERVICE RECEIPTS</v>
          </cell>
        </row>
        <row r="1493">
          <cell r="A1493" t="str">
            <v>R101201-000-017</v>
          </cell>
          <cell r="B1493" t="str">
            <v>Service Charges- QEC PHASE-IV</v>
          </cell>
          <cell r="C1493" t="str">
            <v>REVENUE</v>
          </cell>
          <cell r="D1493" t="str">
            <v>INCOME STATEMENT</v>
          </cell>
          <cell r="E1493" t="str">
            <v xml:space="preserve"> </v>
          </cell>
          <cell r="F1493" t="str">
            <v xml:space="preserve"> </v>
          </cell>
          <cell r="G1493" t="str">
            <v>INCOME</v>
          </cell>
          <cell r="H1493" t="str">
            <v>INCOME FROM OPERATIONS</v>
          </cell>
          <cell r="I1493" t="str">
            <v>SERVICE RECEIPTS</v>
          </cell>
        </row>
        <row r="1494">
          <cell r="A1494" t="str">
            <v>R101201-000-019</v>
          </cell>
          <cell r="B1494" t="str">
            <v>Service Charges- REGENCY PARK</v>
          </cell>
          <cell r="C1494" t="str">
            <v>REVENUE</v>
          </cell>
          <cell r="D1494" t="str">
            <v>INCOME STATEMENT</v>
          </cell>
          <cell r="E1494" t="str">
            <v xml:space="preserve"> </v>
          </cell>
          <cell r="F1494" t="str">
            <v xml:space="preserve"> </v>
          </cell>
          <cell r="G1494" t="str">
            <v>INCOME</v>
          </cell>
          <cell r="H1494" t="str">
            <v>INCOME FROM OPERATIONS</v>
          </cell>
          <cell r="I1494" t="str">
            <v>SERVICE RECEIPTS</v>
          </cell>
        </row>
        <row r="1495">
          <cell r="A1495" t="str">
            <v>R101201-000-022</v>
          </cell>
          <cell r="B1495" t="str">
            <v>Service Charges- RICHMOND PARK</v>
          </cell>
          <cell r="C1495" t="str">
            <v>REVENUE</v>
          </cell>
          <cell r="D1495" t="str">
            <v>INCOME STATEMENT</v>
          </cell>
          <cell r="E1495" t="str">
            <v xml:space="preserve"> </v>
          </cell>
          <cell r="F1495" t="str">
            <v xml:space="preserve"> </v>
          </cell>
          <cell r="G1495" t="str">
            <v>INCOME</v>
          </cell>
          <cell r="H1495" t="str">
            <v>INCOME FROM OPERATIONS</v>
          </cell>
          <cell r="I1495" t="str">
            <v>SERVICE RECEIPTS</v>
          </cell>
        </row>
        <row r="1496">
          <cell r="A1496" t="str">
            <v>R101201-000-023</v>
          </cell>
          <cell r="B1496" t="str">
            <v>Service Charges- SUPER MART-II</v>
          </cell>
          <cell r="C1496" t="str">
            <v>REVENUE</v>
          </cell>
          <cell r="D1496" t="str">
            <v>INCOME STATEMENT</v>
          </cell>
          <cell r="E1496" t="str">
            <v xml:space="preserve"> </v>
          </cell>
          <cell r="F1496" t="str">
            <v xml:space="preserve"> </v>
          </cell>
          <cell r="G1496" t="str">
            <v>INCOME</v>
          </cell>
          <cell r="H1496" t="str">
            <v>INCOME FROM OPERATIONS</v>
          </cell>
          <cell r="I1496" t="str">
            <v>SERVICE RECEIPTS</v>
          </cell>
        </row>
        <row r="1497">
          <cell r="A1497" t="str">
            <v>R101201-000-027</v>
          </cell>
          <cell r="B1497" t="str">
            <v>Service Charges- STOP-N-SHOP</v>
          </cell>
          <cell r="C1497" t="str">
            <v>REVENUE</v>
          </cell>
          <cell r="D1497" t="str">
            <v>INCOME STATEMENT</v>
          </cell>
          <cell r="E1497" t="str">
            <v xml:space="preserve"> </v>
          </cell>
          <cell r="F1497" t="str">
            <v xml:space="preserve"> </v>
          </cell>
          <cell r="G1497" t="str">
            <v>INCOME</v>
          </cell>
          <cell r="H1497" t="str">
            <v>INCOME FROM OPERATIONS</v>
          </cell>
          <cell r="I1497" t="str">
            <v>SERVICE RECEIPTS</v>
          </cell>
        </row>
        <row r="1498">
          <cell r="A1498" t="str">
            <v>R101201-000-028</v>
          </cell>
          <cell r="B1498" t="str">
            <v>Service Charges- SILVER OAKS</v>
          </cell>
          <cell r="C1498" t="str">
            <v>REVENUE</v>
          </cell>
          <cell r="D1498" t="str">
            <v>INCOME STATEMENT</v>
          </cell>
          <cell r="E1498" t="str">
            <v xml:space="preserve"> </v>
          </cell>
          <cell r="F1498" t="str">
            <v xml:space="preserve"> </v>
          </cell>
          <cell r="G1498" t="str">
            <v>INCOME</v>
          </cell>
          <cell r="H1498" t="str">
            <v>INCOME FROM OPERATIONS</v>
          </cell>
          <cell r="I1498" t="str">
            <v>SERVICE RECEIPTS</v>
          </cell>
        </row>
        <row r="1499">
          <cell r="A1499" t="str">
            <v>R101201-000-029</v>
          </cell>
          <cell r="B1499" t="str">
            <v>Service Charges- SILVER OAKS-PARKING</v>
          </cell>
          <cell r="C1499" t="str">
            <v>REVENUE</v>
          </cell>
          <cell r="D1499" t="str">
            <v>INCOME STATEMENT</v>
          </cell>
          <cell r="E1499" t="str">
            <v xml:space="preserve"> </v>
          </cell>
          <cell r="F1499" t="str">
            <v xml:space="preserve"> </v>
          </cell>
          <cell r="G1499" t="str">
            <v>INCOME</v>
          </cell>
          <cell r="H1499" t="str">
            <v>INCOME FROM OPERATIONS</v>
          </cell>
          <cell r="I1499" t="str">
            <v>SERVICE RECEIPTS</v>
          </cell>
        </row>
        <row r="1500">
          <cell r="A1500" t="str">
            <v>R101201-000-031</v>
          </cell>
          <cell r="B1500" t="str">
            <v>Service Charges- VILLA</v>
          </cell>
          <cell r="C1500" t="str">
            <v>REVENUE</v>
          </cell>
          <cell r="D1500" t="str">
            <v>INCOME STATEMENT</v>
          </cell>
          <cell r="E1500" t="str">
            <v xml:space="preserve"> </v>
          </cell>
          <cell r="F1500" t="str">
            <v xml:space="preserve"> </v>
          </cell>
          <cell r="G1500" t="str">
            <v>INCOME</v>
          </cell>
          <cell r="H1500" t="str">
            <v>INCOME FROM OPERATIONS</v>
          </cell>
          <cell r="I1500" t="str">
            <v>SERVICE RECEIPTS</v>
          </cell>
        </row>
        <row r="1501">
          <cell r="A1501" t="str">
            <v>R101201-000-034</v>
          </cell>
          <cell r="B1501" t="str">
            <v>Service Charges- WINDSOR COURT</v>
          </cell>
          <cell r="C1501" t="str">
            <v>REVENUE</v>
          </cell>
          <cell r="D1501" t="str">
            <v>INCOME STATEMENT</v>
          </cell>
          <cell r="E1501" t="str">
            <v xml:space="preserve"> </v>
          </cell>
          <cell r="F1501" t="str">
            <v xml:space="preserve"> </v>
          </cell>
          <cell r="G1501" t="str">
            <v>INCOME</v>
          </cell>
          <cell r="H1501" t="str">
            <v>INCOME FROM OPERATIONS</v>
          </cell>
          <cell r="I1501" t="str">
            <v>SERVICE RECEIPTS</v>
          </cell>
        </row>
        <row r="1502">
          <cell r="A1502" t="str">
            <v>R101201-000-037</v>
          </cell>
          <cell r="B1502" t="str">
            <v>Service Charges- CENTRE POINT</v>
          </cell>
          <cell r="C1502" t="str">
            <v>REVENUE</v>
          </cell>
          <cell r="D1502" t="str">
            <v>INCOME STATEMENT</v>
          </cell>
          <cell r="E1502" t="str">
            <v xml:space="preserve"> </v>
          </cell>
          <cell r="F1502" t="str">
            <v xml:space="preserve"> </v>
          </cell>
          <cell r="G1502" t="str">
            <v>INCOME</v>
          </cell>
          <cell r="H1502" t="str">
            <v>INCOME FROM OPERATIONS</v>
          </cell>
          <cell r="I1502" t="str">
            <v>SERVICE RECEIPTS</v>
          </cell>
        </row>
        <row r="1503">
          <cell r="A1503" t="str">
            <v>R101201-000-039</v>
          </cell>
          <cell r="B1503" t="str">
            <v>Service Charges- RIDGEWOOD ESTATES</v>
          </cell>
          <cell r="C1503" t="str">
            <v>REVENUE</v>
          </cell>
          <cell r="D1503" t="str">
            <v>INCOME STATEMENT</v>
          </cell>
          <cell r="E1503" t="str">
            <v xml:space="preserve"> </v>
          </cell>
          <cell r="F1503" t="str">
            <v xml:space="preserve"> </v>
          </cell>
          <cell r="G1503" t="str">
            <v>INCOME</v>
          </cell>
          <cell r="H1503" t="str">
            <v>INCOME FROM OPERATIONS</v>
          </cell>
          <cell r="I1503" t="str">
            <v>SERVICE RECEIPTS</v>
          </cell>
        </row>
        <row r="1504">
          <cell r="A1504" t="str">
            <v>R101201-000-040</v>
          </cell>
          <cell r="B1504" t="str">
            <v>Service Charges- OAKWOOD ESTATES</v>
          </cell>
          <cell r="C1504" t="str">
            <v>REVENUE</v>
          </cell>
          <cell r="D1504" t="str">
            <v>INCOME STATEMENT</v>
          </cell>
          <cell r="E1504" t="str">
            <v xml:space="preserve"> </v>
          </cell>
          <cell r="F1504" t="str">
            <v xml:space="preserve"> </v>
          </cell>
          <cell r="G1504" t="str">
            <v>INCOME</v>
          </cell>
          <cell r="H1504" t="str">
            <v>INCOME FROM OPERATIONS</v>
          </cell>
          <cell r="I1504" t="str">
            <v>SERVICE RECEIPTS</v>
          </cell>
        </row>
        <row r="1505">
          <cell r="A1505" t="str">
            <v>R101201-000-041</v>
          </cell>
          <cell r="B1505" t="str">
            <v>Service Charges- WELLINGTON ESTATES</v>
          </cell>
          <cell r="C1505" t="str">
            <v>REVENUE</v>
          </cell>
          <cell r="D1505" t="str">
            <v>INCOME STATEMENT</v>
          </cell>
          <cell r="E1505" t="str">
            <v xml:space="preserve"> </v>
          </cell>
          <cell r="F1505" t="str">
            <v xml:space="preserve"> </v>
          </cell>
          <cell r="G1505" t="str">
            <v>INCOME</v>
          </cell>
          <cell r="H1505" t="str">
            <v>INCOME FROM OPERATIONS</v>
          </cell>
          <cell r="I1505" t="str">
            <v>SERVICE RECEIPTS</v>
          </cell>
        </row>
        <row r="1506">
          <cell r="A1506" t="str">
            <v>R101201-000-043</v>
          </cell>
          <cell r="B1506" t="str">
            <v>Service Charges- PLOTS PH-2</v>
          </cell>
          <cell r="C1506" t="str">
            <v>REVENUE</v>
          </cell>
          <cell r="D1506" t="str">
            <v>INCOME STATEMENT</v>
          </cell>
          <cell r="E1506" t="str">
            <v xml:space="preserve"> </v>
          </cell>
          <cell r="F1506" t="str">
            <v xml:space="preserve"> </v>
          </cell>
          <cell r="G1506" t="str">
            <v>INCOME</v>
          </cell>
          <cell r="H1506" t="str">
            <v>INCOME FROM OPERATIONS</v>
          </cell>
          <cell r="I1506" t="str">
            <v>SERVICE RECEIPTS</v>
          </cell>
        </row>
        <row r="1507">
          <cell r="A1507" t="str">
            <v>R101201-000-046</v>
          </cell>
          <cell r="B1507" t="str">
            <v>Service Charges- PRINCETON ESTATE</v>
          </cell>
          <cell r="C1507" t="str">
            <v>REVENUE</v>
          </cell>
          <cell r="D1507" t="str">
            <v>INCOME STATEMENT</v>
          </cell>
          <cell r="E1507" t="str">
            <v xml:space="preserve"> </v>
          </cell>
          <cell r="F1507" t="str">
            <v xml:space="preserve"> </v>
          </cell>
          <cell r="G1507" t="str">
            <v>INCOME</v>
          </cell>
          <cell r="H1507" t="str">
            <v>INCOME FROM OPERATIONS</v>
          </cell>
          <cell r="I1507" t="str">
            <v>SERVICE RECEIPTS</v>
          </cell>
        </row>
        <row r="1508">
          <cell r="A1508" t="str">
            <v>R101201-000-050</v>
          </cell>
          <cell r="B1508" t="str">
            <v>Service Charges- CARLTON ESTATE</v>
          </cell>
          <cell r="C1508" t="str">
            <v>REVENUE</v>
          </cell>
          <cell r="D1508" t="str">
            <v>INCOME STATEMENT</v>
          </cell>
          <cell r="E1508" t="str">
            <v xml:space="preserve"> </v>
          </cell>
          <cell r="F1508" t="str">
            <v xml:space="preserve"> </v>
          </cell>
          <cell r="G1508" t="str">
            <v>INCOME</v>
          </cell>
          <cell r="H1508" t="str">
            <v>INCOME FROM OPERATIONS</v>
          </cell>
          <cell r="I1508" t="str">
            <v>SERVICE RECEIPTS</v>
          </cell>
        </row>
        <row r="1509">
          <cell r="A1509" t="str">
            <v>R101201-000-054</v>
          </cell>
          <cell r="B1509" t="str">
            <v>Service Charges- BELVEDERE PARK</v>
          </cell>
          <cell r="C1509" t="str">
            <v>REVENUE</v>
          </cell>
          <cell r="D1509" t="str">
            <v>INCOME STATEMENT</v>
          </cell>
          <cell r="E1509" t="str">
            <v xml:space="preserve"> </v>
          </cell>
          <cell r="F1509" t="str">
            <v xml:space="preserve"> </v>
          </cell>
          <cell r="G1509" t="str">
            <v>INCOME</v>
          </cell>
          <cell r="H1509" t="str">
            <v>INCOME FROM OPERATIONS</v>
          </cell>
          <cell r="I1509" t="str">
            <v>SERVICE RECEIPTS</v>
          </cell>
        </row>
        <row r="1510">
          <cell r="A1510" t="str">
            <v>R101201-000-055</v>
          </cell>
          <cell r="B1510" t="str">
            <v>Service Charges- BELVEDERE TOWER</v>
          </cell>
          <cell r="C1510" t="str">
            <v>REVENUE</v>
          </cell>
          <cell r="D1510" t="str">
            <v>INCOME STATEMENT</v>
          </cell>
          <cell r="E1510" t="str">
            <v xml:space="preserve"> </v>
          </cell>
          <cell r="F1510" t="str">
            <v xml:space="preserve"> </v>
          </cell>
          <cell r="G1510" t="str">
            <v>INCOME</v>
          </cell>
          <cell r="H1510" t="str">
            <v>INCOME FROM OPERATIONS</v>
          </cell>
          <cell r="I1510" t="str">
            <v>SERVICE RECEIPTS</v>
          </cell>
        </row>
        <row r="1511">
          <cell r="A1511" t="str">
            <v>R101201-000-056</v>
          </cell>
          <cell r="B1511" t="str">
            <v>Service Charges- DLF CITY CENTRE</v>
          </cell>
          <cell r="C1511" t="str">
            <v>REVENUE</v>
          </cell>
          <cell r="D1511" t="str">
            <v>INCOME STATEMENT</v>
          </cell>
          <cell r="E1511" t="str">
            <v xml:space="preserve"> </v>
          </cell>
          <cell r="F1511" t="str">
            <v xml:space="preserve"> </v>
          </cell>
          <cell r="G1511" t="str">
            <v>INCOME</v>
          </cell>
          <cell r="H1511" t="str">
            <v>INCOME FROM OPERATIONS</v>
          </cell>
          <cell r="I1511" t="str">
            <v>SERVICE RECEIPTS</v>
          </cell>
        </row>
        <row r="1512">
          <cell r="A1512" t="str">
            <v>R101201-000-058</v>
          </cell>
          <cell r="B1512" t="str">
            <v>Service Charges- DLF EXCLUSIVE FLOORS</v>
          </cell>
          <cell r="C1512" t="str">
            <v>REVENUE</v>
          </cell>
          <cell r="D1512" t="str">
            <v>INCOME STATEMENT</v>
          </cell>
          <cell r="E1512" t="str">
            <v xml:space="preserve"> </v>
          </cell>
          <cell r="F1512" t="str">
            <v xml:space="preserve"> </v>
          </cell>
          <cell r="G1512" t="str">
            <v>INCOME</v>
          </cell>
          <cell r="H1512" t="str">
            <v>INCOME FROM OPERATIONS</v>
          </cell>
          <cell r="I1512" t="str">
            <v>SERVICE RECEIPTS</v>
          </cell>
        </row>
        <row r="1513">
          <cell r="A1513" t="str">
            <v>R101201-000-059</v>
          </cell>
          <cell r="B1513" t="str">
            <v>Service Charges- MOULSARI ARCADE</v>
          </cell>
          <cell r="C1513" t="str">
            <v>REVENUE</v>
          </cell>
          <cell r="D1513" t="str">
            <v>INCOME STATEMENT</v>
          </cell>
          <cell r="E1513" t="str">
            <v xml:space="preserve"> </v>
          </cell>
          <cell r="F1513" t="str">
            <v xml:space="preserve"> </v>
          </cell>
          <cell r="G1513" t="str">
            <v>INCOME</v>
          </cell>
          <cell r="H1513" t="str">
            <v>INCOME FROM OPERATIONS</v>
          </cell>
          <cell r="I1513" t="str">
            <v>SERVICE RECEIPTS</v>
          </cell>
        </row>
        <row r="1514">
          <cell r="A1514" t="str">
            <v>R101201-000-060</v>
          </cell>
          <cell r="B1514" t="str">
            <v>Service Charges- TRINITY TOWERS</v>
          </cell>
          <cell r="C1514" t="str">
            <v>REVENUE</v>
          </cell>
          <cell r="D1514" t="str">
            <v>INCOME STATEMENT</v>
          </cell>
          <cell r="E1514" t="str">
            <v xml:space="preserve"> </v>
          </cell>
          <cell r="F1514" t="str">
            <v xml:space="preserve"> </v>
          </cell>
          <cell r="G1514" t="str">
            <v>INCOME</v>
          </cell>
          <cell r="H1514" t="str">
            <v>INCOME FROM OPERATIONS</v>
          </cell>
          <cell r="I1514" t="str">
            <v>SERVICE RECEIPTS</v>
          </cell>
        </row>
        <row r="1515">
          <cell r="A1515" t="str">
            <v>R101201-000-061</v>
          </cell>
          <cell r="B1515" t="str">
            <v>Service Charges- DLF GRAND MALL</v>
          </cell>
          <cell r="C1515" t="str">
            <v>REVENUE</v>
          </cell>
          <cell r="D1515" t="str">
            <v>INCOME STATEMENT</v>
          </cell>
          <cell r="E1515" t="str">
            <v xml:space="preserve"> </v>
          </cell>
          <cell r="F1515" t="str">
            <v xml:space="preserve"> </v>
          </cell>
          <cell r="G1515" t="str">
            <v>INCOME</v>
          </cell>
          <cell r="H1515" t="str">
            <v>INCOME FROM OPERATIONS</v>
          </cell>
          <cell r="I1515" t="str">
            <v>SERVICE RECEIPTS</v>
          </cell>
        </row>
        <row r="1516">
          <cell r="A1516" t="str">
            <v>R101201-000-062</v>
          </cell>
          <cell r="B1516" t="str">
            <v>Service Charges- THE ARALIAS</v>
          </cell>
          <cell r="C1516" t="str">
            <v>REVENUE</v>
          </cell>
          <cell r="D1516" t="str">
            <v>INCOME STATEMENT</v>
          </cell>
          <cell r="E1516" t="str">
            <v xml:space="preserve"> </v>
          </cell>
          <cell r="F1516" t="str">
            <v xml:space="preserve"> </v>
          </cell>
          <cell r="G1516" t="str">
            <v>INCOME</v>
          </cell>
          <cell r="H1516" t="str">
            <v>INCOME FROM OPERATIONS</v>
          </cell>
          <cell r="I1516" t="str">
            <v>SERVICE RECEIPTS</v>
          </cell>
        </row>
        <row r="1517">
          <cell r="A1517" t="str">
            <v>R101201-000-064</v>
          </cell>
          <cell r="B1517" t="str">
            <v>Service Charges- WESTEND HEIGHTS</v>
          </cell>
          <cell r="C1517" t="str">
            <v>REVENUE</v>
          </cell>
          <cell r="D1517" t="str">
            <v>INCOME STATEMENT</v>
          </cell>
          <cell r="E1517" t="str">
            <v xml:space="preserve"> </v>
          </cell>
          <cell r="F1517" t="str">
            <v xml:space="preserve"> </v>
          </cell>
          <cell r="G1517" t="str">
            <v>INCOME</v>
          </cell>
          <cell r="H1517" t="str">
            <v>INCOME FROM OPERATIONS</v>
          </cell>
          <cell r="I1517" t="str">
            <v>SERVICE RECEIPTS</v>
          </cell>
        </row>
        <row r="1518">
          <cell r="A1518" t="str">
            <v>R101201-000-069</v>
          </cell>
          <cell r="B1518" t="str">
            <v>Service Charges- THE PINNACLE</v>
          </cell>
          <cell r="C1518" t="str">
            <v>REVENUE</v>
          </cell>
          <cell r="D1518" t="str">
            <v>INCOME STATEMENT</v>
          </cell>
          <cell r="E1518" t="str">
            <v xml:space="preserve"> </v>
          </cell>
          <cell r="F1518" t="str">
            <v xml:space="preserve"> </v>
          </cell>
          <cell r="G1518" t="str">
            <v>INCOME</v>
          </cell>
          <cell r="H1518" t="str">
            <v>INCOME FROM OPERATIONS</v>
          </cell>
          <cell r="I1518" t="str">
            <v>SERVICE RECEIPTS</v>
          </cell>
        </row>
        <row r="1519">
          <cell r="A1519" t="str">
            <v>R101201-000-070</v>
          </cell>
          <cell r="B1519" t="str">
            <v>Service Charges- ROYALTON TOWER</v>
          </cell>
          <cell r="C1519" t="str">
            <v>REVENUE</v>
          </cell>
          <cell r="D1519" t="str">
            <v>INCOME STATEMENT</v>
          </cell>
          <cell r="E1519" t="str">
            <v xml:space="preserve"> </v>
          </cell>
          <cell r="F1519" t="str">
            <v xml:space="preserve"> </v>
          </cell>
          <cell r="G1519" t="str">
            <v>INCOME</v>
          </cell>
          <cell r="H1519" t="str">
            <v>INCOME FROM OPERATIONS</v>
          </cell>
          <cell r="I1519" t="str">
            <v>SERVICE RECEIPTS</v>
          </cell>
        </row>
        <row r="1520">
          <cell r="A1520" t="str">
            <v>R101201-000-071</v>
          </cell>
          <cell r="B1520" t="str">
            <v>Service Charges- THE ICON</v>
          </cell>
          <cell r="C1520" t="str">
            <v>REVENUE</v>
          </cell>
          <cell r="D1520" t="str">
            <v>INCOME STATEMENT</v>
          </cell>
          <cell r="E1520" t="str">
            <v xml:space="preserve"> </v>
          </cell>
          <cell r="F1520" t="str">
            <v xml:space="preserve"> </v>
          </cell>
          <cell r="G1520" t="str">
            <v>INCOME</v>
          </cell>
          <cell r="H1520" t="str">
            <v>INCOME FROM OPERATIONS</v>
          </cell>
          <cell r="I1520" t="str">
            <v>SERVICE RECEIPTS</v>
          </cell>
        </row>
        <row r="1521">
          <cell r="A1521" t="str">
            <v>R101201-000-075</v>
          </cell>
          <cell r="B1521" t="str">
            <v>Service Charges- THE SUMMIT</v>
          </cell>
          <cell r="C1521" t="str">
            <v>REVENUE</v>
          </cell>
          <cell r="D1521" t="str">
            <v>INCOME STATEMENT</v>
          </cell>
          <cell r="E1521" t="str">
            <v xml:space="preserve"> </v>
          </cell>
          <cell r="F1521" t="str">
            <v xml:space="preserve"> </v>
          </cell>
          <cell r="G1521" t="str">
            <v>INCOME</v>
          </cell>
          <cell r="H1521" t="str">
            <v>INCOME FROM OPERATIONS</v>
          </cell>
          <cell r="I1521" t="str">
            <v>SERVICE RECEIPTS</v>
          </cell>
        </row>
        <row r="1522">
          <cell r="A1522" t="str">
            <v>R101201-000-076</v>
          </cell>
          <cell r="B1522" t="str">
            <v>Service Charges- THE COURTYARD</v>
          </cell>
          <cell r="C1522" t="str">
            <v>REVENUE</v>
          </cell>
          <cell r="D1522" t="str">
            <v>INCOME STATEMENT</v>
          </cell>
          <cell r="E1522" t="str">
            <v xml:space="preserve"> </v>
          </cell>
          <cell r="F1522" t="str">
            <v xml:space="preserve"> </v>
          </cell>
          <cell r="G1522" t="str">
            <v>INCOME</v>
          </cell>
          <cell r="H1522" t="str">
            <v>INCOME FROM OPERATIONS</v>
          </cell>
          <cell r="I1522" t="str">
            <v>SERVICE RECEIPTS</v>
          </cell>
        </row>
        <row r="1523">
          <cell r="A1523" t="str">
            <v>R101201-000-080</v>
          </cell>
          <cell r="B1523" t="str">
            <v>Service Charges- THE MAGNOLIAS</v>
          </cell>
          <cell r="C1523" t="str">
            <v>REVENUE</v>
          </cell>
          <cell r="D1523" t="str">
            <v>INCOME STATEMENT</v>
          </cell>
          <cell r="E1523" t="str">
            <v xml:space="preserve"> </v>
          </cell>
          <cell r="F1523" t="str">
            <v xml:space="preserve"> </v>
          </cell>
          <cell r="G1523" t="str">
            <v>INCOME</v>
          </cell>
          <cell r="H1523" t="str">
            <v>INCOME FROM OPERATIONS</v>
          </cell>
          <cell r="I1523" t="str">
            <v>SERVICE RECEIPTS</v>
          </cell>
        </row>
        <row r="1524">
          <cell r="A1524" t="str">
            <v>R101201-000-085</v>
          </cell>
          <cell r="B1524" t="str">
            <v>Service Charges- DLF CITY COURT</v>
          </cell>
          <cell r="C1524" t="str">
            <v>REVENUE</v>
          </cell>
          <cell r="D1524" t="str">
            <v>INCOME STATEMENT</v>
          </cell>
          <cell r="E1524" t="str">
            <v xml:space="preserve"> </v>
          </cell>
          <cell r="F1524" t="str">
            <v xml:space="preserve"> </v>
          </cell>
          <cell r="G1524" t="str">
            <v>INCOME</v>
          </cell>
          <cell r="H1524" t="str">
            <v>INCOME FROM OPERATIONS</v>
          </cell>
          <cell r="I1524" t="str">
            <v>SERVICE RECEIPTS</v>
          </cell>
        </row>
        <row r="1525">
          <cell r="A1525" t="str">
            <v>R101201-000-088</v>
          </cell>
          <cell r="B1525" t="str">
            <v>Service Charges- THE BLEAIRE</v>
          </cell>
          <cell r="C1525" t="str">
            <v>REVENUE</v>
          </cell>
          <cell r="D1525" t="str">
            <v>INCOME STATEMENT</v>
          </cell>
          <cell r="E1525" t="str">
            <v xml:space="preserve"> </v>
          </cell>
          <cell r="F1525" t="str">
            <v xml:space="preserve"> </v>
          </cell>
          <cell r="G1525" t="str">
            <v>INCOME</v>
          </cell>
          <cell r="H1525" t="str">
            <v>INCOME FROM OPERATIONS</v>
          </cell>
          <cell r="I1525" t="str">
            <v>SERVICE RECEIPTS</v>
          </cell>
        </row>
        <row r="1526">
          <cell r="A1526" t="str">
            <v>R101202-000-009</v>
          </cell>
          <cell r="B1526" t="str">
            <v>Holding Charges- DILSHAD LOTTERY</v>
          </cell>
          <cell r="C1526" t="str">
            <v>REVENUE</v>
          </cell>
          <cell r="D1526" t="str">
            <v>INCOME STATEMENT</v>
          </cell>
          <cell r="E1526" t="str">
            <v xml:space="preserve"> </v>
          </cell>
          <cell r="F1526" t="str">
            <v xml:space="preserve"> </v>
          </cell>
          <cell r="G1526" t="str">
            <v>INCOME</v>
          </cell>
          <cell r="H1526" t="str">
            <v>INCOME FROM OPERATIONS</v>
          </cell>
          <cell r="I1526" t="str">
            <v>SERVICE RECEIPTS</v>
          </cell>
        </row>
        <row r="1527">
          <cell r="A1527" t="str">
            <v>R101202-000-010</v>
          </cell>
          <cell r="B1527" t="str">
            <v>Holding Charges- DILSHAD PLAZA</v>
          </cell>
          <cell r="C1527" t="str">
            <v>REVENUE</v>
          </cell>
          <cell r="D1527" t="str">
            <v>INCOME STATEMENT</v>
          </cell>
          <cell r="E1527" t="str">
            <v xml:space="preserve"> </v>
          </cell>
          <cell r="F1527" t="str">
            <v xml:space="preserve"> </v>
          </cell>
          <cell r="G1527" t="str">
            <v>INCOME</v>
          </cell>
          <cell r="H1527" t="str">
            <v>INCOME FROM OPERATIONS</v>
          </cell>
          <cell r="I1527" t="str">
            <v>SERVICE RECEIPTS</v>
          </cell>
        </row>
        <row r="1528">
          <cell r="A1528" t="str">
            <v>R101202-000-019</v>
          </cell>
          <cell r="B1528" t="str">
            <v>Holding Charges- REGENCY PARK</v>
          </cell>
          <cell r="C1528" t="str">
            <v>REVENUE</v>
          </cell>
          <cell r="D1528" t="str">
            <v>INCOME STATEMENT</v>
          </cell>
          <cell r="E1528" t="str">
            <v xml:space="preserve"> </v>
          </cell>
          <cell r="F1528" t="str">
            <v xml:space="preserve"> </v>
          </cell>
          <cell r="G1528" t="str">
            <v>INCOME</v>
          </cell>
          <cell r="H1528" t="str">
            <v>INCOME FROM OPERATIONS</v>
          </cell>
          <cell r="I1528" t="str">
            <v>SERVICE RECEIPTS</v>
          </cell>
        </row>
        <row r="1529">
          <cell r="A1529" t="str">
            <v>R101202-000-020</v>
          </cell>
          <cell r="B1529" t="str">
            <v>Holding Charges- REGENCY PARK-PARKING</v>
          </cell>
          <cell r="C1529" t="str">
            <v>REVENUE</v>
          </cell>
          <cell r="D1529" t="str">
            <v>INCOME STATEMENT</v>
          </cell>
          <cell r="E1529" t="str">
            <v xml:space="preserve"> </v>
          </cell>
          <cell r="F1529" t="str">
            <v xml:space="preserve"> </v>
          </cell>
          <cell r="G1529" t="str">
            <v>INCOME</v>
          </cell>
          <cell r="H1529" t="str">
            <v>INCOME FROM OPERATIONS</v>
          </cell>
          <cell r="I1529" t="str">
            <v>SERVICE RECEIPTS</v>
          </cell>
        </row>
        <row r="1530">
          <cell r="A1530" t="str">
            <v>R101202-000-022</v>
          </cell>
          <cell r="B1530" t="str">
            <v>Holding Charges- RICHMOND PARK</v>
          </cell>
          <cell r="C1530" t="str">
            <v>REVENUE</v>
          </cell>
          <cell r="D1530" t="str">
            <v>INCOME STATEMENT</v>
          </cell>
          <cell r="E1530" t="str">
            <v xml:space="preserve"> </v>
          </cell>
          <cell r="F1530" t="str">
            <v xml:space="preserve"> </v>
          </cell>
          <cell r="G1530" t="str">
            <v>INCOME</v>
          </cell>
          <cell r="H1530" t="str">
            <v>INCOME FROM OPERATIONS</v>
          </cell>
          <cell r="I1530" t="str">
            <v>SERVICE RECEIPTS</v>
          </cell>
        </row>
        <row r="1531">
          <cell r="A1531" t="str">
            <v>R101202-000-037</v>
          </cell>
          <cell r="B1531" t="str">
            <v>Holding Charges- CENTRE POINT</v>
          </cell>
          <cell r="C1531" t="str">
            <v>REVENUE</v>
          </cell>
          <cell r="D1531" t="str">
            <v>INCOME STATEMENT</v>
          </cell>
          <cell r="E1531" t="str">
            <v xml:space="preserve"> </v>
          </cell>
          <cell r="F1531" t="str">
            <v xml:space="preserve"> </v>
          </cell>
          <cell r="G1531" t="str">
            <v>INCOME</v>
          </cell>
          <cell r="H1531" t="str">
            <v>INCOME FROM OPERATIONS</v>
          </cell>
          <cell r="I1531" t="str">
            <v>SERVICE RECEIPTS</v>
          </cell>
        </row>
        <row r="1532">
          <cell r="A1532" t="str">
            <v>R101202-000-039</v>
          </cell>
          <cell r="B1532" t="str">
            <v>Holding Charges- RIDGWOOD ESTATE</v>
          </cell>
          <cell r="C1532" t="str">
            <v>REVENUE</v>
          </cell>
          <cell r="D1532" t="str">
            <v>INCOME STATEMENT</v>
          </cell>
          <cell r="E1532" t="str">
            <v xml:space="preserve"> </v>
          </cell>
          <cell r="F1532" t="str">
            <v xml:space="preserve"> </v>
          </cell>
          <cell r="G1532" t="str">
            <v>INCOME</v>
          </cell>
          <cell r="H1532" t="str">
            <v>INCOME FROM OPERATIONS</v>
          </cell>
          <cell r="I1532" t="str">
            <v>SERVICE RECEIPTS</v>
          </cell>
        </row>
        <row r="1533">
          <cell r="A1533" t="str">
            <v>R101202-000-046</v>
          </cell>
          <cell r="B1533" t="str">
            <v>Holding Charges- PRINCETON ESTATE</v>
          </cell>
          <cell r="C1533" t="str">
            <v>REVENUE</v>
          </cell>
          <cell r="D1533" t="str">
            <v>INCOME STATEMENT</v>
          </cell>
          <cell r="E1533" t="str">
            <v xml:space="preserve"> </v>
          </cell>
          <cell r="F1533" t="str">
            <v xml:space="preserve"> </v>
          </cell>
          <cell r="G1533" t="str">
            <v>INCOME</v>
          </cell>
          <cell r="H1533" t="str">
            <v>INCOME FROM OPERATIONS</v>
          </cell>
          <cell r="I1533" t="str">
            <v>SERVICE RECEIPTS</v>
          </cell>
        </row>
        <row r="1534">
          <cell r="A1534" t="str">
            <v>R101202-000-054</v>
          </cell>
          <cell r="B1534" t="str">
            <v>Holding Charges- BELVEDERE PARK</v>
          </cell>
          <cell r="C1534" t="str">
            <v>REVENUE</v>
          </cell>
          <cell r="D1534" t="str">
            <v>INCOME STATEMENT</v>
          </cell>
          <cell r="E1534" t="str">
            <v xml:space="preserve"> </v>
          </cell>
          <cell r="F1534" t="str">
            <v xml:space="preserve"> </v>
          </cell>
          <cell r="G1534" t="str">
            <v>INCOME</v>
          </cell>
          <cell r="H1534" t="str">
            <v>INCOME FROM OPERATIONS</v>
          </cell>
          <cell r="I1534" t="str">
            <v>SERVICE RECEIPTS</v>
          </cell>
        </row>
        <row r="1535">
          <cell r="A1535" t="str">
            <v>R101202-000-060</v>
          </cell>
          <cell r="B1535" t="str">
            <v>Holding Charges- TRINITY TOWERS</v>
          </cell>
          <cell r="C1535" t="str">
            <v>REVENUE</v>
          </cell>
          <cell r="D1535" t="str">
            <v>INCOME STATEMENT</v>
          </cell>
          <cell r="E1535" t="str">
            <v xml:space="preserve"> </v>
          </cell>
          <cell r="F1535" t="str">
            <v xml:space="preserve"> </v>
          </cell>
          <cell r="G1535" t="str">
            <v>INCOME</v>
          </cell>
          <cell r="H1535" t="str">
            <v>INCOME FROM OPERATIONS</v>
          </cell>
          <cell r="I1535" t="str">
            <v>SERVICE RECEIPTS</v>
          </cell>
        </row>
        <row r="1536">
          <cell r="A1536" t="str">
            <v>R101202-000-061</v>
          </cell>
          <cell r="B1536" t="str">
            <v>Holding Charges- DLF GRAND MALL</v>
          </cell>
          <cell r="C1536" t="str">
            <v>REVENUE</v>
          </cell>
          <cell r="D1536" t="str">
            <v>INCOME STATEMENT</v>
          </cell>
          <cell r="E1536" t="str">
            <v xml:space="preserve"> </v>
          </cell>
          <cell r="F1536" t="str">
            <v xml:space="preserve"> </v>
          </cell>
          <cell r="G1536" t="str">
            <v>INCOME</v>
          </cell>
          <cell r="H1536" t="str">
            <v>INCOME FROM OPERATIONS</v>
          </cell>
          <cell r="I1536" t="str">
            <v>SERVICE RECEIPTS</v>
          </cell>
        </row>
        <row r="1537">
          <cell r="A1537" t="str">
            <v>R101203</v>
          </cell>
          <cell r="B1537" t="str">
            <v>Service Charges Received (Others)</v>
          </cell>
          <cell r="C1537" t="str">
            <v>REVENUE</v>
          </cell>
          <cell r="D1537" t="str">
            <v>INCOME STATEMENT</v>
          </cell>
          <cell r="E1537" t="str">
            <v xml:space="preserve"> </v>
          </cell>
          <cell r="F1537" t="str">
            <v xml:space="preserve"> </v>
          </cell>
          <cell r="G1537" t="str">
            <v>INCOME</v>
          </cell>
          <cell r="H1537" t="str">
            <v>INCOME FROM OPERATIONS</v>
          </cell>
          <cell r="I1537" t="str">
            <v>SERVICE RECEIPTS</v>
          </cell>
        </row>
        <row r="1538">
          <cell r="A1538" t="str">
            <v>R101204</v>
          </cell>
          <cell r="B1538" t="str">
            <v>Amount forfeited on properties</v>
          </cell>
          <cell r="C1538" t="str">
            <v>REVENUE</v>
          </cell>
          <cell r="D1538" t="str">
            <v>INCOME STATEMENT</v>
          </cell>
          <cell r="E1538" t="str">
            <v xml:space="preserve"> </v>
          </cell>
          <cell r="F1538" t="str">
            <v xml:space="preserve"> </v>
          </cell>
          <cell r="G1538" t="str">
            <v>INCOME</v>
          </cell>
          <cell r="H1538" t="str">
            <v>INCOME FROM OPERATIONS</v>
          </cell>
          <cell r="I1538" t="str">
            <v>SERVICE RECEIPTS</v>
          </cell>
        </row>
        <row r="1539">
          <cell r="A1539" t="str">
            <v>R101205-000-000</v>
          </cell>
          <cell r="B1539" t="str">
            <v>Late Const.Charges</v>
          </cell>
          <cell r="C1539" t="str">
            <v>REVENUE</v>
          </cell>
          <cell r="D1539" t="str">
            <v>INCOME STATEMENT</v>
          </cell>
          <cell r="E1539" t="str">
            <v xml:space="preserve"> </v>
          </cell>
          <cell r="F1539" t="str">
            <v xml:space="preserve"> </v>
          </cell>
          <cell r="G1539" t="str">
            <v>INCOME</v>
          </cell>
          <cell r="H1539" t="str">
            <v>INCOME FROM OPERATIONS</v>
          </cell>
          <cell r="I1539" t="str">
            <v>SERVICE RECEIPTS</v>
          </cell>
        </row>
        <row r="1540">
          <cell r="A1540" t="str">
            <v>R101206-000-000</v>
          </cell>
          <cell r="B1540" t="str">
            <v>Rebate On Instalment</v>
          </cell>
          <cell r="C1540" t="str">
            <v>REVENUE</v>
          </cell>
          <cell r="D1540" t="str">
            <v>INCOME STATEMENT</v>
          </cell>
          <cell r="E1540" t="str">
            <v xml:space="preserve"> </v>
          </cell>
          <cell r="F1540" t="str">
            <v xml:space="preserve"> </v>
          </cell>
          <cell r="G1540" t="str">
            <v>INCOME</v>
          </cell>
          <cell r="H1540" t="str">
            <v>INCOME FROM OPERATIONS</v>
          </cell>
          <cell r="I1540" t="str">
            <v>SALE OF GOODS (NET OFF)</v>
          </cell>
        </row>
        <row r="1541">
          <cell r="A1541" t="str">
            <v>R101207-000-010</v>
          </cell>
          <cell r="B1541" t="str">
            <v>Rebates On Extra Charges- DILSHAD PLAZA</v>
          </cell>
          <cell r="C1541" t="str">
            <v>REVENUE</v>
          </cell>
          <cell r="D1541" t="str">
            <v>INCOME STATEMENT</v>
          </cell>
          <cell r="E1541" t="str">
            <v xml:space="preserve"> </v>
          </cell>
          <cell r="F1541" t="str">
            <v xml:space="preserve"> </v>
          </cell>
          <cell r="G1541" t="str">
            <v>INCOME</v>
          </cell>
          <cell r="H1541" t="str">
            <v>INCOME FROM OPERATIONS</v>
          </cell>
          <cell r="I1541" t="str">
            <v>SALE OF GOODS (NET OFF)</v>
          </cell>
        </row>
        <row r="1542">
          <cell r="A1542" t="str">
            <v>R101207-000-033</v>
          </cell>
          <cell r="B1542" t="str">
            <v>Rebates On Extra Charges- Prkn WINDSOR</v>
          </cell>
          <cell r="C1542" t="str">
            <v>REVENUE</v>
          </cell>
          <cell r="D1542" t="str">
            <v>INCOME STATEMENT</v>
          </cell>
          <cell r="E1542" t="str">
            <v xml:space="preserve"> </v>
          </cell>
          <cell r="F1542" t="str">
            <v xml:space="preserve"> </v>
          </cell>
          <cell r="G1542" t="str">
            <v>INCOME</v>
          </cell>
          <cell r="H1542" t="str">
            <v>INCOME FROM OPERATIONS</v>
          </cell>
          <cell r="I1542" t="str">
            <v>SALE OF GOODS (NET OFF)</v>
          </cell>
        </row>
        <row r="1543">
          <cell r="A1543" t="str">
            <v>R101207-000-038</v>
          </cell>
          <cell r="B1543" t="str">
            <v>Rebates On Extra Charges- FARIDABAD PLOT</v>
          </cell>
          <cell r="C1543" t="str">
            <v>REVENUE</v>
          </cell>
          <cell r="D1543" t="str">
            <v>INCOME STATEMENT</v>
          </cell>
          <cell r="E1543" t="str">
            <v xml:space="preserve"> </v>
          </cell>
          <cell r="F1543" t="str">
            <v xml:space="preserve"> </v>
          </cell>
          <cell r="G1543" t="str">
            <v>INCOME</v>
          </cell>
          <cell r="H1543" t="str">
            <v>INCOME FROM OPERATIONS</v>
          </cell>
          <cell r="I1543" t="str">
            <v>SALE OF GOODS (NET OFF)</v>
          </cell>
        </row>
        <row r="1544">
          <cell r="A1544" t="str">
            <v>R101207-000-041</v>
          </cell>
          <cell r="B1544" t="str">
            <v>Rebates On Extra Charges- WELLINGTON EST</v>
          </cell>
          <cell r="C1544" t="str">
            <v>REVENUE</v>
          </cell>
          <cell r="D1544" t="str">
            <v>INCOME STATEMENT</v>
          </cell>
          <cell r="E1544" t="str">
            <v xml:space="preserve"> </v>
          </cell>
          <cell r="F1544" t="str">
            <v xml:space="preserve"> </v>
          </cell>
          <cell r="G1544" t="str">
            <v>INCOME</v>
          </cell>
          <cell r="H1544" t="str">
            <v>INCOME FROM OPERATIONS</v>
          </cell>
          <cell r="I1544" t="str">
            <v>SALE OF GOODS (NET OFF)</v>
          </cell>
        </row>
        <row r="1545">
          <cell r="A1545" t="str">
            <v>R101207-000-060</v>
          </cell>
          <cell r="B1545" t="str">
            <v>Rebates On Extra Charges- TRINITY TOWER</v>
          </cell>
          <cell r="C1545" t="str">
            <v>REVENUE</v>
          </cell>
          <cell r="D1545" t="str">
            <v>INCOME STATEMENT</v>
          </cell>
          <cell r="E1545" t="str">
            <v xml:space="preserve"> </v>
          </cell>
          <cell r="F1545" t="str">
            <v xml:space="preserve"> </v>
          </cell>
          <cell r="G1545" t="str">
            <v>INCOME</v>
          </cell>
          <cell r="H1545" t="str">
            <v>INCOME FROM OPERATIONS</v>
          </cell>
          <cell r="I1545" t="str">
            <v>SALE OF GOODS (NET OFF)</v>
          </cell>
        </row>
        <row r="1546">
          <cell r="A1546" t="str">
            <v>R101207-000-061</v>
          </cell>
          <cell r="B1546" t="str">
            <v>Rebates On Extra Charges- DLF GRAND MALL</v>
          </cell>
          <cell r="C1546" t="str">
            <v>REVENUE</v>
          </cell>
          <cell r="D1546" t="str">
            <v>INCOME STATEMENT</v>
          </cell>
          <cell r="E1546" t="str">
            <v xml:space="preserve"> </v>
          </cell>
          <cell r="F1546" t="str">
            <v xml:space="preserve"> </v>
          </cell>
          <cell r="G1546" t="str">
            <v>INCOME</v>
          </cell>
          <cell r="H1546" t="str">
            <v>INCOME FROM OPERATIONS</v>
          </cell>
          <cell r="I1546" t="str">
            <v>SALE OF GOODS (NET OFF)</v>
          </cell>
        </row>
        <row r="1547">
          <cell r="A1547" t="str">
            <v>R101207-000-062</v>
          </cell>
          <cell r="B1547" t="str">
            <v>Rebates On Extra Charges- THE ARALIAS</v>
          </cell>
          <cell r="C1547" t="str">
            <v>REVENUE</v>
          </cell>
          <cell r="D1547" t="str">
            <v>INCOME STATEMENT</v>
          </cell>
          <cell r="E1547" t="str">
            <v xml:space="preserve"> </v>
          </cell>
          <cell r="F1547" t="str">
            <v xml:space="preserve"> </v>
          </cell>
          <cell r="G1547" t="str">
            <v>INCOME</v>
          </cell>
          <cell r="H1547" t="str">
            <v>INCOME FROM OPERATIONS</v>
          </cell>
          <cell r="I1547" t="str">
            <v>SALE OF GOODS (NET OFF)</v>
          </cell>
        </row>
        <row r="1548">
          <cell r="A1548" t="str">
            <v>R101207-000-064</v>
          </cell>
          <cell r="B1548" t="str">
            <v>Rebates On Extra Charges- WESTEND Hghts</v>
          </cell>
          <cell r="C1548" t="str">
            <v>REVENUE</v>
          </cell>
          <cell r="D1548" t="str">
            <v>INCOME STATEMENT</v>
          </cell>
          <cell r="E1548" t="str">
            <v xml:space="preserve"> </v>
          </cell>
          <cell r="F1548" t="str">
            <v xml:space="preserve"> </v>
          </cell>
          <cell r="G1548" t="str">
            <v>INCOME</v>
          </cell>
          <cell r="H1548" t="str">
            <v>INCOME FROM OPERATIONS</v>
          </cell>
          <cell r="I1548" t="str">
            <v>SALE OF GOODS (NET OFF)</v>
          </cell>
        </row>
        <row r="1549">
          <cell r="A1549" t="str">
            <v>R101207-000-069</v>
          </cell>
          <cell r="B1549" t="str">
            <v>Rebates On Extra Charges- THE PINNACLE</v>
          </cell>
          <cell r="C1549" t="str">
            <v>REVENUE</v>
          </cell>
          <cell r="D1549" t="str">
            <v>INCOME STATEMENT</v>
          </cell>
          <cell r="E1549" t="str">
            <v xml:space="preserve"> </v>
          </cell>
          <cell r="F1549" t="str">
            <v xml:space="preserve"> </v>
          </cell>
          <cell r="G1549" t="str">
            <v>INCOME</v>
          </cell>
          <cell r="H1549" t="str">
            <v>INCOME FROM OPERATIONS</v>
          </cell>
          <cell r="I1549" t="str">
            <v>SALE OF GOODS (NET OFF)</v>
          </cell>
        </row>
        <row r="1550">
          <cell r="A1550" t="str">
            <v>R101207-000-070</v>
          </cell>
          <cell r="B1550" t="str">
            <v>Rebates On Extra Charges- ROYALTON TOWER</v>
          </cell>
          <cell r="C1550" t="str">
            <v>REVENUE</v>
          </cell>
          <cell r="D1550" t="str">
            <v>INCOME STATEMENT</v>
          </cell>
          <cell r="E1550" t="str">
            <v xml:space="preserve"> </v>
          </cell>
          <cell r="F1550" t="str">
            <v xml:space="preserve"> </v>
          </cell>
          <cell r="G1550" t="str">
            <v>INCOME</v>
          </cell>
          <cell r="H1550" t="str">
            <v>INCOME FROM OPERATIONS</v>
          </cell>
          <cell r="I1550" t="str">
            <v>SALE OF GOODS (NET OFF)</v>
          </cell>
        </row>
        <row r="1551">
          <cell r="A1551" t="str">
            <v>R101207-000-071</v>
          </cell>
          <cell r="B1551" t="str">
            <v>Rebates On Extra Charges- THE ICON</v>
          </cell>
          <cell r="C1551" t="str">
            <v>REVENUE</v>
          </cell>
          <cell r="D1551" t="str">
            <v>INCOME STATEMENT</v>
          </cell>
          <cell r="E1551" t="str">
            <v xml:space="preserve"> </v>
          </cell>
          <cell r="F1551" t="str">
            <v xml:space="preserve"> </v>
          </cell>
          <cell r="G1551" t="str">
            <v>INCOME</v>
          </cell>
          <cell r="H1551" t="str">
            <v>INCOME FROM OPERATIONS</v>
          </cell>
          <cell r="I1551" t="str">
            <v>SALE OF GOODS (NET OFF)</v>
          </cell>
        </row>
        <row r="1552">
          <cell r="A1552" t="str">
            <v>R101207-000-075</v>
          </cell>
          <cell r="B1552" t="str">
            <v>Rebates On Extra Charges- THE SUMMIT</v>
          </cell>
          <cell r="C1552" t="str">
            <v>REVENUE</v>
          </cell>
          <cell r="D1552" t="str">
            <v>INCOME STATEMENT</v>
          </cell>
          <cell r="E1552" t="str">
            <v xml:space="preserve"> </v>
          </cell>
          <cell r="F1552" t="str">
            <v xml:space="preserve"> </v>
          </cell>
          <cell r="G1552" t="str">
            <v>INCOME</v>
          </cell>
          <cell r="H1552" t="str">
            <v>INCOME FROM OPERATIONS</v>
          </cell>
          <cell r="I1552" t="str">
            <v>SALE OF GOODS (NET OFF)</v>
          </cell>
        </row>
        <row r="1553">
          <cell r="A1553" t="str">
            <v>R101207-000-080</v>
          </cell>
          <cell r="B1553" t="str">
            <v>Rebates On Extra Charges- THE MAGNOLIAS</v>
          </cell>
          <cell r="C1553" t="str">
            <v>REVENUE</v>
          </cell>
          <cell r="D1553" t="str">
            <v>INCOME STATEMENT</v>
          </cell>
          <cell r="E1553" t="str">
            <v xml:space="preserve"> </v>
          </cell>
          <cell r="F1553" t="str">
            <v xml:space="preserve"> </v>
          </cell>
          <cell r="G1553" t="str">
            <v>INCOME</v>
          </cell>
          <cell r="H1553" t="str">
            <v>INCOME FROM OPERATIONS</v>
          </cell>
          <cell r="I1553" t="str">
            <v>SALE OF GOODS (NET OFF)</v>
          </cell>
        </row>
        <row r="1554">
          <cell r="A1554" t="str">
            <v>R101301</v>
          </cell>
          <cell r="B1554" t="str">
            <v>Contract Receipts-Construction</v>
          </cell>
          <cell r="C1554" t="str">
            <v>REVENUE</v>
          </cell>
          <cell r="D1554" t="str">
            <v>INCOME STATEMENT</v>
          </cell>
          <cell r="E1554" t="str">
            <v xml:space="preserve"> </v>
          </cell>
          <cell r="F1554" t="str">
            <v xml:space="preserve"> </v>
          </cell>
          <cell r="G1554" t="str">
            <v>INCOME</v>
          </cell>
          <cell r="H1554" t="str">
            <v>INCOME FROM OPERATIONS</v>
          </cell>
          <cell r="I1554" t="str">
            <v>SALE OF GOODS (NET OFF)</v>
          </cell>
        </row>
        <row r="1555">
          <cell r="A1555" t="str">
            <v>R102001</v>
          </cell>
          <cell r="B1555" t="str">
            <v>Rent and licence fee</v>
          </cell>
          <cell r="C1555" t="str">
            <v>REVENUE</v>
          </cell>
          <cell r="D1555" t="str">
            <v>INCOME STATEMENT</v>
          </cell>
          <cell r="E1555" t="str">
            <v xml:space="preserve"> </v>
          </cell>
          <cell r="F1555" t="str">
            <v xml:space="preserve"> </v>
          </cell>
          <cell r="G1555" t="str">
            <v>INCOME</v>
          </cell>
          <cell r="H1555" t="str">
            <v>INCOME FROM OPERATIONS</v>
          </cell>
          <cell r="I1555" t="str">
            <v>RENT INCOME</v>
          </cell>
        </row>
        <row r="1556">
          <cell r="A1556" t="str">
            <v>R102002</v>
          </cell>
          <cell r="B1556" t="str">
            <v>Rent Received</v>
          </cell>
          <cell r="C1556" t="str">
            <v>REVENUE</v>
          </cell>
          <cell r="D1556" t="str">
            <v>INCOME STATEMENT</v>
          </cell>
          <cell r="E1556" t="str">
            <v xml:space="preserve"> </v>
          </cell>
          <cell r="F1556" t="str">
            <v xml:space="preserve"> </v>
          </cell>
          <cell r="G1556" t="str">
            <v>INCOME</v>
          </cell>
          <cell r="H1556" t="str">
            <v>INCOME FROM OPERATIONS</v>
          </cell>
          <cell r="I1556" t="str">
            <v>RENT INCOME</v>
          </cell>
        </row>
        <row r="1557">
          <cell r="A1557" t="str">
            <v>R102003</v>
          </cell>
          <cell r="B1557" t="str">
            <v>Rent Received (Commercial)</v>
          </cell>
          <cell r="C1557" t="str">
            <v>REVENUE</v>
          </cell>
          <cell r="D1557" t="str">
            <v>INCOME STATEMENT</v>
          </cell>
          <cell r="E1557" t="str">
            <v xml:space="preserve"> </v>
          </cell>
          <cell r="F1557" t="str">
            <v xml:space="preserve"> </v>
          </cell>
          <cell r="G1557" t="str">
            <v>INCOME</v>
          </cell>
          <cell r="H1557" t="str">
            <v>INCOME FROM OPERATIONS</v>
          </cell>
          <cell r="I1557" t="str">
            <v>RENT INCOME</v>
          </cell>
        </row>
        <row r="1558">
          <cell r="A1558" t="str">
            <v>R102004</v>
          </cell>
          <cell r="B1558" t="str">
            <v>Rent Received (Retail)</v>
          </cell>
          <cell r="C1558" t="str">
            <v>REVENUE</v>
          </cell>
          <cell r="D1558" t="str">
            <v>INCOME STATEMENT</v>
          </cell>
          <cell r="E1558" t="str">
            <v xml:space="preserve"> </v>
          </cell>
          <cell r="F1558" t="str">
            <v xml:space="preserve"> </v>
          </cell>
          <cell r="G1558" t="str">
            <v>INCOME</v>
          </cell>
          <cell r="H1558" t="str">
            <v>INCOME FROM OPERATIONS</v>
          </cell>
          <cell r="I1558" t="str">
            <v>RENT INCOME</v>
          </cell>
        </row>
        <row r="1559">
          <cell r="A1559" t="str">
            <v>R102005</v>
          </cell>
          <cell r="B1559" t="str">
            <v>Rent received (Other operations)</v>
          </cell>
          <cell r="C1559" t="str">
            <v>REVENUE</v>
          </cell>
          <cell r="D1559" t="str">
            <v>INCOME STATEMENT</v>
          </cell>
          <cell r="E1559" t="str">
            <v xml:space="preserve"> </v>
          </cell>
          <cell r="F1559" t="str">
            <v xml:space="preserve"> </v>
          </cell>
          <cell r="G1559" t="str">
            <v>INCOME</v>
          </cell>
          <cell r="H1559" t="str">
            <v>INCOME FROM OPERATIONS</v>
          </cell>
          <cell r="I1559" t="str">
            <v>RENT INCOME</v>
          </cell>
        </row>
        <row r="1560">
          <cell r="A1560" t="str">
            <v>R102006</v>
          </cell>
          <cell r="B1560" t="str">
            <v>Rent received (Related Party)</v>
          </cell>
          <cell r="C1560" t="str">
            <v>REVENUE</v>
          </cell>
          <cell r="D1560" t="str">
            <v>INCOME STATEMENT</v>
          </cell>
          <cell r="E1560" t="str">
            <v xml:space="preserve"> </v>
          </cell>
          <cell r="F1560" t="str">
            <v xml:space="preserve"> </v>
          </cell>
          <cell r="G1560" t="str">
            <v>INCOME</v>
          </cell>
          <cell r="H1560" t="str">
            <v>INCOME FROM OPERATIONS</v>
          </cell>
          <cell r="I1560" t="str">
            <v>RENT INCOME</v>
          </cell>
        </row>
        <row r="1561">
          <cell r="A1561" t="str">
            <v>R102007</v>
          </cell>
          <cell r="B1561" t="str">
            <v>Lease Money Received</v>
          </cell>
          <cell r="C1561" t="str">
            <v>REVENUE</v>
          </cell>
          <cell r="D1561" t="str">
            <v>INCOME STATEMENT</v>
          </cell>
          <cell r="E1561" t="str">
            <v xml:space="preserve"> </v>
          </cell>
          <cell r="F1561" t="str">
            <v xml:space="preserve"> </v>
          </cell>
          <cell r="G1561" t="str">
            <v>INCOME</v>
          </cell>
          <cell r="H1561" t="str">
            <v>INCOME FROM OPERATIONS</v>
          </cell>
          <cell r="I1561" t="str">
            <v>RENT INCOME</v>
          </cell>
        </row>
        <row r="1562">
          <cell r="A1562" t="str">
            <v>R103001</v>
          </cell>
          <cell r="B1562" t="str">
            <v>Service &amp; maintenance Income</v>
          </cell>
          <cell r="C1562" t="str">
            <v>REVENUE</v>
          </cell>
          <cell r="D1562" t="str">
            <v>INCOME STATEMENT</v>
          </cell>
          <cell r="E1562" t="str">
            <v xml:space="preserve"> </v>
          </cell>
          <cell r="F1562" t="str">
            <v xml:space="preserve"> </v>
          </cell>
          <cell r="G1562" t="str">
            <v>INCOME</v>
          </cell>
          <cell r="H1562" t="str">
            <v>INCOME FROM OPERATIONS</v>
          </cell>
          <cell r="I1562" t="str">
            <v>SERVICE RECEIPTS</v>
          </cell>
        </row>
        <row r="1563">
          <cell r="A1563" t="str">
            <v>R103002</v>
          </cell>
          <cell r="B1563" t="str">
            <v>Road Repairing Charges</v>
          </cell>
          <cell r="C1563" t="str">
            <v>REVENUE</v>
          </cell>
          <cell r="D1563" t="str">
            <v>INCOME STATEMENT</v>
          </cell>
          <cell r="E1563" t="str">
            <v xml:space="preserve"> </v>
          </cell>
          <cell r="F1563" t="str">
            <v xml:space="preserve"> </v>
          </cell>
          <cell r="G1563" t="str">
            <v>INCOME</v>
          </cell>
          <cell r="H1563" t="str">
            <v>INCOME FROM OPERATIONS</v>
          </cell>
          <cell r="I1563" t="str">
            <v>SERVICE RECEIPTS</v>
          </cell>
        </row>
        <row r="1564">
          <cell r="A1564" t="str">
            <v>R103003</v>
          </cell>
          <cell r="B1564" t="str">
            <v>Water Connection</v>
          </cell>
          <cell r="C1564" t="str">
            <v>REVENUE</v>
          </cell>
          <cell r="D1564" t="str">
            <v>INCOME STATEMENT</v>
          </cell>
          <cell r="E1564" t="str">
            <v xml:space="preserve"> </v>
          </cell>
          <cell r="F1564" t="str">
            <v xml:space="preserve"> </v>
          </cell>
          <cell r="G1564" t="str">
            <v>INCOME</v>
          </cell>
          <cell r="H1564" t="str">
            <v>INCOME FROM OPERATIONS</v>
          </cell>
          <cell r="I1564" t="str">
            <v>SERVICE RECEIPTS</v>
          </cell>
        </row>
        <row r="1565">
          <cell r="A1565" t="str">
            <v>R103004</v>
          </cell>
          <cell r="B1565" t="str">
            <v>Shifting Charges/Reconnection Charges</v>
          </cell>
          <cell r="C1565" t="str">
            <v>REVENUE</v>
          </cell>
          <cell r="D1565" t="str">
            <v>INCOME STATEMENT</v>
          </cell>
          <cell r="E1565" t="str">
            <v xml:space="preserve"> </v>
          </cell>
          <cell r="F1565" t="str">
            <v xml:space="preserve"> </v>
          </cell>
          <cell r="G1565" t="str">
            <v>INCOME</v>
          </cell>
          <cell r="H1565" t="str">
            <v>INCOME FROM OPERATIONS</v>
          </cell>
          <cell r="I1565" t="str">
            <v>SERVICE RECEIPTS</v>
          </cell>
        </row>
        <row r="1566">
          <cell r="A1566" t="str">
            <v>R103005</v>
          </cell>
          <cell r="B1566" t="str">
            <v>Shifting/Reconnection Internet</v>
          </cell>
          <cell r="C1566" t="str">
            <v>REVENUE</v>
          </cell>
          <cell r="D1566" t="str">
            <v>INCOME STATEMENT</v>
          </cell>
          <cell r="E1566" t="str">
            <v xml:space="preserve"> </v>
          </cell>
          <cell r="F1566" t="str">
            <v xml:space="preserve"> </v>
          </cell>
          <cell r="G1566" t="str">
            <v>INCOME</v>
          </cell>
          <cell r="H1566" t="str">
            <v>INCOME FROM OPERATIONS</v>
          </cell>
          <cell r="I1566" t="str">
            <v>SERVICE RECEIPTS</v>
          </cell>
        </row>
        <row r="1567">
          <cell r="A1567" t="str">
            <v>R103006</v>
          </cell>
          <cell r="B1567" t="str">
            <v>Fixed Service Connection Charges Account</v>
          </cell>
          <cell r="C1567" t="str">
            <v>REVENUE</v>
          </cell>
          <cell r="D1567" t="str">
            <v>INCOME STATEMENT</v>
          </cell>
          <cell r="E1567" t="str">
            <v xml:space="preserve"> </v>
          </cell>
          <cell r="F1567" t="str">
            <v xml:space="preserve"> </v>
          </cell>
          <cell r="G1567" t="str">
            <v>INCOME</v>
          </cell>
          <cell r="H1567" t="str">
            <v>INCOME FROM OPERATIONS</v>
          </cell>
          <cell r="I1567" t="str">
            <v>SERVICE RECEIPTS</v>
          </cell>
        </row>
        <row r="1568">
          <cell r="A1568" t="str">
            <v>R103007</v>
          </cell>
          <cell r="B1568" t="str">
            <v>Excavation Revenue</v>
          </cell>
          <cell r="C1568" t="str">
            <v>REVENUE</v>
          </cell>
          <cell r="D1568" t="str">
            <v>INCOME STATEMENT</v>
          </cell>
          <cell r="E1568" t="str">
            <v xml:space="preserve"> </v>
          </cell>
          <cell r="F1568" t="str">
            <v xml:space="preserve"> </v>
          </cell>
          <cell r="G1568" t="str">
            <v>INCOME</v>
          </cell>
          <cell r="H1568" t="str">
            <v>INCOME FROM OPERATIONS</v>
          </cell>
          <cell r="I1568" t="str">
            <v>SERVICE RECEIPTS</v>
          </cell>
        </row>
        <row r="1569">
          <cell r="A1569" t="str">
            <v>R103008</v>
          </cell>
          <cell r="B1569" t="str">
            <v>Concrete  Revenue</v>
          </cell>
          <cell r="C1569" t="str">
            <v>REVENUE</v>
          </cell>
          <cell r="D1569" t="str">
            <v>INCOME STATEMENT</v>
          </cell>
          <cell r="E1569" t="str">
            <v xml:space="preserve"> </v>
          </cell>
          <cell r="F1569" t="str">
            <v xml:space="preserve"> </v>
          </cell>
          <cell r="G1569" t="str">
            <v>INCOME</v>
          </cell>
          <cell r="H1569" t="str">
            <v>INCOME FROM OPERATIONS</v>
          </cell>
          <cell r="I1569" t="str">
            <v>SERVICE RECEIPTS</v>
          </cell>
        </row>
        <row r="1570">
          <cell r="A1570" t="str">
            <v>R103009</v>
          </cell>
          <cell r="B1570" t="str">
            <v>Other Incomes</v>
          </cell>
          <cell r="C1570" t="str">
            <v>REVENUE</v>
          </cell>
          <cell r="D1570" t="str">
            <v>INCOME STATEMENT</v>
          </cell>
          <cell r="E1570" t="str">
            <v xml:space="preserve"> </v>
          </cell>
          <cell r="F1570" t="str">
            <v xml:space="preserve"> </v>
          </cell>
          <cell r="G1570" t="str">
            <v>INCOME</v>
          </cell>
          <cell r="H1570" t="str">
            <v>INCOME FROM OPERATIONS</v>
          </cell>
          <cell r="I1570" t="str">
            <v>SERVICE RECEIPTS</v>
          </cell>
        </row>
        <row r="1571">
          <cell r="A1571" t="str">
            <v>R103010</v>
          </cell>
          <cell r="B1571" t="str">
            <v>Other Maintainance Incomes</v>
          </cell>
          <cell r="C1571" t="str">
            <v>REVENUE</v>
          </cell>
          <cell r="D1571" t="str">
            <v>INCOME STATEMENT</v>
          </cell>
          <cell r="E1571" t="str">
            <v xml:space="preserve"> </v>
          </cell>
          <cell r="F1571" t="str">
            <v xml:space="preserve"> </v>
          </cell>
          <cell r="G1571" t="str">
            <v>INCOME</v>
          </cell>
          <cell r="H1571" t="str">
            <v>INCOME FROM OPERATIONS</v>
          </cell>
          <cell r="I1571" t="str">
            <v>SERVICE RECEIPTS</v>
          </cell>
        </row>
        <row r="1572">
          <cell r="A1572" t="str">
            <v>R103011</v>
          </cell>
          <cell r="B1572" t="str">
            <v>Shopping Mall - Development Income</v>
          </cell>
          <cell r="C1572" t="str">
            <v>REVENUE</v>
          </cell>
          <cell r="D1572" t="str">
            <v>INCOME STATEMENT</v>
          </cell>
          <cell r="E1572" t="str">
            <v xml:space="preserve"> </v>
          </cell>
          <cell r="F1572" t="str">
            <v xml:space="preserve"> </v>
          </cell>
          <cell r="G1572" t="str">
            <v>INCOME</v>
          </cell>
          <cell r="H1572" t="str">
            <v>INCOME FROM OPERATIONS</v>
          </cell>
          <cell r="I1572" t="str">
            <v>SERVICE RECEIPTS</v>
          </cell>
        </row>
        <row r="1573">
          <cell r="A1573" t="str">
            <v>R103012</v>
          </cell>
          <cell r="B1573" t="str">
            <v>Development Income</v>
          </cell>
          <cell r="C1573" t="str">
            <v>REVENUE</v>
          </cell>
          <cell r="D1573" t="str">
            <v>INCOME STATEMENT</v>
          </cell>
          <cell r="E1573" t="str">
            <v xml:space="preserve"> </v>
          </cell>
          <cell r="F1573" t="str">
            <v xml:space="preserve"> </v>
          </cell>
          <cell r="G1573" t="str">
            <v>INCOME</v>
          </cell>
          <cell r="H1573" t="str">
            <v>INCOME FROM OPERATIONS</v>
          </cell>
          <cell r="I1573" t="str">
            <v>SERVICE RECEIPTS</v>
          </cell>
        </row>
        <row r="1574">
          <cell r="A1574" t="str">
            <v>R103013</v>
          </cell>
          <cell r="B1574" t="str">
            <v>Parking Income</v>
          </cell>
          <cell r="C1574" t="str">
            <v>REVENUE</v>
          </cell>
          <cell r="D1574" t="str">
            <v>INCOME STATEMENT</v>
          </cell>
          <cell r="E1574" t="str">
            <v xml:space="preserve"> </v>
          </cell>
          <cell r="F1574" t="str">
            <v xml:space="preserve"> </v>
          </cell>
          <cell r="G1574" t="str">
            <v>INCOME</v>
          </cell>
          <cell r="H1574" t="str">
            <v>INCOME FROM OPERATIONS</v>
          </cell>
          <cell r="I1574" t="str">
            <v>SERVICE RECEIPTS</v>
          </cell>
        </row>
        <row r="1575">
          <cell r="A1575" t="str">
            <v>R103014</v>
          </cell>
          <cell r="B1575" t="str">
            <v>Internal Lighting Income</v>
          </cell>
          <cell r="C1575" t="str">
            <v>REVENUE</v>
          </cell>
          <cell r="D1575" t="str">
            <v>INCOME STATEMENT</v>
          </cell>
          <cell r="E1575" t="str">
            <v xml:space="preserve"> </v>
          </cell>
          <cell r="F1575" t="str">
            <v xml:space="preserve"> </v>
          </cell>
          <cell r="G1575" t="str">
            <v>INCOME</v>
          </cell>
          <cell r="H1575" t="str">
            <v>INCOME FROM OPERATIONS</v>
          </cell>
          <cell r="I1575" t="str">
            <v>SERVICE RECEIPTS</v>
          </cell>
        </row>
        <row r="1576">
          <cell r="A1576" t="str">
            <v>R103015</v>
          </cell>
          <cell r="B1576" t="str">
            <v>Additional Hours Incomes</v>
          </cell>
          <cell r="C1576" t="str">
            <v>REVENUE</v>
          </cell>
          <cell r="D1576" t="str">
            <v>INCOME STATEMENT</v>
          </cell>
          <cell r="E1576" t="str">
            <v xml:space="preserve"> </v>
          </cell>
          <cell r="F1576" t="str">
            <v xml:space="preserve"> </v>
          </cell>
          <cell r="G1576" t="str">
            <v>INCOME</v>
          </cell>
          <cell r="H1576" t="str">
            <v>INCOME FROM OPERATIONS</v>
          </cell>
          <cell r="I1576" t="str">
            <v>SERVICE RECEIPTS</v>
          </cell>
        </row>
        <row r="1577">
          <cell r="A1577" t="str">
            <v>R103016</v>
          </cell>
          <cell r="B1577" t="str">
            <v>Fee For Electric Connection</v>
          </cell>
          <cell r="C1577" t="str">
            <v>REVENUE</v>
          </cell>
          <cell r="D1577" t="str">
            <v>INCOME STATEMENT</v>
          </cell>
          <cell r="E1577" t="str">
            <v xml:space="preserve"> </v>
          </cell>
          <cell r="F1577" t="str">
            <v xml:space="preserve"> </v>
          </cell>
          <cell r="G1577" t="str">
            <v>INCOME</v>
          </cell>
          <cell r="H1577" t="str">
            <v>INCOME FROM OPERATIONS</v>
          </cell>
          <cell r="I1577" t="str">
            <v>SERVICE RECEIPTS</v>
          </cell>
        </row>
        <row r="1578">
          <cell r="A1578" t="str">
            <v>R103017</v>
          </cell>
          <cell r="B1578" t="str">
            <v>Water &amp; Sewerage</v>
          </cell>
          <cell r="C1578" t="str">
            <v>REVENUE</v>
          </cell>
          <cell r="D1578" t="str">
            <v>INCOME STATEMENT</v>
          </cell>
          <cell r="E1578" t="str">
            <v xml:space="preserve"> </v>
          </cell>
          <cell r="F1578" t="str">
            <v xml:space="preserve"> </v>
          </cell>
          <cell r="G1578" t="str">
            <v>INCOME</v>
          </cell>
          <cell r="H1578" t="str">
            <v>INCOME FROM OPERATIONS</v>
          </cell>
          <cell r="I1578" t="str">
            <v>SERVICE RECEIPTS</v>
          </cell>
        </row>
        <row r="1579">
          <cell r="A1579" t="str">
            <v>R103018</v>
          </cell>
          <cell r="B1579" t="str">
            <v>Maintenance Incomes</v>
          </cell>
          <cell r="C1579" t="str">
            <v>REVENUE</v>
          </cell>
          <cell r="D1579" t="str">
            <v>INCOME STATEMENT</v>
          </cell>
          <cell r="E1579" t="str">
            <v xml:space="preserve"> </v>
          </cell>
          <cell r="F1579" t="str">
            <v xml:space="preserve"> </v>
          </cell>
          <cell r="G1579" t="str">
            <v>INCOME</v>
          </cell>
          <cell r="H1579" t="str">
            <v>INCOME FROM OPERATIONS</v>
          </cell>
          <cell r="I1579" t="str">
            <v>SERVICE RECEIPTS</v>
          </cell>
        </row>
        <row r="1580">
          <cell r="A1580" t="str">
            <v>R103019</v>
          </cell>
          <cell r="B1580" t="str">
            <v>Misc Income-Entry Comm Vehicles</v>
          </cell>
          <cell r="C1580" t="str">
            <v>REVENUE</v>
          </cell>
          <cell r="D1580" t="str">
            <v>INCOME STATEMENT</v>
          </cell>
          <cell r="E1580" t="str">
            <v xml:space="preserve"> </v>
          </cell>
          <cell r="F1580" t="str">
            <v xml:space="preserve"> </v>
          </cell>
          <cell r="G1580" t="str">
            <v>INCOME</v>
          </cell>
          <cell r="H1580" t="str">
            <v>INCOME FROM OPERATIONS</v>
          </cell>
          <cell r="I1580" t="str">
            <v>SERVICE RECEIPTS</v>
          </cell>
        </row>
        <row r="1581">
          <cell r="A1581" t="str">
            <v>R103020</v>
          </cell>
          <cell r="B1581" t="str">
            <v>Period Inspection Charges</v>
          </cell>
          <cell r="C1581" t="str">
            <v>REVENUE</v>
          </cell>
          <cell r="D1581" t="str">
            <v>INCOME STATEMENT</v>
          </cell>
          <cell r="E1581" t="str">
            <v xml:space="preserve"> </v>
          </cell>
          <cell r="F1581" t="str">
            <v xml:space="preserve"> </v>
          </cell>
          <cell r="G1581" t="str">
            <v>INCOME</v>
          </cell>
          <cell r="H1581" t="str">
            <v>INCOME FROM OPERATIONS</v>
          </cell>
          <cell r="I1581" t="str">
            <v>SERVICE RECEIPTS</v>
          </cell>
        </row>
        <row r="1582">
          <cell r="A1582" t="str">
            <v>R103021</v>
          </cell>
          <cell r="B1582" t="str">
            <v>Testing Charges</v>
          </cell>
          <cell r="C1582" t="str">
            <v>REVENUE</v>
          </cell>
          <cell r="D1582" t="str">
            <v>INCOME STATEMENT</v>
          </cell>
          <cell r="E1582" t="str">
            <v xml:space="preserve"> </v>
          </cell>
          <cell r="F1582" t="str">
            <v xml:space="preserve"> </v>
          </cell>
          <cell r="G1582" t="str">
            <v>INCOME</v>
          </cell>
          <cell r="H1582" t="str">
            <v>INCOME FROM OPERATIONS</v>
          </cell>
          <cell r="I1582" t="str">
            <v>SERVICE RECEIPTS</v>
          </cell>
        </row>
        <row r="1583">
          <cell r="A1583" t="str">
            <v>R104001</v>
          </cell>
          <cell r="B1583" t="str">
            <v>Sale Of Electricity/Gas</v>
          </cell>
          <cell r="C1583" t="str">
            <v>REVENUE</v>
          </cell>
          <cell r="D1583" t="str">
            <v>INCOME STATEMENT</v>
          </cell>
          <cell r="E1583" t="str">
            <v xml:space="preserve"> </v>
          </cell>
          <cell r="F1583" t="str">
            <v xml:space="preserve"> </v>
          </cell>
          <cell r="G1583" t="str">
            <v>INCOME</v>
          </cell>
          <cell r="H1583" t="str">
            <v>INCOME FROM OPERATIONS</v>
          </cell>
          <cell r="I1583" t="str">
            <v>SERVICE RECEIPTS</v>
          </cell>
        </row>
        <row r="1584">
          <cell r="A1584" t="str">
            <v>R105001</v>
          </cell>
          <cell r="B1584" t="str">
            <v>Cable Operations</v>
          </cell>
          <cell r="C1584" t="str">
            <v>REVENUE</v>
          </cell>
          <cell r="D1584" t="str">
            <v>INCOME STATEMENT</v>
          </cell>
          <cell r="E1584" t="str">
            <v xml:space="preserve"> </v>
          </cell>
          <cell r="F1584" t="str">
            <v xml:space="preserve"> </v>
          </cell>
          <cell r="G1584" t="str">
            <v>INCOME</v>
          </cell>
          <cell r="H1584" t="str">
            <v>INCOME FROM OPERATIONS</v>
          </cell>
          <cell r="I1584" t="str">
            <v>SERVICE RECEIPTS</v>
          </cell>
        </row>
        <row r="1585">
          <cell r="A1585" t="str">
            <v>R105101</v>
          </cell>
          <cell r="B1585" t="str">
            <v>Vending Services</v>
          </cell>
          <cell r="C1585" t="str">
            <v>REVENUE</v>
          </cell>
          <cell r="D1585" t="str">
            <v>INCOME STATEMENT</v>
          </cell>
          <cell r="E1585" t="str">
            <v xml:space="preserve"> </v>
          </cell>
          <cell r="F1585" t="str">
            <v xml:space="preserve"> </v>
          </cell>
          <cell r="G1585" t="str">
            <v>INCOME</v>
          </cell>
          <cell r="H1585" t="str">
            <v>INCOME FROM OPERATIONS</v>
          </cell>
          <cell r="I1585" t="str">
            <v>SERVICE RECEIPTS</v>
          </cell>
        </row>
        <row r="1586">
          <cell r="A1586" t="str">
            <v>R105201</v>
          </cell>
          <cell r="B1586" t="str">
            <v>Consultancy &amp; Other Services</v>
          </cell>
          <cell r="C1586" t="str">
            <v>REVENUE</v>
          </cell>
          <cell r="D1586" t="str">
            <v>INCOME STATEMENT</v>
          </cell>
          <cell r="E1586" t="str">
            <v xml:space="preserve"> </v>
          </cell>
          <cell r="F1586" t="str">
            <v xml:space="preserve"> </v>
          </cell>
          <cell r="G1586" t="str">
            <v>INCOME</v>
          </cell>
          <cell r="H1586" t="str">
            <v>INCOME FROM OPERATIONS</v>
          </cell>
          <cell r="I1586" t="str">
            <v>SERVICE RECEIPTS</v>
          </cell>
        </row>
        <row r="1587">
          <cell r="A1587" t="str">
            <v>R105301</v>
          </cell>
          <cell r="B1587" t="str">
            <v>Receipt of Cinema Operations</v>
          </cell>
          <cell r="C1587" t="str">
            <v>REVENUE</v>
          </cell>
          <cell r="D1587" t="str">
            <v>INCOME STATEMENT</v>
          </cell>
          <cell r="E1587" t="str">
            <v xml:space="preserve"> </v>
          </cell>
          <cell r="F1587" t="str">
            <v xml:space="preserve"> </v>
          </cell>
          <cell r="G1587" t="str">
            <v>INCOME</v>
          </cell>
          <cell r="H1587" t="str">
            <v>INCOME FROM OPERATIONS</v>
          </cell>
          <cell r="I1587" t="str">
            <v>SERVICE RECEIPTS</v>
          </cell>
        </row>
        <row r="1588">
          <cell r="A1588" t="str">
            <v>R105401</v>
          </cell>
          <cell r="B1588" t="str">
            <v>Income from Golf course Operation</v>
          </cell>
          <cell r="C1588" t="str">
            <v>REVENUE</v>
          </cell>
          <cell r="D1588" t="str">
            <v>INCOME STATEMENT</v>
          </cell>
          <cell r="E1588" t="str">
            <v xml:space="preserve"> </v>
          </cell>
          <cell r="F1588" t="str">
            <v xml:space="preserve"> </v>
          </cell>
          <cell r="G1588" t="str">
            <v>INCOME</v>
          </cell>
          <cell r="H1588" t="str">
            <v>INCOME FROM OPERATIONS</v>
          </cell>
          <cell r="I1588" t="str">
            <v>SERVICE RECEIPTS</v>
          </cell>
        </row>
        <row r="1589">
          <cell r="A1589" t="str">
            <v>R105402</v>
          </cell>
          <cell r="B1589" t="str">
            <v>Club Operations</v>
          </cell>
          <cell r="C1589" t="str">
            <v>REVENUE</v>
          </cell>
          <cell r="D1589" t="str">
            <v>INCOME STATEMENT</v>
          </cell>
          <cell r="E1589" t="str">
            <v xml:space="preserve"> </v>
          </cell>
          <cell r="F1589" t="str">
            <v xml:space="preserve"> </v>
          </cell>
          <cell r="G1589" t="str">
            <v>INCOME</v>
          </cell>
          <cell r="H1589" t="str">
            <v>INCOME FROM OPERATIONS</v>
          </cell>
          <cell r="I1589" t="str">
            <v>SERVICE RECEIPTS</v>
          </cell>
        </row>
        <row r="1590">
          <cell r="A1590" t="str">
            <v>R105403</v>
          </cell>
          <cell r="B1590" t="str">
            <v>Health and recreational receipts</v>
          </cell>
          <cell r="C1590" t="str">
            <v>REVENUE</v>
          </cell>
          <cell r="D1590" t="str">
            <v>INCOME STATEMENT</v>
          </cell>
          <cell r="E1590" t="str">
            <v xml:space="preserve"> </v>
          </cell>
          <cell r="F1590" t="str">
            <v xml:space="preserve"> </v>
          </cell>
          <cell r="G1590" t="str">
            <v>INCOME</v>
          </cell>
          <cell r="H1590" t="str">
            <v>INCOME FROM OPERATIONS</v>
          </cell>
          <cell r="I1590" t="str">
            <v>SERVICE RECEIPTS</v>
          </cell>
        </row>
        <row r="1591">
          <cell r="A1591" t="str">
            <v>R105404</v>
          </cell>
          <cell r="B1591" t="str">
            <v>Food Court Kisok income</v>
          </cell>
          <cell r="C1591" t="str">
            <v>REVENUE</v>
          </cell>
          <cell r="D1591" t="str">
            <v>INCOME STATEMENT</v>
          </cell>
          <cell r="E1591" t="str">
            <v xml:space="preserve"> </v>
          </cell>
          <cell r="F1591" t="str">
            <v xml:space="preserve"> </v>
          </cell>
          <cell r="G1591" t="str">
            <v>INCOME</v>
          </cell>
          <cell r="H1591" t="str">
            <v>INCOME FROM OPERATIONS</v>
          </cell>
          <cell r="I1591" t="str">
            <v>SERVICE RECEIPTS</v>
          </cell>
        </row>
        <row r="1592">
          <cell r="A1592" t="str">
            <v>R105405</v>
          </cell>
          <cell r="B1592" t="str">
            <v>Venue Charges</v>
          </cell>
          <cell r="C1592" t="str">
            <v>REVENUE</v>
          </cell>
          <cell r="D1592" t="str">
            <v>INCOME STATEMENT</v>
          </cell>
          <cell r="E1592" t="str">
            <v xml:space="preserve"> </v>
          </cell>
          <cell r="F1592" t="str">
            <v xml:space="preserve"> </v>
          </cell>
          <cell r="G1592" t="str">
            <v>INCOME</v>
          </cell>
          <cell r="H1592" t="str">
            <v>INCOME FROM OPERATIONS</v>
          </cell>
          <cell r="I1592" t="str">
            <v>SERVICE RECEIPTS</v>
          </cell>
        </row>
        <row r="1593">
          <cell r="A1593" t="str">
            <v>R105406</v>
          </cell>
          <cell r="B1593" t="str">
            <v>F&amp;B Revenue</v>
          </cell>
          <cell r="C1593" t="str">
            <v>REVENUE</v>
          </cell>
          <cell r="D1593" t="str">
            <v>INCOME STATEMENT</v>
          </cell>
          <cell r="E1593" t="str">
            <v xml:space="preserve"> </v>
          </cell>
          <cell r="F1593" t="str">
            <v xml:space="preserve"> </v>
          </cell>
          <cell r="G1593" t="str">
            <v>INCOME</v>
          </cell>
          <cell r="H1593" t="str">
            <v>INCOME FROM OPERATIONS</v>
          </cell>
          <cell r="I1593" t="str">
            <v>SERVICE RECEIPTS</v>
          </cell>
        </row>
        <row r="1594">
          <cell r="A1594" t="str">
            <v>R105407</v>
          </cell>
          <cell r="B1594" t="str">
            <v>Academy revenue</v>
          </cell>
          <cell r="C1594" t="str">
            <v>REVENUE</v>
          </cell>
          <cell r="D1594" t="str">
            <v>INCOME STATEMENT</v>
          </cell>
          <cell r="E1594" t="str">
            <v xml:space="preserve"> </v>
          </cell>
          <cell r="F1594" t="str">
            <v xml:space="preserve"> </v>
          </cell>
          <cell r="G1594" t="str">
            <v>INCOME</v>
          </cell>
          <cell r="H1594" t="str">
            <v>INCOME FROM OPERATIONS</v>
          </cell>
          <cell r="I1594" t="str">
            <v>SERVICE RECEIPTS</v>
          </cell>
        </row>
        <row r="1595">
          <cell r="A1595" t="str">
            <v>R105408</v>
          </cell>
          <cell r="B1595" t="str">
            <v>proshop revenue</v>
          </cell>
          <cell r="C1595" t="str">
            <v>REVENUE</v>
          </cell>
          <cell r="D1595" t="str">
            <v>INCOME STATEMENT</v>
          </cell>
          <cell r="E1595" t="str">
            <v xml:space="preserve"> </v>
          </cell>
          <cell r="F1595" t="str">
            <v xml:space="preserve"> </v>
          </cell>
          <cell r="G1595" t="str">
            <v>INCOME</v>
          </cell>
          <cell r="H1595" t="str">
            <v>INCOME FROM OPERATIONS</v>
          </cell>
          <cell r="I1595" t="str">
            <v>SERVICE RECEIPTS</v>
          </cell>
        </row>
        <row r="1596">
          <cell r="A1596" t="str">
            <v>R105409</v>
          </cell>
          <cell r="B1596" t="str">
            <v>Commission Income Golf Course</v>
          </cell>
          <cell r="C1596" t="str">
            <v>REVENUE</v>
          </cell>
          <cell r="D1596" t="str">
            <v>INCOME STATEMENT</v>
          </cell>
          <cell r="E1596" t="str">
            <v xml:space="preserve"> </v>
          </cell>
          <cell r="F1596" t="str">
            <v xml:space="preserve"> </v>
          </cell>
          <cell r="G1596" t="str">
            <v>INCOME</v>
          </cell>
          <cell r="H1596" t="str">
            <v>INCOME FROM OPERATIONS</v>
          </cell>
          <cell r="I1596" t="str">
            <v>SERVICE RECEIPTS</v>
          </cell>
        </row>
        <row r="1597">
          <cell r="A1597" t="str">
            <v>R105410</v>
          </cell>
          <cell r="B1597" t="str">
            <v>Rental on horticulture Golf Course</v>
          </cell>
          <cell r="C1597" t="str">
            <v>REVENUE</v>
          </cell>
          <cell r="D1597" t="str">
            <v>INCOME STATEMENT</v>
          </cell>
          <cell r="E1597" t="str">
            <v xml:space="preserve"> </v>
          </cell>
          <cell r="F1597" t="str">
            <v xml:space="preserve"> </v>
          </cell>
          <cell r="G1597" t="str">
            <v>INCOME</v>
          </cell>
          <cell r="H1597" t="str">
            <v>INCOME FROM OPERATIONS</v>
          </cell>
          <cell r="I1597" t="str">
            <v>SERVICE RECEIPTS</v>
          </cell>
        </row>
        <row r="1598">
          <cell r="A1598" t="str">
            <v>R105501</v>
          </cell>
          <cell r="B1598" t="str">
            <v>Entry Fees</v>
          </cell>
          <cell r="C1598" t="str">
            <v>REVENUE</v>
          </cell>
          <cell r="D1598" t="str">
            <v>INCOME STATEMENT</v>
          </cell>
          <cell r="E1598" t="str">
            <v xml:space="preserve"> </v>
          </cell>
          <cell r="F1598" t="str">
            <v xml:space="preserve"> </v>
          </cell>
          <cell r="G1598" t="str">
            <v>INCOME</v>
          </cell>
          <cell r="H1598" t="str">
            <v>INCOME FROM OPERATIONS</v>
          </cell>
          <cell r="I1598" t="str">
            <v>SERVICE RECEIPTS</v>
          </cell>
        </row>
        <row r="1599">
          <cell r="A1599" t="str">
            <v>R105502</v>
          </cell>
          <cell r="B1599" t="str">
            <v>Membership Fees</v>
          </cell>
          <cell r="C1599" t="str">
            <v>REVENUE</v>
          </cell>
          <cell r="D1599" t="str">
            <v>INCOME STATEMENT</v>
          </cell>
          <cell r="E1599" t="str">
            <v xml:space="preserve"> </v>
          </cell>
          <cell r="F1599" t="str">
            <v xml:space="preserve"> </v>
          </cell>
          <cell r="G1599" t="str">
            <v>INCOME</v>
          </cell>
          <cell r="H1599" t="str">
            <v>INCOME FROM OPERATIONS</v>
          </cell>
          <cell r="I1599" t="str">
            <v>SERVICE RECEIPTS</v>
          </cell>
        </row>
        <row r="1600">
          <cell r="A1600" t="str">
            <v>R105503</v>
          </cell>
          <cell r="B1600" t="str">
            <v>Membership Fees Internet</v>
          </cell>
          <cell r="C1600" t="str">
            <v>REVENUE</v>
          </cell>
          <cell r="D1600" t="str">
            <v>INCOME STATEMENT</v>
          </cell>
          <cell r="E1600" t="str">
            <v xml:space="preserve"> </v>
          </cell>
          <cell r="F1600" t="str">
            <v xml:space="preserve"> </v>
          </cell>
          <cell r="G1600" t="str">
            <v>INCOME</v>
          </cell>
          <cell r="H1600" t="str">
            <v>INCOME FROM OPERATIONS</v>
          </cell>
          <cell r="I1600" t="str">
            <v>SERVICE RECEIPTS</v>
          </cell>
        </row>
        <row r="1601">
          <cell r="A1601" t="str">
            <v>R105504</v>
          </cell>
          <cell r="B1601" t="str">
            <v>Subscription Income</v>
          </cell>
          <cell r="C1601" t="str">
            <v>REVENUE</v>
          </cell>
          <cell r="D1601" t="str">
            <v>INCOME STATEMENT</v>
          </cell>
          <cell r="E1601" t="str">
            <v xml:space="preserve"> </v>
          </cell>
          <cell r="F1601" t="str">
            <v xml:space="preserve"> </v>
          </cell>
          <cell r="G1601" t="str">
            <v>INCOME</v>
          </cell>
          <cell r="H1601" t="str">
            <v>INCOME FROM OPERATIONS</v>
          </cell>
          <cell r="I1601" t="str">
            <v>SERVICE RECEIPTS</v>
          </cell>
        </row>
        <row r="1602">
          <cell r="A1602" t="str">
            <v>R105505</v>
          </cell>
          <cell r="B1602" t="str">
            <v>Subscription Income Internet</v>
          </cell>
          <cell r="C1602" t="str">
            <v>REVENUE</v>
          </cell>
          <cell r="D1602" t="str">
            <v>INCOME STATEMENT</v>
          </cell>
          <cell r="E1602" t="str">
            <v xml:space="preserve"> </v>
          </cell>
          <cell r="F1602" t="str">
            <v xml:space="preserve"> </v>
          </cell>
          <cell r="G1602" t="str">
            <v>INCOME</v>
          </cell>
          <cell r="H1602" t="str">
            <v>INCOME FROM OPERATIONS</v>
          </cell>
          <cell r="I1602" t="str">
            <v>SERVICE RECEIPTS</v>
          </cell>
        </row>
        <row r="1603">
          <cell r="A1603" t="str">
            <v>R105506</v>
          </cell>
          <cell r="B1603" t="str">
            <v>Subscription Income - Primus</v>
          </cell>
          <cell r="C1603" t="str">
            <v>REVENUE</v>
          </cell>
          <cell r="D1603" t="str">
            <v>INCOME STATEMENT</v>
          </cell>
          <cell r="E1603" t="str">
            <v xml:space="preserve"> </v>
          </cell>
          <cell r="F1603" t="str">
            <v xml:space="preserve"> </v>
          </cell>
          <cell r="G1603" t="str">
            <v>INCOME</v>
          </cell>
          <cell r="H1603" t="str">
            <v>INCOME FROM OPERATIONS</v>
          </cell>
          <cell r="I1603" t="str">
            <v>SERVICE RECEIPTS</v>
          </cell>
        </row>
        <row r="1604">
          <cell r="A1604" t="str">
            <v>R105507</v>
          </cell>
          <cell r="B1604" t="str">
            <v>Subscription Income- Sify</v>
          </cell>
          <cell r="C1604" t="str">
            <v>REVENUE</v>
          </cell>
          <cell r="D1604" t="str">
            <v>INCOME STATEMENT</v>
          </cell>
          <cell r="E1604" t="str">
            <v xml:space="preserve"> </v>
          </cell>
          <cell r="F1604" t="str">
            <v xml:space="preserve"> </v>
          </cell>
          <cell r="G1604" t="str">
            <v>INCOME</v>
          </cell>
          <cell r="H1604" t="str">
            <v>INCOME FROM OPERATIONS</v>
          </cell>
          <cell r="I1604" t="str">
            <v>SERVICE RECEIPTS</v>
          </cell>
        </row>
        <row r="1605">
          <cell r="A1605" t="str">
            <v>R105508</v>
          </cell>
          <cell r="B1605" t="str">
            <v>Additional Subscription</v>
          </cell>
          <cell r="C1605" t="str">
            <v>REVENUE</v>
          </cell>
          <cell r="D1605" t="str">
            <v>INCOME STATEMENT</v>
          </cell>
          <cell r="E1605" t="str">
            <v xml:space="preserve"> </v>
          </cell>
          <cell r="F1605" t="str">
            <v xml:space="preserve"> </v>
          </cell>
          <cell r="G1605" t="str">
            <v>INCOME</v>
          </cell>
          <cell r="H1605" t="str">
            <v>INCOME FROM OPERATIONS</v>
          </cell>
          <cell r="I1605" t="str">
            <v>SERVICE RECEIPTS</v>
          </cell>
        </row>
        <row r="1606">
          <cell r="A1606" t="str">
            <v>R106001</v>
          </cell>
          <cell r="B1606" t="str">
            <v>Farm receipts</v>
          </cell>
          <cell r="C1606" t="str">
            <v>REVENUE</v>
          </cell>
          <cell r="D1606" t="str">
            <v>INCOME STATEMENT</v>
          </cell>
          <cell r="E1606" t="str">
            <v xml:space="preserve"> </v>
          </cell>
          <cell r="F1606" t="str">
            <v xml:space="preserve"> </v>
          </cell>
          <cell r="G1606" t="str">
            <v>INCOME</v>
          </cell>
          <cell r="H1606" t="str">
            <v>OTHER INCOME</v>
          </cell>
          <cell r="I1606" t="str">
            <v>FARM INCOME</v>
          </cell>
        </row>
        <row r="1607">
          <cell r="A1607" t="str">
            <v>R201001</v>
          </cell>
          <cell r="B1607" t="str">
            <v>Advertisement and other income</v>
          </cell>
          <cell r="C1607" t="str">
            <v>REVENUE</v>
          </cell>
          <cell r="D1607" t="str">
            <v>INCOME STATEMENT</v>
          </cell>
          <cell r="E1607" t="str">
            <v xml:space="preserve"> </v>
          </cell>
          <cell r="F1607" t="str">
            <v xml:space="preserve"> </v>
          </cell>
          <cell r="G1607" t="str">
            <v>INCOME</v>
          </cell>
          <cell r="H1607" t="str">
            <v>OTHER INCOME</v>
          </cell>
          <cell r="I1607" t="str">
            <v>OTHER INCOME</v>
          </cell>
        </row>
        <row r="1608">
          <cell r="A1608" t="str">
            <v>R201002</v>
          </cell>
          <cell r="B1608" t="str">
            <v>Promotional Income</v>
          </cell>
          <cell r="C1608" t="str">
            <v>REVENUE</v>
          </cell>
          <cell r="D1608" t="str">
            <v>INCOME STATEMENT</v>
          </cell>
          <cell r="E1608" t="str">
            <v xml:space="preserve"> </v>
          </cell>
          <cell r="F1608" t="str">
            <v xml:space="preserve"> </v>
          </cell>
          <cell r="G1608" t="str">
            <v>INCOME</v>
          </cell>
          <cell r="H1608" t="str">
            <v>OTHER INCOME</v>
          </cell>
          <cell r="I1608" t="str">
            <v>OTHER INCOME</v>
          </cell>
        </row>
        <row r="1609">
          <cell r="A1609" t="str">
            <v>R201003</v>
          </cell>
          <cell r="B1609" t="str">
            <v>Promotional Income-Signage/Banners</v>
          </cell>
          <cell r="C1609" t="str">
            <v>REVENUE</v>
          </cell>
          <cell r="D1609" t="str">
            <v>INCOME STATEMENT</v>
          </cell>
          <cell r="E1609" t="str">
            <v xml:space="preserve"> </v>
          </cell>
          <cell r="F1609" t="str">
            <v xml:space="preserve"> </v>
          </cell>
          <cell r="G1609" t="str">
            <v>INCOME</v>
          </cell>
          <cell r="H1609" t="str">
            <v>OTHER INCOME</v>
          </cell>
          <cell r="I1609" t="str">
            <v>OTHER INCOME</v>
          </cell>
        </row>
        <row r="1610">
          <cell r="A1610" t="str">
            <v>R201004</v>
          </cell>
          <cell r="B1610" t="str">
            <v>Promotional Income-Events</v>
          </cell>
          <cell r="C1610" t="str">
            <v>REVENUE</v>
          </cell>
          <cell r="D1610" t="str">
            <v>INCOME STATEMENT</v>
          </cell>
          <cell r="E1610" t="str">
            <v xml:space="preserve"> </v>
          </cell>
          <cell r="F1610" t="str">
            <v xml:space="preserve"> </v>
          </cell>
          <cell r="G1610" t="str">
            <v>INCOME</v>
          </cell>
          <cell r="H1610" t="str">
            <v>OTHER INCOME</v>
          </cell>
          <cell r="I1610" t="str">
            <v>OTHER INCOME</v>
          </cell>
        </row>
        <row r="1611">
          <cell r="A1611" t="str">
            <v>R201005</v>
          </cell>
          <cell r="B1611" t="str">
            <v>Promotional Income-Kiosks</v>
          </cell>
          <cell r="C1611" t="str">
            <v>REVENUE</v>
          </cell>
          <cell r="D1611" t="str">
            <v>INCOME STATEMENT</v>
          </cell>
          <cell r="E1611" t="str">
            <v xml:space="preserve"> </v>
          </cell>
          <cell r="F1611" t="str">
            <v xml:space="preserve"> </v>
          </cell>
          <cell r="G1611" t="str">
            <v>INCOME</v>
          </cell>
          <cell r="H1611" t="str">
            <v>OTHER INCOME</v>
          </cell>
          <cell r="I1611" t="str">
            <v>OTHER INCOME</v>
          </cell>
        </row>
        <row r="1612">
          <cell r="A1612" t="str">
            <v>R201006</v>
          </cell>
          <cell r="B1612" t="str">
            <v>Publicity Recover From Distributor</v>
          </cell>
          <cell r="C1612" t="str">
            <v>REVENUE</v>
          </cell>
          <cell r="D1612" t="str">
            <v>INCOME STATEMENT</v>
          </cell>
          <cell r="E1612" t="str">
            <v xml:space="preserve"> </v>
          </cell>
          <cell r="F1612" t="str">
            <v xml:space="preserve"> </v>
          </cell>
          <cell r="G1612" t="str">
            <v>INCOME</v>
          </cell>
          <cell r="H1612" t="str">
            <v>OTHER INCOME</v>
          </cell>
          <cell r="I1612" t="str">
            <v>OTHER INCOME</v>
          </cell>
        </row>
        <row r="1613">
          <cell r="A1613" t="str">
            <v>R201007</v>
          </cell>
          <cell r="B1613" t="str">
            <v>Film Income</v>
          </cell>
          <cell r="C1613" t="str">
            <v>REVENUE</v>
          </cell>
          <cell r="D1613" t="str">
            <v>INCOME STATEMENT</v>
          </cell>
          <cell r="E1613" t="str">
            <v xml:space="preserve"> </v>
          </cell>
          <cell r="F1613" t="str">
            <v xml:space="preserve"> </v>
          </cell>
          <cell r="G1613" t="str">
            <v>INCOME</v>
          </cell>
          <cell r="H1613" t="str">
            <v>OTHER INCOME</v>
          </cell>
          <cell r="I1613" t="str">
            <v>OTHER INCOME</v>
          </cell>
        </row>
        <row r="1614">
          <cell r="A1614" t="str">
            <v>R201008</v>
          </cell>
          <cell r="B1614" t="str">
            <v>Pouring Fees</v>
          </cell>
          <cell r="C1614" t="str">
            <v>REVENUE</v>
          </cell>
          <cell r="D1614" t="str">
            <v>INCOME STATEMENT</v>
          </cell>
          <cell r="E1614" t="str">
            <v xml:space="preserve"> </v>
          </cell>
          <cell r="F1614" t="str">
            <v xml:space="preserve"> </v>
          </cell>
          <cell r="G1614" t="str">
            <v>INCOME</v>
          </cell>
          <cell r="H1614" t="str">
            <v>OTHER INCOME</v>
          </cell>
          <cell r="I1614" t="str">
            <v>OTHER INCOME</v>
          </cell>
        </row>
        <row r="1615">
          <cell r="A1615" t="str">
            <v>R201101</v>
          </cell>
          <cell r="B1615" t="str">
            <v>Banglore Office Receipts</v>
          </cell>
          <cell r="C1615" t="str">
            <v>REVENUE</v>
          </cell>
          <cell r="D1615" t="str">
            <v>INCOME STATEMENT</v>
          </cell>
          <cell r="E1615" t="str">
            <v xml:space="preserve"> </v>
          </cell>
          <cell r="F1615" t="str">
            <v xml:space="preserve"> </v>
          </cell>
          <cell r="G1615" t="str">
            <v>INCOME</v>
          </cell>
          <cell r="H1615" t="str">
            <v>OTHER INCOME</v>
          </cell>
          <cell r="I1615" t="str">
            <v>OTHER INCOME</v>
          </cell>
        </row>
        <row r="1616">
          <cell r="A1616" t="str">
            <v>R201102</v>
          </cell>
          <cell r="B1616" t="str">
            <v>Commission  Receipts</v>
          </cell>
          <cell r="C1616" t="str">
            <v>REVENUE</v>
          </cell>
          <cell r="D1616" t="str">
            <v>INCOME STATEMENT</v>
          </cell>
          <cell r="E1616" t="str">
            <v xml:space="preserve"> </v>
          </cell>
          <cell r="F1616" t="str">
            <v xml:space="preserve"> </v>
          </cell>
          <cell r="G1616" t="str">
            <v>INCOME</v>
          </cell>
          <cell r="H1616" t="str">
            <v>OTHER INCOME</v>
          </cell>
          <cell r="I1616" t="str">
            <v>OTHER INCOME</v>
          </cell>
        </row>
        <row r="1617">
          <cell r="A1617" t="str">
            <v>R201103</v>
          </cell>
          <cell r="B1617" t="str">
            <v>Escalation Received</v>
          </cell>
          <cell r="C1617" t="str">
            <v>REVENUE</v>
          </cell>
          <cell r="D1617" t="str">
            <v>INCOME STATEMENT</v>
          </cell>
          <cell r="E1617" t="str">
            <v xml:space="preserve"> </v>
          </cell>
          <cell r="F1617" t="str">
            <v xml:space="preserve"> </v>
          </cell>
          <cell r="G1617" t="str">
            <v>INCOME</v>
          </cell>
          <cell r="H1617" t="str">
            <v>OTHER INCOME</v>
          </cell>
          <cell r="I1617" t="str">
            <v>OTHER INCOME</v>
          </cell>
        </row>
        <row r="1618">
          <cell r="A1618" t="str">
            <v>R201104</v>
          </cell>
          <cell r="B1618" t="str">
            <v>Inter Project Receipts</v>
          </cell>
          <cell r="C1618" t="str">
            <v>REVENUE</v>
          </cell>
          <cell r="D1618" t="str">
            <v>INCOME STATEMENT</v>
          </cell>
          <cell r="E1618" t="str">
            <v xml:space="preserve"> </v>
          </cell>
          <cell r="F1618" t="str">
            <v xml:space="preserve"> </v>
          </cell>
          <cell r="G1618" t="str">
            <v>INCOME</v>
          </cell>
          <cell r="H1618" t="str">
            <v>OTHER INCOME</v>
          </cell>
          <cell r="I1618" t="str">
            <v>OTHER INCOME</v>
          </cell>
        </row>
        <row r="1619">
          <cell r="A1619" t="str">
            <v>R201105</v>
          </cell>
          <cell r="B1619" t="str">
            <v>Sale Of Brochures / Forms</v>
          </cell>
          <cell r="C1619" t="str">
            <v>REVENUE</v>
          </cell>
          <cell r="D1619" t="str">
            <v>INCOME STATEMENT</v>
          </cell>
          <cell r="E1619" t="str">
            <v xml:space="preserve"> </v>
          </cell>
          <cell r="F1619" t="str">
            <v xml:space="preserve"> </v>
          </cell>
          <cell r="G1619" t="str">
            <v>INCOME</v>
          </cell>
          <cell r="H1619" t="str">
            <v>OTHER INCOME</v>
          </cell>
          <cell r="I1619" t="str">
            <v>OTHER INCOME</v>
          </cell>
        </row>
        <row r="1620">
          <cell r="A1620" t="str">
            <v>R201106</v>
          </cell>
          <cell r="B1620" t="str">
            <v>Hire Income-Central Equp. Pool</v>
          </cell>
          <cell r="C1620" t="str">
            <v>REVENUE</v>
          </cell>
          <cell r="D1620" t="str">
            <v>INCOME STATEMENT</v>
          </cell>
          <cell r="E1620" t="str">
            <v xml:space="preserve"> </v>
          </cell>
          <cell r="F1620" t="str">
            <v xml:space="preserve"> </v>
          </cell>
          <cell r="G1620" t="str">
            <v>INCOME</v>
          </cell>
          <cell r="H1620" t="str">
            <v>OTHER INCOME</v>
          </cell>
          <cell r="I1620" t="str">
            <v>OTHER INCOME</v>
          </cell>
        </row>
        <row r="1621">
          <cell r="A1621" t="str">
            <v>R201107</v>
          </cell>
          <cell r="B1621" t="str">
            <v>Sale Of Scrap</v>
          </cell>
          <cell r="C1621" t="str">
            <v>REVENUE</v>
          </cell>
          <cell r="D1621" t="str">
            <v>INCOME STATEMENT</v>
          </cell>
          <cell r="E1621" t="str">
            <v xml:space="preserve"> </v>
          </cell>
          <cell r="F1621" t="str">
            <v xml:space="preserve"> </v>
          </cell>
          <cell r="G1621" t="str">
            <v>INCOME</v>
          </cell>
          <cell r="H1621" t="str">
            <v>OTHER INCOME</v>
          </cell>
          <cell r="I1621" t="str">
            <v>OTHER INCOME</v>
          </cell>
        </row>
        <row r="1622">
          <cell r="A1622" t="str">
            <v>R201108</v>
          </cell>
          <cell r="B1622" t="str">
            <v>Use Of Vacant Plot</v>
          </cell>
          <cell r="C1622" t="str">
            <v>REVENUE</v>
          </cell>
          <cell r="D1622" t="str">
            <v>INCOME STATEMENT</v>
          </cell>
          <cell r="E1622" t="str">
            <v xml:space="preserve"> </v>
          </cell>
          <cell r="F1622" t="str">
            <v xml:space="preserve"> </v>
          </cell>
          <cell r="G1622" t="str">
            <v>INCOME</v>
          </cell>
          <cell r="H1622" t="str">
            <v>OTHER INCOME</v>
          </cell>
          <cell r="I1622" t="str">
            <v>OTHER INCOME</v>
          </cell>
        </row>
        <row r="1623">
          <cell r="A1623" t="str">
            <v>R201109</v>
          </cell>
          <cell r="B1623" t="str">
            <v>Garbage Disposal</v>
          </cell>
          <cell r="C1623" t="str">
            <v>REVENUE</v>
          </cell>
          <cell r="D1623" t="str">
            <v>INCOME STATEMENT</v>
          </cell>
          <cell r="E1623" t="str">
            <v xml:space="preserve"> </v>
          </cell>
          <cell r="F1623" t="str">
            <v xml:space="preserve"> </v>
          </cell>
          <cell r="G1623" t="str">
            <v>INCOME</v>
          </cell>
          <cell r="H1623" t="str">
            <v>OTHER INCOME</v>
          </cell>
          <cell r="I1623" t="str">
            <v>OTHER INCOME</v>
          </cell>
        </row>
        <row r="1624">
          <cell r="A1624" t="str">
            <v>R201110</v>
          </cell>
          <cell r="B1624" t="str">
            <v>Subsidi Received</v>
          </cell>
          <cell r="C1624" t="str">
            <v>REVENUE</v>
          </cell>
          <cell r="D1624" t="str">
            <v>INCOME STATEMENT</v>
          </cell>
          <cell r="E1624" t="str">
            <v xml:space="preserve"> </v>
          </cell>
          <cell r="F1624" t="str">
            <v xml:space="preserve"> </v>
          </cell>
          <cell r="G1624" t="str">
            <v>INCOME</v>
          </cell>
          <cell r="H1624" t="str">
            <v>OTHER INCOME</v>
          </cell>
          <cell r="I1624" t="str">
            <v>OTHER INCOME</v>
          </cell>
        </row>
        <row r="1625">
          <cell r="A1625" t="str">
            <v>R201111</v>
          </cell>
          <cell r="B1625" t="str">
            <v>Misc Income Gift Cards</v>
          </cell>
          <cell r="C1625" t="str">
            <v>REVENUE</v>
          </cell>
          <cell r="D1625" t="str">
            <v>INCOME STATEMENT</v>
          </cell>
          <cell r="E1625" t="str">
            <v xml:space="preserve"> </v>
          </cell>
          <cell r="F1625" t="str">
            <v xml:space="preserve"> </v>
          </cell>
          <cell r="G1625" t="str">
            <v>INCOME</v>
          </cell>
          <cell r="H1625" t="str">
            <v>OTHER INCOME</v>
          </cell>
          <cell r="I1625" t="str">
            <v>OTHER INCOME</v>
          </cell>
        </row>
        <row r="1626">
          <cell r="A1626" t="str">
            <v>R201201</v>
          </cell>
          <cell r="B1626" t="str">
            <v>Performance Penalty Charged</v>
          </cell>
          <cell r="C1626" t="str">
            <v>REVENUE</v>
          </cell>
          <cell r="D1626" t="str">
            <v>INCOME STATEMENT</v>
          </cell>
          <cell r="E1626" t="str">
            <v xml:space="preserve"> </v>
          </cell>
          <cell r="F1626" t="str">
            <v xml:space="preserve"> </v>
          </cell>
          <cell r="G1626" t="str">
            <v>INCOME</v>
          </cell>
          <cell r="H1626" t="str">
            <v>OTHER INCOME</v>
          </cell>
          <cell r="I1626" t="str">
            <v>OTHER INCOME</v>
          </cell>
        </row>
        <row r="1627">
          <cell r="A1627" t="str">
            <v>R202001</v>
          </cell>
          <cell r="B1627" t="str">
            <v>Unclaimed balances and excess prov. w/b</v>
          </cell>
          <cell r="C1627" t="str">
            <v>REVENUE</v>
          </cell>
          <cell r="D1627" t="str">
            <v>INCOME STATEMENT</v>
          </cell>
          <cell r="E1627" t="str">
            <v xml:space="preserve"> </v>
          </cell>
          <cell r="F1627" t="str">
            <v xml:space="preserve"> </v>
          </cell>
          <cell r="G1627" t="str">
            <v>INCOME</v>
          </cell>
          <cell r="H1627" t="str">
            <v>OTHER INCOME</v>
          </cell>
          <cell r="I1627" t="str">
            <v>OTHER INCOME</v>
          </cell>
        </row>
        <row r="1628">
          <cell r="A1628" t="str">
            <v>R202002</v>
          </cell>
          <cell r="B1628" t="str">
            <v>Prior Period Income</v>
          </cell>
          <cell r="C1628" t="str">
            <v>REVENUE</v>
          </cell>
          <cell r="D1628" t="str">
            <v>INCOME STATEMENT</v>
          </cell>
          <cell r="E1628" t="str">
            <v xml:space="preserve"> </v>
          </cell>
          <cell r="F1628" t="str">
            <v xml:space="preserve"> </v>
          </cell>
          <cell r="G1628" t="str">
            <v>INCOME</v>
          </cell>
          <cell r="H1628" t="str">
            <v>OTHER INCOME</v>
          </cell>
          <cell r="I1628" t="str">
            <v>OTHER INCOME</v>
          </cell>
        </row>
        <row r="1629">
          <cell r="A1629" t="str">
            <v>R202003</v>
          </cell>
          <cell r="B1629" t="str">
            <v>Bad Debts Recovered</v>
          </cell>
          <cell r="C1629" t="str">
            <v>REVENUE</v>
          </cell>
          <cell r="D1629" t="str">
            <v>INCOME STATEMENT</v>
          </cell>
          <cell r="E1629" t="str">
            <v xml:space="preserve"> </v>
          </cell>
          <cell r="F1629" t="str">
            <v xml:space="preserve"> </v>
          </cell>
          <cell r="G1629" t="str">
            <v>INCOME</v>
          </cell>
          <cell r="H1629" t="str">
            <v>OTHER INCOME</v>
          </cell>
          <cell r="I1629" t="str">
            <v>OTHER INCOME</v>
          </cell>
        </row>
        <row r="1630">
          <cell r="A1630" t="str">
            <v>R203001</v>
          </cell>
          <cell r="B1630" t="str">
            <v>Miscellaneous</v>
          </cell>
          <cell r="C1630" t="str">
            <v>REVENUE</v>
          </cell>
          <cell r="D1630" t="str">
            <v>INCOME STATEMENT</v>
          </cell>
          <cell r="E1630" t="str">
            <v xml:space="preserve"> </v>
          </cell>
          <cell r="F1630" t="str">
            <v xml:space="preserve"> </v>
          </cell>
          <cell r="G1630" t="str">
            <v>INCOME</v>
          </cell>
          <cell r="H1630" t="str">
            <v>OTHER INCOME</v>
          </cell>
          <cell r="I1630" t="str">
            <v>OTHER INCOME</v>
          </cell>
        </row>
        <row r="1631">
          <cell r="A1631" t="str">
            <v>R203002</v>
          </cell>
          <cell r="B1631" t="str">
            <v>Miscellaneous- Site Plans</v>
          </cell>
          <cell r="C1631" t="str">
            <v>REVENUE</v>
          </cell>
          <cell r="D1631" t="str">
            <v>INCOME STATEMENT</v>
          </cell>
          <cell r="E1631" t="str">
            <v xml:space="preserve"> </v>
          </cell>
          <cell r="F1631" t="str">
            <v xml:space="preserve"> </v>
          </cell>
          <cell r="G1631" t="str">
            <v>INCOME</v>
          </cell>
          <cell r="H1631" t="str">
            <v>OTHER INCOME</v>
          </cell>
          <cell r="I1631" t="str">
            <v>OTHER INCOME</v>
          </cell>
        </row>
        <row r="1632">
          <cell r="A1632" t="str">
            <v>R203003</v>
          </cell>
          <cell r="B1632" t="str">
            <v>Miscellaneous- Perks Recovery</v>
          </cell>
          <cell r="C1632" t="str">
            <v>REVENUE</v>
          </cell>
          <cell r="D1632" t="str">
            <v>INCOME STATEMENT</v>
          </cell>
          <cell r="E1632" t="str">
            <v xml:space="preserve"> </v>
          </cell>
          <cell r="F1632" t="str">
            <v xml:space="preserve"> </v>
          </cell>
          <cell r="G1632" t="str">
            <v>INCOME</v>
          </cell>
          <cell r="H1632" t="str">
            <v>OTHER INCOME</v>
          </cell>
          <cell r="I1632" t="str">
            <v>OTHER INCOME</v>
          </cell>
        </row>
        <row r="1633">
          <cell r="A1633" t="str">
            <v>R203004</v>
          </cell>
          <cell r="B1633" t="str">
            <v>Miscellaneous- Others</v>
          </cell>
          <cell r="C1633" t="str">
            <v>REVENUE</v>
          </cell>
          <cell r="D1633" t="str">
            <v>INCOME STATEMENT</v>
          </cell>
          <cell r="E1633" t="str">
            <v xml:space="preserve"> </v>
          </cell>
          <cell r="F1633" t="str">
            <v xml:space="preserve"> </v>
          </cell>
          <cell r="G1633" t="str">
            <v>INCOME</v>
          </cell>
          <cell r="H1633" t="str">
            <v>OTHER INCOME</v>
          </cell>
          <cell r="I1633" t="str">
            <v>OTHER INCOME</v>
          </cell>
        </row>
        <row r="1634">
          <cell r="A1634" t="str">
            <v>R203005</v>
          </cell>
          <cell r="B1634" t="str">
            <v>Miscellaneous- Watch And Ward(Dilshad)</v>
          </cell>
          <cell r="C1634" t="str">
            <v>REVENUE</v>
          </cell>
          <cell r="D1634" t="str">
            <v>INCOME STATEMENT</v>
          </cell>
          <cell r="E1634" t="str">
            <v xml:space="preserve"> </v>
          </cell>
          <cell r="F1634" t="str">
            <v xml:space="preserve"> </v>
          </cell>
          <cell r="G1634" t="str">
            <v>INCOME</v>
          </cell>
          <cell r="H1634" t="str">
            <v>OTHER INCOME</v>
          </cell>
          <cell r="I1634" t="str">
            <v>OTHER INCOME</v>
          </cell>
        </row>
        <row r="1635">
          <cell r="A1635" t="str">
            <v>R203006</v>
          </cell>
          <cell r="B1635" t="str">
            <v>Misc. Sales</v>
          </cell>
          <cell r="C1635" t="str">
            <v>REVENUE</v>
          </cell>
          <cell r="D1635" t="str">
            <v>INCOME STATEMENT</v>
          </cell>
          <cell r="E1635" t="str">
            <v xml:space="preserve"> </v>
          </cell>
          <cell r="F1635" t="str">
            <v xml:space="preserve"> </v>
          </cell>
          <cell r="G1635" t="str">
            <v>INCOME</v>
          </cell>
          <cell r="H1635" t="str">
            <v>OTHER INCOME</v>
          </cell>
          <cell r="I1635" t="str">
            <v>OTHER INCOME</v>
          </cell>
        </row>
        <row r="1636">
          <cell r="A1636" t="str">
            <v>R203007</v>
          </cell>
          <cell r="B1636" t="str">
            <v>Condominium Reimbursement</v>
          </cell>
          <cell r="C1636" t="str">
            <v>REVENUE</v>
          </cell>
          <cell r="D1636" t="str">
            <v>INCOME STATEMENT</v>
          </cell>
          <cell r="E1636" t="str">
            <v xml:space="preserve"> </v>
          </cell>
          <cell r="F1636" t="str">
            <v xml:space="preserve"> </v>
          </cell>
          <cell r="G1636" t="str">
            <v>INCOME</v>
          </cell>
          <cell r="H1636" t="str">
            <v>OTHER INCOME</v>
          </cell>
          <cell r="I1636" t="str">
            <v>OTHER INCOME</v>
          </cell>
        </row>
        <row r="1637">
          <cell r="A1637" t="str">
            <v>R203099</v>
          </cell>
          <cell r="B1637" t="str">
            <v>IB-INCOME</v>
          </cell>
          <cell r="C1637" t="str">
            <v>REVENUE</v>
          </cell>
          <cell r="D1637" t="str">
            <v>INCOME STATEMENT</v>
          </cell>
          <cell r="E1637" t="str">
            <v xml:space="preserve"> </v>
          </cell>
          <cell r="F1637" t="str">
            <v xml:space="preserve"> </v>
          </cell>
          <cell r="G1637" t="str">
            <v>INCOME</v>
          </cell>
          <cell r="H1637" t="str">
            <v>OTHER INCOME</v>
          </cell>
          <cell r="I1637" t="str">
            <v>OTHER INCOME</v>
          </cell>
        </row>
        <row r="1638">
          <cell r="A1638" t="str">
            <v>R203101</v>
          </cell>
          <cell r="B1638" t="str">
            <v>Exchange gain/ (loss)</v>
          </cell>
          <cell r="C1638" t="str">
            <v>REVENUE</v>
          </cell>
          <cell r="D1638" t="str">
            <v>INCOME STATEMENT</v>
          </cell>
          <cell r="E1638" t="str">
            <v xml:space="preserve"> </v>
          </cell>
          <cell r="F1638" t="str">
            <v xml:space="preserve"> </v>
          </cell>
          <cell r="G1638" t="str">
            <v>INCOME</v>
          </cell>
          <cell r="H1638" t="str">
            <v>OTHER INCOME</v>
          </cell>
          <cell r="I1638" t="str">
            <v>OTHER INCOME</v>
          </cell>
        </row>
        <row r="1639">
          <cell r="A1639" t="str">
            <v>R203201</v>
          </cell>
          <cell r="B1639" t="str">
            <v>Gain on Derivatives</v>
          </cell>
          <cell r="C1639" t="str">
            <v>REVENUE</v>
          </cell>
          <cell r="D1639" t="str">
            <v>INCOME STATEMENT</v>
          </cell>
          <cell r="E1639" t="str">
            <v xml:space="preserve"> </v>
          </cell>
          <cell r="F1639" t="str">
            <v xml:space="preserve"> </v>
          </cell>
          <cell r="G1639" t="str">
            <v>INCOME</v>
          </cell>
          <cell r="H1639" t="str">
            <v>OTHER INCOME</v>
          </cell>
          <cell r="I1639" t="str">
            <v>OTHER INCOME</v>
          </cell>
        </row>
        <row r="1640">
          <cell r="A1640" t="str">
            <v>R301001</v>
          </cell>
          <cell r="B1640" t="str">
            <v>Dividend (shares)</v>
          </cell>
          <cell r="C1640" t="str">
            <v>REVENUE</v>
          </cell>
          <cell r="D1640" t="str">
            <v>INCOME STATEMENT</v>
          </cell>
          <cell r="E1640" t="str">
            <v xml:space="preserve"> </v>
          </cell>
          <cell r="F1640" t="str">
            <v xml:space="preserve"> </v>
          </cell>
          <cell r="G1640" t="str">
            <v>INCOME</v>
          </cell>
          <cell r="H1640" t="str">
            <v>OTHER INCOME</v>
          </cell>
          <cell r="I1640" t="str">
            <v>DIVIDEND RECEIVED</v>
          </cell>
        </row>
        <row r="1641">
          <cell r="A1641" t="str">
            <v>R301101</v>
          </cell>
          <cell r="B1641" t="str">
            <v>Dividend (Mutual Fund)</v>
          </cell>
          <cell r="C1641" t="str">
            <v>REVENUE</v>
          </cell>
          <cell r="D1641" t="str">
            <v>INCOME STATEMENT</v>
          </cell>
          <cell r="E1641" t="str">
            <v xml:space="preserve"> </v>
          </cell>
          <cell r="F1641" t="str">
            <v xml:space="preserve"> </v>
          </cell>
          <cell r="G1641" t="str">
            <v>INCOME</v>
          </cell>
          <cell r="H1641" t="str">
            <v>OTHER INCOME</v>
          </cell>
          <cell r="I1641" t="str">
            <v>DIVIDEND RECEIVED</v>
          </cell>
        </row>
        <row r="1642">
          <cell r="A1642" t="str">
            <v>R302001</v>
          </cell>
          <cell r="B1642" t="str">
            <v>Interest on Debentures</v>
          </cell>
          <cell r="C1642" t="str">
            <v>REVENUE</v>
          </cell>
          <cell r="D1642" t="str">
            <v>INCOME STATEMENT</v>
          </cell>
          <cell r="E1642" t="str">
            <v xml:space="preserve"> </v>
          </cell>
          <cell r="F1642" t="str">
            <v xml:space="preserve"> </v>
          </cell>
          <cell r="G1642" t="str">
            <v>INCOME</v>
          </cell>
          <cell r="H1642" t="str">
            <v>OTHER INCOME</v>
          </cell>
          <cell r="I1642" t="str">
            <v>INTEREST RECEIVED</v>
          </cell>
        </row>
        <row r="1643">
          <cell r="A1643" t="str">
            <v>R303001</v>
          </cell>
          <cell r="B1643" t="str">
            <v>Profit / (Loss) from part. firms</v>
          </cell>
          <cell r="C1643" t="str">
            <v>REVENUE</v>
          </cell>
          <cell r="D1643" t="str">
            <v>INCOME STATEMENT</v>
          </cell>
          <cell r="E1643" t="str">
            <v xml:space="preserve"> </v>
          </cell>
          <cell r="F1643" t="str">
            <v xml:space="preserve"> </v>
          </cell>
          <cell r="G1643" t="str">
            <v>INCOME</v>
          </cell>
          <cell r="H1643" t="str">
            <v>OTHER INCOME</v>
          </cell>
          <cell r="I1643" t="str">
            <v>PROFIT/ LOSS FROM PARTNERSHIP FIRMS</v>
          </cell>
        </row>
        <row r="1644">
          <cell r="A1644" t="str">
            <v>R304001</v>
          </cell>
          <cell r="B1644" t="str">
            <v>Interest On FDs</v>
          </cell>
          <cell r="C1644" t="str">
            <v>REVENUE</v>
          </cell>
          <cell r="D1644" t="str">
            <v>INCOME STATEMENT</v>
          </cell>
          <cell r="E1644" t="str">
            <v xml:space="preserve"> </v>
          </cell>
          <cell r="F1644" t="str">
            <v xml:space="preserve"> </v>
          </cell>
          <cell r="G1644" t="str">
            <v>INCOME</v>
          </cell>
          <cell r="H1644" t="str">
            <v>OTHER INCOME</v>
          </cell>
          <cell r="I1644" t="str">
            <v>INTEREST RECEIVED</v>
          </cell>
        </row>
        <row r="1645">
          <cell r="A1645" t="str">
            <v>R305001-000-000</v>
          </cell>
          <cell r="B1645" t="str">
            <v>Int Rec from Cust</v>
          </cell>
          <cell r="C1645" t="str">
            <v>REVENUE</v>
          </cell>
          <cell r="D1645" t="str">
            <v>INCOME STATEMENT</v>
          </cell>
          <cell r="E1645" t="str">
            <v xml:space="preserve"> </v>
          </cell>
          <cell r="F1645" t="str">
            <v xml:space="preserve"> </v>
          </cell>
          <cell r="G1645" t="str">
            <v>INCOME</v>
          </cell>
          <cell r="H1645" t="str">
            <v>OTHER INCOME</v>
          </cell>
          <cell r="I1645" t="str">
            <v>INTEREST RECEIVED</v>
          </cell>
        </row>
        <row r="1646">
          <cell r="A1646" t="str">
            <v>R305001-000-001</v>
          </cell>
          <cell r="B1646" t="str">
            <v>Int Rec from Cust- ANKUR VIHAR</v>
          </cell>
          <cell r="C1646" t="str">
            <v>REVENUE</v>
          </cell>
          <cell r="D1646" t="str">
            <v>INCOME STATEMENT</v>
          </cell>
          <cell r="E1646" t="str">
            <v xml:space="preserve"> </v>
          </cell>
          <cell r="F1646" t="str">
            <v xml:space="preserve"> </v>
          </cell>
          <cell r="G1646" t="str">
            <v>INCOME</v>
          </cell>
          <cell r="H1646" t="str">
            <v>OTHER INCOME</v>
          </cell>
          <cell r="I1646" t="str">
            <v>INTEREST RECEIVED</v>
          </cell>
        </row>
        <row r="1647">
          <cell r="A1647" t="str">
            <v>R305001-000-004</v>
          </cell>
          <cell r="B1647" t="str">
            <v>Int Rec from Cust- BEVERLY PARK</v>
          </cell>
          <cell r="C1647" t="str">
            <v>REVENUE</v>
          </cell>
          <cell r="D1647" t="str">
            <v>INCOME STATEMENT</v>
          </cell>
          <cell r="E1647" t="str">
            <v xml:space="preserve"> </v>
          </cell>
          <cell r="F1647" t="str">
            <v xml:space="preserve"> </v>
          </cell>
          <cell r="G1647" t="str">
            <v>INCOME</v>
          </cell>
          <cell r="H1647" t="str">
            <v>OTHER INCOME</v>
          </cell>
          <cell r="I1647" t="str">
            <v>INTEREST RECEIVED</v>
          </cell>
        </row>
        <row r="1648">
          <cell r="A1648" t="str">
            <v>R305001-000-005</v>
          </cell>
          <cell r="B1648" t="str">
            <v>Int Rec from Cust- BEVERLY PARK-II</v>
          </cell>
          <cell r="C1648" t="str">
            <v>REVENUE</v>
          </cell>
          <cell r="D1648" t="str">
            <v>INCOME STATEMENT</v>
          </cell>
          <cell r="E1648" t="str">
            <v xml:space="preserve"> </v>
          </cell>
          <cell r="F1648" t="str">
            <v xml:space="preserve"> </v>
          </cell>
          <cell r="G1648" t="str">
            <v>INCOME</v>
          </cell>
          <cell r="H1648" t="str">
            <v>OTHER INCOME</v>
          </cell>
          <cell r="I1648" t="str">
            <v>INTEREST RECEIVED</v>
          </cell>
        </row>
        <row r="1649">
          <cell r="A1649" t="str">
            <v>R305001-000-009</v>
          </cell>
          <cell r="B1649" t="str">
            <v>Int Rec from Cust- DILSHAD LOTTERY</v>
          </cell>
          <cell r="C1649" t="str">
            <v>REVENUE</v>
          </cell>
          <cell r="D1649" t="str">
            <v>INCOME STATEMENT</v>
          </cell>
          <cell r="E1649" t="str">
            <v xml:space="preserve"> </v>
          </cell>
          <cell r="F1649" t="str">
            <v xml:space="preserve"> </v>
          </cell>
          <cell r="G1649" t="str">
            <v>INCOME</v>
          </cell>
          <cell r="H1649" t="str">
            <v>OTHER INCOME</v>
          </cell>
          <cell r="I1649" t="str">
            <v>INTEREST RECEIVED</v>
          </cell>
        </row>
        <row r="1650">
          <cell r="A1650" t="str">
            <v>R305001-000-010</v>
          </cell>
          <cell r="B1650" t="str">
            <v>Int Rec from Cust- DILSHAD PLAZA</v>
          </cell>
          <cell r="C1650" t="str">
            <v>REVENUE</v>
          </cell>
          <cell r="D1650" t="str">
            <v>INCOME STATEMENT</v>
          </cell>
          <cell r="E1650" t="str">
            <v xml:space="preserve"> </v>
          </cell>
          <cell r="F1650" t="str">
            <v xml:space="preserve"> </v>
          </cell>
          <cell r="G1650" t="str">
            <v>INCOME</v>
          </cell>
          <cell r="H1650" t="str">
            <v>OTHER INCOME</v>
          </cell>
          <cell r="I1650" t="str">
            <v>INTEREST RECEIVED</v>
          </cell>
        </row>
        <row r="1651">
          <cell r="A1651" t="str">
            <v>R305001-000-013</v>
          </cell>
          <cell r="B1651" t="str">
            <v>Int Rec from Cust- HAMILTON COURT</v>
          </cell>
          <cell r="C1651" t="str">
            <v>REVENUE</v>
          </cell>
          <cell r="D1651" t="str">
            <v>INCOME STATEMENT</v>
          </cell>
          <cell r="E1651" t="str">
            <v xml:space="preserve"> </v>
          </cell>
          <cell r="F1651" t="str">
            <v xml:space="preserve"> </v>
          </cell>
          <cell r="G1651" t="str">
            <v>INCOME</v>
          </cell>
          <cell r="H1651" t="str">
            <v>OTHER INCOME</v>
          </cell>
          <cell r="I1651" t="str">
            <v>INTEREST RECEIVED</v>
          </cell>
        </row>
        <row r="1652">
          <cell r="A1652" t="str">
            <v>R305001-000-015</v>
          </cell>
          <cell r="B1652" t="str">
            <v>Int Rec from Cust- TOWN HOUSE</v>
          </cell>
          <cell r="C1652" t="str">
            <v>REVENUE</v>
          </cell>
          <cell r="D1652" t="str">
            <v>INCOME STATEMENT</v>
          </cell>
          <cell r="E1652" t="str">
            <v xml:space="preserve"> </v>
          </cell>
          <cell r="F1652" t="str">
            <v xml:space="preserve"> </v>
          </cell>
          <cell r="G1652" t="str">
            <v>INCOME</v>
          </cell>
          <cell r="H1652" t="str">
            <v>OTHER INCOME</v>
          </cell>
          <cell r="I1652" t="str">
            <v>INTEREST RECEIVED</v>
          </cell>
        </row>
        <row r="1653">
          <cell r="A1653" t="str">
            <v>R305001-000-017</v>
          </cell>
          <cell r="B1653" t="str">
            <v>Int Rec from Cust- QEC PAHSE-IV</v>
          </cell>
          <cell r="C1653" t="str">
            <v>REVENUE</v>
          </cell>
          <cell r="D1653" t="str">
            <v>INCOME STATEMENT</v>
          </cell>
          <cell r="E1653" t="str">
            <v xml:space="preserve"> </v>
          </cell>
          <cell r="F1653" t="str">
            <v xml:space="preserve"> </v>
          </cell>
          <cell r="G1653" t="str">
            <v>INCOME</v>
          </cell>
          <cell r="H1653" t="str">
            <v>OTHER INCOME</v>
          </cell>
          <cell r="I1653" t="str">
            <v>INTEREST RECEIVED</v>
          </cell>
        </row>
        <row r="1654">
          <cell r="A1654" t="str">
            <v>R305001-000-018</v>
          </cell>
          <cell r="B1654" t="str">
            <v>Int Rec from Cust- QEC PAHSE-V</v>
          </cell>
          <cell r="C1654" t="str">
            <v>REVENUE</v>
          </cell>
          <cell r="D1654" t="str">
            <v>INCOME STATEMENT</v>
          </cell>
          <cell r="E1654" t="str">
            <v xml:space="preserve"> </v>
          </cell>
          <cell r="F1654" t="str">
            <v xml:space="preserve"> </v>
          </cell>
          <cell r="G1654" t="str">
            <v>INCOME</v>
          </cell>
          <cell r="H1654" t="str">
            <v>OTHER INCOME</v>
          </cell>
          <cell r="I1654" t="str">
            <v>INTEREST RECEIVED</v>
          </cell>
        </row>
        <row r="1655">
          <cell r="A1655" t="str">
            <v>R305001-000-019</v>
          </cell>
          <cell r="B1655" t="str">
            <v>Int Rec from Cust- REGENCY PARK</v>
          </cell>
          <cell r="C1655" t="str">
            <v>REVENUE</v>
          </cell>
          <cell r="D1655" t="str">
            <v>INCOME STATEMENT</v>
          </cell>
          <cell r="E1655" t="str">
            <v xml:space="preserve"> </v>
          </cell>
          <cell r="F1655" t="str">
            <v xml:space="preserve"> </v>
          </cell>
          <cell r="G1655" t="str">
            <v>INCOME</v>
          </cell>
          <cell r="H1655" t="str">
            <v>OTHER INCOME</v>
          </cell>
          <cell r="I1655" t="str">
            <v>INTEREST RECEIVED</v>
          </cell>
        </row>
        <row r="1656">
          <cell r="A1656" t="str">
            <v>R305001-000-020</v>
          </cell>
          <cell r="B1656" t="str">
            <v>Int Rec from Cust- REGENCY PARK-PARKING</v>
          </cell>
          <cell r="C1656" t="str">
            <v>REVENUE</v>
          </cell>
          <cell r="D1656" t="str">
            <v>INCOME STATEMENT</v>
          </cell>
          <cell r="E1656" t="str">
            <v xml:space="preserve"> </v>
          </cell>
          <cell r="F1656" t="str">
            <v xml:space="preserve"> </v>
          </cell>
          <cell r="G1656" t="str">
            <v>INCOME</v>
          </cell>
          <cell r="H1656" t="str">
            <v>OTHER INCOME</v>
          </cell>
          <cell r="I1656" t="str">
            <v>INTEREST RECEIVED</v>
          </cell>
        </row>
        <row r="1657">
          <cell r="A1657" t="str">
            <v>R305001-000-021</v>
          </cell>
          <cell r="B1657" t="str">
            <v>Int Rec from Cust- RICHMOND PARK-PARKING</v>
          </cell>
          <cell r="C1657" t="str">
            <v>REVENUE</v>
          </cell>
          <cell r="D1657" t="str">
            <v>INCOME STATEMENT</v>
          </cell>
          <cell r="E1657" t="str">
            <v xml:space="preserve"> </v>
          </cell>
          <cell r="F1657" t="str">
            <v xml:space="preserve"> </v>
          </cell>
          <cell r="G1657" t="str">
            <v>INCOME</v>
          </cell>
          <cell r="H1657" t="str">
            <v>OTHER INCOME</v>
          </cell>
          <cell r="I1657" t="str">
            <v>INTEREST RECEIVED</v>
          </cell>
        </row>
        <row r="1658">
          <cell r="A1658" t="str">
            <v>R305001-000-022</v>
          </cell>
          <cell r="B1658" t="str">
            <v>Int Rec from Cust- RICHMOND PARK</v>
          </cell>
          <cell r="C1658" t="str">
            <v>REVENUE</v>
          </cell>
          <cell r="D1658" t="str">
            <v>INCOME STATEMENT</v>
          </cell>
          <cell r="E1658" t="str">
            <v xml:space="preserve"> </v>
          </cell>
          <cell r="F1658" t="str">
            <v xml:space="preserve"> </v>
          </cell>
          <cell r="G1658" t="str">
            <v>INCOME</v>
          </cell>
          <cell r="H1658" t="str">
            <v>OTHER INCOME</v>
          </cell>
          <cell r="I1658" t="str">
            <v>INTEREST RECEIVED</v>
          </cell>
        </row>
        <row r="1659">
          <cell r="A1659" t="str">
            <v>R305001-000-028</v>
          </cell>
          <cell r="B1659" t="str">
            <v>Int Rec from Cust- SILVER OAKS</v>
          </cell>
          <cell r="C1659" t="str">
            <v>REVENUE</v>
          </cell>
          <cell r="D1659" t="str">
            <v>INCOME STATEMENT</v>
          </cell>
          <cell r="E1659" t="str">
            <v xml:space="preserve"> </v>
          </cell>
          <cell r="F1659" t="str">
            <v xml:space="preserve"> </v>
          </cell>
          <cell r="G1659" t="str">
            <v>INCOME</v>
          </cell>
          <cell r="H1659" t="str">
            <v>OTHER INCOME</v>
          </cell>
          <cell r="I1659" t="str">
            <v>INTEREST RECEIVED</v>
          </cell>
        </row>
        <row r="1660">
          <cell r="A1660" t="str">
            <v>R305001-000-029</v>
          </cell>
          <cell r="B1660" t="str">
            <v>Int Rec from Cust- SILVER OAKS-PARKING</v>
          </cell>
          <cell r="C1660" t="str">
            <v>REVENUE</v>
          </cell>
          <cell r="D1660" t="str">
            <v>INCOME STATEMENT</v>
          </cell>
          <cell r="E1660" t="str">
            <v xml:space="preserve"> </v>
          </cell>
          <cell r="F1660" t="str">
            <v xml:space="preserve"> </v>
          </cell>
          <cell r="G1660" t="str">
            <v>INCOME</v>
          </cell>
          <cell r="H1660" t="str">
            <v>OTHER INCOME</v>
          </cell>
          <cell r="I1660" t="str">
            <v>INTEREST RECEIVED</v>
          </cell>
        </row>
        <row r="1661">
          <cell r="A1661" t="str">
            <v>R305001-000-030</v>
          </cell>
          <cell r="B1661" t="str">
            <v>Int Rec from Cust- SPRING FIELD</v>
          </cell>
          <cell r="C1661" t="str">
            <v>REVENUE</v>
          </cell>
          <cell r="D1661" t="str">
            <v>INCOME STATEMENT</v>
          </cell>
          <cell r="E1661" t="str">
            <v xml:space="preserve"> </v>
          </cell>
          <cell r="F1661" t="str">
            <v xml:space="preserve"> </v>
          </cell>
          <cell r="G1661" t="str">
            <v>INCOME</v>
          </cell>
          <cell r="H1661" t="str">
            <v>OTHER INCOME</v>
          </cell>
          <cell r="I1661" t="str">
            <v>INTEREST RECEIVED</v>
          </cell>
        </row>
        <row r="1662">
          <cell r="A1662" t="str">
            <v>R305001-000-037</v>
          </cell>
          <cell r="B1662" t="str">
            <v>Int Rec from Cust- CENTRE POINT</v>
          </cell>
          <cell r="C1662" t="str">
            <v>REVENUE</v>
          </cell>
          <cell r="D1662" t="str">
            <v>INCOME STATEMENT</v>
          </cell>
          <cell r="E1662" t="str">
            <v xml:space="preserve"> </v>
          </cell>
          <cell r="F1662" t="str">
            <v xml:space="preserve"> </v>
          </cell>
          <cell r="G1662" t="str">
            <v>INCOME</v>
          </cell>
          <cell r="H1662" t="str">
            <v>OTHER INCOME</v>
          </cell>
          <cell r="I1662" t="str">
            <v>INTEREST RECEIVED</v>
          </cell>
        </row>
        <row r="1663">
          <cell r="A1663" t="str">
            <v>R305001-000-039</v>
          </cell>
          <cell r="B1663" t="str">
            <v>Int Rec from Cust- RIDGEWOOD ESTATE</v>
          </cell>
          <cell r="C1663" t="str">
            <v>REVENUE</v>
          </cell>
          <cell r="D1663" t="str">
            <v>INCOME STATEMENT</v>
          </cell>
          <cell r="E1663" t="str">
            <v xml:space="preserve"> </v>
          </cell>
          <cell r="F1663" t="str">
            <v xml:space="preserve"> </v>
          </cell>
          <cell r="G1663" t="str">
            <v>INCOME</v>
          </cell>
          <cell r="H1663" t="str">
            <v>OTHER INCOME</v>
          </cell>
          <cell r="I1663" t="str">
            <v>INTEREST RECEIVED</v>
          </cell>
        </row>
        <row r="1664">
          <cell r="A1664" t="str">
            <v>R305001-000-042</v>
          </cell>
          <cell r="B1664" t="str">
            <v>Int Rec from Cust- PLOTS PH-1</v>
          </cell>
          <cell r="C1664" t="str">
            <v>REVENUE</v>
          </cell>
          <cell r="D1664" t="str">
            <v>INCOME STATEMENT</v>
          </cell>
          <cell r="E1664" t="str">
            <v xml:space="preserve"> </v>
          </cell>
          <cell r="F1664" t="str">
            <v xml:space="preserve"> </v>
          </cell>
          <cell r="G1664" t="str">
            <v>INCOME</v>
          </cell>
          <cell r="H1664" t="str">
            <v>OTHER INCOME</v>
          </cell>
          <cell r="I1664" t="str">
            <v>INTEREST RECEIVED</v>
          </cell>
        </row>
        <row r="1665">
          <cell r="A1665" t="str">
            <v>R305001-000-046</v>
          </cell>
          <cell r="B1665" t="str">
            <v>Int Rec from Cust- PRINCETON ESTATE</v>
          </cell>
          <cell r="C1665" t="str">
            <v>REVENUE</v>
          </cell>
          <cell r="D1665" t="str">
            <v>INCOME STATEMENT</v>
          </cell>
          <cell r="E1665" t="str">
            <v xml:space="preserve"> </v>
          </cell>
          <cell r="F1665" t="str">
            <v xml:space="preserve"> </v>
          </cell>
          <cell r="G1665" t="str">
            <v>INCOME</v>
          </cell>
          <cell r="H1665" t="str">
            <v>OTHER INCOME</v>
          </cell>
          <cell r="I1665" t="str">
            <v>INTEREST RECEIVED</v>
          </cell>
        </row>
        <row r="1666">
          <cell r="A1666" t="str">
            <v>R305001-000-054</v>
          </cell>
          <cell r="B1666" t="str">
            <v>Int Rec from Cust- BELVEDERE PARK</v>
          </cell>
          <cell r="C1666" t="str">
            <v>REVENUE</v>
          </cell>
          <cell r="D1666" t="str">
            <v>INCOME STATEMENT</v>
          </cell>
          <cell r="E1666" t="str">
            <v xml:space="preserve"> </v>
          </cell>
          <cell r="F1666" t="str">
            <v xml:space="preserve"> </v>
          </cell>
          <cell r="G1666" t="str">
            <v>INCOME</v>
          </cell>
          <cell r="H1666" t="str">
            <v>OTHER INCOME</v>
          </cell>
          <cell r="I1666" t="str">
            <v>INTEREST RECEIVED</v>
          </cell>
        </row>
        <row r="1667">
          <cell r="A1667" t="str">
            <v>R305001-000-056</v>
          </cell>
          <cell r="B1667" t="str">
            <v>Int Rec from Cust- DLF CITY CENTRE</v>
          </cell>
          <cell r="C1667" t="str">
            <v>REVENUE</v>
          </cell>
          <cell r="D1667" t="str">
            <v>INCOME STATEMENT</v>
          </cell>
          <cell r="E1667" t="str">
            <v xml:space="preserve"> </v>
          </cell>
          <cell r="F1667" t="str">
            <v xml:space="preserve"> </v>
          </cell>
          <cell r="G1667" t="str">
            <v>INCOME</v>
          </cell>
          <cell r="H1667" t="str">
            <v>OTHER INCOME</v>
          </cell>
          <cell r="I1667" t="str">
            <v>INTEREST RECEIVED</v>
          </cell>
        </row>
        <row r="1668">
          <cell r="A1668" t="str">
            <v>R305001-000-058</v>
          </cell>
          <cell r="B1668" t="str">
            <v>Int Rec from Cust- DLF EXCLUSIVE FLOORS</v>
          </cell>
          <cell r="C1668" t="str">
            <v>REVENUE</v>
          </cell>
          <cell r="D1668" t="str">
            <v>INCOME STATEMENT</v>
          </cell>
          <cell r="E1668" t="str">
            <v xml:space="preserve"> </v>
          </cell>
          <cell r="F1668" t="str">
            <v xml:space="preserve"> </v>
          </cell>
          <cell r="G1668" t="str">
            <v>INCOME</v>
          </cell>
          <cell r="H1668" t="str">
            <v>OTHER INCOME</v>
          </cell>
          <cell r="I1668" t="str">
            <v>INTEREST RECEIVED</v>
          </cell>
        </row>
        <row r="1669">
          <cell r="A1669" t="str">
            <v>R305001-000-059</v>
          </cell>
          <cell r="B1669" t="str">
            <v>Int Rec from Cust- DLF MOULSARI ARCADE</v>
          </cell>
          <cell r="C1669" t="str">
            <v>REVENUE</v>
          </cell>
          <cell r="D1669" t="str">
            <v>INCOME STATEMENT</v>
          </cell>
          <cell r="E1669" t="str">
            <v xml:space="preserve"> </v>
          </cell>
          <cell r="F1669" t="str">
            <v xml:space="preserve"> </v>
          </cell>
          <cell r="G1669" t="str">
            <v>INCOME</v>
          </cell>
          <cell r="H1669" t="str">
            <v>OTHER INCOME</v>
          </cell>
          <cell r="I1669" t="str">
            <v>INTEREST RECEIVED</v>
          </cell>
        </row>
        <row r="1670">
          <cell r="A1670" t="str">
            <v>R305001-000-060</v>
          </cell>
          <cell r="B1670" t="str">
            <v>Int Rec from Cust- TRINITY TOWERS</v>
          </cell>
          <cell r="C1670" t="str">
            <v>REVENUE</v>
          </cell>
          <cell r="D1670" t="str">
            <v>INCOME STATEMENT</v>
          </cell>
          <cell r="E1670" t="str">
            <v xml:space="preserve"> </v>
          </cell>
          <cell r="F1670" t="str">
            <v xml:space="preserve"> </v>
          </cell>
          <cell r="G1670" t="str">
            <v>INCOME</v>
          </cell>
          <cell r="H1670" t="str">
            <v>OTHER INCOME</v>
          </cell>
          <cell r="I1670" t="str">
            <v>INTEREST RECEIVED</v>
          </cell>
        </row>
        <row r="1671">
          <cell r="A1671" t="str">
            <v>R305001-000-061</v>
          </cell>
          <cell r="B1671" t="str">
            <v>Int Rec from Cust- DLF GRAND MALL</v>
          </cell>
          <cell r="C1671" t="str">
            <v>REVENUE</v>
          </cell>
          <cell r="D1671" t="str">
            <v>INCOME STATEMENT</v>
          </cell>
          <cell r="E1671" t="str">
            <v xml:space="preserve"> </v>
          </cell>
          <cell r="F1671" t="str">
            <v xml:space="preserve"> </v>
          </cell>
          <cell r="G1671" t="str">
            <v>INCOME</v>
          </cell>
          <cell r="H1671" t="str">
            <v>OTHER INCOME</v>
          </cell>
          <cell r="I1671" t="str">
            <v>INTEREST RECEIVED</v>
          </cell>
        </row>
        <row r="1672">
          <cell r="A1672" t="str">
            <v>R305001-000-062</v>
          </cell>
          <cell r="B1672" t="str">
            <v>Int Rec from Cust- THE ARALIAS</v>
          </cell>
          <cell r="C1672" t="str">
            <v>REVENUE</v>
          </cell>
          <cell r="D1672" t="str">
            <v>INCOME STATEMENT</v>
          </cell>
          <cell r="E1672" t="str">
            <v xml:space="preserve"> </v>
          </cell>
          <cell r="F1672" t="str">
            <v xml:space="preserve"> </v>
          </cell>
          <cell r="G1672" t="str">
            <v>INCOME</v>
          </cell>
          <cell r="H1672" t="str">
            <v>OTHER INCOME</v>
          </cell>
          <cell r="I1672" t="str">
            <v>INTEREST RECEIVED</v>
          </cell>
        </row>
        <row r="1673">
          <cell r="A1673" t="str">
            <v>R305001-000-064</v>
          </cell>
          <cell r="B1673" t="str">
            <v>Int Rec from Cust- WESTEND HEIGHTS</v>
          </cell>
          <cell r="C1673" t="str">
            <v>REVENUE</v>
          </cell>
          <cell r="D1673" t="str">
            <v>INCOME STATEMENT</v>
          </cell>
          <cell r="E1673" t="str">
            <v xml:space="preserve"> </v>
          </cell>
          <cell r="F1673" t="str">
            <v xml:space="preserve"> </v>
          </cell>
          <cell r="G1673" t="str">
            <v>INCOME</v>
          </cell>
          <cell r="H1673" t="str">
            <v>OTHER INCOME</v>
          </cell>
          <cell r="I1673" t="str">
            <v>INTEREST RECEIVED</v>
          </cell>
        </row>
        <row r="1674">
          <cell r="A1674" t="str">
            <v>R305001-000-069</v>
          </cell>
          <cell r="B1674" t="str">
            <v>Int Rec from Cust- THE PINNACLE</v>
          </cell>
          <cell r="C1674" t="str">
            <v>REVENUE</v>
          </cell>
          <cell r="D1674" t="str">
            <v>INCOME STATEMENT</v>
          </cell>
          <cell r="E1674" t="str">
            <v xml:space="preserve"> </v>
          </cell>
          <cell r="F1674" t="str">
            <v xml:space="preserve"> </v>
          </cell>
          <cell r="G1674" t="str">
            <v>INCOME</v>
          </cell>
          <cell r="H1674" t="str">
            <v>OTHER INCOME</v>
          </cell>
          <cell r="I1674" t="str">
            <v>INTEREST RECEIVED</v>
          </cell>
        </row>
        <row r="1675">
          <cell r="A1675" t="str">
            <v>R305001-000-070</v>
          </cell>
          <cell r="B1675" t="str">
            <v>Int Rec from Cust- ROYALTON TOWER</v>
          </cell>
          <cell r="C1675" t="str">
            <v>REVENUE</v>
          </cell>
          <cell r="D1675" t="str">
            <v>INCOME STATEMENT</v>
          </cell>
          <cell r="E1675" t="str">
            <v xml:space="preserve"> </v>
          </cell>
          <cell r="F1675" t="str">
            <v xml:space="preserve"> </v>
          </cell>
          <cell r="G1675" t="str">
            <v>INCOME</v>
          </cell>
          <cell r="H1675" t="str">
            <v>OTHER INCOME</v>
          </cell>
          <cell r="I1675" t="str">
            <v>INTEREST RECEIVED</v>
          </cell>
        </row>
        <row r="1676">
          <cell r="A1676" t="str">
            <v>R305001-000-071</v>
          </cell>
          <cell r="B1676" t="str">
            <v>Int Rec from Cust- THE ICON</v>
          </cell>
          <cell r="C1676" t="str">
            <v>REVENUE</v>
          </cell>
          <cell r="D1676" t="str">
            <v>INCOME STATEMENT</v>
          </cell>
          <cell r="E1676" t="str">
            <v xml:space="preserve"> </v>
          </cell>
          <cell r="F1676" t="str">
            <v xml:space="preserve"> </v>
          </cell>
          <cell r="G1676" t="str">
            <v>INCOME</v>
          </cell>
          <cell r="H1676" t="str">
            <v>OTHER INCOME</v>
          </cell>
          <cell r="I1676" t="str">
            <v>INTEREST RECEIVED</v>
          </cell>
        </row>
        <row r="1677">
          <cell r="A1677" t="str">
            <v>R305001-000-075</v>
          </cell>
          <cell r="B1677" t="str">
            <v>Int Rec from Cust- THE SUMMIT</v>
          </cell>
          <cell r="C1677" t="str">
            <v>REVENUE</v>
          </cell>
          <cell r="D1677" t="str">
            <v>INCOME STATEMENT</v>
          </cell>
          <cell r="E1677" t="str">
            <v xml:space="preserve"> </v>
          </cell>
          <cell r="F1677" t="str">
            <v xml:space="preserve"> </v>
          </cell>
          <cell r="G1677" t="str">
            <v>INCOME</v>
          </cell>
          <cell r="H1677" t="str">
            <v>OTHER INCOME</v>
          </cell>
          <cell r="I1677" t="str">
            <v>INTEREST RECEIVED</v>
          </cell>
        </row>
        <row r="1678">
          <cell r="A1678" t="str">
            <v>R305001-000-076</v>
          </cell>
          <cell r="B1678" t="str">
            <v>Int Rec from Cust- THE COURTYARD</v>
          </cell>
          <cell r="C1678" t="str">
            <v>REVENUE</v>
          </cell>
          <cell r="D1678" t="str">
            <v>INCOME STATEMENT</v>
          </cell>
          <cell r="E1678" t="str">
            <v xml:space="preserve"> </v>
          </cell>
          <cell r="F1678" t="str">
            <v xml:space="preserve"> </v>
          </cell>
          <cell r="G1678" t="str">
            <v>INCOME</v>
          </cell>
          <cell r="H1678" t="str">
            <v>OTHER INCOME</v>
          </cell>
          <cell r="I1678" t="str">
            <v>INTEREST RECEIVED</v>
          </cell>
        </row>
        <row r="1679">
          <cell r="A1679" t="str">
            <v>R305001-000-080</v>
          </cell>
          <cell r="B1679" t="str">
            <v>Int Rec from Cust- THE MAGNOLIAS</v>
          </cell>
          <cell r="C1679" t="str">
            <v>REVENUE</v>
          </cell>
          <cell r="D1679" t="str">
            <v>INCOME STATEMENT</v>
          </cell>
          <cell r="E1679" t="str">
            <v xml:space="preserve"> </v>
          </cell>
          <cell r="F1679" t="str">
            <v xml:space="preserve"> </v>
          </cell>
          <cell r="G1679" t="str">
            <v>INCOME</v>
          </cell>
          <cell r="H1679" t="str">
            <v>OTHER INCOME</v>
          </cell>
          <cell r="I1679" t="str">
            <v>INTEREST RECEIVED</v>
          </cell>
        </row>
        <row r="1680">
          <cell r="A1680" t="str">
            <v>R305001-000-085</v>
          </cell>
          <cell r="B1680" t="str">
            <v>Int Rec from Cust- DLF CITY COURT</v>
          </cell>
          <cell r="C1680" t="str">
            <v>REVENUE</v>
          </cell>
          <cell r="D1680" t="str">
            <v>INCOME STATEMENT</v>
          </cell>
          <cell r="E1680" t="str">
            <v xml:space="preserve"> </v>
          </cell>
          <cell r="F1680" t="str">
            <v xml:space="preserve"> </v>
          </cell>
          <cell r="G1680" t="str">
            <v>INCOME</v>
          </cell>
          <cell r="H1680" t="str">
            <v>OTHER INCOME</v>
          </cell>
          <cell r="I1680" t="str">
            <v>INTEREST RECEIVED</v>
          </cell>
        </row>
        <row r="1681">
          <cell r="A1681" t="str">
            <v>R305001-000-088</v>
          </cell>
          <cell r="B1681" t="str">
            <v>Int Rec from Cust- THE BELAIRE</v>
          </cell>
          <cell r="C1681" t="str">
            <v>REVENUE</v>
          </cell>
          <cell r="D1681" t="str">
            <v>INCOME STATEMENT</v>
          </cell>
          <cell r="E1681" t="str">
            <v xml:space="preserve"> </v>
          </cell>
          <cell r="F1681" t="str">
            <v xml:space="preserve"> </v>
          </cell>
          <cell r="G1681" t="str">
            <v>INCOME</v>
          </cell>
          <cell r="H1681" t="str">
            <v>OTHER INCOME</v>
          </cell>
          <cell r="I1681" t="str">
            <v>INTEREST RECEIVED</v>
          </cell>
        </row>
        <row r="1682">
          <cell r="A1682" t="str">
            <v>R305101</v>
          </cell>
          <cell r="B1682" t="str">
            <v>Interest Income (Others)</v>
          </cell>
          <cell r="C1682" t="str">
            <v>REVENUE</v>
          </cell>
          <cell r="D1682" t="str">
            <v>INCOME STATEMENT</v>
          </cell>
          <cell r="E1682" t="str">
            <v xml:space="preserve"> </v>
          </cell>
          <cell r="F1682" t="str">
            <v xml:space="preserve"> </v>
          </cell>
          <cell r="G1682" t="str">
            <v>INCOME</v>
          </cell>
          <cell r="H1682" t="str">
            <v>OTHER INCOME</v>
          </cell>
          <cell r="I1682" t="str">
            <v>INTEREST RECEIVED</v>
          </cell>
        </row>
        <row r="1683">
          <cell r="A1683" t="str">
            <v>R305102</v>
          </cell>
          <cell r="B1683" t="str">
            <v>Interest Income (Others)- Delay Pmt</v>
          </cell>
          <cell r="C1683" t="str">
            <v>REVENUE</v>
          </cell>
          <cell r="D1683" t="str">
            <v>INCOME STATEMENT</v>
          </cell>
          <cell r="E1683" t="str">
            <v xml:space="preserve"> </v>
          </cell>
          <cell r="F1683" t="str">
            <v xml:space="preserve"> </v>
          </cell>
          <cell r="G1683" t="str">
            <v>INCOME</v>
          </cell>
          <cell r="H1683" t="str">
            <v>OTHER INCOME</v>
          </cell>
          <cell r="I1683" t="str">
            <v>INTEREST RECEIVED</v>
          </cell>
        </row>
        <row r="1684">
          <cell r="A1684" t="str">
            <v>R305201</v>
          </cell>
          <cell r="B1684" t="str">
            <v>Interest Income- London Office</v>
          </cell>
          <cell r="C1684" t="str">
            <v>REVENUE</v>
          </cell>
          <cell r="D1684" t="str">
            <v>INCOME STATEMENT</v>
          </cell>
          <cell r="E1684" t="str">
            <v xml:space="preserve"> </v>
          </cell>
          <cell r="F1684" t="str">
            <v xml:space="preserve"> </v>
          </cell>
          <cell r="G1684" t="str">
            <v>INCOME</v>
          </cell>
          <cell r="H1684" t="str">
            <v>OTHER INCOME</v>
          </cell>
          <cell r="I1684" t="str">
            <v>INTEREST RECEIVED</v>
          </cell>
        </row>
        <row r="1685">
          <cell r="A1685" t="str">
            <v>R305301</v>
          </cell>
          <cell r="B1685" t="str">
            <v>Interest Income - Loan Employe</v>
          </cell>
          <cell r="C1685" t="str">
            <v>REVENUE</v>
          </cell>
          <cell r="D1685" t="str">
            <v>INCOME STATEMENT</v>
          </cell>
          <cell r="E1685" t="str">
            <v xml:space="preserve"> </v>
          </cell>
          <cell r="F1685" t="str">
            <v xml:space="preserve"> </v>
          </cell>
          <cell r="G1685" t="str">
            <v>INCOME</v>
          </cell>
          <cell r="H1685" t="str">
            <v>OTHER INCOME</v>
          </cell>
          <cell r="I1685" t="str">
            <v>INTEREST RECEIVED</v>
          </cell>
        </row>
        <row r="1686">
          <cell r="A1686" t="str">
            <v>R305401</v>
          </cell>
          <cell r="B1686" t="str">
            <v>Interest on Laon (Group Co.)</v>
          </cell>
          <cell r="C1686" t="str">
            <v>REVENUE</v>
          </cell>
          <cell r="D1686" t="str">
            <v>INCOME STATEMENT</v>
          </cell>
          <cell r="E1686" t="str">
            <v xml:space="preserve"> </v>
          </cell>
          <cell r="F1686" t="str">
            <v xml:space="preserve"> </v>
          </cell>
          <cell r="G1686" t="str">
            <v>INCOME</v>
          </cell>
          <cell r="H1686" t="str">
            <v>OTHER INCOME</v>
          </cell>
          <cell r="I1686" t="str">
            <v>INTEREST RECEIVED</v>
          </cell>
        </row>
        <row r="1687">
          <cell r="A1687" t="str">
            <v>R305501</v>
          </cell>
          <cell r="B1687" t="str">
            <v>Interest on Loan (Third Party)</v>
          </cell>
          <cell r="C1687" t="str">
            <v>REVENUE</v>
          </cell>
          <cell r="D1687" t="str">
            <v>INCOME STATEMENT</v>
          </cell>
          <cell r="E1687" t="str">
            <v xml:space="preserve"> </v>
          </cell>
          <cell r="F1687" t="str">
            <v xml:space="preserve"> </v>
          </cell>
          <cell r="G1687" t="str">
            <v>INCOME</v>
          </cell>
          <cell r="H1687" t="str">
            <v>OTHER INCOME</v>
          </cell>
          <cell r="I1687" t="str">
            <v>INTEREST RECEIVED</v>
          </cell>
        </row>
        <row r="1688">
          <cell r="A1688" t="str">
            <v>R305601</v>
          </cell>
          <cell r="B1688" t="str">
            <v>Int on Loan in firms in whch Co is partn</v>
          </cell>
          <cell r="C1688" t="str">
            <v>REVENUE</v>
          </cell>
          <cell r="D1688" t="str">
            <v>INCOME STATEMENT</v>
          </cell>
          <cell r="E1688" t="str">
            <v xml:space="preserve"> </v>
          </cell>
          <cell r="F1688" t="str">
            <v xml:space="preserve"> </v>
          </cell>
          <cell r="G1688" t="str">
            <v>INCOME</v>
          </cell>
          <cell r="H1688" t="str">
            <v>OTHER INCOME</v>
          </cell>
          <cell r="I1688" t="str">
            <v>INTEREST RECEIVED</v>
          </cell>
        </row>
        <row r="1689">
          <cell r="A1689" t="str">
            <v>R306001-000-039</v>
          </cell>
          <cell r="B1689" t="str">
            <v>Rebate On Interest- RIDGWOOD ESTATES</v>
          </cell>
          <cell r="C1689" t="str">
            <v>REVENUE</v>
          </cell>
          <cell r="D1689" t="str">
            <v>INCOME STATEMENT</v>
          </cell>
          <cell r="E1689" t="str">
            <v xml:space="preserve"> </v>
          </cell>
          <cell r="F1689" t="str">
            <v xml:space="preserve"> </v>
          </cell>
          <cell r="G1689" t="str">
            <v>INCOME</v>
          </cell>
          <cell r="H1689" t="str">
            <v>OTHER INCOME</v>
          </cell>
          <cell r="I1689" t="str">
            <v>INTEREST RECEIVED (NET OFF)</v>
          </cell>
        </row>
        <row r="1690">
          <cell r="A1690" t="str">
            <v>R306001-000-058</v>
          </cell>
          <cell r="B1690" t="str">
            <v>Rebate On Interest- DLF EXCLUSIVE FLOORS</v>
          </cell>
          <cell r="C1690" t="str">
            <v>REVENUE</v>
          </cell>
          <cell r="D1690" t="str">
            <v>INCOME STATEMENT</v>
          </cell>
          <cell r="E1690" t="str">
            <v xml:space="preserve"> </v>
          </cell>
          <cell r="F1690" t="str">
            <v xml:space="preserve"> </v>
          </cell>
          <cell r="G1690" t="str">
            <v>INCOME</v>
          </cell>
          <cell r="H1690" t="str">
            <v>OTHER INCOME</v>
          </cell>
          <cell r="I1690" t="str">
            <v>INTEREST RECEIVED (NET OFF)</v>
          </cell>
        </row>
        <row r="1691">
          <cell r="A1691" t="str">
            <v>R306001-000-060</v>
          </cell>
          <cell r="B1691" t="str">
            <v>Rebate On Interest- TRINITY TOWER</v>
          </cell>
          <cell r="C1691" t="str">
            <v>REVENUE</v>
          </cell>
          <cell r="D1691" t="str">
            <v>INCOME STATEMENT</v>
          </cell>
          <cell r="E1691" t="str">
            <v xml:space="preserve"> </v>
          </cell>
          <cell r="F1691" t="str">
            <v xml:space="preserve"> </v>
          </cell>
          <cell r="G1691" t="str">
            <v>INCOME</v>
          </cell>
          <cell r="H1691" t="str">
            <v>OTHER INCOME</v>
          </cell>
          <cell r="I1691" t="str">
            <v>INTEREST RECEIVED (NET OFF)</v>
          </cell>
        </row>
        <row r="1692">
          <cell r="A1692" t="str">
            <v>R306001-000-062</v>
          </cell>
          <cell r="B1692" t="str">
            <v>Rebate On Interest- THE ARALIAS</v>
          </cell>
          <cell r="C1692" t="str">
            <v>REVENUE</v>
          </cell>
          <cell r="D1692" t="str">
            <v>INCOME STATEMENT</v>
          </cell>
          <cell r="E1692" t="str">
            <v xml:space="preserve"> </v>
          </cell>
          <cell r="F1692" t="str">
            <v xml:space="preserve"> </v>
          </cell>
          <cell r="G1692" t="str">
            <v>INCOME</v>
          </cell>
          <cell r="H1692" t="str">
            <v>OTHER INCOME</v>
          </cell>
          <cell r="I1692" t="str">
            <v>INTEREST RECEIVED (NET OFF)</v>
          </cell>
        </row>
        <row r="1693">
          <cell r="A1693" t="str">
            <v>R306001-000-064</v>
          </cell>
          <cell r="B1693" t="str">
            <v>Rebate On Interest- WESTEND HEIGHTS</v>
          </cell>
          <cell r="C1693" t="str">
            <v>REVENUE</v>
          </cell>
          <cell r="D1693" t="str">
            <v>INCOME STATEMENT</v>
          </cell>
          <cell r="E1693" t="str">
            <v xml:space="preserve"> </v>
          </cell>
          <cell r="F1693" t="str">
            <v xml:space="preserve"> </v>
          </cell>
          <cell r="G1693" t="str">
            <v>INCOME</v>
          </cell>
          <cell r="H1693" t="str">
            <v>OTHER INCOME</v>
          </cell>
          <cell r="I1693" t="str">
            <v>INTEREST RECEIVED (NET OFF)</v>
          </cell>
        </row>
        <row r="1694">
          <cell r="A1694" t="str">
            <v>R306001-000-069</v>
          </cell>
          <cell r="B1694" t="str">
            <v>Rebate On Interest- THE PINNACLE</v>
          </cell>
          <cell r="C1694" t="str">
            <v>REVENUE</v>
          </cell>
          <cell r="D1694" t="str">
            <v>INCOME STATEMENT</v>
          </cell>
          <cell r="E1694" t="str">
            <v xml:space="preserve"> </v>
          </cell>
          <cell r="F1694" t="str">
            <v xml:space="preserve"> </v>
          </cell>
          <cell r="G1694" t="str">
            <v>INCOME</v>
          </cell>
          <cell r="H1694" t="str">
            <v>OTHER INCOME</v>
          </cell>
          <cell r="I1694" t="str">
            <v>INTEREST RECEIVED (NET OFF)</v>
          </cell>
        </row>
        <row r="1695">
          <cell r="A1695" t="str">
            <v>R306001-000-070</v>
          </cell>
          <cell r="B1695" t="str">
            <v>Rebate On Interest- ROYALTON TOWR</v>
          </cell>
          <cell r="C1695" t="str">
            <v>REVENUE</v>
          </cell>
          <cell r="D1695" t="str">
            <v>INCOME STATEMENT</v>
          </cell>
          <cell r="E1695" t="str">
            <v xml:space="preserve"> </v>
          </cell>
          <cell r="F1695" t="str">
            <v xml:space="preserve"> </v>
          </cell>
          <cell r="G1695" t="str">
            <v>INCOME</v>
          </cell>
          <cell r="H1695" t="str">
            <v>OTHER INCOME</v>
          </cell>
          <cell r="I1695" t="str">
            <v>INTEREST RECEIVED (NET OFF)</v>
          </cell>
        </row>
        <row r="1696">
          <cell r="A1696" t="str">
            <v>R306001-000-071</v>
          </cell>
          <cell r="B1696" t="str">
            <v>Rebate On Interest- THE ICON</v>
          </cell>
          <cell r="C1696" t="str">
            <v>REVENUE</v>
          </cell>
          <cell r="D1696" t="str">
            <v>INCOME STATEMENT</v>
          </cell>
          <cell r="E1696" t="str">
            <v xml:space="preserve"> </v>
          </cell>
          <cell r="F1696" t="str">
            <v xml:space="preserve"> </v>
          </cell>
          <cell r="G1696" t="str">
            <v>INCOME</v>
          </cell>
          <cell r="H1696" t="str">
            <v>OTHER INCOME</v>
          </cell>
          <cell r="I1696" t="str">
            <v>INTEREST RECEIVED (NET OFF)</v>
          </cell>
        </row>
        <row r="1697">
          <cell r="A1697" t="str">
            <v>R306001-000-075</v>
          </cell>
          <cell r="B1697" t="str">
            <v>Rebate On Interest- THE SUMMIT</v>
          </cell>
          <cell r="C1697" t="str">
            <v>REVENUE</v>
          </cell>
          <cell r="D1697" t="str">
            <v>INCOME STATEMENT</v>
          </cell>
          <cell r="E1697" t="str">
            <v xml:space="preserve"> </v>
          </cell>
          <cell r="F1697" t="str">
            <v xml:space="preserve"> </v>
          </cell>
          <cell r="G1697" t="str">
            <v>INCOME</v>
          </cell>
          <cell r="H1697" t="str">
            <v>OTHER INCOME</v>
          </cell>
          <cell r="I1697" t="str">
            <v>INTEREST RECEIVED (NET OFF)</v>
          </cell>
        </row>
        <row r="1698">
          <cell r="A1698" t="str">
            <v>R306001-000-076</v>
          </cell>
          <cell r="B1698" t="str">
            <v>Rebate On Interest- THE COURTYARD</v>
          </cell>
          <cell r="C1698" t="str">
            <v>REVENUE</v>
          </cell>
          <cell r="D1698" t="str">
            <v>INCOME STATEMENT</v>
          </cell>
          <cell r="E1698" t="str">
            <v xml:space="preserve"> </v>
          </cell>
          <cell r="F1698" t="str">
            <v xml:space="preserve"> </v>
          </cell>
          <cell r="G1698" t="str">
            <v>INCOME</v>
          </cell>
          <cell r="H1698" t="str">
            <v>OTHER INCOME</v>
          </cell>
          <cell r="I1698" t="str">
            <v>INTEREST RECEIVED (NET OFF)</v>
          </cell>
        </row>
        <row r="1699">
          <cell r="A1699" t="str">
            <v>R306001-000-080</v>
          </cell>
          <cell r="B1699" t="str">
            <v>Rebate On Interest- THE MAGLOLIAS</v>
          </cell>
          <cell r="C1699" t="str">
            <v>REVENUE</v>
          </cell>
          <cell r="D1699" t="str">
            <v>INCOME STATEMENT</v>
          </cell>
          <cell r="E1699" t="str">
            <v xml:space="preserve"> </v>
          </cell>
          <cell r="F1699" t="str">
            <v xml:space="preserve"> </v>
          </cell>
          <cell r="G1699" t="str">
            <v>INCOME</v>
          </cell>
          <cell r="H1699" t="str">
            <v>OTHER INCOME</v>
          </cell>
          <cell r="I1699" t="str">
            <v>INTEREST RECEIVED (NET OFF)</v>
          </cell>
        </row>
        <row r="1700">
          <cell r="A1700" t="str">
            <v>R307001</v>
          </cell>
          <cell r="B1700" t="str">
            <v>Interest Received on Income-tax refunds</v>
          </cell>
          <cell r="C1700" t="str">
            <v>REVENUE</v>
          </cell>
          <cell r="D1700" t="str">
            <v>INCOME STATEMENT</v>
          </cell>
          <cell r="E1700" t="str">
            <v xml:space="preserve"> </v>
          </cell>
          <cell r="F1700" t="str">
            <v xml:space="preserve"> </v>
          </cell>
          <cell r="G1700" t="str">
            <v>INCOME</v>
          </cell>
          <cell r="H1700" t="str">
            <v>OTHER INCOME</v>
          </cell>
          <cell r="I1700" t="str">
            <v>INTEREST RECEIVED</v>
          </cell>
        </row>
        <row r="1701">
          <cell r="A1701" t="str">
            <v>R307101</v>
          </cell>
          <cell r="B1701" t="str">
            <v>Rebate on Interest (Others)</v>
          </cell>
          <cell r="C1701" t="str">
            <v>REVENUE</v>
          </cell>
          <cell r="D1701" t="str">
            <v>INCOME STATEMENT</v>
          </cell>
          <cell r="E1701" t="str">
            <v xml:space="preserve"> </v>
          </cell>
          <cell r="F1701" t="str">
            <v xml:space="preserve"> </v>
          </cell>
          <cell r="G1701" t="str">
            <v>INCOME</v>
          </cell>
          <cell r="H1701" t="str">
            <v>OTHER INCOME</v>
          </cell>
          <cell r="I1701" t="str">
            <v>INTEREST RECEIVED</v>
          </cell>
        </row>
        <row r="1702">
          <cell r="A1702" t="str">
            <v>R307201</v>
          </cell>
          <cell r="B1702" t="str">
            <v>Delayed Int-Electricity Bill</v>
          </cell>
          <cell r="C1702" t="str">
            <v>REVENUE</v>
          </cell>
          <cell r="D1702" t="str">
            <v>INCOME STATEMENT</v>
          </cell>
          <cell r="E1702" t="str">
            <v xml:space="preserve"> </v>
          </cell>
          <cell r="F1702" t="str">
            <v xml:space="preserve"> </v>
          </cell>
          <cell r="G1702" t="str">
            <v>INCOME</v>
          </cell>
          <cell r="H1702" t="str">
            <v>OTHER INCOME</v>
          </cell>
          <cell r="I1702" t="str">
            <v>INTEREST RECEIVED</v>
          </cell>
        </row>
        <row r="1703">
          <cell r="A1703" t="str">
            <v>R307202</v>
          </cell>
          <cell r="B1703" t="str">
            <v>Delayed Int-Extra Hrs Chgs</v>
          </cell>
          <cell r="C1703" t="str">
            <v>REVENUE</v>
          </cell>
          <cell r="D1703" t="str">
            <v>INCOME STATEMENT</v>
          </cell>
          <cell r="E1703" t="str">
            <v xml:space="preserve"> </v>
          </cell>
          <cell r="F1703" t="str">
            <v xml:space="preserve"> </v>
          </cell>
          <cell r="G1703" t="str">
            <v>INCOME</v>
          </cell>
          <cell r="H1703" t="str">
            <v>OTHER INCOME</v>
          </cell>
          <cell r="I1703" t="str">
            <v>INTEREST RECEIVED</v>
          </cell>
        </row>
        <row r="1704">
          <cell r="A1704" t="str">
            <v>R307203</v>
          </cell>
          <cell r="B1704" t="str">
            <v>Delayed Int-Maintenance Bill</v>
          </cell>
          <cell r="C1704" t="str">
            <v>REVENUE</v>
          </cell>
          <cell r="D1704" t="str">
            <v>INCOME STATEMENT</v>
          </cell>
          <cell r="E1704" t="str">
            <v xml:space="preserve"> </v>
          </cell>
          <cell r="F1704" t="str">
            <v xml:space="preserve"> </v>
          </cell>
          <cell r="G1704" t="str">
            <v>INCOME</v>
          </cell>
          <cell r="H1704" t="str">
            <v>OTHER INCOME</v>
          </cell>
          <cell r="I1704" t="str">
            <v>INTEREST RECEIVED</v>
          </cell>
        </row>
        <row r="1705">
          <cell r="A1705" t="str">
            <v>R307204</v>
          </cell>
          <cell r="B1705" t="str">
            <v>Delayed Int-Parking Chgs</v>
          </cell>
          <cell r="C1705" t="str">
            <v>REVENUE</v>
          </cell>
          <cell r="D1705" t="str">
            <v>INCOME STATEMENT</v>
          </cell>
          <cell r="E1705" t="str">
            <v xml:space="preserve"> </v>
          </cell>
          <cell r="F1705" t="str">
            <v xml:space="preserve"> </v>
          </cell>
          <cell r="G1705" t="str">
            <v>INCOME</v>
          </cell>
          <cell r="H1705" t="str">
            <v>OTHER INCOME</v>
          </cell>
          <cell r="I1705" t="str">
            <v>INTEREST RECEIVED</v>
          </cell>
        </row>
        <row r="1706">
          <cell r="A1706" t="str">
            <v>R307205</v>
          </cell>
          <cell r="B1706" t="str">
            <v>Delayed Int-Plot Chgs</v>
          </cell>
          <cell r="C1706" t="str">
            <v>REVENUE</v>
          </cell>
          <cell r="D1706" t="str">
            <v>INCOME STATEMENT</v>
          </cell>
          <cell r="E1706" t="str">
            <v xml:space="preserve"> </v>
          </cell>
          <cell r="F1706" t="str">
            <v xml:space="preserve"> </v>
          </cell>
          <cell r="G1706" t="str">
            <v>INCOME</v>
          </cell>
          <cell r="H1706" t="str">
            <v>OTHER INCOME</v>
          </cell>
          <cell r="I1706" t="str">
            <v>INTEREST RECEIVED</v>
          </cell>
        </row>
        <row r="1707">
          <cell r="A1707" t="str">
            <v>R307206</v>
          </cell>
          <cell r="B1707" t="str">
            <v>Delayed Int-Water Bill</v>
          </cell>
          <cell r="C1707" t="str">
            <v>REVENUE</v>
          </cell>
          <cell r="D1707" t="str">
            <v>INCOME STATEMENT</v>
          </cell>
          <cell r="E1707" t="str">
            <v xml:space="preserve"> </v>
          </cell>
          <cell r="F1707" t="str">
            <v xml:space="preserve"> </v>
          </cell>
          <cell r="G1707" t="str">
            <v>INCOME</v>
          </cell>
          <cell r="H1707" t="str">
            <v>OTHER INCOME</v>
          </cell>
          <cell r="I1707" t="str">
            <v>INTEREST RECEIVED</v>
          </cell>
        </row>
        <row r="1708">
          <cell r="A1708" t="str">
            <v>R308001</v>
          </cell>
          <cell r="B1708" t="str">
            <v>Profit on disposal of fixed assets</v>
          </cell>
          <cell r="C1708" t="str">
            <v>REVENUE</v>
          </cell>
          <cell r="D1708" t="str">
            <v>INCOME STATEMENT</v>
          </cell>
          <cell r="E1708" t="str">
            <v xml:space="preserve"> </v>
          </cell>
          <cell r="F1708" t="str">
            <v xml:space="preserve"> </v>
          </cell>
          <cell r="G1708" t="str">
            <v>INCOME</v>
          </cell>
          <cell r="H1708" t="str">
            <v>OTHER INCOME</v>
          </cell>
          <cell r="I1708" t="str">
            <v>PROFIT ON SALE OF ASSET</v>
          </cell>
        </row>
        <row r="1709">
          <cell r="A1709" t="str">
            <v>R309001</v>
          </cell>
          <cell r="B1709" t="str">
            <v>Lng trm Cap Gain on sale of Investments</v>
          </cell>
          <cell r="C1709" t="str">
            <v>REVENUE</v>
          </cell>
          <cell r="D1709" t="str">
            <v>INCOME STATEMENT</v>
          </cell>
          <cell r="E1709" t="str">
            <v xml:space="preserve"> </v>
          </cell>
          <cell r="F1709" t="str">
            <v xml:space="preserve"> </v>
          </cell>
          <cell r="G1709" t="str">
            <v>INCOME</v>
          </cell>
          <cell r="H1709" t="str">
            <v>OTHER INCOME</v>
          </cell>
          <cell r="I1709" t="str">
            <v>PROFIT ON SALE OF INVESTMENT</v>
          </cell>
        </row>
        <row r="1710">
          <cell r="A1710" t="str">
            <v>R309002</v>
          </cell>
          <cell r="B1710" t="str">
            <v>Profit on long term investments (trade)</v>
          </cell>
          <cell r="C1710" t="str">
            <v>REVENUE</v>
          </cell>
          <cell r="D1710" t="str">
            <v>INCOME STATEMENT</v>
          </cell>
          <cell r="E1710" t="str">
            <v xml:space="preserve"> </v>
          </cell>
          <cell r="F1710" t="str">
            <v xml:space="preserve"> </v>
          </cell>
          <cell r="G1710" t="str">
            <v>INCOME</v>
          </cell>
          <cell r="H1710" t="str">
            <v>OTHER INCOME</v>
          </cell>
          <cell r="I1710" t="str">
            <v>PROFIT ON SALE OF INVESTMENT</v>
          </cell>
        </row>
        <row r="1711">
          <cell r="A1711" t="str">
            <v>R309003</v>
          </cell>
          <cell r="B1711" t="str">
            <v>Profit on curr invstmnt(other than trde)</v>
          </cell>
          <cell r="C1711" t="str">
            <v>REVENUE</v>
          </cell>
          <cell r="D1711" t="str">
            <v>INCOME STATEMENT</v>
          </cell>
          <cell r="E1711" t="str">
            <v xml:space="preserve"> </v>
          </cell>
          <cell r="F1711" t="str">
            <v xml:space="preserve"> </v>
          </cell>
          <cell r="G1711" t="str">
            <v>INCOME</v>
          </cell>
          <cell r="H1711" t="str">
            <v>OTHER INCOME</v>
          </cell>
          <cell r="I1711" t="str">
            <v>PROFIT ON SALE OF INVESTMENT</v>
          </cell>
        </row>
        <row r="1712">
          <cell r="A1712" t="str">
            <v>R401001</v>
          </cell>
          <cell r="B1712" t="str">
            <v>Increase In Stock</v>
          </cell>
          <cell r="C1712" t="str">
            <v>REVENUE</v>
          </cell>
          <cell r="D1712" t="str">
            <v>INCOME STATEMENT</v>
          </cell>
          <cell r="E1712" t="str">
            <v xml:space="preserve"> </v>
          </cell>
          <cell r="F1712" t="str">
            <v xml:space="preserve"> </v>
          </cell>
          <cell r="G1712" t="str">
            <v>INCOME</v>
          </cell>
          <cell r="H1712" t="str">
            <v>OTHER INCOME</v>
          </cell>
          <cell r="I1712" t="str">
            <v>INCREASE IN STOCK</v>
          </cell>
        </row>
        <row r="1713">
          <cell r="A1713" t="str">
            <v>X101001</v>
          </cell>
          <cell r="B1713" t="str">
            <v>Cost of land and Plots</v>
          </cell>
          <cell r="C1713" t="str">
            <v>EXPENSES</v>
          </cell>
          <cell r="D1713" t="str">
            <v>INCOME STATEMENT</v>
          </cell>
          <cell r="E1713" t="str">
            <v xml:space="preserve"> </v>
          </cell>
          <cell r="F1713" t="str">
            <v xml:space="preserve"> </v>
          </cell>
          <cell r="G1713" t="str">
            <v>EXPENDITURE</v>
          </cell>
          <cell r="H1713" t="str">
            <v>COST OF GOODS</v>
          </cell>
          <cell r="I1713" t="str">
            <v>COST OF GOODS SOLD</v>
          </cell>
        </row>
        <row r="1714">
          <cell r="A1714" t="str">
            <v>X101002</v>
          </cell>
          <cell r="B1714" t="str">
            <v>Cost of land and Plots- Land Purchase</v>
          </cell>
          <cell r="C1714" t="str">
            <v>EXPENSES</v>
          </cell>
          <cell r="D1714" t="str">
            <v>INCOME STATEMENT</v>
          </cell>
          <cell r="E1714" t="str">
            <v xml:space="preserve"> </v>
          </cell>
          <cell r="F1714" t="str">
            <v xml:space="preserve"> </v>
          </cell>
          <cell r="G1714" t="str">
            <v>EXPENDITURE</v>
          </cell>
          <cell r="H1714" t="str">
            <v>COST OF GOODS</v>
          </cell>
          <cell r="I1714" t="str">
            <v>COST OF GOODS SOLD</v>
          </cell>
        </row>
        <row r="1715">
          <cell r="A1715" t="str">
            <v>X101003</v>
          </cell>
          <cell r="B1715" t="str">
            <v>Cost of land and Plots- Other Cost Paid</v>
          </cell>
          <cell r="C1715" t="str">
            <v>EXPENSES</v>
          </cell>
          <cell r="D1715" t="str">
            <v>INCOME STATEMENT</v>
          </cell>
          <cell r="E1715" t="str">
            <v xml:space="preserve"> </v>
          </cell>
          <cell r="F1715" t="str">
            <v xml:space="preserve"> </v>
          </cell>
          <cell r="G1715" t="str">
            <v>EXPENDITURE</v>
          </cell>
          <cell r="H1715" t="str">
            <v>COST OF GOODS</v>
          </cell>
          <cell r="I1715" t="str">
            <v>COST OF GOODS SOLD</v>
          </cell>
        </row>
        <row r="1716">
          <cell r="A1716" t="str">
            <v>X101004</v>
          </cell>
          <cell r="B1716" t="str">
            <v>Cost of land and Plots- Stamp Duty</v>
          </cell>
          <cell r="C1716" t="str">
            <v>EXPENSES</v>
          </cell>
          <cell r="D1716" t="str">
            <v>INCOME STATEMENT</v>
          </cell>
          <cell r="E1716" t="str">
            <v xml:space="preserve"> </v>
          </cell>
          <cell r="F1716" t="str">
            <v xml:space="preserve"> </v>
          </cell>
          <cell r="G1716" t="str">
            <v>EXPENDITURE</v>
          </cell>
          <cell r="H1716" t="str">
            <v>COST OF GOODS</v>
          </cell>
          <cell r="I1716" t="str">
            <v>COST OF GOODS SOLD</v>
          </cell>
        </row>
        <row r="1717">
          <cell r="A1717" t="str">
            <v>X101005</v>
          </cell>
          <cell r="B1717" t="str">
            <v>Cost of land and Plots- Survey Expenses</v>
          </cell>
          <cell r="C1717" t="str">
            <v>EXPENSES</v>
          </cell>
          <cell r="D1717" t="str">
            <v>INCOME STATEMENT</v>
          </cell>
          <cell r="E1717" t="str">
            <v xml:space="preserve"> </v>
          </cell>
          <cell r="F1717" t="str">
            <v xml:space="preserve"> </v>
          </cell>
          <cell r="G1717" t="str">
            <v>EXPENDITURE</v>
          </cell>
          <cell r="H1717" t="str">
            <v>COST OF GOODS</v>
          </cell>
          <cell r="I1717" t="str">
            <v>COST OF GOODS SOLD</v>
          </cell>
        </row>
        <row r="1718">
          <cell r="A1718" t="str">
            <v>X101006</v>
          </cell>
          <cell r="B1718" t="str">
            <v>Land &amp; Development Expenses</v>
          </cell>
          <cell r="C1718" t="str">
            <v>EXPENSES</v>
          </cell>
          <cell r="D1718" t="str">
            <v>INCOME STATEMENT</v>
          </cell>
          <cell r="E1718" t="str">
            <v xml:space="preserve"> </v>
          </cell>
          <cell r="F1718" t="str">
            <v xml:space="preserve"> </v>
          </cell>
          <cell r="G1718" t="str">
            <v>EXPENDITURE</v>
          </cell>
          <cell r="H1718" t="str">
            <v>COST OF GOODS</v>
          </cell>
          <cell r="I1718" t="str">
            <v>COST OF GOODS SOLD</v>
          </cell>
        </row>
        <row r="1719">
          <cell r="A1719" t="str">
            <v>X101007</v>
          </cell>
          <cell r="B1719" t="str">
            <v>Cost of Land and Plots-Commission Paid</v>
          </cell>
          <cell r="C1719" t="str">
            <v>EXPENSES</v>
          </cell>
          <cell r="D1719" t="str">
            <v>INCOME STATEMENT</v>
          </cell>
          <cell r="E1719" t="str">
            <v xml:space="preserve"> </v>
          </cell>
          <cell r="F1719" t="str">
            <v xml:space="preserve"> </v>
          </cell>
          <cell r="G1719" t="str">
            <v>EXPENDITURE</v>
          </cell>
          <cell r="H1719" t="str">
            <v>COST OF GOODS</v>
          </cell>
          <cell r="I1719" t="str">
            <v>COST OF GOODS SOLD</v>
          </cell>
        </row>
        <row r="1720">
          <cell r="A1720" t="str">
            <v>X101008</v>
          </cell>
          <cell r="B1720" t="str">
            <v>Cost of land and Plots-Registration Chgs</v>
          </cell>
          <cell r="C1720" t="str">
            <v>EXPENSES</v>
          </cell>
          <cell r="D1720" t="str">
            <v>INCOME STATEMENT</v>
          </cell>
          <cell r="E1720" t="str">
            <v xml:space="preserve"> </v>
          </cell>
          <cell r="F1720" t="str">
            <v xml:space="preserve"> </v>
          </cell>
          <cell r="G1720" t="str">
            <v>EXPENDITURE</v>
          </cell>
          <cell r="H1720" t="str">
            <v>COST OF GOODS</v>
          </cell>
          <cell r="I1720" t="str">
            <v>COST OF GOODS SOLD</v>
          </cell>
        </row>
        <row r="1721">
          <cell r="A1721" t="str">
            <v>X101009</v>
          </cell>
          <cell r="B1721" t="str">
            <v>Cost of land and Plots-License Fee Paid</v>
          </cell>
          <cell r="C1721" t="str">
            <v>EXPENSES</v>
          </cell>
          <cell r="D1721" t="str">
            <v>INCOME STATEMENT</v>
          </cell>
          <cell r="E1721" t="str">
            <v xml:space="preserve"> </v>
          </cell>
          <cell r="F1721" t="str">
            <v xml:space="preserve"> </v>
          </cell>
          <cell r="G1721" t="str">
            <v>EXPENDITURE</v>
          </cell>
          <cell r="H1721" t="str">
            <v>COST OF GOODS</v>
          </cell>
          <cell r="I1721" t="str">
            <v>COST OF GOODS SOLD</v>
          </cell>
        </row>
        <row r="1722">
          <cell r="A1722" t="str">
            <v>X101101</v>
          </cell>
          <cell r="B1722" t="str">
            <v>Cost of sale of constrd properties- POCM</v>
          </cell>
          <cell r="C1722" t="str">
            <v>EXPENSES</v>
          </cell>
          <cell r="D1722" t="str">
            <v>INCOME STATEMENT</v>
          </cell>
          <cell r="E1722" t="str">
            <v xml:space="preserve"> </v>
          </cell>
          <cell r="F1722" t="str">
            <v xml:space="preserve"> </v>
          </cell>
          <cell r="G1722" t="str">
            <v>EXPENDITURE</v>
          </cell>
          <cell r="H1722" t="str">
            <v>COST OF GOODS</v>
          </cell>
          <cell r="I1722" t="str">
            <v>COST OF GOODS SOLD</v>
          </cell>
        </row>
        <row r="1723">
          <cell r="A1723" t="str">
            <v>X101201</v>
          </cell>
          <cell r="B1723" t="str">
            <v>Cost of development and construction</v>
          </cell>
          <cell r="C1723" t="str">
            <v>EXPENSES</v>
          </cell>
          <cell r="D1723" t="str">
            <v>INCOME STATEMENT</v>
          </cell>
          <cell r="E1723" t="str">
            <v xml:space="preserve"> </v>
          </cell>
          <cell r="F1723" t="str">
            <v xml:space="preserve"> </v>
          </cell>
          <cell r="G1723" t="str">
            <v>EXPENDITURE</v>
          </cell>
          <cell r="H1723" t="str">
            <v>COST OF GOODS</v>
          </cell>
          <cell r="I1723" t="str">
            <v>COST OF GOODS SOLD</v>
          </cell>
        </row>
        <row r="1724">
          <cell r="A1724" t="str">
            <v>X101202</v>
          </cell>
          <cell r="B1724" t="str">
            <v>Excavation Cost</v>
          </cell>
          <cell r="C1724" t="str">
            <v>EXPENSES</v>
          </cell>
          <cell r="D1724" t="str">
            <v>INCOME STATEMENT</v>
          </cell>
          <cell r="E1724" t="str">
            <v xml:space="preserve"> </v>
          </cell>
          <cell r="F1724" t="str">
            <v xml:space="preserve"> </v>
          </cell>
          <cell r="G1724" t="str">
            <v>EXPENDITURE</v>
          </cell>
          <cell r="H1724" t="str">
            <v>COST OF GOODS</v>
          </cell>
          <cell r="I1724" t="str">
            <v>COST OF GOODS SOLD</v>
          </cell>
        </row>
        <row r="1725">
          <cell r="A1725" t="str">
            <v>X101203</v>
          </cell>
          <cell r="B1725" t="str">
            <v>Material Consumed</v>
          </cell>
          <cell r="C1725" t="str">
            <v>EXPENSES</v>
          </cell>
          <cell r="D1725" t="str">
            <v>INCOME STATEMENT</v>
          </cell>
          <cell r="E1725" t="str">
            <v xml:space="preserve"> </v>
          </cell>
          <cell r="F1725" t="str">
            <v xml:space="preserve"> </v>
          </cell>
          <cell r="G1725" t="str">
            <v>EXPENDITURE</v>
          </cell>
          <cell r="H1725" t="str">
            <v>COST OF GOODS</v>
          </cell>
          <cell r="I1725" t="str">
            <v>COST OF GOODS SOLD</v>
          </cell>
        </row>
        <row r="1726">
          <cell r="A1726" t="str">
            <v>X101204</v>
          </cell>
          <cell r="B1726" t="str">
            <v>Concrete Cost</v>
          </cell>
          <cell r="C1726" t="str">
            <v>EXPENSES</v>
          </cell>
          <cell r="D1726" t="str">
            <v>INCOME STATEMENT</v>
          </cell>
          <cell r="E1726" t="str">
            <v xml:space="preserve"> </v>
          </cell>
          <cell r="F1726" t="str">
            <v xml:space="preserve"> </v>
          </cell>
          <cell r="G1726" t="str">
            <v>EXPENDITURE</v>
          </cell>
          <cell r="H1726" t="str">
            <v>COST OF GOODS</v>
          </cell>
          <cell r="I1726" t="str">
            <v>COST OF GOODS SOLD</v>
          </cell>
        </row>
        <row r="1727">
          <cell r="A1727" t="str">
            <v>X101205</v>
          </cell>
          <cell r="B1727" t="str">
            <v>Material</v>
          </cell>
          <cell r="C1727" t="str">
            <v>EXPENSES</v>
          </cell>
          <cell r="D1727" t="str">
            <v>INCOME STATEMENT</v>
          </cell>
          <cell r="E1727" t="str">
            <v xml:space="preserve"> </v>
          </cell>
          <cell r="F1727" t="str">
            <v xml:space="preserve"> </v>
          </cell>
          <cell r="G1727" t="str">
            <v>EXPENDITURE</v>
          </cell>
          <cell r="H1727" t="str">
            <v>COST OF GOODS</v>
          </cell>
          <cell r="I1727" t="str">
            <v>COST OF GOODS SOLD</v>
          </cell>
        </row>
        <row r="1728">
          <cell r="A1728" t="str">
            <v>X101206</v>
          </cell>
          <cell r="B1728" t="str">
            <v>Material Variance Account</v>
          </cell>
          <cell r="C1728" t="str">
            <v>EXPENSES</v>
          </cell>
          <cell r="D1728" t="str">
            <v>INCOME STATEMENT</v>
          </cell>
          <cell r="E1728" t="str">
            <v xml:space="preserve"> </v>
          </cell>
          <cell r="F1728" t="str">
            <v xml:space="preserve"> </v>
          </cell>
          <cell r="G1728" t="str">
            <v>EXPENDITURE</v>
          </cell>
          <cell r="H1728" t="str">
            <v>COST OF GOODS</v>
          </cell>
          <cell r="I1728" t="str">
            <v>COST OF GOODS SOLD</v>
          </cell>
        </row>
        <row r="1729">
          <cell r="A1729" t="str">
            <v>X101207</v>
          </cell>
          <cell r="B1729" t="str">
            <v>Freight &amp; Cartage-Mat.(Inward)</v>
          </cell>
          <cell r="C1729" t="str">
            <v>EXPENSES</v>
          </cell>
          <cell r="D1729" t="str">
            <v>INCOME STATEMENT</v>
          </cell>
          <cell r="E1729" t="str">
            <v xml:space="preserve"> </v>
          </cell>
          <cell r="F1729" t="str">
            <v xml:space="preserve"> </v>
          </cell>
          <cell r="G1729" t="str">
            <v>EXPENDITURE</v>
          </cell>
          <cell r="H1729" t="str">
            <v>COST OF GOODS</v>
          </cell>
          <cell r="I1729" t="str">
            <v>COST OF GOODS SOLD</v>
          </cell>
        </row>
        <row r="1730">
          <cell r="A1730" t="str">
            <v>X101208</v>
          </cell>
          <cell r="B1730" t="str">
            <v>Consumables Consumed</v>
          </cell>
          <cell r="C1730" t="str">
            <v>EXPENSES</v>
          </cell>
          <cell r="D1730" t="str">
            <v>INCOME STATEMENT</v>
          </cell>
          <cell r="E1730" t="str">
            <v xml:space="preserve"> </v>
          </cell>
          <cell r="F1730" t="str">
            <v xml:space="preserve"> </v>
          </cell>
          <cell r="G1730" t="str">
            <v>EXPENDITURE</v>
          </cell>
          <cell r="H1730" t="str">
            <v>COST OF GOODS</v>
          </cell>
          <cell r="I1730" t="str">
            <v>COST OF GOODS SOLD</v>
          </cell>
        </row>
        <row r="1731">
          <cell r="A1731" t="str">
            <v>X101209</v>
          </cell>
          <cell r="B1731" t="str">
            <v>Tools &amp; Implements Consumed</v>
          </cell>
          <cell r="C1731" t="str">
            <v>EXPENSES</v>
          </cell>
          <cell r="D1731" t="str">
            <v>INCOME STATEMENT</v>
          </cell>
          <cell r="E1731" t="str">
            <v xml:space="preserve"> </v>
          </cell>
          <cell r="F1731" t="str">
            <v xml:space="preserve"> </v>
          </cell>
          <cell r="G1731" t="str">
            <v>EXPENDITURE</v>
          </cell>
          <cell r="H1731" t="str">
            <v>COST OF GOODS</v>
          </cell>
          <cell r="I1731" t="str">
            <v>COST OF GOODS SOLD</v>
          </cell>
        </row>
        <row r="1732">
          <cell r="A1732" t="str">
            <v>X101210</v>
          </cell>
          <cell r="B1732" t="str">
            <v>Stores &amp; Spare Parts</v>
          </cell>
          <cell r="C1732" t="str">
            <v>EXPENSES</v>
          </cell>
          <cell r="D1732" t="str">
            <v>INCOME STATEMENT</v>
          </cell>
          <cell r="E1732" t="str">
            <v xml:space="preserve"> </v>
          </cell>
          <cell r="F1732" t="str">
            <v xml:space="preserve"> </v>
          </cell>
          <cell r="G1732" t="str">
            <v>EXPENDITURE</v>
          </cell>
          <cell r="H1732" t="str">
            <v>COST OF GOODS</v>
          </cell>
          <cell r="I1732" t="str">
            <v>COST OF GOODS SOLD</v>
          </cell>
        </row>
        <row r="1733">
          <cell r="A1733" t="str">
            <v>X101211</v>
          </cell>
          <cell r="B1733" t="str">
            <v>Wooden Shuttering</v>
          </cell>
          <cell r="C1733" t="str">
            <v>EXPENSES</v>
          </cell>
          <cell r="D1733" t="str">
            <v>INCOME STATEMENT</v>
          </cell>
          <cell r="E1733" t="str">
            <v xml:space="preserve"> </v>
          </cell>
          <cell r="F1733" t="str">
            <v xml:space="preserve"> </v>
          </cell>
          <cell r="G1733" t="str">
            <v>EXPENDITURE</v>
          </cell>
          <cell r="H1733" t="str">
            <v>COST OF GOODS</v>
          </cell>
          <cell r="I1733" t="str">
            <v>COST OF GOODS SOLD</v>
          </cell>
        </row>
        <row r="1734">
          <cell r="A1734" t="str">
            <v>X101212</v>
          </cell>
          <cell r="B1734" t="str">
            <v>Civil Consumption Account</v>
          </cell>
          <cell r="C1734" t="str">
            <v>EXPENSES</v>
          </cell>
          <cell r="D1734" t="str">
            <v>INCOME STATEMENT</v>
          </cell>
          <cell r="E1734" t="str">
            <v xml:space="preserve"> </v>
          </cell>
          <cell r="F1734" t="str">
            <v xml:space="preserve"> </v>
          </cell>
          <cell r="G1734" t="str">
            <v>EXPENDITURE</v>
          </cell>
          <cell r="H1734" t="str">
            <v>COST OF GOODS</v>
          </cell>
          <cell r="I1734" t="str">
            <v>COST OF GOODS SOLD</v>
          </cell>
        </row>
        <row r="1735">
          <cell r="A1735" t="str">
            <v>X101213</v>
          </cell>
          <cell r="B1735" t="str">
            <v>Civil Work Consumables</v>
          </cell>
          <cell r="C1735" t="str">
            <v>EXPENSES</v>
          </cell>
          <cell r="D1735" t="str">
            <v>INCOME STATEMENT</v>
          </cell>
          <cell r="E1735" t="str">
            <v xml:space="preserve"> </v>
          </cell>
          <cell r="F1735" t="str">
            <v xml:space="preserve"> </v>
          </cell>
          <cell r="G1735" t="str">
            <v>EXPENDITURE</v>
          </cell>
          <cell r="H1735" t="str">
            <v>COST OF GOODS</v>
          </cell>
          <cell r="I1735" t="str">
            <v>COST OF GOODS SOLD</v>
          </cell>
        </row>
        <row r="1736">
          <cell r="A1736" t="str">
            <v>X101214</v>
          </cell>
          <cell r="B1736" t="str">
            <v>Inter Project Services</v>
          </cell>
          <cell r="C1736" t="str">
            <v>EXPENSES</v>
          </cell>
          <cell r="D1736" t="str">
            <v>INCOME STATEMENT</v>
          </cell>
          <cell r="E1736" t="str">
            <v xml:space="preserve"> </v>
          </cell>
          <cell r="F1736" t="str">
            <v xml:space="preserve"> </v>
          </cell>
          <cell r="G1736" t="str">
            <v>EXPENDITURE</v>
          </cell>
          <cell r="H1736" t="str">
            <v>COST OF GOODS</v>
          </cell>
          <cell r="I1736" t="str">
            <v>COST OF GOODS SOLD</v>
          </cell>
        </row>
        <row r="1737">
          <cell r="A1737" t="str">
            <v>X101215</v>
          </cell>
          <cell r="B1737" t="str">
            <v>Development Expenses</v>
          </cell>
          <cell r="C1737" t="str">
            <v>EXPENSES</v>
          </cell>
          <cell r="D1737" t="str">
            <v>INCOME STATEMENT</v>
          </cell>
          <cell r="E1737" t="str">
            <v xml:space="preserve"> </v>
          </cell>
          <cell r="F1737" t="str">
            <v xml:space="preserve"> </v>
          </cell>
          <cell r="G1737" t="str">
            <v>EXPENDITURE</v>
          </cell>
          <cell r="H1737" t="str">
            <v>COST OF GOODS</v>
          </cell>
          <cell r="I1737" t="str">
            <v>COST OF GOODS SOLD</v>
          </cell>
        </row>
        <row r="1738">
          <cell r="A1738" t="str">
            <v>X101216</v>
          </cell>
          <cell r="B1738" t="str">
            <v>Divisional Overheads</v>
          </cell>
          <cell r="C1738" t="str">
            <v>EXPENSES</v>
          </cell>
          <cell r="D1738" t="str">
            <v>INCOME STATEMENT</v>
          </cell>
          <cell r="E1738" t="str">
            <v xml:space="preserve"> </v>
          </cell>
          <cell r="F1738" t="str">
            <v xml:space="preserve"> </v>
          </cell>
          <cell r="G1738" t="str">
            <v>EXPENDITURE</v>
          </cell>
          <cell r="H1738" t="str">
            <v>COST OF GOODS</v>
          </cell>
          <cell r="I1738" t="str">
            <v>COST OF GOODS SOLD</v>
          </cell>
        </row>
        <row r="1739">
          <cell r="A1739" t="str">
            <v>X101217</v>
          </cell>
          <cell r="B1739" t="str">
            <v>Processing Fee - Project</v>
          </cell>
          <cell r="C1739" t="str">
            <v>EXPENSES</v>
          </cell>
          <cell r="D1739" t="str">
            <v>INCOME STATEMENT</v>
          </cell>
          <cell r="E1739" t="str">
            <v xml:space="preserve"> </v>
          </cell>
          <cell r="F1739" t="str">
            <v xml:space="preserve"> </v>
          </cell>
          <cell r="G1739" t="str">
            <v>EXPENDITURE</v>
          </cell>
          <cell r="H1739" t="str">
            <v>COST OF GOODS</v>
          </cell>
          <cell r="I1739" t="str">
            <v>COST OF GOODS SOLD</v>
          </cell>
        </row>
        <row r="1740">
          <cell r="A1740" t="str">
            <v>X101218</v>
          </cell>
          <cell r="B1740" t="str">
            <v>Infrastructure Cost Chargd Off</v>
          </cell>
          <cell r="C1740" t="str">
            <v>EXPENSES</v>
          </cell>
          <cell r="D1740" t="str">
            <v>INCOME STATEMENT</v>
          </cell>
          <cell r="E1740" t="str">
            <v xml:space="preserve"> </v>
          </cell>
          <cell r="F1740" t="str">
            <v xml:space="preserve"> </v>
          </cell>
          <cell r="G1740" t="str">
            <v>EXPENDITURE</v>
          </cell>
          <cell r="H1740" t="str">
            <v>COST OF GOODS</v>
          </cell>
          <cell r="I1740" t="str">
            <v>COST OF GOODS SOLD</v>
          </cell>
        </row>
        <row r="1741">
          <cell r="A1741" t="str">
            <v>X101219</v>
          </cell>
          <cell r="B1741" t="str">
            <v>Wooden Shuttering Charged Off</v>
          </cell>
          <cell r="C1741" t="str">
            <v>EXPENSES</v>
          </cell>
          <cell r="D1741" t="str">
            <v>INCOME STATEMENT</v>
          </cell>
          <cell r="E1741" t="str">
            <v xml:space="preserve"> </v>
          </cell>
          <cell r="F1741" t="str">
            <v xml:space="preserve"> </v>
          </cell>
          <cell r="G1741" t="str">
            <v>EXPENDITURE</v>
          </cell>
          <cell r="H1741" t="str">
            <v>COST OF GOODS</v>
          </cell>
          <cell r="I1741" t="str">
            <v>COST OF GOODS SOLD</v>
          </cell>
        </row>
        <row r="1742">
          <cell r="A1742" t="str">
            <v>X101220</v>
          </cell>
          <cell r="B1742" t="str">
            <v>Tools &amp; Equipments</v>
          </cell>
          <cell r="C1742" t="str">
            <v>EXPENSES</v>
          </cell>
          <cell r="D1742" t="str">
            <v>INCOME STATEMENT</v>
          </cell>
          <cell r="E1742" t="str">
            <v xml:space="preserve"> </v>
          </cell>
          <cell r="F1742" t="str">
            <v xml:space="preserve"> </v>
          </cell>
          <cell r="G1742" t="str">
            <v>EXPENDITURE</v>
          </cell>
          <cell r="H1742" t="str">
            <v>COST OF GOODS</v>
          </cell>
          <cell r="I1742" t="str">
            <v>COST OF GOODS SOLD</v>
          </cell>
        </row>
        <row r="1743">
          <cell r="A1743" t="str">
            <v>X101221</v>
          </cell>
          <cell r="B1743" t="str">
            <v>Oil &amp; Lubricant</v>
          </cell>
          <cell r="C1743" t="str">
            <v>EXPENSES</v>
          </cell>
          <cell r="D1743" t="str">
            <v>INCOME STATEMENT</v>
          </cell>
          <cell r="E1743" t="str">
            <v xml:space="preserve"> </v>
          </cell>
          <cell r="F1743" t="str">
            <v xml:space="preserve"> </v>
          </cell>
          <cell r="G1743" t="str">
            <v>EXPENDITURE</v>
          </cell>
          <cell r="H1743" t="str">
            <v>COST OF GOODS</v>
          </cell>
          <cell r="I1743" t="str">
            <v>COST OF GOODS SOLD</v>
          </cell>
        </row>
        <row r="1744">
          <cell r="A1744" t="str">
            <v>X101301</v>
          </cell>
          <cell r="B1744" t="str">
            <v>Goods Purchased For Sale</v>
          </cell>
          <cell r="C1744" t="str">
            <v>EXPENSES</v>
          </cell>
          <cell r="D1744" t="str">
            <v>INCOME STATEMENT</v>
          </cell>
          <cell r="E1744" t="str">
            <v xml:space="preserve"> </v>
          </cell>
          <cell r="F1744" t="str">
            <v xml:space="preserve"> </v>
          </cell>
          <cell r="G1744" t="str">
            <v>EXPENDITURE</v>
          </cell>
          <cell r="H1744" t="str">
            <v>COST OF GOODS</v>
          </cell>
          <cell r="I1744" t="str">
            <v>COST OF GOODS SOLD</v>
          </cell>
        </row>
        <row r="1745">
          <cell r="A1745" t="str">
            <v>X102001</v>
          </cell>
          <cell r="B1745" t="str">
            <v>Service and Maintenance</v>
          </cell>
          <cell r="C1745" t="str">
            <v>EXPENSES</v>
          </cell>
          <cell r="D1745" t="str">
            <v>INCOME STATEMENT</v>
          </cell>
          <cell r="E1745" t="str">
            <v xml:space="preserve"> </v>
          </cell>
          <cell r="F1745" t="str">
            <v xml:space="preserve"> </v>
          </cell>
          <cell r="G1745" t="str">
            <v>EXPENDITURE</v>
          </cell>
          <cell r="H1745" t="str">
            <v>COST OF SERVICES</v>
          </cell>
          <cell r="I1745" t="str">
            <v>COST OF SERVICES</v>
          </cell>
        </row>
        <row r="1746">
          <cell r="A1746" t="str">
            <v>X102002</v>
          </cell>
          <cell r="B1746" t="str">
            <v>Facility Mgt.- Water Charges</v>
          </cell>
          <cell r="C1746" t="str">
            <v>EXPENSES</v>
          </cell>
          <cell r="D1746" t="str">
            <v>INCOME STATEMENT</v>
          </cell>
          <cell r="E1746" t="str">
            <v xml:space="preserve"> </v>
          </cell>
          <cell r="F1746" t="str">
            <v xml:space="preserve"> </v>
          </cell>
          <cell r="G1746" t="str">
            <v>EXPENDITURE</v>
          </cell>
          <cell r="H1746" t="str">
            <v>COST OF SERVICES</v>
          </cell>
          <cell r="I1746" t="str">
            <v>COST OF SERVICES</v>
          </cell>
        </row>
        <row r="1747">
          <cell r="A1747" t="str">
            <v>X102003</v>
          </cell>
          <cell r="B1747" t="str">
            <v>Facility Mgt.- Sewerage charges</v>
          </cell>
          <cell r="C1747" t="str">
            <v>EXPENSES</v>
          </cell>
          <cell r="D1747" t="str">
            <v>INCOME STATEMENT</v>
          </cell>
          <cell r="E1747" t="str">
            <v xml:space="preserve"> </v>
          </cell>
          <cell r="F1747" t="str">
            <v xml:space="preserve"> </v>
          </cell>
          <cell r="G1747" t="str">
            <v>EXPENDITURE</v>
          </cell>
          <cell r="H1747" t="str">
            <v>COST OF SERVICES</v>
          </cell>
          <cell r="I1747" t="str">
            <v>COST OF SERVICES</v>
          </cell>
        </row>
        <row r="1748">
          <cell r="A1748" t="str">
            <v>X102004</v>
          </cell>
          <cell r="B1748" t="str">
            <v>Facility Mgt.- Road maint. Expenses</v>
          </cell>
          <cell r="C1748" t="str">
            <v>EXPENSES</v>
          </cell>
          <cell r="D1748" t="str">
            <v>INCOME STATEMENT</v>
          </cell>
          <cell r="E1748" t="str">
            <v xml:space="preserve"> </v>
          </cell>
          <cell r="F1748" t="str">
            <v xml:space="preserve"> </v>
          </cell>
          <cell r="G1748" t="str">
            <v>EXPENDITURE</v>
          </cell>
          <cell r="H1748" t="str">
            <v>COST OF SERVICES</v>
          </cell>
          <cell r="I1748" t="str">
            <v>COST OF SERVICES</v>
          </cell>
        </row>
        <row r="1749">
          <cell r="A1749" t="str">
            <v>X102005</v>
          </cell>
          <cell r="B1749" t="str">
            <v>Facility Mgt.- Env. Mgt Expenses</v>
          </cell>
          <cell r="C1749" t="str">
            <v>EXPENSES</v>
          </cell>
          <cell r="D1749" t="str">
            <v>INCOME STATEMENT</v>
          </cell>
          <cell r="E1749" t="str">
            <v xml:space="preserve"> </v>
          </cell>
          <cell r="F1749" t="str">
            <v xml:space="preserve"> </v>
          </cell>
          <cell r="G1749" t="str">
            <v>EXPENDITURE</v>
          </cell>
          <cell r="H1749" t="str">
            <v>COST OF SERVICES</v>
          </cell>
          <cell r="I1749" t="str">
            <v>COST OF SERVICES</v>
          </cell>
        </row>
        <row r="1750">
          <cell r="A1750" t="str">
            <v>X102006</v>
          </cell>
          <cell r="B1750" t="str">
            <v>Facility Mgt.- Horticulture Expenses</v>
          </cell>
          <cell r="C1750" t="str">
            <v>EXPENSES</v>
          </cell>
          <cell r="D1750" t="str">
            <v>INCOME STATEMENT</v>
          </cell>
          <cell r="E1750" t="str">
            <v xml:space="preserve"> </v>
          </cell>
          <cell r="F1750" t="str">
            <v xml:space="preserve"> </v>
          </cell>
          <cell r="G1750" t="str">
            <v>EXPENDITURE</v>
          </cell>
          <cell r="H1750" t="str">
            <v>COST OF SERVICES</v>
          </cell>
          <cell r="I1750" t="str">
            <v>COST OF SERVICES</v>
          </cell>
        </row>
        <row r="1751">
          <cell r="A1751" t="str">
            <v>X102007</v>
          </cell>
          <cell r="B1751" t="str">
            <v>Facility Mgt.- Power and Fuel</v>
          </cell>
          <cell r="C1751" t="str">
            <v>EXPENSES</v>
          </cell>
          <cell r="D1751" t="str">
            <v>INCOME STATEMENT</v>
          </cell>
          <cell r="E1751" t="str">
            <v xml:space="preserve"> </v>
          </cell>
          <cell r="F1751" t="str">
            <v xml:space="preserve"> </v>
          </cell>
          <cell r="G1751" t="str">
            <v>EXPENDITURE</v>
          </cell>
          <cell r="H1751" t="str">
            <v>COST OF SERVICES</v>
          </cell>
          <cell r="I1751" t="str">
            <v>COST OF SERVICES</v>
          </cell>
        </row>
        <row r="1752">
          <cell r="A1752" t="str">
            <v>X102008</v>
          </cell>
          <cell r="B1752" t="str">
            <v>Facility Mgt.- Hse Keepng &amp; allied serv.</v>
          </cell>
          <cell r="C1752" t="str">
            <v>EXPENSES</v>
          </cell>
          <cell r="D1752" t="str">
            <v>INCOME STATEMENT</v>
          </cell>
          <cell r="E1752" t="str">
            <v xml:space="preserve"> </v>
          </cell>
          <cell r="F1752" t="str">
            <v xml:space="preserve"> </v>
          </cell>
          <cell r="G1752" t="str">
            <v>EXPENDITURE</v>
          </cell>
          <cell r="H1752" t="str">
            <v>COST OF SERVICES</v>
          </cell>
          <cell r="I1752" t="str">
            <v>COST OF SERVICES</v>
          </cell>
        </row>
        <row r="1753">
          <cell r="A1753" t="str">
            <v>X102009</v>
          </cell>
          <cell r="B1753" t="str">
            <v>Security Services</v>
          </cell>
          <cell r="C1753" t="str">
            <v>EXPENSES</v>
          </cell>
          <cell r="D1753" t="str">
            <v>INCOME STATEMENT</v>
          </cell>
          <cell r="E1753" t="str">
            <v xml:space="preserve"> </v>
          </cell>
          <cell r="F1753" t="str">
            <v xml:space="preserve"> </v>
          </cell>
          <cell r="G1753" t="str">
            <v>EXPENDITURE</v>
          </cell>
          <cell r="H1753" t="str">
            <v>COST OF SERVICES</v>
          </cell>
          <cell r="I1753" t="str">
            <v>COST OF SERVICES</v>
          </cell>
        </row>
        <row r="1754">
          <cell r="A1754" t="str">
            <v>X102010</v>
          </cell>
          <cell r="B1754" t="str">
            <v>Security Expenses Ph-I,II,III</v>
          </cell>
          <cell r="C1754" t="str">
            <v>EXPENSES</v>
          </cell>
          <cell r="D1754" t="str">
            <v>INCOME STATEMENT</v>
          </cell>
          <cell r="E1754" t="str">
            <v xml:space="preserve"> </v>
          </cell>
          <cell r="F1754" t="str">
            <v xml:space="preserve"> </v>
          </cell>
          <cell r="G1754" t="str">
            <v>EXPENDITURE</v>
          </cell>
          <cell r="H1754" t="str">
            <v>COST OF SERVICES</v>
          </cell>
          <cell r="I1754" t="str">
            <v>COST OF SERVICES</v>
          </cell>
        </row>
        <row r="1755">
          <cell r="A1755" t="str">
            <v>X102011</v>
          </cell>
          <cell r="B1755" t="str">
            <v>Security Expenses Ph-IV</v>
          </cell>
          <cell r="C1755" t="str">
            <v>EXPENSES</v>
          </cell>
          <cell r="D1755" t="str">
            <v>INCOME STATEMENT</v>
          </cell>
          <cell r="E1755" t="str">
            <v xml:space="preserve"> </v>
          </cell>
          <cell r="F1755" t="str">
            <v xml:space="preserve"> </v>
          </cell>
          <cell r="G1755" t="str">
            <v>EXPENDITURE</v>
          </cell>
          <cell r="H1755" t="str">
            <v>COST OF SERVICES</v>
          </cell>
          <cell r="I1755" t="str">
            <v>COST OF SERVICES</v>
          </cell>
        </row>
        <row r="1756">
          <cell r="A1756" t="str">
            <v>X102012</v>
          </cell>
          <cell r="B1756" t="str">
            <v>H. Keeping &amp; Allied Services</v>
          </cell>
          <cell r="C1756" t="str">
            <v>EXPENSES</v>
          </cell>
          <cell r="D1756" t="str">
            <v>INCOME STATEMENT</v>
          </cell>
          <cell r="E1756" t="str">
            <v xml:space="preserve"> </v>
          </cell>
          <cell r="F1756" t="str">
            <v xml:space="preserve"> </v>
          </cell>
          <cell r="G1756" t="str">
            <v>EXPENDITURE</v>
          </cell>
          <cell r="H1756" t="str">
            <v>COST OF SERVICES</v>
          </cell>
          <cell r="I1756" t="str">
            <v>COST OF SERVICES</v>
          </cell>
        </row>
        <row r="1757">
          <cell r="A1757" t="str">
            <v>X102013</v>
          </cell>
          <cell r="B1757" t="str">
            <v>Facade Trolley Agency</v>
          </cell>
          <cell r="C1757" t="str">
            <v>EXPENSES</v>
          </cell>
          <cell r="D1757" t="str">
            <v>INCOME STATEMENT</v>
          </cell>
          <cell r="E1757" t="str">
            <v xml:space="preserve"> </v>
          </cell>
          <cell r="F1757" t="str">
            <v xml:space="preserve"> </v>
          </cell>
          <cell r="G1757" t="str">
            <v>EXPENDITURE</v>
          </cell>
          <cell r="H1757" t="str">
            <v>COST OF SERVICES</v>
          </cell>
          <cell r="I1757" t="str">
            <v>COST OF SERVICES</v>
          </cell>
        </row>
        <row r="1758">
          <cell r="A1758" t="str">
            <v>X102014</v>
          </cell>
          <cell r="B1758" t="str">
            <v>Marble &amp; Granite Polishing</v>
          </cell>
          <cell r="C1758" t="str">
            <v>EXPENSES</v>
          </cell>
          <cell r="D1758" t="str">
            <v>INCOME STATEMENT</v>
          </cell>
          <cell r="E1758" t="str">
            <v xml:space="preserve"> </v>
          </cell>
          <cell r="F1758" t="str">
            <v xml:space="preserve"> </v>
          </cell>
          <cell r="G1758" t="str">
            <v>EXPENDITURE</v>
          </cell>
          <cell r="H1758" t="str">
            <v>COST OF SERVICES</v>
          </cell>
          <cell r="I1758" t="str">
            <v>COST OF SERVICES</v>
          </cell>
        </row>
        <row r="1759">
          <cell r="A1759" t="str">
            <v>X102015</v>
          </cell>
          <cell r="B1759" t="str">
            <v>Painting Work</v>
          </cell>
          <cell r="C1759" t="str">
            <v>EXPENSES</v>
          </cell>
          <cell r="D1759" t="str">
            <v>INCOME STATEMENT</v>
          </cell>
          <cell r="E1759" t="str">
            <v xml:space="preserve"> </v>
          </cell>
          <cell r="F1759" t="str">
            <v xml:space="preserve"> </v>
          </cell>
          <cell r="G1759" t="str">
            <v>EXPENDITURE</v>
          </cell>
          <cell r="H1759" t="str">
            <v>COST OF SERVICES</v>
          </cell>
          <cell r="I1759" t="str">
            <v>COST OF SERVICES</v>
          </cell>
        </row>
        <row r="1760">
          <cell r="A1760" t="str">
            <v>X102016</v>
          </cell>
          <cell r="B1760" t="str">
            <v>Plumbing Services</v>
          </cell>
          <cell r="C1760" t="str">
            <v>EXPENSES</v>
          </cell>
          <cell r="D1760" t="str">
            <v>INCOME STATEMENT</v>
          </cell>
          <cell r="E1760" t="str">
            <v xml:space="preserve"> </v>
          </cell>
          <cell r="F1760" t="str">
            <v xml:space="preserve"> </v>
          </cell>
          <cell r="G1760" t="str">
            <v>EXPENDITURE</v>
          </cell>
          <cell r="H1760" t="str">
            <v>COST OF SERVICES</v>
          </cell>
          <cell r="I1760" t="str">
            <v>COST OF SERVICES</v>
          </cell>
        </row>
        <row r="1761">
          <cell r="A1761" t="str">
            <v>X102017</v>
          </cell>
          <cell r="B1761" t="str">
            <v>Civil Work</v>
          </cell>
          <cell r="C1761" t="str">
            <v>EXPENSES</v>
          </cell>
          <cell r="D1761" t="str">
            <v>INCOME STATEMENT</v>
          </cell>
          <cell r="E1761" t="str">
            <v xml:space="preserve"> </v>
          </cell>
          <cell r="F1761" t="str">
            <v xml:space="preserve"> </v>
          </cell>
          <cell r="G1761" t="str">
            <v>EXPENDITURE</v>
          </cell>
          <cell r="H1761" t="str">
            <v>COST OF SERVICES</v>
          </cell>
          <cell r="I1761" t="str">
            <v>COST OF SERVICES</v>
          </cell>
        </row>
        <row r="1762">
          <cell r="A1762" t="str">
            <v>X102018</v>
          </cell>
          <cell r="B1762" t="str">
            <v>Pest Control Services</v>
          </cell>
          <cell r="C1762" t="str">
            <v>EXPENSES</v>
          </cell>
          <cell r="D1762" t="str">
            <v>INCOME STATEMENT</v>
          </cell>
          <cell r="E1762" t="str">
            <v xml:space="preserve"> </v>
          </cell>
          <cell r="F1762" t="str">
            <v xml:space="preserve"> </v>
          </cell>
          <cell r="G1762" t="str">
            <v>EXPENDITURE</v>
          </cell>
          <cell r="H1762" t="str">
            <v>COST OF SERVICES</v>
          </cell>
          <cell r="I1762" t="str">
            <v>COST OF SERVICES</v>
          </cell>
        </row>
        <row r="1763">
          <cell r="A1763" t="str">
            <v>X102019</v>
          </cell>
          <cell r="B1763" t="str">
            <v>Fire Fighting Services</v>
          </cell>
          <cell r="C1763" t="str">
            <v>EXPENSES</v>
          </cell>
          <cell r="D1763" t="str">
            <v>INCOME STATEMENT</v>
          </cell>
          <cell r="E1763" t="str">
            <v xml:space="preserve"> </v>
          </cell>
          <cell r="F1763" t="str">
            <v xml:space="preserve"> </v>
          </cell>
          <cell r="G1763" t="str">
            <v>EXPENDITURE</v>
          </cell>
          <cell r="H1763" t="str">
            <v>COST OF SERVICES</v>
          </cell>
          <cell r="I1763" t="str">
            <v>COST OF SERVICES</v>
          </cell>
        </row>
        <row r="1764">
          <cell r="A1764" t="str">
            <v>X102020</v>
          </cell>
          <cell r="B1764" t="str">
            <v>Electrical Services</v>
          </cell>
          <cell r="C1764" t="str">
            <v>EXPENSES</v>
          </cell>
          <cell r="D1764" t="str">
            <v>INCOME STATEMENT</v>
          </cell>
          <cell r="E1764" t="str">
            <v xml:space="preserve"> </v>
          </cell>
          <cell r="F1764" t="str">
            <v xml:space="preserve"> </v>
          </cell>
          <cell r="G1764" t="str">
            <v>EXPENDITURE</v>
          </cell>
          <cell r="H1764" t="str">
            <v>COST OF SERVICES</v>
          </cell>
          <cell r="I1764" t="str">
            <v>COST OF SERVICES</v>
          </cell>
        </row>
        <row r="1765">
          <cell r="A1765" t="str">
            <v>X102021</v>
          </cell>
          <cell r="B1765" t="str">
            <v>Electrical Panels / Lighting</v>
          </cell>
          <cell r="C1765" t="str">
            <v>EXPENSES</v>
          </cell>
          <cell r="D1765" t="str">
            <v>INCOME STATEMENT</v>
          </cell>
          <cell r="E1765" t="str">
            <v xml:space="preserve"> </v>
          </cell>
          <cell r="F1765" t="str">
            <v xml:space="preserve"> </v>
          </cell>
          <cell r="G1765" t="str">
            <v>EXPENDITURE</v>
          </cell>
          <cell r="H1765" t="str">
            <v>COST OF SERVICES</v>
          </cell>
          <cell r="I1765" t="str">
            <v>COST OF SERVICES</v>
          </cell>
        </row>
        <row r="1766">
          <cell r="A1766" t="str">
            <v>X102022</v>
          </cell>
          <cell r="B1766" t="str">
            <v>H.Keeping - Common Area (Ext.)</v>
          </cell>
          <cell r="C1766" t="str">
            <v>EXPENSES</v>
          </cell>
          <cell r="D1766" t="str">
            <v>INCOME STATEMENT</v>
          </cell>
          <cell r="E1766" t="str">
            <v xml:space="preserve"> </v>
          </cell>
          <cell r="F1766" t="str">
            <v xml:space="preserve"> </v>
          </cell>
          <cell r="G1766" t="str">
            <v>EXPENDITURE</v>
          </cell>
          <cell r="H1766" t="str">
            <v>COST OF SERVICES</v>
          </cell>
          <cell r="I1766" t="str">
            <v>COST OF SERVICES</v>
          </cell>
        </row>
        <row r="1767">
          <cell r="A1767" t="str">
            <v>X102023</v>
          </cell>
          <cell r="B1767" t="str">
            <v>Electrical Spares - Internet</v>
          </cell>
          <cell r="C1767" t="str">
            <v>EXPENSES</v>
          </cell>
          <cell r="D1767" t="str">
            <v>INCOME STATEMENT</v>
          </cell>
          <cell r="E1767" t="str">
            <v xml:space="preserve"> </v>
          </cell>
          <cell r="F1767" t="str">
            <v xml:space="preserve"> </v>
          </cell>
          <cell r="G1767" t="str">
            <v>EXPENDITURE</v>
          </cell>
          <cell r="H1767" t="str">
            <v>COST OF SERVICES</v>
          </cell>
          <cell r="I1767" t="str">
            <v>COST OF SERVICES</v>
          </cell>
        </row>
        <row r="1768">
          <cell r="A1768" t="str">
            <v>X102024</v>
          </cell>
          <cell r="B1768" t="str">
            <v>Pay Channel Expenses</v>
          </cell>
          <cell r="C1768" t="str">
            <v>EXPENSES</v>
          </cell>
          <cell r="D1768" t="str">
            <v>INCOME STATEMENT</v>
          </cell>
          <cell r="E1768" t="str">
            <v xml:space="preserve"> </v>
          </cell>
          <cell r="F1768" t="str">
            <v xml:space="preserve"> </v>
          </cell>
          <cell r="G1768" t="str">
            <v>EXPENDITURE</v>
          </cell>
          <cell r="H1768" t="str">
            <v>COST OF SERVICES</v>
          </cell>
          <cell r="I1768" t="str">
            <v>COST OF SERVICES</v>
          </cell>
        </row>
        <row r="1769">
          <cell r="A1769" t="str">
            <v>X102025</v>
          </cell>
          <cell r="B1769" t="str">
            <v>Cable Expenses</v>
          </cell>
          <cell r="C1769" t="str">
            <v>EXPENSES</v>
          </cell>
          <cell r="D1769" t="str">
            <v>INCOME STATEMENT</v>
          </cell>
          <cell r="E1769" t="str">
            <v xml:space="preserve"> </v>
          </cell>
          <cell r="F1769" t="str">
            <v xml:space="preserve"> </v>
          </cell>
          <cell r="G1769" t="str">
            <v>EXPENDITURE</v>
          </cell>
          <cell r="H1769" t="str">
            <v>COST OF SERVICES</v>
          </cell>
          <cell r="I1769" t="str">
            <v>COST OF SERVICES</v>
          </cell>
        </row>
        <row r="1770">
          <cell r="A1770" t="str">
            <v>X102026</v>
          </cell>
          <cell r="B1770" t="str">
            <v>Cable Spares</v>
          </cell>
          <cell r="C1770" t="str">
            <v>EXPENSES</v>
          </cell>
          <cell r="D1770" t="str">
            <v>INCOME STATEMENT</v>
          </cell>
          <cell r="E1770" t="str">
            <v xml:space="preserve"> </v>
          </cell>
          <cell r="F1770" t="str">
            <v xml:space="preserve"> </v>
          </cell>
          <cell r="G1770" t="str">
            <v>EXPENDITURE</v>
          </cell>
          <cell r="H1770" t="str">
            <v>COST OF SERVICES</v>
          </cell>
          <cell r="I1770" t="str">
            <v>COST OF SERVICES</v>
          </cell>
        </row>
        <row r="1771">
          <cell r="A1771" t="str">
            <v>X102027</v>
          </cell>
          <cell r="B1771" t="str">
            <v>Water Softner Plant Consumables</v>
          </cell>
          <cell r="C1771" t="str">
            <v>EXPENSES</v>
          </cell>
          <cell r="D1771" t="str">
            <v>INCOME STATEMENT</v>
          </cell>
          <cell r="E1771" t="str">
            <v xml:space="preserve"> </v>
          </cell>
          <cell r="F1771" t="str">
            <v xml:space="preserve"> </v>
          </cell>
          <cell r="G1771" t="str">
            <v>EXPENDITURE</v>
          </cell>
          <cell r="H1771" t="str">
            <v>COST OF SERVICES</v>
          </cell>
          <cell r="I1771" t="str">
            <v>COST OF SERVICES</v>
          </cell>
        </row>
        <row r="1772">
          <cell r="A1772" t="str">
            <v>X102028</v>
          </cell>
          <cell r="B1772" t="str">
            <v>Fire Fighting Expenses- Building Srvices</v>
          </cell>
          <cell r="C1772" t="str">
            <v>EXPENSES</v>
          </cell>
          <cell r="D1772" t="str">
            <v>INCOME STATEMENT</v>
          </cell>
          <cell r="E1772" t="str">
            <v xml:space="preserve"> </v>
          </cell>
          <cell r="F1772" t="str">
            <v xml:space="preserve"> </v>
          </cell>
          <cell r="G1772" t="str">
            <v>EXPENDITURE</v>
          </cell>
          <cell r="H1772" t="str">
            <v>COST OF SERVICES</v>
          </cell>
          <cell r="I1772" t="str">
            <v>COST OF SERVICES</v>
          </cell>
        </row>
        <row r="1773">
          <cell r="A1773" t="str">
            <v>X102029</v>
          </cell>
          <cell r="B1773" t="str">
            <v>Fire Fighting Expenses- Off Buil Srvices</v>
          </cell>
          <cell r="C1773" t="str">
            <v>EXPENSES</v>
          </cell>
          <cell r="D1773" t="str">
            <v>INCOME STATEMENT</v>
          </cell>
          <cell r="E1773" t="str">
            <v xml:space="preserve"> </v>
          </cell>
          <cell r="F1773" t="str">
            <v xml:space="preserve"> </v>
          </cell>
          <cell r="G1773" t="str">
            <v>EXPENDITURE</v>
          </cell>
          <cell r="H1773" t="str">
            <v>COST OF SERVICES</v>
          </cell>
          <cell r="I1773" t="str">
            <v>COST OF SERVICES</v>
          </cell>
        </row>
        <row r="1774">
          <cell r="A1774" t="str">
            <v>X102030</v>
          </cell>
          <cell r="B1774" t="str">
            <v>Painting Consumables</v>
          </cell>
          <cell r="C1774" t="str">
            <v>EXPENSES</v>
          </cell>
          <cell r="D1774" t="str">
            <v>INCOME STATEMENT</v>
          </cell>
          <cell r="E1774" t="str">
            <v xml:space="preserve"> </v>
          </cell>
          <cell r="F1774" t="str">
            <v xml:space="preserve"> </v>
          </cell>
          <cell r="G1774" t="str">
            <v>EXPENDITURE</v>
          </cell>
          <cell r="H1774" t="str">
            <v>COST OF SERVICES</v>
          </cell>
          <cell r="I1774" t="str">
            <v>COST OF SERVICES</v>
          </cell>
        </row>
        <row r="1775">
          <cell r="A1775" t="str">
            <v>X102031</v>
          </cell>
          <cell r="B1775" t="str">
            <v>H.V.A.C. Equipments A/C</v>
          </cell>
          <cell r="C1775" t="str">
            <v>EXPENSES</v>
          </cell>
          <cell r="D1775" t="str">
            <v>INCOME STATEMENT</v>
          </cell>
          <cell r="E1775" t="str">
            <v xml:space="preserve"> </v>
          </cell>
          <cell r="F1775" t="str">
            <v xml:space="preserve"> </v>
          </cell>
          <cell r="G1775" t="str">
            <v>EXPENDITURE</v>
          </cell>
          <cell r="H1775" t="str">
            <v>COST OF SERVICES</v>
          </cell>
          <cell r="I1775" t="str">
            <v>COST OF SERVICES</v>
          </cell>
        </row>
        <row r="1776">
          <cell r="A1776" t="str">
            <v>X102032</v>
          </cell>
          <cell r="B1776" t="str">
            <v>Gen.-Upkeep Of City Ph-I,II,III</v>
          </cell>
          <cell r="C1776" t="str">
            <v>EXPENSES</v>
          </cell>
          <cell r="D1776" t="str">
            <v>INCOME STATEMENT</v>
          </cell>
          <cell r="E1776" t="str">
            <v xml:space="preserve"> </v>
          </cell>
          <cell r="F1776" t="str">
            <v xml:space="preserve"> </v>
          </cell>
          <cell r="G1776" t="str">
            <v>EXPENDITURE</v>
          </cell>
          <cell r="H1776" t="str">
            <v>COST OF SERVICES</v>
          </cell>
          <cell r="I1776" t="str">
            <v>COST OF SERVICES</v>
          </cell>
        </row>
        <row r="1777">
          <cell r="A1777" t="str">
            <v>X102033</v>
          </cell>
          <cell r="B1777" t="str">
            <v>Gen.Upkeep Of City Ph-IV</v>
          </cell>
          <cell r="C1777" t="str">
            <v>EXPENSES</v>
          </cell>
          <cell r="D1777" t="str">
            <v>INCOME STATEMENT</v>
          </cell>
          <cell r="E1777" t="str">
            <v xml:space="preserve"> </v>
          </cell>
          <cell r="F1777" t="str">
            <v xml:space="preserve"> </v>
          </cell>
          <cell r="G1777" t="str">
            <v>EXPENDITURE</v>
          </cell>
          <cell r="H1777" t="str">
            <v>COST OF SERVICES</v>
          </cell>
          <cell r="I1777" t="str">
            <v>COST OF SERVICES</v>
          </cell>
        </row>
        <row r="1778">
          <cell r="A1778" t="str">
            <v>X102034</v>
          </cell>
          <cell r="B1778" t="str">
            <v>Air Conditioning</v>
          </cell>
          <cell r="C1778" t="str">
            <v>EXPENSES</v>
          </cell>
          <cell r="D1778" t="str">
            <v>INCOME STATEMENT</v>
          </cell>
          <cell r="E1778" t="str">
            <v xml:space="preserve"> </v>
          </cell>
          <cell r="F1778" t="str">
            <v xml:space="preserve"> </v>
          </cell>
          <cell r="G1778" t="str">
            <v>EXPENDITURE</v>
          </cell>
          <cell r="H1778" t="str">
            <v>COST OF SERVICES</v>
          </cell>
          <cell r="I1778" t="str">
            <v>COST OF SERVICES</v>
          </cell>
        </row>
        <row r="1779">
          <cell r="A1779" t="str">
            <v>X102035</v>
          </cell>
          <cell r="B1779" t="str">
            <v>Elevators</v>
          </cell>
          <cell r="C1779" t="str">
            <v>EXPENSES</v>
          </cell>
          <cell r="D1779" t="str">
            <v>INCOME STATEMENT</v>
          </cell>
          <cell r="E1779" t="str">
            <v xml:space="preserve"> </v>
          </cell>
          <cell r="F1779" t="str">
            <v xml:space="preserve"> </v>
          </cell>
          <cell r="G1779" t="str">
            <v>EXPENDITURE</v>
          </cell>
          <cell r="H1779" t="str">
            <v>COST OF SERVICES</v>
          </cell>
          <cell r="I1779" t="str">
            <v>COST OF SERVICES</v>
          </cell>
        </row>
        <row r="1780">
          <cell r="A1780" t="str">
            <v>X102036</v>
          </cell>
          <cell r="B1780" t="str">
            <v>Generator Repair</v>
          </cell>
          <cell r="C1780" t="str">
            <v>EXPENSES</v>
          </cell>
          <cell r="D1780" t="str">
            <v>INCOME STATEMENT</v>
          </cell>
          <cell r="E1780" t="str">
            <v xml:space="preserve"> </v>
          </cell>
          <cell r="F1780" t="str">
            <v xml:space="preserve"> </v>
          </cell>
          <cell r="G1780" t="str">
            <v>EXPENDITURE</v>
          </cell>
          <cell r="H1780" t="str">
            <v>COST OF SERVICES</v>
          </cell>
          <cell r="I1780" t="str">
            <v>COST OF SERVICES</v>
          </cell>
        </row>
        <row r="1781">
          <cell r="A1781" t="str">
            <v>X102037</v>
          </cell>
          <cell r="B1781" t="str">
            <v>Misc Jobs/ Services A/C</v>
          </cell>
          <cell r="C1781" t="str">
            <v>EXPENSES</v>
          </cell>
          <cell r="D1781" t="str">
            <v>INCOME STATEMENT</v>
          </cell>
          <cell r="E1781" t="str">
            <v xml:space="preserve"> </v>
          </cell>
          <cell r="F1781" t="str">
            <v xml:space="preserve"> </v>
          </cell>
          <cell r="G1781" t="str">
            <v>EXPENDITURE</v>
          </cell>
          <cell r="H1781" t="str">
            <v>COST OF SERVICES</v>
          </cell>
          <cell r="I1781" t="str">
            <v>COST OF SERVICES</v>
          </cell>
        </row>
        <row r="1782">
          <cell r="A1782" t="str">
            <v>X102038</v>
          </cell>
          <cell r="B1782" t="str">
            <v>Others Misc. Contracts</v>
          </cell>
          <cell r="C1782" t="str">
            <v>EXPENSES</v>
          </cell>
          <cell r="D1782" t="str">
            <v>INCOME STATEMENT</v>
          </cell>
          <cell r="E1782" t="str">
            <v xml:space="preserve"> </v>
          </cell>
          <cell r="F1782" t="str">
            <v xml:space="preserve"> </v>
          </cell>
          <cell r="G1782" t="str">
            <v>EXPENDITURE</v>
          </cell>
          <cell r="H1782" t="str">
            <v>COST OF SERVICES</v>
          </cell>
          <cell r="I1782" t="str">
            <v>COST OF SERVICES</v>
          </cell>
        </row>
        <row r="1783">
          <cell r="A1783" t="str">
            <v>X102039</v>
          </cell>
          <cell r="B1783" t="str">
            <v>Contract Without Materials</v>
          </cell>
          <cell r="C1783" t="str">
            <v>EXPENSES</v>
          </cell>
          <cell r="D1783" t="str">
            <v>INCOME STATEMENT</v>
          </cell>
          <cell r="E1783" t="str">
            <v xml:space="preserve"> </v>
          </cell>
          <cell r="F1783" t="str">
            <v xml:space="preserve"> </v>
          </cell>
          <cell r="G1783" t="str">
            <v>EXPENDITURE</v>
          </cell>
          <cell r="H1783" t="str">
            <v>COST OF SERVICES</v>
          </cell>
          <cell r="I1783" t="str">
            <v>COST OF SERVICES</v>
          </cell>
        </row>
        <row r="1784">
          <cell r="A1784" t="str">
            <v>X102040</v>
          </cell>
          <cell r="B1784" t="str">
            <v>Works Contract</v>
          </cell>
          <cell r="C1784" t="str">
            <v>EXPENSES</v>
          </cell>
          <cell r="D1784" t="str">
            <v>INCOME STATEMENT</v>
          </cell>
          <cell r="E1784" t="str">
            <v xml:space="preserve"> </v>
          </cell>
          <cell r="F1784" t="str">
            <v xml:space="preserve"> </v>
          </cell>
          <cell r="G1784" t="str">
            <v>EXPENDITURE</v>
          </cell>
          <cell r="H1784" t="str">
            <v>COST OF SERVICES</v>
          </cell>
          <cell r="I1784" t="str">
            <v>COST OF SERVICES</v>
          </cell>
        </row>
        <row r="1785">
          <cell r="A1785" t="str">
            <v>X102041</v>
          </cell>
          <cell r="B1785" t="str">
            <v>Work Pending Certification</v>
          </cell>
          <cell r="C1785" t="str">
            <v>EXPENSES</v>
          </cell>
          <cell r="D1785" t="str">
            <v>INCOME STATEMENT</v>
          </cell>
          <cell r="E1785" t="str">
            <v xml:space="preserve"> </v>
          </cell>
          <cell r="F1785" t="str">
            <v xml:space="preserve"> </v>
          </cell>
          <cell r="G1785" t="str">
            <v>EXPENDITURE</v>
          </cell>
          <cell r="H1785" t="str">
            <v>COST OF SERVICES</v>
          </cell>
          <cell r="I1785" t="str">
            <v>COST OF SERVICES</v>
          </cell>
        </row>
        <row r="1786">
          <cell r="A1786" t="str">
            <v>X102042</v>
          </cell>
          <cell r="B1786" t="str">
            <v>Fire Fighting Spares</v>
          </cell>
          <cell r="C1786" t="str">
            <v>EXPENSES</v>
          </cell>
          <cell r="D1786" t="str">
            <v>INCOME STATEMENT</v>
          </cell>
          <cell r="E1786" t="str">
            <v xml:space="preserve"> </v>
          </cell>
          <cell r="F1786" t="str">
            <v xml:space="preserve"> </v>
          </cell>
          <cell r="G1786" t="str">
            <v>EXPENDITURE</v>
          </cell>
          <cell r="H1786" t="str">
            <v>COST OF SERVICES</v>
          </cell>
          <cell r="I1786" t="str">
            <v>COST OF SERVICES</v>
          </cell>
        </row>
        <row r="1787">
          <cell r="A1787" t="str">
            <v>X102043</v>
          </cell>
          <cell r="B1787" t="str">
            <v>Elevator Spares</v>
          </cell>
          <cell r="C1787" t="str">
            <v>EXPENSES</v>
          </cell>
          <cell r="D1787" t="str">
            <v>INCOME STATEMENT</v>
          </cell>
          <cell r="E1787" t="str">
            <v xml:space="preserve"> </v>
          </cell>
          <cell r="F1787" t="str">
            <v xml:space="preserve"> </v>
          </cell>
          <cell r="G1787" t="str">
            <v>EXPENDITURE</v>
          </cell>
          <cell r="H1787" t="str">
            <v>COST OF SERVICES</v>
          </cell>
          <cell r="I1787" t="str">
            <v>COST OF SERVICES</v>
          </cell>
        </row>
        <row r="1788">
          <cell r="A1788" t="str">
            <v>X103001</v>
          </cell>
          <cell r="B1788" t="str">
            <v>Cost of Power / Gas generation</v>
          </cell>
          <cell r="C1788" t="str">
            <v>EXPENSES</v>
          </cell>
          <cell r="D1788" t="str">
            <v>INCOME STATEMENT</v>
          </cell>
          <cell r="E1788" t="str">
            <v xml:space="preserve"> </v>
          </cell>
          <cell r="F1788" t="str">
            <v xml:space="preserve"> </v>
          </cell>
          <cell r="G1788" t="str">
            <v>EXPENDITURE</v>
          </cell>
          <cell r="H1788" t="str">
            <v>COST OF SERVICES</v>
          </cell>
          <cell r="I1788" t="str">
            <v>COST OF SERVICES</v>
          </cell>
        </row>
        <row r="1789">
          <cell r="A1789" t="str">
            <v>X104001</v>
          </cell>
          <cell r="B1789" t="str">
            <v>Cost of Cable Operations</v>
          </cell>
          <cell r="C1789" t="str">
            <v>EXPENSES</v>
          </cell>
          <cell r="D1789" t="str">
            <v>INCOME STATEMENT</v>
          </cell>
          <cell r="E1789" t="str">
            <v xml:space="preserve"> </v>
          </cell>
          <cell r="F1789" t="str">
            <v xml:space="preserve"> </v>
          </cell>
          <cell r="G1789" t="str">
            <v>EXPENDITURE</v>
          </cell>
          <cell r="H1789" t="str">
            <v>COST OF SERVICES</v>
          </cell>
          <cell r="I1789" t="str">
            <v>COST OF SERVICES</v>
          </cell>
        </row>
        <row r="1790">
          <cell r="A1790" t="str">
            <v>X104101</v>
          </cell>
          <cell r="B1790" t="str">
            <v>Cable Maintenance Expenses</v>
          </cell>
          <cell r="C1790" t="str">
            <v>EXPENSES</v>
          </cell>
          <cell r="D1790" t="str">
            <v>INCOME STATEMENT</v>
          </cell>
          <cell r="E1790" t="str">
            <v xml:space="preserve"> </v>
          </cell>
          <cell r="F1790" t="str">
            <v xml:space="preserve"> </v>
          </cell>
          <cell r="G1790" t="str">
            <v>EXPENDITURE</v>
          </cell>
          <cell r="H1790" t="str">
            <v>COST OF SERVICES</v>
          </cell>
          <cell r="I1790" t="str">
            <v>COST OF SERVICES</v>
          </cell>
        </row>
        <row r="1791">
          <cell r="A1791" t="str">
            <v>X104201</v>
          </cell>
          <cell r="B1791" t="str">
            <v>Cost of Cinema Operations.</v>
          </cell>
          <cell r="C1791" t="str">
            <v>EXPENSES</v>
          </cell>
          <cell r="D1791" t="str">
            <v>INCOME STATEMENT</v>
          </cell>
          <cell r="E1791" t="str">
            <v xml:space="preserve"> </v>
          </cell>
          <cell r="F1791" t="str">
            <v xml:space="preserve"> </v>
          </cell>
          <cell r="G1791" t="str">
            <v>EXPENDITURE</v>
          </cell>
          <cell r="H1791" t="str">
            <v>COST OF SERVICES</v>
          </cell>
          <cell r="I1791" t="str">
            <v>COST OF SERVICES</v>
          </cell>
        </row>
        <row r="1792">
          <cell r="A1792" t="str">
            <v>X104202</v>
          </cell>
          <cell r="B1792" t="str">
            <v>Commission for Programming</v>
          </cell>
          <cell r="C1792" t="str">
            <v>EXPENSES</v>
          </cell>
          <cell r="D1792" t="str">
            <v>INCOME STATEMENT</v>
          </cell>
          <cell r="E1792" t="str">
            <v xml:space="preserve"> </v>
          </cell>
          <cell r="F1792" t="str">
            <v xml:space="preserve"> </v>
          </cell>
          <cell r="G1792" t="str">
            <v>EXPENDITURE</v>
          </cell>
          <cell r="H1792" t="str">
            <v>COST OF SERVICES</v>
          </cell>
          <cell r="I1792" t="str">
            <v>COST OF SERVICES</v>
          </cell>
        </row>
        <row r="1793">
          <cell r="A1793" t="str">
            <v>X104203</v>
          </cell>
          <cell r="B1793" t="str">
            <v>Film Hire Charges</v>
          </cell>
          <cell r="C1793" t="str">
            <v>EXPENSES</v>
          </cell>
          <cell r="D1793" t="str">
            <v>INCOME STATEMENT</v>
          </cell>
          <cell r="E1793" t="str">
            <v xml:space="preserve"> </v>
          </cell>
          <cell r="F1793" t="str">
            <v xml:space="preserve"> </v>
          </cell>
          <cell r="G1793" t="str">
            <v>EXPENDITURE</v>
          </cell>
          <cell r="H1793" t="str">
            <v>COST OF SERVICES</v>
          </cell>
          <cell r="I1793" t="str">
            <v>COST OF SERVICES</v>
          </cell>
        </row>
        <row r="1794">
          <cell r="A1794" t="str">
            <v>X104204</v>
          </cell>
          <cell r="B1794" t="str">
            <v>Print Cost</v>
          </cell>
          <cell r="C1794" t="str">
            <v>EXPENSES</v>
          </cell>
          <cell r="D1794" t="str">
            <v>INCOME STATEMENT</v>
          </cell>
          <cell r="E1794" t="str">
            <v xml:space="preserve"> </v>
          </cell>
          <cell r="F1794" t="str">
            <v xml:space="preserve"> </v>
          </cell>
          <cell r="G1794" t="str">
            <v>EXPENDITURE</v>
          </cell>
          <cell r="H1794" t="str">
            <v>COST OF SERVICES</v>
          </cell>
          <cell r="I1794" t="str">
            <v>COST OF SERVICES</v>
          </cell>
        </row>
        <row r="1795">
          <cell r="A1795" t="str">
            <v>X104301</v>
          </cell>
          <cell r="B1795" t="str">
            <v>Cost of Golf course Operations</v>
          </cell>
          <cell r="C1795" t="str">
            <v>EXPENSES</v>
          </cell>
          <cell r="D1795" t="str">
            <v>INCOME STATEMENT</v>
          </cell>
          <cell r="E1795" t="str">
            <v xml:space="preserve"> </v>
          </cell>
          <cell r="F1795" t="str">
            <v xml:space="preserve"> </v>
          </cell>
          <cell r="G1795" t="str">
            <v>EXPENDITURE</v>
          </cell>
          <cell r="H1795" t="str">
            <v>COST OF SERVICES</v>
          </cell>
          <cell r="I1795" t="str">
            <v>COST OF SERVICES</v>
          </cell>
        </row>
        <row r="1796">
          <cell r="A1796" t="str">
            <v>X104401</v>
          </cell>
          <cell r="B1796" t="str">
            <v>Cost of Club Operations.</v>
          </cell>
          <cell r="C1796" t="str">
            <v>EXPENSES</v>
          </cell>
          <cell r="D1796" t="str">
            <v>INCOME STATEMENT</v>
          </cell>
          <cell r="E1796" t="str">
            <v xml:space="preserve"> </v>
          </cell>
          <cell r="F1796" t="str">
            <v xml:space="preserve"> </v>
          </cell>
          <cell r="G1796" t="str">
            <v>EXPENDITURE</v>
          </cell>
          <cell r="H1796" t="str">
            <v>COST OF SERVICES</v>
          </cell>
          <cell r="I1796" t="str">
            <v>COST OF SERVICES</v>
          </cell>
        </row>
        <row r="1797">
          <cell r="A1797" t="str">
            <v>X104402</v>
          </cell>
          <cell r="B1797" t="str">
            <v>Bar running expenses</v>
          </cell>
          <cell r="C1797" t="str">
            <v>EXPENSES</v>
          </cell>
          <cell r="D1797" t="str">
            <v>INCOME STATEMENT</v>
          </cell>
          <cell r="E1797" t="str">
            <v xml:space="preserve"> </v>
          </cell>
          <cell r="F1797" t="str">
            <v xml:space="preserve"> </v>
          </cell>
          <cell r="G1797" t="str">
            <v>EXPENDITURE</v>
          </cell>
          <cell r="H1797" t="str">
            <v>COST OF SERVICES</v>
          </cell>
          <cell r="I1797" t="str">
            <v>COST OF SERVICES</v>
          </cell>
        </row>
        <row r="1798">
          <cell r="A1798" t="str">
            <v>X104403</v>
          </cell>
          <cell r="B1798" t="str">
            <v>food and beverage expenses</v>
          </cell>
          <cell r="C1798" t="str">
            <v>EXPENSES</v>
          </cell>
          <cell r="D1798" t="str">
            <v>INCOME STATEMENT</v>
          </cell>
          <cell r="E1798" t="str">
            <v xml:space="preserve"> </v>
          </cell>
          <cell r="F1798" t="str">
            <v xml:space="preserve"> </v>
          </cell>
          <cell r="G1798" t="str">
            <v>EXPENDITURE</v>
          </cell>
          <cell r="H1798" t="str">
            <v>COST OF SERVICES</v>
          </cell>
          <cell r="I1798" t="str">
            <v>COST OF SERVICES</v>
          </cell>
        </row>
        <row r="1799">
          <cell r="A1799" t="str">
            <v>X104404</v>
          </cell>
          <cell r="B1799" t="str">
            <v>F&amp;B Consumables</v>
          </cell>
          <cell r="C1799" t="str">
            <v>EXPENSES</v>
          </cell>
          <cell r="D1799" t="str">
            <v>INCOME STATEMENT</v>
          </cell>
          <cell r="E1799" t="str">
            <v xml:space="preserve"> </v>
          </cell>
          <cell r="F1799" t="str">
            <v xml:space="preserve"> </v>
          </cell>
          <cell r="G1799" t="str">
            <v>EXPENDITURE</v>
          </cell>
          <cell r="H1799" t="str">
            <v>COST OF SERVICES</v>
          </cell>
          <cell r="I1799" t="str">
            <v>COST OF SERVICES</v>
          </cell>
        </row>
        <row r="1800">
          <cell r="A1800" t="str">
            <v>X104501</v>
          </cell>
          <cell r="B1800" t="str">
            <v>Cost of Food Court / kisok.</v>
          </cell>
          <cell r="C1800" t="str">
            <v>EXPENSES</v>
          </cell>
          <cell r="D1800" t="str">
            <v>INCOME STATEMENT</v>
          </cell>
          <cell r="E1800" t="str">
            <v xml:space="preserve"> </v>
          </cell>
          <cell r="F1800" t="str">
            <v xml:space="preserve"> </v>
          </cell>
          <cell r="G1800" t="str">
            <v>EXPENDITURE</v>
          </cell>
          <cell r="H1800" t="str">
            <v>COST OF SERVICES</v>
          </cell>
          <cell r="I1800" t="str">
            <v>COST OF SERVICES</v>
          </cell>
        </row>
        <row r="1801">
          <cell r="A1801" t="str">
            <v>X201001</v>
          </cell>
          <cell r="B1801" t="str">
            <v>Salaries and wages (regular)</v>
          </cell>
          <cell r="C1801" t="str">
            <v>EXPENSES</v>
          </cell>
          <cell r="D1801" t="str">
            <v>INCOME STATEMENT</v>
          </cell>
          <cell r="E1801" t="str">
            <v xml:space="preserve"> </v>
          </cell>
          <cell r="F1801" t="str">
            <v xml:space="preserve"> </v>
          </cell>
          <cell r="G1801" t="str">
            <v>EXPENDITURE</v>
          </cell>
          <cell r="H1801" t="str">
            <v>EMPLOYEE COST</v>
          </cell>
          <cell r="I1801" t="str">
            <v>SALARIES AND WAGES</v>
          </cell>
        </row>
        <row r="1802">
          <cell r="A1802" t="str">
            <v>X201002</v>
          </cell>
          <cell r="B1802" t="str">
            <v>Conveyance Allowance</v>
          </cell>
          <cell r="C1802" t="str">
            <v>EXPENSES</v>
          </cell>
          <cell r="D1802" t="str">
            <v>INCOME STATEMENT</v>
          </cell>
          <cell r="E1802" t="str">
            <v xml:space="preserve"> </v>
          </cell>
          <cell r="F1802" t="str">
            <v xml:space="preserve"> </v>
          </cell>
          <cell r="G1802" t="str">
            <v>EXPENDITURE</v>
          </cell>
          <cell r="H1802" t="str">
            <v>EMPLOYEE COST</v>
          </cell>
          <cell r="I1802" t="str">
            <v>SALARIES AND WAGES</v>
          </cell>
        </row>
        <row r="1803">
          <cell r="A1803" t="str">
            <v>X201003</v>
          </cell>
          <cell r="B1803" t="str">
            <v>Medical Allowance</v>
          </cell>
          <cell r="C1803" t="str">
            <v>EXPENSES</v>
          </cell>
          <cell r="D1803" t="str">
            <v>INCOME STATEMENT</v>
          </cell>
          <cell r="E1803" t="str">
            <v xml:space="preserve"> </v>
          </cell>
          <cell r="F1803" t="str">
            <v xml:space="preserve"> </v>
          </cell>
          <cell r="G1803" t="str">
            <v>EXPENDITURE</v>
          </cell>
          <cell r="H1803" t="str">
            <v>EMPLOYEE COST</v>
          </cell>
          <cell r="I1803" t="str">
            <v>SALARIES AND WAGES</v>
          </cell>
        </row>
        <row r="1804">
          <cell r="A1804" t="str">
            <v>X201004</v>
          </cell>
          <cell r="B1804" t="str">
            <v>Project Allowance</v>
          </cell>
          <cell r="C1804" t="str">
            <v>EXPENSES</v>
          </cell>
          <cell r="D1804" t="str">
            <v>INCOME STATEMENT</v>
          </cell>
          <cell r="E1804" t="str">
            <v xml:space="preserve"> </v>
          </cell>
          <cell r="F1804" t="str">
            <v xml:space="preserve"> </v>
          </cell>
          <cell r="G1804" t="str">
            <v>EXPENDITURE</v>
          </cell>
          <cell r="H1804" t="str">
            <v>EMPLOYEE COST</v>
          </cell>
          <cell r="I1804" t="str">
            <v>SALARIES AND WAGES</v>
          </cell>
        </row>
        <row r="1805">
          <cell r="A1805" t="str">
            <v>X201005</v>
          </cell>
          <cell r="B1805" t="str">
            <v>Performance Bonus</v>
          </cell>
          <cell r="C1805" t="str">
            <v>EXPENSES</v>
          </cell>
          <cell r="D1805" t="str">
            <v>INCOME STATEMENT</v>
          </cell>
          <cell r="E1805" t="str">
            <v xml:space="preserve"> </v>
          </cell>
          <cell r="F1805" t="str">
            <v xml:space="preserve"> </v>
          </cell>
          <cell r="G1805" t="str">
            <v>EXPENDITURE</v>
          </cell>
          <cell r="H1805" t="str">
            <v>EMPLOYEE COST</v>
          </cell>
          <cell r="I1805" t="str">
            <v>SALARIES AND WAGES</v>
          </cell>
        </row>
        <row r="1806">
          <cell r="A1806" t="str">
            <v>X201006</v>
          </cell>
          <cell r="B1806" t="str">
            <v>Personal Allowance</v>
          </cell>
          <cell r="C1806" t="str">
            <v>EXPENSES</v>
          </cell>
          <cell r="D1806" t="str">
            <v>INCOME STATEMENT</v>
          </cell>
          <cell r="E1806" t="str">
            <v xml:space="preserve"> </v>
          </cell>
          <cell r="F1806" t="str">
            <v xml:space="preserve"> </v>
          </cell>
          <cell r="G1806" t="str">
            <v>EXPENDITURE</v>
          </cell>
          <cell r="H1806" t="str">
            <v>EMPLOYEE COST</v>
          </cell>
          <cell r="I1806" t="str">
            <v>SALARIES AND WAGES</v>
          </cell>
        </row>
        <row r="1807">
          <cell r="A1807" t="str">
            <v>X201007</v>
          </cell>
          <cell r="B1807" t="str">
            <v>House Rent Allowance</v>
          </cell>
          <cell r="C1807" t="str">
            <v>EXPENSES</v>
          </cell>
          <cell r="D1807" t="str">
            <v>INCOME STATEMENT</v>
          </cell>
          <cell r="E1807" t="str">
            <v xml:space="preserve"> </v>
          </cell>
          <cell r="F1807" t="str">
            <v xml:space="preserve"> </v>
          </cell>
          <cell r="G1807" t="str">
            <v>EXPENDITURE</v>
          </cell>
          <cell r="H1807" t="str">
            <v>EMPLOYEE COST</v>
          </cell>
          <cell r="I1807" t="str">
            <v>SALARIES AND WAGES</v>
          </cell>
        </row>
        <row r="1808">
          <cell r="A1808" t="str">
            <v>X201008</v>
          </cell>
          <cell r="B1808" t="str">
            <v>Notice Pay</v>
          </cell>
          <cell r="C1808" t="str">
            <v>EXPENSES</v>
          </cell>
          <cell r="D1808" t="str">
            <v>INCOME STATEMENT</v>
          </cell>
          <cell r="E1808" t="str">
            <v xml:space="preserve"> </v>
          </cell>
          <cell r="F1808" t="str">
            <v xml:space="preserve"> </v>
          </cell>
          <cell r="G1808" t="str">
            <v>EXPENDITURE</v>
          </cell>
          <cell r="H1808" t="str">
            <v>EMPLOYEE COST</v>
          </cell>
          <cell r="I1808" t="str">
            <v>SALARIES AND WAGES</v>
          </cell>
        </row>
        <row r="1809">
          <cell r="A1809" t="str">
            <v>X201009</v>
          </cell>
          <cell r="B1809" t="str">
            <v>Special Allowance</v>
          </cell>
          <cell r="C1809" t="str">
            <v>EXPENSES</v>
          </cell>
          <cell r="D1809" t="str">
            <v>INCOME STATEMENT</v>
          </cell>
          <cell r="E1809" t="str">
            <v xml:space="preserve"> </v>
          </cell>
          <cell r="F1809" t="str">
            <v xml:space="preserve"> </v>
          </cell>
          <cell r="G1809" t="str">
            <v>EXPENDITURE</v>
          </cell>
          <cell r="H1809" t="str">
            <v>EMPLOYEE COST</v>
          </cell>
          <cell r="I1809" t="str">
            <v>SALARIES AND WAGES</v>
          </cell>
        </row>
        <row r="1810">
          <cell r="A1810" t="str">
            <v>X201010</v>
          </cell>
          <cell r="B1810" t="str">
            <v>Bonus</v>
          </cell>
          <cell r="C1810" t="str">
            <v>EXPENSES</v>
          </cell>
          <cell r="D1810" t="str">
            <v>INCOME STATEMENT</v>
          </cell>
          <cell r="E1810" t="str">
            <v xml:space="preserve"> </v>
          </cell>
          <cell r="F1810" t="str">
            <v xml:space="preserve"> </v>
          </cell>
          <cell r="G1810" t="str">
            <v>EXPENDITURE</v>
          </cell>
          <cell r="H1810" t="str">
            <v>EMPLOYEE COST</v>
          </cell>
          <cell r="I1810" t="str">
            <v>SALARIES AND WAGES</v>
          </cell>
        </row>
        <row r="1811">
          <cell r="A1811" t="str">
            <v>X201011</v>
          </cell>
          <cell r="B1811" t="str">
            <v>Driver'S Salary</v>
          </cell>
          <cell r="C1811" t="str">
            <v>EXPENSES</v>
          </cell>
          <cell r="D1811" t="str">
            <v>INCOME STATEMENT</v>
          </cell>
          <cell r="E1811" t="str">
            <v xml:space="preserve"> </v>
          </cell>
          <cell r="F1811" t="str">
            <v xml:space="preserve"> </v>
          </cell>
          <cell r="G1811" t="str">
            <v>EXPENDITURE</v>
          </cell>
          <cell r="H1811" t="str">
            <v>EMPLOYEE COST</v>
          </cell>
          <cell r="I1811" t="str">
            <v>SALARIES AND WAGES</v>
          </cell>
        </row>
        <row r="1812">
          <cell r="A1812" t="str">
            <v>X201012</v>
          </cell>
          <cell r="B1812" t="str">
            <v>Utility Allowance</v>
          </cell>
          <cell r="C1812" t="str">
            <v>EXPENSES</v>
          </cell>
          <cell r="D1812" t="str">
            <v>INCOME STATEMENT</v>
          </cell>
          <cell r="E1812" t="str">
            <v xml:space="preserve"> </v>
          </cell>
          <cell r="F1812" t="str">
            <v xml:space="preserve"> </v>
          </cell>
          <cell r="G1812" t="str">
            <v>EXPENDITURE</v>
          </cell>
          <cell r="H1812" t="str">
            <v>EMPLOYEE COST</v>
          </cell>
          <cell r="I1812" t="str">
            <v>SALARIES AND WAGES</v>
          </cell>
        </row>
        <row r="1813">
          <cell r="A1813" t="str">
            <v>X201013</v>
          </cell>
          <cell r="B1813" t="str">
            <v>Washing Allowance</v>
          </cell>
          <cell r="C1813" t="str">
            <v>EXPENSES</v>
          </cell>
          <cell r="D1813" t="str">
            <v>INCOME STATEMENT</v>
          </cell>
          <cell r="E1813" t="str">
            <v xml:space="preserve"> </v>
          </cell>
          <cell r="F1813" t="str">
            <v xml:space="preserve"> </v>
          </cell>
          <cell r="G1813" t="str">
            <v>EXPENDITURE</v>
          </cell>
          <cell r="H1813" t="str">
            <v>EMPLOYEE COST</v>
          </cell>
          <cell r="I1813" t="str">
            <v>SALARIES AND WAGES</v>
          </cell>
        </row>
        <row r="1814">
          <cell r="A1814" t="str">
            <v>X201014</v>
          </cell>
          <cell r="B1814" t="str">
            <v>Entertainment Allowance</v>
          </cell>
          <cell r="C1814" t="str">
            <v>EXPENSES</v>
          </cell>
          <cell r="D1814" t="str">
            <v>INCOME STATEMENT</v>
          </cell>
          <cell r="E1814" t="str">
            <v xml:space="preserve"> </v>
          </cell>
          <cell r="F1814" t="str">
            <v xml:space="preserve"> </v>
          </cell>
          <cell r="G1814" t="str">
            <v>EXPENDITURE</v>
          </cell>
          <cell r="H1814" t="str">
            <v>EMPLOYEE COST</v>
          </cell>
          <cell r="I1814" t="str">
            <v>SALARIES AND WAGES</v>
          </cell>
        </row>
        <row r="1815">
          <cell r="A1815" t="str">
            <v>X201015</v>
          </cell>
          <cell r="B1815" t="str">
            <v>Ex-Gratia Paid</v>
          </cell>
          <cell r="C1815" t="str">
            <v>EXPENSES</v>
          </cell>
          <cell r="D1815" t="str">
            <v>INCOME STATEMENT</v>
          </cell>
          <cell r="E1815" t="str">
            <v xml:space="preserve"> </v>
          </cell>
          <cell r="F1815" t="str">
            <v xml:space="preserve"> </v>
          </cell>
          <cell r="G1815" t="str">
            <v>EXPENDITURE</v>
          </cell>
          <cell r="H1815" t="str">
            <v>EMPLOYEE COST</v>
          </cell>
          <cell r="I1815" t="str">
            <v>SALARIES AND WAGES</v>
          </cell>
        </row>
        <row r="1816">
          <cell r="A1816" t="str">
            <v>X201016</v>
          </cell>
          <cell r="B1816" t="str">
            <v>Wages- Contractual Staff</v>
          </cell>
          <cell r="C1816" t="str">
            <v>EXPENSES</v>
          </cell>
          <cell r="D1816" t="str">
            <v>INCOME STATEMENT</v>
          </cell>
          <cell r="E1816" t="str">
            <v xml:space="preserve"> </v>
          </cell>
          <cell r="F1816" t="str">
            <v xml:space="preserve"> </v>
          </cell>
          <cell r="G1816" t="str">
            <v>EXPENDITURE</v>
          </cell>
          <cell r="H1816" t="str">
            <v>EMPLOYEE COST</v>
          </cell>
          <cell r="I1816" t="str">
            <v>SALARIES AND WAGES</v>
          </cell>
        </row>
        <row r="1817">
          <cell r="A1817" t="str">
            <v>X201017</v>
          </cell>
          <cell r="B1817" t="str">
            <v>Directors Remuneration</v>
          </cell>
          <cell r="C1817" t="str">
            <v>EXPENSES</v>
          </cell>
          <cell r="D1817" t="str">
            <v>INCOME STATEMENT</v>
          </cell>
          <cell r="E1817" t="str">
            <v xml:space="preserve"> </v>
          </cell>
          <cell r="F1817" t="str">
            <v xml:space="preserve"> </v>
          </cell>
          <cell r="G1817" t="str">
            <v>EXPENDITURE</v>
          </cell>
          <cell r="H1817" t="str">
            <v>EMPLOYEE COST</v>
          </cell>
          <cell r="I1817" t="str">
            <v>SALARIES AND WAGES</v>
          </cell>
        </row>
        <row r="1818">
          <cell r="A1818" t="str">
            <v>X201018</v>
          </cell>
          <cell r="B1818" t="str">
            <v>Directors Remuneration- K P Singh</v>
          </cell>
          <cell r="C1818" t="str">
            <v>EXPENSES</v>
          </cell>
          <cell r="D1818" t="str">
            <v>INCOME STATEMENT</v>
          </cell>
          <cell r="E1818" t="str">
            <v xml:space="preserve"> </v>
          </cell>
          <cell r="F1818" t="str">
            <v xml:space="preserve"> </v>
          </cell>
          <cell r="G1818" t="str">
            <v>EXPENDITURE</v>
          </cell>
          <cell r="H1818" t="str">
            <v>EMPLOYEE COST</v>
          </cell>
          <cell r="I1818" t="str">
            <v>SALARIES AND WAGES</v>
          </cell>
        </row>
        <row r="1819">
          <cell r="A1819" t="str">
            <v>X201019</v>
          </cell>
          <cell r="B1819" t="str">
            <v>Directors Remuneration- Rajiv Singh</v>
          </cell>
          <cell r="C1819" t="str">
            <v>EXPENSES</v>
          </cell>
          <cell r="D1819" t="str">
            <v>INCOME STATEMENT</v>
          </cell>
          <cell r="E1819" t="str">
            <v xml:space="preserve"> </v>
          </cell>
          <cell r="F1819" t="str">
            <v xml:space="preserve"> </v>
          </cell>
          <cell r="G1819" t="str">
            <v>EXPENDITURE</v>
          </cell>
          <cell r="H1819" t="str">
            <v>EMPLOYEE COST</v>
          </cell>
          <cell r="I1819" t="str">
            <v>SALARIES AND WAGES</v>
          </cell>
        </row>
        <row r="1820">
          <cell r="A1820" t="str">
            <v>X201020</v>
          </cell>
          <cell r="B1820" t="str">
            <v>Directors Remuneration- Pia Singh</v>
          </cell>
          <cell r="C1820" t="str">
            <v>EXPENSES</v>
          </cell>
          <cell r="D1820" t="str">
            <v>INCOME STATEMENT</v>
          </cell>
          <cell r="E1820" t="str">
            <v xml:space="preserve"> </v>
          </cell>
          <cell r="F1820" t="str">
            <v xml:space="preserve"> </v>
          </cell>
          <cell r="G1820" t="str">
            <v>EXPENDITURE</v>
          </cell>
          <cell r="H1820" t="str">
            <v>EMPLOYEE COST</v>
          </cell>
          <cell r="I1820" t="str">
            <v>SALARIES AND WAGES</v>
          </cell>
        </row>
        <row r="1821">
          <cell r="A1821" t="str">
            <v>X201021</v>
          </cell>
          <cell r="B1821" t="str">
            <v>Directors Remuneration- T C Goyal</v>
          </cell>
          <cell r="C1821" t="str">
            <v>EXPENSES</v>
          </cell>
          <cell r="D1821" t="str">
            <v>INCOME STATEMENT</v>
          </cell>
          <cell r="E1821" t="str">
            <v xml:space="preserve"> </v>
          </cell>
          <cell r="F1821" t="str">
            <v xml:space="preserve"> </v>
          </cell>
          <cell r="G1821" t="str">
            <v>EXPENDITURE</v>
          </cell>
          <cell r="H1821" t="str">
            <v>EMPLOYEE COST</v>
          </cell>
          <cell r="I1821" t="str">
            <v>SALARIES AND WAGES</v>
          </cell>
        </row>
        <row r="1822">
          <cell r="A1822" t="str">
            <v>X201022</v>
          </cell>
          <cell r="B1822" t="str">
            <v>Directors Remuneration- Renuka Talwar</v>
          </cell>
          <cell r="C1822" t="str">
            <v>EXPENSES</v>
          </cell>
          <cell r="D1822" t="str">
            <v>INCOME STATEMENT</v>
          </cell>
          <cell r="E1822" t="str">
            <v xml:space="preserve"> </v>
          </cell>
          <cell r="F1822" t="str">
            <v xml:space="preserve"> </v>
          </cell>
          <cell r="G1822" t="str">
            <v>EXPENDITURE</v>
          </cell>
          <cell r="H1822" t="str">
            <v>EMPLOYEE COST</v>
          </cell>
          <cell r="I1822" t="str">
            <v>SALARIES AND WAGES</v>
          </cell>
        </row>
        <row r="1823">
          <cell r="A1823" t="str">
            <v>X201023</v>
          </cell>
          <cell r="B1823" t="str">
            <v>Directors Remuneration- K Swaroop</v>
          </cell>
          <cell r="C1823" t="str">
            <v>EXPENSES</v>
          </cell>
          <cell r="D1823" t="str">
            <v>INCOME STATEMENT</v>
          </cell>
          <cell r="E1823" t="str">
            <v xml:space="preserve"> </v>
          </cell>
          <cell r="F1823" t="str">
            <v xml:space="preserve"> </v>
          </cell>
          <cell r="G1823" t="str">
            <v>EXPENDITURE</v>
          </cell>
          <cell r="H1823" t="str">
            <v>EMPLOYEE COST</v>
          </cell>
          <cell r="I1823" t="str">
            <v>SALARIES AND WAGES</v>
          </cell>
        </row>
        <row r="1824">
          <cell r="A1824" t="str">
            <v>X201024</v>
          </cell>
          <cell r="B1824" t="str">
            <v>H.R.A.- Directors</v>
          </cell>
          <cell r="C1824" t="str">
            <v>EXPENSES</v>
          </cell>
          <cell r="D1824" t="str">
            <v>INCOME STATEMENT</v>
          </cell>
          <cell r="E1824" t="str">
            <v xml:space="preserve"> </v>
          </cell>
          <cell r="F1824" t="str">
            <v xml:space="preserve"> </v>
          </cell>
          <cell r="G1824" t="str">
            <v>EXPENDITURE</v>
          </cell>
          <cell r="H1824" t="str">
            <v>EMPLOYEE COST</v>
          </cell>
          <cell r="I1824" t="str">
            <v>SALARIES AND WAGES</v>
          </cell>
        </row>
        <row r="1825">
          <cell r="A1825" t="str">
            <v>X201025</v>
          </cell>
          <cell r="B1825" t="str">
            <v>Entertainment All.- Directors</v>
          </cell>
          <cell r="C1825" t="str">
            <v>EXPENSES</v>
          </cell>
          <cell r="D1825" t="str">
            <v>INCOME STATEMENT</v>
          </cell>
          <cell r="E1825" t="str">
            <v xml:space="preserve"> </v>
          </cell>
          <cell r="F1825" t="str">
            <v xml:space="preserve"> </v>
          </cell>
          <cell r="G1825" t="str">
            <v>EXPENDITURE</v>
          </cell>
          <cell r="H1825" t="str">
            <v>EMPLOYEE COST</v>
          </cell>
          <cell r="I1825" t="str">
            <v>SALARIES AND WAGES</v>
          </cell>
        </row>
        <row r="1826">
          <cell r="A1826" t="str">
            <v>X201026</v>
          </cell>
          <cell r="B1826" t="str">
            <v>Utility All.- Directors</v>
          </cell>
          <cell r="C1826" t="str">
            <v>EXPENSES</v>
          </cell>
          <cell r="D1826" t="str">
            <v>INCOME STATEMENT</v>
          </cell>
          <cell r="E1826" t="str">
            <v xml:space="preserve"> </v>
          </cell>
          <cell r="F1826" t="str">
            <v xml:space="preserve"> </v>
          </cell>
          <cell r="G1826" t="str">
            <v>EXPENDITURE</v>
          </cell>
          <cell r="H1826" t="str">
            <v>EMPLOYEE COST</v>
          </cell>
          <cell r="I1826" t="str">
            <v>SALARIES AND WAGES</v>
          </cell>
        </row>
        <row r="1827">
          <cell r="A1827" t="str">
            <v>X201027</v>
          </cell>
          <cell r="B1827" t="str">
            <v>Personal Allowances- Directors</v>
          </cell>
          <cell r="C1827" t="str">
            <v>EXPENSES</v>
          </cell>
          <cell r="D1827" t="str">
            <v>INCOME STATEMENT</v>
          </cell>
          <cell r="E1827" t="str">
            <v xml:space="preserve"> </v>
          </cell>
          <cell r="F1827" t="str">
            <v xml:space="preserve"> </v>
          </cell>
          <cell r="G1827" t="str">
            <v>EXPENDITURE</v>
          </cell>
          <cell r="H1827" t="str">
            <v>EMPLOYEE COST</v>
          </cell>
          <cell r="I1827" t="str">
            <v>SALARIES AND WAGES</v>
          </cell>
        </row>
        <row r="1828">
          <cell r="A1828" t="str">
            <v>X201028</v>
          </cell>
          <cell r="B1828" t="str">
            <v>Waiver Of Loan Paid To Employee</v>
          </cell>
          <cell r="C1828" t="str">
            <v>EXPENSES</v>
          </cell>
          <cell r="D1828" t="str">
            <v>INCOME STATEMENT</v>
          </cell>
          <cell r="E1828" t="str">
            <v xml:space="preserve"> </v>
          </cell>
          <cell r="F1828" t="str">
            <v xml:space="preserve"> </v>
          </cell>
          <cell r="G1828" t="str">
            <v>EXPENDITURE</v>
          </cell>
          <cell r="H1828" t="str">
            <v>EMPLOYEE COST</v>
          </cell>
          <cell r="I1828" t="str">
            <v>SALARIES AND WAGES</v>
          </cell>
        </row>
        <row r="1829">
          <cell r="A1829" t="str">
            <v>X201029</v>
          </cell>
          <cell r="B1829" t="str">
            <v>CHILDREN EDUCATION ALLOWANCE</v>
          </cell>
          <cell r="C1829" t="str">
            <v>EXPENSES</v>
          </cell>
          <cell r="D1829" t="str">
            <v>INCOME STATEMENT</v>
          </cell>
          <cell r="E1829" t="str">
            <v xml:space="preserve"> </v>
          </cell>
          <cell r="F1829" t="str">
            <v xml:space="preserve"> </v>
          </cell>
          <cell r="G1829" t="str">
            <v>EXPENDITURE</v>
          </cell>
          <cell r="H1829" t="str">
            <v>EMPLOYEE COST</v>
          </cell>
          <cell r="I1829" t="str">
            <v>SALARIES AND WAGES</v>
          </cell>
        </row>
        <row r="1830">
          <cell r="A1830" t="str">
            <v>X201030</v>
          </cell>
          <cell r="B1830" t="str">
            <v>SAF ALLOWANCE</v>
          </cell>
          <cell r="C1830" t="str">
            <v>EXPENSES</v>
          </cell>
          <cell r="D1830" t="str">
            <v>INCOME STATEMENT</v>
          </cell>
          <cell r="E1830" t="str">
            <v xml:space="preserve"> </v>
          </cell>
          <cell r="F1830" t="str">
            <v xml:space="preserve"> </v>
          </cell>
          <cell r="G1830" t="str">
            <v>EXPENDITURE</v>
          </cell>
          <cell r="H1830" t="str">
            <v>EMPLOYEE COST</v>
          </cell>
          <cell r="I1830" t="str">
            <v>SALARIES AND WAGES</v>
          </cell>
        </row>
        <row r="1831">
          <cell r="A1831" t="str">
            <v>X201031</v>
          </cell>
          <cell r="B1831" t="str">
            <v>Site Allowance</v>
          </cell>
          <cell r="C1831" t="str">
            <v>EXPENSES</v>
          </cell>
          <cell r="D1831" t="str">
            <v>INCOME STATEMENT</v>
          </cell>
          <cell r="E1831" t="str">
            <v xml:space="preserve"> </v>
          </cell>
          <cell r="F1831" t="str">
            <v xml:space="preserve"> </v>
          </cell>
          <cell r="G1831" t="str">
            <v>EXPENDITURE</v>
          </cell>
          <cell r="H1831" t="str">
            <v>EMPLOYEE COST</v>
          </cell>
          <cell r="I1831" t="str">
            <v>SALARIES AND WAGES</v>
          </cell>
        </row>
        <row r="1832">
          <cell r="A1832" t="str">
            <v>X201032</v>
          </cell>
          <cell r="B1832" t="str">
            <v>Furnishing Allowance</v>
          </cell>
          <cell r="C1832" t="str">
            <v>EXPENSES</v>
          </cell>
          <cell r="D1832" t="str">
            <v>INCOME STATEMENT</v>
          </cell>
          <cell r="E1832" t="str">
            <v xml:space="preserve"> </v>
          </cell>
          <cell r="F1832" t="str">
            <v xml:space="preserve"> </v>
          </cell>
          <cell r="G1832" t="str">
            <v>EXPENDITURE</v>
          </cell>
          <cell r="H1832" t="str">
            <v>EMPLOYEE COST</v>
          </cell>
          <cell r="I1832" t="str">
            <v>SALARIES AND WAGES</v>
          </cell>
        </row>
        <row r="1833">
          <cell r="A1833" t="str">
            <v>X201033</v>
          </cell>
          <cell r="B1833" t="str">
            <v>Meal Allowance</v>
          </cell>
          <cell r="C1833" t="str">
            <v>EXPENSES</v>
          </cell>
          <cell r="D1833" t="str">
            <v>INCOME STATEMENT</v>
          </cell>
          <cell r="E1833" t="str">
            <v xml:space="preserve"> </v>
          </cell>
          <cell r="F1833" t="str">
            <v xml:space="preserve"> </v>
          </cell>
          <cell r="G1833" t="str">
            <v>EXPENDITURE</v>
          </cell>
          <cell r="H1833" t="str">
            <v>EMPLOYEE COST</v>
          </cell>
          <cell r="I1833" t="str">
            <v>SALARIES AND WAGES</v>
          </cell>
        </row>
        <row r="1834">
          <cell r="A1834" t="str">
            <v>X201034</v>
          </cell>
          <cell r="B1834" t="str">
            <v>Personnel Cost- Team Members</v>
          </cell>
          <cell r="C1834" t="str">
            <v>EXPENSES</v>
          </cell>
          <cell r="D1834" t="str">
            <v>INCOME STATEMENT</v>
          </cell>
          <cell r="E1834" t="str">
            <v xml:space="preserve"> </v>
          </cell>
          <cell r="F1834" t="str">
            <v xml:space="preserve"> </v>
          </cell>
          <cell r="G1834" t="str">
            <v>EXPENDITURE</v>
          </cell>
          <cell r="H1834" t="str">
            <v>EMPLOYEE COST</v>
          </cell>
          <cell r="I1834" t="str">
            <v>SALARIES AND WAGES</v>
          </cell>
        </row>
        <row r="1835">
          <cell r="A1835" t="str">
            <v>X201035</v>
          </cell>
          <cell r="B1835" t="str">
            <v>Additional Conveyance</v>
          </cell>
          <cell r="C1835" t="str">
            <v>EXPENSES</v>
          </cell>
          <cell r="D1835" t="str">
            <v>INCOME STATEMENT</v>
          </cell>
          <cell r="E1835" t="str">
            <v xml:space="preserve"> </v>
          </cell>
          <cell r="F1835" t="str">
            <v xml:space="preserve"> </v>
          </cell>
          <cell r="G1835" t="str">
            <v>EXPENDITURE</v>
          </cell>
          <cell r="H1835" t="str">
            <v>EMPLOYEE COST</v>
          </cell>
          <cell r="I1835" t="str">
            <v>SALARIES AND WAGES</v>
          </cell>
        </row>
        <row r="1836">
          <cell r="A1836" t="str">
            <v>X202001</v>
          </cell>
          <cell r="B1836" t="str">
            <v>Employers Contribution  Pf</v>
          </cell>
          <cell r="C1836" t="str">
            <v>EXPENSES</v>
          </cell>
          <cell r="D1836" t="str">
            <v>INCOME STATEMENT</v>
          </cell>
          <cell r="E1836" t="str">
            <v xml:space="preserve"> </v>
          </cell>
          <cell r="F1836" t="str">
            <v xml:space="preserve"> </v>
          </cell>
          <cell r="G1836" t="str">
            <v>EXPENDITURE</v>
          </cell>
          <cell r="H1836" t="str">
            <v>EMPLOYEE COST</v>
          </cell>
          <cell r="I1836" t="str">
            <v>CONTRIBUTION TO PF AND OTHER FUNDS</v>
          </cell>
        </row>
        <row r="1837">
          <cell r="A1837" t="str">
            <v>X202002</v>
          </cell>
          <cell r="B1837" t="str">
            <v>Employers Contribution Fpf</v>
          </cell>
          <cell r="C1837" t="str">
            <v>EXPENSES</v>
          </cell>
          <cell r="D1837" t="str">
            <v>INCOME STATEMENT</v>
          </cell>
          <cell r="E1837" t="str">
            <v xml:space="preserve"> </v>
          </cell>
          <cell r="F1837" t="str">
            <v xml:space="preserve"> </v>
          </cell>
          <cell r="G1837" t="str">
            <v>EXPENDITURE</v>
          </cell>
          <cell r="H1837" t="str">
            <v>EMPLOYEE COST</v>
          </cell>
          <cell r="I1837" t="str">
            <v>CONTRIBUTION TO PF AND OTHER FUNDS</v>
          </cell>
        </row>
        <row r="1838">
          <cell r="A1838" t="str">
            <v>X202003</v>
          </cell>
          <cell r="B1838" t="str">
            <v>Employers Contrbn Admn. Chg.</v>
          </cell>
          <cell r="C1838" t="str">
            <v>EXPENSES</v>
          </cell>
          <cell r="D1838" t="str">
            <v>INCOME STATEMENT</v>
          </cell>
          <cell r="E1838" t="str">
            <v xml:space="preserve"> </v>
          </cell>
          <cell r="F1838" t="str">
            <v xml:space="preserve"> </v>
          </cell>
          <cell r="G1838" t="str">
            <v>EXPENDITURE</v>
          </cell>
          <cell r="H1838" t="str">
            <v>EMPLOYEE COST</v>
          </cell>
          <cell r="I1838" t="str">
            <v>CONTRIBUTION TO PF AND OTHER FUNDS</v>
          </cell>
        </row>
        <row r="1839">
          <cell r="A1839" t="str">
            <v>X202004</v>
          </cell>
          <cell r="B1839" t="str">
            <v>Employers Contrbn Edli. Chg.</v>
          </cell>
          <cell r="C1839" t="str">
            <v>EXPENSES</v>
          </cell>
          <cell r="D1839" t="str">
            <v>INCOME STATEMENT</v>
          </cell>
          <cell r="E1839" t="str">
            <v xml:space="preserve"> </v>
          </cell>
          <cell r="F1839" t="str">
            <v xml:space="preserve"> </v>
          </cell>
          <cell r="G1839" t="str">
            <v>EXPENDITURE</v>
          </cell>
          <cell r="H1839" t="str">
            <v>EMPLOYEE COST</v>
          </cell>
          <cell r="I1839" t="str">
            <v>CONTRIBUTION TO PF AND OTHER FUNDS</v>
          </cell>
        </row>
        <row r="1840">
          <cell r="A1840" t="str">
            <v>X202005</v>
          </cell>
          <cell r="B1840" t="str">
            <v>Esi Paid</v>
          </cell>
          <cell r="C1840" t="str">
            <v>EXPENSES</v>
          </cell>
          <cell r="D1840" t="str">
            <v>INCOME STATEMENT</v>
          </cell>
          <cell r="E1840" t="str">
            <v xml:space="preserve"> </v>
          </cell>
          <cell r="F1840" t="str">
            <v xml:space="preserve"> </v>
          </cell>
          <cell r="G1840" t="str">
            <v>EXPENDITURE</v>
          </cell>
          <cell r="H1840" t="str">
            <v>EMPLOYEE COST</v>
          </cell>
          <cell r="I1840" t="str">
            <v>CONTRIBUTION TO PF AND OTHER FUNDS</v>
          </cell>
        </row>
        <row r="1841">
          <cell r="A1841" t="str">
            <v>X202006</v>
          </cell>
          <cell r="B1841" t="str">
            <v>Employers Contrbn Adm.Chg Edl</v>
          </cell>
          <cell r="C1841" t="str">
            <v>EXPENSES</v>
          </cell>
          <cell r="D1841" t="str">
            <v>INCOME STATEMENT</v>
          </cell>
          <cell r="E1841" t="str">
            <v xml:space="preserve"> </v>
          </cell>
          <cell r="F1841" t="str">
            <v xml:space="preserve"> </v>
          </cell>
          <cell r="G1841" t="str">
            <v>EXPENDITURE</v>
          </cell>
          <cell r="H1841" t="str">
            <v>EMPLOYEE COST</v>
          </cell>
          <cell r="I1841" t="str">
            <v>CONTRIBUTION TO PF AND OTHER FUNDS</v>
          </cell>
        </row>
        <row r="1842">
          <cell r="A1842" t="str">
            <v>X202007</v>
          </cell>
          <cell r="B1842" t="str">
            <v>Employer'S Contribution To ESI</v>
          </cell>
          <cell r="C1842" t="str">
            <v>EXPENSES</v>
          </cell>
          <cell r="D1842" t="str">
            <v>INCOME STATEMENT</v>
          </cell>
          <cell r="E1842" t="str">
            <v xml:space="preserve"> </v>
          </cell>
          <cell r="F1842" t="str">
            <v xml:space="preserve"> </v>
          </cell>
          <cell r="G1842" t="str">
            <v>EXPENDITURE</v>
          </cell>
          <cell r="H1842" t="str">
            <v>EMPLOYEE COST</v>
          </cell>
          <cell r="I1842" t="str">
            <v>CONTRIBUTION TO PF AND OTHER FUNDS</v>
          </cell>
        </row>
        <row r="1843">
          <cell r="A1843" t="str">
            <v>X202008</v>
          </cell>
          <cell r="B1843" t="str">
            <v>Employers PF- Directors</v>
          </cell>
          <cell r="C1843" t="str">
            <v>EXPENSES</v>
          </cell>
          <cell r="D1843" t="str">
            <v>INCOME STATEMENT</v>
          </cell>
          <cell r="E1843" t="str">
            <v xml:space="preserve"> </v>
          </cell>
          <cell r="F1843" t="str">
            <v xml:space="preserve"> </v>
          </cell>
          <cell r="G1843" t="str">
            <v>EXPENDITURE</v>
          </cell>
          <cell r="H1843" t="str">
            <v>EMPLOYEE COST</v>
          </cell>
          <cell r="I1843" t="str">
            <v>CONTRIBUTION TO PF AND OTHER FUNDS</v>
          </cell>
        </row>
        <row r="1844">
          <cell r="A1844" t="str">
            <v>X202009</v>
          </cell>
          <cell r="B1844" t="str">
            <v>Employer Pension-Directors</v>
          </cell>
          <cell r="C1844" t="str">
            <v>EXPENSES</v>
          </cell>
          <cell r="D1844" t="str">
            <v>INCOME STATEMENT</v>
          </cell>
          <cell r="E1844" t="str">
            <v xml:space="preserve"> </v>
          </cell>
          <cell r="F1844" t="str">
            <v xml:space="preserve"> </v>
          </cell>
          <cell r="G1844" t="str">
            <v>EXPENDITURE</v>
          </cell>
          <cell r="H1844" t="str">
            <v>EMPLOYEE COST</v>
          </cell>
          <cell r="I1844" t="str">
            <v>CONTRIBUTION TO PF AND OTHER FUNDS</v>
          </cell>
        </row>
        <row r="1845">
          <cell r="A1845" t="str">
            <v>X202010</v>
          </cell>
          <cell r="B1845" t="str">
            <v>Contribution to Superannuation</v>
          </cell>
          <cell r="C1845" t="str">
            <v>EXPENSES</v>
          </cell>
          <cell r="D1845" t="str">
            <v>INCOME STATEMENT</v>
          </cell>
          <cell r="E1845" t="str">
            <v xml:space="preserve"> </v>
          </cell>
          <cell r="F1845" t="str">
            <v xml:space="preserve"> </v>
          </cell>
          <cell r="G1845" t="str">
            <v>EXPENDITURE</v>
          </cell>
          <cell r="H1845" t="str">
            <v>EMPLOYEE COST</v>
          </cell>
          <cell r="I1845" t="str">
            <v>CONTRIBUTION TO PF AND OTHER FUNDS</v>
          </cell>
        </row>
        <row r="1846">
          <cell r="A1846" t="str">
            <v>X202011</v>
          </cell>
          <cell r="B1846" t="str">
            <v>Contribution to Superannuation- Director</v>
          </cell>
          <cell r="C1846" t="str">
            <v>EXPENSES</v>
          </cell>
          <cell r="D1846" t="str">
            <v>INCOME STATEMENT</v>
          </cell>
          <cell r="E1846" t="str">
            <v xml:space="preserve"> </v>
          </cell>
          <cell r="F1846" t="str">
            <v xml:space="preserve"> </v>
          </cell>
          <cell r="G1846" t="str">
            <v>EXPENDITURE</v>
          </cell>
          <cell r="H1846" t="str">
            <v>EMPLOYEE COST</v>
          </cell>
          <cell r="I1846" t="str">
            <v>CONTRIBUTION TO PF AND OTHER FUNDS</v>
          </cell>
        </row>
        <row r="1847">
          <cell r="A1847" t="str">
            <v>X202012</v>
          </cell>
          <cell r="B1847" t="str">
            <v>Employer's Contribution Pension Fund</v>
          </cell>
          <cell r="C1847" t="str">
            <v>EXPENSES</v>
          </cell>
          <cell r="D1847" t="str">
            <v>INCOME STATEMENT</v>
          </cell>
          <cell r="E1847" t="str">
            <v xml:space="preserve"> </v>
          </cell>
          <cell r="F1847" t="str">
            <v xml:space="preserve"> </v>
          </cell>
          <cell r="G1847" t="str">
            <v>EXPENDITURE</v>
          </cell>
          <cell r="H1847" t="str">
            <v>EMPLOYEE COST</v>
          </cell>
          <cell r="I1847" t="str">
            <v>CONTRIBUTION TO PF AND OTHER FUNDS</v>
          </cell>
        </row>
        <row r="1848">
          <cell r="A1848" t="str">
            <v>X202013</v>
          </cell>
          <cell r="B1848" t="str">
            <v>Employer's Contribution to PWF</v>
          </cell>
          <cell r="C1848" t="str">
            <v>EXPENSES</v>
          </cell>
          <cell r="D1848" t="str">
            <v>INCOME STATEMENT</v>
          </cell>
          <cell r="E1848" t="str">
            <v xml:space="preserve"> </v>
          </cell>
          <cell r="F1848" t="str">
            <v xml:space="preserve"> </v>
          </cell>
          <cell r="G1848" t="str">
            <v>EXPENDITURE</v>
          </cell>
          <cell r="H1848" t="str">
            <v>EMPLOYEE COST</v>
          </cell>
          <cell r="I1848" t="str">
            <v>CONTRIBUTION TO PF AND OTHER FUNDS</v>
          </cell>
        </row>
        <row r="1849">
          <cell r="A1849" t="str">
            <v>X203001</v>
          </cell>
          <cell r="B1849" t="str">
            <v>Gratuity Expenses</v>
          </cell>
          <cell r="C1849" t="str">
            <v>EXPENSES</v>
          </cell>
          <cell r="D1849" t="str">
            <v>INCOME STATEMENT</v>
          </cell>
          <cell r="E1849" t="str">
            <v xml:space="preserve"> </v>
          </cell>
          <cell r="F1849" t="str">
            <v xml:space="preserve"> </v>
          </cell>
          <cell r="G1849" t="str">
            <v>EXPENDITURE</v>
          </cell>
          <cell r="H1849" t="str">
            <v>EMPLOYEE COST</v>
          </cell>
          <cell r="I1849" t="str">
            <v>RETIREMENT BENEFITS</v>
          </cell>
        </row>
        <row r="1850">
          <cell r="A1850" t="str">
            <v>X203002</v>
          </cell>
          <cell r="B1850" t="str">
            <v>Leave Encashment</v>
          </cell>
          <cell r="C1850" t="str">
            <v>EXPENSES</v>
          </cell>
          <cell r="D1850" t="str">
            <v>INCOME STATEMENT</v>
          </cell>
          <cell r="E1850" t="str">
            <v xml:space="preserve"> </v>
          </cell>
          <cell r="F1850" t="str">
            <v xml:space="preserve"> </v>
          </cell>
          <cell r="G1850" t="str">
            <v>EXPENDITURE</v>
          </cell>
          <cell r="H1850" t="str">
            <v>EMPLOYEE COST</v>
          </cell>
          <cell r="I1850" t="str">
            <v>RETIREMENT BENEFITS</v>
          </cell>
        </row>
        <row r="1851">
          <cell r="A1851" t="str">
            <v>X204001</v>
          </cell>
          <cell r="B1851" t="str">
            <v>Staff Welfare</v>
          </cell>
          <cell r="C1851" t="str">
            <v>EXPENSES</v>
          </cell>
          <cell r="D1851" t="str">
            <v>INCOME STATEMENT</v>
          </cell>
          <cell r="E1851" t="str">
            <v xml:space="preserve"> </v>
          </cell>
          <cell r="F1851" t="str">
            <v xml:space="preserve"> </v>
          </cell>
          <cell r="G1851" t="str">
            <v>EXPENDITURE</v>
          </cell>
          <cell r="H1851" t="str">
            <v>EMPLOYEE COST</v>
          </cell>
          <cell r="I1851" t="str">
            <v>STAFF WELFARE</v>
          </cell>
        </row>
        <row r="1852">
          <cell r="A1852" t="str">
            <v>X204002</v>
          </cell>
          <cell r="B1852" t="str">
            <v>Staff Welfare- Office Pantry Expenses</v>
          </cell>
          <cell r="C1852" t="str">
            <v>EXPENSES</v>
          </cell>
          <cell r="D1852" t="str">
            <v>INCOME STATEMENT</v>
          </cell>
          <cell r="E1852" t="str">
            <v xml:space="preserve"> </v>
          </cell>
          <cell r="F1852" t="str">
            <v xml:space="preserve"> </v>
          </cell>
          <cell r="G1852" t="str">
            <v>EXPENDITURE</v>
          </cell>
          <cell r="H1852" t="str">
            <v>EMPLOYEE COST</v>
          </cell>
          <cell r="I1852" t="str">
            <v>STAFF WELFARE</v>
          </cell>
        </row>
        <row r="1853">
          <cell r="A1853" t="str">
            <v>X204003</v>
          </cell>
          <cell r="B1853" t="str">
            <v>Staff Welfare- Medical</v>
          </cell>
          <cell r="C1853" t="str">
            <v>EXPENSES</v>
          </cell>
          <cell r="D1853" t="str">
            <v>INCOME STATEMENT</v>
          </cell>
          <cell r="E1853" t="str">
            <v xml:space="preserve"> </v>
          </cell>
          <cell r="F1853" t="str">
            <v xml:space="preserve"> </v>
          </cell>
          <cell r="G1853" t="str">
            <v>EXPENDITURE</v>
          </cell>
          <cell r="H1853" t="str">
            <v>EMPLOYEE COST</v>
          </cell>
          <cell r="I1853" t="str">
            <v>STAFF WELFARE</v>
          </cell>
        </row>
        <row r="1854">
          <cell r="A1854" t="str">
            <v>X204004</v>
          </cell>
          <cell r="B1854" t="str">
            <v>Staff Welfare- Uniforms</v>
          </cell>
          <cell r="C1854" t="str">
            <v>EXPENSES</v>
          </cell>
          <cell r="D1854" t="str">
            <v>INCOME STATEMENT</v>
          </cell>
          <cell r="E1854" t="str">
            <v xml:space="preserve"> </v>
          </cell>
          <cell r="F1854" t="str">
            <v xml:space="preserve"> </v>
          </cell>
          <cell r="G1854" t="str">
            <v>EXPENDITURE</v>
          </cell>
          <cell r="H1854" t="str">
            <v>EMPLOYEE COST</v>
          </cell>
          <cell r="I1854" t="str">
            <v>STAFF WELFARE</v>
          </cell>
        </row>
        <row r="1855">
          <cell r="A1855" t="str">
            <v>X204005</v>
          </cell>
          <cell r="B1855" t="str">
            <v>Staff Welfare- LTA</v>
          </cell>
          <cell r="C1855" t="str">
            <v>EXPENSES</v>
          </cell>
          <cell r="D1855" t="str">
            <v>INCOME STATEMENT</v>
          </cell>
          <cell r="E1855" t="str">
            <v xml:space="preserve"> </v>
          </cell>
          <cell r="F1855" t="str">
            <v xml:space="preserve"> </v>
          </cell>
          <cell r="G1855" t="str">
            <v>EXPENDITURE</v>
          </cell>
          <cell r="H1855" t="str">
            <v>EMPLOYEE COST</v>
          </cell>
          <cell r="I1855" t="str">
            <v>STAFF WELFARE</v>
          </cell>
        </row>
        <row r="1856">
          <cell r="A1856" t="str">
            <v>X204006</v>
          </cell>
          <cell r="B1856" t="str">
            <v>Staff Welfare- Gifts</v>
          </cell>
          <cell r="C1856" t="str">
            <v>EXPENSES</v>
          </cell>
          <cell r="D1856" t="str">
            <v>INCOME STATEMENT</v>
          </cell>
          <cell r="E1856" t="str">
            <v xml:space="preserve"> </v>
          </cell>
          <cell r="F1856" t="str">
            <v xml:space="preserve"> </v>
          </cell>
          <cell r="G1856" t="str">
            <v>EXPENDITURE</v>
          </cell>
          <cell r="H1856" t="str">
            <v>EMPLOYEE COST</v>
          </cell>
          <cell r="I1856" t="str">
            <v>STAFF WELFARE</v>
          </cell>
        </row>
        <row r="1857">
          <cell r="A1857" t="str">
            <v>X204007</v>
          </cell>
          <cell r="B1857" t="str">
            <v>Staff Welfare- Others</v>
          </cell>
          <cell r="C1857" t="str">
            <v>EXPENSES</v>
          </cell>
          <cell r="D1857" t="str">
            <v>INCOME STATEMENT</v>
          </cell>
          <cell r="E1857" t="str">
            <v xml:space="preserve"> </v>
          </cell>
          <cell r="F1857" t="str">
            <v xml:space="preserve"> </v>
          </cell>
          <cell r="G1857" t="str">
            <v>EXPENDITURE</v>
          </cell>
          <cell r="H1857" t="str">
            <v>EMPLOYEE COST</v>
          </cell>
          <cell r="I1857" t="str">
            <v>STAFF WELFARE</v>
          </cell>
        </row>
        <row r="1858">
          <cell r="A1858" t="str">
            <v>X204008</v>
          </cell>
          <cell r="B1858" t="str">
            <v>Employer Cost To Punjab Lab Welfare Fund</v>
          </cell>
          <cell r="C1858" t="str">
            <v>EXPENSES</v>
          </cell>
          <cell r="D1858" t="str">
            <v>INCOME STATEMENT</v>
          </cell>
          <cell r="E1858" t="str">
            <v xml:space="preserve"> </v>
          </cell>
          <cell r="F1858" t="str">
            <v xml:space="preserve"> </v>
          </cell>
          <cell r="G1858" t="str">
            <v>EXPENDITURE</v>
          </cell>
          <cell r="H1858" t="str">
            <v>EMPLOYEE COST</v>
          </cell>
          <cell r="I1858" t="str">
            <v>STAFF WELFARE</v>
          </cell>
        </row>
        <row r="1859">
          <cell r="A1859" t="str">
            <v>X204009</v>
          </cell>
          <cell r="B1859" t="str">
            <v>Labour Welfare</v>
          </cell>
          <cell r="C1859" t="str">
            <v>EXPENSES</v>
          </cell>
          <cell r="D1859" t="str">
            <v>INCOME STATEMENT</v>
          </cell>
          <cell r="E1859" t="str">
            <v xml:space="preserve"> </v>
          </cell>
          <cell r="F1859" t="str">
            <v xml:space="preserve"> </v>
          </cell>
          <cell r="G1859" t="str">
            <v>EXPENDITURE</v>
          </cell>
          <cell r="H1859" t="str">
            <v>EMPLOYEE COST</v>
          </cell>
          <cell r="I1859" t="str">
            <v>STAFF WELFARE</v>
          </cell>
        </row>
        <row r="1860">
          <cell r="A1860" t="str">
            <v>X204010</v>
          </cell>
          <cell r="B1860" t="str">
            <v>Directors Medical Exp.</v>
          </cell>
          <cell r="C1860" t="str">
            <v>EXPENSES</v>
          </cell>
          <cell r="D1860" t="str">
            <v>INCOME STATEMENT</v>
          </cell>
          <cell r="E1860" t="str">
            <v xml:space="preserve"> </v>
          </cell>
          <cell r="F1860" t="str">
            <v xml:space="preserve"> </v>
          </cell>
          <cell r="G1860" t="str">
            <v>EXPENDITURE</v>
          </cell>
          <cell r="H1860" t="str">
            <v>EMPLOYEE COST</v>
          </cell>
          <cell r="I1860" t="str">
            <v>STAFF WELFARE</v>
          </cell>
        </row>
        <row r="1861">
          <cell r="A1861" t="str">
            <v>X204011</v>
          </cell>
          <cell r="B1861" t="str">
            <v>Directors Medical Exp.- K P Singh</v>
          </cell>
          <cell r="C1861" t="str">
            <v>EXPENSES</v>
          </cell>
          <cell r="D1861" t="str">
            <v>INCOME STATEMENT</v>
          </cell>
          <cell r="E1861" t="str">
            <v xml:space="preserve"> </v>
          </cell>
          <cell r="F1861" t="str">
            <v xml:space="preserve"> </v>
          </cell>
          <cell r="G1861" t="str">
            <v>EXPENDITURE</v>
          </cell>
          <cell r="H1861" t="str">
            <v>EMPLOYEE COST</v>
          </cell>
          <cell r="I1861" t="str">
            <v>STAFF WELFARE</v>
          </cell>
        </row>
        <row r="1862">
          <cell r="A1862" t="str">
            <v>X204012</v>
          </cell>
          <cell r="B1862" t="str">
            <v>Directors Medical Exp.- Rajiv Singh</v>
          </cell>
          <cell r="C1862" t="str">
            <v>EXPENSES</v>
          </cell>
          <cell r="D1862" t="str">
            <v>INCOME STATEMENT</v>
          </cell>
          <cell r="E1862" t="str">
            <v xml:space="preserve"> </v>
          </cell>
          <cell r="F1862" t="str">
            <v xml:space="preserve"> </v>
          </cell>
          <cell r="G1862" t="str">
            <v>EXPENDITURE</v>
          </cell>
          <cell r="H1862" t="str">
            <v>EMPLOYEE COST</v>
          </cell>
          <cell r="I1862" t="str">
            <v>STAFF WELFARE</v>
          </cell>
        </row>
        <row r="1863">
          <cell r="A1863" t="str">
            <v>X204013</v>
          </cell>
          <cell r="B1863" t="str">
            <v>Directors Medical Exp.- Pia Singh</v>
          </cell>
          <cell r="C1863" t="str">
            <v>EXPENSES</v>
          </cell>
          <cell r="D1863" t="str">
            <v>INCOME STATEMENT</v>
          </cell>
          <cell r="E1863" t="str">
            <v xml:space="preserve"> </v>
          </cell>
          <cell r="F1863" t="str">
            <v xml:space="preserve"> </v>
          </cell>
          <cell r="G1863" t="str">
            <v>EXPENDITURE</v>
          </cell>
          <cell r="H1863" t="str">
            <v>EMPLOYEE COST</v>
          </cell>
          <cell r="I1863" t="str">
            <v>STAFF WELFARE</v>
          </cell>
        </row>
        <row r="1864">
          <cell r="A1864" t="str">
            <v>X204014</v>
          </cell>
          <cell r="B1864" t="str">
            <v>Directors Medical Exp.- T C Goyal</v>
          </cell>
          <cell r="C1864" t="str">
            <v>EXPENSES</v>
          </cell>
          <cell r="D1864" t="str">
            <v>INCOME STATEMENT</v>
          </cell>
          <cell r="E1864" t="str">
            <v xml:space="preserve"> </v>
          </cell>
          <cell r="F1864" t="str">
            <v xml:space="preserve"> </v>
          </cell>
          <cell r="G1864" t="str">
            <v>EXPENDITURE</v>
          </cell>
          <cell r="H1864" t="str">
            <v>EMPLOYEE COST</v>
          </cell>
          <cell r="I1864" t="str">
            <v>STAFF WELFARE</v>
          </cell>
        </row>
        <row r="1865">
          <cell r="A1865" t="str">
            <v>X204015</v>
          </cell>
          <cell r="B1865" t="str">
            <v>L.T.A.- Directors</v>
          </cell>
          <cell r="C1865" t="str">
            <v>EXPENSES</v>
          </cell>
          <cell r="D1865" t="str">
            <v>INCOME STATEMENT</v>
          </cell>
          <cell r="E1865" t="str">
            <v xml:space="preserve"> </v>
          </cell>
          <cell r="F1865" t="str">
            <v xml:space="preserve"> </v>
          </cell>
          <cell r="G1865" t="str">
            <v>EXPENDITURE</v>
          </cell>
          <cell r="H1865" t="str">
            <v>EMPLOYEE COST</v>
          </cell>
          <cell r="I1865" t="str">
            <v>STAFF WELFARE</v>
          </cell>
        </row>
        <row r="1866">
          <cell r="A1866" t="str">
            <v>X204016</v>
          </cell>
          <cell r="B1866" t="str">
            <v>Perquisites To Staff</v>
          </cell>
          <cell r="C1866" t="str">
            <v>EXPENSES</v>
          </cell>
          <cell r="D1866" t="str">
            <v>INCOME STATEMENT</v>
          </cell>
          <cell r="E1866" t="str">
            <v xml:space="preserve"> </v>
          </cell>
          <cell r="F1866" t="str">
            <v xml:space="preserve"> </v>
          </cell>
          <cell r="G1866" t="str">
            <v>EXPENDITURE</v>
          </cell>
          <cell r="H1866" t="str">
            <v>EMPLOYEE COST</v>
          </cell>
          <cell r="I1866" t="str">
            <v>STAFF WELFARE</v>
          </cell>
        </row>
        <row r="1867">
          <cell r="A1867" t="str">
            <v>X204017</v>
          </cell>
          <cell r="B1867" t="str">
            <v>Perks To Directors</v>
          </cell>
          <cell r="C1867" t="str">
            <v>EXPENSES</v>
          </cell>
          <cell r="D1867" t="str">
            <v>INCOME STATEMENT</v>
          </cell>
          <cell r="E1867" t="str">
            <v xml:space="preserve"> </v>
          </cell>
          <cell r="F1867" t="str">
            <v xml:space="preserve"> </v>
          </cell>
          <cell r="G1867" t="str">
            <v>EXPENDITURE</v>
          </cell>
          <cell r="H1867" t="str">
            <v>EMPLOYEE COST</v>
          </cell>
          <cell r="I1867" t="str">
            <v>STAFF WELFARE</v>
          </cell>
        </row>
        <row r="1868">
          <cell r="A1868" t="str">
            <v>X204018</v>
          </cell>
          <cell r="B1868" t="str">
            <v>Club Membership (Staff)</v>
          </cell>
          <cell r="C1868" t="str">
            <v>EXPENSES</v>
          </cell>
          <cell r="D1868" t="str">
            <v>INCOME STATEMENT</v>
          </cell>
          <cell r="E1868" t="str">
            <v xml:space="preserve"> </v>
          </cell>
          <cell r="F1868" t="str">
            <v xml:space="preserve"> </v>
          </cell>
          <cell r="G1868" t="str">
            <v>EXPENDITURE</v>
          </cell>
          <cell r="H1868" t="str">
            <v>EMPLOYEE COST</v>
          </cell>
          <cell r="I1868" t="str">
            <v>STAFF WELFARE</v>
          </cell>
        </row>
        <row r="1869">
          <cell r="A1869" t="str">
            <v>X204019</v>
          </cell>
          <cell r="B1869" t="str">
            <v>Club Membership (Director)</v>
          </cell>
          <cell r="C1869" t="str">
            <v>EXPENSES</v>
          </cell>
          <cell r="D1869" t="str">
            <v>INCOME STATEMENT</v>
          </cell>
          <cell r="E1869" t="str">
            <v xml:space="preserve"> </v>
          </cell>
          <cell r="F1869" t="str">
            <v xml:space="preserve"> </v>
          </cell>
          <cell r="G1869" t="str">
            <v>EXPENDITURE</v>
          </cell>
          <cell r="H1869" t="str">
            <v>EMPLOYEE COST</v>
          </cell>
          <cell r="I1869" t="str">
            <v>STAFF WELFARE</v>
          </cell>
        </row>
        <row r="1870">
          <cell r="A1870" t="str">
            <v>X204020</v>
          </cell>
          <cell r="B1870" t="str">
            <v>Staff Welfare - FBT</v>
          </cell>
          <cell r="C1870" t="str">
            <v>EXPENSES</v>
          </cell>
          <cell r="D1870" t="str">
            <v>INCOME STATEMENT</v>
          </cell>
          <cell r="E1870" t="str">
            <v xml:space="preserve"> </v>
          </cell>
          <cell r="F1870" t="str">
            <v xml:space="preserve"> </v>
          </cell>
          <cell r="G1870" t="str">
            <v>EXPENDITURE</v>
          </cell>
          <cell r="H1870" t="str">
            <v>EMPLOYEE COST</v>
          </cell>
          <cell r="I1870" t="str">
            <v>STAFF WELFARE</v>
          </cell>
        </row>
        <row r="1871">
          <cell r="A1871" t="str">
            <v>X204021</v>
          </cell>
          <cell r="B1871" t="str">
            <v>MOBILE SUBSIDY</v>
          </cell>
          <cell r="C1871" t="str">
            <v>EXPENSES</v>
          </cell>
          <cell r="D1871" t="str">
            <v>INCOME STATEMENT</v>
          </cell>
          <cell r="E1871" t="str">
            <v xml:space="preserve"> </v>
          </cell>
          <cell r="F1871" t="str">
            <v xml:space="preserve"> </v>
          </cell>
          <cell r="G1871" t="str">
            <v>EXPENDITURE</v>
          </cell>
          <cell r="H1871" t="str">
            <v>EMPLOYEE COST</v>
          </cell>
          <cell r="I1871" t="str">
            <v>STAFF WELFARE</v>
          </cell>
        </row>
        <row r="1872">
          <cell r="A1872" t="str">
            <v>X204022</v>
          </cell>
          <cell r="B1872" t="str">
            <v>Staff Pickup-Drop Exp.</v>
          </cell>
          <cell r="C1872" t="str">
            <v>EXPENSES</v>
          </cell>
          <cell r="D1872" t="str">
            <v>INCOME STATEMENT</v>
          </cell>
          <cell r="E1872" t="str">
            <v xml:space="preserve"> </v>
          </cell>
          <cell r="F1872" t="str">
            <v xml:space="preserve"> </v>
          </cell>
          <cell r="G1872" t="str">
            <v>EXPENDITURE</v>
          </cell>
          <cell r="H1872" t="str">
            <v>EMPLOYEE COST</v>
          </cell>
          <cell r="I1872" t="str">
            <v>STAFF WELFARE</v>
          </cell>
        </row>
        <row r="1873">
          <cell r="A1873" t="str">
            <v>X204023</v>
          </cell>
          <cell r="B1873" t="str">
            <v>HRS - Staff</v>
          </cell>
          <cell r="C1873" t="str">
            <v>EXPENSES</v>
          </cell>
          <cell r="D1873" t="str">
            <v>INCOME STATEMENT</v>
          </cell>
          <cell r="E1873" t="str">
            <v xml:space="preserve"> </v>
          </cell>
          <cell r="F1873" t="str">
            <v xml:space="preserve"> </v>
          </cell>
          <cell r="G1873" t="str">
            <v>EXPENDITURE</v>
          </cell>
          <cell r="H1873" t="str">
            <v>EMPLOYEE COST</v>
          </cell>
          <cell r="I1873" t="str">
            <v>STAFF WELFARE</v>
          </cell>
        </row>
        <row r="1874">
          <cell r="A1874" t="str">
            <v>X204024</v>
          </cell>
          <cell r="B1874" t="str">
            <v>Discount on Concesion Sales</v>
          </cell>
          <cell r="C1874" t="str">
            <v>EXPENSES</v>
          </cell>
          <cell r="D1874" t="str">
            <v>INCOME STATEMENT</v>
          </cell>
          <cell r="E1874" t="str">
            <v xml:space="preserve"> </v>
          </cell>
          <cell r="F1874" t="str">
            <v xml:space="preserve"> </v>
          </cell>
          <cell r="G1874" t="str">
            <v>EXPENDITURE</v>
          </cell>
          <cell r="H1874" t="str">
            <v>EMPLOYEE COST</v>
          </cell>
          <cell r="I1874" t="str">
            <v>STAFF WELFARE</v>
          </cell>
        </row>
        <row r="1875">
          <cell r="A1875" t="str">
            <v>X204025</v>
          </cell>
          <cell r="B1875" t="str">
            <v>Discount on Tickets</v>
          </cell>
          <cell r="C1875" t="str">
            <v>EXPENSES</v>
          </cell>
          <cell r="D1875" t="str">
            <v>INCOME STATEMENT</v>
          </cell>
          <cell r="E1875" t="str">
            <v xml:space="preserve"> </v>
          </cell>
          <cell r="F1875" t="str">
            <v xml:space="preserve"> </v>
          </cell>
          <cell r="G1875" t="str">
            <v>EXPENDITURE</v>
          </cell>
          <cell r="H1875" t="str">
            <v>EMPLOYEE COST</v>
          </cell>
          <cell r="I1875" t="str">
            <v>STAFF WELFARE</v>
          </cell>
        </row>
        <row r="1876">
          <cell r="A1876" t="str">
            <v>X204026</v>
          </cell>
          <cell r="B1876" t="str">
            <v>LEAVE TRAVEL ALLOWANCE</v>
          </cell>
          <cell r="C1876" t="str">
            <v>EXPENSES</v>
          </cell>
          <cell r="D1876" t="str">
            <v>INCOME STATEMENT</v>
          </cell>
          <cell r="E1876" t="str">
            <v xml:space="preserve"> </v>
          </cell>
          <cell r="G1876" t="str">
            <v>EXPENDITURE</v>
          </cell>
          <cell r="H1876" t="str">
            <v>EMPLOYEE COST</v>
          </cell>
          <cell r="I1876" t="str">
            <v>STAFF WELFARE</v>
          </cell>
        </row>
        <row r="1877">
          <cell r="A1877" t="str">
            <v>X204027</v>
          </cell>
          <cell r="B1877" t="str">
            <v>PERSONAL AWARD</v>
          </cell>
          <cell r="C1877" t="str">
            <v>EXPENSES</v>
          </cell>
          <cell r="D1877" t="str">
            <v>INCOME STATEMENT</v>
          </cell>
          <cell r="G1877" t="str">
            <v>EXPENDITURE</v>
          </cell>
          <cell r="H1877" t="str">
            <v>EMPLOYEE COST</v>
          </cell>
          <cell r="I1877" t="str">
            <v>STAFF WELFARE</v>
          </cell>
        </row>
        <row r="1878">
          <cell r="A1878" t="str">
            <v>X204028</v>
          </cell>
          <cell r="B1878" t="str">
            <v>PERFORMANCE AWARD</v>
          </cell>
          <cell r="C1878" t="str">
            <v>EXPENSES</v>
          </cell>
          <cell r="D1878" t="str">
            <v>INCOME STATEMENT</v>
          </cell>
          <cell r="G1878" t="str">
            <v>EXPENDITURE</v>
          </cell>
          <cell r="H1878" t="str">
            <v>EMPLOYEE COST</v>
          </cell>
          <cell r="I1878" t="str">
            <v>STAFF WELFARE</v>
          </cell>
        </row>
        <row r="1879">
          <cell r="A1879" t="str">
            <v>X301001</v>
          </cell>
          <cell r="B1879" t="str">
            <v>Int on Fixed per loans (Banks)</v>
          </cell>
          <cell r="C1879" t="str">
            <v>EXPENSES</v>
          </cell>
          <cell r="D1879" t="str">
            <v>INCOME STATEMENT</v>
          </cell>
          <cell r="E1879" t="str">
            <v xml:space="preserve"> </v>
          </cell>
          <cell r="F1879" t="str">
            <v xml:space="preserve"> </v>
          </cell>
          <cell r="G1879" t="str">
            <v>EXPENDITURE</v>
          </cell>
          <cell r="H1879" t="str">
            <v>INTEREST AND FINANCE CHARGES</v>
          </cell>
          <cell r="I1879" t="str">
            <v>BANK INTEREST</v>
          </cell>
        </row>
        <row r="1880">
          <cell r="A1880" t="str">
            <v>X301002</v>
          </cell>
          <cell r="B1880" t="str">
            <v>Int on Fixed per loans- HSBC Loans</v>
          </cell>
          <cell r="C1880" t="str">
            <v>EXPENSES</v>
          </cell>
          <cell r="D1880" t="str">
            <v>INCOME STATEMENT</v>
          </cell>
          <cell r="E1880" t="str">
            <v xml:space="preserve"> </v>
          </cell>
          <cell r="F1880" t="str">
            <v xml:space="preserve"> </v>
          </cell>
          <cell r="G1880" t="str">
            <v>EXPENDITURE</v>
          </cell>
          <cell r="H1880" t="str">
            <v>INTEREST AND FINANCE CHARGES</v>
          </cell>
          <cell r="I1880" t="str">
            <v>BANK INTEREST</v>
          </cell>
        </row>
        <row r="1881">
          <cell r="A1881" t="str">
            <v>X301003</v>
          </cell>
          <cell r="B1881" t="str">
            <v>Int on Fixed per loans- ICICI Loans</v>
          </cell>
          <cell r="C1881" t="str">
            <v>EXPENSES</v>
          </cell>
          <cell r="D1881" t="str">
            <v>INCOME STATEMENT</v>
          </cell>
          <cell r="E1881" t="str">
            <v xml:space="preserve"> </v>
          </cell>
          <cell r="F1881" t="str">
            <v xml:space="preserve"> </v>
          </cell>
          <cell r="G1881" t="str">
            <v>EXPENDITURE</v>
          </cell>
          <cell r="H1881" t="str">
            <v>INTEREST AND FINANCE CHARGES</v>
          </cell>
          <cell r="I1881" t="str">
            <v>BANK INTEREST</v>
          </cell>
        </row>
        <row r="1882">
          <cell r="A1882" t="str">
            <v>X301004</v>
          </cell>
          <cell r="B1882" t="str">
            <v>Int on Fixed per loans- Citi Bank Receiv</v>
          </cell>
          <cell r="C1882" t="str">
            <v>EXPENSES</v>
          </cell>
          <cell r="D1882" t="str">
            <v>INCOME STATEMENT</v>
          </cell>
          <cell r="E1882" t="str">
            <v xml:space="preserve"> </v>
          </cell>
          <cell r="F1882" t="str">
            <v xml:space="preserve"> </v>
          </cell>
          <cell r="G1882" t="str">
            <v>EXPENDITURE</v>
          </cell>
          <cell r="H1882" t="str">
            <v>INTEREST AND FINANCE CHARGES</v>
          </cell>
          <cell r="I1882" t="str">
            <v>BANK INTEREST</v>
          </cell>
        </row>
        <row r="1883">
          <cell r="A1883" t="str">
            <v>X301005</v>
          </cell>
          <cell r="B1883" t="str">
            <v>Int on Fixed per loans- HDFC</v>
          </cell>
          <cell r="C1883" t="str">
            <v>EXPENSES</v>
          </cell>
          <cell r="D1883" t="str">
            <v>INCOME STATEMENT</v>
          </cell>
          <cell r="E1883" t="str">
            <v xml:space="preserve"> </v>
          </cell>
          <cell r="F1883" t="str">
            <v xml:space="preserve"> </v>
          </cell>
          <cell r="G1883" t="str">
            <v>EXPENDITURE</v>
          </cell>
          <cell r="H1883" t="str">
            <v>INTEREST AND FINANCE CHARGES</v>
          </cell>
          <cell r="I1883" t="str">
            <v>BANK INTEREST</v>
          </cell>
        </row>
        <row r="1884">
          <cell r="A1884" t="str">
            <v>X301006</v>
          </cell>
          <cell r="B1884" t="str">
            <v>Int on Fixed per loans- FCL</v>
          </cell>
          <cell r="C1884" t="str">
            <v>EXPENSES</v>
          </cell>
          <cell r="D1884" t="str">
            <v>INCOME STATEMENT</v>
          </cell>
          <cell r="E1884" t="str">
            <v xml:space="preserve"> </v>
          </cell>
          <cell r="F1884" t="str">
            <v xml:space="preserve"> </v>
          </cell>
          <cell r="G1884" t="str">
            <v>EXPENDITURE</v>
          </cell>
          <cell r="H1884" t="str">
            <v>INTEREST AND FINANCE CHARGES</v>
          </cell>
          <cell r="I1884" t="str">
            <v>BANK INTEREST</v>
          </cell>
        </row>
        <row r="1885">
          <cell r="A1885" t="str">
            <v>X301007</v>
          </cell>
          <cell r="B1885" t="str">
            <v>Int on Fixed per loans- ECB</v>
          </cell>
          <cell r="C1885" t="str">
            <v>EXPENSES</v>
          </cell>
          <cell r="D1885" t="str">
            <v>INCOME STATEMENT</v>
          </cell>
          <cell r="E1885" t="str">
            <v xml:space="preserve"> </v>
          </cell>
          <cell r="F1885" t="str">
            <v xml:space="preserve"> </v>
          </cell>
          <cell r="G1885" t="str">
            <v>EXPENDITURE</v>
          </cell>
          <cell r="H1885" t="str">
            <v>INTEREST AND FINANCE CHARGES</v>
          </cell>
          <cell r="I1885" t="str">
            <v>BANK INTEREST</v>
          </cell>
        </row>
        <row r="1886">
          <cell r="A1886" t="str">
            <v>X301008</v>
          </cell>
          <cell r="B1886" t="str">
            <v>Int on Fixed per loans- ABN AMRO</v>
          </cell>
          <cell r="C1886" t="str">
            <v>EXPENSES</v>
          </cell>
          <cell r="D1886" t="str">
            <v>INCOME STATEMENT</v>
          </cell>
          <cell r="E1886" t="str">
            <v xml:space="preserve"> </v>
          </cell>
          <cell r="F1886" t="str">
            <v xml:space="preserve"> </v>
          </cell>
          <cell r="G1886" t="str">
            <v>EXPENDITURE</v>
          </cell>
          <cell r="H1886" t="str">
            <v>INTEREST AND FINANCE CHARGES</v>
          </cell>
          <cell r="I1886" t="str">
            <v>BANK INTEREST</v>
          </cell>
        </row>
        <row r="1887">
          <cell r="A1887" t="str">
            <v>X301009</v>
          </cell>
          <cell r="B1887" t="str">
            <v>Int on Fixed per loans- HDFC Bank</v>
          </cell>
          <cell r="C1887" t="str">
            <v>EXPENSES</v>
          </cell>
          <cell r="D1887" t="str">
            <v>INCOME STATEMENT</v>
          </cell>
          <cell r="E1887" t="str">
            <v xml:space="preserve"> </v>
          </cell>
          <cell r="F1887" t="str">
            <v xml:space="preserve"> </v>
          </cell>
          <cell r="G1887" t="str">
            <v>EXPENDITURE</v>
          </cell>
          <cell r="H1887" t="str">
            <v>INTEREST AND FINANCE CHARGES</v>
          </cell>
          <cell r="I1887" t="str">
            <v>BANK INTEREST</v>
          </cell>
        </row>
        <row r="1888">
          <cell r="A1888" t="str">
            <v>X301010</v>
          </cell>
          <cell r="B1888" t="str">
            <v>Int on Fixed per loans- DBS Banks</v>
          </cell>
          <cell r="C1888" t="str">
            <v>EXPENSES</v>
          </cell>
          <cell r="D1888" t="str">
            <v>INCOME STATEMENT</v>
          </cell>
          <cell r="E1888" t="str">
            <v xml:space="preserve"> </v>
          </cell>
          <cell r="F1888" t="str">
            <v xml:space="preserve"> </v>
          </cell>
          <cell r="G1888" t="str">
            <v>EXPENDITURE</v>
          </cell>
          <cell r="H1888" t="str">
            <v>INTEREST AND FINANCE CHARGES</v>
          </cell>
          <cell r="I1888" t="str">
            <v>BANK INTEREST</v>
          </cell>
        </row>
        <row r="1889">
          <cell r="A1889" t="str">
            <v>X301011</v>
          </cell>
          <cell r="B1889" t="str">
            <v>Int on Fixed per loans- IDBI Bank</v>
          </cell>
          <cell r="C1889" t="str">
            <v>EXPENSES</v>
          </cell>
          <cell r="D1889" t="str">
            <v>INCOME STATEMENT</v>
          </cell>
          <cell r="E1889" t="str">
            <v xml:space="preserve"> </v>
          </cell>
          <cell r="F1889" t="str">
            <v xml:space="preserve"> </v>
          </cell>
          <cell r="G1889" t="str">
            <v>EXPENDITURE</v>
          </cell>
          <cell r="H1889" t="str">
            <v>INTEREST AND FINANCE CHARGES</v>
          </cell>
          <cell r="I1889" t="str">
            <v>BANK INTEREST</v>
          </cell>
        </row>
        <row r="1890">
          <cell r="A1890" t="str">
            <v>X301012</v>
          </cell>
          <cell r="B1890" t="str">
            <v>Int on Fixed per loans- UTI Bank</v>
          </cell>
          <cell r="C1890" t="str">
            <v>EXPENSES</v>
          </cell>
          <cell r="D1890" t="str">
            <v>INCOME STATEMENT</v>
          </cell>
          <cell r="E1890" t="str">
            <v xml:space="preserve"> </v>
          </cell>
          <cell r="F1890" t="str">
            <v xml:space="preserve"> </v>
          </cell>
          <cell r="G1890" t="str">
            <v>EXPENDITURE</v>
          </cell>
          <cell r="H1890" t="str">
            <v>INTEREST AND FINANCE CHARGES</v>
          </cell>
          <cell r="I1890" t="str">
            <v>BANK INTEREST</v>
          </cell>
        </row>
        <row r="1891">
          <cell r="A1891" t="str">
            <v>X301013</v>
          </cell>
          <cell r="B1891" t="str">
            <v>Int on Fixed per loans- Unitd Bnk of Ind</v>
          </cell>
          <cell r="C1891" t="str">
            <v>EXPENSES</v>
          </cell>
          <cell r="D1891" t="str">
            <v>INCOME STATEMENT</v>
          </cell>
          <cell r="E1891" t="str">
            <v xml:space="preserve"> </v>
          </cell>
          <cell r="F1891" t="str">
            <v xml:space="preserve"> </v>
          </cell>
          <cell r="G1891" t="str">
            <v>EXPENDITURE</v>
          </cell>
          <cell r="H1891" t="str">
            <v>INTEREST AND FINANCE CHARGES</v>
          </cell>
          <cell r="I1891" t="str">
            <v>BANK INTEREST</v>
          </cell>
        </row>
        <row r="1892">
          <cell r="A1892" t="str">
            <v>X301014</v>
          </cell>
          <cell r="B1892" t="str">
            <v>Int on Fixed per loans- BOB</v>
          </cell>
          <cell r="C1892" t="str">
            <v>EXPENSES</v>
          </cell>
          <cell r="D1892" t="str">
            <v>INCOME STATEMENT</v>
          </cell>
          <cell r="E1892" t="str">
            <v xml:space="preserve"> </v>
          </cell>
          <cell r="F1892" t="str">
            <v xml:space="preserve"> </v>
          </cell>
          <cell r="G1892" t="str">
            <v>EXPENDITURE</v>
          </cell>
          <cell r="H1892" t="str">
            <v>INTEREST AND FINANCE CHARGES</v>
          </cell>
          <cell r="I1892" t="str">
            <v>BANK INTEREST</v>
          </cell>
        </row>
        <row r="1893">
          <cell r="A1893" t="str">
            <v>X301015</v>
          </cell>
          <cell r="B1893" t="str">
            <v>Int on Fixed per loans- BOM</v>
          </cell>
          <cell r="C1893" t="str">
            <v>EXPENSES</v>
          </cell>
          <cell r="D1893" t="str">
            <v>INCOME STATEMENT</v>
          </cell>
          <cell r="E1893" t="str">
            <v xml:space="preserve"> </v>
          </cell>
          <cell r="F1893" t="str">
            <v xml:space="preserve"> </v>
          </cell>
          <cell r="G1893" t="str">
            <v>EXPENDITURE</v>
          </cell>
          <cell r="H1893" t="str">
            <v>INTEREST AND FINANCE CHARGES</v>
          </cell>
          <cell r="I1893" t="str">
            <v>BANK INTEREST</v>
          </cell>
        </row>
        <row r="1894">
          <cell r="A1894" t="str">
            <v>X301016</v>
          </cell>
          <cell r="B1894" t="str">
            <v>Int on Fixed per loans- Deutsche Bank</v>
          </cell>
          <cell r="C1894" t="str">
            <v>EXPENSES</v>
          </cell>
          <cell r="D1894" t="str">
            <v>INCOME STATEMENT</v>
          </cell>
          <cell r="E1894" t="str">
            <v xml:space="preserve"> </v>
          </cell>
          <cell r="F1894" t="str">
            <v xml:space="preserve"> </v>
          </cell>
          <cell r="G1894" t="str">
            <v>EXPENDITURE</v>
          </cell>
          <cell r="H1894" t="str">
            <v>INTEREST AND FINANCE CHARGES</v>
          </cell>
          <cell r="I1894" t="str">
            <v>BANK INTEREST</v>
          </cell>
        </row>
        <row r="1895">
          <cell r="A1895" t="str">
            <v>X301017</v>
          </cell>
          <cell r="B1895" t="str">
            <v>Int on Fixed per loans- UCO</v>
          </cell>
          <cell r="C1895" t="str">
            <v>EXPENSES</v>
          </cell>
          <cell r="D1895" t="str">
            <v>INCOME STATEMENT</v>
          </cell>
          <cell r="E1895" t="str">
            <v xml:space="preserve"> </v>
          </cell>
          <cell r="F1895" t="str">
            <v xml:space="preserve"> </v>
          </cell>
          <cell r="G1895" t="str">
            <v>EXPENDITURE</v>
          </cell>
          <cell r="H1895" t="str">
            <v>INTEREST AND FINANCE CHARGES</v>
          </cell>
          <cell r="I1895" t="str">
            <v>BANK INTEREST</v>
          </cell>
        </row>
        <row r="1896">
          <cell r="A1896" t="str">
            <v>X301018</v>
          </cell>
          <cell r="B1896" t="str">
            <v>Int on Fixed per loans- ILFS</v>
          </cell>
          <cell r="C1896" t="str">
            <v>EXPENSES</v>
          </cell>
          <cell r="D1896" t="str">
            <v>INCOME STATEMENT</v>
          </cell>
          <cell r="E1896" t="str">
            <v xml:space="preserve"> </v>
          </cell>
          <cell r="F1896" t="str">
            <v xml:space="preserve"> </v>
          </cell>
          <cell r="G1896" t="str">
            <v>EXPENDITURE</v>
          </cell>
          <cell r="H1896" t="str">
            <v>INTEREST AND FINANCE CHARGES</v>
          </cell>
          <cell r="I1896" t="str">
            <v>BANK INTEREST</v>
          </cell>
        </row>
        <row r="1897">
          <cell r="A1897" t="str">
            <v>X301019</v>
          </cell>
          <cell r="B1897" t="str">
            <v>Int on Fixed per loans- Corporatio Bank</v>
          </cell>
          <cell r="C1897" t="str">
            <v>EXPENSES</v>
          </cell>
          <cell r="D1897" t="str">
            <v>INCOME STATEMENT</v>
          </cell>
          <cell r="E1897" t="str">
            <v xml:space="preserve"> </v>
          </cell>
          <cell r="F1897" t="str">
            <v xml:space="preserve"> </v>
          </cell>
          <cell r="G1897" t="str">
            <v>EXPENDITURE</v>
          </cell>
          <cell r="H1897" t="str">
            <v>INTEREST AND FINANCE CHARGES</v>
          </cell>
          <cell r="I1897" t="str">
            <v>BANK INTEREST</v>
          </cell>
        </row>
        <row r="1898">
          <cell r="A1898" t="str">
            <v>X301020</v>
          </cell>
          <cell r="B1898" t="str">
            <v>Int on Fixed per loans- SCB</v>
          </cell>
          <cell r="C1898" t="str">
            <v>EXPENSES</v>
          </cell>
          <cell r="D1898" t="str">
            <v>INCOME STATEMENT</v>
          </cell>
          <cell r="E1898" t="str">
            <v xml:space="preserve"> </v>
          </cell>
          <cell r="F1898" t="str">
            <v xml:space="preserve"> </v>
          </cell>
          <cell r="G1898" t="str">
            <v>EXPENDITURE</v>
          </cell>
          <cell r="H1898" t="str">
            <v>INTEREST AND FINANCE CHARGES</v>
          </cell>
          <cell r="I1898" t="str">
            <v>BANK INTEREST</v>
          </cell>
        </row>
        <row r="1899">
          <cell r="A1899" t="str">
            <v>X301021</v>
          </cell>
          <cell r="B1899" t="str">
            <v>Int on Fixed per loans- Citi Bnk/Mgnolia</v>
          </cell>
          <cell r="C1899" t="str">
            <v>EXPENSES</v>
          </cell>
          <cell r="D1899" t="str">
            <v>INCOME STATEMENT</v>
          </cell>
          <cell r="E1899" t="str">
            <v xml:space="preserve"> </v>
          </cell>
          <cell r="F1899" t="str">
            <v xml:space="preserve"> </v>
          </cell>
          <cell r="G1899" t="str">
            <v>EXPENDITURE</v>
          </cell>
          <cell r="H1899" t="str">
            <v>INTEREST AND FINANCE CHARGES</v>
          </cell>
          <cell r="I1899" t="str">
            <v>BANK INTEREST</v>
          </cell>
        </row>
        <row r="1900">
          <cell r="A1900" t="str">
            <v>X301022</v>
          </cell>
          <cell r="B1900" t="str">
            <v>Int on Fixed per loans- Kotak</v>
          </cell>
          <cell r="C1900" t="str">
            <v>EXPENSES</v>
          </cell>
          <cell r="D1900" t="str">
            <v>INCOME STATEMENT</v>
          </cell>
          <cell r="E1900" t="str">
            <v xml:space="preserve"> </v>
          </cell>
          <cell r="F1900" t="str">
            <v xml:space="preserve"> </v>
          </cell>
          <cell r="G1900" t="str">
            <v>EXPENDITURE</v>
          </cell>
          <cell r="H1900" t="str">
            <v>INTEREST AND FINANCE CHARGES</v>
          </cell>
          <cell r="I1900" t="str">
            <v>BANK INTEREST</v>
          </cell>
        </row>
        <row r="1901">
          <cell r="A1901" t="str">
            <v>X301023</v>
          </cell>
          <cell r="B1901" t="str">
            <v>Int on Fixed per loans- S B O H</v>
          </cell>
          <cell r="C1901" t="str">
            <v>EXPENSES</v>
          </cell>
          <cell r="D1901" t="str">
            <v>INCOME STATEMENT</v>
          </cell>
          <cell r="E1901" t="str">
            <v xml:space="preserve"> </v>
          </cell>
          <cell r="F1901" t="str">
            <v xml:space="preserve"> </v>
          </cell>
          <cell r="G1901" t="str">
            <v>EXPENDITURE</v>
          </cell>
          <cell r="H1901" t="str">
            <v>INTEREST AND FINANCE CHARGES</v>
          </cell>
          <cell r="I1901" t="str">
            <v>BANK INTEREST</v>
          </cell>
        </row>
        <row r="1902">
          <cell r="A1902" t="str">
            <v>X301024</v>
          </cell>
          <cell r="B1902" t="str">
            <v>Int on Fixed per loans- GE Capital</v>
          </cell>
          <cell r="C1902" t="str">
            <v>EXPENSES</v>
          </cell>
          <cell r="D1902" t="str">
            <v>INCOME STATEMENT</v>
          </cell>
          <cell r="E1902" t="str">
            <v xml:space="preserve"> </v>
          </cell>
          <cell r="F1902" t="str">
            <v xml:space="preserve"> </v>
          </cell>
          <cell r="G1902" t="str">
            <v>EXPENDITURE</v>
          </cell>
          <cell r="H1902" t="str">
            <v>INTEREST AND FINANCE CHARGES</v>
          </cell>
          <cell r="I1902" t="str">
            <v>BANK INTEREST</v>
          </cell>
        </row>
        <row r="1903">
          <cell r="A1903" t="str">
            <v>X301025</v>
          </cell>
          <cell r="B1903" t="str">
            <v>Int on Fixed per loans- SBI</v>
          </cell>
          <cell r="C1903" t="str">
            <v>EXPENSES</v>
          </cell>
          <cell r="D1903" t="str">
            <v>INCOME STATEMENT</v>
          </cell>
          <cell r="E1903" t="str">
            <v xml:space="preserve"> </v>
          </cell>
          <cell r="F1903" t="str">
            <v xml:space="preserve"> </v>
          </cell>
          <cell r="G1903" t="str">
            <v>EXPENDITURE</v>
          </cell>
          <cell r="H1903" t="str">
            <v>INTEREST AND FINANCE CHARGES</v>
          </cell>
          <cell r="I1903" t="str">
            <v>BANK INTEREST</v>
          </cell>
        </row>
        <row r="1904">
          <cell r="A1904" t="str">
            <v>X301026</v>
          </cell>
          <cell r="B1904" t="str">
            <v>Int on Fixed per loans- DSP Merryl Cap</v>
          </cell>
          <cell r="C1904" t="str">
            <v>EXPENSES</v>
          </cell>
          <cell r="D1904" t="str">
            <v>INCOME STATEMENT</v>
          </cell>
          <cell r="E1904" t="str">
            <v xml:space="preserve"> </v>
          </cell>
          <cell r="F1904" t="str">
            <v xml:space="preserve"> </v>
          </cell>
          <cell r="G1904" t="str">
            <v>EXPENDITURE</v>
          </cell>
          <cell r="H1904" t="str">
            <v>INTEREST AND FINANCE CHARGES</v>
          </cell>
          <cell r="I1904" t="str">
            <v>BANK INTEREST</v>
          </cell>
        </row>
        <row r="1905">
          <cell r="A1905" t="str">
            <v>X301027</v>
          </cell>
          <cell r="B1905" t="str">
            <v>Int on Fixed per loans- S B O T</v>
          </cell>
          <cell r="C1905" t="str">
            <v>EXPENSES</v>
          </cell>
          <cell r="D1905" t="str">
            <v>INCOME STATEMENT</v>
          </cell>
          <cell r="E1905" t="str">
            <v xml:space="preserve"> </v>
          </cell>
          <cell r="F1905" t="str">
            <v xml:space="preserve"> </v>
          </cell>
          <cell r="G1905" t="str">
            <v>EXPENDITURE</v>
          </cell>
          <cell r="H1905" t="str">
            <v>INTEREST AND FINANCE CHARGES</v>
          </cell>
          <cell r="I1905" t="str">
            <v>BANK INTEREST</v>
          </cell>
        </row>
        <row r="1906">
          <cell r="A1906" t="str">
            <v>X301028</v>
          </cell>
          <cell r="B1906" t="str">
            <v>Int on Fixed per loans- YES BANK</v>
          </cell>
          <cell r="C1906" t="str">
            <v>EXPENSES</v>
          </cell>
          <cell r="D1906" t="str">
            <v>INCOME STATEMENT</v>
          </cell>
          <cell r="E1906" t="str">
            <v xml:space="preserve"> </v>
          </cell>
          <cell r="F1906" t="str">
            <v xml:space="preserve"> </v>
          </cell>
          <cell r="G1906" t="str">
            <v>EXPENDITURE</v>
          </cell>
          <cell r="H1906" t="str">
            <v>INTEREST AND FINANCE CHARGES</v>
          </cell>
          <cell r="I1906" t="str">
            <v>BANK INTEREST</v>
          </cell>
        </row>
        <row r="1907">
          <cell r="A1907" t="str">
            <v>X301101</v>
          </cell>
          <cell r="B1907" t="str">
            <v>Int on Fixed per loans (Debentures)</v>
          </cell>
          <cell r="C1907" t="str">
            <v>EXPENSES</v>
          </cell>
          <cell r="D1907" t="str">
            <v>INCOME STATEMENT</v>
          </cell>
          <cell r="E1907" t="str">
            <v xml:space="preserve"> </v>
          </cell>
          <cell r="F1907" t="str">
            <v xml:space="preserve"> </v>
          </cell>
          <cell r="G1907" t="str">
            <v>EXPENDITURE</v>
          </cell>
          <cell r="H1907" t="str">
            <v>INTEREST AND FINANCE CHARGES</v>
          </cell>
          <cell r="I1907" t="str">
            <v>FINANCE CHARGES</v>
          </cell>
        </row>
        <row r="1908">
          <cell r="A1908" t="str">
            <v>X301201</v>
          </cell>
          <cell r="B1908" t="str">
            <v>Int on Fixed per loans (Public Deposits)</v>
          </cell>
          <cell r="C1908" t="str">
            <v>EXPENSES</v>
          </cell>
          <cell r="D1908" t="str">
            <v>INCOME STATEMENT</v>
          </cell>
          <cell r="E1908" t="str">
            <v xml:space="preserve"> </v>
          </cell>
          <cell r="F1908" t="str">
            <v xml:space="preserve"> </v>
          </cell>
          <cell r="G1908" t="str">
            <v>EXPENDITURE</v>
          </cell>
          <cell r="H1908" t="str">
            <v>INTEREST AND FINANCE CHARGES</v>
          </cell>
          <cell r="I1908" t="str">
            <v>FINANCE CHARGES</v>
          </cell>
        </row>
        <row r="1909">
          <cell r="A1909" t="str">
            <v>X301301</v>
          </cell>
          <cell r="B1909" t="str">
            <v>Interest On Vehicle Loan</v>
          </cell>
          <cell r="C1909" t="str">
            <v>EXPENSES</v>
          </cell>
          <cell r="D1909" t="str">
            <v>INCOME STATEMENT</v>
          </cell>
          <cell r="E1909" t="str">
            <v xml:space="preserve"> </v>
          </cell>
          <cell r="F1909" t="str">
            <v xml:space="preserve"> </v>
          </cell>
          <cell r="G1909" t="str">
            <v>EXPENDITURE</v>
          </cell>
          <cell r="H1909" t="str">
            <v>INTEREST AND FINANCE CHARGES</v>
          </cell>
          <cell r="I1909" t="str">
            <v>BANK INTEREST</v>
          </cell>
        </row>
        <row r="1910">
          <cell r="A1910" t="str">
            <v>X301401</v>
          </cell>
          <cell r="B1910" t="str">
            <v>Interest on Overdraft Accounts</v>
          </cell>
          <cell r="C1910" t="str">
            <v>EXPENSES</v>
          </cell>
          <cell r="D1910" t="str">
            <v>INCOME STATEMENT</v>
          </cell>
          <cell r="E1910" t="str">
            <v xml:space="preserve"> </v>
          </cell>
          <cell r="F1910" t="str">
            <v xml:space="preserve"> </v>
          </cell>
          <cell r="G1910" t="str">
            <v>EXPENDITURE</v>
          </cell>
          <cell r="H1910" t="str">
            <v>INTEREST AND FINANCE CHARGES</v>
          </cell>
          <cell r="I1910" t="str">
            <v>BANK INTEREST</v>
          </cell>
        </row>
        <row r="1911">
          <cell r="A1911" t="str">
            <v>X301402</v>
          </cell>
          <cell r="B1911" t="str">
            <v>Int Paid Bnk Overdraft- ABN AMRO</v>
          </cell>
          <cell r="C1911" t="str">
            <v>EXPENSES</v>
          </cell>
          <cell r="D1911" t="str">
            <v>INCOME STATEMENT</v>
          </cell>
          <cell r="E1911" t="str">
            <v xml:space="preserve"> </v>
          </cell>
          <cell r="F1911" t="str">
            <v xml:space="preserve"> </v>
          </cell>
          <cell r="G1911" t="str">
            <v>EXPENDITURE</v>
          </cell>
          <cell r="H1911" t="str">
            <v>INTEREST AND FINANCE CHARGES</v>
          </cell>
          <cell r="I1911" t="str">
            <v>BANK INTEREST</v>
          </cell>
        </row>
        <row r="1912">
          <cell r="A1912" t="str">
            <v>X301403</v>
          </cell>
          <cell r="B1912" t="str">
            <v>Int Paid Bnk Overdraft- HDFC</v>
          </cell>
          <cell r="C1912" t="str">
            <v>EXPENSES</v>
          </cell>
          <cell r="D1912" t="str">
            <v>INCOME STATEMENT</v>
          </cell>
          <cell r="E1912" t="str">
            <v xml:space="preserve"> </v>
          </cell>
          <cell r="F1912" t="str">
            <v xml:space="preserve"> </v>
          </cell>
          <cell r="G1912" t="str">
            <v>EXPENDITURE</v>
          </cell>
          <cell r="H1912" t="str">
            <v>INTEREST AND FINANCE CHARGES</v>
          </cell>
          <cell r="I1912" t="str">
            <v>BANK INTEREST</v>
          </cell>
        </row>
        <row r="1913">
          <cell r="A1913" t="str">
            <v>X301404</v>
          </cell>
          <cell r="B1913" t="str">
            <v>Int Paid Bnk Overdraft- Citi Bank</v>
          </cell>
          <cell r="C1913" t="str">
            <v>EXPENSES</v>
          </cell>
          <cell r="D1913" t="str">
            <v>INCOME STATEMENT</v>
          </cell>
          <cell r="E1913" t="str">
            <v xml:space="preserve"> </v>
          </cell>
          <cell r="F1913" t="str">
            <v xml:space="preserve"> </v>
          </cell>
          <cell r="G1913" t="str">
            <v>EXPENDITURE</v>
          </cell>
          <cell r="H1913" t="str">
            <v>INTEREST AND FINANCE CHARGES</v>
          </cell>
          <cell r="I1913" t="str">
            <v>BANK INTEREST</v>
          </cell>
        </row>
        <row r="1914">
          <cell r="A1914" t="str">
            <v>X301405</v>
          </cell>
          <cell r="B1914" t="str">
            <v>Int Paid Bnk Overdraft- ICICI Bank</v>
          </cell>
          <cell r="C1914" t="str">
            <v>EXPENSES</v>
          </cell>
          <cell r="D1914" t="str">
            <v>INCOME STATEMENT</v>
          </cell>
          <cell r="E1914" t="str">
            <v xml:space="preserve"> </v>
          </cell>
          <cell r="F1914" t="str">
            <v xml:space="preserve"> </v>
          </cell>
          <cell r="G1914" t="str">
            <v>EXPENDITURE</v>
          </cell>
          <cell r="H1914" t="str">
            <v>INTEREST AND FINANCE CHARGES</v>
          </cell>
          <cell r="I1914" t="str">
            <v>BANK INTEREST</v>
          </cell>
        </row>
        <row r="1915">
          <cell r="A1915" t="str">
            <v>X301406</v>
          </cell>
          <cell r="B1915" t="str">
            <v>Int Paid Bnk Overdraft- Corporation Bank</v>
          </cell>
          <cell r="C1915" t="str">
            <v>EXPENSES</v>
          </cell>
          <cell r="D1915" t="str">
            <v>INCOME STATEMENT</v>
          </cell>
          <cell r="E1915" t="str">
            <v xml:space="preserve"> </v>
          </cell>
          <cell r="F1915" t="str">
            <v xml:space="preserve"> </v>
          </cell>
          <cell r="G1915" t="str">
            <v>EXPENDITURE</v>
          </cell>
          <cell r="H1915" t="str">
            <v>INTEREST AND FINANCE CHARGES</v>
          </cell>
          <cell r="I1915" t="str">
            <v>BANK INTEREST</v>
          </cell>
        </row>
        <row r="1916">
          <cell r="A1916" t="str">
            <v>X301407</v>
          </cell>
          <cell r="B1916" t="str">
            <v>Int Paid Bnk Overdraft- SCB</v>
          </cell>
          <cell r="C1916" t="str">
            <v>EXPENSES</v>
          </cell>
          <cell r="D1916" t="str">
            <v>INCOME STATEMENT</v>
          </cell>
          <cell r="E1916" t="str">
            <v xml:space="preserve"> </v>
          </cell>
          <cell r="F1916" t="str">
            <v xml:space="preserve"> </v>
          </cell>
          <cell r="G1916" t="str">
            <v>EXPENDITURE</v>
          </cell>
          <cell r="H1916" t="str">
            <v>INTEREST AND FINANCE CHARGES</v>
          </cell>
          <cell r="I1916" t="str">
            <v>BANK INTEREST</v>
          </cell>
        </row>
        <row r="1917">
          <cell r="A1917" t="str">
            <v>X301408</v>
          </cell>
          <cell r="B1917" t="str">
            <v>Int Paid Bnk Overdraft- SBI</v>
          </cell>
          <cell r="C1917" t="str">
            <v>EXPENSES</v>
          </cell>
          <cell r="D1917" t="str">
            <v>INCOME STATEMENT</v>
          </cell>
          <cell r="E1917" t="str">
            <v xml:space="preserve"> </v>
          </cell>
          <cell r="F1917" t="str">
            <v xml:space="preserve"> </v>
          </cell>
          <cell r="G1917" t="str">
            <v>EXPENDITURE</v>
          </cell>
          <cell r="H1917" t="str">
            <v>INTEREST AND FINANCE CHARGES</v>
          </cell>
          <cell r="I1917" t="str">
            <v>BANK INTEREST</v>
          </cell>
        </row>
        <row r="1918">
          <cell r="A1918" t="str">
            <v>X301409</v>
          </cell>
          <cell r="B1918" t="str">
            <v>Int Paid Bnk Overdraft- DBS</v>
          </cell>
          <cell r="C1918" t="str">
            <v>EXPENSES</v>
          </cell>
          <cell r="D1918" t="str">
            <v>INCOME STATEMENT</v>
          </cell>
          <cell r="E1918" t="str">
            <v xml:space="preserve"> </v>
          </cell>
          <cell r="F1918" t="str">
            <v xml:space="preserve"> </v>
          </cell>
          <cell r="G1918" t="str">
            <v>EXPENDITURE</v>
          </cell>
          <cell r="H1918" t="str">
            <v>INTEREST AND FINANCE CHARGES</v>
          </cell>
          <cell r="I1918" t="str">
            <v>BANK INTEREST</v>
          </cell>
        </row>
        <row r="1919">
          <cell r="A1919" t="str">
            <v>X301410</v>
          </cell>
          <cell r="B1919" t="str">
            <v>Int Paid Bnk Overdraft- HSBC</v>
          </cell>
          <cell r="C1919" t="str">
            <v>EXPENSES</v>
          </cell>
          <cell r="D1919" t="str">
            <v>INCOME STATEMENT</v>
          </cell>
          <cell r="E1919" t="str">
            <v xml:space="preserve"> </v>
          </cell>
          <cell r="F1919" t="str">
            <v xml:space="preserve"> </v>
          </cell>
          <cell r="G1919" t="str">
            <v>EXPENDITURE</v>
          </cell>
          <cell r="H1919" t="str">
            <v>INTEREST AND FINANCE CHARGES</v>
          </cell>
          <cell r="I1919" t="str">
            <v>BANK INTEREST</v>
          </cell>
        </row>
        <row r="1920">
          <cell r="A1920" t="str">
            <v>X301411</v>
          </cell>
          <cell r="B1920" t="str">
            <v>Int Paid Bnk Overdraft- Ing Vysya</v>
          </cell>
          <cell r="C1920" t="str">
            <v>EXPENSES</v>
          </cell>
          <cell r="D1920" t="str">
            <v>INCOME STATEMENT</v>
          </cell>
          <cell r="E1920" t="str">
            <v xml:space="preserve"> </v>
          </cell>
          <cell r="F1920" t="str">
            <v xml:space="preserve"> </v>
          </cell>
          <cell r="G1920" t="str">
            <v>EXPENDITURE</v>
          </cell>
          <cell r="H1920" t="str">
            <v>INTEREST AND FINANCE CHARGES</v>
          </cell>
          <cell r="I1920" t="str">
            <v>BANK INTEREST</v>
          </cell>
        </row>
        <row r="1921">
          <cell r="A1921" t="str">
            <v>X301412</v>
          </cell>
          <cell r="B1921" t="str">
            <v>Int Paid Bnk Overdraft- SBH</v>
          </cell>
          <cell r="C1921" t="str">
            <v>EXPENSES</v>
          </cell>
          <cell r="D1921" t="str">
            <v>INCOME STATEMENT</v>
          </cell>
          <cell r="E1921" t="str">
            <v xml:space="preserve"> </v>
          </cell>
          <cell r="F1921" t="str">
            <v xml:space="preserve"> </v>
          </cell>
          <cell r="G1921" t="str">
            <v>EXPENDITURE</v>
          </cell>
          <cell r="H1921" t="str">
            <v>INTEREST AND FINANCE CHARGES</v>
          </cell>
          <cell r="I1921" t="str">
            <v>BANK INTEREST</v>
          </cell>
        </row>
        <row r="1922">
          <cell r="A1922" t="str">
            <v>X301413</v>
          </cell>
          <cell r="B1922" t="str">
            <v>Int Paid Bnk Overdraft- Kotak</v>
          </cell>
          <cell r="C1922" t="str">
            <v>EXPENSES</v>
          </cell>
          <cell r="D1922" t="str">
            <v>INCOME STATEMENT</v>
          </cell>
          <cell r="E1922" t="str">
            <v xml:space="preserve"> </v>
          </cell>
          <cell r="F1922" t="str">
            <v xml:space="preserve"> </v>
          </cell>
          <cell r="G1922" t="str">
            <v>EXPENDITURE</v>
          </cell>
          <cell r="H1922" t="str">
            <v>INTEREST AND FINANCE CHARGES</v>
          </cell>
          <cell r="I1922" t="str">
            <v>BANK INTEREST</v>
          </cell>
        </row>
        <row r="1923">
          <cell r="A1923" t="str">
            <v>X301414</v>
          </cell>
          <cell r="B1923" t="str">
            <v>Int Paid Bnk Overdraft- SBOT</v>
          </cell>
          <cell r="C1923" t="str">
            <v>EXPENSES</v>
          </cell>
          <cell r="D1923" t="str">
            <v>INCOME STATEMENT</v>
          </cell>
          <cell r="E1923" t="str">
            <v xml:space="preserve"> </v>
          </cell>
          <cell r="F1923" t="str">
            <v xml:space="preserve"> </v>
          </cell>
          <cell r="G1923" t="str">
            <v>EXPENDITURE</v>
          </cell>
          <cell r="H1923" t="str">
            <v>INTEREST AND FINANCE CHARGES</v>
          </cell>
          <cell r="I1923" t="str">
            <v>BANK INTEREST</v>
          </cell>
        </row>
        <row r="1924">
          <cell r="A1924" t="str">
            <v>X301501</v>
          </cell>
          <cell r="B1924" t="str">
            <v>Int on loan (Gp Co.)</v>
          </cell>
          <cell r="C1924" t="str">
            <v>EXPENSES</v>
          </cell>
          <cell r="D1924" t="str">
            <v>INCOME STATEMENT</v>
          </cell>
          <cell r="E1924" t="str">
            <v xml:space="preserve"> </v>
          </cell>
          <cell r="F1924" t="str">
            <v xml:space="preserve"> </v>
          </cell>
          <cell r="G1924" t="str">
            <v>EXPENDITURE</v>
          </cell>
          <cell r="H1924" t="str">
            <v>INTEREST AND FINANCE CHARGES</v>
          </cell>
          <cell r="I1924" t="str">
            <v>BANK INTEREST</v>
          </cell>
        </row>
        <row r="1925">
          <cell r="A1925" t="str">
            <v>X301502</v>
          </cell>
          <cell r="B1925" t="str">
            <v>Int on Loan (JV)</v>
          </cell>
          <cell r="C1925" t="str">
            <v>EXPENSES</v>
          </cell>
          <cell r="D1925" t="str">
            <v>INCOME STATEMENT</v>
          </cell>
          <cell r="E1925" t="str">
            <v xml:space="preserve"> </v>
          </cell>
          <cell r="F1925" t="str">
            <v xml:space="preserve"> </v>
          </cell>
          <cell r="G1925" t="str">
            <v>EXPENDITURE</v>
          </cell>
          <cell r="H1925" t="str">
            <v>INTEREST AND FINANCE CHARGES</v>
          </cell>
          <cell r="I1925" t="str">
            <v>BANK INTEREST</v>
          </cell>
        </row>
        <row r="1926">
          <cell r="A1926" t="str">
            <v>X302001</v>
          </cell>
          <cell r="B1926" t="str">
            <v>Interest on Others</v>
          </cell>
          <cell r="C1926" t="str">
            <v>EXPENSES</v>
          </cell>
          <cell r="D1926" t="str">
            <v>INCOME STATEMENT</v>
          </cell>
          <cell r="E1926" t="str">
            <v xml:space="preserve"> </v>
          </cell>
          <cell r="F1926" t="str">
            <v xml:space="preserve"> </v>
          </cell>
          <cell r="G1926" t="str">
            <v>EXPENDITURE</v>
          </cell>
          <cell r="H1926" t="str">
            <v>INTEREST AND FINANCE CHARGES</v>
          </cell>
          <cell r="I1926" t="str">
            <v>OTHER FINANCE CHARGES</v>
          </cell>
        </row>
        <row r="1927">
          <cell r="A1927" t="str">
            <v>X302101</v>
          </cell>
          <cell r="B1927" t="str">
            <v>Interest on Others- Customers on Refund</v>
          </cell>
          <cell r="C1927" t="str">
            <v>EXPENSES</v>
          </cell>
          <cell r="D1927" t="str">
            <v>INCOME STATEMENT</v>
          </cell>
          <cell r="E1927" t="str">
            <v xml:space="preserve"> </v>
          </cell>
          <cell r="F1927" t="str">
            <v xml:space="preserve"> </v>
          </cell>
          <cell r="G1927" t="str">
            <v>EXPENDITURE</v>
          </cell>
          <cell r="H1927" t="str">
            <v>INTEREST AND FINANCE CHARGES</v>
          </cell>
          <cell r="I1927" t="str">
            <v>OTHER FINANCE CHARGES</v>
          </cell>
        </row>
        <row r="1928">
          <cell r="A1928" t="str">
            <v>X302201</v>
          </cell>
          <cell r="B1928" t="str">
            <v>Interest on Others- Misc.</v>
          </cell>
          <cell r="C1928" t="str">
            <v>EXPENSES</v>
          </cell>
          <cell r="D1928" t="str">
            <v>INCOME STATEMENT</v>
          </cell>
          <cell r="E1928" t="str">
            <v xml:space="preserve"> </v>
          </cell>
          <cell r="F1928" t="str">
            <v xml:space="preserve"> </v>
          </cell>
          <cell r="G1928" t="str">
            <v>EXPENDITURE</v>
          </cell>
          <cell r="H1928" t="str">
            <v>INTEREST AND FINANCE CHARGES</v>
          </cell>
          <cell r="I1928" t="str">
            <v>OTHER FINANCE CHARGES</v>
          </cell>
        </row>
        <row r="1929">
          <cell r="A1929" t="str">
            <v>X302301</v>
          </cell>
          <cell r="B1929" t="str">
            <v>Interest on Others- Income Tax</v>
          </cell>
          <cell r="C1929" t="str">
            <v>EXPENSES</v>
          </cell>
          <cell r="D1929" t="str">
            <v>INCOME STATEMENT</v>
          </cell>
          <cell r="E1929" t="str">
            <v xml:space="preserve"> </v>
          </cell>
          <cell r="F1929" t="str">
            <v xml:space="preserve"> </v>
          </cell>
          <cell r="G1929" t="str">
            <v>EXPENDITURE</v>
          </cell>
          <cell r="H1929" t="str">
            <v>INTEREST AND FINANCE CHARGES</v>
          </cell>
          <cell r="I1929" t="str">
            <v>OTHER FINANCE CHARGES</v>
          </cell>
        </row>
        <row r="1930">
          <cell r="A1930" t="str">
            <v>X302401</v>
          </cell>
          <cell r="B1930" t="str">
            <v>Interest On Deferred Creditors</v>
          </cell>
          <cell r="C1930" t="str">
            <v>EXPENSES</v>
          </cell>
          <cell r="D1930" t="str">
            <v>INCOME STATEMENT</v>
          </cell>
          <cell r="E1930" t="str">
            <v xml:space="preserve"> </v>
          </cell>
          <cell r="F1930" t="str">
            <v xml:space="preserve"> </v>
          </cell>
          <cell r="G1930" t="str">
            <v>EXPENDITURE</v>
          </cell>
          <cell r="H1930" t="str">
            <v>INTEREST AND FINANCE CHARGES</v>
          </cell>
          <cell r="I1930" t="str">
            <v>OTHER FINANCE CHARGES</v>
          </cell>
        </row>
        <row r="1931">
          <cell r="A1931" t="str">
            <v>X302501</v>
          </cell>
          <cell r="B1931" t="str">
            <v>Int on TDS, FBT, Service Tax</v>
          </cell>
          <cell r="C1931" t="str">
            <v>EXPENSES</v>
          </cell>
          <cell r="D1931" t="str">
            <v>INCOME STATEMENT</v>
          </cell>
          <cell r="E1931" t="str">
            <v xml:space="preserve"> </v>
          </cell>
          <cell r="F1931" t="str">
            <v xml:space="preserve"> </v>
          </cell>
          <cell r="G1931" t="str">
            <v>EXPENDITURE</v>
          </cell>
          <cell r="H1931" t="str">
            <v>INTEREST AND FINANCE CHARGES</v>
          </cell>
          <cell r="I1931" t="str">
            <v>OTHER FINANCE CHARGES</v>
          </cell>
        </row>
        <row r="1932">
          <cell r="A1932" t="str">
            <v>X303001</v>
          </cell>
          <cell r="B1932" t="str">
            <v>Bank Charges</v>
          </cell>
          <cell r="C1932" t="str">
            <v>EXPENSES</v>
          </cell>
          <cell r="D1932" t="str">
            <v>INCOME STATEMENT</v>
          </cell>
          <cell r="E1932" t="str">
            <v xml:space="preserve"> </v>
          </cell>
          <cell r="F1932" t="str">
            <v xml:space="preserve"> </v>
          </cell>
          <cell r="G1932" t="str">
            <v>EXPENDITURE</v>
          </cell>
          <cell r="H1932" t="str">
            <v>INTEREST AND FINANCE CHARGES</v>
          </cell>
          <cell r="I1932" t="str">
            <v>BANK CHARGES</v>
          </cell>
        </row>
        <row r="1933">
          <cell r="A1933" t="str">
            <v>X303002</v>
          </cell>
          <cell r="B1933" t="str">
            <v>Bank Charges- Finance Charges</v>
          </cell>
          <cell r="C1933" t="str">
            <v>EXPENSES</v>
          </cell>
          <cell r="D1933" t="str">
            <v>INCOME STATEMENT</v>
          </cell>
          <cell r="E1933" t="str">
            <v xml:space="preserve"> </v>
          </cell>
          <cell r="F1933" t="str">
            <v xml:space="preserve"> </v>
          </cell>
          <cell r="G1933" t="str">
            <v>EXPENDITURE</v>
          </cell>
          <cell r="H1933" t="str">
            <v>INTEREST AND FINANCE CHARGES</v>
          </cell>
          <cell r="I1933" t="str">
            <v>BANK CHARGES</v>
          </cell>
        </row>
        <row r="1934">
          <cell r="A1934" t="str">
            <v>X303003</v>
          </cell>
          <cell r="B1934" t="str">
            <v>Bank Charges- Escrow Fee</v>
          </cell>
          <cell r="C1934" t="str">
            <v>EXPENSES</v>
          </cell>
          <cell r="D1934" t="str">
            <v>INCOME STATEMENT</v>
          </cell>
          <cell r="E1934" t="str">
            <v xml:space="preserve"> </v>
          </cell>
          <cell r="F1934" t="str">
            <v xml:space="preserve"> </v>
          </cell>
          <cell r="G1934" t="str">
            <v>EXPENDITURE</v>
          </cell>
          <cell r="H1934" t="str">
            <v>INTEREST AND FINANCE CHARGES</v>
          </cell>
          <cell r="I1934" t="str">
            <v>BANK CHARGES</v>
          </cell>
        </row>
        <row r="1935">
          <cell r="A1935" t="str">
            <v>X303004</v>
          </cell>
          <cell r="B1935" t="str">
            <v>Bank Charges- BCTT Cash Withdrawal</v>
          </cell>
          <cell r="C1935" t="str">
            <v>EXPENSES</v>
          </cell>
          <cell r="D1935" t="str">
            <v>INCOME STATEMENT</v>
          </cell>
          <cell r="E1935" t="str">
            <v xml:space="preserve"> </v>
          </cell>
          <cell r="F1935" t="str">
            <v xml:space="preserve"> </v>
          </cell>
          <cell r="G1935" t="str">
            <v>EXPENDITURE</v>
          </cell>
          <cell r="H1935" t="str">
            <v>INTEREST AND FINANCE CHARGES</v>
          </cell>
          <cell r="I1935" t="str">
            <v>BANK CHARGES</v>
          </cell>
        </row>
        <row r="1936">
          <cell r="A1936" t="str">
            <v>X303005</v>
          </cell>
          <cell r="B1936" t="str">
            <v>Credit Card Charges</v>
          </cell>
          <cell r="C1936" t="str">
            <v>EXPENSES</v>
          </cell>
          <cell r="D1936" t="str">
            <v>INCOME STATEMENT</v>
          </cell>
          <cell r="E1936" t="str">
            <v xml:space="preserve"> </v>
          </cell>
          <cell r="F1936" t="str">
            <v xml:space="preserve"> </v>
          </cell>
          <cell r="G1936" t="str">
            <v>EXPENDITURE</v>
          </cell>
          <cell r="H1936" t="str">
            <v>INTEREST AND FINANCE CHARGES</v>
          </cell>
          <cell r="I1936" t="str">
            <v>BANK CHARGES</v>
          </cell>
        </row>
        <row r="1937">
          <cell r="A1937" t="str">
            <v>X303101</v>
          </cell>
          <cell r="B1937" t="str">
            <v>Commission On Bank Guarantee</v>
          </cell>
          <cell r="C1937" t="str">
            <v>EXPENSES</v>
          </cell>
          <cell r="D1937" t="str">
            <v>INCOME STATEMENT</v>
          </cell>
          <cell r="E1937" t="str">
            <v xml:space="preserve"> </v>
          </cell>
          <cell r="F1937" t="str">
            <v xml:space="preserve"> </v>
          </cell>
          <cell r="G1937" t="str">
            <v>EXPENDITURE</v>
          </cell>
          <cell r="H1937" t="str">
            <v>INTEREST AND FINANCE CHARGES</v>
          </cell>
          <cell r="I1937" t="str">
            <v>BANK CHARGES</v>
          </cell>
        </row>
        <row r="1938">
          <cell r="A1938" t="str">
            <v>X304001</v>
          </cell>
          <cell r="B1938" t="str">
            <v>Loss on Derivatives</v>
          </cell>
          <cell r="C1938" t="str">
            <v>EXPENSES</v>
          </cell>
          <cell r="D1938" t="str">
            <v>INCOME STATEMENT</v>
          </cell>
          <cell r="E1938" t="str">
            <v xml:space="preserve"> </v>
          </cell>
          <cell r="F1938" t="str">
            <v xml:space="preserve"> </v>
          </cell>
          <cell r="G1938" t="str">
            <v>EXPENDITURE</v>
          </cell>
          <cell r="H1938" t="str">
            <v>INTEREST AND FINANCE CHARGES</v>
          </cell>
          <cell r="I1938" t="str">
            <v>FINANCE CHARGES</v>
          </cell>
        </row>
        <row r="1939">
          <cell r="A1939" t="str">
            <v>X501001</v>
          </cell>
          <cell r="B1939" t="str">
            <v>Rent (Offices)</v>
          </cell>
          <cell r="C1939" t="str">
            <v>EXPENSES</v>
          </cell>
          <cell r="D1939" t="str">
            <v>INCOME STATEMENT</v>
          </cell>
          <cell r="E1939" t="str">
            <v xml:space="preserve"> </v>
          </cell>
          <cell r="F1939" t="str">
            <v xml:space="preserve"> </v>
          </cell>
          <cell r="G1939" t="str">
            <v>EXPENDITURE</v>
          </cell>
          <cell r="H1939" t="str">
            <v>GENERAL AND ADMINISTRATION EXPENSES</v>
          </cell>
          <cell r="I1939" t="str">
            <v>RENT</v>
          </cell>
        </row>
        <row r="1940">
          <cell r="A1940" t="str">
            <v>X501002</v>
          </cell>
          <cell r="B1940" t="str">
            <v>Rent (Employee Residence)</v>
          </cell>
          <cell r="C1940" t="str">
            <v>EXPENSES</v>
          </cell>
          <cell r="D1940" t="str">
            <v>INCOME STATEMENT</v>
          </cell>
          <cell r="E1940" t="str">
            <v xml:space="preserve"> </v>
          </cell>
          <cell r="F1940" t="str">
            <v xml:space="preserve"> </v>
          </cell>
          <cell r="G1940" t="str">
            <v>EXPENDITURE</v>
          </cell>
          <cell r="H1940" t="str">
            <v>GENERAL AND ADMINISTRATION EXPENSES</v>
          </cell>
          <cell r="I1940" t="str">
            <v>RENT</v>
          </cell>
        </row>
        <row r="1941">
          <cell r="A1941" t="str">
            <v>X501003</v>
          </cell>
          <cell r="B1941" t="str">
            <v>Lease Rent- Directors</v>
          </cell>
          <cell r="C1941" t="str">
            <v>EXPENSES</v>
          </cell>
          <cell r="D1941" t="str">
            <v>INCOME STATEMENT</v>
          </cell>
          <cell r="E1941" t="str">
            <v xml:space="preserve"> </v>
          </cell>
          <cell r="F1941" t="str">
            <v xml:space="preserve"> </v>
          </cell>
          <cell r="G1941" t="str">
            <v>EXPENDITURE</v>
          </cell>
          <cell r="H1941" t="str">
            <v>GENERAL AND ADMINISTRATION EXPENSES</v>
          </cell>
          <cell r="I1941" t="str">
            <v>RENT</v>
          </cell>
        </row>
        <row r="1942">
          <cell r="A1942" t="str">
            <v>X501004</v>
          </cell>
          <cell r="B1942" t="str">
            <v>Rent Recovery from employees</v>
          </cell>
          <cell r="C1942" t="str">
            <v>EXPENSES</v>
          </cell>
          <cell r="D1942" t="str">
            <v>INCOME STATEMENT</v>
          </cell>
          <cell r="E1942" t="str">
            <v xml:space="preserve"> </v>
          </cell>
          <cell r="F1942" t="str">
            <v xml:space="preserve"> </v>
          </cell>
          <cell r="G1942" t="str">
            <v>EXPENDITURE</v>
          </cell>
          <cell r="H1942" t="str">
            <v>GENERAL AND ADMINISTRATION EXPENSES</v>
          </cell>
          <cell r="I1942" t="str">
            <v>RENT</v>
          </cell>
        </row>
        <row r="1943">
          <cell r="A1943" t="str">
            <v>X501005</v>
          </cell>
          <cell r="B1943" t="str">
            <v>Lease Rental Charges</v>
          </cell>
          <cell r="C1943" t="str">
            <v>EXPENSES</v>
          </cell>
          <cell r="D1943" t="str">
            <v>INCOME STATEMENT</v>
          </cell>
          <cell r="E1943" t="str">
            <v xml:space="preserve"> </v>
          </cell>
          <cell r="F1943" t="str">
            <v xml:space="preserve"> </v>
          </cell>
          <cell r="G1943" t="str">
            <v>EXPENDITURE</v>
          </cell>
          <cell r="H1943" t="str">
            <v>GENERAL AND ADMINISTRATION EXPENSES</v>
          </cell>
          <cell r="I1943" t="str">
            <v>RENT</v>
          </cell>
        </row>
        <row r="1944">
          <cell r="A1944" t="str">
            <v>X501101</v>
          </cell>
          <cell r="B1944" t="str">
            <v>Rates and taxes</v>
          </cell>
          <cell r="C1944" t="str">
            <v>EXPENSES</v>
          </cell>
          <cell r="D1944" t="str">
            <v>INCOME STATEMENT</v>
          </cell>
          <cell r="E1944" t="str">
            <v xml:space="preserve"> </v>
          </cell>
          <cell r="F1944" t="str">
            <v xml:space="preserve"> </v>
          </cell>
          <cell r="G1944" t="str">
            <v>EXPENDITURE</v>
          </cell>
          <cell r="H1944" t="str">
            <v>GENERAL AND ADMINISTRATION EXPENSES</v>
          </cell>
          <cell r="I1944" t="str">
            <v>RATES AND TAXES</v>
          </cell>
        </row>
        <row r="1945">
          <cell r="A1945" t="str">
            <v>X501102</v>
          </cell>
          <cell r="B1945" t="str">
            <v>Fees &amp; Taxes</v>
          </cell>
          <cell r="C1945" t="str">
            <v>EXPENSES</v>
          </cell>
          <cell r="D1945" t="str">
            <v>INCOME STATEMENT</v>
          </cell>
          <cell r="E1945" t="str">
            <v xml:space="preserve"> </v>
          </cell>
          <cell r="F1945" t="str">
            <v xml:space="preserve"> </v>
          </cell>
          <cell r="G1945" t="str">
            <v>EXPENDITURE</v>
          </cell>
          <cell r="H1945" t="str">
            <v>GENERAL AND ADMINISTRATION EXPENSES</v>
          </cell>
          <cell r="I1945" t="str">
            <v>RATES AND TAXES</v>
          </cell>
        </row>
        <row r="1946">
          <cell r="A1946" t="str">
            <v>X501103</v>
          </cell>
          <cell r="B1946" t="str">
            <v>House Tax- Dlf Centre (Narindra Pla</v>
          </cell>
          <cell r="C1946" t="str">
            <v>EXPENSES</v>
          </cell>
          <cell r="D1946" t="str">
            <v>INCOME STATEMENT</v>
          </cell>
          <cell r="E1946" t="str">
            <v xml:space="preserve"> </v>
          </cell>
          <cell r="F1946" t="str">
            <v xml:space="preserve"> </v>
          </cell>
          <cell r="G1946" t="str">
            <v>EXPENDITURE</v>
          </cell>
          <cell r="H1946" t="str">
            <v>GENERAL AND ADMINISTRATION EXPENSES</v>
          </cell>
          <cell r="I1946" t="str">
            <v>RATES AND TAXES</v>
          </cell>
        </row>
        <row r="1947">
          <cell r="A1947" t="str">
            <v>X501104</v>
          </cell>
          <cell r="B1947" t="str">
            <v>House Tax- F Block,Connaught Place</v>
          </cell>
          <cell r="C1947" t="str">
            <v>EXPENSES</v>
          </cell>
          <cell r="D1947" t="str">
            <v>INCOME STATEMENT</v>
          </cell>
          <cell r="E1947" t="str">
            <v xml:space="preserve"> </v>
          </cell>
          <cell r="F1947" t="str">
            <v xml:space="preserve"> </v>
          </cell>
          <cell r="G1947" t="str">
            <v>EXPENDITURE</v>
          </cell>
          <cell r="H1947" t="str">
            <v>GENERAL AND ADMINISTRATION EXPENSES</v>
          </cell>
          <cell r="I1947" t="str">
            <v>RATES AND TAXES</v>
          </cell>
        </row>
        <row r="1948">
          <cell r="A1948" t="str">
            <v>X501105</v>
          </cell>
          <cell r="B1948" t="str">
            <v>House Tax- F.F.D. Faridabad</v>
          </cell>
          <cell r="C1948" t="str">
            <v>EXPENSES</v>
          </cell>
          <cell r="D1948" t="str">
            <v>INCOME STATEMENT</v>
          </cell>
          <cell r="E1948" t="str">
            <v xml:space="preserve"> </v>
          </cell>
          <cell r="F1948" t="str">
            <v xml:space="preserve"> </v>
          </cell>
          <cell r="G1948" t="str">
            <v>EXPENDITURE</v>
          </cell>
          <cell r="H1948" t="str">
            <v>GENERAL AND ADMINISTRATION EXPENSES</v>
          </cell>
          <cell r="I1948" t="str">
            <v>RATES AND TAXES</v>
          </cell>
        </row>
        <row r="1949">
          <cell r="A1949" t="str">
            <v>X501106</v>
          </cell>
          <cell r="B1949" t="str">
            <v>House Tax- Others</v>
          </cell>
          <cell r="C1949" t="str">
            <v>EXPENSES</v>
          </cell>
          <cell r="D1949" t="str">
            <v>INCOME STATEMENT</v>
          </cell>
          <cell r="E1949" t="str">
            <v xml:space="preserve"> </v>
          </cell>
          <cell r="F1949" t="str">
            <v xml:space="preserve"> </v>
          </cell>
          <cell r="G1949" t="str">
            <v>EXPENDITURE</v>
          </cell>
          <cell r="H1949" t="str">
            <v>GENERAL AND ADMINISTRATION EXPENSES</v>
          </cell>
          <cell r="I1949" t="str">
            <v>RATES AND TAXES</v>
          </cell>
        </row>
        <row r="1950">
          <cell r="A1950" t="str">
            <v>X501107</v>
          </cell>
          <cell r="B1950" t="str">
            <v>Ground Rent</v>
          </cell>
          <cell r="C1950" t="str">
            <v>EXPENSES</v>
          </cell>
          <cell r="D1950" t="str">
            <v>INCOME STATEMENT</v>
          </cell>
          <cell r="E1950" t="str">
            <v xml:space="preserve"> </v>
          </cell>
          <cell r="F1950" t="str">
            <v xml:space="preserve"> </v>
          </cell>
          <cell r="G1950" t="str">
            <v>EXPENDITURE</v>
          </cell>
          <cell r="H1950" t="str">
            <v>GENERAL AND ADMINISTRATION EXPENSES</v>
          </cell>
          <cell r="I1950" t="str">
            <v>RATES AND TAXES</v>
          </cell>
        </row>
        <row r="1951">
          <cell r="A1951" t="str">
            <v>X501108</v>
          </cell>
          <cell r="B1951" t="str">
            <v>Ground Rent- DLF Centre (Narindra Pla</v>
          </cell>
          <cell r="C1951" t="str">
            <v>EXPENSES</v>
          </cell>
          <cell r="D1951" t="str">
            <v>INCOME STATEMENT</v>
          </cell>
          <cell r="E1951" t="str">
            <v xml:space="preserve"> </v>
          </cell>
          <cell r="F1951" t="str">
            <v xml:space="preserve"> </v>
          </cell>
          <cell r="G1951" t="str">
            <v>EXPENDITURE</v>
          </cell>
          <cell r="H1951" t="str">
            <v>GENERAL AND ADMINISTRATION EXPENSES</v>
          </cell>
          <cell r="I1951" t="str">
            <v>RATES AND TAXES</v>
          </cell>
        </row>
        <row r="1952">
          <cell r="A1952" t="str">
            <v>X501109</v>
          </cell>
          <cell r="B1952" t="str">
            <v>Ground Rent- Jhandewalan</v>
          </cell>
          <cell r="C1952" t="str">
            <v>EXPENSES</v>
          </cell>
          <cell r="D1952" t="str">
            <v>INCOME STATEMENT</v>
          </cell>
          <cell r="E1952" t="str">
            <v xml:space="preserve"> </v>
          </cell>
          <cell r="F1952" t="str">
            <v xml:space="preserve"> </v>
          </cell>
          <cell r="G1952" t="str">
            <v>EXPENDITURE</v>
          </cell>
          <cell r="H1952" t="str">
            <v>GENERAL AND ADMINISTRATION EXPENSES</v>
          </cell>
          <cell r="I1952" t="str">
            <v>RATES AND TAXES</v>
          </cell>
        </row>
        <row r="1953">
          <cell r="A1953" t="str">
            <v>X501110</v>
          </cell>
          <cell r="B1953" t="str">
            <v>Ground Rent- Others</v>
          </cell>
          <cell r="C1953" t="str">
            <v>EXPENSES</v>
          </cell>
          <cell r="D1953" t="str">
            <v>INCOME STATEMENT</v>
          </cell>
          <cell r="E1953" t="str">
            <v xml:space="preserve"> </v>
          </cell>
          <cell r="F1953" t="str">
            <v xml:space="preserve"> </v>
          </cell>
          <cell r="G1953" t="str">
            <v>EXPENDITURE</v>
          </cell>
          <cell r="H1953" t="str">
            <v>GENERAL AND ADMINISTRATION EXPENSES</v>
          </cell>
          <cell r="I1953" t="str">
            <v>RATES AND TAXES</v>
          </cell>
        </row>
        <row r="1954">
          <cell r="A1954" t="str">
            <v>X501111</v>
          </cell>
          <cell r="B1954" t="str">
            <v>Haryana Local Area Dev.Tax-Expeses A/C</v>
          </cell>
          <cell r="C1954" t="str">
            <v>EXPENSES</v>
          </cell>
          <cell r="D1954" t="str">
            <v>INCOME STATEMENT</v>
          </cell>
          <cell r="E1954" t="str">
            <v xml:space="preserve"> </v>
          </cell>
          <cell r="F1954" t="str">
            <v xml:space="preserve"> </v>
          </cell>
          <cell r="G1954" t="str">
            <v>EXPENDITURE</v>
          </cell>
          <cell r="H1954" t="str">
            <v>GENERAL AND ADMINISTRATION EXPENSES</v>
          </cell>
          <cell r="I1954" t="str">
            <v>RATES AND TAXES</v>
          </cell>
        </row>
        <row r="1955">
          <cell r="A1955" t="str">
            <v>X501112</v>
          </cell>
          <cell r="B1955" t="str">
            <v>Building Plan Sanction Fee</v>
          </cell>
          <cell r="C1955" t="str">
            <v>EXPENSES</v>
          </cell>
          <cell r="D1955" t="str">
            <v>INCOME STATEMENT</v>
          </cell>
          <cell r="E1955" t="str">
            <v xml:space="preserve"> </v>
          </cell>
          <cell r="F1955" t="str">
            <v xml:space="preserve"> </v>
          </cell>
          <cell r="G1955" t="str">
            <v>EXPENDITURE</v>
          </cell>
          <cell r="H1955" t="str">
            <v>GENERAL AND ADMINISTRATION EXPENSES</v>
          </cell>
          <cell r="I1955" t="str">
            <v>RATES AND TAXES</v>
          </cell>
        </row>
        <row r="1956">
          <cell r="A1956" t="str">
            <v>X501113</v>
          </cell>
          <cell r="B1956" t="str">
            <v>Filing Fees</v>
          </cell>
          <cell r="C1956" t="str">
            <v>EXPENSES</v>
          </cell>
          <cell r="D1956" t="str">
            <v>INCOME STATEMENT</v>
          </cell>
          <cell r="E1956" t="str">
            <v xml:space="preserve"> </v>
          </cell>
          <cell r="F1956" t="str">
            <v xml:space="preserve"> </v>
          </cell>
          <cell r="G1956" t="str">
            <v>EXPENDITURE</v>
          </cell>
          <cell r="H1956" t="str">
            <v>GENERAL AND ADMINISTRATION EXPENSES</v>
          </cell>
          <cell r="I1956" t="str">
            <v>RATES AND TAXES</v>
          </cell>
        </row>
        <row r="1957">
          <cell r="A1957" t="str">
            <v>X501114</v>
          </cell>
          <cell r="B1957" t="str">
            <v>Provision for wealth tax</v>
          </cell>
          <cell r="C1957" t="str">
            <v>EXPENSES</v>
          </cell>
          <cell r="D1957" t="str">
            <v>INCOME STATEMENT</v>
          </cell>
          <cell r="E1957" t="str">
            <v xml:space="preserve"> </v>
          </cell>
          <cell r="F1957" t="str">
            <v xml:space="preserve"> </v>
          </cell>
          <cell r="G1957" t="str">
            <v>EXPENDITURE</v>
          </cell>
          <cell r="H1957" t="str">
            <v>GENERAL AND ADMINISTRATION EXPENSES</v>
          </cell>
          <cell r="I1957" t="str">
            <v>RATES AND TAXES</v>
          </cell>
        </row>
        <row r="1958">
          <cell r="A1958" t="str">
            <v>X501201</v>
          </cell>
          <cell r="B1958" t="str">
            <v>Electricity</v>
          </cell>
          <cell r="C1958" t="str">
            <v>EXPENSES</v>
          </cell>
          <cell r="D1958" t="str">
            <v>INCOME STATEMENT</v>
          </cell>
          <cell r="E1958" t="str">
            <v xml:space="preserve"> </v>
          </cell>
          <cell r="F1958" t="str">
            <v xml:space="preserve"> </v>
          </cell>
          <cell r="G1958" t="str">
            <v>EXPENDITURE</v>
          </cell>
          <cell r="H1958" t="str">
            <v>GENERAL AND ADMINISTRATION EXPENSES</v>
          </cell>
          <cell r="I1958" t="str">
            <v>ELECTRICITY</v>
          </cell>
        </row>
        <row r="1959">
          <cell r="A1959" t="str">
            <v>X501202</v>
          </cell>
          <cell r="B1959" t="str">
            <v>Electricity- Director's Residence</v>
          </cell>
          <cell r="C1959" t="str">
            <v>EXPENSES</v>
          </cell>
          <cell r="D1959" t="str">
            <v>INCOME STATEMENT</v>
          </cell>
          <cell r="E1959" t="str">
            <v xml:space="preserve"> </v>
          </cell>
          <cell r="F1959" t="str">
            <v xml:space="preserve"> </v>
          </cell>
          <cell r="G1959" t="str">
            <v>EXPENDITURE</v>
          </cell>
          <cell r="H1959" t="str">
            <v>GENERAL AND ADMINISTRATION EXPENSES</v>
          </cell>
          <cell r="I1959" t="str">
            <v>ELECTRICITY</v>
          </cell>
        </row>
        <row r="1960">
          <cell r="A1960" t="str">
            <v>X501203</v>
          </cell>
          <cell r="B1960" t="str">
            <v>Water and Electricity</v>
          </cell>
          <cell r="C1960" t="str">
            <v>EXPENSES</v>
          </cell>
          <cell r="D1960" t="str">
            <v>INCOME STATEMENT</v>
          </cell>
          <cell r="E1960" t="str">
            <v xml:space="preserve"> </v>
          </cell>
          <cell r="F1960" t="str">
            <v xml:space="preserve"> </v>
          </cell>
          <cell r="G1960" t="str">
            <v>EXPENDITURE</v>
          </cell>
          <cell r="H1960" t="str">
            <v>GENERAL AND ADMINISTRATION EXPENSES</v>
          </cell>
          <cell r="I1960" t="str">
            <v>ELECTRICITY</v>
          </cell>
        </row>
        <row r="1961">
          <cell r="A1961" t="str">
            <v>X501204</v>
          </cell>
          <cell r="B1961" t="str">
            <v>Power &amp; Fuel</v>
          </cell>
          <cell r="C1961" t="str">
            <v>EXPENSES</v>
          </cell>
          <cell r="D1961" t="str">
            <v>INCOME STATEMENT</v>
          </cell>
          <cell r="E1961" t="str">
            <v xml:space="preserve"> </v>
          </cell>
          <cell r="F1961" t="str">
            <v xml:space="preserve"> </v>
          </cell>
          <cell r="G1961" t="str">
            <v>EXPENDITURE</v>
          </cell>
          <cell r="H1961" t="str">
            <v>GENERAL AND ADMINISTRATION EXPENSES</v>
          </cell>
          <cell r="I1961" t="str">
            <v>POWER AND FUEL</v>
          </cell>
        </row>
        <row r="1962">
          <cell r="A1962" t="str">
            <v>X501205</v>
          </cell>
          <cell r="B1962" t="str">
            <v>DG Running Expenses</v>
          </cell>
          <cell r="C1962" t="str">
            <v>EXPENSES</v>
          </cell>
          <cell r="D1962" t="str">
            <v>INCOME STATEMENT</v>
          </cell>
          <cell r="E1962" t="str">
            <v xml:space="preserve"> </v>
          </cell>
          <cell r="F1962" t="str">
            <v xml:space="preserve"> </v>
          </cell>
          <cell r="G1962" t="str">
            <v>EXPENDITURE</v>
          </cell>
          <cell r="H1962" t="str">
            <v>GENERAL AND ADMINISTRATION EXPENSES</v>
          </cell>
          <cell r="I1962" t="str">
            <v>POWER AND FUEL</v>
          </cell>
        </row>
        <row r="1963">
          <cell r="A1963" t="str">
            <v>X501301</v>
          </cell>
          <cell r="B1963" t="str">
            <v>Entertainment Expense A/C</v>
          </cell>
          <cell r="C1963" t="str">
            <v>EXPENSES</v>
          </cell>
          <cell r="D1963" t="str">
            <v>INCOME STATEMENT</v>
          </cell>
          <cell r="E1963" t="str">
            <v xml:space="preserve"> </v>
          </cell>
          <cell r="F1963" t="str">
            <v xml:space="preserve"> </v>
          </cell>
          <cell r="G1963" t="str">
            <v>EXPENDITURE</v>
          </cell>
          <cell r="H1963" t="str">
            <v>GENERAL AND ADMINISTRATION EXPENSES</v>
          </cell>
          <cell r="I1963" t="str">
            <v>ENTERTAINMENT EXPENSES</v>
          </cell>
        </row>
        <row r="1964">
          <cell r="A1964" t="str">
            <v>X501302</v>
          </cell>
          <cell r="B1964" t="str">
            <v>Entertainment Expenses- Staff</v>
          </cell>
          <cell r="C1964" t="str">
            <v>EXPENSES</v>
          </cell>
          <cell r="D1964" t="str">
            <v>INCOME STATEMENT</v>
          </cell>
          <cell r="E1964" t="str">
            <v xml:space="preserve"> </v>
          </cell>
          <cell r="F1964" t="str">
            <v xml:space="preserve"> </v>
          </cell>
          <cell r="G1964" t="str">
            <v>EXPENDITURE</v>
          </cell>
          <cell r="H1964" t="str">
            <v>GENERAL AND ADMINISTRATION EXPENSES</v>
          </cell>
          <cell r="I1964" t="str">
            <v>ENTERTAINMENT EXPENSES</v>
          </cell>
        </row>
        <row r="1965">
          <cell r="A1965" t="str">
            <v>X501303</v>
          </cell>
          <cell r="B1965" t="str">
            <v>Entertainment Expenses- Staff- At Club</v>
          </cell>
          <cell r="C1965" t="str">
            <v>EXPENSES</v>
          </cell>
          <cell r="D1965" t="str">
            <v>INCOME STATEMENT</v>
          </cell>
          <cell r="E1965" t="str">
            <v xml:space="preserve"> </v>
          </cell>
          <cell r="F1965" t="str">
            <v xml:space="preserve"> </v>
          </cell>
          <cell r="G1965" t="str">
            <v>EXPENDITURE</v>
          </cell>
          <cell r="H1965" t="str">
            <v>GENERAL AND ADMINISTRATION EXPENSES</v>
          </cell>
          <cell r="I1965" t="str">
            <v>ENTERTAINMENT EXPENSES</v>
          </cell>
        </row>
        <row r="1966">
          <cell r="A1966" t="str">
            <v>X501304</v>
          </cell>
          <cell r="B1966" t="str">
            <v>Entertainment Expenses- Staff- Others</v>
          </cell>
          <cell r="C1966" t="str">
            <v>EXPENSES</v>
          </cell>
          <cell r="D1966" t="str">
            <v>INCOME STATEMENT</v>
          </cell>
          <cell r="E1966" t="str">
            <v xml:space="preserve"> </v>
          </cell>
          <cell r="F1966" t="str">
            <v xml:space="preserve"> </v>
          </cell>
          <cell r="G1966" t="str">
            <v>EXPENDITURE</v>
          </cell>
          <cell r="H1966" t="str">
            <v>GENERAL AND ADMINISTRATION EXPENSES</v>
          </cell>
          <cell r="I1966" t="str">
            <v>ENTERTAINMENT EXPENSES</v>
          </cell>
        </row>
        <row r="1967">
          <cell r="A1967" t="str">
            <v>X501305</v>
          </cell>
          <cell r="B1967" t="str">
            <v>Entertainment Expenses- Directors</v>
          </cell>
          <cell r="C1967" t="str">
            <v>EXPENSES</v>
          </cell>
          <cell r="D1967" t="str">
            <v>INCOME STATEMENT</v>
          </cell>
          <cell r="E1967" t="str">
            <v xml:space="preserve"> </v>
          </cell>
          <cell r="F1967" t="str">
            <v xml:space="preserve"> </v>
          </cell>
          <cell r="G1967" t="str">
            <v>EXPENDITURE</v>
          </cell>
          <cell r="H1967" t="str">
            <v>GENERAL AND ADMINISTRATION EXPENSES</v>
          </cell>
          <cell r="I1967" t="str">
            <v>ENTERTAINMENT EXPENSES</v>
          </cell>
        </row>
        <row r="1968">
          <cell r="A1968" t="str">
            <v>X501306</v>
          </cell>
          <cell r="B1968" t="str">
            <v>Entertainment Expenses- Directors- Club</v>
          </cell>
          <cell r="C1968" t="str">
            <v>EXPENSES</v>
          </cell>
          <cell r="D1968" t="str">
            <v>INCOME STATEMENT</v>
          </cell>
          <cell r="E1968" t="str">
            <v xml:space="preserve"> </v>
          </cell>
          <cell r="F1968" t="str">
            <v xml:space="preserve"> </v>
          </cell>
          <cell r="G1968" t="str">
            <v>EXPENDITURE</v>
          </cell>
          <cell r="H1968" t="str">
            <v>GENERAL AND ADMINISTRATION EXPENSES</v>
          </cell>
          <cell r="I1968" t="str">
            <v>ENTERTAINMENT EXPENSES</v>
          </cell>
        </row>
        <row r="1969">
          <cell r="A1969" t="str">
            <v>X501307</v>
          </cell>
          <cell r="B1969" t="str">
            <v>Entertainment Expenses- Director- Others</v>
          </cell>
          <cell r="C1969" t="str">
            <v>EXPENSES</v>
          </cell>
          <cell r="D1969" t="str">
            <v>INCOME STATEMENT</v>
          </cell>
          <cell r="E1969" t="str">
            <v xml:space="preserve"> </v>
          </cell>
          <cell r="F1969" t="str">
            <v xml:space="preserve"> </v>
          </cell>
          <cell r="G1969" t="str">
            <v>EXPENDITURE</v>
          </cell>
          <cell r="H1969" t="str">
            <v>GENERAL AND ADMINISTRATION EXPENSES</v>
          </cell>
          <cell r="I1969" t="str">
            <v>ENTERTAINMENT EXPENSES</v>
          </cell>
        </row>
        <row r="1970">
          <cell r="A1970" t="str">
            <v>X502001</v>
          </cell>
          <cell r="B1970" t="str">
            <v>Repair &amp; Maint(Buil)</v>
          </cell>
          <cell r="C1970" t="str">
            <v>EXPENSES</v>
          </cell>
          <cell r="D1970" t="str">
            <v>INCOME STATEMENT</v>
          </cell>
          <cell r="E1970" t="str">
            <v xml:space="preserve"> </v>
          </cell>
          <cell r="F1970" t="str">
            <v xml:space="preserve"> </v>
          </cell>
          <cell r="G1970" t="str">
            <v>EXPENDITURE</v>
          </cell>
          <cell r="H1970" t="str">
            <v>GENERAL AND ADMINISTRATION EXPENSES</v>
          </cell>
          <cell r="I1970" t="str">
            <v>REPAIRS AND MAINTENANCE</v>
          </cell>
        </row>
        <row r="1971">
          <cell r="A1971" t="str">
            <v>X502002</v>
          </cell>
          <cell r="B1971" t="str">
            <v>Repair &amp; Maint(Buil)- DLF Centre</v>
          </cell>
          <cell r="C1971" t="str">
            <v>EXPENSES</v>
          </cell>
          <cell r="D1971" t="str">
            <v>INCOME STATEMENT</v>
          </cell>
          <cell r="E1971" t="str">
            <v xml:space="preserve"> </v>
          </cell>
          <cell r="F1971" t="str">
            <v xml:space="preserve"> </v>
          </cell>
          <cell r="G1971" t="str">
            <v>EXPENDITURE</v>
          </cell>
          <cell r="H1971" t="str">
            <v>GENERAL AND ADMINISTRATION EXPENSES</v>
          </cell>
          <cell r="I1971" t="str">
            <v>REPAIRS AND MAINTENANCE</v>
          </cell>
        </row>
        <row r="1972">
          <cell r="A1972" t="str">
            <v>X502003</v>
          </cell>
          <cell r="B1972" t="str">
            <v>Repair &amp; Maint(Buil)- Jhandewalan</v>
          </cell>
          <cell r="C1972" t="str">
            <v>EXPENSES</v>
          </cell>
          <cell r="D1972" t="str">
            <v>INCOME STATEMENT</v>
          </cell>
          <cell r="E1972" t="str">
            <v xml:space="preserve"> </v>
          </cell>
          <cell r="F1972" t="str">
            <v xml:space="preserve"> </v>
          </cell>
          <cell r="G1972" t="str">
            <v>EXPENDITURE</v>
          </cell>
          <cell r="H1972" t="str">
            <v>GENERAL AND ADMINISTRATION EXPENSES</v>
          </cell>
          <cell r="I1972" t="str">
            <v>REPAIRS AND MAINTENANCE</v>
          </cell>
        </row>
        <row r="1973">
          <cell r="A1973" t="str">
            <v>X502004</v>
          </cell>
          <cell r="B1973" t="str">
            <v>Repair &amp; Maint(Buil)- Shopping Mall</v>
          </cell>
          <cell r="C1973" t="str">
            <v>EXPENSES</v>
          </cell>
          <cell r="D1973" t="str">
            <v>INCOME STATEMENT</v>
          </cell>
          <cell r="E1973" t="str">
            <v xml:space="preserve"> </v>
          </cell>
          <cell r="F1973" t="str">
            <v xml:space="preserve"> </v>
          </cell>
          <cell r="G1973" t="str">
            <v>EXPENDITURE</v>
          </cell>
          <cell r="H1973" t="str">
            <v>GENERAL AND ADMINISTRATION EXPENSES</v>
          </cell>
          <cell r="I1973" t="str">
            <v>REPAIRS AND MAINTENANCE</v>
          </cell>
        </row>
        <row r="1974">
          <cell r="A1974" t="str">
            <v>X502005</v>
          </cell>
          <cell r="B1974" t="str">
            <v>Repair &amp; Maint(Buil)- Others</v>
          </cell>
          <cell r="C1974" t="str">
            <v>EXPENSES</v>
          </cell>
          <cell r="D1974" t="str">
            <v>INCOME STATEMENT</v>
          </cell>
          <cell r="E1974" t="str">
            <v xml:space="preserve"> </v>
          </cell>
          <cell r="F1974" t="str">
            <v xml:space="preserve"> </v>
          </cell>
          <cell r="G1974" t="str">
            <v>EXPENDITURE</v>
          </cell>
          <cell r="H1974" t="str">
            <v>GENERAL AND ADMINISTRATION EXPENSES</v>
          </cell>
          <cell r="I1974" t="str">
            <v>REPAIRS AND MAINTENANCE</v>
          </cell>
        </row>
        <row r="1975">
          <cell r="A1975" t="str">
            <v>X502101</v>
          </cell>
          <cell r="B1975" t="str">
            <v>Repair &amp; Maint(Mach)</v>
          </cell>
          <cell r="C1975" t="str">
            <v>EXPENSES</v>
          </cell>
          <cell r="D1975" t="str">
            <v>INCOME STATEMENT</v>
          </cell>
          <cell r="E1975" t="str">
            <v xml:space="preserve"> </v>
          </cell>
          <cell r="F1975" t="str">
            <v xml:space="preserve"> </v>
          </cell>
          <cell r="G1975" t="str">
            <v>EXPENDITURE</v>
          </cell>
          <cell r="H1975" t="str">
            <v>GENERAL AND ADMINISTRATION EXPENSES</v>
          </cell>
          <cell r="I1975" t="str">
            <v>REPAIRS AND MAINTENANCE</v>
          </cell>
        </row>
        <row r="1976">
          <cell r="A1976" t="str">
            <v>X502102</v>
          </cell>
          <cell r="B1976" t="str">
            <v>Repair &amp; Maint(Mach)- GENERAL MAINT</v>
          </cell>
          <cell r="C1976" t="str">
            <v>EXPENSES</v>
          </cell>
          <cell r="D1976" t="str">
            <v>INCOME STATEMENT</v>
          </cell>
          <cell r="E1976" t="str">
            <v xml:space="preserve"> </v>
          </cell>
          <cell r="F1976" t="str">
            <v xml:space="preserve"> </v>
          </cell>
          <cell r="G1976" t="str">
            <v>EXPENDITURE</v>
          </cell>
          <cell r="H1976" t="str">
            <v>GENERAL AND ADMINISTRATION EXPENSES</v>
          </cell>
          <cell r="I1976" t="str">
            <v>REPAIRS AND MAINTENANCE</v>
          </cell>
        </row>
        <row r="1977">
          <cell r="A1977" t="str">
            <v>X502103</v>
          </cell>
          <cell r="B1977" t="str">
            <v>Repair &amp; Maint(Mach)- AMC</v>
          </cell>
          <cell r="C1977" t="str">
            <v>EXPENSES</v>
          </cell>
          <cell r="D1977" t="str">
            <v>INCOME STATEMENT</v>
          </cell>
          <cell r="E1977" t="str">
            <v xml:space="preserve"> </v>
          </cell>
          <cell r="F1977" t="str">
            <v xml:space="preserve"> </v>
          </cell>
          <cell r="G1977" t="str">
            <v>EXPENDITURE</v>
          </cell>
          <cell r="H1977" t="str">
            <v>GENERAL AND ADMINISTRATION EXPENSES</v>
          </cell>
          <cell r="I1977" t="str">
            <v>REPAIRS AND MAINTENANCE</v>
          </cell>
        </row>
        <row r="1978">
          <cell r="A1978" t="str">
            <v>X502104</v>
          </cell>
          <cell r="B1978" t="str">
            <v>Repair &amp; Maint(Mach)- FURNITURE</v>
          </cell>
          <cell r="C1978" t="str">
            <v>EXPENSES</v>
          </cell>
          <cell r="D1978" t="str">
            <v>INCOME STATEMENT</v>
          </cell>
          <cell r="E1978" t="str">
            <v xml:space="preserve"> </v>
          </cell>
          <cell r="F1978" t="str">
            <v xml:space="preserve"> </v>
          </cell>
          <cell r="G1978" t="str">
            <v>EXPENDITURE</v>
          </cell>
          <cell r="H1978" t="str">
            <v>GENERAL AND ADMINISTRATION EXPENSES</v>
          </cell>
          <cell r="I1978" t="str">
            <v>REPAIRS AND MAINTENANCE</v>
          </cell>
        </row>
        <row r="1979">
          <cell r="A1979" t="str">
            <v>X502105</v>
          </cell>
          <cell r="B1979" t="str">
            <v>Repair &amp; Maint(Mach)- DG SET</v>
          </cell>
          <cell r="C1979" t="str">
            <v>EXPENSES</v>
          </cell>
          <cell r="D1979" t="str">
            <v>INCOME STATEMENT</v>
          </cell>
          <cell r="E1979" t="str">
            <v xml:space="preserve"> </v>
          </cell>
          <cell r="F1979" t="str">
            <v xml:space="preserve"> </v>
          </cell>
          <cell r="G1979" t="str">
            <v>EXPENDITURE</v>
          </cell>
          <cell r="H1979" t="str">
            <v>GENERAL AND ADMINISTRATION EXPENSES</v>
          </cell>
          <cell r="I1979" t="str">
            <v>REPAIRS AND MAINTENANCE</v>
          </cell>
        </row>
        <row r="1980">
          <cell r="A1980" t="str">
            <v>X502106</v>
          </cell>
          <cell r="B1980" t="str">
            <v>Repair &amp; Maint(Mach)- COMPUTERS</v>
          </cell>
          <cell r="C1980" t="str">
            <v>EXPENSES</v>
          </cell>
          <cell r="D1980" t="str">
            <v>INCOME STATEMENT</v>
          </cell>
          <cell r="E1980" t="str">
            <v xml:space="preserve"> </v>
          </cell>
          <cell r="F1980" t="str">
            <v xml:space="preserve"> </v>
          </cell>
          <cell r="G1980" t="str">
            <v>EXPENDITURE</v>
          </cell>
          <cell r="H1980" t="str">
            <v>GENERAL AND ADMINISTRATION EXPENSES</v>
          </cell>
          <cell r="I1980" t="str">
            <v>REPAIRS AND MAINTENANCE</v>
          </cell>
        </row>
        <row r="1981">
          <cell r="A1981" t="str">
            <v>X502107</v>
          </cell>
          <cell r="B1981" t="str">
            <v>Repair &amp; Maint(Mach)- Electricals</v>
          </cell>
          <cell r="C1981" t="str">
            <v>EXPENSES</v>
          </cell>
          <cell r="D1981" t="str">
            <v>INCOME STATEMENT</v>
          </cell>
          <cell r="E1981" t="str">
            <v xml:space="preserve"> </v>
          </cell>
          <cell r="F1981" t="str">
            <v xml:space="preserve"> </v>
          </cell>
          <cell r="G1981" t="str">
            <v>EXPENDITURE</v>
          </cell>
          <cell r="H1981" t="str">
            <v>GENERAL AND ADMINISTRATION EXPENSES</v>
          </cell>
          <cell r="I1981" t="str">
            <v>REPAIRS AND MAINTENANCE</v>
          </cell>
        </row>
        <row r="1982">
          <cell r="A1982" t="str">
            <v>X502108</v>
          </cell>
          <cell r="B1982" t="str">
            <v>Repair &amp; Maint(Mach)- AIR CONDITIONERS</v>
          </cell>
          <cell r="C1982" t="str">
            <v>EXPENSES</v>
          </cell>
          <cell r="D1982" t="str">
            <v>INCOME STATEMENT</v>
          </cell>
          <cell r="E1982" t="str">
            <v xml:space="preserve"> </v>
          </cell>
          <cell r="F1982" t="str">
            <v xml:space="preserve"> </v>
          </cell>
          <cell r="G1982" t="str">
            <v>EXPENDITURE</v>
          </cell>
          <cell r="H1982" t="str">
            <v>GENERAL AND ADMINISTRATION EXPENSES</v>
          </cell>
          <cell r="I1982" t="str">
            <v>REPAIRS AND MAINTENANCE</v>
          </cell>
        </row>
        <row r="1983">
          <cell r="A1983" t="str">
            <v>X502109</v>
          </cell>
          <cell r="B1983" t="str">
            <v>Repair &amp; Maint(Mach)- Other Equipments</v>
          </cell>
          <cell r="C1983" t="str">
            <v>EXPENSES</v>
          </cell>
          <cell r="D1983" t="str">
            <v>INCOME STATEMENT</v>
          </cell>
          <cell r="E1983" t="str">
            <v xml:space="preserve"> </v>
          </cell>
          <cell r="F1983" t="str">
            <v xml:space="preserve"> </v>
          </cell>
          <cell r="G1983" t="str">
            <v>EXPENDITURE</v>
          </cell>
          <cell r="H1983" t="str">
            <v>GENERAL AND ADMINISTRATION EXPENSES</v>
          </cell>
          <cell r="I1983" t="str">
            <v>REPAIRS AND MAINTENANCE</v>
          </cell>
        </row>
        <row r="1984">
          <cell r="A1984" t="str">
            <v>X502110</v>
          </cell>
          <cell r="B1984" t="str">
            <v>Repair &amp; Maint(Mach)- Others</v>
          </cell>
          <cell r="C1984" t="str">
            <v>EXPENSES</v>
          </cell>
          <cell r="D1984" t="str">
            <v>INCOME STATEMENT</v>
          </cell>
          <cell r="E1984" t="str">
            <v xml:space="preserve"> </v>
          </cell>
          <cell r="F1984" t="str">
            <v xml:space="preserve"> </v>
          </cell>
          <cell r="G1984" t="str">
            <v>EXPENDITURE</v>
          </cell>
          <cell r="H1984" t="str">
            <v>GENERAL AND ADMINISTRATION EXPENSES</v>
          </cell>
          <cell r="I1984" t="str">
            <v>REPAIRS AND MAINTENANCE</v>
          </cell>
        </row>
        <row r="1985">
          <cell r="A1985" t="str">
            <v>X502111</v>
          </cell>
          <cell r="B1985" t="str">
            <v>Repair &amp; Maint(Mach)-Motorcycles</v>
          </cell>
          <cell r="C1985" t="str">
            <v>EXPENSES</v>
          </cell>
          <cell r="D1985" t="str">
            <v>INCOME STATEMENT</v>
          </cell>
          <cell r="E1985" t="str">
            <v xml:space="preserve"> </v>
          </cell>
          <cell r="F1985" t="str">
            <v xml:space="preserve"> </v>
          </cell>
          <cell r="G1985" t="str">
            <v>EXPENDITURE</v>
          </cell>
          <cell r="H1985" t="str">
            <v>GENERAL AND ADMINISTRATION EXPENSES</v>
          </cell>
          <cell r="I1985" t="str">
            <v>REPAIRS AND MAINTENANCE</v>
          </cell>
        </row>
        <row r="1986">
          <cell r="A1986" t="str">
            <v>X502201</v>
          </cell>
          <cell r="B1986" t="str">
            <v>Repair &amp; Maintenance</v>
          </cell>
          <cell r="C1986" t="str">
            <v>EXPENSES</v>
          </cell>
          <cell r="D1986" t="str">
            <v>INCOME STATEMENT</v>
          </cell>
          <cell r="E1986" t="str">
            <v xml:space="preserve"> </v>
          </cell>
          <cell r="F1986" t="str">
            <v xml:space="preserve"> </v>
          </cell>
          <cell r="G1986" t="str">
            <v>EXPENDITURE</v>
          </cell>
          <cell r="H1986" t="str">
            <v>GENERAL AND ADMINISTRATION EXPENSES</v>
          </cell>
          <cell r="I1986" t="str">
            <v>REPAIRS AND MAINTENANCE</v>
          </cell>
        </row>
        <row r="1987">
          <cell r="A1987" t="str">
            <v>X503001-000-000</v>
          </cell>
          <cell r="B1987" t="str">
            <v>R&amp;M Constd prop/colony</v>
          </cell>
          <cell r="C1987" t="str">
            <v>EXPENSES</v>
          </cell>
          <cell r="D1987" t="str">
            <v>INCOME STATEMENT</v>
          </cell>
          <cell r="E1987" t="str">
            <v xml:space="preserve"> </v>
          </cell>
          <cell r="F1987" t="str">
            <v xml:space="preserve"> </v>
          </cell>
          <cell r="G1987" t="str">
            <v>EXPENDITURE</v>
          </cell>
          <cell r="H1987" t="str">
            <v>GENERAL AND ADMINISTRATION EXPENSES</v>
          </cell>
          <cell r="I1987" t="str">
            <v>REPAIRS AND MAINTENANCE</v>
          </cell>
        </row>
        <row r="1988">
          <cell r="A1988" t="str">
            <v>X503001-000-001</v>
          </cell>
          <cell r="B1988" t="str">
            <v>R&amp;M Constd prop/colony- ANKUR VIHAR(DEV)</v>
          </cell>
          <cell r="C1988" t="str">
            <v>EXPENSES</v>
          </cell>
          <cell r="D1988" t="str">
            <v>INCOME STATEMENT</v>
          </cell>
          <cell r="E1988" t="str">
            <v xml:space="preserve"> </v>
          </cell>
          <cell r="F1988" t="str">
            <v xml:space="preserve"> </v>
          </cell>
          <cell r="G1988" t="str">
            <v>EXPENDITURE</v>
          </cell>
          <cell r="H1988" t="str">
            <v>GENERAL AND ADMINISTRATION EXPENSES</v>
          </cell>
          <cell r="I1988" t="str">
            <v>REPAIRS AND MAINTENANCE</v>
          </cell>
        </row>
        <row r="1989">
          <cell r="A1989" t="str">
            <v>X503001-000-004</v>
          </cell>
          <cell r="B1989" t="str">
            <v>R&amp;M Constd prop/colony- BEVERLY PARK-I</v>
          </cell>
          <cell r="C1989" t="str">
            <v>EXPENSES</v>
          </cell>
          <cell r="D1989" t="str">
            <v>INCOME STATEMENT</v>
          </cell>
          <cell r="E1989" t="str">
            <v xml:space="preserve"> </v>
          </cell>
          <cell r="F1989" t="str">
            <v xml:space="preserve"> </v>
          </cell>
          <cell r="G1989" t="str">
            <v>EXPENDITURE</v>
          </cell>
          <cell r="H1989" t="str">
            <v>GENERAL AND ADMINISTRATION EXPENSES</v>
          </cell>
          <cell r="I1989" t="str">
            <v>REPAIRS AND MAINTENANCE</v>
          </cell>
        </row>
        <row r="1990">
          <cell r="A1990" t="str">
            <v>X503001-000-005</v>
          </cell>
          <cell r="B1990" t="str">
            <v>R&amp;M Constd prop/colony- BEVERLY PARK-II</v>
          </cell>
          <cell r="C1990" t="str">
            <v>EXPENSES</v>
          </cell>
          <cell r="D1990" t="str">
            <v>INCOME STATEMENT</v>
          </cell>
          <cell r="E1990" t="str">
            <v xml:space="preserve"> </v>
          </cell>
          <cell r="F1990" t="str">
            <v xml:space="preserve"> </v>
          </cell>
          <cell r="G1990" t="str">
            <v>EXPENDITURE</v>
          </cell>
          <cell r="H1990" t="str">
            <v>GENERAL AND ADMINISTRATION EXPENSES</v>
          </cell>
          <cell r="I1990" t="str">
            <v>REPAIRS AND MAINTENANCE</v>
          </cell>
        </row>
        <row r="1991">
          <cell r="A1991" t="str">
            <v>X503001-000-010</v>
          </cell>
          <cell r="B1991" t="str">
            <v>R&amp;M Constd prop/colony- DILSHAD PLAZA</v>
          </cell>
          <cell r="C1991" t="str">
            <v>EXPENSES</v>
          </cell>
          <cell r="D1991" t="str">
            <v>INCOME STATEMENT</v>
          </cell>
          <cell r="E1991" t="str">
            <v xml:space="preserve"> </v>
          </cell>
          <cell r="F1991" t="str">
            <v xml:space="preserve"> </v>
          </cell>
          <cell r="G1991" t="str">
            <v>EXPENDITURE</v>
          </cell>
          <cell r="H1991" t="str">
            <v>GENERAL AND ADMINISTRATION EXPENSES</v>
          </cell>
          <cell r="I1991" t="str">
            <v>REPAIRS AND MAINTENANCE</v>
          </cell>
        </row>
        <row r="1992">
          <cell r="A1992" t="str">
            <v>X503001-000-013</v>
          </cell>
          <cell r="B1992" t="str">
            <v>R&amp;M Constd prop/colony- HAMILTON COURT</v>
          </cell>
          <cell r="C1992" t="str">
            <v>EXPENSES</v>
          </cell>
          <cell r="D1992" t="str">
            <v>INCOME STATEMENT</v>
          </cell>
          <cell r="E1992" t="str">
            <v xml:space="preserve"> </v>
          </cell>
          <cell r="F1992" t="str">
            <v xml:space="preserve"> </v>
          </cell>
          <cell r="G1992" t="str">
            <v>EXPENDITURE</v>
          </cell>
          <cell r="H1992" t="str">
            <v>GENERAL AND ADMINISTRATION EXPENSES</v>
          </cell>
          <cell r="I1992" t="str">
            <v>REPAIRS AND MAINTENANCE</v>
          </cell>
        </row>
        <row r="1993">
          <cell r="A1993" t="str">
            <v>X503001-000-022</v>
          </cell>
          <cell r="B1993" t="str">
            <v>R&amp;M Constd prop/colony- RICHMOND PARK</v>
          </cell>
          <cell r="C1993" t="str">
            <v>EXPENSES</v>
          </cell>
          <cell r="D1993" t="str">
            <v>INCOME STATEMENT</v>
          </cell>
          <cell r="E1993" t="str">
            <v xml:space="preserve"> </v>
          </cell>
          <cell r="F1993" t="str">
            <v xml:space="preserve"> </v>
          </cell>
          <cell r="G1993" t="str">
            <v>EXPENDITURE</v>
          </cell>
          <cell r="H1993" t="str">
            <v>GENERAL AND ADMINISTRATION EXPENSES</v>
          </cell>
          <cell r="I1993" t="str">
            <v>REPAIRS AND MAINTENANCE</v>
          </cell>
        </row>
        <row r="1994">
          <cell r="A1994" t="str">
            <v>X503001-000-028</v>
          </cell>
          <cell r="B1994" t="str">
            <v>R&amp;M Constd prop/colony- SILVER OAKS</v>
          </cell>
          <cell r="C1994" t="str">
            <v>EXPENSES</v>
          </cell>
          <cell r="D1994" t="str">
            <v>INCOME STATEMENT</v>
          </cell>
          <cell r="E1994" t="str">
            <v xml:space="preserve"> </v>
          </cell>
          <cell r="F1994" t="str">
            <v xml:space="preserve"> </v>
          </cell>
          <cell r="G1994" t="str">
            <v>EXPENDITURE</v>
          </cell>
          <cell r="H1994" t="str">
            <v>GENERAL AND ADMINISTRATION EXPENSES</v>
          </cell>
          <cell r="I1994" t="str">
            <v>REPAIRS AND MAINTENANCE</v>
          </cell>
        </row>
        <row r="1995">
          <cell r="A1995" t="str">
            <v>X503001-000-034</v>
          </cell>
          <cell r="B1995" t="str">
            <v>R&amp;M Constd prop/colony- WINDSOR COURT</v>
          </cell>
          <cell r="C1995" t="str">
            <v>EXPENSES</v>
          </cell>
          <cell r="D1995" t="str">
            <v>INCOME STATEMENT</v>
          </cell>
          <cell r="E1995" t="str">
            <v xml:space="preserve"> </v>
          </cell>
          <cell r="F1995" t="str">
            <v xml:space="preserve"> </v>
          </cell>
          <cell r="G1995" t="str">
            <v>EXPENDITURE</v>
          </cell>
          <cell r="H1995" t="str">
            <v>GENERAL AND ADMINISTRATION EXPENSES</v>
          </cell>
          <cell r="I1995" t="str">
            <v>REPAIRS AND MAINTENANCE</v>
          </cell>
        </row>
        <row r="1996">
          <cell r="A1996" t="str">
            <v>X503001-000-039</v>
          </cell>
          <cell r="B1996" t="str">
            <v>R&amp;M Constd prop/colony- RIDGEWOOD</v>
          </cell>
          <cell r="C1996" t="str">
            <v>EXPENSES</v>
          </cell>
          <cell r="D1996" t="str">
            <v>INCOME STATEMENT</v>
          </cell>
          <cell r="E1996" t="str">
            <v xml:space="preserve"> </v>
          </cell>
          <cell r="F1996" t="str">
            <v xml:space="preserve"> </v>
          </cell>
          <cell r="G1996" t="str">
            <v>EXPENDITURE</v>
          </cell>
          <cell r="H1996" t="str">
            <v>GENERAL AND ADMINISTRATION EXPENSES</v>
          </cell>
          <cell r="I1996" t="str">
            <v>REPAIRS AND MAINTENANCE</v>
          </cell>
        </row>
        <row r="1997">
          <cell r="A1997" t="str">
            <v>X503001-000-046</v>
          </cell>
          <cell r="B1997" t="str">
            <v>R&amp;M Constd prop/colony- PRINCETON</v>
          </cell>
          <cell r="C1997" t="str">
            <v>EXPENSES</v>
          </cell>
          <cell r="D1997" t="str">
            <v>INCOME STATEMENT</v>
          </cell>
          <cell r="E1997" t="str">
            <v xml:space="preserve"> </v>
          </cell>
          <cell r="F1997" t="str">
            <v xml:space="preserve"> </v>
          </cell>
          <cell r="G1997" t="str">
            <v>EXPENDITURE</v>
          </cell>
          <cell r="H1997" t="str">
            <v>GENERAL AND ADMINISTRATION EXPENSES</v>
          </cell>
          <cell r="I1997" t="str">
            <v>REPAIRS AND MAINTENANCE</v>
          </cell>
        </row>
        <row r="1998">
          <cell r="A1998" t="str">
            <v>X503001-000-050</v>
          </cell>
          <cell r="B1998" t="str">
            <v>R&amp;M Constd prop/colony- CARLTON</v>
          </cell>
          <cell r="C1998" t="str">
            <v>EXPENSES</v>
          </cell>
          <cell r="D1998" t="str">
            <v>INCOME STATEMENT</v>
          </cell>
          <cell r="E1998" t="str">
            <v xml:space="preserve"> </v>
          </cell>
          <cell r="F1998" t="str">
            <v xml:space="preserve"> </v>
          </cell>
          <cell r="G1998" t="str">
            <v>EXPENDITURE</v>
          </cell>
          <cell r="H1998" t="str">
            <v>GENERAL AND ADMINISTRATION EXPENSES</v>
          </cell>
          <cell r="I1998" t="str">
            <v>REPAIRS AND MAINTENANCE</v>
          </cell>
        </row>
        <row r="1999">
          <cell r="A1999" t="str">
            <v>X503001-000-055</v>
          </cell>
          <cell r="B1999" t="str">
            <v>R&amp;M Constd prop/colony- BELV.TOWER</v>
          </cell>
          <cell r="C1999" t="str">
            <v>EXPENSES</v>
          </cell>
          <cell r="D1999" t="str">
            <v>INCOME STATEMENT</v>
          </cell>
          <cell r="E1999" t="str">
            <v xml:space="preserve"> </v>
          </cell>
          <cell r="F1999" t="str">
            <v xml:space="preserve"> </v>
          </cell>
          <cell r="G1999" t="str">
            <v>EXPENDITURE</v>
          </cell>
          <cell r="H1999" t="str">
            <v>GENERAL AND ADMINISTRATION EXPENSES</v>
          </cell>
          <cell r="I1999" t="str">
            <v>REPAIRS AND MAINTENANCE</v>
          </cell>
        </row>
        <row r="2000">
          <cell r="A2000" t="str">
            <v>X503001-000-058</v>
          </cell>
          <cell r="B2000" t="str">
            <v>R&amp;M Constd prop/colony- EXCLUSIVE FLOOR</v>
          </cell>
          <cell r="C2000" t="str">
            <v>EXPENSES</v>
          </cell>
          <cell r="D2000" t="str">
            <v>INCOME STATEMENT</v>
          </cell>
          <cell r="E2000" t="str">
            <v xml:space="preserve"> </v>
          </cell>
          <cell r="F2000" t="str">
            <v xml:space="preserve"> </v>
          </cell>
          <cell r="G2000" t="str">
            <v>EXPENDITURE</v>
          </cell>
          <cell r="H2000" t="str">
            <v>GENERAL AND ADMINISTRATION EXPENSES</v>
          </cell>
          <cell r="I2000" t="str">
            <v>REPAIRS AND MAINTENANCE</v>
          </cell>
        </row>
        <row r="2001">
          <cell r="A2001" t="str">
            <v>X503001-000-060</v>
          </cell>
          <cell r="B2001" t="str">
            <v>R&amp;M Constd prop/colony- TRINITY TOWERS</v>
          </cell>
          <cell r="C2001" t="str">
            <v>EXPENSES</v>
          </cell>
          <cell r="D2001" t="str">
            <v>INCOME STATEMENT</v>
          </cell>
          <cell r="E2001" t="str">
            <v xml:space="preserve"> </v>
          </cell>
          <cell r="F2001" t="str">
            <v xml:space="preserve"> </v>
          </cell>
          <cell r="G2001" t="str">
            <v>EXPENDITURE</v>
          </cell>
          <cell r="H2001" t="str">
            <v>GENERAL AND ADMINISTRATION EXPENSES</v>
          </cell>
          <cell r="I2001" t="str">
            <v>REPAIRS AND MAINTENANCE</v>
          </cell>
        </row>
        <row r="2002">
          <cell r="A2002" t="str">
            <v>X503001-000-066</v>
          </cell>
          <cell r="B2002" t="str">
            <v>R&amp;M Constd prop/colony- GREEN VALLEY CON</v>
          </cell>
          <cell r="C2002" t="str">
            <v>EXPENSES</v>
          </cell>
          <cell r="D2002" t="str">
            <v>INCOME STATEMENT</v>
          </cell>
          <cell r="E2002" t="str">
            <v xml:space="preserve"> </v>
          </cell>
          <cell r="F2002" t="str">
            <v xml:space="preserve"> </v>
          </cell>
          <cell r="G2002" t="str">
            <v>EXPENDITURE</v>
          </cell>
          <cell r="H2002" t="str">
            <v>GENERAL AND ADMINISTRATION EXPENSES</v>
          </cell>
          <cell r="I2002" t="str">
            <v>REPAIRS AND MAINTENANCE</v>
          </cell>
        </row>
        <row r="2003">
          <cell r="A2003" t="str">
            <v>X503001-000-108</v>
          </cell>
          <cell r="B2003" t="str">
            <v>R&amp;M Constd prop/colony- REGENCY PARK-II</v>
          </cell>
          <cell r="C2003" t="str">
            <v>EXPENSES</v>
          </cell>
          <cell r="D2003" t="str">
            <v>INCOME STATEMENT</v>
          </cell>
          <cell r="E2003" t="str">
            <v xml:space="preserve"> </v>
          </cell>
          <cell r="F2003" t="str">
            <v xml:space="preserve"> </v>
          </cell>
          <cell r="G2003" t="str">
            <v>EXPENDITURE</v>
          </cell>
          <cell r="H2003" t="str">
            <v>GENERAL AND ADMINISTRATION EXPENSES</v>
          </cell>
          <cell r="I2003" t="str">
            <v>REPAIRS AND MAINTENANCE</v>
          </cell>
        </row>
        <row r="2004">
          <cell r="A2004" t="str">
            <v>X503001-000-116</v>
          </cell>
          <cell r="B2004" t="str">
            <v>R&amp;M Constd prop/colony- DILSHAD 2 (DEV)</v>
          </cell>
          <cell r="C2004" t="str">
            <v>EXPENSES</v>
          </cell>
          <cell r="D2004" t="str">
            <v>INCOME STATEMENT</v>
          </cell>
          <cell r="E2004" t="str">
            <v xml:space="preserve"> </v>
          </cell>
          <cell r="F2004" t="str">
            <v xml:space="preserve"> </v>
          </cell>
          <cell r="G2004" t="str">
            <v>EXPENDITURE</v>
          </cell>
          <cell r="H2004" t="str">
            <v>GENERAL AND ADMINISTRATION EXPENSES</v>
          </cell>
          <cell r="I2004" t="str">
            <v>REPAIRS AND MAINTENANCE</v>
          </cell>
        </row>
        <row r="2005">
          <cell r="A2005" t="str">
            <v>X503101</v>
          </cell>
          <cell r="B2005" t="str">
            <v>Rep &amp; Main(Oth)</v>
          </cell>
          <cell r="C2005" t="str">
            <v>EXPENSES</v>
          </cell>
          <cell r="D2005" t="str">
            <v>INCOME STATEMENT</v>
          </cell>
          <cell r="E2005" t="str">
            <v xml:space="preserve"> </v>
          </cell>
          <cell r="F2005" t="str">
            <v xml:space="preserve"> </v>
          </cell>
          <cell r="G2005" t="str">
            <v>EXPENDITURE</v>
          </cell>
          <cell r="H2005" t="str">
            <v>GENERAL AND ADMINISTRATION EXPENSES</v>
          </cell>
          <cell r="I2005" t="str">
            <v>REPAIRS AND MAINTENANCE</v>
          </cell>
        </row>
        <row r="2006">
          <cell r="A2006" t="str">
            <v>X503102</v>
          </cell>
          <cell r="B2006" t="str">
            <v>Rep &amp; Main(Oth)- SWIMMING POOL</v>
          </cell>
          <cell r="C2006" t="str">
            <v>EXPENSES</v>
          </cell>
          <cell r="D2006" t="str">
            <v>INCOME STATEMENT</v>
          </cell>
          <cell r="E2006" t="str">
            <v xml:space="preserve"> </v>
          </cell>
          <cell r="F2006" t="str">
            <v xml:space="preserve"> </v>
          </cell>
          <cell r="G2006" t="str">
            <v>EXPENDITURE</v>
          </cell>
          <cell r="H2006" t="str">
            <v>GENERAL AND ADMINISTRATION EXPENSES</v>
          </cell>
          <cell r="I2006" t="str">
            <v>REPAIRS AND MAINTENANCE</v>
          </cell>
        </row>
        <row r="2007">
          <cell r="A2007" t="str">
            <v>X503103</v>
          </cell>
          <cell r="B2007" t="str">
            <v>Rep &amp; Main(Oth)- ROAD PH-I,II,III</v>
          </cell>
          <cell r="C2007" t="str">
            <v>EXPENSES</v>
          </cell>
          <cell r="D2007" t="str">
            <v>INCOME STATEMENT</v>
          </cell>
          <cell r="E2007" t="str">
            <v xml:space="preserve"> </v>
          </cell>
          <cell r="F2007" t="str">
            <v xml:space="preserve"> </v>
          </cell>
          <cell r="G2007" t="str">
            <v>EXPENDITURE</v>
          </cell>
          <cell r="H2007" t="str">
            <v>GENERAL AND ADMINISTRATION EXPENSES</v>
          </cell>
          <cell r="I2007" t="str">
            <v>REPAIRS AND MAINTENANCE</v>
          </cell>
        </row>
        <row r="2008">
          <cell r="A2008" t="str">
            <v>X503104</v>
          </cell>
          <cell r="B2008" t="str">
            <v>Rep &amp; Main(Oth)- ROAD PH-IV</v>
          </cell>
          <cell r="C2008" t="str">
            <v>EXPENSES</v>
          </cell>
          <cell r="D2008" t="str">
            <v>INCOME STATEMENT</v>
          </cell>
          <cell r="E2008" t="str">
            <v xml:space="preserve"> </v>
          </cell>
          <cell r="F2008" t="str">
            <v xml:space="preserve"> </v>
          </cell>
          <cell r="G2008" t="str">
            <v>EXPENDITURE</v>
          </cell>
          <cell r="H2008" t="str">
            <v>GENERAL AND ADMINISTRATION EXPENSES</v>
          </cell>
          <cell r="I2008" t="str">
            <v>REPAIRS AND MAINTENANCE</v>
          </cell>
        </row>
        <row r="2009">
          <cell r="A2009" t="str">
            <v>X503105</v>
          </cell>
          <cell r="B2009" t="str">
            <v>Rep &amp; Main(Oth)- WATER SUPPLY -S.O.A</v>
          </cell>
          <cell r="C2009" t="str">
            <v>EXPENSES</v>
          </cell>
          <cell r="D2009" t="str">
            <v>INCOME STATEMENT</v>
          </cell>
          <cell r="E2009" t="str">
            <v xml:space="preserve"> </v>
          </cell>
          <cell r="F2009" t="str">
            <v xml:space="preserve"> </v>
          </cell>
          <cell r="G2009" t="str">
            <v>EXPENDITURE</v>
          </cell>
          <cell r="H2009" t="str">
            <v>GENERAL AND ADMINISTRATION EXPENSES</v>
          </cell>
          <cell r="I2009" t="str">
            <v>REPAIRS AND MAINTENANCE</v>
          </cell>
        </row>
        <row r="2010">
          <cell r="A2010" t="str">
            <v>X503106</v>
          </cell>
          <cell r="B2010" t="str">
            <v>Rep &amp; Main(Oth)- EX. HOMES</v>
          </cell>
          <cell r="C2010" t="str">
            <v>EXPENSES</v>
          </cell>
          <cell r="D2010" t="str">
            <v>INCOME STATEMENT</v>
          </cell>
          <cell r="E2010" t="str">
            <v xml:space="preserve"> </v>
          </cell>
          <cell r="F2010" t="str">
            <v xml:space="preserve"> </v>
          </cell>
          <cell r="G2010" t="str">
            <v>EXPENDITURE</v>
          </cell>
          <cell r="H2010" t="str">
            <v>GENERAL AND ADMINISTRATION EXPENSES</v>
          </cell>
          <cell r="I2010" t="str">
            <v>REPAIRS AND MAINTENANCE</v>
          </cell>
        </row>
        <row r="2011">
          <cell r="A2011" t="str">
            <v>X503107</v>
          </cell>
          <cell r="B2011" t="str">
            <v>Rep &amp; Main(Oth)- PARK N SHOP</v>
          </cell>
          <cell r="C2011" t="str">
            <v>EXPENSES</v>
          </cell>
          <cell r="D2011" t="str">
            <v>INCOME STATEMENT</v>
          </cell>
          <cell r="E2011" t="str">
            <v xml:space="preserve"> </v>
          </cell>
          <cell r="F2011" t="str">
            <v xml:space="preserve"> </v>
          </cell>
          <cell r="G2011" t="str">
            <v>EXPENDITURE</v>
          </cell>
          <cell r="H2011" t="str">
            <v>GENERAL AND ADMINISTRATION EXPENSES</v>
          </cell>
          <cell r="I2011" t="str">
            <v>REPAIRS AND MAINTENANCE</v>
          </cell>
        </row>
        <row r="2012">
          <cell r="A2012" t="str">
            <v>X503108</v>
          </cell>
          <cell r="B2012" t="str">
            <v>Rep &amp; Main(Oth)- STOP N SHOP</v>
          </cell>
          <cell r="C2012" t="str">
            <v>EXPENSES</v>
          </cell>
          <cell r="D2012" t="str">
            <v>INCOME STATEMENT</v>
          </cell>
          <cell r="E2012" t="str">
            <v xml:space="preserve"> </v>
          </cell>
          <cell r="F2012" t="str">
            <v xml:space="preserve"> </v>
          </cell>
          <cell r="G2012" t="str">
            <v>EXPENDITURE</v>
          </cell>
          <cell r="H2012" t="str">
            <v>GENERAL AND ADMINISTRATION EXPENSES</v>
          </cell>
          <cell r="I2012" t="str">
            <v>REPAIRS AND MAINTENANCE</v>
          </cell>
        </row>
        <row r="2013">
          <cell r="A2013" t="str">
            <v>X503109</v>
          </cell>
          <cell r="B2013" t="str">
            <v>Rep &amp; Main(Oth)- STREET LIGHT-PHI,II,III</v>
          </cell>
          <cell r="C2013" t="str">
            <v>EXPENSES</v>
          </cell>
          <cell r="D2013" t="str">
            <v>INCOME STATEMENT</v>
          </cell>
          <cell r="E2013" t="str">
            <v xml:space="preserve"> </v>
          </cell>
          <cell r="F2013" t="str">
            <v xml:space="preserve"> </v>
          </cell>
          <cell r="G2013" t="str">
            <v>EXPENDITURE</v>
          </cell>
          <cell r="H2013" t="str">
            <v>GENERAL AND ADMINISTRATION EXPENSES</v>
          </cell>
          <cell r="I2013" t="str">
            <v>REPAIRS AND MAINTENANCE</v>
          </cell>
        </row>
        <row r="2014">
          <cell r="A2014" t="str">
            <v>X503110</v>
          </cell>
          <cell r="B2014" t="str">
            <v>Rep &amp; Main(Oth)- STREET LIGHT PH-IV</v>
          </cell>
          <cell r="C2014" t="str">
            <v>EXPENSES</v>
          </cell>
          <cell r="D2014" t="str">
            <v>INCOME STATEMENT</v>
          </cell>
          <cell r="E2014" t="str">
            <v xml:space="preserve"> </v>
          </cell>
          <cell r="F2014" t="str">
            <v xml:space="preserve"> </v>
          </cell>
          <cell r="G2014" t="str">
            <v>EXPENDITURE</v>
          </cell>
          <cell r="H2014" t="str">
            <v>GENERAL AND ADMINISTRATION EXPENSES</v>
          </cell>
          <cell r="I2014" t="str">
            <v>REPAIRS AND MAINTENANCE</v>
          </cell>
        </row>
        <row r="2015">
          <cell r="A2015" t="str">
            <v>X503111</v>
          </cell>
          <cell r="B2015" t="str">
            <v>Rep &amp; Main(Oth)- ATH</v>
          </cell>
          <cell r="C2015" t="str">
            <v>EXPENSES</v>
          </cell>
          <cell r="D2015" t="str">
            <v>INCOME STATEMENT</v>
          </cell>
          <cell r="E2015" t="str">
            <v xml:space="preserve"> </v>
          </cell>
          <cell r="F2015" t="str">
            <v xml:space="preserve"> </v>
          </cell>
          <cell r="G2015" t="str">
            <v>EXPENDITURE</v>
          </cell>
          <cell r="H2015" t="str">
            <v>GENERAL AND ADMINISTRATION EXPENSES</v>
          </cell>
          <cell r="I2015" t="str">
            <v>REPAIRS AND MAINTENANCE</v>
          </cell>
        </row>
        <row r="2016">
          <cell r="A2016" t="str">
            <v>X503112</v>
          </cell>
          <cell r="B2016" t="str">
            <v>Rep &amp; Main(Oth)- LAWN &amp; GARDEN PH 1,2,3</v>
          </cell>
          <cell r="C2016" t="str">
            <v>EXPENSES</v>
          </cell>
          <cell r="D2016" t="str">
            <v>INCOME STATEMENT</v>
          </cell>
          <cell r="E2016" t="str">
            <v xml:space="preserve"> </v>
          </cell>
          <cell r="F2016" t="str">
            <v xml:space="preserve"> </v>
          </cell>
          <cell r="G2016" t="str">
            <v>EXPENDITURE</v>
          </cell>
          <cell r="H2016" t="str">
            <v>GENERAL AND ADMINISTRATION EXPENSES</v>
          </cell>
          <cell r="I2016" t="str">
            <v>REPAIRS AND MAINTENANCE</v>
          </cell>
        </row>
        <row r="2017">
          <cell r="A2017" t="str">
            <v>X503113</v>
          </cell>
          <cell r="B2017" t="str">
            <v>Rep &amp; Main(Oth)- LAWN &amp; GARDEN PH 4</v>
          </cell>
          <cell r="C2017" t="str">
            <v>EXPENSES</v>
          </cell>
          <cell r="D2017" t="str">
            <v>INCOME STATEMENT</v>
          </cell>
          <cell r="E2017" t="str">
            <v xml:space="preserve"> </v>
          </cell>
          <cell r="F2017" t="str">
            <v xml:space="preserve"> </v>
          </cell>
          <cell r="G2017" t="str">
            <v>EXPENDITURE</v>
          </cell>
          <cell r="H2017" t="str">
            <v>GENERAL AND ADMINISTRATION EXPENSES</v>
          </cell>
          <cell r="I2017" t="str">
            <v>REPAIRS AND MAINTENANCE</v>
          </cell>
        </row>
        <row r="2018">
          <cell r="A2018" t="str">
            <v>X503114</v>
          </cell>
          <cell r="B2018" t="str">
            <v>Rep &amp; Main(Oth)- EXT. ELECT. PH-I,II,III</v>
          </cell>
          <cell r="C2018" t="str">
            <v>EXPENSES</v>
          </cell>
          <cell r="D2018" t="str">
            <v>INCOME STATEMENT</v>
          </cell>
          <cell r="E2018" t="str">
            <v xml:space="preserve"> </v>
          </cell>
          <cell r="F2018" t="str">
            <v xml:space="preserve"> </v>
          </cell>
          <cell r="G2018" t="str">
            <v>EXPENDITURE</v>
          </cell>
          <cell r="H2018" t="str">
            <v>GENERAL AND ADMINISTRATION EXPENSES</v>
          </cell>
          <cell r="I2018" t="str">
            <v>REPAIRS AND MAINTENANCE</v>
          </cell>
        </row>
        <row r="2019">
          <cell r="A2019" t="str">
            <v>X503115</v>
          </cell>
          <cell r="B2019" t="str">
            <v>Rep &amp; Main(Oth)- EXT. ELECT. PH-IV</v>
          </cell>
          <cell r="C2019" t="str">
            <v>EXPENSES</v>
          </cell>
          <cell r="D2019" t="str">
            <v>INCOME STATEMENT</v>
          </cell>
          <cell r="E2019" t="str">
            <v xml:space="preserve"> </v>
          </cell>
          <cell r="F2019" t="str">
            <v xml:space="preserve"> </v>
          </cell>
          <cell r="G2019" t="str">
            <v>EXPENDITURE</v>
          </cell>
          <cell r="H2019" t="str">
            <v>GENERAL AND ADMINISTRATION EXPENSES</v>
          </cell>
          <cell r="I2019" t="str">
            <v>REPAIRS AND MAINTENANCE</v>
          </cell>
        </row>
        <row r="2020">
          <cell r="A2020" t="str">
            <v>X503116</v>
          </cell>
          <cell r="B2020" t="str">
            <v>Rep &amp; Main(Oth)- SOHNA FARM</v>
          </cell>
          <cell r="C2020" t="str">
            <v>EXPENSES</v>
          </cell>
          <cell r="D2020" t="str">
            <v>INCOME STATEMENT</v>
          </cell>
          <cell r="E2020" t="str">
            <v xml:space="preserve"> </v>
          </cell>
          <cell r="F2020" t="str">
            <v xml:space="preserve"> </v>
          </cell>
          <cell r="G2020" t="str">
            <v>EXPENDITURE</v>
          </cell>
          <cell r="H2020" t="str">
            <v>GENERAL AND ADMINISTRATION EXPENSES</v>
          </cell>
          <cell r="I2020" t="str">
            <v>REPAIRS AND MAINTENANCE</v>
          </cell>
        </row>
        <row r="2021">
          <cell r="A2021" t="str">
            <v>X503117</v>
          </cell>
          <cell r="B2021" t="str">
            <v>Rep &amp; Main(Oth)- WATER SUPPLY PH 1,2,3</v>
          </cell>
          <cell r="C2021" t="str">
            <v>EXPENSES</v>
          </cell>
          <cell r="D2021" t="str">
            <v>INCOME STATEMENT</v>
          </cell>
          <cell r="E2021" t="str">
            <v xml:space="preserve"> </v>
          </cell>
          <cell r="F2021" t="str">
            <v xml:space="preserve"> </v>
          </cell>
          <cell r="G2021" t="str">
            <v>EXPENDITURE</v>
          </cell>
          <cell r="H2021" t="str">
            <v>GENERAL AND ADMINISTRATION EXPENSES</v>
          </cell>
          <cell r="I2021" t="str">
            <v>REPAIRS AND MAINTENANCE</v>
          </cell>
        </row>
        <row r="2022">
          <cell r="A2022" t="str">
            <v>X503118</v>
          </cell>
          <cell r="B2022" t="str">
            <v>Rep &amp; Main(Oth)- WATER SUPPLY PH 4</v>
          </cell>
          <cell r="C2022" t="str">
            <v>EXPENSES</v>
          </cell>
          <cell r="D2022" t="str">
            <v>INCOME STATEMENT</v>
          </cell>
          <cell r="E2022" t="str">
            <v xml:space="preserve"> </v>
          </cell>
          <cell r="F2022" t="str">
            <v xml:space="preserve"> </v>
          </cell>
          <cell r="G2022" t="str">
            <v>EXPENDITURE</v>
          </cell>
          <cell r="H2022" t="str">
            <v>GENERAL AND ADMINISTRATION EXPENSES</v>
          </cell>
          <cell r="I2022" t="str">
            <v>REPAIRS AND MAINTENANCE</v>
          </cell>
        </row>
        <row r="2023">
          <cell r="A2023" t="str">
            <v>X503119</v>
          </cell>
          <cell r="B2023" t="str">
            <v>Rep &amp; Main(Oth)- SEWAGE PH-I,II,III</v>
          </cell>
          <cell r="C2023" t="str">
            <v>EXPENSES</v>
          </cell>
          <cell r="D2023" t="str">
            <v>INCOME STATEMENT</v>
          </cell>
          <cell r="E2023" t="str">
            <v xml:space="preserve"> </v>
          </cell>
          <cell r="F2023" t="str">
            <v xml:space="preserve"> </v>
          </cell>
          <cell r="G2023" t="str">
            <v>EXPENDITURE</v>
          </cell>
          <cell r="H2023" t="str">
            <v>GENERAL AND ADMINISTRATION EXPENSES</v>
          </cell>
          <cell r="I2023" t="str">
            <v>REPAIRS AND MAINTENANCE</v>
          </cell>
        </row>
        <row r="2024">
          <cell r="A2024" t="str">
            <v>X503120</v>
          </cell>
          <cell r="B2024" t="str">
            <v>Rep &amp; Main(Oth)- SEWAGE PH-IV</v>
          </cell>
          <cell r="C2024" t="str">
            <v>EXPENSES</v>
          </cell>
          <cell r="D2024" t="str">
            <v>INCOME STATEMENT</v>
          </cell>
          <cell r="E2024" t="str">
            <v xml:space="preserve"> </v>
          </cell>
          <cell r="F2024" t="str">
            <v xml:space="preserve"> </v>
          </cell>
          <cell r="G2024" t="str">
            <v>EXPENDITURE</v>
          </cell>
          <cell r="H2024" t="str">
            <v>GENERAL AND ADMINISTRATION EXPENSES</v>
          </cell>
          <cell r="I2024" t="str">
            <v>REPAIRS AND MAINTENANCE</v>
          </cell>
        </row>
        <row r="2025">
          <cell r="A2025" t="str">
            <v>X503121</v>
          </cell>
          <cell r="B2025" t="str">
            <v>Rep &amp; Main(Oth)- COMMUNITY CENTRE</v>
          </cell>
          <cell r="C2025" t="str">
            <v>EXPENSES</v>
          </cell>
          <cell r="D2025" t="str">
            <v>INCOME STATEMENT</v>
          </cell>
          <cell r="E2025" t="str">
            <v xml:space="preserve"> </v>
          </cell>
          <cell r="F2025" t="str">
            <v xml:space="preserve"> </v>
          </cell>
          <cell r="G2025" t="str">
            <v>EXPENDITURE</v>
          </cell>
          <cell r="H2025" t="str">
            <v>GENERAL AND ADMINISTRATION EXPENSES</v>
          </cell>
          <cell r="I2025" t="str">
            <v>REPAIRS AND MAINTENANCE</v>
          </cell>
        </row>
        <row r="2026">
          <cell r="A2026" t="str">
            <v>X503122</v>
          </cell>
          <cell r="B2026" t="str">
            <v>Rep &amp; Main(Oth)- S MALL</v>
          </cell>
          <cell r="C2026" t="str">
            <v>EXPENSES</v>
          </cell>
          <cell r="D2026" t="str">
            <v>INCOME STATEMENT</v>
          </cell>
          <cell r="E2026" t="str">
            <v xml:space="preserve"> </v>
          </cell>
          <cell r="F2026" t="str">
            <v xml:space="preserve"> </v>
          </cell>
          <cell r="G2026" t="str">
            <v>EXPENDITURE</v>
          </cell>
          <cell r="H2026" t="str">
            <v>GENERAL AND ADMINISTRATION EXPENSES</v>
          </cell>
          <cell r="I2026" t="str">
            <v>REPAIRS AND MAINTENANCE</v>
          </cell>
        </row>
        <row r="2027">
          <cell r="A2027" t="str">
            <v>X503123</v>
          </cell>
          <cell r="B2027" t="str">
            <v>Rep &amp; Main(Oth)- Ph 1, 2, 3</v>
          </cell>
          <cell r="C2027" t="str">
            <v>EXPENSES</v>
          </cell>
          <cell r="D2027" t="str">
            <v>INCOME STATEMENT</v>
          </cell>
          <cell r="E2027" t="str">
            <v xml:space="preserve"> </v>
          </cell>
          <cell r="F2027" t="str">
            <v xml:space="preserve"> </v>
          </cell>
          <cell r="G2027" t="str">
            <v>EXPENDITURE</v>
          </cell>
          <cell r="H2027" t="str">
            <v>GENERAL AND ADMINISTRATION EXPENSES</v>
          </cell>
          <cell r="I2027" t="str">
            <v>REPAIRS AND MAINTENANCE</v>
          </cell>
        </row>
        <row r="2028">
          <cell r="A2028" t="str">
            <v>X503124</v>
          </cell>
          <cell r="B2028" t="str">
            <v>Rep &amp; Main(Oth)- Ph 4</v>
          </cell>
          <cell r="C2028" t="str">
            <v>EXPENSES</v>
          </cell>
          <cell r="D2028" t="str">
            <v>INCOME STATEMENT</v>
          </cell>
          <cell r="E2028" t="str">
            <v xml:space="preserve"> </v>
          </cell>
          <cell r="F2028" t="str">
            <v xml:space="preserve"> </v>
          </cell>
          <cell r="G2028" t="str">
            <v>EXPENDITURE</v>
          </cell>
          <cell r="H2028" t="str">
            <v>GENERAL AND ADMINISTRATION EXPENSES</v>
          </cell>
          <cell r="I2028" t="str">
            <v>REPAIRS AND MAINTENANCE</v>
          </cell>
        </row>
        <row r="2029">
          <cell r="A2029" t="str">
            <v>X503125</v>
          </cell>
          <cell r="B2029" t="str">
            <v>Rep &amp; Main(Oth)- DLF GARDEN</v>
          </cell>
          <cell r="C2029" t="str">
            <v>EXPENSES</v>
          </cell>
          <cell r="D2029" t="str">
            <v>INCOME STATEMENT</v>
          </cell>
          <cell r="E2029" t="str">
            <v xml:space="preserve"> </v>
          </cell>
          <cell r="F2029" t="str">
            <v xml:space="preserve"> </v>
          </cell>
          <cell r="G2029" t="str">
            <v>EXPENDITURE</v>
          </cell>
          <cell r="H2029" t="str">
            <v>GENERAL AND ADMINISTRATION EXPENSES</v>
          </cell>
          <cell r="I2029" t="str">
            <v>REPAIRS AND MAINTENANCE</v>
          </cell>
        </row>
        <row r="2030">
          <cell r="A2030" t="str">
            <v>X503126</v>
          </cell>
          <cell r="B2030" t="str">
            <v>Rep &amp; Main(Oth)- INTERNET</v>
          </cell>
          <cell r="C2030" t="str">
            <v>EXPENSES</v>
          </cell>
          <cell r="D2030" t="str">
            <v>INCOME STATEMENT</v>
          </cell>
          <cell r="E2030" t="str">
            <v xml:space="preserve"> </v>
          </cell>
          <cell r="F2030" t="str">
            <v xml:space="preserve"> </v>
          </cell>
          <cell r="G2030" t="str">
            <v>EXPENDITURE</v>
          </cell>
          <cell r="H2030" t="str">
            <v>GENERAL AND ADMINISTRATION EXPENSES</v>
          </cell>
          <cell r="I2030" t="str">
            <v>REPAIRS AND MAINTENANCE</v>
          </cell>
        </row>
        <row r="2031">
          <cell r="A2031" t="str">
            <v>X503127</v>
          </cell>
          <cell r="B2031" t="str">
            <v>Rep &amp; Main(Oth)- INFRASTRUCTURE</v>
          </cell>
          <cell r="C2031" t="str">
            <v>EXPENSES</v>
          </cell>
          <cell r="D2031" t="str">
            <v>INCOME STATEMENT</v>
          </cell>
          <cell r="E2031" t="str">
            <v xml:space="preserve"> </v>
          </cell>
          <cell r="F2031" t="str">
            <v xml:space="preserve"> </v>
          </cell>
          <cell r="G2031" t="str">
            <v>EXPENDITURE</v>
          </cell>
          <cell r="H2031" t="str">
            <v>GENERAL AND ADMINISTRATION EXPENSES</v>
          </cell>
          <cell r="I2031" t="str">
            <v>REPAIRS AND MAINTENANCE</v>
          </cell>
        </row>
        <row r="2032">
          <cell r="A2032" t="str">
            <v>X503128</v>
          </cell>
          <cell r="B2032" t="str">
            <v>Rep &amp; Main(Oth)- VAM</v>
          </cell>
          <cell r="C2032" t="str">
            <v>EXPENSES</v>
          </cell>
          <cell r="D2032" t="str">
            <v>INCOME STATEMENT</v>
          </cell>
          <cell r="E2032" t="str">
            <v xml:space="preserve"> </v>
          </cell>
          <cell r="F2032" t="str">
            <v xml:space="preserve"> </v>
          </cell>
          <cell r="G2032" t="str">
            <v>EXPENDITURE</v>
          </cell>
          <cell r="H2032" t="str">
            <v>GENERAL AND ADMINISTRATION EXPENSES</v>
          </cell>
          <cell r="I2032" t="str">
            <v>REPAIRS AND MAINTENANCE</v>
          </cell>
        </row>
        <row r="2033">
          <cell r="A2033" t="str">
            <v>X503129</v>
          </cell>
          <cell r="B2033" t="str">
            <v>Rep &amp; Main(Oth)- HVAC</v>
          </cell>
          <cell r="C2033" t="str">
            <v>EXPENSES</v>
          </cell>
          <cell r="D2033" t="str">
            <v>INCOME STATEMENT</v>
          </cell>
          <cell r="E2033" t="str">
            <v xml:space="preserve"> </v>
          </cell>
          <cell r="F2033" t="str">
            <v xml:space="preserve"> </v>
          </cell>
          <cell r="G2033" t="str">
            <v>EXPENDITURE</v>
          </cell>
          <cell r="H2033" t="str">
            <v>GENERAL AND ADMINISTRATION EXPENSES</v>
          </cell>
          <cell r="I2033" t="str">
            <v>REPAIRS AND MAINTENANCE</v>
          </cell>
        </row>
        <row r="2034">
          <cell r="A2034" t="str">
            <v>X503130</v>
          </cell>
          <cell r="B2034" t="str">
            <v>Rep &amp; Main(Oth)- Parking Maintenance</v>
          </cell>
          <cell r="C2034" t="str">
            <v>EXPENSES</v>
          </cell>
          <cell r="D2034" t="str">
            <v>INCOME STATEMENT</v>
          </cell>
          <cell r="E2034" t="str">
            <v xml:space="preserve"> </v>
          </cell>
          <cell r="F2034" t="str">
            <v xml:space="preserve"> </v>
          </cell>
          <cell r="G2034" t="str">
            <v>EXPENDITURE</v>
          </cell>
          <cell r="H2034" t="str">
            <v>GENERAL AND ADMINISTRATION EXPENSES</v>
          </cell>
          <cell r="I2034" t="str">
            <v>REPAIRS AND MAINTENANCE</v>
          </cell>
        </row>
        <row r="2035">
          <cell r="A2035" t="str">
            <v>X503201</v>
          </cell>
          <cell r="B2035" t="str">
            <v>Office Maintenance Charges</v>
          </cell>
          <cell r="C2035" t="str">
            <v>EXPENSES</v>
          </cell>
          <cell r="D2035" t="str">
            <v>INCOME STATEMENT</v>
          </cell>
          <cell r="E2035" t="str">
            <v xml:space="preserve"> </v>
          </cell>
          <cell r="F2035" t="str">
            <v xml:space="preserve"> </v>
          </cell>
          <cell r="G2035" t="str">
            <v>EXPENDITURE</v>
          </cell>
          <cell r="H2035" t="str">
            <v>GENERAL AND ADMINISTRATION EXPENSES</v>
          </cell>
          <cell r="I2035" t="str">
            <v>REPAIRS AND MAINTENANCE</v>
          </cell>
        </row>
        <row r="2036">
          <cell r="A2036" t="str">
            <v>X503202</v>
          </cell>
          <cell r="B2036" t="str">
            <v>Water and Sewarage Charges</v>
          </cell>
          <cell r="C2036" t="str">
            <v>EXPENSES</v>
          </cell>
          <cell r="D2036" t="str">
            <v>INCOME STATEMENT</v>
          </cell>
          <cell r="E2036" t="str">
            <v xml:space="preserve"> </v>
          </cell>
          <cell r="F2036" t="str">
            <v xml:space="preserve"> </v>
          </cell>
          <cell r="G2036" t="str">
            <v>EXPENDITURE</v>
          </cell>
          <cell r="H2036" t="str">
            <v>GENERAL AND ADMINISTRATION EXPENSES</v>
          </cell>
          <cell r="I2036" t="str">
            <v>REPAIRS AND MAINTENANCE</v>
          </cell>
        </row>
        <row r="2037">
          <cell r="A2037" t="str">
            <v>X504001-001</v>
          </cell>
          <cell r="B2037" t="str">
            <v>Insurance</v>
          </cell>
          <cell r="C2037" t="str">
            <v>EXPENSES</v>
          </cell>
          <cell r="D2037" t="str">
            <v>INCOME STATEMENT</v>
          </cell>
          <cell r="E2037" t="str">
            <v xml:space="preserve"> </v>
          </cell>
          <cell r="F2037" t="str">
            <v xml:space="preserve"> </v>
          </cell>
          <cell r="G2037" t="str">
            <v>EXPENDITURE</v>
          </cell>
          <cell r="H2037" t="str">
            <v>OTHER EXPENSES</v>
          </cell>
          <cell r="I2037" t="str">
            <v>INSURANCE EXPENSES</v>
          </cell>
        </row>
        <row r="2038">
          <cell r="A2038" t="str">
            <v>X504001-002</v>
          </cell>
          <cell r="B2038" t="str">
            <v>Insurance- Vehicles</v>
          </cell>
          <cell r="C2038" t="str">
            <v>EXPENSES</v>
          </cell>
          <cell r="D2038" t="str">
            <v>INCOME STATEMENT</v>
          </cell>
          <cell r="E2038" t="str">
            <v xml:space="preserve"> </v>
          </cell>
          <cell r="F2038" t="str">
            <v xml:space="preserve"> </v>
          </cell>
          <cell r="G2038" t="str">
            <v>EXPENDITURE</v>
          </cell>
          <cell r="H2038" t="str">
            <v>OTHER EXPENSES</v>
          </cell>
          <cell r="I2038" t="str">
            <v>INSURANCE EXPENSES</v>
          </cell>
        </row>
        <row r="2039">
          <cell r="A2039" t="str">
            <v>X504001-003</v>
          </cell>
          <cell r="B2039" t="str">
            <v>Insurance- Buildings</v>
          </cell>
          <cell r="C2039" t="str">
            <v>EXPENSES</v>
          </cell>
          <cell r="D2039" t="str">
            <v>INCOME STATEMENT</v>
          </cell>
          <cell r="E2039" t="str">
            <v xml:space="preserve"> </v>
          </cell>
          <cell r="F2039" t="str">
            <v xml:space="preserve"> </v>
          </cell>
          <cell r="G2039" t="str">
            <v>EXPENDITURE</v>
          </cell>
          <cell r="H2039" t="str">
            <v>OTHER EXPENSES</v>
          </cell>
          <cell r="I2039" t="str">
            <v>INSURANCE EXPENSES</v>
          </cell>
        </row>
        <row r="2040">
          <cell r="A2040" t="str">
            <v>X504001-004</v>
          </cell>
          <cell r="B2040" t="str">
            <v>Insurance- Machinery And Other Fas</v>
          </cell>
          <cell r="C2040" t="str">
            <v>EXPENSES</v>
          </cell>
          <cell r="D2040" t="str">
            <v>INCOME STATEMENT</v>
          </cell>
          <cell r="E2040" t="str">
            <v xml:space="preserve"> </v>
          </cell>
          <cell r="F2040" t="str">
            <v xml:space="preserve"> </v>
          </cell>
          <cell r="G2040" t="str">
            <v>EXPENDITURE</v>
          </cell>
          <cell r="H2040" t="str">
            <v>OTHER EXPENSES</v>
          </cell>
          <cell r="I2040" t="str">
            <v>INSURANCE EXPENSES</v>
          </cell>
        </row>
        <row r="2041">
          <cell r="A2041" t="str">
            <v>X504001-005</v>
          </cell>
          <cell r="B2041" t="str">
            <v>Insurance- Others</v>
          </cell>
          <cell r="C2041" t="str">
            <v>EXPENSES</v>
          </cell>
          <cell r="D2041" t="str">
            <v>INCOME STATEMENT</v>
          </cell>
          <cell r="E2041" t="str">
            <v xml:space="preserve"> </v>
          </cell>
          <cell r="F2041" t="str">
            <v xml:space="preserve"> </v>
          </cell>
          <cell r="G2041" t="str">
            <v>EXPENDITURE</v>
          </cell>
          <cell r="H2041" t="str">
            <v>OTHER EXPENSES</v>
          </cell>
          <cell r="I2041" t="str">
            <v>INSURANCE EXPENSES</v>
          </cell>
        </row>
        <row r="2042">
          <cell r="A2042" t="str">
            <v>X505001</v>
          </cell>
          <cell r="B2042" t="str">
            <v>Commission and brokerage- Sales</v>
          </cell>
          <cell r="C2042" t="str">
            <v>EXPENSES</v>
          </cell>
          <cell r="D2042" t="str">
            <v>INCOME STATEMENT</v>
          </cell>
          <cell r="E2042" t="str">
            <v xml:space="preserve"> </v>
          </cell>
          <cell r="F2042" t="str">
            <v xml:space="preserve"> </v>
          </cell>
          <cell r="G2042" t="str">
            <v>EXPENDITURE</v>
          </cell>
          <cell r="H2042" t="str">
            <v>OTHER EXPENSES</v>
          </cell>
          <cell r="I2042" t="str">
            <v>COMMISSION AND BROKERAGE</v>
          </cell>
        </row>
        <row r="2043">
          <cell r="A2043" t="str">
            <v>X505002</v>
          </cell>
          <cell r="B2043" t="str">
            <v>Commission and brokerage- Rent</v>
          </cell>
          <cell r="C2043" t="str">
            <v>EXPENSES</v>
          </cell>
          <cell r="D2043" t="str">
            <v>INCOME STATEMENT</v>
          </cell>
          <cell r="E2043" t="str">
            <v xml:space="preserve"> </v>
          </cell>
          <cell r="F2043" t="str">
            <v xml:space="preserve"> </v>
          </cell>
          <cell r="G2043" t="str">
            <v>EXPENDITURE</v>
          </cell>
          <cell r="H2043" t="str">
            <v>OTHER EXPENSES</v>
          </cell>
          <cell r="I2043" t="str">
            <v>COMMISSION AND BROKERAGE</v>
          </cell>
        </row>
        <row r="2044">
          <cell r="A2044" t="str">
            <v>X506001-001</v>
          </cell>
          <cell r="B2044" t="str">
            <v>Adver and publicity</v>
          </cell>
          <cell r="C2044" t="str">
            <v>EXPENSES</v>
          </cell>
          <cell r="D2044" t="str">
            <v>INCOME STATEMENT</v>
          </cell>
          <cell r="E2044" t="str">
            <v xml:space="preserve"> </v>
          </cell>
          <cell r="F2044" t="str">
            <v xml:space="preserve"> </v>
          </cell>
          <cell r="G2044" t="str">
            <v>EXPENDITURE</v>
          </cell>
          <cell r="H2044" t="str">
            <v>GENERAL AND ADMINISTRATION EXPENSES</v>
          </cell>
          <cell r="I2044" t="str">
            <v>ADVERTISEMENT AND PROMOTION</v>
          </cell>
        </row>
        <row r="2045">
          <cell r="A2045" t="str">
            <v>X506001-002</v>
          </cell>
          <cell r="B2045" t="str">
            <v>Adver And Publicity- Indian Newspprs</v>
          </cell>
          <cell r="C2045" t="str">
            <v>EXPENSES</v>
          </cell>
          <cell r="D2045" t="str">
            <v>INCOME STATEMENT</v>
          </cell>
          <cell r="E2045" t="str">
            <v xml:space="preserve"> </v>
          </cell>
          <cell r="F2045" t="str">
            <v xml:space="preserve"> </v>
          </cell>
          <cell r="G2045" t="str">
            <v>EXPENDITURE</v>
          </cell>
          <cell r="H2045" t="str">
            <v>GENERAL AND ADMINISTRATION EXPENSES</v>
          </cell>
          <cell r="I2045" t="str">
            <v>ADVERTISEMENT AND PROMOTION</v>
          </cell>
        </row>
        <row r="2046">
          <cell r="A2046" t="str">
            <v>X506001-003</v>
          </cell>
          <cell r="B2046" t="str">
            <v>Adver And Publicity- Foreign News Papers</v>
          </cell>
          <cell r="C2046" t="str">
            <v>EXPENSES</v>
          </cell>
          <cell r="D2046" t="str">
            <v>INCOME STATEMENT</v>
          </cell>
          <cell r="E2046" t="str">
            <v xml:space="preserve"> </v>
          </cell>
          <cell r="F2046" t="str">
            <v xml:space="preserve"> </v>
          </cell>
          <cell r="G2046" t="str">
            <v>EXPENDITURE</v>
          </cell>
          <cell r="H2046" t="str">
            <v>GENERAL AND ADMINISTRATION EXPENSES</v>
          </cell>
          <cell r="I2046" t="str">
            <v>ADVERTISEMENT AND PROMOTION</v>
          </cell>
        </row>
        <row r="2047">
          <cell r="A2047" t="str">
            <v>X506001-004</v>
          </cell>
          <cell r="B2047" t="str">
            <v>Adver And Publicity- Indian Magazines</v>
          </cell>
          <cell r="C2047" t="str">
            <v>EXPENSES</v>
          </cell>
          <cell r="D2047" t="str">
            <v>INCOME STATEMENT</v>
          </cell>
          <cell r="E2047" t="str">
            <v xml:space="preserve"> </v>
          </cell>
          <cell r="F2047" t="str">
            <v xml:space="preserve"> </v>
          </cell>
          <cell r="G2047" t="str">
            <v>EXPENDITURE</v>
          </cell>
          <cell r="H2047" t="str">
            <v>GENERAL AND ADMINISTRATION EXPENSES</v>
          </cell>
          <cell r="I2047" t="str">
            <v>ADVERTISEMENT AND PROMOTION</v>
          </cell>
        </row>
        <row r="2048">
          <cell r="A2048" t="str">
            <v>X506001-005</v>
          </cell>
          <cell r="B2048" t="str">
            <v>Adver And Publicity- Hoardings &amp; Banners</v>
          </cell>
          <cell r="C2048" t="str">
            <v>EXPENSES</v>
          </cell>
          <cell r="D2048" t="str">
            <v>INCOME STATEMENT</v>
          </cell>
          <cell r="E2048" t="str">
            <v xml:space="preserve"> </v>
          </cell>
          <cell r="F2048" t="str">
            <v xml:space="preserve"> </v>
          </cell>
          <cell r="G2048" t="str">
            <v>EXPENDITURE</v>
          </cell>
          <cell r="H2048" t="str">
            <v>GENERAL AND ADMINISTRATION EXPENSES</v>
          </cell>
          <cell r="I2048" t="str">
            <v>ADVERTISEMENT AND PROMOTION</v>
          </cell>
        </row>
        <row r="2049">
          <cell r="A2049" t="str">
            <v>X506001-006</v>
          </cell>
          <cell r="B2049" t="str">
            <v>Adver And Publicity- Others</v>
          </cell>
          <cell r="C2049" t="str">
            <v>EXPENSES</v>
          </cell>
          <cell r="D2049" t="str">
            <v>INCOME STATEMENT</v>
          </cell>
          <cell r="E2049" t="str">
            <v xml:space="preserve"> </v>
          </cell>
          <cell r="F2049" t="str">
            <v xml:space="preserve"> </v>
          </cell>
          <cell r="G2049" t="str">
            <v>EXPENDITURE</v>
          </cell>
          <cell r="H2049" t="str">
            <v>GENERAL AND ADMINISTRATION EXPENSES</v>
          </cell>
          <cell r="I2049" t="str">
            <v>ADVERTISEMENT AND PROMOTION</v>
          </cell>
        </row>
        <row r="2050">
          <cell r="A2050" t="str">
            <v>X506001-007</v>
          </cell>
          <cell r="B2050" t="str">
            <v>Adver And Publicity- Television</v>
          </cell>
          <cell r="C2050" t="str">
            <v>EXPENSES</v>
          </cell>
          <cell r="D2050" t="str">
            <v>INCOME STATEMENT</v>
          </cell>
          <cell r="E2050" t="str">
            <v xml:space="preserve"> </v>
          </cell>
          <cell r="F2050" t="str">
            <v xml:space="preserve"> </v>
          </cell>
          <cell r="G2050" t="str">
            <v>EXPENDITURE</v>
          </cell>
          <cell r="H2050" t="str">
            <v>GENERAL AND ADMINISTRATION EXPENSES</v>
          </cell>
          <cell r="I2050" t="str">
            <v>ADVERTISEMENT AND PROMOTION</v>
          </cell>
        </row>
        <row r="2051">
          <cell r="A2051" t="str">
            <v>X506001-008</v>
          </cell>
          <cell r="B2051" t="str">
            <v>Adver And Publicity- Exhibition Expenses</v>
          </cell>
          <cell r="C2051" t="str">
            <v>EXPENSES</v>
          </cell>
          <cell r="D2051" t="str">
            <v>INCOME STATEMENT</v>
          </cell>
          <cell r="E2051" t="str">
            <v xml:space="preserve"> </v>
          </cell>
          <cell r="F2051" t="str">
            <v xml:space="preserve"> </v>
          </cell>
          <cell r="G2051" t="str">
            <v>EXPENDITURE</v>
          </cell>
          <cell r="H2051" t="str">
            <v>GENERAL AND ADMINISTRATION EXPENSES</v>
          </cell>
          <cell r="I2051" t="str">
            <v>ADVERTISEMENT AND PROMOTION</v>
          </cell>
        </row>
        <row r="2052">
          <cell r="A2052" t="str">
            <v>X506001-009</v>
          </cell>
          <cell r="B2052" t="str">
            <v>Adver And Publicity- Cable</v>
          </cell>
          <cell r="C2052" t="str">
            <v>EXPENSES</v>
          </cell>
          <cell r="D2052" t="str">
            <v>INCOME STATEMENT</v>
          </cell>
          <cell r="E2052" t="str">
            <v xml:space="preserve"> </v>
          </cell>
          <cell r="F2052" t="str">
            <v xml:space="preserve"> </v>
          </cell>
          <cell r="G2052" t="str">
            <v>EXPENDITURE</v>
          </cell>
          <cell r="H2052" t="str">
            <v>GENERAL AND ADMINISTRATION EXPENSES</v>
          </cell>
          <cell r="I2052" t="str">
            <v>ADVERTISEMENT AND PROMOTION</v>
          </cell>
        </row>
        <row r="2053">
          <cell r="A2053" t="str">
            <v>X506001-010</v>
          </cell>
          <cell r="B2053" t="str">
            <v>Adver And Publicity-Joint Promotions</v>
          </cell>
          <cell r="C2053" t="str">
            <v>EXPENSES</v>
          </cell>
          <cell r="D2053" t="str">
            <v>INCOME STATEMENT</v>
          </cell>
          <cell r="E2053" t="str">
            <v xml:space="preserve"> </v>
          </cell>
          <cell r="F2053" t="str">
            <v xml:space="preserve"> </v>
          </cell>
          <cell r="G2053" t="str">
            <v>EXPENDITURE</v>
          </cell>
          <cell r="H2053" t="str">
            <v>GENERAL AND ADMINISTRATION EXPENSES</v>
          </cell>
          <cell r="I2053" t="str">
            <v>ADVERTISEMENT AND PROMOTION</v>
          </cell>
        </row>
        <row r="2054">
          <cell r="A2054" t="str">
            <v>X507001</v>
          </cell>
          <cell r="B2054" t="str">
            <v>TraveIling and conveyance</v>
          </cell>
          <cell r="C2054" t="str">
            <v>EXPENSES</v>
          </cell>
          <cell r="D2054" t="str">
            <v>INCOME STATEMENT</v>
          </cell>
          <cell r="E2054" t="str">
            <v xml:space="preserve"> </v>
          </cell>
          <cell r="F2054" t="str">
            <v xml:space="preserve"> </v>
          </cell>
          <cell r="G2054" t="str">
            <v>EXPENDITURE</v>
          </cell>
          <cell r="H2054" t="str">
            <v>GENERAL AND ADMINISTRATION EXPENSES</v>
          </cell>
          <cell r="I2054" t="str">
            <v>TRAVEL AND CONVEYANCE</v>
          </cell>
        </row>
        <row r="2055">
          <cell r="A2055" t="str">
            <v>X507101-001</v>
          </cell>
          <cell r="B2055" t="str">
            <v>Travelling Exps. (Staff) Domestic</v>
          </cell>
          <cell r="C2055" t="str">
            <v>EXPENSES</v>
          </cell>
          <cell r="D2055" t="str">
            <v>INCOME STATEMENT</v>
          </cell>
          <cell r="E2055" t="str">
            <v xml:space="preserve"> </v>
          </cell>
          <cell r="F2055" t="str">
            <v xml:space="preserve"> </v>
          </cell>
          <cell r="G2055" t="str">
            <v>EXPENDITURE</v>
          </cell>
          <cell r="H2055" t="str">
            <v>GENERAL AND ADMINISTRATION EXPENSES</v>
          </cell>
          <cell r="I2055" t="str">
            <v>TRAVEL AND CONVEYANCE</v>
          </cell>
        </row>
        <row r="2056">
          <cell r="A2056" t="str">
            <v>X507101-002</v>
          </cell>
          <cell r="B2056" t="str">
            <v>Travelling Exps. (Staff) Domestic- Fare</v>
          </cell>
          <cell r="C2056" t="str">
            <v>EXPENSES</v>
          </cell>
          <cell r="D2056" t="str">
            <v>INCOME STATEMENT</v>
          </cell>
          <cell r="E2056" t="str">
            <v xml:space="preserve"> </v>
          </cell>
          <cell r="F2056" t="str">
            <v xml:space="preserve"> </v>
          </cell>
          <cell r="G2056" t="str">
            <v>EXPENDITURE</v>
          </cell>
          <cell r="H2056" t="str">
            <v>GENERAL AND ADMINISTRATION EXPENSES</v>
          </cell>
          <cell r="I2056" t="str">
            <v>TRAVEL AND CONVEYANCE</v>
          </cell>
        </row>
        <row r="2057">
          <cell r="A2057" t="str">
            <v>X507101-003</v>
          </cell>
          <cell r="B2057" t="str">
            <v>Travelling Exps. (Staff) Domestic- Hotel</v>
          </cell>
          <cell r="C2057" t="str">
            <v>EXPENSES</v>
          </cell>
          <cell r="D2057" t="str">
            <v>INCOME STATEMENT</v>
          </cell>
          <cell r="E2057" t="str">
            <v xml:space="preserve"> </v>
          </cell>
          <cell r="F2057" t="str">
            <v xml:space="preserve"> </v>
          </cell>
          <cell r="G2057" t="str">
            <v>EXPENDITURE</v>
          </cell>
          <cell r="H2057" t="str">
            <v>GENERAL AND ADMINISTRATION EXPENSES</v>
          </cell>
          <cell r="I2057" t="str">
            <v>TRAVEL AND CONVEYANCE</v>
          </cell>
        </row>
        <row r="2058">
          <cell r="A2058" t="str">
            <v>X507101-004</v>
          </cell>
          <cell r="B2058" t="str">
            <v>Travelling Exps. (Staff) Domestic- D.A.</v>
          </cell>
          <cell r="C2058" t="str">
            <v>EXPENSES</v>
          </cell>
          <cell r="D2058" t="str">
            <v>INCOME STATEMENT</v>
          </cell>
          <cell r="E2058" t="str">
            <v xml:space="preserve"> </v>
          </cell>
          <cell r="F2058" t="str">
            <v xml:space="preserve"> </v>
          </cell>
          <cell r="G2058" t="str">
            <v>EXPENDITURE</v>
          </cell>
          <cell r="H2058" t="str">
            <v>GENERAL AND ADMINISTRATION EXPENSES</v>
          </cell>
          <cell r="I2058" t="str">
            <v>TRAVEL AND CONVEYANCE</v>
          </cell>
        </row>
        <row r="2059">
          <cell r="A2059" t="str">
            <v>X507101-005</v>
          </cell>
          <cell r="B2059" t="str">
            <v>Travelling Exps. (Staff) Domestic- Conv.</v>
          </cell>
          <cell r="C2059" t="str">
            <v>EXPENSES</v>
          </cell>
          <cell r="D2059" t="str">
            <v>INCOME STATEMENT</v>
          </cell>
          <cell r="E2059" t="str">
            <v xml:space="preserve"> </v>
          </cell>
          <cell r="F2059" t="str">
            <v xml:space="preserve"> </v>
          </cell>
          <cell r="G2059" t="str">
            <v>EXPENDITURE</v>
          </cell>
          <cell r="H2059" t="str">
            <v>GENERAL AND ADMINISTRATION EXPENSES</v>
          </cell>
          <cell r="I2059" t="str">
            <v>TRAVEL AND CONVEYANCE</v>
          </cell>
        </row>
        <row r="2060">
          <cell r="A2060" t="str">
            <v>X507101-006</v>
          </cell>
          <cell r="B2060" t="str">
            <v>Travelling Exps. (Staff) Domestic- Other</v>
          </cell>
          <cell r="C2060" t="str">
            <v>EXPENSES</v>
          </cell>
          <cell r="D2060" t="str">
            <v>INCOME STATEMENT</v>
          </cell>
          <cell r="E2060" t="str">
            <v xml:space="preserve"> </v>
          </cell>
          <cell r="F2060" t="str">
            <v xml:space="preserve"> </v>
          </cell>
          <cell r="G2060" t="str">
            <v>EXPENDITURE</v>
          </cell>
          <cell r="H2060" t="str">
            <v>GENERAL AND ADMINISTRATION EXPENSES</v>
          </cell>
          <cell r="I2060" t="str">
            <v>TRAVEL AND CONVEYANCE</v>
          </cell>
        </row>
        <row r="2061">
          <cell r="A2061" t="str">
            <v>X507102-001</v>
          </cell>
          <cell r="B2061" t="str">
            <v>Travelling Exps. (Dir) Domestic</v>
          </cell>
          <cell r="C2061" t="str">
            <v>EXPENSES</v>
          </cell>
          <cell r="D2061" t="str">
            <v>INCOME STATEMENT</v>
          </cell>
          <cell r="E2061" t="str">
            <v xml:space="preserve"> </v>
          </cell>
          <cell r="F2061" t="str">
            <v xml:space="preserve"> </v>
          </cell>
          <cell r="G2061" t="str">
            <v>EXPENDITURE</v>
          </cell>
          <cell r="H2061" t="str">
            <v>GENERAL AND ADMINISTRATION EXPENSES</v>
          </cell>
          <cell r="I2061" t="str">
            <v>TRAVEL AND CONVEYANCE</v>
          </cell>
        </row>
        <row r="2062">
          <cell r="A2062" t="str">
            <v>X507102-002</v>
          </cell>
          <cell r="B2062" t="str">
            <v>Travelling Exps. (Dir) Domestic-Fare</v>
          </cell>
          <cell r="C2062" t="str">
            <v>EXPENSES</v>
          </cell>
          <cell r="D2062" t="str">
            <v>INCOME STATEMENT</v>
          </cell>
          <cell r="E2062" t="str">
            <v xml:space="preserve"> </v>
          </cell>
          <cell r="F2062" t="str">
            <v xml:space="preserve"> </v>
          </cell>
          <cell r="G2062" t="str">
            <v>EXPENDITURE</v>
          </cell>
          <cell r="H2062" t="str">
            <v>GENERAL AND ADMINISTRATION EXPENSES</v>
          </cell>
          <cell r="I2062" t="str">
            <v>TRAVEL AND CONVEYANCE</v>
          </cell>
        </row>
        <row r="2063">
          <cell r="A2063" t="str">
            <v>X507102-003</v>
          </cell>
          <cell r="B2063" t="str">
            <v>Travelling Exps. (Dir) Domestic- Hotel</v>
          </cell>
          <cell r="C2063" t="str">
            <v>EXPENSES</v>
          </cell>
          <cell r="D2063" t="str">
            <v>INCOME STATEMENT</v>
          </cell>
          <cell r="E2063" t="str">
            <v xml:space="preserve"> </v>
          </cell>
          <cell r="F2063" t="str">
            <v xml:space="preserve"> </v>
          </cell>
          <cell r="G2063" t="str">
            <v>EXPENDITURE</v>
          </cell>
          <cell r="H2063" t="str">
            <v>GENERAL AND ADMINISTRATION EXPENSES</v>
          </cell>
          <cell r="I2063" t="str">
            <v>TRAVEL AND CONVEYANCE</v>
          </cell>
        </row>
        <row r="2064">
          <cell r="A2064" t="str">
            <v>X507102-004</v>
          </cell>
          <cell r="B2064" t="str">
            <v>Travelling Exps. (Dir) Domestic- Conveya</v>
          </cell>
          <cell r="C2064" t="str">
            <v>EXPENSES</v>
          </cell>
          <cell r="D2064" t="str">
            <v>INCOME STATEMENT</v>
          </cell>
          <cell r="E2064" t="str">
            <v xml:space="preserve"> </v>
          </cell>
          <cell r="F2064" t="str">
            <v xml:space="preserve"> </v>
          </cell>
          <cell r="G2064" t="str">
            <v>EXPENDITURE</v>
          </cell>
          <cell r="H2064" t="str">
            <v>GENERAL AND ADMINISTRATION EXPENSES</v>
          </cell>
          <cell r="I2064" t="str">
            <v>TRAVEL AND CONVEYANCE</v>
          </cell>
        </row>
        <row r="2065">
          <cell r="A2065" t="str">
            <v>X507102-005</v>
          </cell>
          <cell r="B2065" t="str">
            <v>Travelling Exps. (Dir) Domestic- Others</v>
          </cell>
          <cell r="C2065" t="str">
            <v>EXPENSES</v>
          </cell>
          <cell r="D2065" t="str">
            <v>INCOME STATEMENT</v>
          </cell>
          <cell r="E2065" t="str">
            <v xml:space="preserve"> </v>
          </cell>
          <cell r="F2065" t="str">
            <v xml:space="preserve"> </v>
          </cell>
          <cell r="G2065" t="str">
            <v>EXPENDITURE</v>
          </cell>
          <cell r="H2065" t="str">
            <v>GENERAL AND ADMINISTRATION EXPENSES</v>
          </cell>
          <cell r="I2065" t="str">
            <v>TRAVEL AND CONVEYANCE</v>
          </cell>
        </row>
        <row r="2066">
          <cell r="A2066" t="str">
            <v>X507201-001</v>
          </cell>
          <cell r="B2066" t="str">
            <v>Foreign Travelling (Staff)</v>
          </cell>
          <cell r="C2066" t="str">
            <v>EXPENSES</v>
          </cell>
          <cell r="D2066" t="str">
            <v>INCOME STATEMENT</v>
          </cell>
          <cell r="E2066" t="str">
            <v xml:space="preserve"> </v>
          </cell>
          <cell r="F2066" t="str">
            <v xml:space="preserve"> </v>
          </cell>
          <cell r="G2066" t="str">
            <v>EXPENDITURE</v>
          </cell>
          <cell r="H2066" t="str">
            <v>GENERAL AND ADMINISTRATION EXPENSES</v>
          </cell>
          <cell r="I2066" t="str">
            <v>TRAVEL AND CONVEYANCE</v>
          </cell>
        </row>
        <row r="2067">
          <cell r="A2067" t="str">
            <v>X507201-002</v>
          </cell>
          <cell r="B2067" t="str">
            <v>Foreign Travelling (Staff)- Currency</v>
          </cell>
          <cell r="C2067" t="str">
            <v>EXPENSES</v>
          </cell>
          <cell r="D2067" t="str">
            <v>INCOME STATEMENT</v>
          </cell>
          <cell r="E2067" t="str">
            <v xml:space="preserve"> </v>
          </cell>
          <cell r="F2067" t="str">
            <v xml:space="preserve"> </v>
          </cell>
          <cell r="G2067" t="str">
            <v>EXPENDITURE</v>
          </cell>
          <cell r="H2067" t="str">
            <v>GENERAL AND ADMINISTRATION EXPENSES</v>
          </cell>
          <cell r="I2067" t="str">
            <v>TRAVEL AND CONVEYANCE</v>
          </cell>
        </row>
        <row r="2068">
          <cell r="A2068" t="str">
            <v>X507201-003</v>
          </cell>
          <cell r="B2068" t="str">
            <v>Foreign Travelling (Staff)- Fare</v>
          </cell>
          <cell r="C2068" t="str">
            <v>EXPENSES</v>
          </cell>
          <cell r="D2068" t="str">
            <v>INCOME STATEMENT</v>
          </cell>
          <cell r="E2068" t="str">
            <v xml:space="preserve"> </v>
          </cell>
          <cell r="F2068" t="str">
            <v xml:space="preserve"> </v>
          </cell>
          <cell r="G2068" t="str">
            <v>EXPENDITURE</v>
          </cell>
          <cell r="H2068" t="str">
            <v>GENERAL AND ADMINISTRATION EXPENSES</v>
          </cell>
          <cell r="I2068" t="str">
            <v>TRAVEL AND CONVEYANCE</v>
          </cell>
        </row>
        <row r="2069">
          <cell r="A2069" t="str">
            <v>X507201-004</v>
          </cell>
          <cell r="B2069" t="str">
            <v>Foreign Travelling (Staff)- Visa &amp; Taxes</v>
          </cell>
          <cell r="C2069" t="str">
            <v>EXPENSES</v>
          </cell>
          <cell r="D2069" t="str">
            <v>INCOME STATEMENT</v>
          </cell>
          <cell r="E2069" t="str">
            <v xml:space="preserve"> </v>
          </cell>
          <cell r="F2069" t="str">
            <v xml:space="preserve"> </v>
          </cell>
          <cell r="G2069" t="str">
            <v>EXPENDITURE</v>
          </cell>
          <cell r="H2069" t="str">
            <v>GENERAL AND ADMINISTRATION EXPENSES</v>
          </cell>
          <cell r="I2069" t="str">
            <v>TRAVEL AND CONVEYANCE</v>
          </cell>
        </row>
        <row r="2070">
          <cell r="A2070" t="str">
            <v>X507201-005</v>
          </cell>
          <cell r="B2070" t="str">
            <v>Foreign Travelling (Staff)- Others</v>
          </cell>
          <cell r="C2070" t="str">
            <v>EXPENSES</v>
          </cell>
          <cell r="D2070" t="str">
            <v>INCOME STATEMENT</v>
          </cell>
          <cell r="E2070" t="str">
            <v xml:space="preserve"> </v>
          </cell>
          <cell r="F2070" t="str">
            <v xml:space="preserve"> </v>
          </cell>
          <cell r="G2070" t="str">
            <v>EXPENDITURE</v>
          </cell>
          <cell r="H2070" t="str">
            <v>GENERAL AND ADMINISTRATION EXPENSES</v>
          </cell>
          <cell r="I2070" t="str">
            <v>TRAVEL AND CONVEYANCE</v>
          </cell>
        </row>
        <row r="2071">
          <cell r="A2071" t="str">
            <v>X507201-006</v>
          </cell>
          <cell r="B2071" t="str">
            <v>Foreign Travelling (Staff)- Hotel Exp</v>
          </cell>
          <cell r="C2071" t="str">
            <v>EXPENSES</v>
          </cell>
          <cell r="D2071" t="str">
            <v>INCOME STATEMENT</v>
          </cell>
          <cell r="E2071" t="str">
            <v xml:space="preserve"> </v>
          </cell>
          <cell r="F2071" t="str">
            <v xml:space="preserve"> </v>
          </cell>
          <cell r="G2071" t="str">
            <v>EXPENDITURE</v>
          </cell>
          <cell r="H2071" t="str">
            <v>GENERAL AND ADMINISTRATION EXPENSES</v>
          </cell>
          <cell r="I2071" t="str">
            <v>TRAVEL AND CONVEYANCE</v>
          </cell>
        </row>
        <row r="2072">
          <cell r="A2072" t="str">
            <v>X507201-007</v>
          </cell>
          <cell r="B2072" t="str">
            <v>Foreign Travelling (Staff)- Local Convey</v>
          </cell>
          <cell r="C2072" t="str">
            <v>EXPENSES</v>
          </cell>
          <cell r="D2072" t="str">
            <v>INCOME STATEMENT</v>
          </cell>
          <cell r="E2072" t="str">
            <v xml:space="preserve"> </v>
          </cell>
          <cell r="F2072" t="str">
            <v xml:space="preserve"> </v>
          </cell>
          <cell r="G2072" t="str">
            <v>EXPENDITURE</v>
          </cell>
          <cell r="H2072" t="str">
            <v>GENERAL AND ADMINISTRATION EXPENSES</v>
          </cell>
          <cell r="I2072" t="str">
            <v>TRAVEL AND CONVEYANCE</v>
          </cell>
        </row>
        <row r="2073">
          <cell r="A2073" t="str">
            <v>X507201-008</v>
          </cell>
          <cell r="B2073" t="str">
            <v>Foreign Travelling (Staff)- Medic. Prem.</v>
          </cell>
          <cell r="C2073" t="str">
            <v>EXPENSES</v>
          </cell>
          <cell r="D2073" t="str">
            <v>INCOME STATEMENT</v>
          </cell>
          <cell r="E2073" t="str">
            <v xml:space="preserve"> </v>
          </cell>
          <cell r="F2073" t="str">
            <v xml:space="preserve"> </v>
          </cell>
          <cell r="G2073" t="str">
            <v>EXPENDITURE</v>
          </cell>
          <cell r="H2073" t="str">
            <v>GENERAL AND ADMINISTRATION EXPENSES</v>
          </cell>
          <cell r="I2073" t="str">
            <v>TRAVEL AND CONVEYANCE</v>
          </cell>
        </row>
        <row r="2074">
          <cell r="A2074" t="str">
            <v>X507202-001</v>
          </cell>
          <cell r="B2074" t="str">
            <v>Directors Foreign Travelling</v>
          </cell>
          <cell r="C2074" t="str">
            <v>EXPENSES</v>
          </cell>
          <cell r="D2074" t="str">
            <v>INCOME STATEMENT</v>
          </cell>
          <cell r="E2074" t="str">
            <v xml:space="preserve"> </v>
          </cell>
          <cell r="F2074" t="str">
            <v xml:space="preserve"> </v>
          </cell>
          <cell r="G2074" t="str">
            <v>EXPENDITURE</v>
          </cell>
          <cell r="H2074" t="str">
            <v>GENERAL AND ADMINISTRATION EXPENSES</v>
          </cell>
          <cell r="I2074" t="str">
            <v>TRAVEL AND CONVEYANCE</v>
          </cell>
        </row>
        <row r="2075">
          <cell r="A2075" t="str">
            <v>X507202-002</v>
          </cell>
          <cell r="B2075" t="str">
            <v>Directors Foreign Travelling- Currency</v>
          </cell>
          <cell r="C2075" t="str">
            <v>EXPENSES</v>
          </cell>
          <cell r="D2075" t="str">
            <v>INCOME STATEMENT</v>
          </cell>
          <cell r="E2075" t="str">
            <v xml:space="preserve"> </v>
          </cell>
          <cell r="F2075" t="str">
            <v xml:space="preserve"> </v>
          </cell>
          <cell r="G2075" t="str">
            <v>EXPENDITURE</v>
          </cell>
          <cell r="H2075" t="str">
            <v>GENERAL AND ADMINISTRATION EXPENSES</v>
          </cell>
          <cell r="I2075" t="str">
            <v>TRAVEL AND CONVEYANCE</v>
          </cell>
        </row>
        <row r="2076">
          <cell r="A2076" t="str">
            <v>X507202-003</v>
          </cell>
          <cell r="B2076" t="str">
            <v>Directors Foreign Travelling- Fare</v>
          </cell>
          <cell r="C2076" t="str">
            <v>EXPENSES</v>
          </cell>
          <cell r="D2076" t="str">
            <v>INCOME STATEMENT</v>
          </cell>
          <cell r="E2076" t="str">
            <v xml:space="preserve"> </v>
          </cell>
          <cell r="F2076" t="str">
            <v xml:space="preserve"> </v>
          </cell>
          <cell r="G2076" t="str">
            <v>EXPENDITURE</v>
          </cell>
          <cell r="H2076" t="str">
            <v>GENERAL AND ADMINISTRATION EXPENSES</v>
          </cell>
          <cell r="I2076" t="str">
            <v>TRAVEL AND CONVEYANCE</v>
          </cell>
        </row>
        <row r="2077">
          <cell r="A2077" t="str">
            <v>X507202-004</v>
          </cell>
          <cell r="B2077" t="str">
            <v>Directors Foreign Travelling- Visa &amp; Tax</v>
          </cell>
          <cell r="C2077" t="str">
            <v>EXPENSES</v>
          </cell>
          <cell r="D2077" t="str">
            <v>INCOME STATEMENT</v>
          </cell>
          <cell r="E2077" t="str">
            <v xml:space="preserve"> </v>
          </cell>
          <cell r="F2077" t="str">
            <v xml:space="preserve"> </v>
          </cell>
          <cell r="G2077" t="str">
            <v>EXPENDITURE</v>
          </cell>
          <cell r="H2077" t="str">
            <v>GENERAL AND ADMINISTRATION EXPENSES</v>
          </cell>
          <cell r="I2077" t="str">
            <v>TRAVEL AND CONVEYANCE</v>
          </cell>
        </row>
        <row r="2078">
          <cell r="A2078" t="str">
            <v>X507202-005</v>
          </cell>
          <cell r="B2078" t="str">
            <v>Directors Foreign Travelling- Others</v>
          </cell>
          <cell r="C2078" t="str">
            <v>EXPENSES</v>
          </cell>
          <cell r="D2078" t="str">
            <v>INCOME STATEMENT</v>
          </cell>
          <cell r="E2078" t="str">
            <v xml:space="preserve"> </v>
          </cell>
          <cell r="F2078" t="str">
            <v xml:space="preserve"> </v>
          </cell>
          <cell r="G2078" t="str">
            <v>EXPENDITURE</v>
          </cell>
          <cell r="H2078" t="str">
            <v>GENERAL AND ADMINISTRATION EXPENSES</v>
          </cell>
          <cell r="I2078" t="str">
            <v>TRAVEL AND CONVEYANCE</v>
          </cell>
        </row>
        <row r="2079">
          <cell r="A2079" t="str">
            <v>X507202-006</v>
          </cell>
          <cell r="B2079" t="str">
            <v>Directors Foreign Travelling- Hotel Exps</v>
          </cell>
          <cell r="C2079" t="str">
            <v>EXPENSES</v>
          </cell>
          <cell r="D2079" t="str">
            <v>INCOME STATEMENT</v>
          </cell>
          <cell r="E2079" t="str">
            <v xml:space="preserve"> </v>
          </cell>
          <cell r="F2079" t="str">
            <v xml:space="preserve"> </v>
          </cell>
          <cell r="G2079" t="str">
            <v>EXPENDITURE</v>
          </cell>
          <cell r="H2079" t="str">
            <v>GENERAL AND ADMINISTRATION EXPENSES</v>
          </cell>
          <cell r="I2079" t="str">
            <v>TRAVEL AND CONVEYANCE</v>
          </cell>
        </row>
        <row r="2080">
          <cell r="A2080" t="str">
            <v>X507202-007</v>
          </cell>
          <cell r="B2080" t="str">
            <v>Directors Foreign Travelling- Local Conv</v>
          </cell>
          <cell r="C2080" t="str">
            <v>EXPENSES</v>
          </cell>
          <cell r="D2080" t="str">
            <v>INCOME STATEMENT</v>
          </cell>
          <cell r="E2080" t="str">
            <v xml:space="preserve"> </v>
          </cell>
          <cell r="F2080" t="str">
            <v xml:space="preserve"> </v>
          </cell>
          <cell r="G2080" t="str">
            <v>EXPENDITURE</v>
          </cell>
          <cell r="H2080" t="str">
            <v>GENERAL AND ADMINISTRATION EXPENSES</v>
          </cell>
          <cell r="I2080" t="str">
            <v>TRAVEL AND CONVEYANCE</v>
          </cell>
        </row>
        <row r="2081">
          <cell r="A2081" t="str">
            <v>X507202-008</v>
          </cell>
          <cell r="B2081" t="str">
            <v>Directors Foreign Travelling- Med. Prem</v>
          </cell>
          <cell r="C2081" t="str">
            <v>EXPENSES</v>
          </cell>
          <cell r="D2081" t="str">
            <v>INCOME STATEMENT</v>
          </cell>
          <cell r="E2081" t="str">
            <v xml:space="preserve"> </v>
          </cell>
          <cell r="F2081" t="str">
            <v xml:space="preserve"> </v>
          </cell>
          <cell r="G2081" t="str">
            <v>EXPENDITURE</v>
          </cell>
          <cell r="H2081" t="str">
            <v>GENERAL AND ADMINISTRATION EXPENSES</v>
          </cell>
          <cell r="I2081" t="str">
            <v>TRAVEL AND CONVEYANCE</v>
          </cell>
        </row>
        <row r="2082">
          <cell r="A2082" t="str">
            <v>X507301-001</v>
          </cell>
          <cell r="B2082" t="str">
            <v>Conveyance Exp.</v>
          </cell>
          <cell r="C2082" t="str">
            <v>EXPENSES</v>
          </cell>
          <cell r="D2082" t="str">
            <v>INCOME STATEMENT</v>
          </cell>
          <cell r="E2082" t="str">
            <v xml:space="preserve"> </v>
          </cell>
          <cell r="F2082" t="str">
            <v xml:space="preserve"> </v>
          </cell>
          <cell r="G2082" t="str">
            <v>EXPENDITURE</v>
          </cell>
          <cell r="H2082" t="str">
            <v>GENERAL AND ADMINISTRATION EXPENSES</v>
          </cell>
          <cell r="I2082" t="str">
            <v>TRAVEL AND CONVEYANCE</v>
          </cell>
        </row>
        <row r="2083">
          <cell r="A2083" t="str">
            <v>X507301-002</v>
          </cell>
          <cell r="B2083" t="str">
            <v>Conveyance Exp.- Admn.</v>
          </cell>
          <cell r="C2083" t="str">
            <v>EXPENSES</v>
          </cell>
          <cell r="D2083" t="str">
            <v>INCOME STATEMENT</v>
          </cell>
          <cell r="E2083" t="str">
            <v xml:space="preserve"> </v>
          </cell>
          <cell r="F2083" t="str">
            <v xml:space="preserve"> </v>
          </cell>
          <cell r="G2083" t="str">
            <v>EXPENDITURE</v>
          </cell>
          <cell r="H2083" t="str">
            <v>GENERAL AND ADMINISTRATION EXPENSES</v>
          </cell>
          <cell r="I2083" t="str">
            <v>TRAVEL AND CONVEYANCE</v>
          </cell>
        </row>
        <row r="2084">
          <cell r="A2084" t="str">
            <v>X507301-003</v>
          </cell>
          <cell r="B2084" t="str">
            <v>Conveyance Exp.- Accounts</v>
          </cell>
          <cell r="C2084" t="str">
            <v>EXPENSES</v>
          </cell>
          <cell r="D2084" t="str">
            <v>INCOME STATEMENT</v>
          </cell>
          <cell r="E2084" t="str">
            <v xml:space="preserve"> </v>
          </cell>
          <cell r="F2084" t="str">
            <v xml:space="preserve"> </v>
          </cell>
          <cell r="G2084" t="str">
            <v>EXPENDITURE</v>
          </cell>
          <cell r="H2084" t="str">
            <v>GENERAL AND ADMINISTRATION EXPENSES</v>
          </cell>
          <cell r="I2084" t="str">
            <v>TRAVEL AND CONVEYANCE</v>
          </cell>
        </row>
        <row r="2085">
          <cell r="A2085" t="str">
            <v>X507301-004</v>
          </cell>
          <cell r="B2085" t="str">
            <v>Conveyance Exp.- Taxation</v>
          </cell>
          <cell r="C2085" t="str">
            <v>EXPENSES</v>
          </cell>
          <cell r="D2085" t="str">
            <v>INCOME STATEMENT</v>
          </cell>
          <cell r="E2085" t="str">
            <v xml:space="preserve"> </v>
          </cell>
          <cell r="F2085" t="str">
            <v xml:space="preserve"> </v>
          </cell>
          <cell r="G2085" t="str">
            <v>EXPENDITURE</v>
          </cell>
          <cell r="H2085" t="str">
            <v>GENERAL AND ADMINISTRATION EXPENSES</v>
          </cell>
          <cell r="I2085" t="str">
            <v>TRAVEL AND CONVEYANCE</v>
          </cell>
        </row>
        <row r="2086">
          <cell r="A2086" t="str">
            <v>X507301-005</v>
          </cell>
          <cell r="B2086" t="str">
            <v>Conveyance Exp.- Legal</v>
          </cell>
          <cell r="C2086" t="str">
            <v>EXPENSES</v>
          </cell>
          <cell r="D2086" t="str">
            <v>INCOME STATEMENT</v>
          </cell>
          <cell r="E2086" t="str">
            <v xml:space="preserve"> </v>
          </cell>
          <cell r="F2086" t="str">
            <v xml:space="preserve"> </v>
          </cell>
          <cell r="G2086" t="str">
            <v>EXPENDITURE</v>
          </cell>
          <cell r="H2086" t="str">
            <v>GENERAL AND ADMINISTRATION EXPENSES</v>
          </cell>
          <cell r="I2086" t="str">
            <v>TRAVEL AND CONVEYANCE</v>
          </cell>
        </row>
        <row r="2087">
          <cell r="A2087" t="str">
            <v>X507301-006</v>
          </cell>
          <cell r="B2087" t="str">
            <v>Conveyance Exp.- Md ,Vc And Cmd Office</v>
          </cell>
          <cell r="C2087" t="str">
            <v>EXPENSES</v>
          </cell>
          <cell r="D2087" t="str">
            <v>INCOME STATEMENT</v>
          </cell>
          <cell r="E2087" t="str">
            <v xml:space="preserve"> </v>
          </cell>
          <cell r="F2087" t="str">
            <v xml:space="preserve"> </v>
          </cell>
          <cell r="G2087" t="str">
            <v>EXPENDITURE</v>
          </cell>
          <cell r="H2087" t="str">
            <v>GENERAL AND ADMINISTRATION EXPENSES</v>
          </cell>
          <cell r="I2087" t="str">
            <v>TRAVEL AND CONVEYANCE</v>
          </cell>
        </row>
        <row r="2088">
          <cell r="A2088" t="str">
            <v>X507301-007</v>
          </cell>
          <cell r="B2088" t="str">
            <v>Conveyance Exp.- Corp Affairs</v>
          </cell>
          <cell r="C2088" t="str">
            <v>EXPENSES</v>
          </cell>
          <cell r="D2088" t="str">
            <v>INCOME STATEMENT</v>
          </cell>
          <cell r="E2088" t="str">
            <v xml:space="preserve"> </v>
          </cell>
          <cell r="F2088" t="str">
            <v xml:space="preserve"> </v>
          </cell>
          <cell r="G2088" t="str">
            <v>EXPENDITURE</v>
          </cell>
          <cell r="H2088" t="str">
            <v>GENERAL AND ADMINISTRATION EXPENSES</v>
          </cell>
          <cell r="I2088" t="str">
            <v>TRAVEL AND CONVEYANCE</v>
          </cell>
        </row>
        <row r="2089">
          <cell r="A2089" t="str">
            <v>X507301-008</v>
          </cell>
          <cell r="B2089" t="str">
            <v>Conveyance Exp.- Retainers</v>
          </cell>
          <cell r="C2089" t="str">
            <v>EXPENSES</v>
          </cell>
          <cell r="D2089" t="str">
            <v>INCOME STATEMENT</v>
          </cell>
          <cell r="E2089" t="str">
            <v xml:space="preserve"> </v>
          </cell>
          <cell r="F2089" t="str">
            <v xml:space="preserve"> </v>
          </cell>
          <cell r="G2089" t="str">
            <v>EXPENDITURE</v>
          </cell>
          <cell r="H2089" t="str">
            <v>GENERAL AND ADMINISTRATION EXPENSES</v>
          </cell>
          <cell r="I2089" t="str">
            <v>TRAVEL AND CONVEYANCE</v>
          </cell>
        </row>
        <row r="2090">
          <cell r="A2090" t="str">
            <v>X507301-009</v>
          </cell>
          <cell r="B2090" t="str">
            <v>Conveyance Exp.- Revenue</v>
          </cell>
          <cell r="C2090" t="str">
            <v>EXPENSES</v>
          </cell>
          <cell r="D2090" t="str">
            <v>INCOME STATEMENT</v>
          </cell>
          <cell r="E2090" t="str">
            <v xml:space="preserve"> </v>
          </cell>
          <cell r="F2090" t="str">
            <v xml:space="preserve"> </v>
          </cell>
          <cell r="G2090" t="str">
            <v>EXPENDITURE</v>
          </cell>
          <cell r="H2090" t="str">
            <v>GENERAL AND ADMINISTRATION EXPENSES</v>
          </cell>
          <cell r="I2090" t="str">
            <v>TRAVEL AND CONVEYANCE</v>
          </cell>
        </row>
        <row r="2091">
          <cell r="A2091" t="str">
            <v>X507301-010</v>
          </cell>
          <cell r="B2091" t="str">
            <v>Conveyance Exp.- Co-Ordination</v>
          </cell>
          <cell r="C2091" t="str">
            <v>EXPENSES</v>
          </cell>
          <cell r="D2091" t="str">
            <v>INCOME STATEMENT</v>
          </cell>
          <cell r="E2091" t="str">
            <v xml:space="preserve"> </v>
          </cell>
          <cell r="F2091" t="str">
            <v xml:space="preserve"> </v>
          </cell>
          <cell r="G2091" t="str">
            <v>EXPENDITURE</v>
          </cell>
          <cell r="H2091" t="str">
            <v>GENERAL AND ADMINISTRATION EXPENSES</v>
          </cell>
          <cell r="I2091" t="str">
            <v>TRAVEL AND CONVEYANCE</v>
          </cell>
        </row>
        <row r="2092">
          <cell r="A2092" t="str">
            <v>X507301-011</v>
          </cell>
          <cell r="B2092" t="str">
            <v>Conveyance Exp.- 14-16 AZR</v>
          </cell>
          <cell r="C2092" t="str">
            <v>EXPENSES</v>
          </cell>
          <cell r="D2092" t="str">
            <v>INCOME STATEMENT</v>
          </cell>
          <cell r="E2092" t="str">
            <v xml:space="preserve"> </v>
          </cell>
          <cell r="F2092" t="str">
            <v xml:space="preserve"> </v>
          </cell>
          <cell r="G2092" t="str">
            <v>EXPENDITURE</v>
          </cell>
          <cell r="H2092" t="str">
            <v>GENERAL AND ADMINISTRATION EXPENSES</v>
          </cell>
          <cell r="I2092" t="str">
            <v>TRAVEL AND CONVEYANCE</v>
          </cell>
        </row>
        <row r="2093">
          <cell r="A2093" t="str">
            <v>X507401</v>
          </cell>
          <cell r="B2093" t="str">
            <v>Directors Conveyance</v>
          </cell>
          <cell r="C2093" t="str">
            <v>EXPENSES</v>
          </cell>
          <cell r="D2093" t="str">
            <v>INCOME STATEMENT</v>
          </cell>
          <cell r="E2093" t="str">
            <v xml:space="preserve"> </v>
          </cell>
          <cell r="F2093" t="str">
            <v xml:space="preserve"> </v>
          </cell>
          <cell r="G2093" t="str">
            <v>EXPENDITURE</v>
          </cell>
          <cell r="H2093" t="str">
            <v>GENERAL AND ADMINISTRATION EXPENSES</v>
          </cell>
          <cell r="I2093" t="str">
            <v>TRAVEL AND CONVEYANCE</v>
          </cell>
        </row>
        <row r="2094">
          <cell r="A2094" t="str">
            <v>X508001</v>
          </cell>
          <cell r="B2094" t="str">
            <v>Hire Charges Of Vehicle</v>
          </cell>
          <cell r="C2094" t="str">
            <v>EXPENSES</v>
          </cell>
          <cell r="D2094" t="str">
            <v>INCOME STATEMENT</v>
          </cell>
          <cell r="E2094" t="str">
            <v xml:space="preserve"> </v>
          </cell>
          <cell r="F2094" t="str">
            <v xml:space="preserve"> </v>
          </cell>
          <cell r="G2094" t="str">
            <v>EXPENDITURE</v>
          </cell>
          <cell r="H2094" t="str">
            <v>GENERAL AND ADMINISTRATION EXPENSES</v>
          </cell>
          <cell r="I2094" t="str">
            <v>VEHICLE EXPENSES</v>
          </cell>
        </row>
        <row r="2095">
          <cell r="A2095" t="str">
            <v>X508002</v>
          </cell>
          <cell r="B2095" t="str">
            <v>Hire Charges Vehicle-Directors</v>
          </cell>
          <cell r="C2095" t="str">
            <v>EXPENSES</v>
          </cell>
          <cell r="D2095" t="str">
            <v>INCOME STATEMENT</v>
          </cell>
          <cell r="E2095" t="str">
            <v xml:space="preserve"> </v>
          </cell>
          <cell r="F2095" t="str">
            <v xml:space="preserve"> </v>
          </cell>
          <cell r="G2095" t="str">
            <v>EXPENDITURE</v>
          </cell>
          <cell r="H2095" t="str">
            <v>GENERAL AND ADMINISTRATION EXPENSES</v>
          </cell>
          <cell r="I2095" t="str">
            <v>VEHICLE EXPENSES</v>
          </cell>
        </row>
        <row r="2096">
          <cell r="A2096" t="str">
            <v>X509001-001</v>
          </cell>
          <cell r="B2096" t="str">
            <v>Vehicles running &amp; maint</v>
          </cell>
          <cell r="C2096" t="str">
            <v>EXPENSES</v>
          </cell>
          <cell r="D2096" t="str">
            <v>INCOME STATEMENT</v>
          </cell>
          <cell r="E2096" t="str">
            <v xml:space="preserve"> </v>
          </cell>
          <cell r="F2096" t="str">
            <v xml:space="preserve"> </v>
          </cell>
          <cell r="G2096" t="str">
            <v>EXPENDITURE</v>
          </cell>
          <cell r="H2096" t="str">
            <v>GENERAL AND ADMINISTRATION EXPENSES</v>
          </cell>
          <cell r="I2096" t="str">
            <v>VEHICLE EXPENSES</v>
          </cell>
        </row>
        <row r="2097">
          <cell r="A2097" t="str">
            <v>X509001-002</v>
          </cell>
          <cell r="B2097" t="str">
            <v>Vehicles running &amp; maint- Fuel Exp</v>
          </cell>
          <cell r="C2097" t="str">
            <v>EXPENSES</v>
          </cell>
          <cell r="D2097" t="str">
            <v>INCOME STATEMENT</v>
          </cell>
          <cell r="E2097" t="str">
            <v xml:space="preserve"> </v>
          </cell>
          <cell r="F2097" t="str">
            <v xml:space="preserve"> </v>
          </cell>
          <cell r="G2097" t="str">
            <v>EXPENDITURE</v>
          </cell>
          <cell r="H2097" t="str">
            <v>GENERAL AND ADMINISTRATION EXPENSES</v>
          </cell>
          <cell r="I2097" t="str">
            <v>VEHICLE EXPENSES</v>
          </cell>
        </row>
        <row r="2098">
          <cell r="A2098" t="str">
            <v>X509001-003</v>
          </cell>
          <cell r="B2098" t="str">
            <v>Vehicles running &amp; maint- Repair</v>
          </cell>
          <cell r="C2098" t="str">
            <v>EXPENSES</v>
          </cell>
          <cell r="D2098" t="str">
            <v>INCOME STATEMENT</v>
          </cell>
          <cell r="E2098" t="str">
            <v xml:space="preserve"> </v>
          </cell>
          <cell r="F2098" t="str">
            <v xml:space="preserve"> </v>
          </cell>
          <cell r="G2098" t="str">
            <v>EXPENDITURE</v>
          </cell>
          <cell r="H2098" t="str">
            <v>GENERAL AND ADMINISTRATION EXPENSES</v>
          </cell>
          <cell r="I2098" t="str">
            <v>VEHICLE EXPENSES</v>
          </cell>
        </row>
        <row r="2099">
          <cell r="A2099" t="str">
            <v>X509001-004</v>
          </cell>
          <cell r="B2099" t="str">
            <v>Vehicles running &amp; maint- Driver Salary</v>
          </cell>
          <cell r="C2099" t="str">
            <v>EXPENSES</v>
          </cell>
          <cell r="D2099" t="str">
            <v>INCOME STATEMENT</v>
          </cell>
          <cell r="E2099" t="str">
            <v xml:space="preserve"> </v>
          </cell>
          <cell r="F2099" t="str">
            <v xml:space="preserve"> </v>
          </cell>
          <cell r="G2099" t="str">
            <v>EXPENDITURE</v>
          </cell>
          <cell r="H2099" t="str">
            <v>GENERAL AND ADMINISTRATION EXPENSES</v>
          </cell>
          <cell r="I2099" t="str">
            <v>VEHICLE EXPENSES</v>
          </cell>
        </row>
        <row r="2100">
          <cell r="A2100" t="str">
            <v>X509001-005</v>
          </cell>
          <cell r="B2100" t="str">
            <v>Vehicles running &amp; maint- Road Tax &amp; Fit</v>
          </cell>
          <cell r="C2100" t="str">
            <v>EXPENSES</v>
          </cell>
          <cell r="D2100" t="str">
            <v>INCOME STATEMENT</v>
          </cell>
          <cell r="E2100" t="str">
            <v xml:space="preserve"> </v>
          </cell>
          <cell r="F2100" t="str">
            <v xml:space="preserve"> </v>
          </cell>
          <cell r="G2100" t="str">
            <v>EXPENDITURE</v>
          </cell>
          <cell r="H2100" t="str">
            <v>GENERAL AND ADMINISTRATION EXPENSES</v>
          </cell>
          <cell r="I2100" t="str">
            <v>VEHICLE EXPENSES</v>
          </cell>
        </row>
        <row r="2101">
          <cell r="A2101" t="str">
            <v>X509002</v>
          </cell>
          <cell r="B2101" t="str">
            <v>Vehicle Parking</v>
          </cell>
          <cell r="C2101" t="str">
            <v>EXPENSES</v>
          </cell>
          <cell r="D2101" t="str">
            <v>INCOME STATEMENT</v>
          </cell>
          <cell r="E2101" t="str">
            <v xml:space="preserve"> </v>
          </cell>
          <cell r="F2101" t="str">
            <v xml:space="preserve"> </v>
          </cell>
          <cell r="G2101" t="str">
            <v>EXPENDITURE</v>
          </cell>
          <cell r="H2101" t="str">
            <v>GENERAL AND ADMINISTRATION EXPENSES</v>
          </cell>
          <cell r="I2101" t="str">
            <v>VEHICLE EXPENSES</v>
          </cell>
        </row>
        <row r="2102">
          <cell r="A2102" t="str">
            <v>X509101</v>
          </cell>
          <cell r="B2102" t="str">
            <v>Aircraft running &amp; Maintenance</v>
          </cell>
          <cell r="C2102" t="str">
            <v>EXPENSES</v>
          </cell>
          <cell r="D2102" t="str">
            <v>INCOME STATEMENT</v>
          </cell>
          <cell r="E2102" t="str">
            <v xml:space="preserve"> </v>
          </cell>
          <cell r="F2102" t="str">
            <v xml:space="preserve"> </v>
          </cell>
          <cell r="G2102" t="str">
            <v>EXPENDITURE</v>
          </cell>
          <cell r="H2102" t="str">
            <v>GENERAL AND ADMINISTRATION EXPENSES</v>
          </cell>
          <cell r="I2102" t="str">
            <v>AIRCRAFT RUNNING &amp; MAINTENANCE</v>
          </cell>
        </row>
        <row r="2103">
          <cell r="A2103" t="str">
            <v>X510001-001</v>
          </cell>
          <cell r="B2103" t="str">
            <v>Printing and stationery</v>
          </cell>
          <cell r="C2103" t="str">
            <v>EXPENSES</v>
          </cell>
          <cell r="D2103" t="str">
            <v>INCOME STATEMENT</v>
          </cell>
          <cell r="E2103" t="str">
            <v xml:space="preserve"> </v>
          </cell>
          <cell r="F2103" t="str">
            <v xml:space="preserve"> </v>
          </cell>
          <cell r="G2103" t="str">
            <v>EXPENDITURE</v>
          </cell>
          <cell r="H2103" t="str">
            <v>GENERAL AND ADMINISTRATION EXPENSES</v>
          </cell>
          <cell r="I2103" t="str">
            <v>PRINTING &amp; STATIONERY</v>
          </cell>
        </row>
        <row r="2104">
          <cell r="A2104" t="str">
            <v>X510001-002</v>
          </cell>
          <cell r="B2104" t="str">
            <v>Printing And Stationery-  General</v>
          </cell>
          <cell r="C2104" t="str">
            <v>EXPENSES</v>
          </cell>
          <cell r="D2104" t="str">
            <v>INCOME STATEMENT</v>
          </cell>
          <cell r="E2104" t="str">
            <v xml:space="preserve"> </v>
          </cell>
          <cell r="F2104" t="str">
            <v xml:space="preserve"> </v>
          </cell>
          <cell r="G2104" t="str">
            <v>EXPENDITURE</v>
          </cell>
          <cell r="H2104" t="str">
            <v>GENERAL AND ADMINISTRATION EXPENSES</v>
          </cell>
          <cell r="I2104" t="str">
            <v>PRINTING &amp; STATIONERY</v>
          </cell>
        </row>
        <row r="2105">
          <cell r="A2105" t="str">
            <v>X510001-003</v>
          </cell>
          <cell r="B2105" t="str">
            <v>Printing And Stationery-  Prntd Material</v>
          </cell>
          <cell r="C2105" t="str">
            <v>EXPENSES</v>
          </cell>
          <cell r="D2105" t="str">
            <v>INCOME STATEMENT</v>
          </cell>
          <cell r="E2105" t="str">
            <v xml:space="preserve"> </v>
          </cell>
          <cell r="F2105" t="str">
            <v xml:space="preserve"> </v>
          </cell>
          <cell r="G2105" t="str">
            <v>EXPENDITURE</v>
          </cell>
          <cell r="H2105" t="str">
            <v>GENERAL AND ADMINISTRATION EXPENSES</v>
          </cell>
          <cell r="I2105" t="str">
            <v>PRINTING &amp; STATIONERY</v>
          </cell>
        </row>
        <row r="2106">
          <cell r="A2106" t="str">
            <v>X510001-004</v>
          </cell>
          <cell r="B2106" t="str">
            <v>Printing And Stationery- Computer</v>
          </cell>
          <cell r="C2106" t="str">
            <v>EXPENSES</v>
          </cell>
          <cell r="D2106" t="str">
            <v>INCOME STATEMENT</v>
          </cell>
          <cell r="E2106" t="str">
            <v xml:space="preserve"> </v>
          </cell>
          <cell r="F2106" t="str">
            <v xml:space="preserve"> </v>
          </cell>
          <cell r="G2106" t="str">
            <v>EXPENDITURE</v>
          </cell>
          <cell r="H2106" t="str">
            <v>GENERAL AND ADMINISTRATION EXPENSES</v>
          </cell>
          <cell r="I2106" t="str">
            <v>PRINTING &amp; STATIONERY</v>
          </cell>
        </row>
        <row r="2107">
          <cell r="A2107" t="str">
            <v>X510001-005</v>
          </cell>
          <cell r="B2107" t="str">
            <v>Printing And Stationery- Photocopy Charg</v>
          </cell>
          <cell r="C2107" t="str">
            <v>EXPENSES</v>
          </cell>
          <cell r="D2107" t="str">
            <v>INCOME STATEMENT</v>
          </cell>
          <cell r="E2107" t="str">
            <v xml:space="preserve"> </v>
          </cell>
          <cell r="F2107" t="str">
            <v xml:space="preserve"> </v>
          </cell>
          <cell r="G2107" t="str">
            <v>EXPENDITURE</v>
          </cell>
          <cell r="H2107" t="str">
            <v>GENERAL AND ADMINISTRATION EXPENSES</v>
          </cell>
          <cell r="I2107" t="str">
            <v>PRINTING &amp; STATIONERY</v>
          </cell>
        </row>
        <row r="2108">
          <cell r="A2108" t="str">
            <v>X510001-006</v>
          </cell>
          <cell r="B2108" t="str">
            <v>Printing And Stationery- DUL Prntng</v>
          </cell>
          <cell r="C2108" t="str">
            <v>EXPENSES</v>
          </cell>
          <cell r="D2108" t="str">
            <v>INCOME STATEMENT</v>
          </cell>
          <cell r="E2108" t="str">
            <v xml:space="preserve"> </v>
          </cell>
          <cell r="F2108" t="str">
            <v xml:space="preserve"> </v>
          </cell>
          <cell r="G2108" t="str">
            <v>EXPENDITURE</v>
          </cell>
          <cell r="H2108" t="str">
            <v>GENERAL AND ADMINISTRATION EXPENSES</v>
          </cell>
          <cell r="I2108" t="str">
            <v>PRINTING &amp; STATIONERY</v>
          </cell>
        </row>
        <row r="2109">
          <cell r="A2109" t="str">
            <v>X510001-007</v>
          </cell>
          <cell r="B2109" t="str">
            <v>Printing And Stationery- Common Printing</v>
          </cell>
          <cell r="C2109" t="str">
            <v>EXPENSES</v>
          </cell>
          <cell r="D2109" t="str">
            <v>INCOME STATEMENT</v>
          </cell>
          <cell r="E2109" t="str">
            <v xml:space="preserve"> </v>
          </cell>
          <cell r="F2109" t="str">
            <v xml:space="preserve"> </v>
          </cell>
          <cell r="G2109" t="str">
            <v>EXPENDITURE</v>
          </cell>
          <cell r="H2109" t="str">
            <v>GENERAL AND ADMINISTRATION EXPENSES</v>
          </cell>
          <cell r="I2109" t="str">
            <v>PRINTING &amp; STATIONERY</v>
          </cell>
        </row>
        <row r="2110">
          <cell r="A2110" t="str">
            <v>X511001-001</v>
          </cell>
          <cell r="B2110" t="str">
            <v>Bus. promotion</v>
          </cell>
          <cell r="C2110" t="str">
            <v>EXPENSES</v>
          </cell>
          <cell r="D2110" t="str">
            <v>INCOME STATEMENT</v>
          </cell>
          <cell r="E2110" t="str">
            <v xml:space="preserve"> </v>
          </cell>
          <cell r="F2110" t="str">
            <v xml:space="preserve"> </v>
          </cell>
          <cell r="G2110" t="str">
            <v>EXPENDITURE</v>
          </cell>
          <cell r="H2110" t="str">
            <v>GENERAL AND ADMINISTRATION EXPENSES</v>
          </cell>
          <cell r="I2110" t="str">
            <v>BUSINESS PROMOTION</v>
          </cell>
        </row>
        <row r="2111">
          <cell r="A2111" t="str">
            <v>X511001-002</v>
          </cell>
          <cell r="B2111" t="str">
            <v>Bus. promotion- Hsptality- Co. Guest</v>
          </cell>
          <cell r="C2111" t="str">
            <v>EXPENSES</v>
          </cell>
          <cell r="D2111" t="str">
            <v>INCOME STATEMENT</v>
          </cell>
          <cell r="E2111" t="str">
            <v xml:space="preserve"> </v>
          </cell>
          <cell r="F2111" t="str">
            <v xml:space="preserve"> </v>
          </cell>
          <cell r="G2111" t="str">
            <v>EXPENDITURE</v>
          </cell>
          <cell r="H2111" t="str">
            <v>GENERAL AND ADMINISTRATION EXPENSES</v>
          </cell>
          <cell r="I2111" t="str">
            <v>BUSINESS PROMOTION</v>
          </cell>
        </row>
        <row r="2112">
          <cell r="A2112" t="str">
            <v>X511001-003</v>
          </cell>
          <cell r="B2112" t="str">
            <v>Bus. Promotion- Guest Entertainment</v>
          </cell>
          <cell r="C2112" t="str">
            <v>EXPENSES</v>
          </cell>
          <cell r="D2112" t="str">
            <v>INCOME STATEMENT</v>
          </cell>
          <cell r="E2112" t="str">
            <v xml:space="preserve"> </v>
          </cell>
          <cell r="F2112" t="str">
            <v xml:space="preserve"> </v>
          </cell>
          <cell r="G2112" t="str">
            <v>EXPENDITURE</v>
          </cell>
          <cell r="H2112" t="str">
            <v>GENERAL AND ADMINISTRATION EXPENSES</v>
          </cell>
          <cell r="I2112" t="str">
            <v>BUSINESS PROMOTION</v>
          </cell>
        </row>
        <row r="2113">
          <cell r="A2113" t="str">
            <v>X511001-004</v>
          </cell>
          <cell r="B2113" t="str">
            <v>Bus. Promotion- Guest Entert.- Club</v>
          </cell>
          <cell r="C2113" t="str">
            <v>EXPENSES</v>
          </cell>
          <cell r="D2113" t="str">
            <v>INCOME STATEMENT</v>
          </cell>
          <cell r="E2113" t="str">
            <v xml:space="preserve"> </v>
          </cell>
          <cell r="F2113" t="str">
            <v xml:space="preserve"> </v>
          </cell>
          <cell r="G2113" t="str">
            <v>EXPENDITURE</v>
          </cell>
          <cell r="H2113" t="str">
            <v>GENERAL AND ADMINISTRATION EXPENSES</v>
          </cell>
          <cell r="I2113" t="str">
            <v>BUSINESS PROMOTION</v>
          </cell>
        </row>
        <row r="2114">
          <cell r="A2114" t="str">
            <v>X511001-005</v>
          </cell>
          <cell r="B2114" t="str">
            <v>Bus. Promotion- Prsnt to Guest/Bus Ass</v>
          </cell>
          <cell r="C2114" t="str">
            <v>EXPENSES</v>
          </cell>
          <cell r="D2114" t="str">
            <v>INCOME STATEMENT</v>
          </cell>
          <cell r="E2114" t="str">
            <v xml:space="preserve"> </v>
          </cell>
          <cell r="F2114" t="str">
            <v xml:space="preserve"> </v>
          </cell>
          <cell r="G2114" t="str">
            <v>EXPENDITURE</v>
          </cell>
          <cell r="H2114" t="str">
            <v>GENERAL AND ADMINISTRATION EXPENSES</v>
          </cell>
          <cell r="I2114" t="str">
            <v>BUSINESS PROMOTION</v>
          </cell>
        </row>
        <row r="2115">
          <cell r="A2115" t="str">
            <v>X511001-006</v>
          </cell>
          <cell r="B2115" t="str">
            <v>Bus. Promotion- Contribution To Asso</v>
          </cell>
          <cell r="C2115" t="str">
            <v>EXPENSES</v>
          </cell>
          <cell r="D2115" t="str">
            <v>INCOME STATEMENT</v>
          </cell>
          <cell r="E2115" t="str">
            <v xml:space="preserve"> </v>
          </cell>
          <cell r="F2115" t="str">
            <v xml:space="preserve"> </v>
          </cell>
          <cell r="G2115" t="str">
            <v>EXPENDITURE</v>
          </cell>
          <cell r="H2115" t="str">
            <v>GENERAL AND ADMINISTRATION EXPENSES</v>
          </cell>
          <cell r="I2115" t="str">
            <v>BUSINESS PROMOTION</v>
          </cell>
        </row>
        <row r="2116">
          <cell r="A2116" t="str">
            <v>X511001-007</v>
          </cell>
          <cell r="B2116" t="str">
            <v>Bus. Promotion- Subscrip To Club</v>
          </cell>
          <cell r="C2116" t="str">
            <v>EXPENSES</v>
          </cell>
          <cell r="D2116" t="str">
            <v>INCOME STATEMENT</v>
          </cell>
          <cell r="E2116" t="str">
            <v xml:space="preserve"> </v>
          </cell>
          <cell r="F2116" t="str">
            <v xml:space="preserve"> </v>
          </cell>
          <cell r="G2116" t="str">
            <v>EXPENDITURE</v>
          </cell>
          <cell r="H2116" t="str">
            <v>GENERAL AND ADMINISTRATION EXPENSES</v>
          </cell>
          <cell r="I2116" t="str">
            <v>BUSINESS PROMOTION</v>
          </cell>
        </row>
        <row r="2117">
          <cell r="A2117" t="str">
            <v>X511001-008</v>
          </cell>
          <cell r="B2117" t="str">
            <v>Bus. Promotion- Subscrip To Club-Emp</v>
          </cell>
          <cell r="C2117" t="str">
            <v>EXPENSES</v>
          </cell>
          <cell r="D2117" t="str">
            <v>INCOME STATEMENT</v>
          </cell>
          <cell r="E2117" t="str">
            <v xml:space="preserve"> </v>
          </cell>
          <cell r="F2117" t="str">
            <v xml:space="preserve"> </v>
          </cell>
          <cell r="G2117" t="str">
            <v>EXPENDITURE</v>
          </cell>
          <cell r="H2117" t="str">
            <v>GENERAL AND ADMINISTRATION EXPENSES</v>
          </cell>
          <cell r="I2117" t="str">
            <v>BUSINESS PROMOTION</v>
          </cell>
        </row>
        <row r="2118">
          <cell r="A2118" t="str">
            <v>X511001-009</v>
          </cell>
          <cell r="B2118" t="str">
            <v>Bus. Promotion- Subscrip To Club-Dir</v>
          </cell>
          <cell r="C2118" t="str">
            <v>EXPENSES</v>
          </cell>
          <cell r="D2118" t="str">
            <v>INCOME STATEMENT</v>
          </cell>
          <cell r="E2118" t="str">
            <v xml:space="preserve"> </v>
          </cell>
          <cell r="F2118" t="str">
            <v xml:space="preserve"> </v>
          </cell>
          <cell r="G2118" t="str">
            <v>EXPENDITURE</v>
          </cell>
          <cell r="H2118" t="str">
            <v>GENERAL AND ADMINISTRATION EXPENSES</v>
          </cell>
          <cell r="I2118" t="str">
            <v>BUSINESS PROMOTION</v>
          </cell>
        </row>
        <row r="2119">
          <cell r="A2119" t="str">
            <v>X511001-010</v>
          </cell>
          <cell r="B2119" t="str">
            <v>Bus. Promotion- Subs.For Cr Crd- Emp</v>
          </cell>
          <cell r="C2119" t="str">
            <v>EXPENSES</v>
          </cell>
          <cell r="D2119" t="str">
            <v>INCOME STATEMENT</v>
          </cell>
          <cell r="E2119" t="str">
            <v xml:space="preserve"> </v>
          </cell>
          <cell r="F2119" t="str">
            <v xml:space="preserve"> </v>
          </cell>
          <cell r="G2119" t="str">
            <v>EXPENDITURE</v>
          </cell>
          <cell r="H2119" t="str">
            <v>GENERAL AND ADMINISTRATION EXPENSES</v>
          </cell>
          <cell r="I2119" t="str">
            <v>BUSINESS PROMOTION</v>
          </cell>
        </row>
        <row r="2120">
          <cell r="A2120" t="str">
            <v>X511001-011</v>
          </cell>
          <cell r="B2120" t="str">
            <v>Bus. Promotion- Subs.For Cr Crd- Dir</v>
          </cell>
          <cell r="C2120" t="str">
            <v>EXPENSES</v>
          </cell>
          <cell r="D2120" t="str">
            <v>INCOME STATEMENT</v>
          </cell>
          <cell r="E2120" t="str">
            <v xml:space="preserve"> </v>
          </cell>
          <cell r="F2120" t="str">
            <v xml:space="preserve"> </v>
          </cell>
          <cell r="G2120" t="str">
            <v>EXPENDITURE</v>
          </cell>
          <cell r="H2120" t="str">
            <v>GENERAL AND ADMINISTRATION EXPENSES</v>
          </cell>
          <cell r="I2120" t="str">
            <v>BUSINESS PROMOTION</v>
          </cell>
        </row>
        <row r="2121">
          <cell r="A2121" t="str">
            <v>X511001-012</v>
          </cell>
          <cell r="B2121" t="str">
            <v>Bus. Promotion- Events</v>
          </cell>
          <cell r="C2121" t="str">
            <v>EXPENSES</v>
          </cell>
          <cell r="D2121" t="str">
            <v>INCOME STATEMENT</v>
          </cell>
          <cell r="E2121" t="str">
            <v xml:space="preserve"> </v>
          </cell>
          <cell r="F2121" t="str">
            <v xml:space="preserve"> </v>
          </cell>
          <cell r="G2121" t="str">
            <v>EXPENDITURE</v>
          </cell>
          <cell r="H2121" t="str">
            <v>GENERAL AND ADMINISTRATION EXPENSES</v>
          </cell>
          <cell r="I2121" t="str">
            <v>BUSINESS PROMOTION</v>
          </cell>
        </row>
        <row r="2122">
          <cell r="A2122" t="str">
            <v>X511001-013</v>
          </cell>
          <cell r="B2122" t="str">
            <v>Bus. Promotion- Maint. Of Signage</v>
          </cell>
          <cell r="C2122" t="str">
            <v>EXPENSES</v>
          </cell>
          <cell r="D2122" t="str">
            <v>INCOME STATEMENT</v>
          </cell>
          <cell r="E2122" t="str">
            <v xml:space="preserve"> </v>
          </cell>
          <cell r="F2122" t="str">
            <v xml:space="preserve"> </v>
          </cell>
          <cell r="G2122" t="str">
            <v>EXPENDITURE</v>
          </cell>
          <cell r="H2122" t="str">
            <v>GENERAL AND ADMINISTRATION EXPENSES</v>
          </cell>
          <cell r="I2122" t="str">
            <v>BUSINESS PROMOTION</v>
          </cell>
        </row>
        <row r="2123">
          <cell r="A2123" t="str">
            <v>X511001-014</v>
          </cell>
          <cell r="B2123" t="str">
            <v>H R S (Hospitality Request Slip)</v>
          </cell>
          <cell r="C2123" t="str">
            <v>EXPENSES</v>
          </cell>
          <cell r="D2123" t="str">
            <v>INCOME STATEMENT</v>
          </cell>
          <cell r="E2123" t="str">
            <v xml:space="preserve"> </v>
          </cell>
          <cell r="F2123" t="str">
            <v xml:space="preserve"> </v>
          </cell>
          <cell r="G2123" t="str">
            <v>EXPENDITURE</v>
          </cell>
          <cell r="H2123" t="str">
            <v>GENERAL AND ADMINISTRATION EXPENSES</v>
          </cell>
          <cell r="I2123" t="str">
            <v>BUSINESS PROMOTION</v>
          </cell>
        </row>
        <row r="2124">
          <cell r="A2124" t="str">
            <v>X511001-015</v>
          </cell>
          <cell r="B2124" t="str">
            <v>T B C (Ticket Born By the Company)</v>
          </cell>
          <cell r="C2124" t="str">
            <v>EXPENSES</v>
          </cell>
          <cell r="D2124" t="str">
            <v>INCOME STATEMENT</v>
          </cell>
          <cell r="E2124" t="str">
            <v xml:space="preserve"> </v>
          </cell>
          <cell r="F2124" t="str">
            <v xml:space="preserve"> </v>
          </cell>
          <cell r="G2124" t="str">
            <v>EXPENDITURE</v>
          </cell>
          <cell r="H2124" t="str">
            <v>GENERAL AND ADMINISTRATION EXPENSES</v>
          </cell>
          <cell r="I2124" t="str">
            <v>BUSINESS PROMOTION</v>
          </cell>
        </row>
        <row r="2125">
          <cell r="A2125" t="str">
            <v>X512001</v>
          </cell>
          <cell r="B2125" t="str">
            <v>Communication Exp. Post &amp; Tele</v>
          </cell>
          <cell r="C2125" t="str">
            <v>EXPENSES</v>
          </cell>
          <cell r="D2125" t="str">
            <v>INCOME STATEMENT</v>
          </cell>
          <cell r="E2125" t="str">
            <v xml:space="preserve"> </v>
          </cell>
          <cell r="F2125" t="str">
            <v xml:space="preserve"> </v>
          </cell>
          <cell r="G2125" t="str">
            <v>EXPENDITURE</v>
          </cell>
          <cell r="H2125" t="str">
            <v>GENERAL AND ADMINISTRATION EXPENSES</v>
          </cell>
          <cell r="I2125" t="str">
            <v>COMMUNICATION EXPENSES</v>
          </cell>
        </row>
        <row r="2126">
          <cell r="A2126" t="str">
            <v>X512002</v>
          </cell>
          <cell r="B2126" t="str">
            <v>Communication Exp. Courier</v>
          </cell>
          <cell r="C2126" t="str">
            <v>EXPENSES</v>
          </cell>
          <cell r="D2126" t="str">
            <v>INCOME STATEMENT</v>
          </cell>
          <cell r="E2126" t="str">
            <v xml:space="preserve"> </v>
          </cell>
          <cell r="F2126" t="str">
            <v xml:space="preserve"> </v>
          </cell>
          <cell r="G2126" t="str">
            <v>EXPENDITURE</v>
          </cell>
          <cell r="H2126" t="str">
            <v>GENERAL AND ADMINISTRATION EXPENSES</v>
          </cell>
          <cell r="I2126" t="str">
            <v>COMMUNICATION EXPENSES</v>
          </cell>
        </row>
        <row r="2127">
          <cell r="A2127" t="str">
            <v>X512003</v>
          </cell>
          <cell r="B2127" t="str">
            <v>Communication Exp.Telep</v>
          </cell>
          <cell r="C2127" t="str">
            <v>EXPENSES</v>
          </cell>
          <cell r="D2127" t="str">
            <v>INCOME STATEMENT</v>
          </cell>
          <cell r="E2127" t="str">
            <v xml:space="preserve"> </v>
          </cell>
          <cell r="F2127" t="str">
            <v xml:space="preserve"> </v>
          </cell>
          <cell r="G2127" t="str">
            <v>EXPENDITURE</v>
          </cell>
          <cell r="H2127" t="str">
            <v>GENERAL AND ADMINISTRATION EXPENSES</v>
          </cell>
          <cell r="I2127" t="str">
            <v>COMMUNICATION EXPENSES</v>
          </cell>
        </row>
        <row r="2128">
          <cell r="A2128" t="str">
            <v>X512004</v>
          </cell>
          <cell r="B2128" t="str">
            <v>Communication Exp.Telep- Internet</v>
          </cell>
          <cell r="C2128" t="str">
            <v>EXPENSES</v>
          </cell>
          <cell r="D2128" t="str">
            <v>INCOME STATEMENT</v>
          </cell>
          <cell r="E2128" t="str">
            <v xml:space="preserve"> </v>
          </cell>
          <cell r="F2128" t="str">
            <v xml:space="preserve"> </v>
          </cell>
          <cell r="G2128" t="str">
            <v>EXPENDITURE</v>
          </cell>
          <cell r="H2128" t="str">
            <v>GENERAL AND ADMINISTRATION EXPENSES</v>
          </cell>
          <cell r="I2128" t="str">
            <v>COMMUNICATION EXPENSES</v>
          </cell>
        </row>
        <row r="2129">
          <cell r="A2129" t="str">
            <v>X512005</v>
          </cell>
          <cell r="B2129" t="str">
            <v>Communication Exp.Telep- Internet- Dir</v>
          </cell>
          <cell r="C2129" t="str">
            <v>EXPENSES</v>
          </cell>
          <cell r="D2129" t="str">
            <v>INCOME STATEMENT</v>
          </cell>
          <cell r="E2129" t="str">
            <v xml:space="preserve"> </v>
          </cell>
          <cell r="F2129" t="str">
            <v xml:space="preserve"> </v>
          </cell>
          <cell r="G2129" t="str">
            <v>EXPENDITURE</v>
          </cell>
          <cell r="H2129" t="str">
            <v>GENERAL AND ADMINISTRATION EXPENSES</v>
          </cell>
          <cell r="I2129" t="str">
            <v>COMMUNICATION EXPENSES</v>
          </cell>
        </row>
        <row r="2130">
          <cell r="A2130" t="str">
            <v>X512006</v>
          </cell>
          <cell r="B2130" t="str">
            <v>Communication Exp.-Emp.Mobile &amp;Telephone</v>
          </cell>
          <cell r="C2130" t="str">
            <v>EXPENSES</v>
          </cell>
          <cell r="D2130" t="str">
            <v>INCOME STATEMENT</v>
          </cell>
          <cell r="E2130" t="str">
            <v xml:space="preserve"> </v>
          </cell>
          <cell r="F2130" t="str">
            <v xml:space="preserve"> </v>
          </cell>
          <cell r="G2130" t="str">
            <v>EXPENDITURE</v>
          </cell>
          <cell r="H2130" t="str">
            <v>GENERAL AND ADMINISTRATION EXPENSES</v>
          </cell>
          <cell r="I2130" t="str">
            <v>COMMUNICATION EXPENSES</v>
          </cell>
        </row>
        <row r="2131">
          <cell r="A2131" t="str">
            <v>X513001-001</v>
          </cell>
          <cell r="B2131" t="str">
            <v>Payment to statutory auditors-Audit fees</v>
          </cell>
          <cell r="C2131" t="str">
            <v>EXPENSES</v>
          </cell>
          <cell r="D2131" t="str">
            <v>INCOME STATEMENT</v>
          </cell>
          <cell r="E2131" t="str">
            <v xml:space="preserve"> </v>
          </cell>
          <cell r="F2131" t="str">
            <v xml:space="preserve"> </v>
          </cell>
          <cell r="G2131" t="str">
            <v>EXPENDITURE</v>
          </cell>
          <cell r="H2131" t="str">
            <v>OTHER EXPENSES</v>
          </cell>
          <cell r="I2131" t="str">
            <v>PAYMENT TO AUDITORS</v>
          </cell>
        </row>
        <row r="2132">
          <cell r="A2132" t="str">
            <v>X513001-002</v>
          </cell>
          <cell r="B2132" t="str">
            <v>Payment To Auditors- Certification Fee</v>
          </cell>
          <cell r="C2132" t="str">
            <v>EXPENSES</v>
          </cell>
          <cell r="D2132" t="str">
            <v>INCOME STATEMENT</v>
          </cell>
          <cell r="E2132" t="str">
            <v xml:space="preserve"> </v>
          </cell>
          <cell r="F2132" t="str">
            <v xml:space="preserve"> </v>
          </cell>
          <cell r="G2132" t="str">
            <v>EXPENDITURE</v>
          </cell>
          <cell r="H2132" t="str">
            <v>OTHER EXPENSES</v>
          </cell>
          <cell r="I2132" t="str">
            <v>PAYMENT TO AUDITORS</v>
          </cell>
        </row>
        <row r="2133">
          <cell r="A2133" t="str">
            <v>X513001-003</v>
          </cell>
          <cell r="B2133" t="str">
            <v>Payment to auditors- Tax Audit</v>
          </cell>
          <cell r="C2133" t="str">
            <v>EXPENSES</v>
          </cell>
          <cell r="D2133" t="str">
            <v>INCOME STATEMENT</v>
          </cell>
          <cell r="E2133" t="str">
            <v xml:space="preserve"> </v>
          </cell>
          <cell r="F2133" t="str">
            <v xml:space="preserve"> </v>
          </cell>
          <cell r="G2133" t="str">
            <v>EXPENDITURE</v>
          </cell>
          <cell r="H2133" t="str">
            <v>OTHER EXPENSES</v>
          </cell>
          <cell r="I2133" t="str">
            <v>PAYMENT TO AUDITORS</v>
          </cell>
        </row>
        <row r="2134">
          <cell r="A2134" t="str">
            <v>X513001-004</v>
          </cell>
          <cell r="B2134" t="str">
            <v>Payment to auditors- Internal Audit Fees</v>
          </cell>
          <cell r="C2134" t="str">
            <v>EXPENSES</v>
          </cell>
          <cell r="D2134" t="str">
            <v>INCOME STATEMENT</v>
          </cell>
          <cell r="E2134" t="str">
            <v xml:space="preserve"> </v>
          </cell>
          <cell r="F2134" t="str">
            <v xml:space="preserve"> </v>
          </cell>
          <cell r="G2134" t="str">
            <v>EXPENDITURE</v>
          </cell>
          <cell r="H2134" t="str">
            <v>OTHER EXPENSES</v>
          </cell>
          <cell r="I2134" t="str">
            <v>PAYMENT TO AUDITORS</v>
          </cell>
        </row>
        <row r="2135">
          <cell r="A2135" t="str">
            <v>X513001-005</v>
          </cell>
          <cell r="B2135" t="str">
            <v>Payment To Auditors- Others</v>
          </cell>
          <cell r="C2135" t="str">
            <v>EXPENSES</v>
          </cell>
          <cell r="D2135" t="str">
            <v>INCOME STATEMENT</v>
          </cell>
          <cell r="E2135" t="str">
            <v xml:space="preserve"> </v>
          </cell>
          <cell r="F2135" t="str">
            <v xml:space="preserve"> </v>
          </cell>
          <cell r="G2135" t="str">
            <v>EXPENDITURE</v>
          </cell>
          <cell r="H2135" t="str">
            <v>OTHER EXPENSES</v>
          </cell>
          <cell r="I2135" t="str">
            <v>PAYMENT TO AUDITORS</v>
          </cell>
        </row>
        <row r="2136">
          <cell r="A2136" t="str">
            <v>X514001-001</v>
          </cell>
          <cell r="B2136" t="str">
            <v>Legal and professional</v>
          </cell>
          <cell r="C2136" t="str">
            <v>EXPENSES</v>
          </cell>
          <cell r="D2136" t="str">
            <v>INCOME STATEMENT</v>
          </cell>
          <cell r="E2136" t="str">
            <v xml:space="preserve"> </v>
          </cell>
          <cell r="F2136" t="str">
            <v xml:space="preserve"> </v>
          </cell>
          <cell r="G2136" t="str">
            <v>EXPENDITURE</v>
          </cell>
          <cell r="H2136" t="str">
            <v>OTHER EXPENSES</v>
          </cell>
          <cell r="I2136" t="str">
            <v>LEGAL AND PROFESSIONAL</v>
          </cell>
        </row>
        <row r="2137">
          <cell r="A2137" t="str">
            <v>X514001-002</v>
          </cell>
          <cell r="B2137" t="str">
            <v>Legal And Professional- Archi/Consl Chrg</v>
          </cell>
          <cell r="C2137" t="str">
            <v>EXPENSES</v>
          </cell>
          <cell r="D2137" t="str">
            <v>INCOME STATEMENT</v>
          </cell>
          <cell r="E2137" t="str">
            <v xml:space="preserve"> </v>
          </cell>
          <cell r="F2137" t="str">
            <v xml:space="preserve"> </v>
          </cell>
          <cell r="G2137" t="str">
            <v>EXPENDITURE</v>
          </cell>
          <cell r="H2137" t="str">
            <v>OTHER EXPENSES</v>
          </cell>
          <cell r="I2137" t="str">
            <v>LEGAL AND PROFESSIONAL</v>
          </cell>
        </row>
        <row r="2138">
          <cell r="A2138" t="str">
            <v>X514001-003</v>
          </cell>
          <cell r="B2138" t="str">
            <v>Legal And Professional- Internal Audit</v>
          </cell>
          <cell r="C2138" t="str">
            <v>EXPENSES</v>
          </cell>
          <cell r="D2138" t="str">
            <v>INCOME STATEMENT</v>
          </cell>
          <cell r="E2138" t="str">
            <v xml:space="preserve"> </v>
          </cell>
          <cell r="F2138" t="str">
            <v xml:space="preserve"> </v>
          </cell>
          <cell r="G2138" t="str">
            <v>EXPENDITURE</v>
          </cell>
          <cell r="H2138" t="str">
            <v>OTHER EXPENSES</v>
          </cell>
          <cell r="I2138" t="str">
            <v>LEGAL AND PROFESSIONAL</v>
          </cell>
        </row>
        <row r="2139">
          <cell r="A2139" t="str">
            <v>X514001-004</v>
          </cell>
          <cell r="B2139" t="str">
            <v>Legal And Professional- Retainer Expns</v>
          </cell>
          <cell r="C2139" t="str">
            <v>EXPENSES</v>
          </cell>
          <cell r="D2139" t="str">
            <v>INCOME STATEMENT</v>
          </cell>
          <cell r="E2139" t="str">
            <v xml:space="preserve"> </v>
          </cell>
          <cell r="F2139" t="str">
            <v xml:space="preserve"> </v>
          </cell>
          <cell r="G2139" t="str">
            <v>EXPENDITURE</v>
          </cell>
          <cell r="H2139" t="str">
            <v>OTHER EXPENSES</v>
          </cell>
          <cell r="I2139" t="str">
            <v>LEGAL AND PROFESSIONAL</v>
          </cell>
        </row>
        <row r="2140">
          <cell r="A2140" t="str">
            <v>X514001-005</v>
          </cell>
          <cell r="B2140" t="str">
            <v>Legal And Professional- Reimbursement</v>
          </cell>
          <cell r="C2140" t="str">
            <v>EXPENSES</v>
          </cell>
          <cell r="D2140" t="str">
            <v>INCOME STATEMENT</v>
          </cell>
          <cell r="E2140" t="str">
            <v xml:space="preserve"> </v>
          </cell>
          <cell r="F2140" t="str">
            <v xml:space="preserve"> </v>
          </cell>
          <cell r="G2140" t="str">
            <v>EXPENDITURE</v>
          </cell>
          <cell r="H2140" t="str">
            <v>OTHER EXPENSES</v>
          </cell>
          <cell r="I2140" t="str">
            <v>LEGAL AND PROFESSIONAL</v>
          </cell>
        </row>
        <row r="2141">
          <cell r="A2141" t="str">
            <v>X514001-006</v>
          </cell>
          <cell r="B2141" t="str">
            <v>Legal And Professional- Lawyers Chgs</v>
          </cell>
          <cell r="C2141" t="str">
            <v>EXPENSES</v>
          </cell>
          <cell r="D2141" t="str">
            <v>INCOME STATEMENT</v>
          </cell>
          <cell r="E2141" t="str">
            <v xml:space="preserve"> </v>
          </cell>
          <cell r="F2141" t="str">
            <v xml:space="preserve"> </v>
          </cell>
          <cell r="G2141" t="str">
            <v>EXPENDITURE</v>
          </cell>
          <cell r="H2141" t="str">
            <v>OTHER EXPENSES</v>
          </cell>
          <cell r="I2141" t="str">
            <v>LEGAL AND PROFESSIONAL</v>
          </cell>
        </row>
        <row r="2142">
          <cell r="A2142" t="str">
            <v>X514001-007</v>
          </cell>
          <cell r="B2142" t="str">
            <v>Legal And Professional- Certification Et</v>
          </cell>
          <cell r="C2142" t="str">
            <v>EXPENSES</v>
          </cell>
          <cell r="D2142" t="str">
            <v>INCOME STATEMENT</v>
          </cell>
          <cell r="E2142" t="str">
            <v xml:space="preserve"> </v>
          </cell>
          <cell r="F2142" t="str">
            <v xml:space="preserve"> </v>
          </cell>
          <cell r="G2142" t="str">
            <v>EXPENDITURE</v>
          </cell>
          <cell r="H2142" t="str">
            <v>OTHER EXPENSES</v>
          </cell>
          <cell r="I2142" t="str">
            <v>LEGAL AND PROFESSIONAL</v>
          </cell>
        </row>
        <row r="2143">
          <cell r="A2143" t="str">
            <v>X514001-008</v>
          </cell>
          <cell r="B2143" t="str">
            <v>Legal And Professional- Technical Knwhow</v>
          </cell>
          <cell r="C2143" t="str">
            <v>EXPENSES</v>
          </cell>
          <cell r="D2143" t="str">
            <v>INCOME STATEMENT</v>
          </cell>
          <cell r="E2143" t="str">
            <v xml:space="preserve"> </v>
          </cell>
          <cell r="F2143" t="str">
            <v xml:space="preserve"> </v>
          </cell>
          <cell r="G2143" t="str">
            <v>EXPENDITURE</v>
          </cell>
          <cell r="H2143" t="str">
            <v>OTHER EXPENSES</v>
          </cell>
          <cell r="I2143" t="str">
            <v>LEGAL AND PROFESSIONAL</v>
          </cell>
        </row>
        <row r="2144">
          <cell r="A2144" t="str">
            <v>X514001-009</v>
          </cell>
          <cell r="B2144" t="str">
            <v>Legal And Professional- Co. Law Matter</v>
          </cell>
          <cell r="C2144" t="str">
            <v>EXPENSES</v>
          </cell>
          <cell r="D2144" t="str">
            <v>INCOME STATEMENT</v>
          </cell>
          <cell r="E2144" t="str">
            <v xml:space="preserve"> </v>
          </cell>
          <cell r="F2144" t="str">
            <v xml:space="preserve"> </v>
          </cell>
          <cell r="G2144" t="str">
            <v>EXPENDITURE</v>
          </cell>
          <cell r="H2144" t="str">
            <v>OTHER EXPENSES</v>
          </cell>
          <cell r="I2144" t="str">
            <v>LEGAL AND PROFESSIONAL</v>
          </cell>
        </row>
        <row r="2145">
          <cell r="A2145" t="str">
            <v>X514001-010</v>
          </cell>
          <cell r="B2145" t="str">
            <v>Legal And Professional- Management Servi</v>
          </cell>
          <cell r="C2145" t="str">
            <v>EXPENSES</v>
          </cell>
          <cell r="D2145" t="str">
            <v>INCOME STATEMENT</v>
          </cell>
          <cell r="E2145" t="str">
            <v xml:space="preserve"> </v>
          </cell>
          <cell r="F2145" t="str">
            <v xml:space="preserve"> </v>
          </cell>
          <cell r="G2145" t="str">
            <v>EXPENDITURE</v>
          </cell>
          <cell r="H2145" t="str">
            <v>OTHER EXPENSES</v>
          </cell>
          <cell r="I2145" t="str">
            <v>LEGAL AND PROFESSIONAL</v>
          </cell>
        </row>
        <row r="2146">
          <cell r="A2146" t="str">
            <v>X514001-011</v>
          </cell>
          <cell r="B2146" t="str">
            <v>Legal And Professional- Engg. Services</v>
          </cell>
          <cell r="C2146" t="str">
            <v>EXPENSES</v>
          </cell>
          <cell r="D2146" t="str">
            <v>INCOME STATEMENT</v>
          </cell>
          <cell r="E2146" t="str">
            <v xml:space="preserve"> </v>
          </cell>
          <cell r="F2146" t="str">
            <v xml:space="preserve"> </v>
          </cell>
          <cell r="G2146" t="str">
            <v>EXPENDITURE</v>
          </cell>
          <cell r="H2146" t="str">
            <v>OTHER EXPENSES</v>
          </cell>
          <cell r="I2146" t="str">
            <v>LEGAL AND PROFESSIONAL</v>
          </cell>
        </row>
        <row r="2147">
          <cell r="A2147" t="str">
            <v>X514001-012</v>
          </cell>
          <cell r="B2147" t="str">
            <v>Legal And Professional- Others</v>
          </cell>
          <cell r="C2147" t="str">
            <v>EXPENSES</v>
          </cell>
          <cell r="D2147" t="str">
            <v>INCOME STATEMENT</v>
          </cell>
          <cell r="E2147" t="str">
            <v xml:space="preserve"> </v>
          </cell>
          <cell r="F2147" t="str">
            <v xml:space="preserve"> </v>
          </cell>
          <cell r="G2147" t="str">
            <v>EXPENDITURE</v>
          </cell>
          <cell r="H2147" t="str">
            <v>OTHER EXPENSES</v>
          </cell>
          <cell r="I2147" t="str">
            <v>LEGAL AND PROFESSIONAL</v>
          </cell>
        </row>
        <row r="2148">
          <cell r="A2148" t="str">
            <v>X515001</v>
          </cell>
          <cell r="B2148" t="str">
            <v>Donation and Charity</v>
          </cell>
          <cell r="C2148" t="str">
            <v>EXPENSES</v>
          </cell>
          <cell r="D2148" t="str">
            <v>INCOME STATEMENT</v>
          </cell>
          <cell r="E2148" t="str">
            <v xml:space="preserve"> </v>
          </cell>
          <cell r="F2148" t="str">
            <v xml:space="preserve"> </v>
          </cell>
          <cell r="G2148" t="str">
            <v>EXPENDITURE</v>
          </cell>
          <cell r="H2148" t="str">
            <v>OTHER EXPENSES</v>
          </cell>
          <cell r="I2148" t="str">
            <v>DONATION</v>
          </cell>
        </row>
        <row r="2149">
          <cell r="A2149" t="str">
            <v>X516001</v>
          </cell>
          <cell r="B2149" t="str">
            <v>Claims paid</v>
          </cell>
          <cell r="C2149" t="str">
            <v>EXPENSES</v>
          </cell>
          <cell r="D2149" t="str">
            <v>INCOME STATEMENT</v>
          </cell>
          <cell r="E2149" t="str">
            <v xml:space="preserve"> </v>
          </cell>
          <cell r="F2149" t="str">
            <v xml:space="preserve"> </v>
          </cell>
          <cell r="G2149" t="str">
            <v>EXPENDITURE</v>
          </cell>
          <cell r="H2149" t="str">
            <v>OTHER EXPENSES</v>
          </cell>
          <cell r="I2149" t="str">
            <v>CLAIMS</v>
          </cell>
        </row>
        <row r="2150">
          <cell r="A2150" t="str">
            <v>X517001</v>
          </cell>
          <cell r="B2150" t="str">
            <v>Compensation Paid A/C</v>
          </cell>
          <cell r="C2150" t="str">
            <v>EXPENSES</v>
          </cell>
          <cell r="D2150" t="str">
            <v>INCOME STATEMENT</v>
          </cell>
          <cell r="E2150" t="str">
            <v xml:space="preserve"> </v>
          </cell>
          <cell r="F2150" t="str">
            <v xml:space="preserve"> </v>
          </cell>
          <cell r="G2150" t="str">
            <v>EXPENDITURE</v>
          </cell>
          <cell r="H2150" t="str">
            <v>OTHER EXPENSES</v>
          </cell>
          <cell r="I2150" t="str">
            <v>COMPENSATION</v>
          </cell>
        </row>
        <row r="2151">
          <cell r="A2151" t="str">
            <v>X518001-001</v>
          </cell>
          <cell r="B2151" t="str">
            <v>Expenses London Off</v>
          </cell>
          <cell r="C2151" t="str">
            <v>EXPENSES</v>
          </cell>
          <cell r="D2151" t="str">
            <v>INCOME STATEMENT</v>
          </cell>
          <cell r="E2151" t="str">
            <v xml:space="preserve"> </v>
          </cell>
          <cell r="F2151" t="str">
            <v xml:space="preserve"> </v>
          </cell>
          <cell r="G2151" t="str">
            <v>EXPENDITURE</v>
          </cell>
          <cell r="H2151" t="str">
            <v>OTHER EXPENSES</v>
          </cell>
          <cell r="I2151" t="str">
            <v>EXPENSES AT FOREIGN LIASON OFFICE</v>
          </cell>
        </row>
        <row r="2152">
          <cell r="A2152" t="str">
            <v>X518001-002</v>
          </cell>
          <cell r="B2152" t="str">
            <v>Expenses London Off- Electricity</v>
          </cell>
          <cell r="C2152" t="str">
            <v>EXPENSES</v>
          </cell>
          <cell r="D2152" t="str">
            <v>INCOME STATEMENT</v>
          </cell>
          <cell r="E2152" t="str">
            <v xml:space="preserve"> </v>
          </cell>
          <cell r="F2152" t="str">
            <v xml:space="preserve"> </v>
          </cell>
          <cell r="G2152" t="str">
            <v>EXPENDITURE</v>
          </cell>
          <cell r="H2152" t="str">
            <v>OTHER EXPENSES</v>
          </cell>
          <cell r="I2152" t="str">
            <v>EXPENSES AT FOREIGN LIASON OFFICE</v>
          </cell>
        </row>
        <row r="2153">
          <cell r="A2153" t="str">
            <v>X518001-003</v>
          </cell>
          <cell r="B2153" t="str">
            <v>Expenses London Off- Telephone</v>
          </cell>
          <cell r="C2153" t="str">
            <v>EXPENSES</v>
          </cell>
          <cell r="D2153" t="str">
            <v>INCOME STATEMENT</v>
          </cell>
          <cell r="E2153" t="str">
            <v xml:space="preserve"> </v>
          </cell>
          <cell r="F2153" t="str">
            <v xml:space="preserve"> </v>
          </cell>
          <cell r="G2153" t="str">
            <v>EXPENDITURE</v>
          </cell>
          <cell r="H2153" t="str">
            <v>OTHER EXPENSES</v>
          </cell>
          <cell r="I2153" t="str">
            <v>EXPENSES AT FOREIGN LIASON OFFICE</v>
          </cell>
        </row>
        <row r="2154">
          <cell r="A2154" t="str">
            <v>X518001-004</v>
          </cell>
          <cell r="B2154" t="str">
            <v>Expenses London Off- Bank Charges</v>
          </cell>
          <cell r="C2154" t="str">
            <v>EXPENSES</v>
          </cell>
          <cell r="D2154" t="str">
            <v>INCOME STATEMENT</v>
          </cell>
          <cell r="E2154" t="str">
            <v xml:space="preserve"> </v>
          </cell>
          <cell r="F2154" t="str">
            <v xml:space="preserve"> </v>
          </cell>
          <cell r="G2154" t="str">
            <v>EXPENDITURE</v>
          </cell>
          <cell r="H2154" t="str">
            <v>OTHER EXPENSES</v>
          </cell>
          <cell r="I2154" t="str">
            <v>EXPENSES AT FOREIGN LIASON OFFICE</v>
          </cell>
        </row>
        <row r="2155">
          <cell r="A2155" t="str">
            <v>X518001-005</v>
          </cell>
          <cell r="B2155" t="str">
            <v>Expenses London Off- Vehicle Maint</v>
          </cell>
          <cell r="C2155" t="str">
            <v>EXPENSES</v>
          </cell>
          <cell r="D2155" t="str">
            <v>INCOME STATEMENT</v>
          </cell>
          <cell r="E2155" t="str">
            <v xml:space="preserve"> </v>
          </cell>
          <cell r="F2155" t="str">
            <v xml:space="preserve"> </v>
          </cell>
          <cell r="G2155" t="str">
            <v>EXPENDITURE</v>
          </cell>
          <cell r="H2155" t="str">
            <v>OTHER EXPENSES</v>
          </cell>
          <cell r="I2155" t="str">
            <v>EXPENSES AT FOREIGN LIASON OFFICE</v>
          </cell>
        </row>
        <row r="2156">
          <cell r="A2156" t="str">
            <v>X518001-006</v>
          </cell>
          <cell r="B2156" t="str">
            <v>Expenses London Off- Postage</v>
          </cell>
          <cell r="C2156" t="str">
            <v>EXPENSES</v>
          </cell>
          <cell r="D2156" t="str">
            <v>INCOME STATEMENT</v>
          </cell>
          <cell r="E2156" t="str">
            <v xml:space="preserve"> </v>
          </cell>
          <cell r="F2156" t="str">
            <v xml:space="preserve"> </v>
          </cell>
          <cell r="G2156" t="str">
            <v>EXPENDITURE</v>
          </cell>
          <cell r="H2156" t="str">
            <v>OTHER EXPENSES</v>
          </cell>
          <cell r="I2156" t="str">
            <v>EXPENSES AT FOREIGN LIASON OFFICE</v>
          </cell>
        </row>
        <row r="2157">
          <cell r="A2157" t="str">
            <v>X518001-007</v>
          </cell>
          <cell r="B2157" t="str">
            <v>Expenses London Off- Books And Periodica</v>
          </cell>
          <cell r="C2157" t="str">
            <v>EXPENSES</v>
          </cell>
          <cell r="D2157" t="str">
            <v>INCOME STATEMENT</v>
          </cell>
          <cell r="E2157" t="str">
            <v xml:space="preserve"> </v>
          </cell>
          <cell r="F2157" t="str">
            <v xml:space="preserve"> </v>
          </cell>
          <cell r="G2157" t="str">
            <v>EXPENDITURE</v>
          </cell>
          <cell r="H2157" t="str">
            <v>OTHER EXPENSES</v>
          </cell>
          <cell r="I2157" t="str">
            <v>EXPENSES AT FOREIGN LIASON OFFICE</v>
          </cell>
        </row>
        <row r="2158">
          <cell r="A2158" t="str">
            <v>X518001-008</v>
          </cell>
          <cell r="B2158" t="str">
            <v>Expenses London Off- Comp Repair &amp; Main</v>
          </cell>
          <cell r="C2158" t="str">
            <v>EXPENSES</v>
          </cell>
          <cell r="D2158" t="str">
            <v>INCOME STATEMENT</v>
          </cell>
          <cell r="E2158" t="str">
            <v xml:space="preserve"> </v>
          </cell>
          <cell r="F2158" t="str">
            <v xml:space="preserve"> </v>
          </cell>
          <cell r="G2158" t="str">
            <v>EXPENDITURE</v>
          </cell>
          <cell r="H2158" t="str">
            <v>OTHER EXPENSES</v>
          </cell>
          <cell r="I2158" t="str">
            <v>EXPENSES AT FOREIGN LIASON OFFICE</v>
          </cell>
        </row>
        <row r="2159">
          <cell r="A2159" t="str">
            <v>X518001-009</v>
          </cell>
          <cell r="B2159" t="str">
            <v>Expenses London Off- Vehicle Insurance</v>
          </cell>
          <cell r="C2159" t="str">
            <v>EXPENSES</v>
          </cell>
          <cell r="D2159" t="str">
            <v>INCOME STATEMENT</v>
          </cell>
          <cell r="E2159" t="str">
            <v xml:space="preserve"> </v>
          </cell>
          <cell r="F2159" t="str">
            <v xml:space="preserve"> </v>
          </cell>
          <cell r="G2159" t="str">
            <v>EXPENDITURE</v>
          </cell>
          <cell r="H2159" t="str">
            <v>OTHER EXPENSES</v>
          </cell>
          <cell r="I2159" t="str">
            <v>EXPENSES AT FOREIGN LIASON OFFICE</v>
          </cell>
        </row>
        <row r="2160">
          <cell r="A2160" t="str">
            <v>X518001-010</v>
          </cell>
          <cell r="B2160" t="str">
            <v>Expenses London Off- Others</v>
          </cell>
          <cell r="C2160" t="str">
            <v>EXPENSES</v>
          </cell>
          <cell r="D2160" t="str">
            <v>INCOME STATEMENT</v>
          </cell>
          <cell r="E2160" t="str">
            <v xml:space="preserve"> </v>
          </cell>
          <cell r="F2160" t="str">
            <v xml:space="preserve"> </v>
          </cell>
          <cell r="G2160" t="str">
            <v>EXPENDITURE</v>
          </cell>
          <cell r="H2160" t="str">
            <v>OTHER EXPENSES</v>
          </cell>
          <cell r="I2160" t="str">
            <v>EXPENSES AT FOREIGN LIASON OFFICE</v>
          </cell>
        </row>
        <row r="2161">
          <cell r="A2161" t="str">
            <v>X518001-011</v>
          </cell>
          <cell r="B2161" t="str">
            <v>Expenses London Off- Stationery</v>
          </cell>
          <cell r="C2161" t="str">
            <v>EXPENSES</v>
          </cell>
          <cell r="D2161" t="str">
            <v>INCOME STATEMENT</v>
          </cell>
          <cell r="E2161" t="str">
            <v xml:space="preserve"> </v>
          </cell>
          <cell r="F2161" t="str">
            <v xml:space="preserve"> </v>
          </cell>
          <cell r="G2161" t="str">
            <v>EXPENDITURE</v>
          </cell>
          <cell r="H2161" t="str">
            <v>OTHER EXPENSES</v>
          </cell>
          <cell r="I2161" t="str">
            <v>EXPENSES AT FOREIGN LIASON OFFICE</v>
          </cell>
        </row>
        <row r="2162">
          <cell r="A2162" t="str">
            <v>X518001-012</v>
          </cell>
          <cell r="B2162" t="str">
            <v>Expenses London Off- Property Tax</v>
          </cell>
          <cell r="C2162" t="str">
            <v>EXPENSES</v>
          </cell>
          <cell r="D2162" t="str">
            <v>INCOME STATEMENT</v>
          </cell>
          <cell r="E2162" t="str">
            <v xml:space="preserve"> </v>
          </cell>
          <cell r="F2162" t="str">
            <v xml:space="preserve"> </v>
          </cell>
          <cell r="G2162" t="str">
            <v>EXPENDITURE</v>
          </cell>
          <cell r="H2162" t="str">
            <v>OTHER EXPENSES</v>
          </cell>
          <cell r="I2162" t="str">
            <v>EXPENSES AT FOREIGN LIASON OFFICE</v>
          </cell>
        </row>
        <row r="2163">
          <cell r="A2163" t="str">
            <v>X518001-013</v>
          </cell>
          <cell r="B2163" t="str">
            <v>Expenses London Off- Business Promotion</v>
          </cell>
          <cell r="C2163" t="str">
            <v>EXPENSES</v>
          </cell>
          <cell r="D2163" t="str">
            <v>INCOME STATEMENT</v>
          </cell>
          <cell r="E2163" t="str">
            <v xml:space="preserve"> </v>
          </cell>
          <cell r="F2163" t="str">
            <v xml:space="preserve"> </v>
          </cell>
          <cell r="G2163" t="str">
            <v>EXPENDITURE</v>
          </cell>
          <cell r="H2163" t="str">
            <v>OTHER EXPENSES</v>
          </cell>
          <cell r="I2163" t="str">
            <v>EXPENSES AT FOREIGN LIASON OFFICE</v>
          </cell>
        </row>
        <row r="2164">
          <cell r="A2164" t="str">
            <v>X518001-014</v>
          </cell>
          <cell r="B2164" t="str">
            <v>Expenses London Off- Building Repair</v>
          </cell>
          <cell r="C2164" t="str">
            <v>EXPENSES</v>
          </cell>
          <cell r="D2164" t="str">
            <v>INCOME STATEMENT</v>
          </cell>
          <cell r="E2164" t="str">
            <v xml:space="preserve"> </v>
          </cell>
          <cell r="F2164" t="str">
            <v xml:space="preserve"> </v>
          </cell>
          <cell r="G2164" t="str">
            <v>EXPENDITURE</v>
          </cell>
          <cell r="H2164" t="str">
            <v>OTHER EXPENSES</v>
          </cell>
          <cell r="I2164" t="str">
            <v>EXPENSES AT FOREIGN LIASON OFFICE</v>
          </cell>
        </row>
        <row r="2165">
          <cell r="A2165" t="str">
            <v>X518001-015</v>
          </cell>
          <cell r="B2165" t="str">
            <v>Expenses London Off- Air Condition Repai</v>
          </cell>
          <cell r="C2165" t="str">
            <v>EXPENSES</v>
          </cell>
          <cell r="D2165" t="str">
            <v>INCOME STATEMENT</v>
          </cell>
          <cell r="E2165" t="str">
            <v xml:space="preserve"> </v>
          </cell>
          <cell r="F2165" t="str">
            <v xml:space="preserve"> </v>
          </cell>
          <cell r="G2165" t="str">
            <v>EXPENDITURE</v>
          </cell>
          <cell r="H2165" t="str">
            <v>OTHER EXPENSES</v>
          </cell>
          <cell r="I2165" t="str">
            <v>EXPENSES AT FOREIGN LIASON OFFICE</v>
          </cell>
        </row>
        <row r="2166">
          <cell r="A2166" t="str">
            <v>X518001-016</v>
          </cell>
          <cell r="B2166" t="str">
            <v>Expenses London Off- A M C</v>
          </cell>
          <cell r="C2166" t="str">
            <v>EXPENSES</v>
          </cell>
          <cell r="D2166" t="str">
            <v>INCOME STATEMENT</v>
          </cell>
          <cell r="E2166" t="str">
            <v xml:space="preserve"> </v>
          </cell>
          <cell r="F2166" t="str">
            <v xml:space="preserve"> </v>
          </cell>
          <cell r="G2166" t="str">
            <v>EXPENDITURE</v>
          </cell>
          <cell r="H2166" t="str">
            <v>OTHER EXPENSES</v>
          </cell>
          <cell r="I2166" t="str">
            <v>EXPENSES AT FOREIGN LIASON OFFICE</v>
          </cell>
        </row>
        <row r="2167">
          <cell r="A2167" t="str">
            <v>X518001-017</v>
          </cell>
          <cell r="B2167" t="str">
            <v>Expenses London Off- Building Insurance</v>
          </cell>
          <cell r="C2167" t="str">
            <v>EXPENSES</v>
          </cell>
          <cell r="D2167" t="str">
            <v>INCOME STATEMENT</v>
          </cell>
          <cell r="E2167" t="str">
            <v xml:space="preserve"> </v>
          </cell>
          <cell r="F2167" t="str">
            <v xml:space="preserve"> </v>
          </cell>
          <cell r="G2167" t="str">
            <v>EXPENDITURE</v>
          </cell>
          <cell r="H2167" t="str">
            <v>OTHER EXPENSES</v>
          </cell>
          <cell r="I2167" t="str">
            <v>EXPENSES AT FOREIGN LIASON OFFICE</v>
          </cell>
        </row>
        <row r="2168">
          <cell r="A2168" t="str">
            <v>X518001-018</v>
          </cell>
          <cell r="B2168" t="str">
            <v>Expenses London Off- Professional Fee</v>
          </cell>
          <cell r="C2168" t="str">
            <v>EXPENSES</v>
          </cell>
          <cell r="D2168" t="str">
            <v>INCOME STATEMENT</v>
          </cell>
          <cell r="E2168" t="str">
            <v xml:space="preserve"> </v>
          </cell>
          <cell r="F2168" t="str">
            <v xml:space="preserve"> </v>
          </cell>
          <cell r="G2168" t="str">
            <v>EXPENDITURE</v>
          </cell>
          <cell r="H2168" t="str">
            <v>OTHER EXPENSES</v>
          </cell>
          <cell r="I2168" t="str">
            <v>EXPENSES AT FOREIGN LIASON OFFICE</v>
          </cell>
        </row>
        <row r="2169">
          <cell r="A2169" t="str">
            <v>X519001-001</v>
          </cell>
          <cell r="B2169" t="str">
            <v>Recruitment &amp; Training</v>
          </cell>
          <cell r="C2169" t="str">
            <v>EXPENSES</v>
          </cell>
          <cell r="D2169" t="str">
            <v>INCOME STATEMENT</v>
          </cell>
          <cell r="E2169" t="str">
            <v xml:space="preserve"> </v>
          </cell>
          <cell r="F2169" t="str">
            <v xml:space="preserve"> </v>
          </cell>
          <cell r="G2169" t="str">
            <v>EXPENDITURE</v>
          </cell>
          <cell r="H2169" t="str">
            <v>OTHER EXPENSES</v>
          </cell>
          <cell r="I2169" t="str">
            <v>RECRUITMENT &amp; TRAINING</v>
          </cell>
        </row>
        <row r="2170">
          <cell r="A2170" t="str">
            <v>X519001-002</v>
          </cell>
          <cell r="B2170" t="str">
            <v>Recruitment &amp; Training- Recruitment Exp</v>
          </cell>
          <cell r="C2170" t="str">
            <v>EXPENSES</v>
          </cell>
          <cell r="D2170" t="str">
            <v>INCOME STATEMENT</v>
          </cell>
          <cell r="E2170" t="str">
            <v xml:space="preserve"> </v>
          </cell>
          <cell r="F2170" t="str">
            <v xml:space="preserve"> </v>
          </cell>
          <cell r="G2170" t="str">
            <v>EXPENDITURE</v>
          </cell>
          <cell r="H2170" t="str">
            <v>OTHER EXPENSES</v>
          </cell>
          <cell r="I2170" t="str">
            <v>RECRUITMENT &amp; TRAINING</v>
          </cell>
        </row>
        <row r="2171">
          <cell r="A2171" t="str">
            <v>X519001-003</v>
          </cell>
          <cell r="B2171" t="str">
            <v>Recruitment &amp; Training- Training  Exp</v>
          </cell>
          <cell r="C2171" t="str">
            <v>EXPENSES</v>
          </cell>
          <cell r="D2171" t="str">
            <v>INCOME STATEMENT</v>
          </cell>
          <cell r="E2171" t="str">
            <v xml:space="preserve"> </v>
          </cell>
          <cell r="F2171" t="str">
            <v xml:space="preserve"> </v>
          </cell>
          <cell r="G2171" t="str">
            <v>EXPENDITURE</v>
          </cell>
          <cell r="H2171" t="str">
            <v>OTHER EXPENSES</v>
          </cell>
          <cell r="I2171" t="str">
            <v>RECRUITMENT &amp; TRAINING</v>
          </cell>
        </row>
        <row r="2172">
          <cell r="A2172" t="str">
            <v>X519001-004</v>
          </cell>
          <cell r="B2172" t="str">
            <v>Recruitment &amp; Training- Hospitality Exp</v>
          </cell>
          <cell r="C2172" t="str">
            <v>EXPENSES</v>
          </cell>
          <cell r="D2172" t="str">
            <v>INCOME STATEMENT</v>
          </cell>
          <cell r="E2172" t="str">
            <v xml:space="preserve"> </v>
          </cell>
          <cell r="F2172" t="str">
            <v xml:space="preserve"> </v>
          </cell>
          <cell r="G2172" t="str">
            <v>EXPENDITURE</v>
          </cell>
          <cell r="H2172" t="str">
            <v>OTHER EXPENSES</v>
          </cell>
          <cell r="I2172" t="str">
            <v>RECRUITMENT &amp; TRAINING</v>
          </cell>
        </row>
        <row r="2173">
          <cell r="A2173" t="str">
            <v>X519001-005</v>
          </cell>
          <cell r="B2173" t="str">
            <v>Recruitment &amp; Training- Participation Fe</v>
          </cell>
          <cell r="C2173" t="str">
            <v>EXPENSES</v>
          </cell>
          <cell r="D2173" t="str">
            <v>INCOME STATEMENT</v>
          </cell>
          <cell r="E2173" t="str">
            <v xml:space="preserve"> </v>
          </cell>
          <cell r="F2173" t="str">
            <v xml:space="preserve"> </v>
          </cell>
          <cell r="G2173" t="str">
            <v>EXPENDITURE</v>
          </cell>
          <cell r="H2173" t="str">
            <v>OTHER EXPENSES</v>
          </cell>
          <cell r="I2173" t="str">
            <v>RECRUITMENT &amp; TRAINING</v>
          </cell>
        </row>
        <row r="2174">
          <cell r="A2174" t="str">
            <v>X519101</v>
          </cell>
          <cell r="B2174" t="str">
            <v>Meetings &amp; Seminars</v>
          </cell>
          <cell r="C2174" t="str">
            <v>EXPENSES</v>
          </cell>
          <cell r="D2174" t="str">
            <v>INCOME STATEMENT</v>
          </cell>
          <cell r="E2174" t="str">
            <v xml:space="preserve"> </v>
          </cell>
          <cell r="F2174" t="str">
            <v xml:space="preserve"> </v>
          </cell>
          <cell r="G2174" t="str">
            <v>EXPENDITURE</v>
          </cell>
          <cell r="H2174" t="str">
            <v>OTHER EXPENSES</v>
          </cell>
          <cell r="I2174" t="str">
            <v>RECRUITMENT &amp; TRAINING</v>
          </cell>
        </row>
        <row r="2175">
          <cell r="A2175" t="str">
            <v>X520001</v>
          </cell>
          <cell r="B2175" t="str">
            <v>Prior period expenses</v>
          </cell>
          <cell r="C2175" t="str">
            <v>EXPENSES</v>
          </cell>
          <cell r="D2175" t="str">
            <v>INCOME STATEMENT</v>
          </cell>
          <cell r="E2175" t="str">
            <v xml:space="preserve"> </v>
          </cell>
          <cell r="F2175" t="str">
            <v xml:space="preserve"> </v>
          </cell>
          <cell r="G2175" t="str">
            <v>EXPENDITURE</v>
          </cell>
          <cell r="H2175" t="str">
            <v>OTHER EXPENSES</v>
          </cell>
          <cell r="I2175" t="str">
            <v>PRIOR PERIOD EXPENSES</v>
          </cell>
        </row>
        <row r="2176">
          <cell r="A2176" t="str">
            <v>X520101</v>
          </cell>
          <cell r="B2176" t="str">
            <v>Loss on disposal of fixed assets</v>
          </cell>
          <cell r="C2176" t="str">
            <v>EXPENSES</v>
          </cell>
          <cell r="D2176" t="str">
            <v>INCOME STATEMENT</v>
          </cell>
          <cell r="E2176" t="str">
            <v xml:space="preserve"> </v>
          </cell>
          <cell r="F2176" t="str">
            <v xml:space="preserve"> </v>
          </cell>
          <cell r="G2176" t="str">
            <v>EXPENDITURE</v>
          </cell>
          <cell r="H2176" t="str">
            <v>OTHER EXPENSES</v>
          </cell>
          <cell r="I2176" t="str">
            <v>LOSS ON SALE OF ASSET</v>
          </cell>
        </row>
        <row r="2177">
          <cell r="A2177" t="str">
            <v>X520102</v>
          </cell>
          <cell r="B2177" t="str">
            <v>Loss on disposal of investments(Lng trm)</v>
          </cell>
          <cell r="C2177" t="str">
            <v>EXPENSES</v>
          </cell>
          <cell r="D2177" t="str">
            <v>INCOME STATEMENT</v>
          </cell>
          <cell r="E2177" t="str">
            <v xml:space="preserve"> </v>
          </cell>
          <cell r="F2177" t="str">
            <v xml:space="preserve"> </v>
          </cell>
          <cell r="G2177" t="str">
            <v>EXPENDITURE</v>
          </cell>
          <cell r="H2177" t="str">
            <v>OTHER EXPENSES</v>
          </cell>
          <cell r="I2177" t="str">
            <v>LOSS ON SALE OF INVESTMENT</v>
          </cell>
        </row>
        <row r="2178">
          <cell r="A2178" t="str">
            <v>X520103</v>
          </cell>
          <cell r="B2178" t="str">
            <v>Loss on disposal of inv.(Shrt trm)</v>
          </cell>
          <cell r="C2178" t="str">
            <v>EXPENSES</v>
          </cell>
          <cell r="D2178" t="str">
            <v>INCOME STATEMENT</v>
          </cell>
          <cell r="E2178" t="str">
            <v xml:space="preserve"> </v>
          </cell>
          <cell r="F2178" t="str">
            <v xml:space="preserve"> </v>
          </cell>
          <cell r="G2178" t="str">
            <v>EXPENDITURE</v>
          </cell>
          <cell r="H2178" t="str">
            <v>OTHER EXPENSES</v>
          </cell>
          <cell r="I2178" t="str">
            <v>LOSS ON SALE OF INVESTMENT</v>
          </cell>
        </row>
        <row r="2179">
          <cell r="A2179" t="str">
            <v>X520201</v>
          </cell>
          <cell r="B2179" t="str">
            <v>Assets written off</v>
          </cell>
          <cell r="C2179" t="str">
            <v>EXPENSES</v>
          </cell>
          <cell r="D2179" t="str">
            <v>INCOME STATEMENT</v>
          </cell>
          <cell r="E2179" t="str">
            <v xml:space="preserve"> </v>
          </cell>
          <cell r="F2179" t="str">
            <v xml:space="preserve"> </v>
          </cell>
          <cell r="G2179" t="str">
            <v>EXPENDITURE</v>
          </cell>
          <cell r="H2179" t="str">
            <v>OTHER EXPENSES</v>
          </cell>
          <cell r="I2179" t="str">
            <v>MISCELLANEOUS EXPENDITURE WRITTEN OFF</v>
          </cell>
        </row>
        <row r="2180">
          <cell r="A2180" t="str">
            <v>X520202</v>
          </cell>
          <cell r="B2180" t="str">
            <v>Amount written off</v>
          </cell>
          <cell r="C2180" t="str">
            <v>EXPENSES</v>
          </cell>
          <cell r="D2180" t="str">
            <v>INCOME STATEMENT</v>
          </cell>
          <cell r="E2180" t="str">
            <v xml:space="preserve"> </v>
          </cell>
          <cell r="F2180" t="str">
            <v xml:space="preserve"> </v>
          </cell>
          <cell r="G2180" t="str">
            <v>EXPENDITURE</v>
          </cell>
          <cell r="H2180" t="str">
            <v>OTHER EXPENSES</v>
          </cell>
          <cell r="I2180" t="str">
            <v>MISCELLANEOUS EXPENDITURE WRITTEN OFF</v>
          </cell>
        </row>
        <row r="2181">
          <cell r="A2181" t="str">
            <v>X520203</v>
          </cell>
          <cell r="B2181" t="str">
            <v>Bad Debts Written Off</v>
          </cell>
          <cell r="C2181" t="str">
            <v>EXPENSES</v>
          </cell>
          <cell r="D2181" t="str">
            <v>INCOME STATEMENT</v>
          </cell>
          <cell r="E2181" t="str">
            <v xml:space="preserve"> </v>
          </cell>
          <cell r="F2181" t="str">
            <v xml:space="preserve"> </v>
          </cell>
          <cell r="G2181" t="str">
            <v>EXPENDITURE</v>
          </cell>
          <cell r="H2181" t="str">
            <v>OTHER EXPENSES</v>
          </cell>
          <cell r="I2181" t="str">
            <v>MISCELLANEOUS EXPENDITURE WRITTEN OFF</v>
          </cell>
        </row>
        <row r="2182">
          <cell r="A2182" t="str">
            <v>X520301</v>
          </cell>
          <cell r="B2182" t="str">
            <v>Deferred Revenue Exp. W/Off</v>
          </cell>
          <cell r="C2182" t="str">
            <v>EXPENSES</v>
          </cell>
          <cell r="D2182" t="str">
            <v>INCOME STATEMENT</v>
          </cell>
          <cell r="E2182" t="str">
            <v xml:space="preserve"> </v>
          </cell>
          <cell r="F2182" t="str">
            <v xml:space="preserve"> </v>
          </cell>
          <cell r="G2182" t="str">
            <v>EXPENDITURE</v>
          </cell>
          <cell r="H2182" t="str">
            <v>OTHER EXPENSES</v>
          </cell>
          <cell r="I2182" t="str">
            <v>MISCELLANEOUS EXPENDITURE WRITTEN OFF</v>
          </cell>
        </row>
        <row r="2183">
          <cell r="A2183" t="str">
            <v>X520401</v>
          </cell>
          <cell r="B2183" t="str">
            <v>Obsolete Material Unuseable Written Off</v>
          </cell>
          <cell r="C2183" t="str">
            <v>EXPENSES</v>
          </cell>
          <cell r="D2183" t="str">
            <v>INCOME STATEMENT</v>
          </cell>
          <cell r="E2183" t="str">
            <v xml:space="preserve"> </v>
          </cell>
          <cell r="F2183" t="str">
            <v xml:space="preserve"> </v>
          </cell>
          <cell r="G2183" t="str">
            <v>EXPENDITURE</v>
          </cell>
          <cell r="H2183" t="str">
            <v>OTHER EXPENSES</v>
          </cell>
          <cell r="I2183" t="str">
            <v>MISCELLANEOUS EXPENDITURE WRITTEN OFF</v>
          </cell>
        </row>
        <row r="2184">
          <cell r="A2184" t="str">
            <v>X520402</v>
          </cell>
          <cell r="B2184" t="str">
            <v>Project Abandoned Expenses Written Off</v>
          </cell>
          <cell r="C2184" t="str">
            <v>EXPENSES</v>
          </cell>
          <cell r="D2184" t="str">
            <v>INCOME STATEMENT</v>
          </cell>
          <cell r="E2184" t="str">
            <v xml:space="preserve"> </v>
          </cell>
          <cell r="F2184" t="str">
            <v xml:space="preserve"> </v>
          </cell>
          <cell r="G2184" t="str">
            <v>EXPENDITURE</v>
          </cell>
          <cell r="H2184" t="str">
            <v>OTHER EXPENSES</v>
          </cell>
          <cell r="I2184" t="str">
            <v>MISCELLANEOUS EXPENDITURE WRITTEN OFF</v>
          </cell>
        </row>
        <row r="2185">
          <cell r="A2185" t="str">
            <v>X520501</v>
          </cell>
          <cell r="B2185" t="str">
            <v>Preliminary Expenses w/off</v>
          </cell>
          <cell r="C2185" t="str">
            <v>EXPENSES</v>
          </cell>
          <cell r="D2185" t="str">
            <v>INCOME STATEMENT</v>
          </cell>
          <cell r="E2185" t="str">
            <v xml:space="preserve"> </v>
          </cell>
          <cell r="F2185" t="str">
            <v xml:space="preserve"> </v>
          </cell>
          <cell r="G2185" t="str">
            <v>EXPENDITURE</v>
          </cell>
          <cell r="H2185" t="str">
            <v>OTHER EXPENSES</v>
          </cell>
          <cell r="I2185" t="str">
            <v>MISCELLANEOUS EXPENDITURE WRITTEN OFF</v>
          </cell>
        </row>
        <row r="2186">
          <cell r="A2186" t="str">
            <v>X520502</v>
          </cell>
          <cell r="B2186" t="str">
            <v>Pre-Operative Expenses W/Off</v>
          </cell>
          <cell r="C2186" t="str">
            <v>EXPENSES</v>
          </cell>
          <cell r="D2186" t="str">
            <v>INCOME STATEMENT</v>
          </cell>
          <cell r="E2186" t="str">
            <v xml:space="preserve"> </v>
          </cell>
          <cell r="F2186" t="str">
            <v xml:space="preserve"> </v>
          </cell>
          <cell r="G2186" t="str">
            <v>EXPENDITURE</v>
          </cell>
          <cell r="H2186" t="str">
            <v>OTHER EXPENSES</v>
          </cell>
          <cell r="I2186" t="str">
            <v>MISCELLANEOUS EXPENDITURE WRITTEN OFF</v>
          </cell>
        </row>
        <row r="2187">
          <cell r="A2187" t="str">
            <v>X520503</v>
          </cell>
          <cell r="B2187" t="str">
            <v>Capital Arrangement Fees W/Off</v>
          </cell>
          <cell r="C2187" t="str">
            <v>EXPENSES</v>
          </cell>
          <cell r="D2187" t="str">
            <v>INCOME STATEMENT</v>
          </cell>
          <cell r="E2187" t="str">
            <v xml:space="preserve"> </v>
          </cell>
          <cell r="F2187" t="str">
            <v xml:space="preserve"> </v>
          </cell>
          <cell r="G2187" t="str">
            <v>EXPENDITURE</v>
          </cell>
          <cell r="H2187" t="str">
            <v>OTHER EXPENSES</v>
          </cell>
          <cell r="I2187" t="str">
            <v>MISCELLANEOUS EXPENDITURE WRITTEN OFF</v>
          </cell>
        </row>
        <row r="2188">
          <cell r="A2188" t="str">
            <v>X520601</v>
          </cell>
          <cell r="B2188" t="str">
            <v>Other Amortisation</v>
          </cell>
          <cell r="C2188" t="str">
            <v>EXPENSES</v>
          </cell>
          <cell r="D2188" t="str">
            <v>INCOME STATEMENT</v>
          </cell>
          <cell r="E2188" t="str">
            <v xml:space="preserve"> </v>
          </cell>
          <cell r="F2188" t="str">
            <v xml:space="preserve"> </v>
          </cell>
          <cell r="G2188" t="str">
            <v>EXPENDITURE</v>
          </cell>
          <cell r="H2188" t="str">
            <v>OTHER EXPENSES</v>
          </cell>
          <cell r="I2188" t="str">
            <v>MISCELLANEOUS EXPENDITURE WRITTEN OFF</v>
          </cell>
        </row>
        <row r="2189">
          <cell r="A2189" t="str">
            <v>X520701</v>
          </cell>
          <cell r="B2189" t="str">
            <v>Research &amp; Development W/Off</v>
          </cell>
          <cell r="C2189" t="str">
            <v>EXPENSES</v>
          </cell>
          <cell r="D2189" t="str">
            <v>INCOME STATEMENT</v>
          </cell>
          <cell r="E2189" t="str">
            <v xml:space="preserve"> </v>
          </cell>
          <cell r="F2189" t="str">
            <v xml:space="preserve"> </v>
          </cell>
          <cell r="G2189" t="str">
            <v>EXPENDITURE</v>
          </cell>
          <cell r="H2189" t="str">
            <v>OTHER EXPENSES</v>
          </cell>
          <cell r="I2189" t="str">
            <v>MISCELLANEOUS EXPENDITURE WRITTEN OFF</v>
          </cell>
        </row>
        <row r="2190">
          <cell r="A2190" t="str">
            <v>X521001</v>
          </cell>
          <cell r="B2190" t="str">
            <v>Miscellaneous expenses</v>
          </cell>
          <cell r="C2190" t="str">
            <v>EXPENSES</v>
          </cell>
          <cell r="D2190" t="str">
            <v>INCOME STATEMENT</v>
          </cell>
          <cell r="E2190" t="str">
            <v xml:space="preserve"> </v>
          </cell>
          <cell r="F2190" t="str">
            <v xml:space="preserve"> </v>
          </cell>
          <cell r="G2190" t="str">
            <v>EXPENDITURE</v>
          </cell>
          <cell r="H2190" t="str">
            <v>OTHER EXPENSES</v>
          </cell>
          <cell r="I2190" t="str">
            <v>MISCELLANEOUS EXPENSES</v>
          </cell>
        </row>
        <row r="2191">
          <cell r="A2191" t="str">
            <v>X521002</v>
          </cell>
          <cell r="B2191" t="str">
            <v>Farm Expenses</v>
          </cell>
          <cell r="C2191" t="str">
            <v>EXPENSES</v>
          </cell>
          <cell r="D2191" t="str">
            <v>INCOME STATEMENT</v>
          </cell>
          <cell r="E2191" t="str">
            <v xml:space="preserve"> </v>
          </cell>
          <cell r="F2191" t="str">
            <v xml:space="preserve"> </v>
          </cell>
          <cell r="G2191" t="str">
            <v>EXPENDITURE</v>
          </cell>
          <cell r="H2191" t="str">
            <v>OTHER EXPENSES</v>
          </cell>
          <cell r="I2191" t="str">
            <v>MISCELLANEOUS EXPENSES</v>
          </cell>
        </row>
        <row r="2192">
          <cell r="A2192" t="str">
            <v>X521003</v>
          </cell>
          <cell r="B2192" t="str">
            <v>Farm Development Exp(Mussoorie)</v>
          </cell>
          <cell r="C2192" t="str">
            <v>EXPENSES</v>
          </cell>
          <cell r="D2192" t="str">
            <v>INCOME STATEMENT</v>
          </cell>
          <cell r="E2192" t="str">
            <v xml:space="preserve"> </v>
          </cell>
          <cell r="F2192" t="str">
            <v xml:space="preserve"> </v>
          </cell>
          <cell r="G2192" t="str">
            <v>EXPENDITURE</v>
          </cell>
          <cell r="H2192" t="str">
            <v>OTHER EXPENSES</v>
          </cell>
          <cell r="I2192" t="str">
            <v>MISCELLANEOUS EXPENSES</v>
          </cell>
        </row>
        <row r="2193">
          <cell r="A2193" t="str">
            <v>X521004</v>
          </cell>
          <cell r="B2193" t="str">
            <v>Farm Exps (Mussoorie)</v>
          </cell>
          <cell r="C2193" t="str">
            <v>EXPENSES</v>
          </cell>
          <cell r="D2193" t="str">
            <v>INCOME STATEMENT</v>
          </cell>
          <cell r="E2193" t="str">
            <v xml:space="preserve"> </v>
          </cell>
          <cell r="F2193" t="str">
            <v xml:space="preserve"> </v>
          </cell>
          <cell r="G2193" t="str">
            <v>EXPENDITURE</v>
          </cell>
          <cell r="H2193" t="str">
            <v>OTHER EXPENSES</v>
          </cell>
          <cell r="I2193" t="str">
            <v>MISCELLANEOUS EXPENSES</v>
          </cell>
        </row>
        <row r="2194">
          <cell r="A2194" t="str">
            <v>X521005</v>
          </cell>
          <cell r="B2194" t="str">
            <v>General Charges</v>
          </cell>
          <cell r="C2194" t="str">
            <v>EXPENSES</v>
          </cell>
          <cell r="D2194" t="str">
            <v>INCOME STATEMENT</v>
          </cell>
          <cell r="E2194" t="str">
            <v xml:space="preserve"> </v>
          </cell>
          <cell r="F2194" t="str">
            <v xml:space="preserve"> </v>
          </cell>
          <cell r="G2194" t="str">
            <v>EXPENDITURE</v>
          </cell>
          <cell r="H2194" t="str">
            <v>OTHER EXPENSES</v>
          </cell>
          <cell r="I2194" t="str">
            <v>MISCELLANEOUS EXPENSES</v>
          </cell>
        </row>
        <row r="2195">
          <cell r="A2195" t="str">
            <v>X521006</v>
          </cell>
          <cell r="B2195" t="str">
            <v>Lawns &amp; Garden</v>
          </cell>
          <cell r="C2195" t="str">
            <v>EXPENSES</v>
          </cell>
          <cell r="D2195" t="str">
            <v>INCOME STATEMENT</v>
          </cell>
          <cell r="E2195" t="str">
            <v xml:space="preserve"> </v>
          </cell>
          <cell r="F2195" t="str">
            <v xml:space="preserve"> </v>
          </cell>
          <cell r="G2195" t="str">
            <v>EXPENDITURE</v>
          </cell>
          <cell r="H2195" t="str">
            <v>OTHER EXPENSES</v>
          </cell>
          <cell r="I2195" t="str">
            <v>MISCELLANEOUS EXPENSES</v>
          </cell>
        </row>
        <row r="2196">
          <cell r="A2196" t="str">
            <v>X521007</v>
          </cell>
          <cell r="B2196" t="str">
            <v>Books &amp; Periodicals</v>
          </cell>
          <cell r="C2196" t="str">
            <v>EXPENSES</v>
          </cell>
          <cell r="D2196" t="str">
            <v>INCOME STATEMENT</v>
          </cell>
          <cell r="E2196" t="str">
            <v xml:space="preserve"> </v>
          </cell>
          <cell r="F2196" t="str">
            <v xml:space="preserve"> </v>
          </cell>
          <cell r="G2196" t="str">
            <v>EXPENDITURE</v>
          </cell>
          <cell r="H2196" t="str">
            <v>OTHER EXPENSES</v>
          </cell>
          <cell r="I2196" t="str">
            <v>MISCELLANEOUS EXPENSES</v>
          </cell>
        </row>
        <row r="2197">
          <cell r="A2197" t="str">
            <v>X521008</v>
          </cell>
          <cell r="B2197" t="str">
            <v>Software/ License Exp fee</v>
          </cell>
          <cell r="C2197" t="str">
            <v>EXPENSES</v>
          </cell>
          <cell r="D2197" t="str">
            <v>INCOME STATEMENT</v>
          </cell>
          <cell r="E2197" t="str">
            <v xml:space="preserve"> </v>
          </cell>
          <cell r="F2197" t="str">
            <v xml:space="preserve"> </v>
          </cell>
          <cell r="G2197" t="str">
            <v>EXPENDITURE</v>
          </cell>
          <cell r="H2197" t="str">
            <v>OTHER EXPENSES</v>
          </cell>
          <cell r="I2197" t="str">
            <v>MISCELLANEOUS EXPENSES</v>
          </cell>
        </row>
        <row r="2198">
          <cell r="A2198" t="str">
            <v>X521009</v>
          </cell>
          <cell r="B2198" t="str">
            <v>Sanitation Expenses</v>
          </cell>
          <cell r="C2198" t="str">
            <v>EXPENSES</v>
          </cell>
          <cell r="D2198" t="str">
            <v>INCOME STATEMENT</v>
          </cell>
          <cell r="E2198" t="str">
            <v xml:space="preserve"> </v>
          </cell>
          <cell r="F2198" t="str">
            <v xml:space="preserve"> </v>
          </cell>
          <cell r="G2198" t="str">
            <v>EXPENDITURE</v>
          </cell>
          <cell r="H2198" t="str">
            <v>OTHER EXPENSES</v>
          </cell>
          <cell r="I2198" t="str">
            <v>MISCELLANEOUS EXPENSES</v>
          </cell>
        </row>
        <row r="2199">
          <cell r="A2199" t="str">
            <v>X521010</v>
          </cell>
          <cell r="B2199" t="str">
            <v>Crockery Replacement</v>
          </cell>
          <cell r="C2199" t="str">
            <v>EXPENSES</v>
          </cell>
          <cell r="D2199" t="str">
            <v>INCOME STATEMENT</v>
          </cell>
          <cell r="E2199" t="str">
            <v xml:space="preserve"> </v>
          </cell>
          <cell r="F2199" t="str">
            <v xml:space="preserve"> </v>
          </cell>
          <cell r="G2199" t="str">
            <v>EXPENDITURE</v>
          </cell>
          <cell r="H2199" t="str">
            <v>OTHER EXPENSES</v>
          </cell>
          <cell r="I2199" t="str">
            <v>MISCELLANEOUS EXPENSES</v>
          </cell>
        </row>
        <row r="2200">
          <cell r="A2200" t="str">
            <v>X521011</v>
          </cell>
          <cell r="B2200" t="str">
            <v>Subscription Fee</v>
          </cell>
          <cell r="C2200" t="str">
            <v>EXPENSES</v>
          </cell>
          <cell r="D2200" t="str">
            <v>INCOME STATEMENT</v>
          </cell>
          <cell r="E2200" t="str">
            <v xml:space="preserve"> </v>
          </cell>
          <cell r="F2200" t="str">
            <v xml:space="preserve"> </v>
          </cell>
          <cell r="G2200" t="str">
            <v>EXPENDITURE</v>
          </cell>
          <cell r="H2200" t="str">
            <v>OTHER EXPENSES</v>
          </cell>
          <cell r="I2200" t="str">
            <v>MISCELLANEOUS EXPENSES</v>
          </cell>
        </row>
        <row r="2201">
          <cell r="A2201" t="str">
            <v>X521012</v>
          </cell>
          <cell r="B2201" t="str">
            <v>Subscription Fee- Directors</v>
          </cell>
          <cell r="C2201" t="str">
            <v>EXPENSES</v>
          </cell>
          <cell r="D2201" t="str">
            <v>INCOME STATEMENT</v>
          </cell>
          <cell r="E2201" t="str">
            <v xml:space="preserve"> </v>
          </cell>
          <cell r="F2201" t="str">
            <v xml:space="preserve"> </v>
          </cell>
          <cell r="G2201" t="str">
            <v>EXPENDITURE</v>
          </cell>
          <cell r="H2201" t="str">
            <v>OTHER EXPENSES</v>
          </cell>
          <cell r="I2201" t="str">
            <v>MISCELLANEOUS EXPENSES</v>
          </cell>
        </row>
        <row r="2202">
          <cell r="A2202" t="str">
            <v>X521013</v>
          </cell>
          <cell r="B2202" t="str">
            <v>Tender Fee</v>
          </cell>
          <cell r="C2202" t="str">
            <v>EXPENSES</v>
          </cell>
          <cell r="D2202" t="str">
            <v>INCOME STATEMENT</v>
          </cell>
          <cell r="E2202" t="str">
            <v xml:space="preserve"> </v>
          </cell>
          <cell r="F2202" t="str">
            <v xml:space="preserve"> </v>
          </cell>
          <cell r="G2202" t="str">
            <v>EXPENDITURE</v>
          </cell>
          <cell r="H2202" t="str">
            <v>OTHER EXPENSES</v>
          </cell>
          <cell r="I2202" t="str">
            <v>MISCELLANEOUS EXPENSES</v>
          </cell>
        </row>
        <row r="2203">
          <cell r="A2203" t="str">
            <v>X521014</v>
          </cell>
          <cell r="B2203" t="str">
            <v>Laundry and linen</v>
          </cell>
          <cell r="C2203" t="str">
            <v>EXPENSES</v>
          </cell>
          <cell r="D2203" t="str">
            <v>INCOME STATEMENT</v>
          </cell>
          <cell r="E2203" t="str">
            <v xml:space="preserve"> </v>
          </cell>
          <cell r="F2203" t="str">
            <v xml:space="preserve"> </v>
          </cell>
          <cell r="G2203" t="str">
            <v>EXPENDITURE</v>
          </cell>
          <cell r="H2203" t="str">
            <v>OTHER EXPENSES</v>
          </cell>
          <cell r="I2203" t="str">
            <v>MISCELLANEOUS EXPENSES</v>
          </cell>
        </row>
        <row r="2204">
          <cell r="A2204" t="str">
            <v>X521015</v>
          </cell>
          <cell r="B2204" t="str">
            <v>Orchestra and other hire charges</v>
          </cell>
          <cell r="C2204" t="str">
            <v>EXPENSES</v>
          </cell>
          <cell r="D2204" t="str">
            <v>INCOME STATEMENT</v>
          </cell>
          <cell r="E2204" t="str">
            <v xml:space="preserve"> </v>
          </cell>
          <cell r="F2204" t="str">
            <v xml:space="preserve"> </v>
          </cell>
          <cell r="G2204" t="str">
            <v>EXPENDITURE</v>
          </cell>
          <cell r="H2204" t="str">
            <v>OTHER EXPENSES</v>
          </cell>
          <cell r="I2204" t="str">
            <v>MISCELLANEOUS EXPENSES</v>
          </cell>
        </row>
        <row r="2205">
          <cell r="A2205" t="str">
            <v>X521016</v>
          </cell>
          <cell r="B2205" t="str">
            <v>Golf course horticulture expenses</v>
          </cell>
          <cell r="C2205" t="str">
            <v>EXPENSES</v>
          </cell>
          <cell r="D2205" t="str">
            <v>INCOME STATEMENT</v>
          </cell>
          <cell r="E2205" t="str">
            <v xml:space="preserve"> </v>
          </cell>
          <cell r="F2205" t="str">
            <v xml:space="preserve"> </v>
          </cell>
          <cell r="G2205" t="str">
            <v>EXPENDITURE</v>
          </cell>
          <cell r="H2205" t="str">
            <v>OTHER EXPENSES</v>
          </cell>
          <cell r="I2205" t="str">
            <v>MISCELLANEOUS EXPENSES</v>
          </cell>
        </row>
        <row r="2206">
          <cell r="A2206" t="str">
            <v>X521017</v>
          </cell>
          <cell r="B2206" t="str">
            <v>Revenue Stamps</v>
          </cell>
          <cell r="C2206" t="str">
            <v>EXPENSES</v>
          </cell>
          <cell r="D2206" t="str">
            <v>INCOME STATEMENT</v>
          </cell>
          <cell r="E2206" t="str">
            <v xml:space="preserve"> </v>
          </cell>
          <cell r="F2206" t="str">
            <v xml:space="preserve"> </v>
          </cell>
          <cell r="G2206" t="str">
            <v>EXPENDITURE</v>
          </cell>
          <cell r="H2206" t="str">
            <v>OTHER EXPENSES</v>
          </cell>
          <cell r="I2206" t="str">
            <v>MISCELLANEOUS EXPENSES</v>
          </cell>
        </row>
        <row r="2207">
          <cell r="A2207" t="str">
            <v>X521018</v>
          </cell>
          <cell r="B2207" t="str">
            <v>Carriage Handling</v>
          </cell>
          <cell r="C2207" t="str">
            <v>EXPENSES</v>
          </cell>
          <cell r="D2207" t="str">
            <v>INCOME STATEMENT</v>
          </cell>
          <cell r="E2207" t="str">
            <v xml:space="preserve"> </v>
          </cell>
          <cell r="F2207" t="str">
            <v xml:space="preserve"> </v>
          </cell>
          <cell r="G2207" t="str">
            <v>EXPENDITURE</v>
          </cell>
          <cell r="H2207" t="str">
            <v>OTHER EXPENSES</v>
          </cell>
          <cell r="I2207" t="str">
            <v>MISCELLANEOUS EXPENSES</v>
          </cell>
        </row>
        <row r="2208">
          <cell r="A2208" t="str">
            <v>X521019</v>
          </cell>
          <cell r="B2208" t="str">
            <v>Annual General Meeting/EGM Exps</v>
          </cell>
          <cell r="C2208" t="str">
            <v>EXPENSES</v>
          </cell>
          <cell r="D2208" t="str">
            <v>INCOME STATEMENT</v>
          </cell>
          <cell r="E2208" t="str">
            <v xml:space="preserve"> </v>
          </cell>
          <cell r="F2208" t="str">
            <v xml:space="preserve"> </v>
          </cell>
          <cell r="G2208" t="str">
            <v>EXPENDITURE</v>
          </cell>
          <cell r="H2208" t="str">
            <v>OTHER EXPENSES</v>
          </cell>
          <cell r="I2208" t="str">
            <v>MISCELLANEOUS EXPENSES</v>
          </cell>
        </row>
        <row r="2209">
          <cell r="A2209" t="str">
            <v>X521020</v>
          </cell>
          <cell r="B2209" t="str">
            <v>Director's Sitting Fees</v>
          </cell>
          <cell r="C2209" t="str">
            <v>EXPENSES</v>
          </cell>
          <cell r="D2209" t="str">
            <v>INCOME STATEMENT</v>
          </cell>
          <cell r="E2209" t="str">
            <v xml:space="preserve"> </v>
          </cell>
          <cell r="F2209" t="str">
            <v xml:space="preserve"> </v>
          </cell>
          <cell r="G2209" t="str">
            <v>EXPENDITURE</v>
          </cell>
          <cell r="H2209" t="str">
            <v>OTHER EXPENSES</v>
          </cell>
          <cell r="I2209" t="str">
            <v>MISCELLANEOUS EXPENSES</v>
          </cell>
        </row>
        <row r="2210">
          <cell r="A2210" t="str">
            <v>X521021</v>
          </cell>
          <cell r="B2210" t="str">
            <v>Administration Charges-Others</v>
          </cell>
          <cell r="C2210" t="str">
            <v>EXPENSES</v>
          </cell>
          <cell r="D2210" t="str">
            <v>INCOME STATEMENT</v>
          </cell>
          <cell r="E2210" t="str">
            <v xml:space="preserve"> </v>
          </cell>
          <cell r="F2210" t="str">
            <v xml:space="preserve"> </v>
          </cell>
          <cell r="G2210" t="str">
            <v>EXPENDITURE</v>
          </cell>
          <cell r="H2210" t="str">
            <v>OTHER EXPENSES</v>
          </cell>
          <cell r="I2210" t="str">
            <v>MISCELLANEOUS EXPENSES</v>
          </cell>
        </row>
        <row r="2211">
          <cell r="A2211" t="str">
            <v>X521022</v>
          </cell>
          <cell r="B2211" t="str">
            <v>Testing Charges</v>
          </cell>
          <cell r="C2211" t="str">
            <v>EXPENSES</v>
          </cell>
          <cell r="D2211" t="str">
            <v>INCOME STATEMENT</v>
          </cell>
          <cell r="E2211" t="str">
            <v xml:space="preserve"> </v>
          </cell>
          <cell r="F2211" t="str">
            <v xml:space="preserve"> </v>
          </cell>
          <cell r="G2211" t="str">
            <v>EXPENDITURE</v>
          </cell>
          <cell r="H2211" t="str">
            <v>OTHER EXPENSES</v>
          </cell>
          <cell r="I2211" t="str">
            <v>MISCELLANEOUS EXPENSES</v>
          </cell>
        </row>
        <row r="2212">
          <cell r="A2212" t="str">
            <v>X521023</v>
          </cell>
          <cell r="B2212" t="str">
            <v>Hire Chgs Of Machinery</v>
          </cell>
          <cell r="C2212" t="str">
            <v>EXPENSES</v>
          </cell>
          <cell r="D2212" t="str">
            <v>INCOME STATEMENT</v>
          </cell>
          <cell r="E2212" t="str">
            <v xml:space="preserve"> </v>
          </cell>
          <cell r="F2212" t="str">
            <v xml:space="preserve"> </v>
          </cell>
          <cell r="G2212" t="str">
            <v>EXPENDITURE</v>
          </cell>
          <cell r="H2212" t="str">
            <v>OTHER EXPENSES</v>
          </cell>
          <cell r="I2212" t="str">
            <v>MISCELLANEOUS EXPENSES</v>
          </cell>
        </row>
        <row r="2213">
          <cell r="A2213" t="str">
            <v>X521024</v>
          </cell>
          <cell r="B2213" t="str">
            <v>Hire Charges-Others</v>
          </cell>
          <cell r="C2213" t="str">
            <v>EXPENSES</v>
          </cell>
          <cell r="D2213" t="str">
            <v>INCOME STATEMENT</v>
          </cell>
          <cell r="E2213" t="str">
            <v xml:space="preserve"> </v>
          </cell>
          <cell r="F2213" t="str">
            <v xml:space="preserve"> </v>
          </cell>
          <cell r="G2213" t="str">
            <v>EXPENDITURE</v>
          </cell>
          <cell r="H2213" t="str">
            <v>OTHER EXPENSES</v>
          </cell>
          <cell r="I2213" t="str">
            <v>MISCELLANEOUS EXPENSES</v>
          </cell>
        </row>
        <row r="2214">
          <cell r="A2214" t="str">
            <v>X521025</v>
          </cell>
          <cell r="B2214" t="str">
            <v>Hire Charges-Central Equp.Pool</v>
          </cell>
          <cell r="C2214" t="str">
            <v>EXPENSES</v>
          </cell>
          <cell r="D2214" t="str">
            <v>INCOME STATEMENT</v>
          </cell>
          <cell r="E2214" t="str">
            <v xml:space="preserve"> </v>
          </cell>
          <cell r="F2214" t="str">
            <v xml:space="preserve"> </v>
          </cell>
          <cell r="G2214" t="str">
            <v>EXPENDITURE</v>
          </cell>
          <cell r="H2214" t="str">
            <v>OTHER EXPENSES</v>
          </cell>
          <cell r="I2214" t="str">
            <v>MISCELLANEOUS EXPENSES</v>
          </cell>
        </row>
        <row r="2215">
          <cell r="A2215" t="str">
            <v>X521026</v>
          </cell>
          <cell r="B2215" t="str">
            <v>Freight &amp; Cartage-Others</v>
          </cell>
          <cell r="C2215" t="str">
            <v>EXPENSES</v>
          </cell>
          <cell r="D2215" t="str">
            <v>INCOME STATEMENT</v>
          </cell>
          <cell r="E2215" t="str">
            <v xml:space="preserve"> </v>
          </cell>
          <cell r="F2215" t="str">
            <v xml:space="preserve"> </v>
          </cell>
          <cell r="G2215" t="str">
            <v>EXPENDITURE</v>
          </cell>
          <cell r="H2215" t="str">
            <v>OTHER EXPENSES</v>
          </cell>
          <cell r="I2215" t="str">
            <v>MISCELLANEOUS EXPENSES</v>
          </cell>
        </row>
        <row r="2216">
          <cell r="A2216" t="str">
            <v>X521027</v>
          </cell>
          <cell r="B2216" t="str">
            <v>Security Services (Watch/Guard) Expenses</v>
          </cell>
          <cell r="C2216" t="str">
            <v>EXPENSES</v>
          </cell>
          <cell r="D2216" t="str">
            <v>INCOME STATEMENT</v>
          </cell>
          <cell r="E2216" t="str">
            <v xml:space="preserve"> </v>
          </cell>
          <cell r="F2216" t="str">
            <v xml:space="preserve"> </v>
          </cell>
          <cell r="G2216" t="str">
            <v>EXPENDITURE</v>
          </cell>
          <cell r="H2216" t="str">
            <v>OTHER EXPENSES</v>
          </cell>
          <cell r="I2216" t="str">
            <v>MISCELLANEOUS EXPENSES</v>
          </cell>
        </row>
        <row r="2217">
          <cell r="A2217" t="str">
            <v>X521028</v>
          </cell>
          <cell r="B2217" t="str">
            <v>Demarcation PH-I,II,II,III,IV,GV</v>
          </cell>
          <cell r="C2217" t="str">
            <v>EXPENSES</v>
          </cell>
          <cell r="D2217" t="str">
            <v>INCOME STATEMENT</v>
          </cell>
          <cell r="E2217" t="str">
            <v xml:space="preserve"> </v>
          </cell>
          <cell r="F2217" t="str">
            <v xml:space="preserve"> </v>
          </cell>
          <cell r="G2217" t="str">
            <v>EXPENDITURE</v>
          </cell>
          <cell r="H2217" t="str">
            <v>OTHER EXPENSES</v>
          </cell>
          <cell r="I2217" t="str">
            <v>MISCELLANEOUS EXPENSES</v>
          </cell>
        </row>
        <row r="2218">
          <cell r="A2218" t="str">
            <v>X521029</v>
          </cell>
          <cell r="B2218" t="str">
            <v>Town Services Charges</v>
          </cell>
          <cell r="C2218" t="str">
            <v>EXPENSES</v>
          </cell>
          <cell r="D2218" t="str">
            <v>INCOME STATEMENT</v>
          </cell>
          <cell r="E2218" t="str">
            <v xml:space="preserve"> </v>
          </cell>
          <cell r="F2218" t="str">
            <v xml:space="preserve"> </v>
          </cell>
          <cell r="G2218" t="str">
            <v>EXPENDITURE</v>
          </cell>
          <cell r="H2218" t="str">
            <v>OTHER EXPENSES</v>
          </cell>
          <cell r="I2218" t="str">
            <v>MISCELLANEOUS EXPENSES</v>
          </cell>
        </row>
        <row r="2219">
          <cell r="A2219" t="str">
            <v>X521030</v>
          </cell>
          <cell r="B2219" t="str">
            <v>Software Development Expenses</v>
          </cell>
          <cell r="C2219" t="str">
            <v>EXPENSES</v>
          </cell>
          <cell r="D2219" t="str">
            <v>INCOME STATEMENT</v>
          </cell>
          <cell r="E2219" t="str">
            <v xml:space="preserve"> </v>
          </cell>
          <cell r="F2219" t="str">
            <v xml:space="preserve"> </v>
          </cell>
          <cell r="G2219" t="str">
            <v>EXPENDITURE</v>
          </cell>
          <cell r="H2219" t="str">
            <v>OTHER EXPENSES</v>
          </cell>
          <cell r="I2219" t="str">
            <v>MISCELLANEOUS EXPENSES</v>
          </cell>
        </row>
        <row r="2220">
          <cell r="A2220" t="str">
            <v>X521031</v>
          </cell>
          <cell r="B2220" t="str">
            <v>M/O Lawn &amp; Garden Ph-I,II,III</v>
          </cell>
          <cell r="C2220" t="str">
            <v>EXPENSES</v>
          </cell>
          <cell r="D2220" t="str">
            <v>INCOME STATEMENT</v>
          </cell>
          <cell r="E2220" t="str">
            <v xml:space="preserve"> </v>
          </cell>
          <cell r="F2220" t="str">
            <v xml:space="preserve"> </v>
          </cell>
          <cell r="G2220" t="str">
            <v>EXPENDITURE</v>
          </cell>
          <cell r="H2220" t="str">
            <v>OTHER EXPENSES</v>
          </cell>
          <cell r="I2220" t="str">
            <v>MISCELLANEOUS EXPENSES</v>
          </cell>
        </row>
        <row r="2221">
          <cell r="A2221" t="str">
            <v>X521032</v>
          </cell>
          <cell r="B2221" t="str">
            <v>M/O Lawn &amp; Garden Ph-IV</v>
          </cell>
          <cell r="C2221" t="str">
            <v>EXPENSES</v>
          </cell>
          <cell r="D2221" t="str">
            <v>INCOME STATEMENT</v>
          </cell>
          <cell r="E2221" t="str">
            <v xml:space="preserve"> </v>
          </cell>
          <cell r="F2221" t="str">
            <v xml:space="preserve"> </v>
          </cell>
          <cell r="G2221" t="str">
            <v>EXPENDITURE</v>
          </cell>
          <cell r="H2221" t="str">
            <v>OTHER EXPENSES</v>
          </cell>
          <cell r="I2221" t="str">
            <v>MISCELLANEOUS EXPENSES</v>
          </cell>
        </row>
        <row r="2222">
          <cell r="A2222" t="str">
            <v>X521033</v>
          </cell>
          <cell r="B2222" t="str">
            <v>Consumption of consumables and stores</v>
          </cell>
          <cell r="C2222" t="str">
            <v>EXPENSES</v>
          </cell>
          <cell r="D2222" t="str">
            <v>INCOME STATEMENT</v>
          </cell>
          <cell r="E2222" t="str">
            <v xml:space="preserve"> </v>
          </cell>
          <cell r="F2222" t="str">
            <v xml:space="preserve"> </v>
          </cell>
          <cell r="G2222" t="str">
            <v>EXPENDITURE</v>
          </cell>
          <cell r="H2222" t="str">
            <v>OTHER EXPENSES</v>
          </cell>
          <cell r="I2222" t="str">
            <v>MISCELLANEOUS EXPENSES</v>
          </cell>
        </row>
        <row r="2223">
          <cell r="A2223" t="str">
            <v>X521034</v>
          </cell>
          <cell r="B2223" t="str">
            <v>Uniform Charges A/C</v>
          </cell>
          <cell r="C2223" t="str">
            <v>EXPENSES</v>
          </cell>
          <cell r="D2223" t="str">
            <v>INCOME STATEMENT</v>
          </cell>
          <cell r="E2223" t="str">
            <v xml:space="preserve"> </v>
          </cell>
          <cell r="F2223" t="str">
            <v xml:space="preserve"> </v>
          </cell>
          <cell r="G2223" t="str">
            <v>EXPENDITURE</v>
          </cell>
          <cell r="H2223" t="str">
            <v>OTHER EXPENSES</v>
          </cell>
          <cell r="I2223" t="str">
            <v>MISCELLANEOUS EXPENSES</v>
          </cell>
        </row>
        <row r="2224">
          <cell r="A2224" t="str">
            <v>X521035</v>
          </cell>
          <cell r="B2224" t="str">
            <v>Guest House Expenses</v>
          </cell>
          <cell r="C2224" t="str">
            <v>EXPENSES</v>
          </cell>
          <cell r="D2224" t="str">
            <v>INCOME STATEMENT</v>
          </cell>
          <cell r="E2224" t="str">
            <v xml:space="preserve"> </v>
          </cell>
          <cell r="F2224" t="str">
            <v xml:space="preserve"> </v>
          </cell>
          <cell r="G2224" t="str">
            <v>EXPENDITURE</v>
          </cell>
          <cell r="H2224" t="str">
            <v>OTHER EXPENSES</v>
          </cell>
          <cell r="I2224" t="str">
            <v>MISCELLANEOUS EXPENSES</v>
          </cell>
        </row>
        <row r="2225">
          <cell r="A2225" t="str">
            <v>X521036</v>
          </cell>
          <cell r="B2225" t="str">
            <v>Common Pool/ Inter Unit Expenses</v>
          </cell>
          <cell r="C2225" t="str">
            <v>EXPENSES</v>
          </cell>
          <cell r="D2225" t="str">
            <v>INCOME STATEMENT</v>
          </cell>
          <cell r="E2225" t="str">
            <v xml:space="preserve"> </v>
          </cell>
          <cell r="F2225" t="str">
            <v xml:space="preserve"> </v>
          </cell>
          <cell r="G2225" t="str">
            <v>EXPENDITURE</v>
          </cell>
          <cell r="H2225" t="str">
            <v>OTHER EXPENSES</v>
          </cell>
          <cell r="I2225" t="str">
            <v>MISCELLANEOUS EXPENSES</v>
          </cell>
        </row>
        <row r="2226">
          <cell r="A2226" t="str">
            <v>X521037</v>
          </cell>
          <cell r="B2226" t="str">
            <v>Rebate</v>
          </cell>
          <cell r="C2226" t="str">
            <v>EXPENSES</v>
          </cell>
          <cell r="D2226" t="str">
            <v>INCOME STATEMENT</v>
          </cell>
          <cell r="E2226" t="str">
            <v xml:space="preserve"> </v>
          </cell>
          <cell r="F2226" t="str">
            <v xml:space="preserve"> </v>
          </cell>
          <cell r="G2226" t="str">
            <v>EXPENDITURE</v>
          </cell>
          <cell r="H2226" t="str">
            <v>OTHER EXPENSES</v>
          </cell>
          <cell r="I2226" t="str">
            <v>MISCELLANEOUS EXPENSES</v>
          </cell>
        </row>
        <row r="2227">
          <cell r="A2227" t="str">
            <v>X521038</v>
          </cell>
          <cell r="B2227" t="str">
            <v>Power Back Up Expenses</v>
          </cell>
          <cell r="C2227" t="str">
            <v>EXPENSES</v>
          </cell>
          <cell r="D2227" t="str">
            <v>INCOME STATEMENT</v>
          </cell>
          <cell r="E2227" t="str">
            <v xml:space="preserve"> </v>
          </cell>
          <cell r="F2227" t="str">
            <v xml:space="preserve"> </v>
          </cell>
          <cell r="G2227" t="str">
            <v>EXPENDITURE</v>
          </cell>
          <cell r="H2227" t="str">
            <v>OTHER EXPENSES</v>
          </cell>
          <cell r="I2227" t="str">
            <v>MISCELLANEOUS EXPENSES</v>
          </cell>
        </row>
        <row r="2228">
          <cell r="A2228" t="str">
            <v>X521039</v>
          </cell>
          <cell r="B2228" t="str">
            <v>Sale Tax</v>
          </cell>
          <cell r="C2228" t="str">
            <v>EXPENSES</v>
          </cell>
          <cell r="D2228" t="str">
            <v>INCOME STATEMENT</v>
          </cell>
          <cell r="E2228" t="str">
            <v xml:space="preserve"> </v>
          </cell>
          <cell r="F2228" t="str">
            <v xml:space="preserve"> </v>
          </cell>
          <cell r="G2228" t="str">
            <v>EXPENDITURE</v>
          </cell>
          <cell r="H2228" t="str">
            <v>OTHER EXPENSES</v>
          </cell>
          <cell r="I2228" t="str">
            <v>MISCELLANEOUS EXPENSES</v>
          </cell>
        </row>
        <row r="2229">
          <cell r="A2229" t="str">
            <v>X521040</v>
          </cell>
          <cell r="B2229" t="str">
            <v>Service Tax</v>
          </cell>
          <cell r="C2229" t="str">
            <v>EXPENSES</v>
          </cell>
          <cell r="D2229" t="str">
            <v>INCOME STATEMENT</v>
          </cell>
          <cell r="E2229" t="str">
            <v xml:space="preserve"> </v>
          </cell>
          <cell r="F2229" t="str">
            <v xml:space="preserve"> </v>
          </cell>
          <cell r="G2229" t="str">
            <v>EXPENDITURE</v>
          </cell>
          <cell r="H2229" t="str">
            <v>OTHER EXPENSES</v>
          </cell>
          <cell r="I2229" t="str">
            <v>MISCELLANEOUS EXPENSES</v>
          </cell>
        </row>
        <row r="2230">
          <cell r="A2230" t="str">
            <v>X521041</v>
          </cell>
          <cell r="B2230" t="str">
            <v>Service Tax - Freight</v>
          </cell>
          <cell r="C2230" t="str">
            <v>EXPENSES</v>
          </cell>
          <cell r="D2230" t="str">
            <v>INCOME STATEMENT</v>
          </cell>
          <cell r="E2230" t="str">
            <v xml:space="preserve"> </v>
          </cell>
          <cell r="F2230" t="str">
            <v xml:space="preserve"> </v>
          </cell>
          <cell r="G2230" t="str">
            <v>EXPENDITURE</v>
          </cell>
          <cell r="H2230" t="str">
            <v>OTHER EXPENSES</v>
          </cell>
          <cell r="I2230" t="str">
            <v>MISCELLANEOUS EXPENSES</v>
          </cell>
        </row>
        <row r="2231">
          <cell r="A2231" t="str">
            <v>X521042</v>
          </cell>
          <cell r="B2231" t="str">
            <v>Service Tax - C &amp; F</v>
          </cell>
          <cell r="C2231" t="str">
            <v>EXPENSES</v>
          </cell>
          <cell r="D2231" t="str">
            <v>INCOME STATEMENT</v>
          </cell>
          <cell r="E2231" t="str">
            <v xml:space="preserve"> </v>
          </cell>
          <cell r="F2231" t="str">
            <v xml:space="preserve"> </v>
          </cell>
          <cell r="G2231" t="str">
            <v>EXPENDITURE</v>
          </cell>
          <cell r="H2231" t="str">
            <v>OTHER EXPENSES</v>
          </cell>
          <cell r="I2231" t="str">
            <v>MISCELLANEOUS EXPENSES</v>
          </cell>
        </row>
        <row r="2232">
          <cell r="A2232" t="str">
            <v>X521043</v>
          </cell>
          <cell r="B2232" t="str">
            <v>Transport Tax</v>
          </cell>
          <cell r="C2232" t="str">
            <v>EXPENSES</v>
          </cell>
          <cell r="D2232" t="str">
            <v>INCOME STATEMENT</v>
          </cell>
          <cell r="E2232" t="str">
            <v xml:space="preserve"> </v>
          </cell>
          <cell r="F2232" t="str">
            <v xml:space="preserve"> </v>
          </cell>
          <cell r="G2232" t="str">
            <v>EXPENDITURE</v>
          </cell>
          <cell r="H2232" t="str">
            <v>OTHER EXPENSES</v>
          </cell>
          <cell r="I2232" t="str">
            <v>MISCELLANEOUS EXPENSES</v>
          </cell>
        </row>
        <row r="2233">
          <cell r="A2233" t="str">
            <v>X521044</v>
          </cell>
          <cell r="B2233" t="str">
            <v>Stock Adjustment</v>
          </cell>
          <cell r="C2233" t="str">
            <v>EXPENSES</v>
          </cell>
          <cell r="D2233" t="str">
            <v>INCOME STATEMENT</v>
          </cell>
          <cell r="E2233" t="str">
            <v xml:space="preserve"> </v>
          </cell>
          <cell r="F2233" t="str">
            <v xml:space="preserve"> </v>
          </cell>
          <cell r="G2233" t="str">
            <v>EXPENDITURE</v>
          </cell>
          <cell r="H2233" t="str">
            <v>OTHER EXPENSES</v>
          </cell>
          <cell r="I2233" t="str">
            <v>MISCELLANEOUS EXPENSES</v>
          </cell>
        </row>
        <row r="2234">
          <cell r="A2234" t="str">
            <v>X521045</v>
          </cell>
          <cell r="B2234" t="str">
            <v>Purchase Price Vairance</v>
          </cell>
          <cell r="C2234" t="str">
            <v>EXPENSES</v>
          </cell>
          <cell r="D2234" t="str">
            <v>INCOME STATEMENT</v>
          </cell>
          <cell r="E2234" t="str">
            <v xml:space="preserve"> </v>
          </cell>
          <cell r="F2234" t="str">
            <v xml:space="preserve"> </v>
          </cell>
          <cell r="G2234" t="str">
            <v>EXPENDITURE</v>
          </cell>
          <cell r="H2234" t="str">
            <v>OTHER EXPENSES</v>
          </cell>
          <cell r="I2234" t="str">
            <v>MISCELLANEOUS EXPENSES</v>
          </cell>
        </row>
        <row r="2235">
          <cell r="A2235" t="str">
            <v>X521046</v>
          </cell>
          <cell r="B2235" t="str">
            <v>Hire Charges - Photocopier</v>
          </cell>
          <cell r="C2235" t="str">
            <v>EXPENSES</v>
          </cell>
          <cell r="D2235" t="str">
            <v>INCOME STATEMENT</v>
          </cell>
          <cell r="E2235" t="str">
            <v xml:space="preserve"> </v>
          </cell>
          <cell r="F2235" t="str">
            <v xml:space="preserve"> </v>
          </cell>
          <cell r="G2235" t="str">
            <v>EXPENDITURE</v>
          </cell>
          <cell r="H2235" t="str">
            <v>OTHER EXPENSES</v>
          </cell>
          <cell r="I2235" t="str">
            <v>MISCELLANEOUS EXPENSES</v>
          </cell>
        </row>
        <row r="2236">
          <cell r="A2236" t="str">
            <v>X521047</v>
          </cell>
          <cell r="B2236" t="str">
            <v>Property Tax</v>
          </cell>
          <cell r="C2236" t="str">
            <v>EXPENSES</v>
          </cell>
          <cell r="D2236" t="str">
            <v>INCOME STATEMENT</v>
          </cell>
          <cell r="E2236" t="str">
            <v xml:space="preserve"> </v>
          </cell>
          <cell r="F2236" t="str">
            <v xml:space="preserve"> </v>
          </cell>
          <cell r="G2236" t="str">
            <v>EXPENDITURE</v>
          </cell>
          <cell r="H2236" t="str">
            <v>OTHER EXPENSES</v>
          </cell>
          <cell r="I2236" t="str">
            <v>MISCELLANEOUS EXPENSES</v>
          </cell>
        </row>
        <row r="2237">
          <cell r="A2237" t="str">
            <v>X521048</v>
          </cell>
          <cell r="B2237" t="str">
            <v>Director's Meeting Fees</v>
          </cell>
          <cell r="C2237" t="str">
            <v>EXPENSES</v>
          </cell>
          <cell r="D2237" t="str">
            <v>INCOME STATEMENT</v>
          </cell>
          <cell r="E2237" t="str">
            <v xml:space="preserve"> </v>
          </cell>
          <cell r="F2237" t="str">
            <v xml:space="preserve"> </v>
          </cell>
          <cell r="G2237" t="str">
            <v>EXPENDITURE</v>
          </cell>
          <cell r="H2237" t="str">
            <v>OTHER EXPENSES</v>
          </cell>
          <cell r="I2237" t="str">
            <v>MISCELLANEOUS EXPENSES</v>
          </cell>
        </row>
        <row r="2238">
          <cell r="A2238" t="str">
            <v>X521049</v>
          </cell>
          <cell r="B2238" t="str">
            <v>Reimbursement of Expenses (DCPC)</v>
          </cell>
          <cell r="C2238" t="str">
            <v>EXPENSES</v>
          </cell>
          <cell r="D2238" t="str">
            <v>INCOME STATEMENT</v>
          </cell>
          <cell r="E2238" t="str">
            <v xml:space="preserve"> </v>
          </cell>
          <cell r="F2238" t="str">
            <v xml:space="preserve"> </v>
          </cell>
          <cell r="G2238" t="str">
            <v>EXPENDITURE</v>
          </cell>
          <cell r="H2238" t="str">
            <v>OTHER EXPENSES</v>
          </cell>
          <cell r="I2238" t="str">
            <v>MISCELLANEOUS EXPENSES</v>
          </cell>
        </row>
        <row r="2239">
          <cell r="A2239" t="str">
            <v>X521050</v>
          </cell>
          <cell r="B2239" t="str">
            <v>Hire Charges- Air Conditioners</v>
          </cell>
          <cell r="C2239" t="str">
            <v>EXPENSES</v>
          </cell>
          <cell r="D2239" t="str">
            <v>INCOME STATEMENT</v>
          </cell>
          <cell r="E2239" t="str">
            <v xml:space="preserve"> </v>
          </cell>
          <cell r="F2239" t="str">
            <v xml:space="preserve"> </v>
          </cell>
          <cell r="G2239" t="str">
            <v>EXPENDITURE</v>
          </cell>
          <cell r="H2239" t="str">
            <v>OTHER EXPENSES</v>
          </cell>
          <cell r="I2239" t="str">
            <v>MISCELLANEOUS EXPENSES</v>
          </cell>
        </row>
        <row r="2240">
          <cell r="A2240" t="str">
            <v>X521051</v>
          </cell>
          <cell r="B2240" t="str">
            <v>Office General Expenses</v>
          </cell>
          <cell r="C2240" t="str">
            <v>EXPENSES</v>
          </cell>
          <cell r="D2240" t="str">
            <v>INCOME STATEMENT</v>
          </cell>
          <cell r="E2240" t="str">
            <v xml:space="preserve"> </v>
          </cell>
          <cell r="F2240" t="str">
            <v xml:space="preserve"> </v>
          </cell>
          <cell r="G2240" t="str">
            <v>EXPENDITURE</v>
          </cell>
          <cell r="H2240" t="str">
            <v>OTHER EXPENSES</v>
          </cell>
          <cell r="I2240" t="str">
            <v>MISCELLANEOUS EXPENSES</v>
          </cell>
        </row>
        <row r="2241">
          <cell r="A2241" t="str">
            <v>X521052</v>
          </cell>
          <cell r="B2241" t="str">
            <v>Period Inspection Charges</v>
          </cell>
          <cell r="C2241" t="str">
            <v>EXPENSES</v>
          </cell>
          <cell r="D2241" t="str">
            <v>INCOME STATEMENT</v>
          </cell>
          <cell r="E2241" t="str">
            <v xml:space="preserve"> </v>
          </cell>
          <cell r="F2241" t="str">
            <v xml:space="preserve"> </v>
          </cell>
          <cell r="G2241" t="str">
            <v>EXPENDITURE</v>
          </cell>
          <cell r="H2241" t="str">
            <v>OTHER EXPENSES</v>
          </cell>
          <cell r="I2241" t="str">
            <v>MISCELLANEOUS EXPENSES</v>
          </cell>
        </row>
        <row r="2242">
          <cell r="A2242" t="str">
            <v>X521053</v>
          </cell>
          <cell r="B2242" t="str">
            <v>House Rent Percentage</v>
          </cell>
          <cell r="C2242" t="str">
            <v>EXPENSES</v>
          </cell>
          <cell r="D2242" t="str">
            <v>INCOME STATEMENT</v>
          </cell>
          <cell r="E2242" t="str">
            <v xml:space="preserve"> </v>
          </cell>
          <cell r="F2242" t="str">
            <v xml:space="preserve"> </v>
          </cell>
          <cell r="G2242" t="str">
            <v>EXPENDITURE</v>
          </cell>
          <cell r="H2242" t="str">
            <v>OTHER EXPENSES</v>
          </cell>
          <cell r="I2242" t="str">
            <v>MISCELLANEOUS EXPENSES</v>
          </cell>
        </row>
        <row r="2243">
          <cell r="A2243" t="str">
            <v>X521054</v>
          </cell>
          <cell r="B2243" t="str">
            <v>VPF Percentage</v>
          </cell>
          <cell r="C2243" t="str">
            <v>EXPENSES</v>
          </cell>
          <cell r="D2243" t="str">
            <v>INCOME STATEMENT</v>
          </cell>
          <cell r="E2243" t="str">
            <v xml:space="preserve"> </v>
          </cell>
          <cell r="F2243" t="str">
            <v xml:space="preserve"> </v>
          </cell>
          <cell r="G2243" t="str">
            <v>EXPENDITURE</v>
          </cell>
          <cell r="H2243" t="str">
            <v>OTHER EXPENSES</v>
          </cell>
          <cell r="I2243" t="str">
            <v>MISCELLANEOUS EXPENSES</v>
          </cell>
        </row>
        <row r="2244">
          <cell r="A2244" t="str">
            <v>X521055</v>
          </cell>
          <cell r="B2244" t="str">
            <v>Notice Period Days</v>
          </cell>
          <cell r="C2244" t="str">
            <v>EXPENSES</v>
          </cell>
          <cell r="D2244" t="str">
            <v>INCOME STATEMENT</v>
          </cell>
          <cell r="E2244" t="str">
            <v xml:space="preserve"> </v>
          </cell>
          <cell r="F2244" t="str">
            <v xml:space="preserve"> </v>
          </cell>
          <cell r="G2244" t="str">
            <v>EXPENDITURE</v>
          </cell>
          <cell r="H2244" t="str">
            <v>OTHER EXPENSES</v>
          </cell>
          <cell r="I2244" t="str">
            <v>MISCELLANEOUS EXPENSES</v>
          </cell>
        </row>
        <row r="2245">
          <cell r="A2245" t="str">
            <v>X521056</v>
          </cell>
          <cell r="B2245" t="str">
            <v>Hire Charges- DG Sets</v>
          </cell>
          <cell r="C2245" t="str">
            <v>EXPENSES</v>
          </cell>
          <cell r="D2245" t="str">
            <v>INCOME STATEMENT</v>
          </cell>
          <cell r="E2245" t="str">
            <v xml:space="preserve"> </v>
          </cell>
          <cell r="F2245" t="str">
            <v xml:space="preserve"> </v>
          </cell>
          <cell r="G2245" t="str">
            <v>EXPENDITURE</v>
          </cell>
          <cell r="H2245" t="str">
            <v>OTHER EXPENSES</v>
          </cell>
          <cell r="I2245" t="str">
            <v>MISCELLANEOUS EXPENSES</v>
          </cell>
        </row>
        <row r="2246">
          <cell r="A2246" t="str">
            <v>X521057</v>
          </cell>
          <cell r="B2246" t="str">
            <v>Scrap Expense</v>
          </cell>
          <cell r="C2246" t="str">
            <v>EXPENSES</v>
          </cell>
          <cell r="D2246" t="str">
            <v>INCOME STATEMENT</v>
          </cell>
          <cell r="E2246" t="str">
            <v xml:space="preserve"> </v>
          </cell>
          <cell r="F2246" t="str">
            <v>SCRAP</v>
          </cell>
          <cell r="G2246" t="str">
            <v>EXPENDITURE</v>
          </cell>
          <cell r="H2246" t="str">
            <v>OTHER EXPENSES</v>
          </cell>
          <cell r="I2246" t="str">
            <v>MISCELLANEOUS EXPENSES</v>
          </cell>
        </row>
        <row r="2247">
          <cell r="A2247" t="str">
            <v>X521058</v>
          </cell>
          <cell r="B2247" t="str">
            <v>Provision for Doubtful Debts (Expense)</v>
          </cell>
          <cell r="C2247" t="str">
            <v>EXPENSES</v>
          </cell>
          <cell r="D2247" t="str">
            <v>INCOME STATEMENT</v>
          </cell>
          <cell r="E2247" t="str">
            <v xml:space="preserve"> </v>
          </cell>
          <cell r="F2247" t="str">
            <v xml:space="preserve"> </v>
          </cell>
          <cell r="G2247" t="str">
            <v>EXPENDITURE</v>
          </cell>
          <cell r="H2247" t="str">
            <v>OTHER EXPENSES</v>
          </cell>
          <cell r="I2247" t="str">
            <v>MISCELLANEOUS EXPENSES</v>
          </cell>
        </row>
        <row r="2248">
          <cell r="A2248" t="str">
            <v>X521059</v>
          </cell>
          <cell r="B2248" t="str">
            <v>F&amp;B Consumables</v>
          </cell>
          <cell r="C2248" t="str">
            <v>EXPENSES</v>
          </cell>
          <cell r="D2248" t="str">
            <v>INCOME STATEMENT</v>
          </cell>
          <cell r="E2248" t="str">
            <v xml:space="preserve"> </v>
          </cell>
          <cell r="F2248" t="str">
            <v xml:space="preserve"> </v>
          </cell>
          <cell r="G2248" t="str">
            <v>EXPENDITURE</v>
          </cell>
          <cell r="H2248" t="str">
            <v>OTHER EXPENSES</v>
          </cell>
          <cell r="I2248" t="str">
            <v>MISCELLANEOUS EXPENSES</v>
          </cell>
        </row>
        <row r="2249">
          <cell r="A2249" t="str">
            <v>X521060</v>
          </cell>
          <cell r="B2249" t="str">
            <v>Commission for Tenners</v>
          </cell>
          <cell r="C2249" t="str">
            <v>EXPENSES</v>
          </cell>
          <cell r="D2249" t="str">
            <v>INCOME STATEMENT</v>
          </cell>
          <cell r="E2249" t="str">
            <v xml:space="preserve"> </v>
          </cell>
          <cell r="F2249" t="str">
            <v xml:space="preserve"> </v>
          </cell>
          <cell r="G2249" t="str">
            <v>EXPENDITURE</v>
          </cell>
          <cell r="H2249" t="str">
            <v>OTHER EXPENSES</v>
          </cell>
          <cell r="I2249" t="str">
            <v>MISCELLANEOUS EXPENSES</v>
          </cell>
        </row>
        <row r="2250">
          <cell r="A2250" t="str">
            <v>X521061</v>
          </cell>
          <cell r="B2250" t="str">
            <v>F&amp;B Consumables - Agt. C Form</v>
          </cell>
          <cell r="C2250" t="str">
            <v>EXPENSES</v>
          </cell>
          <cell r="D2250" t="str">
            <v>INCOME STATEMENT</v>
          </cell>
          <cell r="E2250" t="str">
            <v xml:space="preserve"> </v>
          </cell>
          <cell r="F2250" t="str">
            <v xml:space="preserve"> </v>
          </cell>
          <cell r="G2250" t="str">
            <v>EXPENDITURE</v>
          </cell>
          <cell r="H2250" t="str">
            <v>OTHER EXPENSES</v>
          </cell>
          <cell r="I2250" t="str">
            <v>MISCELLANEOUS EXPENSES</v>
          </cell>
        </row>
        <row r="2251">
          <cell r="A2251" t="str">
            <v>X521062</v>
          </cell>
          <cell r="B2251" t="str">
            <v>Conference Expenses</v>
          </cell>
          <cell r="C2251" t="str">
            <v>EXPENSES</v>
          </cell>
          <cell r="D2251" t="str">
            <v>INCOME STATEMENT</v>
          </cell>
          <cell r="E2251" t="str">
            <v xml:space="preserve"> </v>
          </cell>
          <cell r="F2251" t="str">
            <v xml:space="preserve"> </v>
          </cell>
          <cell r="G2251" t="str">
            <v>EXPENDITURE</v>
          </cell>
          <cell r="H2251" t="str">
            <v>OTHER EXPENSES</v>
          </cell>
          <cell r="I2251" t="str">
            <v>MISCELLANEOUS EXPENSES</v>
          </cell>
        </row>
        <row r="2252">
          <cell r="A2252" t="str">
            <v>X521063</v>
          </cell>
          <cell r="B2252" t="str">
            <v>Gifts &amp; Presentations</v>
          </cell>
          <cell r="C2252" t="str">
            <v>EXPENSES</v>
          </cell>
          <cell r="D2252" t="str">
            <v>INCOME STATEMENT</v>
          </cell>
          <cell r="E2252" t="str">
            <v xml:space="preserve"> </v>
          </cell>
          <cell r="F2252" t="str">
            <v xml:space="preserve"> </v>
          </cell>
          <cell r="G2252" t="str">
            <v>EXPENDITURE</v>
          </cell>
          <cell r="H2252" t="str">
            <v>OTHER EXPENSES</v>
          </cell>
          <cell r="I2252" t="str">
            <v>MISCELLANEOUS EXPENSES</v>
          </cell>
        </row>
        <row r="2253">
          <cell r="A2253" t="str">
            <v>X521064</v>
          </cell>
          <cell r="B2253" t="str">
            <v>Online Expense (Credit Cards)</v>
          </cell>
          <cell r="C2253" t="str">
            <v>EXPENSES</v>
          </cell>
          <cell r="D2253" t="str">
            <v>INCOME STATEMENT</v>
          </cell>
          <cell r="E2253" t="str">
            <v xml:space="preserve"> </v>
          </cell>
          <cell r="F2253" t="str">
            <v xml:space="preserve"> </v>
          </cell>
          <cell r="G2253" t="str">
            <v>EXPENDITURE</v>
          </cell>
          <cell r="H2253" t="str">
            <v>OTHER EXPENSES</v>
          </cell>
          <cell r="I2253" t="str">
            <v>MISCELLANEOUS EXPENSES</v>
          </cell>
        </row>
        <row r="2254">
          <cell r="A2254" t="str">
            <v>X521065</v>
          </cell>
          <cell r="B2254" t="str">
            <v>Ticketing Cost</v>
          </cell>
          <cell r="C2254" t="str">
            <v>EXPENSES</v>
          </cell>
          <cell r="D2254" t="str">
            <v>INCOME STATEMENT</v>
          </cell>
          <cell r="E2254" t="str">
            <v xml:space="preserve"> </v>
          </cell>
          <cell r="F2254" t="str">
            <v xml:space="preserve"> </v>
          </cell>
          <cell r="G2254" t="str">
            <v>EXPENDITURE</v>
          </cell>
          <cell r="H2254" t="str">
            <v>OTHER EXPENSES</v>
          </cell>
          <cell r="I2254" t="str">
            <v>MISCELLANEOUS EXPENSES</v>
          </cell>
        </row>
        <row r="2255">
          <cell r="A2255" t="str">
            <v>X521066</v>
          </cell>
          <cell r="B2255" t="str">
            <v>Cinema Licence Fee</v>
          </cell>
          <cell r="C2255" t="str">
            <v>EXPENSES</v>
          </cell>
          <cell r="D2255" t="str">
            <v>INCOME STATEMENT</v>
          </cell>
          <cell r="E2255" t="str">
            <v xml:space="preserve"> </v>
          </cell>
          <cell r="F2255" t="str">
            <v xml:space="preserve"> </v>
          </cell>
          <cell r="G2255" t="str">
            <v>EXPENDITURE</v>
          </cell>
          <cell r="H2255" t="str">
            <v>OTHER EXPENSES</v>
          </cell>
          <cell r="I2255" t="str">
            <v>MISCELLANEOUS EXPENSES</v>
          </cell>
        </row>
        <row r="2256">
          <cell r="A2256" t="str">
            <v>X521067</v>
          </cell>
          <cell r="B2256" t="str">
            <v>Dividend - Preference Shares</v>
          </cell>
          <cell r="C2256" t="str">
            <v>EXPENSES</v>
          </cell>
          <cell r="D2256" t="str">
            <v>INCOME STATEMENT</v>
          </cell>
          <cell r="E2256" t="str">
            <v xml:space="preserve"> </v>
          </cell>
          <cell r="F2256" t="str">
            <v xml:space="preserve"> </v>
          </cell>
          <cell r="G2256" t="str">
            <v>EXPENDITURE</v>
          </cell>
          <cell r="H2256" t="str">
            <v>OTHER EXPENSES</v>
          </cell>
          <cell r="I2256" t="str">
            <v>MISCELLANEOUS EXPENSES</v>
          </cell>
        </row>
        <row r="2257">
          <cell r="A2257" t="str">
            <v>X521068</v>
          </cell>
          <cell r="B2257" t="str">
            <v>EXCHANGE FLUCTUATION RESERVE</v>
          </cell>
          <cell r="C2257" t="str">
            <v>EXPENSES</v>
          </cell>
          <cell r="D2257" t="str">
            <v>INCOME STATEMENT</v>
          </cell>
          <cell r="G2257" t="str">
            <v>EXPENDITURE</v>
          </cell>
          <cell r="H2257" t="str">
            <v>OTHER EXPENSES</v>
          </cell>
          <cell r="I2257" t="str">
            <v>MISCELLANEOUS EXPENSES</v>
          </cell>
        </row>
        <row r="2258">
          <cell r="A2258" t="str">
            <v>X521069</v>
          </cell>
          <cell r="B2258" t="str">
            <v>SOIL TESTING &amp; DESIGN CONSULT.</v>
          </cell>
          <cell r="C2258" t="str">
            <v>EXPENSES</v>
          </cell>
          <cell r="D2258" t="str">
            <v>INCOME STATEMENT</v>
          </cell>
          <cell r="E2258" t="str">
            <v xml:space="preserve"> </v>
          </cell>
          <cell r="G2258" t="str">
            <v>EXPENDITURE</v>
          </cell>
          <cell r="H2258" t="str">
            <v>OTHER EXPENSES</v>
          </cell>
          <cell r="I2258" t="str">
            <v>MISCELLANEOUS EXPENSES</v>
          </cell>
        </row>
        <row r="2259">
          <cell r="A2259" t="str">
            <v>X521070</v>
          </cell>
          <cell r="B2259" t="str">
            <v>DIRECTORS EXPENSES</v>
          </cell>
          <cell r="C2259" t="str">
            <v>EXPENSES</v>
          </cell>
          <cell r="D2259" t="str">
            <v>INCOME STATEMENT</v>
          </cell>
          <cell r="G2259" t="str">
            <v>EXPENDITURE</v>
          </cell>
          <cell r="H2259" t="str">
            <v>OTHER EXPENSES</v>
          </cell>
          <cell r="I2259" t="str">
            <v>MISCELLANEOUS EXPENSES</v>
          </cell>
        </row>
        <row r="2260">
          <cell r="A2260" t="str">
            <v>X521071</v>
          </cell>
          <cell r="B2260" t="str">
            <v>PERFORMANCE PENALTY</v>
          </cell>
          <cell r="C2260" t="str">
            <v>EXPENSES</v>
          </cell>
          <cell r="D2260" t="str">
            <v>INCOME STATEMENT</v>
          </cell>
          <cell r="G2260" t="str">
            <v>EXPENDITURE</v>
          </cell>
          <cell r="H2260" t="str">
            <v>OTHER EXPENSES</v>
          </cell>
          <cell r="I2260" t="str">
            <v>MISCELLANEOUS EXPENSES</v>
          </cell>
        </row>
        <row r="2261">
          <cell r="A2261" t="str">
            <v>X521072</v>
          </cell>
          <cell r="B2261" t="str">
            <v>INVESTMENT ALLOWANCE</v>
          </cell>
          <cell r="C2261" t="str">
            <v>EXPENSES</v>
          </cell>
          <cell r="D2261" t="str">
            <v>INCOME STATEMENT</v>
          </cell>
          <cell r="G2261" t="str">
            <v>EXPENDITURE</v>
          </cell>
          <cell r="H2261" t="str">
            <v>OTHER EXPENSES</v>
          </cell>
          <cell r="I2261" t="str">
            <v>MISCELLANEOUS EXPENSES</v>
          </cell>
        </row>
        <row r="2262">
          <cell r="A2262" t="str">
            <v>X521998</v>
          </cell>
          <cell r="B2262" t="str">
            <v>IB-EXPENSE</v>
          </cell>
          <cell r="C2262" t="str">
            <v>EXPENSES</v>
          </cell>
          <cell r="D2262" t="str">
            <v>INCOME STATEMENT</v>
          </cell>
          <cell r="E2262" t="str">
            <v xml:space="preserve"> </v>
          </cell>
          <cell r="F2262" t="str">
            <v xml:space="preserve"> </v>
          </cell>
          <cell r="G2262" t="str">
            <v>EXPENDITURE</v>
          </cell>
          <cell r="H2262" t="str">
            <v>OTHER EXPENSES</v>
          </cell>
          <cell r="I2262" t="str">
            <v>MISCELLANEOUS EXPENSES</v>
          </cell>
        </row>
        <row r="2263">
          <cell r="A2263" t="str">
            <v>X521999</v>
          </cell>
          <cell r="B2263" t="str">
            <v>Round Off Account</v>
          </cell>
          <cell r="C2263" t="str">
            <v>EXPENSES</v>
          </cell>
          <cell r="D2263" t="str">
            <v>INCOME STATEMENT</v>
          </cell>
          <cell r="E2263" t="str">
            <v xml:space="preserve"> </v>
          </cell>
          <cell r="F2263" t="str">
            <v>ROUNDING OFF</v>
          </cell>
          <cell r="G2263" t="str">
            <v>EXPENDITURE</v>
          </cell>
          <cell r="H2263" t="str">
            <v>OTHER EXPENSES</v>
          </cell>
          <cell r="I2263" t="str">
            <v>MISCELLANEOUS EXPENSES</v>
          </cell>
        </row>
        <row r="2264">
          <cell r="A2264" t="str">
            <v>X601001</v>
          </cell>
          <cell r="B2264" t="str">
            <v>Provision for Income Tax- Current Period</v>
          </cell>
          <cell r="C2264" t="str">
            <v>EXPENSES</v>
          </cell>
          <cell r="D2264" t="str">
            <v>INCOME STATEMENT</v>
          </cell>
          <cell r="E2264" t="str">
            <v xml:space="preserve"> </v>
          </cell>
          <cell r="F2264" t="str">
            <v xml:space="preserve"> </v>
          </cell>
          <cell r="G2264" t="str">
            <v>EXPENDITURE</v>
          </cell>
          <cell r="H2264" t="str">
            <v>TAXES</v>
          </cell>
          <cell r="I2264" t="str">
            <v>TAXES</v>
          </cell>
        </row>
        <row r="2265">
          <cell r="A2265" t="str">
            <v>X601002</v>
          </cell>
          <cell r="B2265" t="str">
            <v>Provision for Income Tax- Prior Period</v>
          </cell>
          <cell r="C2265" t="str">
            <v>EXPENSES</v>
          </cell>
          <cell r="D2265" t="str">
            <v>INCOME STATEMENT</v>
          </cell>
          <cell r="E2265" t="str">
            <v xml:space="preserve"> </v>
          </cell>
          <cell r="F2265" t="str">
            <v xml:space="preserve"> </v>
          </cell>
          <cell r="G2265" t="str">
            <v>EXPENDITURE</v>
          </cell>
          <cell r="H2265" t="str">
            <v>TAXES</v>
          </cell>
          <cell r="I2265" t="str">
            <v>TAXES</v>
          </cell>
        </row>
        <row r="2266">
          <cell r="A2266" t="str">
            <v>X601003</v>
          </cell>
          <cell r="B2266" t="str">
            <v>Fringe Benefit Tax</v>
          </cell>
          <cell r="C2266" t="str">
            <v>EXPENSES</v>
          </cell>
          <cell r="D2266" t="str">
            <v>INCOME STATEMENT</v>
          </cell>
          <cell r="E2266" t="str">
            <v xml:space="preserve"> </v>
          </cell>
          <cell r="F2266" t="str">
            <v xml:space="preserve"> </v>
          </cell>
          <cell r="G2266" t="str">
            <v>EXPENDITURE</v>
          </cell>
          <cell r="H2266" t="str">
            <v>TAXES</v>
          </cell>
          <cell r="I2266" t="str">
            <v>TAXES</v>
          </cell>
        </row>
        <row r="2267">
          <cell r="A2267" t="str">
            <v>X601004</v>
          </cell>
          <cell r="B2267" t="str">
            <v>Deferred Tax Expenses</v>
          </cell>
          <cell r="C2267" t="str">
            <v>EXPENSES</v>
          </cell>
          <cell r="D2267" t="str">
            <v>INCOME STATEMENT</v>
          </cell>
          <cell r="E2267" t="str">
            <v xml:space="preserve"> </v>
          </cell>
          <cell r="F2267" t="str">
            <v xml:space="preserve"> </v>
          </cell>
          <cell r="G2267" t="str">
            <v>EXPENDITURE</v>
          </cell>
          <cell r="H2267" t="str">
            <v>TAXES</v>
          </cell>
          <cell r="I2267" t="str">
            <v>TAXES</v>
          </cell>
        </row>
        <row r="2268">
          <cell r="A2268" t="str">
            <v>X601005</v>
          </cell>
          <cell r="B2268" t="str">
            <v>Staff Welfare (FBT)</v>
          </cell>
          <cell r="C2268" t="str">
            <v>EXPENSES</v>
          </cell>
          <cell r="D2268" t="str">
            <v>INCOME STATEMENT</v>
          </cell>
          <cell r="E2268" t="str">
            <v xml:space="preserve"> </v>
          </cell>
          <cell r="F2268" t="str">
            <v xml:space="preserve"> </v>
          </cell>
          <cell r="G2268" t="str">
            <v>EXPENDITURE</v>
          </cell>
          <cell r="H2268" t="str">
            <v>TAXES</v>
          </cell>
          <cell r="I2268" t="str">
            <v>TAXES</v>
          </cell>
        </row>
        <row r="2269">
          <cell r="A2269" t="str">
            <v>X601006</v>
          </cell>
          <cell r="B2269" t="str">
            <v>Entertainment Tax</v>
          </cell>
          <cell r="C2269" t="str">
            <v>EXPENSES</v>
          </cell>
          <cell r="D2269" t="str">
            <v>INCOME STATEMENT</v>
          </cell>
          <cell r="E2269" t="str">
            <v xml:space="preserve"> </v>
          </cell>
          <cell r="F2269" t="str">
            <v xml:space="preserve"> </v>
          </cell>
          <cell r="G2269" t="str">
            <v>EXPENDITURE</v>
          </cell>
          <cell r="H2269" t="str">
            <v>TAXES</v>
          </cell>
          <cell r="I2269" t="str">
            <v>TAXES</v>
          </cell>
        </row>
        <row r="2270">
          <cell r="A2270" t="str">
            <v>X601007</v>
          </cell>
          <cell r="B2270" t="str">
            <v>I N R Charges</v>
          </cell>
          <cell r="C2270" t="str">
            <v>EXPENSES</v>
          </cell>
          <cell r="D2270" t="str">
            <v>INCOME STATEMENT</v>
          </cell>
          <cell r="E2270" t="str">
            <v xml:space="preserve"> </v>
          </cell>
          <cell r="F2270" t="str">
            <v xml:space="preserve"> </v>
          </cell>
          <cell r="G2270" t="str">
            <v>EXPENDITURE</v>
          </cell>
          <cell r="H2270" t="str">
            <v>TAXES</v>
          </cell>
          <cell r="I2270" t="str">
            <v>TAXES</v>
          </cell>
        </row>
        <row r="2271">
          <cell r="A2271" t="str">
            <v>X601008</v>
          </cell>
          <cell r="B2271" t="str">
            <v>Dividend Distribution Tax</v>
          </cell>
          <cell r="C2271" t="str">
            <v>EXPENSES</v>
          </cell>
          <cell r="D2271" t="str">
            <v>INCOME STATEMENT</v>
          </cell>
          <cell r="E2271" t="str">
            <v xml:space="preserve"> </v>
          </cell>
          <cell r="F2271" t="str">
            <v xml:space="preserve"> </v>
          </cell>
          <cell r="G2271" t="str">
            <v>EXPENDITURE</v>
          </cell>
          <cell r="H2271" t="str">
            <v>TAXES</v>
          </cell>
          <cell r="I2271" t="str">
            <v>TAXES</v>
          </cell>
        </row>
        <row r="2272">
          <cell r="A2272" t="str">
            <v>X701001</v>
          </cell>
          <cell r="B2272" t="str">
            <v>Amortisation- Land- Lease Hold</v>
          </cell>
          <cell r="C2272" t="str">
            <v>EXPENSES</v>
          </cell>
          <cell r="D2272" t="str">
            <v>INCOME STATEMENT</v>
          </cell>
          <cell r="E2272" t="str">
            <v xml:space="preserve"> </v>
          </cell>
          <cell r="F2272" t="str">
            <v xml:space="preserve"> </v>
          </cell>
          <cell r="G2272" t="str">
            <v>EXPENDITURE</v>
          </cell>
          <cell r="H2272" t="str">
            <v>DEPRECIATION</v>
          </cell>
          <cell r="I2272" t="str">
            <v>DEPRECIATION</v>
          </cell>
        </row>
        <row r="2273">
          <cell r="A2273" t="str">
            <v>X701002</v>
          </cell>
          <cell r="B2273" t="str">
            <v>Depreciation- Buildings</v>
          </cell>
          <cell r="C2273" t="str">
            <v>EXPENSES</v>
          </cell>
          <cell r="D2273" t="str">
            <v>INCOME STATEMENT</v>
          </cell>
          <cell r="E2273" t="str">
            <v xml:space="preserve"> </v>
          </cell>
          <cell r="F2273" t="str">
            <v xml:space="preserve"> </v>
          </cell>
          <cell r="G2273" t="str">
            <v>EXPENDITURE</v>
          </cell>
          <cell r="H2273" t="str">
            <v>DEPRECIATION</v>
          </cell>
          <cell r="I2273" t="str">
            <v>DEPRECIATION</v>
          </cell>
        </row>
        <row r="2274">
          <cell r="A2274" t="str">
            <v>X701003</v>
          </cell>
          <cell r="B2274" t="str">
            <v>Depreciation- Plant &amp; Machinery</v>
          </cell>
          <cell r="C2274" t="str">
            <v>EXPENSES</v>
          </cell>
          <cell r="D2274" t="str">
            <v>INCOME STATEMENT</v>
          </cell>
          <cell r="E2274" t="str">
            <v>DEPRECIATION A/C</v>
          </cell>
          <cell r="F2274" t="str">
            <v xml:space="preserve"> </v>
          </cell>
          <cell r="G2274" t="str">
            <v>EXPENDITURE</v>
          </cell>
          <cell r="H2274" t="str">
            <v>DEPRECIATION</v>
          </cell>
          <cell r="I2274" t="str">
            <v>DEPRECIATION</v>
          </cell>
        </row>
        <row r="2275">
          <cell r="A2275" t="str">
            <v>X701004</v>
          </cell>
          <cell r="B2275" t="str">
            <v>Depreciation- Air Conditions</v>
          </cell>
          <cell r="C2275" t="str">
            <v>EXPENSES</v>
          </cell>
          <cell r="D2275" t="str">
            <v>INCOME STATEMENT</v>
          </cell>
          <cell r="E2275" t="str">
            <v xml:space="preserve"> </v>
          </cell>
          <cell r="F2275" t="str">
            <v xml:space="preserve"> </v>
          </cell>
          <cell r="G2275" t="str">
            <v>EXPENDITURE</v>
          </cell>
          <cell r="H2275" t="str">
            <v>DEPRECIATION</v>
          </cell>
          <cell r="I2275" t="str">
            <v>DEPRECIATION</v>
          </cell>
        </row>
        <row r="2276">
          <cell r="A2276" t="str">
            <v>X701005</v>
          </cell>
          <cell r="B2276" t="str">
            <v>Depreciation- Office Equipments</v>
          </cell>
          <cell r="C2276" t="str">
            <v>EXPENSES</v>
          </cell>
          <cell r="D2276" t="str">
            <v>INCOME STATEMENT</v>
          </cell>
          <cell r="E2276" t="str">
            <v xml:space="preserve"> </v>
          </cell>
          <cell r="F2276" t="str">
            <v xml:space="preserve"> </v>
          </cell>
          <cell r="G2276" t="str">
            <v>EXPENDITURE</v>
          </cell>
          <cell r="H2276" t="str">
            <v>DEPRECIATION</v>
          </cell>
          <cell r="I2276" t="str">
            <v>DEPRECIATION</v>
          </cell>
        </row>
        <row r="2277">
          <cell r="A2277" t="str">
            <v>X701006</v>
          </cell>
          <cell r="B2277" t="str">
            <v>Depreciation- Computers &amp; EDP Hardwares</v>
          </cell>
          <cell r="C2277" t="str">
            <v>EXPENSES</v>
          </cell>
          <cell r="D2277" t="str">
            <v>INCOME STATEMENT</v>
          </cell>
          <cell r="E2277" t="str">
            <v>DEPRECIATION A/C</v>
          </cell>
          <cell r="F2277" t="str">
            <v xml:space="preserve"> </v>
          </cell>
          <cell r="G2277" t="str">
            <v>EXPENDITURE</v>
          </cell>
          <cell r="H2277" t="str">
            <v>DEPRECIATION</v>
          </cell>
          <cell r="I2277" t="str">
            <v>DEPRECIATION</v>
          </cell>
        </row>
        <row r="2278">
          <cell r="A2278" t="str">
            <v>X701007</v>
          </cell>
          <cell r="B2278" t="str">
            <v>Depreciation- Networking And Wan Setup</v>
          </cell>
          <cell r="C2278" t="str">
            <v>EXPENSES</v>
          </cell>
          <cell r="D2278" t="str">
            <v>INCOME STATEMENT</v>
          </cell>
          <cell r="E2278" t="str">
            <v xml:space="preserve"> </v>
          </cell>
          <cell r="F2278" t="str">
            <v xml:space="preserve"> </v>
          </cell>
          <cell r="G2278" t="str">
            <v>EXPENDITURE</v>
          </cell>
          <cell r="H2278" t="str">
            <v>DEPRECIATION</v>
          </cell>
          <cell r="I2278" t="str">
            <v>DEPRECIATION</v>
          </cell>
        </row>
        <row r="2279">
          <cell r="A2279" t="str">
            <v>X701008</v>
          </cell>
          <cell r="B2279" t="str">
            <v>Depreciation- Software</v>
          </cell>
          <cell r="C2279" t="str">
            <v>EXPENSES</v>
          </cell>
          <cell r="D2279" t="str">
            <v>INCOME STATEMENT</v>
          </cell>
          <cell r="E2279" t="str">
            <v xml:space="preserve"> </v>
          </cell>
          <cell r="F2279" t="str">
            <v xml:space="preserve"> </v>
          </cell>
          <cell r="G2279" t="str">
            <v>EXPENDITURE</v>
          </cell>
          <cell r="H2279" t="str">
            <v>DEPRECIATION</v>
          </cell>
          <cell r="I2279" t="str">
            <v>DEPRECIATION</v>
          </cell>
        </row>
        <row r="2280">
          <cell r="A2280" t="str">
            <v>X701009</v>
          </cell>
          <cell r="B2280" t="str">
            <v>Depreciation- Furniture And Fixtures</v>
          </cell>
          <cell r="C2280" t="str">
            <v>EXPENSES</v>
          </cell>
          <cell r="D2280" t="str">
            <v>INCOME STATEMENT</v>
          </cell>
          <cell r="E2280" t="str">
            <v>DEPRECIATION A/C</v>
          </cell>
          <cell r="F2280" t="str">
            <v xml:space="preserve"> </v>
          </cell>
          <cell r="G2280" t="str">
            <v>EXPENDITURE</v>
          </cell>
          <cell r="H2280" t="str">
            <v>DEPRECIATION</v>
          </cell>
          <cell r="I2280" t="str">
            <v>DEPRECIATION</v>
          </cell>
        </row>
        <row r="2281">
          <cell r="A2281" t="str">
            <v>X701010</v>
          </cell>
          <cell r="B2281" t="str">
            <v>Depreciation- Vehicles</v>
          </cell>
          <cell r="C2281" t="str">
            <v>EXPENSES</v>
          </cell>
          <cell r="D2281" t="str">
            <v>INCOME STATEMENT</v>
          </cell>
          <cell r="E2281" t="str">
            <v>DEPRECIATION A/C</v>
          </cell>
          <cell r="F2281" t="str">
            <v xml:space="preserve"> </v>
          </cell>
          <cell r="G2281" t="str">
            <v>EXPENDITURE</v>
          </cell>
          <cell r="H2281" t="str">
            <v>DEPRECIATION</v>
          </cell>
          <cell r="I2281" t="str">
            <v>DEPRECIATION</v>
          </cell>
        </row>
        <row r="2282">
          <cell r="A2282" t="str">
            <v>X701011</v>
          </cell>
          <cell r="B2282" t="str">
            <v>Depreciation- Air Craft</v>
          </cell>
          <cell r="C2282" t="str">
            <v>EXPENSES</v>
          </cell>
          <cell r="D2282" t="str">
            <v>INCOME STATEMENT</v>
          </cell>
          <cell r="E2282" t="str">
            <v xml:space="preserve"> </v>
          </cell>
          <cell r="F2282" t="str">
            <v xml:space="preserve"> </v>
          </cell>
          <cell r="G2282" t="str">
            <v>EXPENDITURE</v>
          </cell>
          <cell r="H2282" t="str">
            <v>DEPRECIATION</v>
          </cell>
          <cell r="I2282" t="str">
            <v>DEPRECIATION</v>
          </cell>
        </row>
        <row r="2283">
          <cell r="A2283" t="str">
            <v>X701012</v>
          </cell>
          <cell r="B2283" t="str">
            <v>Depreciation- Stock Properties</v>
          </cell>
          <cell r="C2283" t="str">
            <v>EXPENSES</v>
          </cell>
          <cell r="D2283" t="str">
            <v>INCOME STATEMENT</v>
          </cell>
          <cell r="E2283" t="str">
            <v xml:space="preserve"> </v>
          </cell>
          <cell r="F2283" t="str">
            <v xml:space="preserve"> </v>
          </cell>
          <cell r="G2283" t="str">
            <v>EXPENDITURE</v>
          </cell>
          <cell r="H2283" t="str">
            <v>DEPRECIATION</v>
          </cell>
          <cell r="I2283" t="str">
            <v>DEPRECIATION</v>
          </cell>
        </row>
        <row r="2284">
          <cell r="A2284" t="str">
            <v>X701013</v>
          </cell>
          <cell r="B2284" t="str">
            <v>Depreciation-Others</v>
          </cell>
          <cell r="C2284" t="str">
            <v>EXPENSES</v>
          </cell>
          <cell r="D2284" t="str">
            <v>INCOME STATEMENT</v>
          </cell>
          <cell r="E2284" t="str">
            <v xml:space="preserve"> </v>
          </cell>
          <cell r="F2284" t="str">
            <v xml:space="preserve"> </v>
          </cell>
          <cell r="G2284" t="str">
            <v>EXPENDITURE</v>
          </cell>
          <cell r="H2284" t="str">
            <v>DEPRECIATION</v>
          </cell>
          <cell r="I2284" t="str">
            <v>DEPRECIATION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ost Details"/>
      <sheetName val="Project Cost Summary"/>
      <sheetName val="CMA-TL (ROC)"/>
      <sheetName val="CMA-WC (ROC)"/>
      <sheetName val="CMA-ABF (ROC)"/>
      <sheetName val="CMA-Fin Ind (ROC)"/>
      <sheetName val="CMA-Valid (ROC)"/>
      <sheetName val="CMA-F Fl (ROC)"/>
      <sheetName val="CMA-Asset (ROC)"/>
      <sheetName val="CMA-Liab (ROC)"/>
      <sheetName val="CMA-Op.St. (ROC)"/>
      <sheetName val="KFI"/>
      <sheetName val="AL ind"/>
      <sheetName val="AL - ROC"/>
      <sheetName val="AL Overall"/>
      <sheetName val="FSA-AL"/>
      <sheetName val="FSA-ROC"/>
      <sheetName val="Interest TL Food Divn"/>
      <sheetName val="Interest TL-  Alchemist"/>
      <sheetName val="CMA-Op.St."/>
      <sheetName val="CMA-Liab"/>
      <sheetName val="CMA-Asset"/>
      <sheetName val="CMA-Valid"/>
      <sheetName val="CMA-Fin Ind"/>
      <sheetName val="CMA-ABF"/>
      <sheetName val="CMA-WC"/>
      <sheetName val="CMA-F Fl"/>
      <sheetName val="CMA-TL"/>
      <sheetName val="FSA-AHCPL"/>
      <sheetName val="FSA-ARL"/>
      <sheetName val="FSA-ALL"/>
      <sheetName val="FSA-AAPL"/>
      <sheetName val="FSA-AAwPL"/>
      <sheetName val="FSA-KDS"/>
      <sheetName val="IT"/>
      <sheetName val="Sheet2"/>
      <sheetName val="PCM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ashflow Summary"/>
      <sheetName val="Sheet"/>
      <sheetName val="Sheet2"/>
      <sheetName val="Project Launch Summary"/>
      <sheetName val="Sheet3"/>
      <sheetName val="Sale &amp; Avg. Price Summary_Old"/>
      <sheetName val="Project Profitability Land-45%"/>
      <sheetName val="Project Profitability Land-50%"/>
      <sheetName val="Project Profitability Land Co2"/>
      <sheetName val="Sheet4"/>
      <sheetName val="Sheet5"/>
      <sheetName val="Golf Estate"/>
      <sheetName val="Latitude"/>
      <sheetName val="Merlin"/>
      <sheetName val="Woodshire"/>
      <sheetName val="Receivable Summary"/>
      <sheetName val="Sheet 6"/>
      <sheetName val="Dummy"/>
      <sheetName val="Sheet7"/>
      <sheetName val="Sales Curve"/>
      <sheetName val="Construction Curves"/>
      <sheetName val="Marketing Curves"/>
      <sheetName val="Fixed Cost Till Date"/>
      <sheetName val="EDC IDC Schedule"/>
      <sheetName val="EDC IDC Summary"/>
      <sheetName val="Queries"/>
      <sheetName val="C&amp;W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28">
          <cell r="B528">
            <v>10000000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erence"/>
      <sheetName val="guidance"/>
      <sheetName val="Detailed-DCF"/>
      <sheetName val="Main Sheet"/>
      <sheetName val="Daily"/>
      <sheetName val="Rupee-P&amp;L"/>
      <sheetName val="P&amp;L"/>
      <sheetName val="Bill-rates"/>
      <sheetName val="Billrt-margin"/>
      <sheetName val="DCF (2)"/>
      <sheetName val="Assumptions"/>
      <sheetName val="Results"/>
      <sheetName val="Sales(%)"/>
      <sheetName val="Sales(Rsm)"/>
      <sheetName val="SalesIncr(%)"/>
      <sheetName val="Profitability"/>
      <sheetName val="Dummy"/>
      <sheetName val="EVA"/>
      <sheetName val="Qtrly"/>
      <sheetName val="HY-Analysis"/>
      <sheetName val="Questions"/>
      <sheetName val="Sheet1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_Operating Statement"/>
      <sheetName val="CMA"/>
      <sheetName val="Working Notes"/>
    </sheetNames>
    <sheetDataSet>
      <sheetData sheetId="0">
        <row r="7">
          <cell r="M7">
            <v>100000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Menu"/>
      <sheetName val="Summary Sheet"/>
      <sheetName val="Average Bank Balance"/>
      <sheetName val="Normal Income CAM"/>
      <sheetName val="Repayment CAM"/>
      <sheetName val="LIP CAM"/>
      <sheetName val="Banking"/>
      <sheetName val="LIP GM CAM"/>
      <sheetName val="Cash Flow"/>
      <sheetName val="Financial Analysis"/>
      <sheetName val="Ratio Definition"/>
      <sheetName val="DEVIATION GRID"/>
      <sheetName val="Data"/>
      <sheetName val="Master"/>
      <sheetName val="LIP A"/>
      <sheetName val="INCOME CAM"/>
      <sheetName val="Loan details"/>
      <sheetName val="Repayment"/>
      <sheetName val="Scorecard-Sal"/>
      <sheetName val="Sheet1"/>
      <sheetName val="Financail Analysisi1"/>
      <sheetName val="Financail Analysis"/>
    </sheetNames>
    <sheetDataSet>
      <sheetData sheetId="0" refreshError="1"/>
      <sheetData sheetId="1" refreshError="1">
        <row r="11">
          <cell r="B11" t="str">
            <v>Rajinder Kumar</v>
          </cell>
        </row>
        <row r="12">
          <cell r="B12" t="str">
            <v>Surinder Kumar</v>
          </cell>
        </row>
        <row r="13">
          <cell r="B13" t="str">
            <v>Geeta Rani</v>
          </cell>
        </row>
        <row r="14">
          <cell r="B14" t="str">
            <v>Geeta Rani</v>
          </cell>
        </row>
        <row r="15">
          <cell r="B15" t="str">
            <v>Geeta Rani</v>
          </cell>
        </row>
        <row r="16">
          <cell r="B16" t="str">
            <v>Geeta Rani</v>
          </cell>
        </row>
        <row r="17">
          <cell r="B17" t="str">
            <v>Geeta Rani</v>
          </cell>
        </row>
        <row r="20">
          <cell r="B20" t="str">
            <v>Geeta Rani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CR001</v>
          </cell>
        </row>
        <row r="3">
          <cell r="A3" t="str">
            <v>CR002</v>
          </cell>
        </row>
        <row r="4">
          <cell r="A4" t="str">
            <v>CR003</v>
          </cell>
        </row>
        <row r="5">
          <cell r="A5" t="str">
            <v>CR004</v>
          </cell>
        </row>
        <row r="6">
          <cell r="A6" t="str">
            <v>CR005</v>
          </cell>
        </row>
        <row r="7">
          <cell r="A7" t="str">
            <v>PD002</v>
          </cell>
        </row>
        <row r="8">
          <cell r="A8" t="str">
            <v>PD003</v>
          </cell>
        </row>
        <row r="9">
          <cell r="A9" t="str">
            <v>PD004</v>
          </cell>
        </row>
        <row r="10">
          <cell r="A10" t="str">
            <v>PD005</v>
          </cell>
        </row>
        <row r="11">
          <cell r="A11" t="str">
            <v>PD006</v>
          </cell>
        </row>
        <row r="12">
          <cell r="A12" t="str">
            <v>PD007</v>
          </cell>
        </row>
        <row r="13">
          <cell r="A13" t="str">
            <v>PD008</v>
          </cell>
        </row>
        <row r="14">
          <cell r="A14" t="str">
            <v>PD009</v>
          </cell>
        </row>
        <row r="15">
          <cell r="A15" t="str">
            <v>PD010</v>
          </cell>
        </row>
        <row r="16">
          <cell r="A16" t="str">
            <v>PD011</v>
          </cell>
        </row>
        <row r="17">
          <cell r="A17" t="str">
            <v>PD012</v>
          </cell>
        </row>
        <row r="18">
          <cell r="A18" t="str">
            <v>PD013</v>
          </cell>
        </row>
        <row r="19">
          <cell r="A19" t="str">
            <v>PD014</v>
          </cell>
        </row>
        <row r="20">
          <cell r="A20" t="str">
            <v>PD015</v>
          </cell>
        </row>
        <row r="21">
          <cell r="A21" t="str">
            <v>PD016</v>
          </cell>
        </row>
        <row r="22">
          <cell r="A22" t="str">
            <v>PD017</v>
          </cell>
        </row>
        <row r="23">
          <cell r="A23" t="str">
            <v>TR001</v>
          </cell>
        </row>
        <row r="24">
          <cell r="A24" t="str">
            <v>TR002</v>
          </cell>
        </row>
        <row r="25">
          <cell r="A25" t="str">
            <v>TR003</v>
          </cell>
        </row>
        <row r="26">
          <cell r="A26" t="str">
            <v>TR004</v>
          </cell>
        </row>
        <row r="27">
          <cell r="A27" t="str">
            <v>TR005</v>
          </cell>
        </row>
        <row r="28">
          <cell r="A28" t="str">
            <v>TR006</v>
          </cell>
        </row>
        <row r="29">
          <cell r="A29" t="str">
            <v>TR007</v>
          </cell>
        </row>
        <row r="30">
          <cell r="A30" t="str">
            <v>TR008</v>
          </cell>
        </row>
        <row r="31">
          <cell r="A31" t="str">
            <v>TR009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ME Persistence2"/>
      <sheetName val="COMP"/>
      <sheetName val="DAILY"/>
      <sheetName val="RANK"/>
      <sheetName val="EBITDAMargins"/>
      <sheetName val="EBITDA"/>
      <sheetName val="PERF"/>
      <sheetName val="SALES"/>
      <sheetName val="BAL SHT"/>
      <sheetName val="CASH EPS"/>
      <sheetName val="WEEKLY"/>
      <sheetName val="Int coverage"/>
    </sheetNames>
    <sheetDataSet>
      <sheetData sheetId="0"/>
      <sheetData sheetId="1"/>
      <sheetData sheetId="2"/>
      <sheetData sheetId="3">
        <row r="83">
          <cell r="N83">
            <v>1.7242500000000001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 Certification"/>
      <sheetName val="Disclosures"/>
      <sheetName val="INPUTS"/>
      <sheetName val="FAME Persistence2"/>
      <sheetName val="COMP"/>
      <sheetName val="DAILY"/>
      <sheetName val="RANK"/>
      <sheetName val="EBITDAMargins"/>
      <sheetName val="EBITDA"/>
      <sheetName val="PERF"/>
      <sheetName val="SALES"/>
      <sheetName val="BAL SHT"/>
      <sheetName val="CY Oper Cash Flow"/>
      <sheetName val="CASH EPS"/>
      <sheetName val="WEEKLY"/>
      <sheetName val="Int cove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rice Yield"/>
      <sheetName val="Argus"/>
      <sheetName val="In-place"/>
      <sheetName val="Annual Report"/>
      <sheetName val="Gross Sales"/>
      <sheetName val="Annual Report (2)"/>
      <sheetName val="Occu Cost"/>
      <sheetName val="Rent"/>
      <sheetName val="Monthly Calc"/>
      <sheetName val="Annual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Routines"/>
      <sheetName val="Base Routines"/>
      <sheetName val="DataSheet"/>
    </sheetNames>
    <sheetDataSet>
      <sheetData sheetId="0" refreshError="1"/>
      <sheetData sheetId="1" refreshError="1"/>
      <sheetData sheetId="2">
        <row r="13">
          <cell r="B13" t="str">
            <v>Data Label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table"/>
      <sheetName val="summary"/>
      <sheetName val="P &amp; L"/>
      <sheetName val="bs &amp; cf"/>
      <sheetName val="working"/>
      <sheetName val="hly"/>
      <sheetName val="Qtr Link"/>
      <sheetName val="Fdeps"/>
      <sheetName val="Sheet1"/>
      <sheetName val="scenarios"/>
      <sheetName val="product slate etc"/>
      <sheetName val="ecoprft"/>
      <sheetName val="Sheet2"/>
      <sheetName val="replacement"/>
      <sheetName val="GRD"/>
      <sheetName val="capex"/>
      <sheetName val="compendium"/>
      <sheetName val="Module1"/>
      <sheetName val="StdXRef"/>
      <sheetName val="Buffer"/>
      <sheetName val="Menu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"/>
      <sheetName val="Summary"/>
      <sheetName val="1"/>
      <sheetName val="2"/>
      <sheetName val="3"/>
      <sheetName val="4"/>
      <sheetName val="4(a)"/>
      <sheetName val="4 Kaushik"/>
      <sheetName val="4(a) Kaushik"/>
      <sheetName val="4(b)"/>
      <sheetName val="5(a)"/>
      <sheetName val="5(b)"/>
      <sheetName val="6"/>
      <sheetName val="7(a)"/>
      <sheetName val="7(b)"/>
      <sheetName val="7(c)"/>
      <sheetName val="7(d)"/>
      <sheetName val="7(e)"/>
      <sheetName val="7(f)"/>
      <sheetName val="7(g)"/>
      <sheetName val="8"/>
      <sheetName val="9"/>
      <sheetName val="10"/>
      <sheetName val="11"/>
      <sheetName val="12"/>
      <sheetName val="13"/>
      <sheetName val="14"/>
      <sheetName val="15"/>
      <sheetName val="16"/>
      <sheetName val="Clause 21(i)A"/>
      <sheetName val="Clause 21(i)B"/>
      <sheetName val="Clause 22(b)"/>
      <sheetName val="Clause 27(b)"/>
      <sheetName val="7(e)NA"/>
      <sheetName val="7(f)NA"/>
      <sheetName val="7(j)"/>
      <sheetName val="Ratio Workings"/>
      <sheetName val="Clause32work"/>
      <sheetName val="Workings"/>
      <sheetName val="5(a)NA"/>
      <sheetName val="5(b)NA"/>
      <sheetName val="4(a)NA"/>
      <sheetName val="4(b)NA"/>
      <sheetName val="Wrk for PF"/>
      <sheetName val="7(c)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A6" t="str">
            <v>Bhubaneswar</v>
          </cell>
          <cell r="B6">
            <v>110</v>
          </cell>
          <cell r="C6">
            <v>37018</v>
          </cell>
          <cell r="D6">
            <v>348.95</v>
          </cell>
          <cell r="E6">
            <v>37043</v>
          </cell>
          <cell r="F6">
            <v>430.85</v>
          </cell>
          <cell r="G6">
            <v>37074</v>
          </cell>
          <cell r="H6">
            <v>348.95</v>
          </cell>
          <cell r="I6">
            <v>37105</v>
          </cell>
          <cell r="J6">
            <v>611</v>
          </cell>
          <cell r="K6">
            <v>37134</v>
          </cell>
          <cell r="L6">
            <v>393.2</v>
          </cell>
          <cell r="M6">
            <v>37165</v>
          </cell>
          <cell r="N6">
            <v>318.75</v>
          </cell>
          <cell r="O6">
            <v>37200</v>
          </cell>
          <cell r="P6">
            <v>431</v>
          </cell>
          <cell r="Q6">
            <v>37228</v>
          </cell>
          <cell r="R6">
            <v>444.1</v>
          </cell>
          <cell r="S6">
            <v>37254</v>
          </cell>
          <cell r="T6">
            <v>331.6</v>
          </cell>
          <cell r="U6">
            <v>37287</v>
          </cell>
          <cell r="V6">
            <v>276.75</v>
          </cell>
          <cell r="W6">
            <v>37316</v>
          </cell>
          <cell r="X6">
            <v>413.9</v>
          </cell>
          <cell r="Y6">
            <v>37342</v>
          </cell>
        </row>
        <row r="7">
          <cell r="A7" t="str">
            <v>Calcutta</v>
          </cell>
          <cell r="B7">
            <v>2305.9499999999998</v>
          </cell>
          <cell r="C7">
            <v>37033</v>
          </cell>
          <cell r="D7">
            <v>1695</v>
          </cell>
          <cell r="E7">
            <v>37060</v>
          </cell>
          <cell r="F7">
            <v>1947</v>
          </cell>
          <cell r="G7">
            <v>37091</v>
          </cell>
          <cell r="H7">
            <v>2793</v>
          </cell>
          <cell r="I7">
            <v>37124</v>
          </cell>
          <cell r="J7">
            <v>1897</v>
          </cell>
          <cell r="K7">
            <v>37152</v>
          </cell>
          <cell r="L7">
            <v>1989</v>
          </cell>
          <cell r="M7">
            <v>37183</v>
          </cell>
          <cell r="N7">
            <v>1356</v>
          </cell>
          <cell r="O7">
            <v>37210</v>
          </cell>
          <cell r="P7">
            <v>3761</v>
          </cell>
          <cell r="Q7">
            <v>37245</v>
          </cell>
          <cell r="R7">
            <v>1804</v>
          </cell>
          <cell r="S7">
            <v>37287</v>
          </cell>
          <cell r="T7">
            <v>1167.55</v>
          </cell>
          <cell r="U7">
            <v>37307</v>
          </cell>
          <cell r="V7">
            <v>1317.45</v>
          </cell>
          <cell r="W7">
            <v>37335</v>
          </cell>
          <cell r="X7">
            <v>3067</v>
          </cell>
          <cell r="Y7">
            <v>37358</v>
          </cell>
        </row>
        <row r="8">
          <cell r="A8" t="str">
            <v>Additional Payment</v>
          </cell>
          <cell r="L8">
            <v>607</v>
          </cell>
          <cell r="M8">
            <v>37293</v>
          </cell>
        </row>
        <row r="9">
          <cell r="A9" t="str">
            <v>Durgapur</v>
          </cell>
          <cell r="B9">
            <v>655.8</v>
          </cell>
          <cell r="C9">
            <v>37245</v>
          </cell>
          <cell r="D9">
            <v>686.55</v>
          </cell>
          <cell r="E9">
            <v>37328</v>
          </cell>
          <cell r="F9">
            <v>895.35</v>
          </cell>
          <cell r="G9">
            <v>37328</v>
          </cell>
          <cell r="H9">
            <v>674.25</v>
          </cell>
          <cell r="I9">
            <v>37328</v>
          </cell>
          <cell r="J9">
            <v>746.5</v>
          </cell>
          <cell r="K9">
            <v>37328</v>
          </cell>
          <cell r="L9">
            <v>690.55</v>
          </cell>
          <cell r="M9">
            <v>37328</v>
          </cell>
          <cell r="N9">
            <v>329.95</v>
          </cell>
          <cell r="O9">
            <v>37329</v>
          </cell>
          <cell r="P9">
            <v>362.4</v>
          </cell>
          <cell r="Q9">
            <v>37329</v>
          </cell>
          <cell r="R9">
            <v>368.2</v>
          </cell>
          <cell r="S9">
            <v>37329</v>
          </cell>
          <cell r="T9">
            <v>364.75</v>
          </cell>
          <cell r="U9">
            <v>37314</v>
          </cell>
          <cell r="V9">
            <v>582.9</v>
          </cell>
          <cell r="W9">
            <v>37337</v>
          </cell>
          <cell r="X9">
            <v>524.65</v>
          </cell>
          <cell r="Y9">
            <v>37350</v>
          </cell>
        </row>
        <row r="10">
          <cell r="A10" t="str">
            <v>Guwahati</v>
          </cell>
          <cell r="B10">
            <v>903.6</v>
          </cell>
          <cell r="C10">
            <v>37027</v>
          </cell>
          <cell r="D10">
            <v>870.35</v>
          </cell>
          <cell r="E10">
            <v>37050</v>
          </cell>
          <cell r="F10">
            <v>5916.55</v>
          </cell>
          <cell r="G10">
            <v>37092</v>
          </cell>
          <cell r="H10">
            <v>956</v>
          </cell>
          <cell r="I10">
            <v>37139</v>
          </cell>
          <cell r="J10">
            <v>1981.2</v>
          </cell>
          <cell r="K10">
            <v>37161</v>
          </cell>
          <cell r="L10">
            <v>1842.8</v>
          </cell>
          <cell r="M10">
            <v>37193</v>
          </cell>
          <cell r="N10">
            <v>294.35000000000002</v>
          </cell>
          <cell r="O10">
            <v>37221</v>
          </cell>
          <cell r="P10">
            <v>465</v>
          </cell>
          <cell r="Q10">
            <v>37244</v>
          </cell>
          <cell r="R10">
            <v>388</v>
          </cell>
          <cell r="S10">
            <v>37264</v>
          </cell>
          <cell r="T10">
            <v>536</v>
          </cell>
          <cell r="U10">
            <v>37303</v>
          </cell>
          <cell r="V10">
            <v>695.65</v>
          </cell>
          <cell r="W10">
            <v>37327</v>
          </cell>
          <cell r="X10">
            <v>1538.5</v>
          </cell>
          <cell r="Y10">
            <v>37356</v>
          </cell>
        </row>
        <row r="11">
          <cell r="A11" t="str">
            <v>Patna</v>
          </cell>
          <cell r="B11">
            <v>643</v>
          </cell>
          <cell r="C11">
            <v>37022</v>
          </cell>
          <cell r="D11">
            <v>783</v>
          </cell>
          <cell r="E11">
            <v>37046</v>
          </cell>
          <cell r="F11">
            <v>843</v>
          </cell>
          <cell r="G11">
            <v>37071</v>
          </cell>
          <cell r="H11">
            <v>841</v>
          </cell>
          <cell r="I11">
            <v>37105</v>
          </cell>
          <cell r="J11">
            <v>1207</v>
          </cell>
          <cell r="K11">
            <v>37152</v>
          </cell>
          <cell r="L11">
            <v>1282</v>
          </cell>
          <cell r="M11">
            <v>37182</v>
          </cell>
          <cell r="N11">
            <v>859</v>
          </cell>
          <cell r="O11">
            <v>37223</v>
          </cell>
          <cell r="P11">
            <v>643</v>
          </cell>
          <cell r="Q11">
            <v>37228</v>
          </cell>
          <cell r="R11">
            <v>768.85</v>
          </cell>
          <cell r="S11">
            <v>37256</v>
          </cell>
          <cell r="T11">
            <v>654</v>
          </cell>
          <cell r="U11">
            <v>37313</v>
          </cell>
          <cell r="V11">
            <v>649</v>
          </cell>
          <cell r="W11">
            <v>37342</v>
          </cell>
          <cell r="X11">
            <v>944</v>
          </cell>
          <cell r="Y11">
            <v>37348</v>
          </cell>
        </row>
        <row r="12">
          <cell r="A12" t="str">
            <v>Ranchi</v>
          </cell>
          <cell r="B12">
            <v>861.1</v>
          </cell>
          <cell r="C12">
            <v>37019</v>
          </cell>
          <cell r="D12">
            <v>767.25</v>
          </cell>
          <cell r="E12">
            <v>37041</v>
          </cell>
          <cell r="F12">
            <v>891.05</v>
          </cell>
          <cell r="G12">
            <v>37082</v>
          </cell>
          <cell r="H12">
            <v>970.25</v>
          </cell>
          <cell r="I12">
            <v>37120</v>
          </cell>
          <cell r="J12">
            <v>971.3</v>
          </cell>
          <cell r="K12">
            <v>37152</v>
          </cell>
          <cell r="L12">
            <v>1009.65</v>
          </cell>
          <cell r="M12">
            <v>37179</v>
          </cell>
          <cell r="N12">
            <v>208.1</v>
          </cell>
          <cell r="O12">
            <v>37217</v>
          </cell>
          <cell r="P12">
            <v>538.1</v>
          </cell>
          <cell r="Q12">
            <v>37260</v>
          </cell>
          <cell r="R12">
            <v>564.65</v>
          </cell>
          <cell r="S12">
            <v>37260</v>
          </cell>
          <cell r="T12">
            <v>526.4</v>
          </cell>
          <cell r="U12">
            <v>37326</v>
          </cell>
          <cell r="V12">
            <v>568.29999999999995</v>
          </cell>
          <cell r="W12">
            <v>37326</v>
          </cell>
          <cell r="X12">
            <v>671.35</v>
          </cell>
          <cell r="Y12">
            <v>37349</v>
          </cell>
        </row>
        <row r="13">
          <cell r="A13" t="str">
            <v>Chandigarh</v>
          </cell>
          <cell r="B13">
            <v>808</v>
          </cell>
          <cell r="C13">
            <v>37012</v>
          </cell>
          <cell r="D13">
            <v>939</v>
          </cell>
          <cell r="E13">
            <v>37040</v>
          </cell>
          <cell r="F13">
            <v>4018</v>
          </cell>
          <cell r="G13">
            <v>37071</v>
          </cell>
          <cell r="H13">
            <v>2471</v>
          </cell>
          <cell r="I13">
            <v>37103</v>
          </cell>
          <cell r="J13">
            <v>2096</v>
          </cell>
          <cell r="K13">
            <v>37134</v>
          </cell>
          <cell r="L13">
            <v>1620</v>
          </cell>
          <cell r="M13">
            <v>37165</v>
          </cell>
          <cell r="N13">
            <v>604</v>
          </cell>
          <cell r="O13">
            <v>37194</v>
          </cell>
          <cell r="P13">
            <v>702</v>
          </cell>
          <cell r="Q13">
            <v>37228</v>
          </cell>
          <cell r="R13">
            <v>695</v>
          </cell>
          <cell r="S13">
            <v>37257</v>
          </cell>
          <cell r="T13">
            <v>728</v>
          </cell>
          <cell r="U13">
            <v>37287</v>
          </cell>
          <cell r="V13">
            <v>724</v>
          </cell>
          <cell r="W13">
            <v>37319</v>
          </cell>
          <cell r="X13">
            <v>943</v>
          </cell>
          <cell r="Y13">
            <v>37343</v>
          </cell>
        </row>
        <row r="14">
          <cell r="A14" t="str">
            <v>Delhi North(I)</v>
          </cell>
          <cell r="B14">
            <v>695.15</v>
          </cell>
          <cell r="C14">
            <v>37025</v>
          </cell>
          <cell r="D14">
            <v>935</v>
          </cell>
          <cell r="E14">
            <v>37060</v>
          </cell>
          <cell r="F14">
            <v>2225</v>
          </cell>
          <cell r="G14">
            <v>37091</v>
          </cell>
          <cell r="H14">
            <v>1178</v>
          </cell>
          <cell r="I14">
            <v>37123</v>
          </cell>
          <cell r="J14">
            <v>1476</v>
          </cell>
          <cell r="K14">
            <v>37152</v>
          </cell>
          <cell r="L14">
            <v>1414</v>
          </cell>
          <cell r="M14">
            <v>37175</v>
          </cell>
        </row>
        <row r="15">
          <cell r="A15" t="str">
            <v>Delhi South(II)</v>
          </cell>
          <cell r="B15">
            <v>618</v>
          </cell>
          <cell r="C15">
            <v>37022</v>
          </cell>
          <cell r="D15">
            <v>740</v>
          </cell>
          <cell r="E15">
            <v>37060</v>
          </cell>
          <cell r="F15">
            <v>1727</v>
          </cell>
          <cell r="G15">
            <v>37090</v>
          </cell>
          <cell r="H15">
            <v>1265</v>
          </cell>
          <cell r="I15">
            <v>37123</v>
          </cell>
          <cell r="J15">
            <v>2380</v>
          </cell>
          <cell r="K15">
            <v>37152</v>
          </cell>
          <cell r="L15">
            <v>1729</v>
          </cell>
          <cell r="M15">
            <v>37175</v>
          </cell>
          <cell r="N15">
            <v>667</v>
          </cell>
          <cell r="O15">
            <v>37215</v>
          </cell>
          <cell r="P15">
            <v>1738</v>
          </cell>
          <cell r="Q15">
            <v>37244</v>
          </cell>
          <cell r="R15">
            <v>2046</v>
          </cell>
          <cell r="S15">
            <v>37264</v>
          </cell>
          <cell r="T15">
            <v>2697</v>
          </cell>
          <cell r="U15">
            <v>37295</v>
          </cell>
          <cell r="V15">
            <v>1400</v>
          </cell>
          <cell r="W15">
            <v>37330</v>
          </cell>
          <cell r="X15">
            <v>1449</v>
          </cell>
          <cell r="Y15">
            <v>37343</v>
          </cell>
        </row>
        <row r="16">
          <cell r="A16" t="str">
            <v>Ghaziabad</v>
          </cell>
          <cell r="N16">
            <v>136.5</v>
          </cell>
          <cell r="O16">
            <v>37204</v>
          </cell>
          <cell r="P16">
            <v>327</v>
          </cell>
          <cell r="Q16">
            <v>37238</v>
          </cell>
          <cell r="R16">
            <v>197</v>
          </cell>
          <cell r="S16">
            <v>37264</v>
          </cell>
          <cell r="T16">
            <v>212</v>
          </cell>
          <cell r="U16">
            <v>37294</v>
          </cell>
          <cell r="V16">
            <v>160.5</v>
          </cell>
          <cell r="W16">
            <v>37326</v>
          </cell>
          <cell r="X16">
            <v>200</v>
          </cell>
          <cell r="Y16">
            <v>37349</v>
          </cell>
        </row>
        <row r="17">
          <cell r="A17" t="str">
            <v>Lucknow</v>
          </cell>
          <cell r="B17">
            <v>171.7</v>
          </cell>
          <cell r="C17">
            <v>37022</v>
          </cell>
          <cell r="D17">
            <v>86.45</v>
          </cell>
          <cell r="E17">
            <v>37043</v>
          </cell>
          <cell r="F17">
            <v>247.25</v>
          </cell>
          <cell r="G17">
            <v>37092</v>
          </cell>
          <cell r="H17">
            <v>447.55</v>
          </cell>
          <cell r="I17">
            <v>37127</v>
          </cell>
          <cell r="J17">
            <v>86.45</v>
          </cell>
          <cell r="K17">
            <v>37179</v>
          </cell>
          <cell r="L17">
            <v>93.55</v>
          </cell>
          <cell r="M17">
            <v>37179</v>
          </cell>
          <cell r="T17">
            <v>91</v>
          </cell>
          <cell r="U17">
            <v>37323</v>
          </cell>
          <cell r="V17">
            <v>91</v>
          </cell>
          <cell r="W17">
            <v>37323</v>
          </cell>
          <cell r="X17">
            <v>91</v>
          </cell>
          <cell r="Y17">
            <v>37342</v>
          </cell>
        </row>
        <row r="18">
          <cell r="A18" t="str">
            <v>Kanpur</v>
          </cell>
          <cell r="B18">
            <v>585.80999999999995</v>
          </cell>
          <cell r="C18">
            <v>37012</v>
          </cell>
          <cell r="D18">
            <v>599.21</v>
          </cell>
          <cell r="E18">
            <v>37046</v>
          </cell>
          <cell r="F18">
            <v>617.70000000000005</v>
          </cell>
          <cell r="G18">
            <v>37083</v>
          </cell>
          <cell r="H18">
            <v>1213.5999999999999</v>
          </cell>
          <cell r="I18">
            <v>37117</v>
          </cell>
          <cell r="J18">
            <v>553.80769230769226</v>
          </cell>
          <cell r="K18">
            <v>37144</v>
          </cell>
          <cell r="L18">
            <v>711.65</v>
          </cell>
          <cell r="M18">
            <v>37182</v>
          </cell>
          <cell r="N18">
            <v>273.60000000000002</v>
          </cell>
          <cell r="O18">
            <v>37214</v>
          </cell>
          <cell r="P18">
            <v>600.1</v>
          </cell>
          <cell r="Q18">
            <v>37235</v>
          </cell>
          <cell r="R18">
            <v>770.62</v>
          </cell>
          <cell r="S18">
            <v>37265</v>
          </cell>
          <cell r="T18">
            <v>497.05</v>
          </cell>
          <cell r="U18">
            <v>37300</v>
          </cell>
          <cell r="V18">
            <v>337.65</v>
          </cell>
          <cell r="W18">
            <v>37320</v>
          </cell>
          <cell r="X18">
            <v>449.45</v>
          </cell>
          <cell r="Y18">
            <v>37354</v>
          </cell>
        </row>
        <row r="19">
          <cell r="A19" t="str">
            <v>Bhopal</v>
          </cell>
          <cell r="B19">
            <v>644.25</v>
          </cell>
          <cell r="C19">
            <v>37033</v>
          </cell>
          <cell r="D19">
            <v>525.29999999999995</v>
          </cell>
          <cell r="E19">
            <v>37055</v>
          </cell>
          <cell r="F19">
            <v>717.15</v>
          </cell>
          <cell r="G19">
            <v>37091</v>
          </cell>
          <cell r="H19">
            <v>288.60000000000002</v>
          </cell>
          <cell r="I19">
            <v>37126</v>
          </cell>
          <cell r="J19">
            <v>281</v>
          </cell>
          <cell r="K19">
            <v>37158</v>
          </cell>
          <cell r="L19">
            <v>334.8</v>
          </cell>
          <cell r="M19">
            <v>37187</v>
          </cell>
          <cell r="P19">
            <v>101.9</v>
          </cell>
          <cell r="Q19">
            <v>37245</v>
          </cell>
          <cell r="R19">
            <v>336.25</v>
          </cell>
          <cell r="S19">
            <v>37277</v>
          </cell>
          <cell r="T19">
            <v>378.65</v>
          </cell>
          <cell r="U19">
            <v>37302</v>
          </cell>
          <cell r="V19">
            <v>164.5</v>
          </cell>
          <cell r="W19">
            <v>37334</v>
          </cell>
          <cell r="X19">
            <v>101.9</v>
          </cell>
          <cell r="Y19">
            <v>37363</v>
          </cell>
        </row>
        <row r="20">
          <cell r="A20" t="str">
            <v>Jaipur</v>
          </cell>
          <cell r="B20">
            <v>56.9</v>
          </cell>
          <cell r="C20">
            <v>37014</v>
          </cell>
          <cell r="D20">
            <v>56.9</v>
          </cell>
          <cell r="E20">
            <v>37041</v>
          </cell>
          <cell r="F20">
            <v>53</v>
          </cell>
          <cell r="G20">
            <v>37074</v>
          </cell>
          <cell r="H20">
            <v>126.9</v>
          </cell>
          <cell r="I20">
            <v>37106</v>
          </cell>
          <cell r="J20">
            <v>126.9</v>
          </cell>
          <cell r="K20">
            <v>37141</v>
          </cell>
          <cell r="L20">
            <v>326</v>
          </cell>
          <cell r="M20">
            <v>37162</v>
          </cell>
          <cell r="N20">
            <v>154.4</v>
          </cell>
          <cell r="O20">
            <v>37197</v>
          </cell>
          <cell r="P20">
            <v>56.9</v>
          </cell>
          <cell r="Q20">
            <v>37229</v>
          </cell>
          <cell r="R20">
            <v>99</v>
          </cell>
          <cell r="S20">
            <v>37256</v>
          </cell>
          <cell r="T20">
            <v>56.9</v>
          </cell>
          <cell r="U20">
            <v>37291</v>
          </cell>
          <cell r="V20">
            <v>161.85</v>
          </cell>
          <cell r="W20">
            <v>37321</v>
          </cell>
          <cell r="X20">
            <v>392</v>
          </cell>
          <cell r="Y20">
            <v>37343</v>
          </cell>
        </row>
        <row r="21">
          <cell r="A21" t="str">
            <v>Ahmedabad</v>
          </cell>
          <cell r="B21">
            <v>226</v>
          </cell>
          <cell r="C21">
            <v>37018</v>
          </cell>
          <cell r="D21">
            <v>388</v>
          </cell>
          <cell r="E21">
            <v>37057</v>
          </cell>
          <cell r="F21">
            <v>1353</v>
          </cell>
          <cell r="G21">
            <v>37081</v>
          </cell>
          <cell r="H21">
            <v>681.65</v>
          </cell>
          <cell r="I21">
            <v>37109</v>
          </cell>
          <cell r="J21">
            <v>1205.6500000000001</v>
          </cell>
          <cell r="K21">
            <v>37144</v>
          </cell>
          <cell r="L21">
            <v>930.75</v>
          </cell>
          <cell r="M21">
            <v>37181</v>
          </cell>
          <cell r="N21">
            <v>433.45</v>
          </cell>
          <cell r="O21">
            <v>37237</v>
          </cell>
          <cell r="P21">
            <v>1001.65</v>
          </cell>
          <cell r="Q21">
            <v>37237</v>
          </cell>
          <cell r="R21">
            <v>1119</v>
          </cell>
          <cell r="S21">
            <v>37252</v>
          </cell>
          <cell r="T21">
            <v>683.8</v>
          </cell>
          <cell r="U21">
            <v>37299</v>
          </cell>
          <cell r="V21">
            <v>817</v>
          </cell>
          <cell r="W21">
            <v>37329</v>
          </cell>
          <cell r="X21">
            <v>1083.3499999999999</v>
          </cell>
          <cell r="Y21">
            <v>37345</v>
          </cell>
        </row>
        <row r="22">
          <cell r="A22" t="str">
            <v>Baroda</v>
          </cell>
          <cell r="B22">
            <v>263.05</v>
          </cell>
          <cell r="C22">
            <v>37014</v>
          </cell>
          <cell r="D22">
            <v>256.89999999999998</v>
          </cell>
          <cell r="E22">
            <v>37042</v>
          </cell>
          <cell r="F22">
            <v>987.75</v>
          </cell>
          <cell r="G22">
            <v>37070</v>
          </cell>
          <cell r="H22">
            <v>580.65</v>
          </cell>
          <cell r="I22">
            <v>37099</v>
          </cell>
          <cell r="J22">
            <v>1589.25</v>
          </cell>
          <cell r="K22">
            <v>37138</v>
          </cell>
          <cell r="L22">
            <v>945.45</v>
          </cell>
          <cell r="M22">
            <v>37161</v>
          </cell>
          <cell r="N22">
            <v>163.9</v>
          </cell>
          <cell r="O22">
            <v>37193</v>
          </cell>
          <cell r="P22">
            <v>294.7</v>
          </cell>
          <cell r="Q22">
            <v>37229</v>
          </cell>
          <cell r="R22">
            <v>356.4</v>
          </cell>
          <cell r="S22">
            <v>37258</v>
          </cell>
          <cell r="T22">
            <v>277.85000000000002</v>
          </cell>
          <cell r="U22">
            <v>37286</v>
          </cell>
          <cell r="V22">
            <v>482.6</v>
          </cell>
          <cell r="W22">
            <v>37315</v>
          </cell>
          <cell r="X22">
            <v>307.2</v>
          </cell>
          <cell r="Y22">
            <v>37350</v>
          </cell>
        </row>
        <row r="23">
          <cell r="A23" t="str">
            <v>Nagpur</v>
          </cell>
          <cell r="B23">
            <v>560.5</v>
          </cell>
          <cell r="C23">
            <v>37014</v>
          </cell>
          <cell r="D23">
            <v>628.65</v>
          </cell>
          <cell r="E23">
            <v>37040</v>
          </cell>
          <cell r="F23">
            <v>1078.8</v>
          </cell>
          <cell r="G23">
            <v>37089</v>
          </cell>
          <cell r="H23">
            <v>687</v>
          </cell>
          <cell r="I23">
            <v>37104</v>
          </cell>
          <cell r="J23">
            <v>623</v>
          </cell>
          <cell r="K23">
            <v>37151</v>
          </cell>
          <cell r="L23">
            <v>665</v>
          </cell>
          <cell r="M23">
            <v>37172</v>
          </cell>
          <cell r="N23">
            <v>271</v>
          </cell>
          <cell r="O23">
            <v>37195</v>
          </cell>
          <cell r="P23">
            <v>372</v>
          </cell>
          <cell r="Q23">
            <v>37229</v>
          </cell>
          <cell r="R23">
            <v>359</v>
          </cell>
          <cell r="S23">
            <v>37258</v>
          </cell>
          <cell r="T23">
            <v>468</v>
          </cell>
          <cell r="U23">
            <v>37292</v>
          </cell>
          <cell r="V23">
            <v>428</v>
          </cell>
          <cell r="W23">
            <v>37326</v>
          </cell>
          <cell r="X23">
            <v>430</v>
          </cell>
          <cell r="Y23">
            <v>37349</v>
          </cell>
        </row>
        <row r="24">
          <cell r="A24" t="str">
            <v>Additional Payment</v>
          </cell>
          <cell r="N24">
            <v>68</v>
          </cell>
          <cell r="O24">
            <v>36927</v>
          </cell>
        </row>
        <row r="25">
          <cell r="A25" t="str">
            <v>Mumbai City</v>
          </cell>
          <cell r="B25">
            <v>176</v>
          </cell>
          <cell r="C25">
            <v>37041</v>
          </cell>
          <cell r="D25">
            <v>202.2</v>
          </cell>
          <cell r="E25">
            <v>37041</v>
          </cell>
          <cell r="F25">
            <v>193</v>
          </cell>
          <cell r="G25">
            <v>37071</v>
          </cell>
          <cell r="H25">
            <v>451.45</v>
          </cell>
          <cell r="I25">
            <v>37099</v>
          </cell>
          <cell r="J25">
            <v>294.8</v>
          </cell>
          <cell r="K25">
            <v>37161</v>
          </cell>
          <cell r="L25">
            <v>312.57</v>
          </cell>
          <cell r="M25">
            <v>37193</v>
          </cell>
          <cell r="N25">
            <v>204</v>
          </cell>
          <cell r="O25">
            <v>37232</v>
          </cell>
          <cell r="P25">
            <v>307.45</v>
          </cell>
          <cell r="Q25">
            <v>37253</v>
          </cell>
          <cell r="R25">
            <v>455</v>
          </cell>
          <cell r="S25">
            <v>37285</v>
          </cell>
          <cell r="T25">
            <v>268</v>
          </cell>
          <cell r="U25">
            <v>37315</v>
          </cell>
          <cell r="V25">
            <v>320</v>
          </cell>
          <cell r="W25">
            <v>37343</v>
          </cell>
          <cell r="X25">
            <v>489</v>
          </cell>
          <cell r="Y25">
            <v>37365</v>
          </cell>
        </row>
        <row r="26">
          <cell r="A26" t="str">
            <v>Mumbai Sion</v>
          </cell>
          <cell r="B26">
            <v>166</v>
          </cell>
          <cell r="C26">
            <v>37015</v>
          </cell>
          <cell r="D26">
            <v>478.9</v>
          </cell>
          <cell r="E26">
            <v>37040</v>
          </cell>
          <cell r="F26">
            <v>1407</v>
          </cell>
          <cell r="G26">
            <v>37069</v>
          </cell>
          <cell r="H26">
            <v>416</v>
          </cell>
          <cell r="I26">
            <v>37103</v>
          </cell>
          <cell r="J26">
            <v>707.95</v>
          </cell>
          <cell r="K26">
            <v>37132</v>
          </cell>
          <cell r="L26">
            <v>565</v>
          </cell>
          <cell r="M26">
            <v>37162</v>
          </cell>
          <cell r="N26">
            <v>179.95</v>
          </cell>
          <cell r="O26">
            <v>37194</v>
          </cell>
          <cell r="P26">
            <v>296.5</v>
          </cell>
          <cell r="Q26">
            <v>37223</v>
          </cell>
          <cell r="R26">
            <v>222.2</v>
          </cell>
          <cell r="S26">
            <v>37256</v>
          </cell>
          <cell r="T26">
            <v>179.95</v>
          </cell>
          <cell r="U26">
            <v>37286</v>
          </cell>
          <cell r="V26">
            <v>179</v>
          </cell>
          <cell r="W26">
            <v>37315</v>
          </cell>
          <cell r="X26">
            <v>354.95</v>
          </cell>
          <cell r="Y26">
            <v>37345</v>
          </cell>
        </row>
        <row r="27">
          <cell r="A27" t="str">
            <v>Pune</v>
          </cell>
          <cell r="B27">
            <v>619</v>
          </cell>
          <cell r="C27">
            <v>37050</v>
          </cell>
          <cell r="D27">
            <v>515</v>
          </cell>
          <cell r="E27">
            <v>37050</v>
          </cell>
          <cell r="F27">
            <v>515</v>
          </cell>
          <cell r="G27">
            <v>37085</v>
          </cell>
          <cell r="H27">
            <v>1286.9230769230769</v>
          </cell>
          <cell r="I27">
            <v>37123</v>
          </cell>
          <cell r="J27">
            <v>804</v>
          </cell>
          <cell r="K27">
            <v>37139</v>
          </cell>
          <cell r="L27">
            <v>1722.6</v>
          </cell>
          <cell r="M27">
            <v>37194</v>
          </cell>
          <cell r="N27">
            <v>159.38461538461539</v>
          </cell>
          <cell r="O27">
            <v>37218</v>
          </cell>
          <cell r="P27">
            <v>431.8</v>
          </cell>
          <cell r="Q27">
            <v>37264</v>
          </cell>
          <cell r="R27">
            <v>734.95</v>
          </cell>
          <cell r="S27">
            <v>37264</v>
          </cell>
          <cell r="T27">
            <v>594.19230769230774</v>
          </cell>
          <cell r="U27">
            <v>37319</v>
          </cell>
          <cell r="V27">
            <v>281.61538461538464</v>
          </cell>
          <cell r="W27">
            <v>37319</v>
          </cell>
          <cell r="X27">
            <v>948.5</v>
          </cell>
          <cell r="Y27">
            <v>37376</v>
          </cell>
        </row>
        <row r="28">
          <cell r="A28" t="str">
            <v>Bangalore</v>
          </cell>
          <cell r="B28">
            <v>284.2</v>
          </cell>
          <cell r="C28">
            <v>37025</v>
          </cell>
          <cell r="D28">
            <v>385.5</v>
          </cell>
          <cell r="E28">
            <v>37055</v>
          </cell>
          <cell r="F28">
            <v>589.95000000000005</v>
          </cell>
          <cell r="G28">
            <v>37088</v>
          </cell>
          <cell r="H28">
            <v>754.2</v>
          </cell>
          <cell r="I28">
            <v>37111</v>
          </cell>
          <cell r="J28">
            <v>1016.8</v>
          </cell>
          <cell r="K28">
            <v>37148</v>
          </cell>
          <cell r="L28">
            <v>808.4</v>
          </cell>
          <cell r="M28">
            <v>37174</v>
          </cell>
          <cell r="N28">
            <v>342.9</v>
          </cell>
          <cell r="O28">
            <v>37208</v>
          </cell>
          <cell r="P28">
            <v>344.05</v>
          </cell>
          <cell r="Q28">
            <v>37243</v>
          </cell>
          <cell r="R28">
            <v>448.5</v>
          </cell>
          <cell r="S28">
            <v>37273</v>
          </cell>
          <cell r="T28">
            <v>376.55</v>
          </cell>
          <cell r="U28">
            <v>37300</v>
          </cell>
          <cell r="V28">
            <v>356.75</v>
          </cell>
          <cell r="W28">
            <v>37328</v>
          </cell>
          <cell r="X28">
            <v>277.39999999999998</v>
          </cell>
          <cell r="Y28">
            <v>37358</v>
          </cell>
        </row>
        <row r="29">
          <cell r="A29" t="str">
            <v>Goa</v>
          </cell>
          <cell r="D29">
            <v>370.1</v>
          </cell>
          <cell r="E29">
            <v>37056</v>
          </cell>
          <cell r="F29">
            <v>419.5</v>
          </cell>
          <cell r="G29">
            <v>37088</v>
          </cell>
          <cell r="H29">
            <v>407.1</v>
          </cell>
          <cell r="I29">
            <v>37130</v>
          </cell>
          <cell r="J29">
            <v>490.2</v>
          </cell>
          <cell r="K29">
            <v>37154</v>
          </cell>
          <cell r="L29">
            <v>404.92</v>
          </cell>
          <cell r="M29">
            <v>37193</v>
          </cell>
          <cell r="N29">
            <v>320.5</v>
          </cell>
          <cell r="O29">
            <v>37202</v>
          </cell>
          <cell r="P29">
            <v>471.2</v>
          </cell>
          <cell r="Q29">
            <v>37238</v>
          </cell>
          <cell r="R29">
            <v>172.8</v>
          </cell>
          <cell r="S29">
            <v>37264</v>
          </cell>
          <cell r="T29">
            <v>150.35</v>
          </cell>
          <cell r="U29">
            <v>37306</v>
          </cell>
          <cell r="V29">
            <v>150.35</v>
          </cell>
          <cell r="W29">
            <v>37341</v>
          </cell>
          <cell r="X29">
            <v>159</v>
          </cell>
          <cell r="Y29">
            <v>37368</v>
          </cell>
        </row>
        <row r="30">
          <cell r="A30" t="str">
            <v>Hyderabad</v>
          </cell>
          <cell r="B30">
            <v>429.8</v>
          </cell>
          <cell r="C30">
            <v>37020</v>
          </cell>
          <cell r="D30">
            <v>659.34615384615381</v>
          </cell>
          <cell r="E30">
            <v>37041</v>
          </cell>
          <cell r="F30">
            <v>2297.3461538461538</v>
          </cell>
          <cell r="G30">
            <v>37078</v>
          </cell>
          <cell r="H30">
            <v>971.1</v>
          </cell>
          <cell r="I30">
            <v>37111</v>
          </cell>
          <cell r="J30">
            <v>1074.55</v>
          </cell>
          <cell r="K30">
            <v>37138</v>
          </cell>
          <cell r="L30">
            <v>1071.03</v>
          </cell>
          <cell r="M30">
            <v>37172</v>
          </cell>
          <cell r="N30">
            <v>782.6</v>
          </cell>
          <cell r="O30">
            <v>37198</v>
          </cell>
          <cell r="P30">
            <v>689.25</v>
          </cell>
          <cell r="Q30">
            <v>37232</v>
          </cell>
          <cell r="R30">
            <v>669.4</v>
          </cell>
          <cell r="S30">
            <v>37260</v>
          </cell>
          <cell r="T30">
            <v>918.25</v>
          </cell>
          <cell r="U30">
            <v>37300</v>
          </cell>
          <cell r="V30">
            <v>569.1</v>
          </cell>
          <cell r="W30">
            <v>37321</v>
          </cell>
          <cell r="X30">
            <v>765.55</v>
          </cell>
          <cell r="Y30">
            <v>37349</v>
          </cell>
        </row>
        <row r="31">
          <cell r="A31" t="str">
            <v>Vizag</v>
          </cell>
          <cell r="B31">
            <v>190</v>
          </cell>
          <cell r="C31">
            <v>37015</v>
          </cell>
          <cell r="D31">
            <v>154.9</v>
          </cell>
          <cell r="E31">
            <v>37039</v>
          </cell>
          <cell r="F31">
            <v>1859.85</v>
          </cell>
          <cell r="G31">
            <v>37075</v>
          </cell>
          <cell r="H31">
            <v>348.05</v>
          </cell>
          <cell r="I31">
            <v>37106</v>
          </cell>
          <cell r="J31">
            <v>516.20000000000005</v>
          </cell>
          <cell r="K31">
            <v>37134</v>
          </cell>
          <cell r="L31">
            <v>194.59</v>
          </cell>
          <cell r="M31">
            <v>37160</v>
          </cell>
          <cell r="N31" t="str">
            <v>Not covered under ESI Act</v>
          </cell>
          <cell r="T31">
            <v>108.15</v>
          </cell>
          <cell r="U31">
            <v>37286</v>
          </cell>
          <cell r="V31">
            <v>313</v>
          </cell>
          <cell r="W31">
            <v>37314</v>
          </cell>
          <cell r="X31">
            <v>109.85</v>
          </cell>
          <cell r="Y31">
            <v>37343</v>
          </cell>
        </row>
        <row r="32">
          <cell r="A32" t="str">
            <v>Coimbatore</v>
          </cell>
          <cell r="B32">
            <v>298</v>
          </cell>
          <cell r="C32">
            <v>37019</v>
          </cell>
          <cell r="D32">
            <v>299</v>
          </cell>
          <cell r="E32">
            <v>37049</v>
          </cell>
          <cell r="F32">
            <v>1618</v>
          </cell>
          <cell r="G32">
            <v>37077</v>
          </cell>
          <cell r="H32">
            <v>382</v>
          </cell>
          <cell r="I32">
            <v>37110</v>
          </cell>
          <cell r="J32">
            <v>892</v>
          </cell>
          <cell r="K32">
            <v>37140</v>
          </cell>
          <cell r="L32">
            <v>673</v>
          </cell>
          <cell r="M32">
            <v>37169</v>
          </cell>
          <cell r="N32">
            <v>225</v>
          </cell>
          <cell r="O32">
            <v>37201</v>
          </cell>
          <cell r="P32">
            <v>195</v>
          </cell>
          <cell r="Q32">
            <v>37230</v>
          </cell>
          <cell r="R32">
            <v>351.07692307692309</v>
          </cell>
          <cell r="S32">
            <v>37258</v>
          </cell>
          <cell r="T32">
            <v>195</v>
          </cell>
          <cell r="U32">
            <v>37288</v>
          </cell>
          <cell r="V32">
            <v>431</v>
          </cell>
          <cell r="W32">
            <v>37320</v>
          </cell>
          <cell r="X32">
            <v>257</v>
          </cell>
          <cell r="Y32">
            <v>37348</v>
          </cell>
        </row>
        <row r="33">
          <cell r="A33" t="str">
            <v>Kochi</v>
          </cell>
          <cell r="N33">
            <v>104</v>
          </cell>
          <cell r="O33">
            <v>37193</v>
          </cell>
          <cell r="P33">
            <v>96.95</v>
          </cell>
          <cell r="Q33">
            <v>37224</v>
          </cell>
          <cell r="R33">
            <v>203.9</v>
          </cell>
          <cell r="S33">
            <v>37253</v>
          </cell>
          <cell r="T33">
            <v>279.39999999999998</v>
          </cell>
          <cell r="U33">
            <v>37287</v>
          </cell>
          <cell r="V33">
            <v>310</v>
          </cell>
          <cell r="W33">
            <v>37315</v>
          </cell>
          <cell r="X33">
            <v>450</v>
          </cell>
          <cell r="Y33">
            <v>37343</v>
          </cell>
        </row>
        <row r="34">
          <cell r="A34" t="str">
            <v>Chennai</v>
          </cell>
          <cell r="B34">
            <v>1187</v>
          </cell>
          <cell r="C34">
            <v>37018</v>
          </cell>
          <cell r="D34">
            <v>1072.8</v>
          </cell>
          <cell r="E34">
            <v>37053</v>
          </cell>
          <cell r="F34">
            <v>2308.9499999999998</v>
          </cell>
          <cell r="G34">
            <v>37071</v>
          </cell>
          <cell r="H34">
            <v>1161.4000000000001</v>
          </cell>
          <cell r="I34">
            <v>37102</v>
          </cell>
          <cell r="J34">
            <v>1864.05</v>
          </cell>
          <cell r="K34">
            <v>37134</v>
          </cell>
          <cell r="L34">
            <v>1368.83</v>
          </cell>
          <cell r="M34">
            <v>37169</v>
          </cell>
          <cell r="N34">
            <v>652.70000000000005</v>
          </cell>
          <cell r="O34">
            <v>37198</v>
          </cell>
          <cell r="P34">
            <v>185.25</v>
          </cell>
          <cell r="Q34">
            <v>37228</v>
          </cell>
          <cell r="R34">
            <v>192.05</v>
          </cell>
          <cell r="S34">
            <v>37259</v>
          </cell>
          <cell r="T34">
            <v>440.35</v>
          </cell>
          <cell r="U34">
            <v>37291</v>
          </cell>
          <cell r="V34">
            <v>721.2</v>
          </cell>
          <cell r="W34">
            <v>37320</v>
          </cell>
          <cell r="X34">
            <v>497.2</v>
          </cell>
          <cell r="Y34">
            <v>37349</v>
          </cell>
        </row>
        <row r="35">
          <cell r="A35" t="str">
            <v>Madurai</v>
          </cell>
          <cell r="B35">
            <v>164.6</v>
          </cell>
          <cell r="C35">
            <v>37014</v>
          </cell>
          <cell r="D35">
            <v>333.5</v>
          </cell>
          <cell r="E35">
            <v>37043</v>
          </cell>
          <cell r="F35">
            <v>314.7</v>
          </cell>
          <cell r="G35">
            <v>37075</v>
          </cell>
          <cell r="H35">
            <v>615.5</v>
          </cell>
          <cell r="I35">
            <v>37102</v>
          </cell>
          <cell r="J35">
            <v>565.9</v>
          </cell>
          <cell r="K35">
            <v>37139</v>
          </cell>
          <cell r="L35">
            <v>763</v>
          </cell>
          <cell r="M35">
            <v>37165</v>
          </cell>
          <cell r="N35">
            <v>99.5</v>
          </cell>
          <cell r="O35">
            <v>37194</v>
          </cell>
          <cell r="P35">
            <v>83</v>
          </cell>
          <cell r="Q35">
            <v>37224</v>
          </cell>
          <cell r="R35">
            <v>89.5</v>
          </cell>
          <cell r="S35">
            <v>37253</v>
          </cell>
          <cell r="T35">
            <v>255</v>
          </cell>
          <cell r="U35">
            <v>37287</v>
          </cell>
          <cell r="V35">
            <v>417.7</v>
          </cell>
          <cell r="W35">
            <v>37313</v>
          </cell>
          <cell r="X35">
            <v>1077.5</v>
          </cell>
          <cell r="Y35">
            <v>37342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rial balance"/>
      <sheetName val="cover"/>
      <sheetName val="contents"/>
      <sheetName val="statement"/>
      <sheetName val="PL account"/>
      <sheetName val="BS"/>
      <sheetName val="Notes"/>
      <sheetName val="PL statement"/>
      <sheetName val="trial_balance"/>
      <sheetName val="PL_account"/>
      <sheetName val="PL_statement"/>
    </sheetNames>
    <sheetDataSet>
      <sheetData sheetId="0" refreshError="1">
        <row r="17">
          <cell r="C17" t="str">
            <v>($)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Earnings Monitor"/>
      <sheetName val="Operating Statistics"/>
      <sheetName val="Old"/>
      <sheetName val="Capital History"/>
      <sheetName val="Income Tax"/>
      <sheetName val="Other inc"/>
      <sheetName val="Business"/>
      <sheetName val="Orderbook"/>
      <sheetName val="Demerged"/>
      <sheetName val="Financials"/>
      <sheetName val="Capex &amp; Depreciation"/>
      <sheetName val="Debt (2)"/>
      <sheetName val="First Page"/>
      <sheetName val="Range Names"/>
      <sheetName val="Cover"/>
      <sheetName val="XXXXXXX"/>
      <sheetName val="MenuData"/>
    </sheetNames>
    <sheetDataSet>
      <sheetData sheetId="0" refreshError="1">
        <row r="7">
          <cell r="E7" t="str">
            <v>Working Draft</v>
          </cell>
        </row>
        <row r="8">
          <cell r="E8">
            <v>37862</v>
          </cell>
        </row>
        <row r="13">
          <cell r="E13" t="str">
            <v>m</v>
          </cell>
        </row>
        <row r="14">
          <cell r="E14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  <sheetName val="TRIAL BALANCE"/>
    </sheetNames>
    <definedNames>
      <definedName name="Equity_Del_Item"/>
      <definedName name="Equity_Ins_Item"/>
      <definedName name="validate_Equity_Dat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est"/>
      <sheetName val="deprn"/>
      <sheetName val="Workings"/>
      <sheetName val="WCap"/>
      <sheetName val="consolidated"/>
      <sheetName val="existing"/>
      <sheetName val="Analysis"/>
      <sheetName val="CMA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TODAYS WRITING PRODUCTS LIMITED</v>
          </cell>
        </row>
        <row r="5">
          <cell r="A5" t="str">
            <v xml:space="preserve">FINANCIAL PROJECTIONS </v>
          </cell>
          <cell r="G5" t="str">
            <v>Existing Operations</v>
          </cell>
        </row>
        <row r="6">
          <cell r="G6" t="str">
            <v>(Rs. in Lacs)</v>
          </cell>
        </row>
        <row r="7">
          <cell r="A7" t="str">
            <v>For the year ending March 31,</v>
          </cell>
          <cell r="B7">
            <v>2004</v>
          </cell>
          <cell r="C7">
            <v>2005</v>
          </cell>
          <cell r="D7">
            <v>2006</v>
          </cell>
          <cell r="E7">
            <v>2007</v>
          </cell>
          <cell r="F7">
            <v>2008</v>
          </cell>
          <cell r="G7">
            <v>2009</v>
          </cell>
          <cell r="H7">
            <v>2010</v>
          </cell>
        </row>
        <row r="9">
          <cell r="A9" t="str">
            <v>INCOME</v>
          </cell>
        </row>
        <row r="11">
          <cell r="A11" t="str">
            <v>Net Income</v>
          </cell>
          <cell r="B11">
            <v>8248.34</v>
          </cell>
          <cell r="C11">
            <v>9200</v>
          </cell>
          <cell r="D11">
            <v>10120</v>
          </cell>
          <cell r="E11">
            <v>11132</v>
          </cell>
          <cell r="F11">
            <v>12245.2</v>
          </cell>
          <cell r="G11">
            <v>13469.720000000001</v>
          </cell>
          <cell r="H11">
            <v>14816.692000000003</v>
          </cell>
        </row>
        <row r="13">
          <cell r="A13" t="str">
            <v>EXPENSES</v>
          </cell>
        </row>
        <row r="15">
          <cell r="A15" t="str">
            <v>Cost of Production</v>
          </cell>
          <cell r="B15">
            <v>5964.62</v>
          </cell>
          <cell r="C15">
            <v>6352.7936530259412</v>
          </cell>
          <cell r="D15">
            <v>6988.073018328535</v>
          </cell>
          <cell r="E15">
            <v>7686.8803201613891</v>
          </cell>
          <cell r="F15">
            <v>8455.5683521775281</v>
          </cell>
          <cell r="G15">
            <v>9301.1251873952806</v>
          </cell>
          <cell r="H15">
            <v>10231.237706134811</v>
          </cell>
        </row>
        <row r="16">
          <cell r="A16" t="str">
            <v>Office &amp; Administrative Expenses</v>
          </cell>
          <cell r="B16">
            <v>182.28</v>
          </cell>
          <cell r="C16">
            <v>200</v>
          </cell>
          <cell r="D16">
            <v>220.00000000000003</v>
          </cell>
          <cell r="E16">
            <v>242.00000000000006</v>
          </cell>
          <cell r="F16">
            <v>266.2000000000001</v>
          </cell>
          <cell r="G16">
            <v>292.82000000000016</v>
          </cell>
          <cell r="H16">
            <v>322.1020000000002</v>
          </cell>
        </row>
        <row r="17">
          <cell r="A17" t="str">
            <v>Selling &amp; Distribution Expenses</v>
          </cell>
          <cell r="B17">
            <v>1009.72</v>
          </cell>
          <cell r="C17">
            <v>1050</v>
          </cell>
          <cell r="D17">
            <v>1155</v>
          </cell>
          <cell r="E17">
            <v>1270.5</v>
          </cell>
          <cell r="F17">
            <v>1397.5500000000002</v>
          </cell>
          <cell r="G17">
            <v>1537.3050000000003</v>
          </cell>
          <cell r="H17">
            <v>1691.0355000000004</v>
          </cell>
        </row>
        <row r="19">
          <cell r="B19">
            <v>7156.62</v>
          </cell>
          <cell r="C19">
            <v>7602.7936530259412</v>
          </cell>
          <cell r="D19">
            <v>8363.0730183285341</v>
          </cell>
          <cell r="E19">
            <v>9199.3803201613882</v>
          </cell>
          <cell r="F19">
            <v>10119.318352177528</v>
          </cell>
          <cell r="G19">
            <v>11131.250187395281</v>
          </cell>
          <cell r="H19">
            <v>12244.375206134811</v>
          </cell>
        </row>
        <row r="21">
          <cell r="A21" t="str">
            <v>PBDIT</v>
          </cell>
          <cell r="B21">
            <v>1091.7200000000003</v>
          </cell>
          <cell r="C21">
            <v>1597.2063469740588</v>
          </cell>
          <cell r="D21">
            <v>1756.9269816714659</v>
          </cell>
          <cell r="E21">
            <v>1932.6196798386118</v>
          </cell>
          <cell r="F21">
            <v>2125.8816478224726</v>
          </cell>
          <cell r="G21">
            <v>2338.4698126047206</v>
          </cell>
          <cell r="H21">
            <v>2572.3167938651914</v>
          </cell>
        </row>
        <row r="23">
          <cell r="A23" t="str">
            <v>Interest on Term Liabilities</v>
          </cell>
          <cell r="B23">
            <v>82.875</v>
          </cell>
          <cell r="C23">
            <v>137.55035000000001</v>
          </cell>
          <cell r="D23">
            <v>133.38855000000001</v>
          </cell>
          <cell r="E23">
            <v>171.93535000000003</v>
          </cell>
          <cell r="F23">
            <v>144.73785000000004</v>
          </cell>
          <cell r="G23">
            <v>116.39035000000003</v>
          </cell>
          <cell r="H23">
            <v>87.180350000000018</v>
          </cell>
        </row>
        <row r="24">
          <cell r="A24" t="str">
            <v>Interest on Working Capital</v>
          </cell>
          <cell r="B24">
            <v>193.375</v>
          </cell>
          <cell r="C24">
            <v>171</v>
          </cell>
          <cell r="D24">
            <v>209.49036509164267</v>
          </cell>
          <cell r="E24">
            <v>243.13988334622482</v>
          </cell>
          <cell r="F24">
            <v>286.30387168084735</v>
          </cell>
          <cell r="G24">
            <v>306.28425884893204</v>
          </cell>
          <cell r="H24">
            <v>328.26268473382527</v>
          </cell>
        </row>
        <row r="26">
          <cell r="B26">
            <v>276.25</v>
          </cell>
          <cell r="C26">
            <v>308.55034999999998</v>
          </cell>
          <cell r="D26">
            <v>342.87891509164268</v>
          </cell>
          <cell r="E26">
            <v>415.07523334622488</v>
          </cell>
          <cell r="F26">
            <v>431.04172168084739</v>
          </cell>
          <cell r="G26">
            <v>422.67460884893205</v>
          </cell>
          <cell r="H26">
            <v>415.4430347338253</v>
          </cell>
        </row>
        <row r="28">
          <cell r="A28" t="str">
            <v>PBDT</v>
          </cell>
          <cell r="B28">
            <v>815.47000000000025</v>
          </cell>
          <cell r="C28">
            <v>1288.6559969740588</v>
          </cell>
          <cell r="D28">
            <v>1414.0480665798232</v>
          </cell>
          <cell r="E28">
            <v>1517.5444464923869</v>
          </cell>
          <cell r="F28">
            <v>1694.8399261416253</v>
          </cell>
          <cell r="G28">
            <v>1915.7952037557884</v>
          </cell>
          <cell r="H28">
            <v>2156.8737591313661</v>
          </cell>
        </row>
        <row r="30">
          <cell r="A30" t="str">
            <v>Depreciation</v>
          </cell>
          <cell r="B30">
            <v>196.47</v>
          </cell>
          <cell r="C30">
            <v>330.71289999999999</v>
          </cell>
          <cell r="D30">
            <v>372.71289999999999</v>
          </cell>
          <cell r="E30">
            <v>383.21289999999999</v>
          </cell>
          <cell r="F30">
            <v>393.71289999999999</v>
          </cell>
          <cell r="G30">
            <v>404.21289999999999</v>
          </cell>
          <cell r="H30">
            <v>414.71289999999999</v>
          </cell>
        </row>
        <row r="32">
          <cell r="A32" t="str">
            <v>Profit Before Tax</v>
          </cell>
          <cell r="B32">
            <v>619.00000000000023</v>
          </cell>
          <cell r="C32">
            <v>957.94309697405879</v>
          </cell>
          <cell r="D32">
            <v>1041.3351665798232</v>
          </cell>
          <cell r="E32">
            <v>1134.3315464923869</v>
          </cell>
          <cell r="F32">
            <v>1301.1270261416253</v>
          </cell>
          <cell r="G32">
            <v>1511.5823037557884</v>
          </cell>
          <cell r="H32">
            <v>1742.1608591313661</v>
          </cell>
        </row>
        <row r="34">
          <cell r="A34" t="str">
            <v>Taxation</v>
          </cell>
          <cell r="B34">
            <v>87.25</v>
          </cell>
          <cell r="C34">
            <v>182.00918842507116</v>
          </cell>
          <cell r="D34">
            <v>197.85368165016641</v>
          </cell>
          <cell r="E34">
            <v>215.52299383355353</v>
          </cell>
          <cell r="F34">
            <v>247.2141349669088</v>
          </cell>
          <cell r="G34">
            <v>287.2006377135998</v>
          </cell>
          <cell r="H34">
            <v>331.01056323495959</v>
          </cell>
        </row>
        <row r="36">
          <cell r="A36" t="str">
            <v>Net Profit</v>
          </cell>
          <cell r="B36">
            <v>531.75000000000023</v>
          </cell>
          <cell r="C36">
            <v>775.93390854898757</v>
          </cell>
          <cell r="D36">
            <v>843.48148492965674</v>
          </cell>
          <cell r="E36">
            <v>918.80855265883338</v>
          </cell>
          <cell r="F36">
            <v>1053.9128911747164</v>
          </cell>
          <cell r="G36">
            <v>1224.3816660421885</v>
          </cell>
          <cell r="H36">
            <v>1411.1502958964065</v>
          </cell>
        </row>
      </sheetData>
      <sheetData sheetId="6"/>
      <sheetData sheetId="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FIN"/>
      <sheetName val="MOQTR"/>
      <sheetName val="MOEPS"/>
      <sheetName val="EVA"/>
      <sheetName val="Global Consumer Link Sheet"/>
      <sheetName val="KRAFTFIN"/>
      <sheetName val="KraftIPO"/>
      <sheetName val="SumParts"/>
      <sheetName val="MO Quarterly Volume Breakdown"/>
      <sheetName val="Grap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-I (2)"/>
      <sheetName val="ANALY-BOQ"/>
      <sheetName val="ANALYS-LS"/>
      <sheetName val="BOQ"/>
      <sheetName val="PART-I"/>
      <sheetName val="I-11"/>
      <sheetName val="I-15"/>
      <sheetName val="sumps"/>
      <sheetName val="GATES(21,22)"/>
      <sheetName val="final abstract"/>
      <sheetName val="B &amp; C - M - ccp"/>
      <sheetName val="Fee Rate Summary"/>
      <sheetName val="A"/>
      <sheetName val="Staff Forecast spread"/>
      <sheetName val="IO List"/>
      <sheetName val="Sheet2"/>
      <sheetName val="dyes"/>
      <sheetName val="Sheet3"/>
      <sheetName val="UTILITY"/>
      <sheetName val="Basement Budget"/>
      <sheetName val="RECAPITULATION"/>
      <sheetName val="Rate analysis"/>
      <sheetName val="Materials Cost"/>
      <sheetName val="Preside"/>
      <sheetName val="Summary_Local"/>
      <sheetName val="factor sheet"/>
      <sheetName val="RA"/>
      <sheetName val="Factor_Sheet"/>
      <sheetName val="Exp."/>
      <sheetName val="Factors"/>
      <sheetName val="Headings"/>
      <sheetName val="Site Dev BOQ"/>
      <sheetName val="Old"/>
      <sheetName val="RES STEEL TO"/>
      <sheetName val="10. &amp; 11. Rate Code &amp; BQ"/>
      <sheetName val="Main-Material"/>
      <sheetName val="Break up Sheet"/>
      <sheetName val="COLUMN"/>
      <sheetName val="SUmmary-RMZ"/>
      <sheetName val="RMZ Summary"/>
      <sheetName val="sept-plan"/>
      <sheetName val="Stress Calculation"/>
      <sheetName val="Fin Sum"/>
      <sheetName val="Field Values"/>
      <sheetName val="BOQ_Direct_selling cost"/>
      <sheetName val="MASTER_RATE ANALYSIS"/>
      <sheetName val="Costing"/>
      <sheetName val="VIWSCo1"/>
      <sheetName val="database"/>
      <sheetName val="Fill this out first..."/>
      <sheetName val="Micro"/>
      <sheetName val="Macro"/>
      <sheetName val="Scaff-Rose"/>
      <sheetName val="CASHFLOWS"/>
      <sheetName val="SUMMARY"/>
      <sheetName val="RA-markate"/>
      <sheetName val="Structure Bills Qty"/>
      <sheetName val="Builtup Area"/>
      <sheetName val="analysis"/>
      <sheetName val="cubes_M20"/>
      <sheetName val="Cop -VGN"/>
      <sheetName val="경비공통"/>
      <sheetName val="Input"/>
      <sheetName val="Activity"/>
      <sheetName val="Crew"/>
      <sheetName val="Piping"/>
      <sheetName val="Pipe Supports"/>
      <sheetName val="S1BOQ"/>
      <sheetName val="2gii"/>
      <sheetName val="Manpower"/>
      <sheetName val="HPL"/>
      <sheetName val="월선수금"/>
      <sheetName val="Materials "/>
      <sheetName val="strand"/>
      <sheetName val="MN T.B."/>
      <sheetName val="BOQ (2)"/>
      <sheetName val="SPT vs PHI"/>
      <sheetName val="GBW"/>
      <sheetName val="FitOutConfCentre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Civil Boq"/>
      <sheetName val="A1-Continuous"/>
      <sheetName val="Coalmine"/>
      <sheetName val="INDIGINEOUS ITEMS "/>
      <sheetName val="THK"/>
      <sheetName val="MES-SEC"/>
      <sheetName val="Sheet1"/>
      <sheetName val="starter"/>
      <sheetName val="BLK2"/>
      <sheetName val="BLK3"/>
      <sheetName val="E &amp; R"/>
      <sheetName val="radar"/>
      <sheetName val="UG"/>
      <sheetName val="TBAL9697 -group wise  sdpl"/>
      <sheetName val="Load Details(B1)"/>
      <sheetName val="PART-I_(2)"/>
      <sheetName val="final_abstract"/>
      <sheetName val="Config"/>
      <sheetName val="Break Dw"/>
      <sheetName val="Design"/>
      <sheetName val="PA- Consutant "/>
      <sheetName val="Debits as on 12.04.08"/>
      <sheetName val="Sheet3 (2)"/>
      <sheetName val="col-reinft1"/>
      <sheetName val="Data"/>
      <sheetName val="Lead"/>
      <sheetName val="Analy_7-10"/>
      <sheetName val="INDORAMA Group June 02"/>
      <sheetName val="For Bill-04 PS"/>
      <sheetName val="Build-up"/>
      <sheetName val="FORM7"/>
      <sheetName val="RCC,Ret. Wall"/>
      <sheetName val="RA 4 Challan Summary "/>
      <sheetName val="p&amp;m"/>
      <sheetName val="Labour productivity"/>
      <sheetName val="labour coeff"/>
      <sheetName val="COST"/>
      <sheetName val="Formulas"/>
      <sheetName val="ORDER BOOKING"/>
      <sheetName val="대외공문"/>
      <sheetName val="concrete"/>
      <sheetName val="VCH-SLC"/>
      <sheetName val="Supplier"/>
      <sheetName val="Bed Class"/>
      <sheetName val="Cd"/>
      <sheetName val="Rates"/>
      <sheetName val="PH data"/>
      <sheetName val="labour"/>
      <sheetName val="Details (3)"/>
      <sheetName val="INPUT-DATA1"/>
      <sheetName val="Desgn(zone I)"/>
      <sheetName val="M B-QtyRecn"/>
      <sheetName val="Column Steel-R2"/>
      <sheetName val="beam-reinft-IIInd floor"/>
      <sheetName val="Quotation"/>
      <sheetName val="Sqn _Main_ Abs"/>
      <sheetName val="目录"/>
      <sheetName val="std.wt."/>
      <sheetName val="Mat.Cost"/>
      <sheetName val="Staff Acco."/>
      <sheetName val="Section Catalogue"/>
      <sheetName val="#REF!"/>
      <sheetName val="lookup"/>
      <sheetName val="Approved MTD Proj #'s"/>
      <sheetName val="SOR"/>
      <sheetName val="선수금"/>
      <sheetName val="jobhist"/>
      <sheetName val="Code"/>
      <sheetName val="Set"/>
      <sheetName val="Summary_Bank"/>
      <sheetName val="Staircase "/>
      <sheetName val="Basement_Budget"/>
      <sheetName val="Rate_analysis"/>
      <sheetName val="Break_up_Sheet"/>
      <sheetName val="B_&amp;_C_-_M_-_ccp"/>
      <sheetName val="Fee_Rate_Summary"/>
      <sheetName val="Materials_Cost"/>
      <sheetName val="10__&amp;_11__Rate_Code_&amp;_BQ"/>
      <sheetName val="RES_STEEL_TO"/>
      <sheetName val="RMZ_Summary"/>
      <sheetName val="Fill_this_out_first___"/>
      <sheetName val="Cop_-VGN"/>
      <sheetName val="Field_Values"/>
      <sheetName val="Fin_Sum"/>
      <sheetName val="Materials_"/>
      <sheetName val="Structure_Bills_Qty"/>
      <sheetName val="Builtup_Area"/>
      <sheetName val="MASTER_RATE_ANALYSIS"/>
      <sheetName val="SPT_vs_PHI"/>
      <sheetName val="Delhi"/>
      <sheetName val="BOQ civil"/>
      <sheetName val="Tender Summary"/>
      <sheetName val="Lowside"/>
      <sheetName val="CABLE DATA"/>
      <sheetName val="gen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Site_Dev_BOQ"/>
      <sheetName val="Staff_Forecast_spread"/>
      <sheetName val="INDORAMA_Group_June_02"/>
      <sheetName val="Pipe_Supports"/>
      <sheetName val="RCC,Ret__Wall"/>
      <sheetName val="RA_4_Challan_Summary_"/>
      <sheetName val="Labour_productivity"/>
      <sheetName val="labour_coeff"/>
      <sheetName val="PART-I_(2)1"/>
      <sheetName val="final_abstract1"/>
      <sheetName val="Fee_Rate_Summary1"/>
      <sheetName val="Basement_Budget1"/>
      <sheetName val="Rate_analysis1"/>
      <sheetName val="Materials_Cost1"/>
      <sheetName val="Break_up_Sheet1"/>
      <sheetName val="RES_STEEL_TO1"/>
      <sheetName val="10__&amp;_11__Rate_Code_&amp;_BQ1"/>
      <sheetName val="B_&amp;_C_-_M_-_ccp1"/>
      <sheetName val="RMZ_Summary1"/>
      <sheetName val="Fin_Sum1"/>
      <sheetName val="Fill_this_out_first___1"/>
      <sheetName val="Site_Dev_BOQ1"/>
      <sheetName val="Staff_Forecast_spread1"/>
      <sheetName val="Field_Values1"/>
      <sheetName val="INDORAMA_Group_June_021"/>
      <sheetName val="Pipe_Supports1"/>
      <sheetName val="RCC,Ret__Wall1"/>
      <sheetName val="RA_4_Challan_Summary_1"/>
      <sheetName val="Labour_productivity1"/>
      <sheetName val="labour_coeff1"/>
      <sheetName val="BOQ_Direct_selling_cost"/>
      <sheetName val="Stress_Calculation"/>
      <sheetName val="IO_List"/>
      <sheetName val="MN_T_B_"/>
      <sheetName val="Exp_"/>
      <sheetName val="INDIGINEOUS_ITEMS_"/>
      <sheetName val="E_&amp;_R"/>
      <sheetName val="Civil_Boq"/>
      <sheetName val="BOQ-Tower"/>
      <sheetName val="TS-TC"/>
      <sheetName val="Aseet1998"/>
      <sheetName val="Interior"/>
      <sheetName val="parametry"/>
      <sheetName val="VARIABLE"/>
      <sheetName val="GR.slab-reinft"/>
      <sheetName val="SCHEDULE"/>
      <sheetName val="NLD - Assum"/>
      <sheetName val="Capex-fixed"/>
      <sheetName val="schedule nos"/>
      <sheetName val="RES-PLANNING"/>
      <sheetName val="Rates-May-14"/>
      <sheetName val="1"/>
      <sheetName val="except wiring"/>
      <sheetName val="대비표"/>
      <sheetName val="INPUT SHEET"/>
      <sheetName val="d-safe specs"/>
      <sheetName val="d-safe DELUXE"/>
      <sheetName val="Diawise steel abstract"/>
      <sheetName val="SUMMARY-client"/>
      <sheetName val="Rising Main"/>
      <sheetName val="LTG-STG"/>
      <sheetName val="M-Book for Conc"/>
      <sheetName val="M-Book for FW"/>
      <sheetName val="CCTV_EST1"/>
      <sheetName val="Voucher"/>
      <sheetName val="TBAL9697_-group_wise__sdpl"/>
      <sheetName val="Break_Dw"/>
      <sheetName val="Load_Details(B1)"/>
      <sheetName val="PA-_Consutant_"/>
      <sheetName val="Debits_as_on_12_04_08"/>
      <sheetName val="Desgn(zone_I)"/>
      <sheetName val="Bed_Class"/>
      <sheetName val="PART-I_(2)2"/>
      <sheetName val="final_abstract2"/>
      <sheetName val="Structure_Bills_Qty1"/>
      <sheetName val="Builtup_Area1"/>
      <sheetName val="MASTER_RATE_ANALYSIS1"/>
      <sheetName val="Cop_-VGN1"/>
      <sheetName val="Materials_1"/>
      <sheetName val="MN_T_B_1"/>
      <sheetName val="BOQ_Direct_selling_cost1"/>
      <sheetName val="Stress_Calculation1"/>
      <sheetName val="IO_List1"/>
      <sheetName val="E_&amp;_R1"/>
      <sheetName val="Exp_1"/>
      <sheetName val="INDIGINEOUS_ITEMS_1"/>
      <sheetName val="TBAL9697_-group_wise__sdpl1"/>
      <sheetName val="Break_Dw1"/>
      <sheetName val="Load_Details(B1)1"/>
      <sheetName val="SPT_vs_PHI1"/>
      <sheetName val="Civil_Boq1"/>
      <sheetName val="PA-_Consutant_1"/>
      <sheetName val="Debits_as_on_12_04_081"/>
      <sheetName val="Desgn(zone_I)1"/>
      <sheetName val="Bed_Class1"/>
      <sheetName val="PART-I_(2)3"/>
      <sheetName val="final_abstract3"/>
      <sheetName val="Fee_Rate_Summary2"/>
      <sheetName val="Basement_Budget2"/>
      <sheetName val="Rate_analysis2"/>
      <sheetName val="Materials_Cost2"/>
      <sheetName val="10__&amp;_11__Rate_Code_&amp;_BQ2"/>
      <sheetName val="Break_up_Sheet2"/>
      <sheetName val="B_&amp;_C_-_M_-_ccp2"/>
      <sheetName val="RES_STEEL_TO2"/>
      <sheetName val="RMZ_Summary2"/>
      <sheetName val="Pipe_Supports2"/>
      <sheetName val="Field_Values2"/>
      <sheetName val="Fin_Sum2"/>
      <sheetName val="Fill_this_out_first___2"/>
      <sheetName val="Site_Dev_BOQ2"/>
      <sheetName val="Staff_Forecast_spread2"/>
      <sheetName val="Structure_Bills_Qty2"/>
      <sheetName val="Builtup_Area2"/>
      <sheetName val="MASTER_RATE_ANALYSIS2"/>
      <sheetName val="Cop_-VGN2"/>
      <sheetName val="Materials_2"/>
      <sheetName val="MN_T_B_2"/>
      <sheetName val="BOQ_Direct_selling_cost2"/>
      <sheetName val="Stress_Calculation2"/>
      <sheetName val="IO_List2"/>
      <sheetName val="E_&amp;_R2"/>
      <sheetName val="factor_sheet1"/>
      <sheetName val="Exp_2"/>
      <sheetName val="INDIGINEOUS_ITEMS_2"/>
      <sheetName val="TBAL9697_-group_wise__sdpl2"/>
      <sheetName val="Break_Dw2"/>
      <sheetName val="Load_Details(B1)2"/>
      <sheetName val="SPT_vs_PHI2"/>
      <sheetName val="Civil_Boq2"/>
      <sheetName val="PA-_Consutant_2"/>
      <sheetName val="Debits_as_on_12_04_082"/>
      <sheetName val="INDORAMA_Group_June_022"/>
      <sheetName val="Desgn(zone_I)2"/>
      <sheetName val="Bed_Class2"/>
      <sheetName val="PART-I_(2)4"/>
      <sheetName val="final_abstract4"/>
      <sheetName val="Fee_Rate_Summary3"/>
      <sheetName val="Basement_Budget3"/>
      <sheetName val="Rate_analysis3"/>
      <sheetName val="Materials_Cost3"/>
      <sheetName val="10__&amp;_11__Rate_Code_&amp;_BQ3"/>
      <sheetName val="Break_up_Sheet3"/>
      <sheetName val="B_&amp;_C_-_M_-_ccp3"/>
      <sheetName val="RES_STEEL_TO3"/>
      <sheetName val="RMZ_Summary3"/>
      <sheetName val="Pipe_Supports3"/>
      <sheetName val="Field_Values3"/>
      <sheetName val="Fin_Sum3"/>
      <sheetName val="Fill_this_out_first___3"/>
      <sheetName val="Site_Dev_BOQ3"/>
      <sheetName val="Staff_Forecast_spread3"/>
      <sheetName val="Structure_Bills_Qty3"/>
      <sheetName val="Builtup_Area3"/>
      <sheetName val="MASTER_RATE_ANALYSIS3"/>
      <sheetName val="Cop_-VGN3"/>
      <sheetName val="Materials_3"/>
      <sheetName val="MN_T_B_3"/>
      <sheetName val="BOQ_Direct_selling_cost3"/>
      <sheetName val="Stress_Calculation3"/>
      <sheetName val="IO_List3"/>
      <sheetName val="E_&amp;_R3"/>
      <sheetName val="Exp_3"/>
      <sheetName val="INDIGINEOUS_ITEMS_3"/>
      <sheetName val="TBAL9697_-group_wise__sdpl3"/>
      <sheetName val="Break_Dw3"/>
      <sheetName val="Load_Details(B1)3"/>
      <sheetName val="SPT_vs_PHI3"/>
      <sheetName val="Civil_Boq3"/>
      <sheetName val="PA-_Consutant_3"/>
      <sheetName val="Debits_as_on_12_04_083"/>
      <sheetName val="INDORAMA_Group_June_023"/>
      <sheetName val="Desgn(zone_I)3"/>
      <sheetName val="Bed_Class3"/>
      <sheetName val="M_B-QtyRecn"/>
      <sheetName val="PART-I_(2)5"/>
      <sheetName val="final_abstract5"/>
      <sheetName val="Fee_Rate_Summary4"/>
      <sheetName val="Basement_Budget4"/>
      <sheetName val="Rate_analysis4"/>
      <sheetName val="Materials_Cost4"/>
      <sheetName val="10__&amp;_11__Rate_Code_&amp;_BQ4"/>
      <sheetName val="Break_up_Sheet4"/>
      <sheetName val="B_&amp;_C_-_M_-_ccp4"/>
      <sheetName val="RES_STEEL_TO4"/>
      <sheetName val="RMZ_Summary4"/>
      <sheetName val="Pipe_Supports4"/>
      <sheetName val="Field_Values4"/>
      <sheetName val="Fin_Sum4"/>
      <sheetName val="Fill_this_out_first___4"/>
      <sheetName val="Site_Dev_BOQ4"/>
      <sheetName val="Staff_Forecast_spread4"/>
      <sheetName val="Structure_Bills_Qty4"/>
      <sheetName val="Builtup_Area4"/>
      <sheetName val="MASTER_RATE_ANALYSIS4"/>
      <sheetName val="Cop_-VGN4"/>
      <sheetName val="Materials_4"/>
      <sheetName val="MN_T_B_4"/>
      <sheetName val="BOQ_Direct_selling_cost4"/>
      <sheetName val="Stress_Calculation4"/>
      <sheetName val="IO_List4"/>
      <sheetName val="E_&amp;_R4"/>
      <sheetName val="factor_sheet2"/>
      <sheetName val="Exp_4"/>
      <sheetName val="INDIGINEOUS_ITEMS_4"/>
      <sheetName val="TBAL9697_-group_wise__sdpl4"/>
      <sheetName val="Break_Dw4"/>
      <sheetName val="Load_Details(B1)4"/>
      <sheetName val="SPT_vs_PHI4"/>
      <sheetName val="Civil_Boq4"/>
      <sheetName val="PA-_Consutant_4"/>
      <sheetName val="Debits_as_on_12_04_084"/>
      <sheetName val="INDORAMA_Group_June_024"/>
      <sheetName val="Desgn(zone_I)4"/>
      <sheetName val="Bed_Class4"/>
      <sheetName val="M_B-QtyRecn1"/>
      <sheetName val="det_est"/>
      <sheetName val="#REF"/>
      <sheetName val="PACK (B)"/>
      <sheetName val="Material "/>
      <sheetName val="CPIPE"/>
      <sheetName val="QS Name"/>
      <sheetName val="CANDY BOQ"/>
      <sheetName val="BOQ_(2)"/>
      <sheetName val="ACAD_Finishes"/>
      <sheetName val="Site_Details"/>
      <sheetName val="Site_Area_Statement"/>
      <sheetName val="Balustrade"/>
      <sheetName val="CFForecast detail"/>
      <sheetName val="office"/>
      <sheetName val="Lab"/>
      <sheetName val="Material&amp;equipment"/>
      <sheetName val="Model (Not Merged)"/>
      <sheetName val="bill 2"/>
      <sheetName val="Estimate "/>
      <sheetName val="Qty-UG"/>
      <sheetName val="M.S."/>
      <sheetName val="Cs"/>
      <sheetName val="CPIPE 1"/>
      <sheetName val="Cash Flows &amp; IRR"/>
      <sheetName val="01"/>
      <sheetName val="MFG"/>
      <sheetName val="rdamdata"/>
      <sheetName val="HDPE"/>
      <sheetName val="Usage"/>
      <sheetName val="Common "/>
      <sheetName val="General"/>
      <sheetName val="Detail"/>
      <sheetName val="B1"/>
      <sheetName val="train cash"/>
      <sheetName val="accom cash"/>
      <sheetName val="purpose&amp;input"/>
      <sheetName val="Meas.-Hotel Part"/>
      <sheetName val="Pay_Sep06"/>
      <sheetName val="newsales"/>
      <sheetName val="WORK TABLE"/>
      <sheetName val="220 11  BS "/>
      <sheetName val="Intro."/>
      <sheetName val="beam-reinft-machine rm"/>
      <sheetName val="Cable-data"/>
      <sheetName val="Register"/>
      <sheetName val="QCEQPT-owned"/>
      <sheetName val="Internet"/>
      <sheetName val="Introduction"/>
      <sheetName val="Operating Statistics"/>
      <sheetName val="Financials"/>
      <sheetName val="협조전"/>
      <sheetName val="Material Rate"/>
      <sheetName val="Conc_Analysis"/>
      <sheetName val="upa"/>
      <sheetName val="discounts_XP140"/>
      <sheetName val="Assumptions"/>
      <sheetName val="P.Well( RCC)"/>
      <sheetName val="Template4444"/>
      <sheetName val="CONNECT"/>
      <sheetName val="TEXT"/>
      <sheetName val="Bill 1-BOQ-Civil Works"/>
      <sheetName val="IS"/>
      <sheetName val="Vind - BtB"/>
      <sheetName val="Retaing wall"/>
      <sheetName val="B3-B4-B5-B6"/>
      <sheetName val="AK-Offertstammblatt"/>
      <sheetName val="intr stool brkup"/>
      <sheetName val="P4-BOQ"/>
      <sheetName val="3. Elemental Summary"/>
      <sheetName val="Indices"/>
      <sheetName val="Project Budget Worksheet"/>
      <sheetName val="Form 6"/>
      <sheetName val="EDWise"/>
      <sheetName val="SGS ACQ"/>
      <sheetName val="Version"/>
      <sheetName val="BOM"/>
      <sheetName val="Price Schedule"/>
      <sheetName val="Mat_Cost"/>
      <sheetName val="Cost_Any."/>
      <sheetName val="Ratio"/>
      <sheetName val="S &amp; A"/>
      <sheetName val="Mat_Cost1"/>
      <sheetName val="Price_Schedule"/>
      <sheetName val="S_&amp;_A"/>
      <sheetName val="Cost_Any_"/>
      <sheetName val="PointNo.5"/>
      <sheetName val="Mat_Cost2"/>
      <sheetName val="Price_Schedule1"/>
      <sheetName val="S_&amp;_A1"/>
      <sheetName val="Cost_Any_1"/>
      <sheetName val="Cost_any"/>
      <sheetName val="A.O.R."/>
      <sheetName val="PRECAST lightconc-II"/>
      <sheetName val="sheeet7"/>
      <sheetName val="PriceSummary"/>
      <sheetName val="DetEst"/>
      <sheetName val="basdat"/>
      <sheetName val="P-Ins &amp; Bonds"/>
      <sheetName val="환율"/>
      <sheetName val="BOQ Distribution"/>
      <sheetName val="Branch Power"/>
      <sheetName val="Distrib"/>
      <sheetName val="Emergency"/>
      <sheetName val="Equipment"/>
      <sheetName val="Lighting"/>
      <sheetName val="Detail In Door Stad"/>
      <sheetName val="RAJU ASSO"/>
      <sheetName val="B"/>
      <sheetName val="PART-I_(2)6"/>
      <sheetName val="final_abstract6"/>
      <sheetName val="Basement_Budget5"/>
      <sheetName val="Fee_Rate_Summary5"/>
      <sheetName val="Rate_analysis5"/>
      <sheetName val="Materials_Cost5"/>
      <sheetName val="10__&amp;_11__Rate_Code_&amp;_BQ5"/>
      <sheetName val="RES_STEEL_TO5"/>
      <sheetName val="Break_up_Sheet5"/>
      <sheetName val="B_&amp;_C_-_M_-_ccp5"/>
      <sheetName val="RMZ_Summary5"/>
      <sheetName val="Fill_this_out_first___5"/>
      <sheetName val="TBAL9697_-group_wise__sdpl5"/>
      <sheetName val="Fin_Sum5"/>
      <sheetName val="Site_Dev_BOQ5"/>
      <sheetName val="Staff_Forecast_spread5"/>
      <sheetName val="Field_Values5"/>
      <sheetName val="Structure_Bills_Qty5"/>
      <sheetName val="Builtup_Area5"/>
      <sheetName val="MASTER_RATE_ANALYSIS5"/>
      <sheetName val="Cop_-VGN5"/>
      <sheetName val="IO_List5"/>
      <sheetName val="BOQ_Direct_selling_cost5"/>
      <sheetName val="Stress_Calculation5"/>
      <sheetName val="Pipe_Supports5"/>
      <sheetName val="Materials_5"/>
      <sheetName val="MN_T_B_5"/>
      <sheetName val="Exp_5"/>
      <sheetName val="INDIGINEOUS_ITEMS_5"/>
      <sheetName val="INDORAMA_Group_June_025"/>
      <sheetName val="E_&amp;_R5"/>
      <sheetName val="Break_Dw5"/>
      <sheetName val="Load_Details(B1)5"/>
      <sheetName val="SPT_vs_PHI5"/>
      <sheetName val="Civil_Boq5"/>
      <sheetName val="Debits_as_on_12_04_085"/>
      <sheetName val="For_Bill-04_PS"/>
      <sheetName val="RCC,Ret__Wall2"/>
      <sheetName val="RA_4_Challan_Summary_2"/>
      <sheetName val="Labour_productivity2"/>
      <sheetName val="labour_coeff2"/>
      <sheetName val="BOQ_(2)1"/>
      <sheetName val="PA-_Consutant_5"/>
      <sheetName val="Sheet3_(2)"/>
      <sheetName val="ORDER_BOOKING"/>
      <sheetName val="beam-reinft-IIInd_floor"/>
      <sheetName val="Bed_Class5"/>
      <sheetName val="PH_data"/>
      <sheetName val="Details_(3)"/>
      <sheetName val="Desgn(zone_I)5"/>
      <sheetName val="M_B-QtyRecn2"/>
      <sheetName val="Sqn__Main__Abs"/>
      <sheetName val="Staff_Acco_"/>
      <sheetName val="Section_Catalogue"/>
      <sheetName val="Approved_MTD_Proj_#'s"/>
      <sheetName val="ACAD_Finishes1"/>
      <sheetName val="Site_Details1"/>
      <sheetName val="Site_Area_Statement1"/>
      <sheetName val="CABLE_DATA"/>
      <sheetName val="GR_slab-reinft"/>
      <sheetName val="BOQ_civil"/>
      <sheetName val="INPUT_SHEET"/>
      <sheetName val="Rising_Main"/>
      <sheetName val="Estimate_"/>
      <sheetName val="Common_"/>
      <sheetName val="Staircase_"/>
      <sheetName val="Material_"/>
      <sheetName val="PACK_(B)"/>
      <sheetName val="M-Book_for_Conc"/>
      <sheetName val="M-Book_for_FW"/>
      <sheetName val="QS_Name"/>
      <sheetName val="CANDY_BOQ"/>
      <sheetName val="NLD_-_Assum"/>
      <sheetName val="schedule_nos"/>
      <sheetName val="bill_2"/>
      <sheetName val="train_cash"/>
      <sheetName val="accom_cash"/>
      <sheetName val="d-safe_specs"/>
      <sheetName val="d-safe_DELUXE"/>
      <sheetName val="Diawise_steel_abstract"/>
      <sheetName val="Column_Steel-R2"/>
      <sheetName val="std_wt_"/>
      <sheetName val="Meas_-Hotel_Part"/>
      <sheetName val="beam-reinft-machine_rm"/>
      <sheetName val="Vind_-_BtB"/>
      <sheetName val="Tender_Summary"/>
      <sheetName val="WORK_TABLE"/>
      <sheetName val="220_11__BS_"/>
      <sheetName val="Intro_"/>
      <sheetName val="Cash_Flows_&amp;_IRR"/>
      <sheetName val="SGS_ACQ"/>
      <sheetName val="CFForecast_detail"/>
      <sheetName val="Model_(Not_Merged)"/>
      <sheetName val="Form_6"/>
      <sheetName val="Operating_Statistics"/>
      <sheetName val="소상 &quot;1&quot;"/>
      <sheetName val="Discount &amp; Margin"/>
      <sheetName val="Occ, Other Rev, Exp, Dispo"/>
      <sheetName val="PC Master List"/>
      <sheetName val="Project Details.."/>
      <sheetName val="TOS-F"/>
      <sheetName val="PO Summary"/>
      <sheetName val="BOQ Summary"/>
      <sheetName val="Sec 1 Loose Furniture 18% GST"/>
      <sheetName val="Sec 1 Loose Furniture 12% GST"/>
      <sheetName val="Sec 1 Loose Furniture 5% GST"/>
      <sheetName val="Sec 2 Cafeteria Tables"/>
      <sheetName val="Sec 3 Cafeteria Chairs"/>
      <sheetName val="Sec 4 Work Floors - NT "/>
      <sheetName val="Sec 5 LGF Chairs-NT"/>
      <sheetName val="Sec 6 Additional 18% GST "/>
      <sheetName val="Sec 6 Additional 12% GST "/>
      <sheetName val="Sec 11-NT set 3"/>
      <sheetName val="DC Summary"/>
      <sheetName val="M Sheet"/>
      <sheetName val="RA4 Checklist"/>
      <sheetName val="2.대외공문"/>
      <sheetName val="PCC"/>
      <sheetName val="NEW-IDs Fun &amp; Group"/>
      <sheetName val="Values"/>
      <sheetName val="lead-st"/>
      <sheetName val="ANNEXURE-A"/>
      <sheetName val="Labor abs-NMR"/>
      <sheetName val="BHANDUP"/>
      <sheetName val="INFRA-CONTRACOR"/>
      <sheetName val="Excavation"/>
      <sheetName val="RCC"/>
      <sheetName val=" Block work"/>
      <sheetName val="Plaster"/>
      <sheetName val="Flooring &amp; Road"/>
      <sheetName val="CHintamani"/>
      <sheetName val="SSF"/>
      <sheetName val="Plumbing"/>
      <sheetName val="Cement"/>
      <sheetName val="BOM "/>
      <sheetName val="SUBMITED bISS"/>
      <sheetName val="TOTAL SUMMARY"/>
      <sheetName val="QTY"/>
      <sheetName val="DOOR-WINDOW SCHEDULE"/>
      <sheetName val="BLOCK WORK-GRD FLR"/>
      <sheetName val="FINOLEX"/>
      <sheetName val="project"/>
      <sheetName val="Master"/>
      <sheetName val="Cleaning &amp; Grubbing"/>
      <sheetName val="detail'02"/>
      <sheetName val="Control"/>
      <sheetName val="PROG_DATA"/>
      <sheetName val="Baricading"/>
      <sheetName val="ICO_budzet_97"/>
      <sheetName val="inWords"/>
      <sheetName val="Notes"/>
      <sheetName val="Mar Roster"/>
      <sheetName val="ecc_res"/>
      <sheetName val="REFERANCE DATA"/>
      <sheetName val="DOOR WIND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>
        <row r="52">
          <cell r="B52" t="str">
            <v>Main Panel</v>
          </cell>
        </row>
      </sheetData>
      <sheetData sheetId="565"/>
      <sheetData sheetId="566"/>
      <sheetData sheetId="567"/>
      <sheetData sheetId="568"/>
      <sheetData sheetId="569">
        <row r="52">
          <cell r="B52" t="str">
            <v>Main Panel</v>
          </cell>
        </row>
      </sheetData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 refreshError="1"/>
      <sheetData sheetId="671" refreshError="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"/>
      <sheetName val="LASSER-4"/>
      <sheetName val="GARMENT"/>
      <sheetName val="LASS-GAR"/>
      <sheetName val="EXIS-COMBINED"/>
      <sheetName val="EMBR-PROJECT"/>
      <sheetName val="COMBINE"/>
      <sheetName val="final_in_millions"/>
      <sheetName val="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er"/>
      <sheetName val="Entries"/>
      <sheetName val="Provisional entries"/>
      <sheetName val="DCDL Consol June 06"/>
      <sheetName val="Infocity-Chandigarh"/>
      <sheetName val="Infocity-Kolkata"/>
      <sheetName val="DCDL-final"/>
      <sheetName val="Info city-Bangalore"/>
      <sheetName val="Info city-Hyderabad"/>
      <sheetName val="GKS"/>
      <sheetName val="Roadtech"/>
      <sheetName val="Udipti"/>
      <sheetName val="Bhoruka"/>
      <sheetName val="Shivaji"/>
      <sheetName val="Real Estate"/>
      <sheetName val="Info city- Chennai"/>
      <sheetName val="GT_Custom"/>
      <sheetName val="Passion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ReNew Consolidated"/>
      <sheetName val="Wind Project Financials"/>
      <sheetName val="Cash Outflow-Block Projects"/>
      <sheetName val="ReNew Corporate"/>
      <sheetName val="Dep working"/>
      <sheetName val="Corporate Overheads"/>
      <sheetName val="HR &amp; Admin"/>
      <sheetName val="Finance"/>
      <sheetName val="Working"/>
      <sheetName val="Turnkey"/>
      <sheetName val="Jasdan"/>
      <sheetName val="Agaswadi"/>
      <sheetName val="Pethshivpur"/>
      <sheetName val="Bakrani"/>
      <sheetName val="Vaspet"/>
      <sheetName val="Vas-Gamesa"/>
      <sheetName val="Devgarh"/>
      <sheetName val="Todas"/>
      <sheetName val="Sipla"/>
      <sheetName val="TFY14"/>
      <sheetName val="TFY15"/>
      <sheetName val="TFY16"/>
      <sheetName val="TFY17"/>
      <sheetName val="TFY18"/>
      <sheetName val="Own-Dev"/>
      <sheetName val="Welturi1"/>
      <sheetName val="Bhud1"/>
      <sheetName val="ODFY14"/>
      <sheetName val="ODFY15"/>
      <sheetName val="ODFY16"/>
      <sheetName val="ODFY17"/>
      <sheetName val="ODFY18"/>
      <sheetName val="Sheet3"/>
    </sheetNames>
    <sheetDataSet>
      <sheetData sheetId="0">
        <row r="4"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  <cell r="AC4">
            <v>1</v>
          </cell>
          <cell r="AD4">
            <v>1</v>
          </cell>
          <cell r="AE4">
            <v>1</v>
          </cell>
          <cell r="AF4">
            <v>1</v>
          </cell>
          <cell r="AG4">
            <v>1</v>
          </cell>
          <cell r="AH4">
            <v>1</v>
          </cell>
          <cell r="AI4">
            <v>1</v>
          </cell>
          <cell r="AJ4">
            <v>1</v>
          </cell>
          <cell r="AK4">
            <v>1</v>
          </cell>
          <cell r="AL4">
            <v>1</v>
          </cell>
          <cell r="AM4">
            <v>1</v>
          </cell>
          <cell r="AN4">
            <v>1</v>
          </cell>
          <cell r="AO4">
            <v>1</v>
          </cell>
          <cell r="AP4">
            <v>1</v>
          </cell>
          <cell r="AQ4">
            <v>1</v>
          </cell>
          <cell r="AR4">
            <v>1</v>
          </cell>
          <cell r="AS4">
            <v>1</v>
          </cell>
          <cell r="AT4">
            <v>1</v>
          </cell>
          <cell r="AU4">
            <v>1</v>
          </cell>
          <cell r="AV4">
            <v>1</v>
          </cell>
          <cell r="AW4">
            <v>1</v>
          </cell>
          <cell r="AX4">
            <v>1</v>
          </cell>
          <cell r="AY4">
            <v>1</v>
          </cell>
          <cell r="AZ4">
            <v>1</v>
          </cell>
          <cell r="BA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35">
          <cell r="C435">
            <v>50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REPAYMENT"/>
      <sheetName val="LC"/>
      <sheetName val="OLD-WORKING"/>
      <sheetName val="CMA-2004"/>
      <sheetName val="CMA-2004 (2)"/>
      <sheetName val="working"/>
      <sheetName val="COSTMAR"/>
      <sheetName val="Assumptions"/>
      <sheetName val="Company DEP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SQTRLY"/>
      <sheetName val="Inputs 03"/>
      <sheetName val="GIS 2Q03"/>
      <sheetName val="GIS 1Q03"/>
      <sheetName val="GIS1Q"/>
      <sheetName val="GIS2Q"/>
      <sheetName val="GIS3Q"/>
      <sheetName val="GIS 4Q"/>
      <sheetName val="Inputs"/>
      <sheetName val="new"/>
      <sheetName val="historical-pf"/>
      <sheetName val="GIS1Q01"/>
      <sheetName val="GIS2Q01"/>
      <sheetName val="GIS3Q01"/>
      <sheetName val="GIS4Q01"/>
      <sheetName val="GIS1Q00"/>
      <sheetName val="GIS2Q00"/>
      <sheetName val="GIS3Q00"/>
      <sheetName val="GIS4Q00"/>
      <sheetName val="GISQTRLY (OLD)"/>
      <sheetName val="GIS3Q99"/>
      <sheetName val="Inventory"/>
      <sheetName val="MARGINS"/>
      <sheetName val="SHARES"/>
      <sheetName val="FAME Persistence"/>
      <sheetName val="GIS4Q"/>
      <sheetName val="retail"/>
      <sheetName val=".csv]mfb_genemill_12_fdmx_dolla"/>
      <sheetName val="GIS4Q03A"/>
      <sheetName val="GIS4Q03E"/>
      <sheetName val="reclass cogs"/>
      <sheetName val="GIS3Q03"/>
      <sheetName val="GIS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SCH 1 - 4"/>
      <sheetName val="SCH 4 - 7"/>
      <sheetName val="SCH 8 - 9"/>
      <sheetName val="Trial Bal"/>
      <sheetName val="Sheet2"/>
      <sheetName val="Sheet1"/>
      <sheetName val="cbeam trial"/>
      <sheetName val="Annexure"/>
      <sheetName val="SCH  8"/>
      <sheetName val="Related party- Working"/>
      <sheetName val="cash flow - final"/>
      <sheetName val="Cash Flow-client"/>
      <sheetName val="Cash Flow Working"/>
      <sheetName val="Related party"/>
      <sheetName val="GT_Custom"/>
      <sheetName val="Design"/>
      <sheetName val="Shivaji"/>
      <sheetName val="Balance sheet"/>
      <sheetName val="Sch 1,2,3"/>
      <sheetName val="Sch 14,15,16"/>
      <sheetName val="profit &amp; loss account"/>
      <sheetName val="Data sheet"/>
      <sheetName val="Basement Budget"/>
      <sheetName val="Trial Balance"/>
      <sheetName val="LOM_MOD"/>
      <sheetName val="0-1"/>
      <sheetName val="FORM7"/>
      <sheetName val="EXIS-COMBINED"/>
      <sheetName val=""/>
      <sheetName val="balance sheet &amp; p&amp;l"/>
      <sheetName val="ABPData"/>
      <sheetName val="Ratio"/>
      <sheetName val="S &amp; A"/>
      <sheetName val="Sheet3"/>
      <sheetName val="madhu"/>
      <sheetName val="JOB WORK"/>
      <sheetName val="p"/>
      <sheetName val="ToolLife"/>
      <sheetName val="List"/>
      <sheetName val="??J"/>
      <sheetName val="office"/>
      <sheetName val="Lab"/>
      <sheetName val="Material&amp;equipment"/>
      <sheetName val="Balance sheet- info city CHD 31"/>
      <sheetName val="Cover sheet"/>
      <sheetName val="Hot"/>
      <sheetName val="월선수금"/>
      <sheetName val="Adj Memo - SHB lease"/>
      <sheetName val="Sales &amp; Revenue &amp; Sked"/>
      <sheetName val="MARCH04"/>
      <sheetName val="P_&amp;_L"/>
      <sheetName val="SCH_1_-_4"/>
      <sheetName val="SCH_4_-_7"/>
      <sheetName val="SCH_8_-_9"/>
      <sheetName val="Trial_Bal"/>
      <sheetName val="cbeam_trial"/>
      <sheetName val="SCH__8"/>
      <sheetName val="Related_party-_Working"/>
      <sheetName val="cash_flow_-_final"/>
      <sheetName val="Cash_Flow-client"/>
      <sheetName val="Cash_Flow_Working"/>
      <sheetName val="Related_party"/>
      <sheetName val="Trial_Balance"/>
      <sheetName val="Balance_sheet"/>
      <sheetName val="Sch_1,2,3"/>
      <sheetName val="Sch_14,15,16"/>
      <sheetName val="profit_&amp;_loss_account"/>
      <sheetName val="Data_sheet"/>
      <sheetName val="Basement_Budget"/>
      <sheetName val="balance_sheet_&amp;_p&amp;l"/>
      <sheetName val="S_&amp;_A"/>
      <sheetName val="JOB_WORK"/>
      <sheetName val="Balance_sheet-_info_city_CHD_31"/>
      <sheetName val="Cover_sheet"/>
      <sheetName val="Input"/>
      <sheetName val="b"/>
      <sheetName val="Inputs"/>
      <sheetName val="Fixed Assets-Last year"/>
      <sheetName val="BS Schdl- 1 &amp; 2"/>
      <sheetName val="P_&amp;_L1"/>
      <sheetName val="SCH_1_-_41"/>
      <sheetName val="SCH_4_-_71"/>
      <sheetName val="SCH_8_-_91"/>
      <sheetName val="Trial_Bal1"/>
      <sheetName val="cbeam_trial1"/>
      <sheetName val="SCH__81"/>
      <sheetName val="Related_party-_Working1"/>
      <sheetName val="cash_flow_-_final1"/>
      <sheetName val="Cash_Flow-client1"/>
      <sheetName val="Cash_Flow_Working1"/>
      <sheetName val="Related_party1"/>
      <sheetName val="Balance_sheet1"/>
      <sheetName val="Sch_1,2,31"/>
      <sheetName val="Sch_14,15,161"/>
      <sheetName val="profit_&amp;_loss_account1"/>
      <sheetName val="Data_sheet1"/>
      <sheetName val="Basement_Budget1"/>
      <sheetName val="Trial_Balance1"/>
      <sheetName val="balance_sheet_&amp;_p&amp;l1"/>
      <sheetName val="S_&amp;_A1"/>
      <sheetName val="JOB_WORK1"/>
      <sheetName val="Balance_sheet-_info_city_CHD_32"/>
      <sheetName val="Cover_sheet1"/>
      <sheetName val="Sales_&amp;_Revenue_&amp;_Sked"/>
      <sheetName val="Adj_Memo_-_SHB_lease"/>
      <sheetName val="Lead"/>
      <sheetName val="Non-Factory"/>
      <sheetName val="fa"/>
      <sheetName val="Break up Sheet"/>
      <sheetName val="FORM-16"/>
      <sheetName val="SALES-VAL"/>
      <sheetName val="#REF"/>
      <sheetName val="Financials"/>
      <sheetName val="PDN"/>
      <sheetName val="Index"/>
      <sheetName val="Sheet01S"/>
      <sheetName val="UNIT-II"/>
      <sheetName val="For Out"/>
      <sheetName val="LINK GAP"/>
      <sheetName val="INTEREST CALUCATION"/>
      <sheetName val="Input-Function"/>
      <sheetName val="Introduction"/>
      <sheetName val="U-4_Investments &amp; FD"/>
      <sheetName val="Preside"/>
      <sheetName val="analysis"/>
      <sheetName val="COST SHEET"/>
      <sheetName val="P&amp;LSC"/>
      <sheetName val="SALREGJUNEFIXED"/>
      <sheetName val="JE10310X"/>
      <sheetName val="Wordsdata"/>
      <sheetName val="item"/>
      <sheetName val="Costing"/>
      <sheetName val="RCC,Ret. Wall"/>
      <sheetName val="Supplier"/>
      <sheetName val="mar04bs"/>
      <sheetName val="P_&amp;_L2"/>
      <sheetName val="SCH_1_-_42"/>
      <sheetName val="SCH_4_-_72"/>
      <sheetName val="SCH_8_-_92"/>
      <sheetName val="Trial_Bal2"/>
      <sheetName val="cbeam_trial2"/>
      <sheetName val="SCH__82"/>
      <sheetName val="Related_party-_Working2"/>
      <sheetName val="cash_flow_-_final2"/>
      <sheetName val="Cash_Flow-client2"/>
      <sheetName val="Cash_Flow_Working2"/>
      <sheetName val="Related_party2"/>
      <sheetName val="Balance_sheet2"/>
      <sheetName val="Sch_1,2,32"/>
      <sheetName val="Sch_14,15,162"/>
      <sheetName val="profit_&amp;_loss_account2"/>
      <sheetName val="Data_sheet2"/>
      <sheetName val="Basement_Budget2"/>
      <sheetName val="Trial_Balance2"/>
      <sheetName val="balance_sheet_&amp;_p&amp;l2"/>
      <sheetName val="S_&amp;_A2"/>
      <sheetName val="JOB_WORK2"/>
      <sheetName val="Balance_sheet-_info_city_CHD_33"/>
      <sheetName val="Cover_sheet2"/>
      <sheetName val="Sales_&amp;_Revenue_&amp;_Sked1"/>
      <sheetName val="Adj_Memo_-_SHB_lease1"/>
      <sheetName val="Fixed_Assets-Last_year"/>
      <sheetName val="BS_Schdl-_1_&amp;_2"/>
      <sheetName val="INTEREST_CALUCATION"/>
      <sheetName val="Balance sheet DCCDL Nov 06"/>
      <sheetName val="DJ1"/>
      <sheetName val="Annx."/>
      <sheetName val="Apr-Mar New"/>
      <sheetName val="Count Summary"/>
      <sheetName val="Ref"/>
      <sheetName val="Indices"/>
      <sheetName val="__J"/>
      <sheetName val="FY2001-02"/>
      <sheetName val="Page 5"/>
      <sheetName val="P&amp;L"/>
      <sheetName val="Depreciation"/>
      <sheetName val="VCH-SLC"/>
      <sheetName val="Data"/>
      <sheetName val="DETAIL-SUB"/>
      <sheetName val="Excess Calc"/>
      <sheetName val="Rate list"/>
      <sheetName val="A.O.R."/>
      <sheetName val="EXPENSES"/>
      <sheetName val="Assumptions"/>
      <sheetName val="XL4Poppy"/>
      <sheetName val="Sch5TO10"/>
      <sheetName val="VALIDATION_LIST"/>
      <sheetName val="P_&amp;_L3"/>
      <sheetName val="SCH_1_-_43"/>
      <sheetName val="SCH_4_-_73"/>
      <sheetName val="SCH_8_-_93"/>
      <sheetName val="Trial_Bal3"/>
      <sheetName val="cbeam_trial3"/>
      <sheetName val="SCH__83"/>
      <sheetName val="Related_party-_Working3"/>
      <sheetName val="cash_flow_-_final3"/>
      <sheetName val="Cash_Flow-client3"/>
      <sheetName val="Cash_Flow_Working3"/>
      <sheetName val="Related_party3"/>
      <sheetName val="Balance_sheet3"/>
      <sheetName val="Sch_1,2,33"/>
      <sheetName val="Sch_14,15,163"/>
      <sheetName val="profit_&amp;_loss_account3"/>
      <sheetName val="Data_sheet3"/>
      <sheetName val="Basement_Budget3"/>
      <sheetName val="Trial_Balance3"/>
      <sheetName val="balance_sheet_&amp;_p&amp;l3"/>
      <sheetName val="S_&amp;_A3"/>
      <sheetName val="JOB_WORK3"/>
      <sheetName val="Balance_sheet-_info_city_CHD_34"/>
      <sheetName val="Cover_sheet3"/>
      <sheetName val="Sales_&amp;_Revenue_&amp;_Sked2"/>
      <sheetName val="Adj_Memo_-_SHB_lease2"/>
      <sheetName val="Fixed_Assets-Last_year1"/>
      <sheetName val="BS_Schdl-_1_&amp;_21"/>
      <sheetName val="Break_up_Sheet"/>
      <sheetName val="Excess_Calc"/>
      <sheetName val="Annx_"/>
      <sheetName val="Apr-Mar_New"/>
      <sheetName val="Count_Summary"/>
      <sheetName val="LINK_GAP"/>
      <sheetName val="For_Out"/>
      <sheetName val="INTEREST_CALUCATION1"/>
      <sheetName val="U-4_Investments_&amp;_FD"/>
      <sheetName val="COST_SHEET"/>
      <sheetName val="RCC,Ret__Wall"/>
      <sheetName val="Balance_sheet_DCCDL_Nov_06"/>
      <sheetName val="RGIL"/>
      <sheetName val="BACKUP"/>
      <sheetName val="P-Ins &amp; Bonds"/>
      <sheetName val="CG"/>
      <sheetName val="Tool-112A"/>
      <sheetName val="Tool-115AD(1)(iii)(p)"/>
      <sheetName val="CYLA-BFLA"/>
      <sheetName val="DB"/>
      <sheetName val="Tax(N)"/>
      <sheetName val="80GGA"/>
      <sheetName val="RA"/>
      <sheetName val="OS"/>
      <sheetName val="IF"/>
      <sheetName val="SI"/>
      <sheetName val="MANUFACTURING ACCOUNT"/>
      <sheetName val="80G"/>
      <sheetName val="PROFIT_LOSS"/>
      <sheetName val="VI-A"/>
      <sheetName val="PART A - GENERAL"/>
      <sheetName val="BP"/>
      <sheetName val="EI"/>
      <sheetName val="PART - A OI"/>
      <sheetName val="PARTB - TI - TTI"/>
      <sheetName val="TRADING ACCOUNT"/>
      <sheetName val="매크로"/>
      <sheetName val=".01 Leadsheet"/>
      <sheetName val="BerechnungTilgungsplan"/>
      <sheetName val="Invt"/>
      <sheetName val="ISL Trial"/>
      <sheetName val="Provisions"/>
      <sheetName val="Schedules"/>
      <sheetName val="TBAL9697 -group wise  sdpl"/>
      <sheetName val="Form 16"/>
      <sheetName val="Bal_Gr"/>
      <sheetName val="269T(final)"/>
      <sheetName val="Oct-11"/>
      <sheetName val="May-11"/>
      <sheetName val="June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0% stake_revised"/>
      <sheetName val="Financials"/>
      <sheetName val="Trial Balan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hennai &amp; Hyd Summary"/>
      <sheetName val="CHENNAI-Combined"/>
      <sheetName val="Ph -I "/>
      <sheetName val="CHENNAI-PH II"/>
      <sheetName val="Cash Flow"/>
      <sheetName val="HYD-combine"/>
      <sheetName val="HYDERABAD-PH-I"/>
      <sheetName val="HYD-PH-2"/>
      <sheetName val="WBLOCK DATA"/>
      <sheetName val="Rai"/>
      <sheetName val="Pune"/>
      <sheetName val="Gandhinagar"/>
      <sheetName val="Silokhera"/>
      <sheetName val="Silokrera-1"/>
      <sheetName val="Assumptions"/>
      <sheetName val="Chennai- Master-Rajesh"/>
      <sheetName val="HYDERABAD-DATA-Rajesh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ies 2000-01"/>
      <sheetName val="Sheet2"/>
      <sheetName val="Quarterlies 2000"/>
      <sheetName val="Quarterlies '99"/>
      <sheetName val="Quarterlies"/>
      <sheetName val="TVS-Suzuki"/>
      <sheetName val="Value-wise market share"/>
      <sheetName val="sund. fasteners"/>
      <sheetName val="MBTL"/>
      <sheetName val="M&amp;M"/>
      <sheetName val="Tractor market share analysis"/>
      <sheetName val="Basic Statistics"/>
      <sheetName val="Castrol"/>
      <sheetName val="Escorts"/>
      <sheetName val="Product"/>
      <sheetName val="2-wheeler Analysis"/>
      <sheetName val="Bajaj Auto"/>
      <sheetName val="LML"/>
      <sheetName val="Sheet12"/>
      <sheetName val="PTL"/>
      <sheetName val="MRF"/>
      <sheetName val="Denso"/>
      <sheetName val="Amara Raja"/>
      <sheetName val="Mico"/>
      <sheetName val="2-wheeler market share Analysis"/>
      <sheetName val="Presentation"/>
      <sheetName val="2-wheeler Industry Analysis"/>
      <sheetName val="Revised Hero Honda"/>
      <sheetName val="Sensitivity Analysis-HHML"/>
      <sheetName val="Hero Honda"/>
      <sheetName val="Freight Data"/>
      <sheetName val="Munjal Showa"/>
      <sheetName val="SFL"/>
      <sheetName val="Rane Madras"/>
      <sheetName val="Ashley"/>
      <sheetName val="Kinetic Ho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-- FAME Look Up --"/>
      <sheetName val="Income"/>
      <sheetName val="Longterm"/>
      <sheetName val="EPS"/>
      <sheetName val="CashFlow"/>
      <sheetName val="Quarterly"/>
      <sheetName val="Inventory"/>
      <sheetName val="Detail Qtrly"/>
      <sheetName val="ForPublication"/>
      <sheetName val="Dividend"/>
      <sheetName val="Return On Equity"/>
      <sheetName val="Financials &amp; Ratios"/>
      <sheetName val="Sally Comps"/>
      <sheetName val="NoteExp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ch TB"/>
      <sheetName val="aug dump"/>
      <sheetName val="aug final"/>
      <sheetName val="August TB"/>
      <sheetName val="Revenue"/>
      <sheetName val="Main "/>
      <sheetName val="w cap"/>
      <sheetName val="YTD June"/>
      <sheetName val="YTD Sept"/>
      <sheetName val="Sept Projected"/>
    </sheetNames>
    <sheetDataSet>
      <sheetData sheetId="0"/>
      <sheetData sheetId="1" refreshError="1"/>
      <sheetData sheetId="2" refreshError="1"/>
      <sheetData sheetId="3">
        <row r="302">
          <cell r="B302">
            <v>5</v>
          </cell>
        </row>
      </sheetData>
      <sheetData sheetId="4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Control"/>
      <sheetName val="Model &gt;&gt;"/>
      <sheetName val="Bloomberg FX Curve"/>
      <sheetName val="Assumptions"/>
      <sheetName val="Project CF"/>
      <sheetName val="Outputs &gt;&gt;"/>
      <sheetName val="UW Summary"/>
      <sheetName val="Scenario Analysis"/>
      <sheetName val="Info from Partner &gt;&gt;"/>
      <sheetName val="Charts"/>
      <sheetName val="Comparables"/>
      <sheetName val="100% Equity(1)&gt;&gt;"/>
      <sheetName val="FS(1)"/>
      <sheetName val="Pre-Promote CF(1)"/>
      <sheetName val="Promote(1)"/>
      <sheetName val="Charts(1)"/>
      <sheetName val="Sensitivity(1)"/>
      <sheetName val="Leakage(1)"/>
      <sheetName val="Input(1)"/>
      <sheetName val="Output(1)"/>
      <sheetName val="Hybrid(2)&gt;&gt;"/>
      <sheetName val="FS(2)"/>
      <sheetName val="Pre-Promote CF(2)"/>
      <sheetName val="Sensitivity(2)"/>
      <sheetName val="Leakage(2)"/>
      <sheetName val="Charts(2)"/>
      <sheetName val="Output(2)"/>
      <sheetName val="Graveyard &gt;&gt;"/>
      <sheetName val="100% Debt(3)&gt;&gt;"/>
      <sheetName val="FS(3)"/>
      <sheetName val="Pre-Promote CF(3)"/>
      <sheetName val="Sensitivity(3)"/>
      <sheetName val="Promote(3)"/>
      <sheetName val="Leakage(3)"/>
      <sheetName val="Input(3)"/>
      <sheetName val="Output(3)"/>
    </sheetNames>
    <sheetDataSet>
      <sheetData sheetId="0" refreshError="1"/>
      <sheetData sheetId="1" refreshError="1">
        <row r="2">
          <cell r="B2" t="str">
            <v>Apollo Asia Real Estate</v>
          </cell>
        </row>
        <row r="4">
          <cell r="C4" t="str">
            <v>Project Green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Sheet1"/>
      <sheetName val="REPAYMENT"/>
      <sheetName val="LC"/>
      <sheetName val="OLD-WORKING"/>
      <sheetName val="CMA-2004"/>
      <sheetName val="CMA-2004 (2)"/>
      <sheetName val="working"/>
      <sheetName val="COSTMAR"/>
      <sheetName val="Assumptions"/>
      <sheetName val="Company DEP "/>
      <sheetName val="DSCR Combine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Control"/>
      <sheetName val="Land"/>
      <sheetName val="Assum"/>
      <sheetName val="Sales Sch"/>
      <sheetName val="Area"/>
      <sheetName val="Cons_Sch"/>
      <sheetName val="Sales plan"/>
      <sheetName val="Viability"/>
      <sheetName val="Poject cost "/>
      <sheetName val="Sheet1"/>
      <sheetName val="Cash Flow"/>
      <sheetName val="CF P&amp;L BS"/>
      <sheetName val="Cost of Proj"/>
      <sheetName val="Ratio"/>
      <sheetName val="fa"/>
      <sheetName val="Ongoin Pro"/>
      <sheetName val="Loan details"/>
    </sheetNames>
    <sheetDataSet>
      <sheetData sheetId="0"/>
      <sheetData sheetId="1">
        <row r="4">
          <cell r="C4">
            <v>100000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SRIL-Proj.BS"/>
      <sheetName val="SRS-Proj.PL"/>
      <sheetName val="SRS-Proj.CFS"/>
      <sheetName val="SRS-Proj.Cash Flow - 87"/>
      <sheetName val="SRSRIL-Proj.BS - 87"/>
      <sheetName val="sec 87 - Cash AC"/>
      <sheetName val="SRS-Proj.PL - 87"/>
      <sheetName val="sec 87 - land"/>
      <sheetName val="sec 87 - Term Loan"/>
      <sheetName val="sec 87 - Calculation"/>
      <sheetName val="sec 87 - COP Detail"/>
      <sheetName val="sec 87 - Const Phas"/>
      <sheetName val="sec 87 - COP"/>
      <sheetName val="sec 87 - WIP&amp;Booking"/>
      <sheetName val="sec 87 - area"/>
      <sheetName val="sec 87 - pre-op exp"/>
      <sheetName val="sec6-booking"/>
      <sheetName val="sec-6 bs, pl &amp; CF-I"/>
      <sheetName val="sec6-COP"/>
      <sheetName val="sec6-INTT-I"/>
      <sheetName val="sec6- Sheet4"/>
      <sheetName val="Assum - Sec 88"/>
      <sheetName val="SRSRIL-Proj.BS-88"/>
      <sheetName val="SRS-Proj.PL-88"/>
      <sheetName val="88- SRS-Proj.CFS"/>
      <sheetName val="BS - Sec 88"/>
      <sheetName val="PL - Sec 88"/>
      <sheetName val="Bs Sch -  Sec 88"/>
      <sheetName val="Calculation-sec26"/>
      <sheetName val="sensitivity-sec26"/>
      <sheetName val="COP-sec26"/>
      <sheetName val="MOF-sec26"/>
      <sheetName val="Phasing-sec26"/>
      <sheetName val="Sales Phasing-sec26"/>
      <sheetName val="Recognition-sec26"/>
      <sheetName val="PL-sec26"/>
      <sheetName val="BS-sec26"/>
      <sheetName val="Cash AC-sec26"/>
      <sheetName val="township summary-sec26"/>
      <sheetName val="cash flow-sec26"/>
      <sheetName val="Term Loan-sec26"/>
      <sheetName val="IM-sec26"/>
      <sheetName val="CMA-sec26"/>
      <sheetName val="SRSRIL-Proj.BS - H.O."/>
      <sheetName val="SRS-Proj.PL- H.O."/>
      <sheetName val="SRS-Proj.CFS - H.O."/>
      <sheetName val="commercial area 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73">
          <cell r="B73" t="str">
            <v>10.  Operating profit after interest (8-9)</v>
          </cell>
          <cell r="D73">
            <v>1.7563437599999929</v>
          </cell>
          <cell r="E73">
            <v>22.023581200999502</v>
          </cell>
          <cell r="F73">
            <v>48.102352476809301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</row>
      </sheetData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going Projects Residential"/>
      <sheetName val="Ongoing Projects Commercial"/>
      <sheetName val="Completed Projects"/>
      <sheetName val="Debt and PE"/>
      <sheetName val="Sales Data 30042014"/>
      <sheetName val="BC Land"/>
      <sheetName val="BG Land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"/>
      <sheetName val="POCM"/>
      <sheetName val="DEPSEP07"/>
      <sheetName val="RelatedpartyNewFormat"/>
      <sheetName val="Relatedpartyworking"/>
      <sheetName val="INTEREST_MAIN"/>
      <sheetName val="BSsep07 TRIAL BALANCE"/>
      <sheetName val="Annexure of balance sheet"/>
      <sheetName val="Schedule of Balance Sheet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Info"/>
      <sheetName val="Index"/>
      <sheetName val="IRL"/>
      <sheetName val="Sheet18"/>
      <sheetName val="Sheet1"/>
      <sheetName val="Sheet2"/>
      <sheetName val="Sheet3"/>
      <sheetName val="Sheet4"/>
      <sheetName val="Share capital"/>
      <sheetName val="Shareholders' agreement"/>
      <sheetName val="Shareholding pattern"/>
      <sheetName val="Sheet6"/>
      <sheetName val="Sheet11"/>
      <sheetName val="Sheet14"/>
      <sheetName val="Sheet15"/>
      <sheetName val="Sheet12"/>
      <sheetName val="Sheet8"/>
      <sheetName val="Sheet9"/>
      <sheetName val="Sheet7"/>
      <sheetName val="Sheet10"/>
      <sheetName val="Sheet13"/>
      <sheetName val="Sheet16"/>
      <sheetName val="Sheet17"/>
    </sheetNames>
    <sheetDataSet>
      <sheetData sheetId="0">
        <row r="3">
          <cell r="D3" t="str">
            <v>Project Jolly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_results"/>
      <sheetName val="Financials"/>
      <sheetName val="Workings"/>
      <sheetName val="control sheet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Kenersys, Shiravali, Maharashtra</v>
          </cell>
        </row>
        <row r="8">
          <cell r="B8" t="str">
            <v>Kenersys, Girjashankar I, Maharashtra</v>
          </cell>
        </row>
        <row r="9">
          <cell r="B9" t="str">
            <v>Kenersys, Girjashankar II, Maharashtra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F Note"/>
      <sheetName val="PPT CF Summ"/>
      <sheetName val="PPT CCF"/>
      <sheetName val="PPT CF"/>
      <sheetName val="Qtr CCF"/>
      <sheetName val="Cashflow"/>
      <sheetName val="Revenue 1"/>
      <sheetName val="Opex Summary"/>
      <sheetName val="Sheet2"/>
      <sheetName val="Land Use 1a"/>
      <sheetName val="Land Use - Phase 1 1b"/>
      <sheetName val="Land Use Res(Discrete) Pha 1 1c"/>
      <sheetName val="Land Use - Phase 2 1d"/>
      <sheetName val="Annx I (a) HR O"/>
      <sheetName val="Lease Rent 2"/>
      <sheetName val="Annuity 3"/>
      <sheetName val="R&amp;R 4"/>
      <sheetName val="Sheet1"/>
      <sheetName val="Sheet3"/>
      <sheetName val="Sheet5"/>
      <sheetName val="Development Works 5"/>
      <sheetName val="New parcels assumps"/>
      <sheetName val="HR 6a"/>
      <sheetName val="HR 6b"/>
      <sheetName val="Admin 6c"/>
      <sheetName val="Annx 6d"/>
      <sheetName val="Security 6e"/>
      <sheetName val="Security Ovhd. 6f"/>
      <sheetName val="Marketing 7"/>
      <sheetName val="Land Acquisition 8"/>
      <sheetName val="Legal"/>
      <sheetName val="TOC"/>
      <sheetName val="Financials"/>
      <sheetName val="Security OHs"/>
      <sheetName val="Security Manpower"/>
      <sheetName val="Manpower"/>
      <sheetName val="Admin"/>
      <sheetName val="Depreciation"/>
      <sheetName val="Tax"/>
      <sheetName val="BUA"/>
      <sheetName val="O&amp;M workings"/>
      <sheetName val="Water standalone"/>
      <sheetName val="Proj Dev ICs"/>
      <sheetName val="Proj Dev Summary 9a"/>
      <sheetName val="Proj Dev detailed 9b"/>
      <sheetName val="Summary Land Use"/>
      <sheetName val="Sheet4"/>
      <sheetName val="Water 10a"/>
      <sheetName val="Water per acre cost"/>
      <sheetName val="Trunk Infra Phasing 10b"/>
      <sheetName val="Power 11"/>
      <sheetName val="Power per acre cost"/>
      <sheetName val="Loans"/>
      <sheetName val="Business Centre 12"/>
      <sheetName val="App I Admin "/>
      <sheetName val="Ann II Admin O"/>
      <sheetName val="App II Admin"/>
      <sheetName val="Annx III Security O"/>
      <sheetName val="Annx IV Security Ovhd. O"/>
      <sheetName val="App III Security"/>
      <sheetName val="App IV Security"/>
      <sheetName val="App V Security"/>
      <sheetName val="Annx V Legal O"/>
      <sheetName val="Stat charges rates"/>
      <sheetName val="IC 123 infra"/>
      <sheetName val="R&amp;R (P)"/>
      <sheetName val="R&amp;R Ann 1"/>
      <sheetName val="R&amp;R Ann 2"/>
      <sheetName val="R&amp;R Ann 3"/>
      <sheetName val="R&amp;R Ann 4"/>
      <sheetName val="R&amp;R Ann 5"/>
      <sheetName val="R&amp;R Ann 6"/>
      <sheetName val="R&amp;R Ann 7"/>
      <sheetName val="Power Plant"/>
      <sheetName val="Gen Assum"/>
      <sheetName val="Master 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19">
          <cell r="I19">
            <v>613.28818094469818</v>
          </cell>
          <cell r="L19">
            <v>632.45343659922003</v>
          </cell>
          <cell r="O19">
            <v>652.21760649294561</v>
          </cell>
          <cell r="R19">
            <v>0</v>
          </cell>
          <cell r="S19">
            <v>672.59940669585012</v>
          </cell>
          <cell r="T19">
            <v>683.10877242547281</v>
          </cell>
          <cell r="U19">
            <v>704.29171272424355</v>
          </cell>
          <cell r="V19">
            <v>725.96984530470786</v>
          </cell>
          <cell r="W19">
            <v>0</v>
          </cell>
          <cell r="X19">
            <v>748.31768214891019</v>
          </cell>
          <cell r="Y19">
            <v>771.35342476537301</v>
          </cell>
          <cell r="Z19">
            <v>795.09828581090869</v>
          </cell>
          <cell r="AA19">
            <v>819.57409378866305</v>
          </cell>
          <cell r="AC19">
            <v>844.80334971990646</v>
          </cell>
          <cell r="AD19">
            <v>870.8092472747278</v>
          </cell>
          <cell r="AE19">
            <v>897.61569410276888</v>
          </cell>
          <cell r="AF19">
            <v>925.24733381179226</v>
          </cell>
          <cell r="AH19">
            <v>953.72956862295734</v>
          </cell>
          <cell r="AI19">
            <v>983.08858272350039</v>
          </cell>
          <cell r="AJ19">
            <v>1013.3513663382887</v>
          </cell>
          <cell r="AK19">
            <v>1044.5457405423792</v>
          </cell>
        </row>
        <row r="25">
          <cell r="F25">
            <v>0</v>
          </cell>
          <cell r="G25">
            <v>0</v>
          </cell>
          <cell r="H25">
            <v>613.28818094469818</v>
          </cell>
          <cell r="I25">
            <v>0</v>
          </cell>
          <cell r="J25">
            <v>0</v>
          </cell>
          <cell r="K25">
            <v>632.45343659922003</v>
          </cell>
          <cell r="L25">
            <v>0</v>
          </cell>
          <cell r="M25">
            <v>0</v>
          </cell>
          <cell r="N25">
            <v>652.21760649294561</v>
          </cell>
          <cell r="O25">
            <v>0</v>
          </cell>
          <cell r="P25">
            <v>0</v>
          </cell>
          <cell r="Q25">
            <v>672.59940669585012</v>
          </cell>
          <cell r="R25">
            <v>0</v>
          </cell>
          <cell r="S25">
            <v>683.10877242547281</v>
          </cell>
          <cell r="T25">
            <v>704.29171272424355</v>
          </cell>
          <cell r="U25">
            <v>725.96984530470786</v>
          </cell>
          <cell r="V25">
            <v>748.31768214891019</v>
          </cell>
          <cell r="W25">
            <v>0</v>
          </cell>
          <cell r="X25">
            <v>771.35342476537301</v>
          </cell>
          <cell r="Y25">
            <v>795.09828581090869</v>
          </cell>
          <cell r="Z25">
            <v>819.57409378866305</v>
          </cell>
          <cell r="AA25">
            <v>844.80334971990646</v>
          </cell>
          <cell r="AC25">
            <v>870.8092472747278</v>
          </cell>
          <cell r="AD25">
            <v>897.61569410276888</v>
          </cell>
          <cell r="AE25">
            <v>925.24733381179226</v>
          </cell>
          <cell r="AF25">
            <v>953.72956862295734</v>
          </cell>
          <cell r="AH25">
            <v>983.08858272350039</v>
          </cell>
          <cell r="AI25">
            <v>1013.3513663382887</v>
          </cell>
          <cell r="AJ25">
            <v>1044.5457405423792</v>
          </cell>
          <cell r="AK25">
            <v>1076.7003828373897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HANDUPSEP"/>
      <sheetName val="BHANDUP"/>
      <sheetName val="Fin Sum"/>
      <sheetName val="RA"/>
      <sheetName val="Main-Material"/>
      <sheetName val="sept-plan"/>
      <sheetName val="Balance sheet"/>
      <sheetName val="Wag&amp;Sal"/>
      <sheetName val="1.Civil"/>
      <sheetName val="final abstract"/>
      <sheetName val="FORM7"/>
      <sheetName val="Desgn(zone I)"/>
      <sheetName val="BOQ_Direct_selling cost"/>
      <sheetName val="RA-markate"/>
      <sheetName val="Design"/>
      <sheetName val="P&amp;L-BDMC"/>
      <sheetName val="Break up Sheet"/>
      <sheetName val="Rising 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ep"/>
      <sheetName val="ridgewood"/>
      <sheetName val="Shivaji-Marg"/>
    </sheetNames>
    <sheetDataSet>
      <sheetData sheetId="0" refreshError="1"/>
      <sheetData sheetId="1" refreshError="1">
        <row r="1">
          <cell r="B1" t="str">
            <v>Proper</v>
          </cell>
          <cell r="C1" t="str">
            <v>Payment</v>
          </cell>
          <cell r="D1" t="str">
            <v>Booking Date</v>
          </cell>
          <cell r="E1" t="str">
            <v>Customer</v>
          </cell>
          <cell r="F1" t="str">
            <v>customer</v>
          </cell>
          <cell r="G1" t="str">
            <v>Property No.</v>
          </cell>
          <cell r="H1" t="str">
            <v>Covered</v>
          </cell>
          <cell r="I1" t="str">
            <v>Area  Rate</v>
          </cell>
          <cell r="J1" t="str">
            <v>Booking Amount</v>
          </cell>
          <cell r="K1" t="str">
            <v>Booking Receipt</v>
          </cell>
          <cell r="L1" t="str">
            <v>Total Amount</v>
          </cell>
          <cell r="M1" t="str">
            <v>Broker Name</v>
          </cell>
          <cell r="N1" t="str">
            <v>Cust Name</v>
          </cell>
        </row>
        <row r="2">
          <cell r="B2" t="str">
            <v>DTS022</v>
          </cell>
          <cell r="C2">
            <v>2.5</v>
          </cell>
          <cell r="D2">
            <v>39352</v>
          </cell>
          <cell r="E2">
            <v>78497</v>
          </cell>
          <cell r="F2" t="str">
            <v>T00337</v>
          </cell>
          <cell r="G2" t="str">
            <v>DTS022/UB1007#DTS</v>
          </cell>
          <cell r="H2">
            <v>132.85</v>
          </cell>
          <cell r="I2">
            <v>17000</v>
          </cell>
          <cell r="J2">
            <v>4465800</v>
          </cell>
          <cell r="K2">
            <v>4465800</v>
          </cell>
          <cell r="L2">
            <v>30487000</v>
          </cell>
          <cell r="M2" t="str">
            <v>SIKHAR CHAND JAIN &amp; SONS</v>
          </cell>
          <cell r="N2" t="str">
            <v>TARSILLO NATALONI</v>
          </cell>
        </row>
        <row r="3">
          <cell r="B3" t="str">
            <v>DTS030</v>
          </cell>
          <cell r="C3">
            <v>2.5</v>
          </cell>
          <cell r="D3">
            <v>39352</v>
          </cell>
          <cell r="E3">
            <v>78488</v>
          </cell>
          <cell r="F3" t="str">
            <v>K01249</v>
          </cell>
          <cell r="G3" t="str">
            <v>DTS030/UB1003#DTS</v>
          </cell>
          <cell r="H3">
            <v>148.36000000000001</v>
          </cell>
          <cell r="I3">
            <v>17000</v>
          </cell>
          <cell r="J3">
            <v>4569585</v>
          </cell>
          <cell r="K3">
            <v>4569585</v>
          </cell>
          <cell r="L3">
            <v>31262400</v>
          </cell>
          <cell r="M3" t="str">
            <v>MAXX REALTORS</v>
          </cell>
          <cell r="N3" t="str">
            <v>KRISHAN LAL NAGPAL</v>
          </cell>
        </row>
        <row r="4">
          <cell r="B4" t="str">
            <v>DTS042</v>
          </cell>
          <cell r="C4">
            <v>2.5</v>
          </cell>
          <cell r="D4">
            <v>39352</v>
          </cell>
          <cell r="E4">
            <v>78498</v>
          </cell>
          <cell r="F4" t="str">
            <v>V00102</v>
          </cell>
          <cell r="G4" t="str">
            <v>DTS042/UB1004#DTS</v>
          </cell>
          <cell r="H4">
            <v>84.82</v>
          </cell>
          <cell r="I4">
            <v>17000</v>
          </cell>
          <cell r="J4">
            <v>2883780</v>
          </cell>
          <cell r="K4">
            <v>2883780</v>
          </cell>
          <cell r="L4">
            <v>19681700</v>
          </cell>
          <cell r="M4" t="str">
            <v>BNB INVESTMENTS &amp; PROPERTIES</v>
          </cell>
          <cell r="N4" t="str">
            <v>VIJAY GUPTA</v>
          </cell>
        </row>
        <row r="5">
          <cell r="B5" t="str">
            <v>DTS123</v>
          </cell>
          <cell r="C5">
            <v>2.5</v>
          </cell>
          <cell r="D5">
            <v>39352</v>
          </cell>
          <cell r="E5">
            <v>78480</v>
          </cell>
          <cell r="F5" t="str">
            <v>C00490</v>
          </cell>
          <cell r="G5" t="str">
            <v>DTS123/UB1012#DTS</v>
          </cell>
          <cell r="H5">
            <v>89.74</v>
          </cell>
          <cell r="I5">
            <v>14000</v>
          </cell>
          <cell r="J5">
            <v>2118600</v>
          </cell>
          <cell r="K5">
            <v>2118600</v>
          </cell>
          <cell r="L5">
            <v>14607000</v>
          </cell>
          <cell r="M5" t="str">
            <v>OPC REALTORS</v>
          </cell>
          <cell r="N5" t="str">
            <v>CHHATRAPATI RANJIT RAI</v>
          </cell>
        </row>
        <row r="6">
          <cell r="B6" t="str">
            <v>DTS415</v>
          </cell>
          <cell r="C6">
            <v>2.5</v>
          </cell>
          <cell r="D6">
            <v>39352</v>
          </cell>
          <cell r="E6">
            <v>78493</v>
          </cell>
          <cell r="F6" t="str">
            <v>S04763</v>
          </cell>
          <cell r="G6" t="str">
            <v>DTS415/UB1020#DTS</v>
          </cell>
          <cell r="H6">
            <v>89</v>
          </cell>
          <cell r="I6">
            <v>13000</v>
          </cell>
          <cell r="J6">
            <v>1958100</v>
          </cell>
          <cell r="K6">
            <v>2000000</v>
          </cell>
          <cell r="L6">
            <v>13533000</v>
          </cell>
          <cell r="M6" t="str">
            <v>SIKHAR CHAND JAIN &amp; SONS</v>
          </cell>
          <cell r="N6" t="str">
            <v>SANDEEP MIDHA</v>
          </cell>
        </row>
        <row r="7">
          <cell r="B7" t="str">
            <v>DTS416</v>
          </cell>
          <cell r="C7">
            <v>2.5</v>
          </cell>
          <cell r="D7">
            <v>39352</v>
          </cell>
          <cell r="E7">
            <v>78494</v>
          </cell>
          <cell r="F7" t="str">
            <v>S04764</v>
          </cell>
          <cell r="G7" t="str">
            <v>DTS416/UB1010#DTS</v>
          </cell>
          <cell r="H7">
            <v>89.74</v>
          </cell>
          <cell r="I7">
            <v>13000</v>
          </cell>
          <cell r="J7">
            <v>1973700</v>
          </cell>
          <cell r="K7">
            <v>2000000</v>
          </cell>
          <cell r="L7">
            <v>13641000</v>
          </cell>
          <cell r="M7" t="str">
            <v>SIKHAR CHAND JAIN &amp; SONS</v>
          </cell>
          <cell r="N7" t="str">
            <v>SHRIYA LALL</v>
          </cell>
        </row>
        <row r="8">
          <cell r="B8" t="str">
            <v>DTS421</v>
          </cell>
          <cell r="C8">
            <v>2.5</v>
          </cell>
          <cell r="D8">
            <v>39352</v>
          </cell>
          <cell r="E8">
            <v>78491</v>
          </cell>
          <cell r="F8" t="str">
            <v>S04761</v>
          </cell>
          <cell r="G8" t="str">
            <v>DTS421/UB1015#DTS</v>
          </cell>
          <cell r="H8">
            <v>69.209999999999994</v>
          </cell>
          <cell r="I8">
            <v>13000</v>
          </cell>
          <cell r="J8">
            <v>1542750</v>
          </cell>
          <cell r="K8">
            <v>1542750</v>
          </cell>
          <cell r="L8">
            <v>10657500</v>
          </cell>
          <cell r="M8" t="str">
            <v>ALLIED SERVICES</v>
          </cell>
          <cell r="N8" t="str">
            <v>S. BALWANT SINGH</v>
          </cell>
        </row>
        <row r="9">
          <cell r="B9" t="str">
            <v>DTS431</v>
          </cell>
          <cell r="C9">
            <v>2.5</v>
          </cell>
          <cell r="D9">
            <v>39352</v>
          </cell>
          <cell r="E9">
            <v>78486</v>
          </cell>
          <cell r="F9" t="str">
            <v>P01684</v>
          </cell>
          <cell r="G9" t="str">
            <v>DTS431/UB1008#DTS</v>
          </cell>
          <cell r="H9">
            <v>69.209999999999994</v>
          </cell>
          <cell r="I9">
            <v>13000</v>
          </cell>
          <cell r="J9">
            <v>1542750</v>
          </cell>
          <cell r="K9">
            <v>1542750</v>
          </cell>
          <cell r="L9">
            <v>10657500</v>
          </cell>
          <cell r="M9" t="str">
            <v>ALLIED SERVICES</v>
          </cell>
          <cell r="N9" t="str">
            <v>PROMILA BHATIA</v>
          </cell>
        </row>
        <row r="10">
          <cell r="B10" t="str">
            <v>DTS458</v>
          </cell>
          <cell r="C10">
            <v>2.5</v>
          </cell>
          <cell r="D10">
            <v>39352</v>
          </cell>
          <cell r="E10">
            <v>78489</v>
          </cell>
          <cell r="F10" t="str">
            <v>R03961</v>
          </cell>
          <cell r="G10" t="str">
            <v>DTS458/UB1019#DTS</v>
          </cell>
          <cell r="H10">
            <v>178.84</v>
          </cell>
          <cell r="I10">
            <v>14000</v>
          </cell>
          <cell r="J10">
            <v>4132500</v>
          </cell>
          <cell r="K10">
            <v>5400000</v>
          </cell>
          <cell r="L10">
            <v>28512500</v>
          </cell>
          <cell r="M10" t="str">
            <v>FOCUS CONSULTANTS</v>
          </cell>
          <cell r="N10" t="str">
            <v>RAM KISHAN</v>
          </cell>
        </row>
        <row r="11">
          <cell r="B11" t="str">
            <v>DTS462</v>
          </cell>
          <cell r="C11">
            <v>2.5</v>
          </cell>
          <cell r="D11">
            <v>39352</v>
          </cell>
          <cell r="E11">
            <v>78495</v>
          </cell>
          <cell r="F11" t="str">
            <v>S04765</v>
          </cell>
          <cell r="G11" t="str">
            <v>DTS462/UB1009#DTS</v>
          </cell>
          <cell r="H11">
            <v>69.209999999999994</v>
          </cell>
          <cell r="I11">
            <v>13000</v>
          </cell>
          <cell r="J11">
            <v>1542750</v>
          </cell>
          <cell r="K11">
            <v>2700000</v>
          </cell>
          <cell r="L11">
            <v>10657500</v>
          </cell>
          <cell r="N11" t="str">
            <v>SUNIL KUMAR JALAN</v>
          </cell>
        </row>
        <row r="12">
          <cell r="B12" t="str">
            <v>DTS504</v>
          </cell>
          <cell r="C12">
            <v>2.5</v>
          </cell>
          <cell r="D12">
            <v>39352</v>
          </cell>
          <cell r="E12">
            <v>78482</v>
          </cell>
          <cell r="F12" t="str">
            <v>F00065</v>
          </cell>
          <cell r="G12" t="str">
            <v>DTS504/UB1016#DTS</v>
          </cell>
          <cell r="H12">
            <v>69.209999999999994</v>
          </cell>
          <cell r="I12">
            <v>13000</v>
          </cell>
          <cell r="J12">
            <v>1542750</v>
          </cell>
          <cell r="K12">
            <v>1542750</v>
          </cell>
          <cell r="L12">
            <v>10657500</v>
          </cell>
          <cell r="M12" t="str">
            <v>KEDAR ESTATE &amp; INVESTMENTS</v>
          </cell>
          <cell r="N12" t="str">
            <v>FORNES BUILDWELL P LTD</v>
          </cell>
        </row>
        <row r="13">
          <cell r="B13" t="str">
            <v>DTS505</v>
          </cell>
          <cell r="C13">
            <v>2.5</v>
          </cell>
          <cell r="D13">
            <v>39352</v>
          </cell>
          <cell r="E13">
            <v>78484</v>
          </cell>
          <cell r="F13" t="str">
            <v>M02179</v>
          </cell>
          <cell r="G13" t="str">
            <v>DTS505/UB1017#DTS</v>
          </cell>
          <cell r="H13">
            <v>69.209999999999994</v>
          </cell>
          <cell r="I13">
            <v>13000</v>
          </cell>
          <cell r="J13">
            <v>1542750</v>
          </cell>
          <cell r="K13">
            <v>1542750</v>
          </cell>
          <cell r="L13">
            <v>10657500</v>
          </cell>
          <cell r="M13" t="str">
            <v>KEDAR ESTATE &amp; INVESTMENTS</v>
          </cell>
          <cell r="N13" t="str">
            <v>MOHAN SINGH RAWAT</v>
          </cell>
        </row>
        <row r="14">
          <cell r="B14" t="str">
            <v>DTS519</v>
          </cell>
          <cell r="C14">
            <v>2.5</v>
          </cell>
          <cell r="D14">
            <v>39352</v>
          </cell>
          <cell r="E14">
            <v>78479</v>
          </cell>
          <cell r="F14" t="str">
            <v>Y00245</v>
          </cell>
          <cell r="G14" t="str">
            <v>DTS519/UB1001#DTS</v>
          </cell>
          <cell r="H14">
            <v>69.209999999999994</v>
          </cell>
          <cell r="I14">
            <v>13000</v>
          </cell>
          <cell r="J14">
            <v>1542750</v>
          </cell>
          <cell r="K14">
            <v>2700000</v>
          </cell>
          <cell r="L14">
            <v>10657500</v>
          </cell>
          <cell r="M14" t="str">
            <v>FOCUS CONSULTANTS</v>
          </cell>
          <cell r="N14" t="str">
            <v>YAKESH ANAND</v>
          </cell>
        </row>
        <row r="15">
          <cell r="B15" t="str">
            <v>DTS521</v>
          </cell>
          <cell r="C15">
            <v>2.5</v>
          </cell>
          <cell r="D15">
            <v>39352</v>
          </cell>
          <cell r="E15">
            <v>78492</v>
          </cell>
          <cell r="F15" t="str">
            <v>S04762</v>
          </cell>
          <cell r="G15" t="str">
            <v>DTS521/UB1013#DTS</v>
          </cell>
          <cell r="H15">
            <v>89.74</v>
          </cell>
          <cell r="I15">
            <v>13000</v>
          </cell>
          <cell r="J15">
            <v>1973700</v>
          </cell>
          <cell r="K15">
            <v>2700000</v>
          </cell>
          <cell r="L15">
            <v>13641000</v>
          </cell>
          <cell r="M15" t="str">
            <v>FOCUS CONSULTANTS</v>
          </cell>
          <cell r="N15" t="str">
            <v>SANJEEV SARIN</v>
          </cell>
        </row>
        <row r="16">
          <cell r="B16" t="str">
            <v>DTS522</v>
          </cell>
          <cell r="C16">
            <v>2.5</v>
          </cell>
          <cell r="D16">
            <v>39352</v>
          </cell>
          <cell r="E16">
            <v>78490</v>
          </cell>
          <cell r="F16" t="str">
            <v>R03962</v>
          </cell>
          <cell r="G16" t="str">
            <v>DTS522/UB1002#DTS</v>
          </cell>
          <cell r="H16">
            <v>89</v>
          </cell>
          <cell r="I16">
            <v>13000</v>
          </cell>
          <cell r="J16">
            <v>1958100</v>
          </cell>
          <cell r="K16">
            <v>2700000</v>
          </cell>
          <cell r="L16">
            <v>13533000</v>
          </cell>
          <cell r="M16" t="str">
            <v>SETTLERS INDIA</v>
          </cell>
          <cell r="N16" t="str">
            <v>RITESH BHATIA</v>
          </cell>
        </row>
        <row r="17">
          <cell r="B17" t="str">
            <v>DTS555</v>
          </cell>
          <cell r="C17">
            <v>2.5</v>
          </cell>
          <cell r="D17">
            <v>39352</v>
          </cell>
          <cell r="E17">
            <v>78496</v>
          </cell>
          <cell r="F17" t="str">
            <v>S04766</v>
          </cell>
          <cell r="G17" t="str">
            <v>DTS555/UB1006#DTS</v>
          </cell>
          <cell r="H17">
            <v>65.400000000000006</v>
          </cell>
          <cell r="I17">
            <v>13000</v>
          </cell>
          <cell r="J17">
            <v>1462800</v>
          </cell>
          <cell r="K17">
            <v>1462800</v>
          </cell>
          <cell r="L17">
            <v>10104000</v>
          </cell>
          <cell r="M17" t="str">
            <v>LINK PROPERTIES INDIA COM</v>
          </cell>
          <cell r="N17" t="str">
            <v>SHWETABH KUMAR SINGH</v>
          </cell>
        </row>
        <row r="18">
          <cell r="B18" t="str">
            <v>DTS556</v>
          </cell>
          <cell r="C18">
            <v>2.5</v>
          </cell>
          <cell r="D18">
            <v>39352</v>
          </cell>
          <cell r="E18">
            <v>78483</v>
          </cell>
          <cell r="F18" t="str">
            <v>A03470</v>
          </cell>
          <cell r="G18" t="str">
            <v>DTS556/UB1011#DTS</v>
          </cell>
          <cell r="H18">
            <v>89.93</v>
          </cell>
          <cell r="I18">
            <v>13000</v>
          </cell>
          <cell r="J18">
            <v>1977600</v>
          </cell>
          <cell r="K18">
            <v>2700000</v>
          </cell>
          <cell r="L18">
            <v>13668000</v>
          </cell>
          <cell r="M18" t="str">
            <v>SHEFALI &amp; ASSOCIATES</v>
          </cell>
          <cell r="N18" t="str">
            <v>ANIL AGENCIES (P) LTD</v>
          </cell>
        </row>
        <row r="19">
          <cell r="B19" t="str">
            <v>DTS702</v>
          </cell>
          <cell r="C19">
            <v>2.5</v>
          </cell>
          <cell r="D19">
            <v>39352</v>
          </cell>
          <cell r="E19">
            <v>78481</v>
          </cell>
          <cell r="F19" t="str">
            <v>A03469</v>
          </cell>
          <cell r="G19" t="str">
            <v>DTS702/UB1018#DTS</v>
          </cell>
          <cell r="H19">
            <v>69.209999999999994</v>
          </cell>
          <cell r="I19">
            <v>13000</v>
          </cell>
          <cell r="J19">
            <v>1542750</v>
          </cell>
          <cell r="K19">
            <v>2700000</v>
          </cell>
          <cell r="L19">
            <v>10657500</v>
          </cell>
          <cell r="M19" t="str">
            <v>DR DEVINDER GUPTA AND SONS (H</v>
          </cell>
          <cell r="N19" t="str">
            <v>ANAND SARUP BHARDWAJ</v>
          </cell>
        </row>
        <row r="20">
          <cell r="B20" t="str">
            <v>DTS704</v>
          </cell>
          <cell r="C20">
            <v>2.5</v>
          </cell>
          <cell r="D20">
            <v>39352</v>
          </cell>
          <cell r="E20">
            <v>78487</v>
          </cell>
          <cell r="F20" t="str">
            <v>A03471</v>
          </cell>
          <cell r="G20" t="str">
            <v>DTS704/UB1014#DTS</v>
          </cell>
          <cell r="H20">
            <v>69.209999999999994</v>
          </cell>
          <cell r="I20">
            <v>13000</v>
          </cell>
          <cell r="J20">
            <v>1542750</v>
          </cell>
          <cell r="K20">
            <v>1560300</v>
          </cell>
          <cell r="L20">
            <v>10657500</v>
          </cell>
          <cell r="M20" t="str">
            <v>DR DEVINDER GUPTA AND SONS (H</v>
          </cell>
          <cell r="N20" t="str">
            <v>A ONE PROP-MART PVT. LTD.</v>
          </cell>
        </row>
        <row r="21">
          <cell r="B21" t="str">
            <v>DTS705</v>
          </cell>
          <cell r="C21">
            <v>2.5</v>
          </cell>
          <cell r="D21">
            <v>39352</v>
          </cell>
          <cell r="E21">
            <v>78485</v>
          </cell>
          <cell r="F21" t="str">
            <v>A03472</v>
          </cell>
          <cell r="G21" t="str">
            <v>DTS705/UB1005#DTS</v>
          </cell>
          <cell r="H21">
            <v>69.209999999999994</v>
          </cell>
          <cell r="I21">
            <v>13000</v>
          </cell>
          <cell r="J21">
            <v>1542750</v>
          </cell>
          <cell r="K21">
            <v>1560300</v>
          </cell>
          <cell r="L21">
            <v>10657500</v>
          </cell>
          <cell r="M21" t="str">
            <v>DR DEVINDER GUPTA AND SONS (H</v>
          </cell>
          <cell r="N21" t="str">
            <v>A ONE PROP-MART PVT. LTD.</v>
          </cell>
        </row>
        <row r="22">
          <cell r="B22" t="str">
            <v>DTS002</v>
          </cell>
          <cell r="C22">
            <v>2.5</v>
          </cell>
          <cell r="D22">
            <v>39353</v>
          </cell>
          <cell r="E22">
            <v>78679</v>
          </cell>
          <cell r="F22" t="str">
            <v>N01124</v>
          </cell>
          <cell r="G22" t="str">
            <v>DTS002/UB1168#DTS</v>
          </cell>
          <cell r="H22">
            <v>116.78</v>
          </cell>
          <cell r="I22">
            <v>17000</v>
          </cell>
          <cell r="J22">
            <v>3295350</v>
          </cell>
          <cell r="K22">
            <v>3575885</v>
          </cell>
          <cell r="L22">
            <v>22597500</v>
          </cell>
          <cell r="M22" t="str">
            <v>ALLIED SERVICES</v>
          </cell>
          <cell r="N22" t="str">
            <v>NARESH KUMAR BUDHIRAJA</v>
          </cell>
        </row>
        <row r="23">
          <cell r="B23" t="str">
            <v>DTS003</v>
          </cell>
          <cell r="C23">
            <v>2.5</v>
          </cell>
          <cell r="D23">
            <v>39353</v>
          </cell>
          <cell r="E23">
            <v>78670</v>
          </cell>
          <cell r="F23" t="str">
            <v>C00493</v>
          </cell>
          <cell r="G23" t="str">
            <v>DTS003/UB1192#DTS</v>
          </cell>
          <cell r="H23">
            <v>103.49</v>
          </cell>
          <cell r="I23">
            <v>17000</v>
          </cell>
          <cell r="J23">
            <v>2930700</v>
          </cell>
          <cell r="K23">
            <v>3124770</v>
          </cell>
          <cell r="L23">
            <v>20095000</v>
          </cell>
          <cell r="M23" t="str">
            <v>SANJAY NAGPAL ESTATES</v>
          </cell>
          <cell r="N23" t="str">
            <v>CHANDER SHEKHAR</v>
          </cell>
        </row>
        <row r="24">
          <cell r="B24" t="str">
            <v>DTS006</v>
          </cell>
          <cell r="C24">
            <v>2.5</v>
          </cell>
          <cell r="D24">
            <v>39353</v>
          </cell>
          <cell r="E24">
            <v>78699</v>
          </cell>
          <cell r="F24" t="str">
            <v>J01478</v>
          </cell>
          <cell r="G24" t="str">
            <v>DTS006/UB1199#DTS</v>
          </cell>
          <cell r="H24">
            <v>84.82</v>
          </cell>
          <cell r="I24">
            <v>17000</v>
          </cell>
          <cell r="J24">
            <v>2650965</v>
          </cell>
          <cell r="K24">
            <v>2700000</v>
          </cell>
          <cell r="L24">
            <v>18129600</v>
          </cell>
          <cell r="M24" t="str">
            <v>SANJAY NAGPAL ESTATES</v>
          </cell>
          <cell r="N24" t="str">
            <v>JAGDISH MALIK</v>
          </cell>
        </row>
        <row r="25">
          <cell r="B25" t="str">
            <v>DTS009</v>
          </cell>
          <cell r="C25">
            <v>2.5</v>
          </cell>
          <cell r="D25">
            <v>39353</v>
          </cell>
          <cell r="E25">
            <v>78691</v>
          </cell>
          <cell r="F25" t="str">
            <v>S04799</v>
          </cell>
          <cell r="G25" t="str">
            <v>DTS009/UB1164#DTS</v>
          </cell>
          <cell r="H25">
            <v>100.98</v>
          </cell>
          <cell r="I25">
            <v>17000</v>
          </cell>
          <cell r="J25">
            <v>3139035</v>
          </cell>
          <cell r="K25">
            <v>3500000</v>
          </cell>
          <cell r="L25">
            <v>21470400</v>
          </cell>
          <cell r="M25" t="str">
            <v>KEDAR ESTATE &amp; INVESTMENTS</v>
          </cell>
          <cell r="N25" t="str">
            <v>SURVI PROJECTS</v>
          </cell>
        </row>
        <row r="26">
          <cell r="B26" t="str">
            <v>DTS012</v>
          </cell>
          <cell r="C26">
            <v>2.5</v>
          </cell>
          <cell r="D26">
            <v>39353</v>
          </cell>
          <cell r="E26">
            <v>78571</v>
          </cell>
          <cell r="F26" t="str">
            <v>L00321</v>
          </cell>
          <cell r="G26" t="str">
            <v>DTS012/UB1067#DTS</v>
          </cell>
          <cell r="H26">
            <v>137.77000000000001</v>
          </cell>
          <cell r="I26">
            <v>17000</v>
          </cell>
          <cell r="J26">
            <v>4249815</v>
          </cell>
          <cell r="K26">
            <v>4249815</v>
          </cell>
          <cell r="L26">
            <v>29073600</v>
          </cell>
          <cell r="M26" t="str">
            <v>BANKEY BIHARI ESTATE</v>
          </cell>
          <cell r="N26" t="str">
            <v>LAKHPAT RAI AGARWAL          _x000C_</v>
          </cell>
        </row>
        <row r="27">
          <cell r="B27" t="str">
            <v>DTS014</v>
          </cell>
          <cell r="C27">
            <v>2.5</v>
          </cell>
          <cell r="D27">
            <v>39353</v>
          </cell>
          <cell r="E27">
            <v>78683</v>
          </cell>
          <cell r="F27" t="str">
            <v>P01694</v>
          </cell>
          <cell r="G27" t="str">
            <v>DTS014/UB1169#DTS</v>
          </cell>
          <cell r="H27">
            <v>74.040000000000006</v>
          </cell>
          <cell r="I27">
            <v>17000</v>
          </cell>
          <cell r="J27">
            <v>2528820</v>
          </cell>
          <cell r="K27">
            <v>2122350</v>
          </cell>
          <cell r="L27">
            <v>17257300</v>
          </cell>
          <cell r="M27" t="str">
            <v>C S &amp; ASSOCIATES</v>
          </cell>
          <cell r="N27" t="str">
            <v>PUNARDEEP SINGH SAHNI</v>
          </cell>
        </row>
        <row r="28">
          <cell r="B28" t="str">
            <v>DTS025</v>
          </cell>
          <cell r="C28">
            <v>2.5</v>
          </cell>
          <cell r="D28">
            <v>39353</v>
          </cell>
          <cell r="E28">
            <v>78540</v>
          </cell>
          <cell r="F28" t="str">
            <v>H00975</v>
          </cell>
          <cell r="G28" t="str">
            <v>DTS025/UB1055#DTS</v>
          </cell>
          <cell r="H28">
            <v>159.33000000000001</v>
          </cell>
          <cell r="I28">
            <v>16000</v>
          </cell>
          <cell r="J28">
            <v>4617600</v>
          </cell>
          <cell r="K28">
            <v>4617600</v>
          </cell>
          <cell r="L28">
            <v>31641500</v>
          </cell>
          <cell r="M28" t="str">
            <v>HARBANS MAHAJAN REAL ESTATE C</v>
          </cell>
          <cell r="N28" t="str">
            <v>HERITAGE HOLIDAYS PVT LTD</v>
          </cell>
        </row>
        <row r="29">
          <cell r="B29" t="str">
            <v>DTS029</v>
          </cell>
          <cell r="C29">
            <v>2.5</v>
          </cell>
          <cell r="D29">
            <v>39353</v>
          </cell>
          <cell r="E29">
            <v>78646</v>
          </cell>
          <cell r="F29" t="str">
            <v>V02024</v>
          </cell>
          <cell r="G29" t="str">
            <v>DTS029/UB1128#DTS</v>
          </cell>
          <cell r="H29">
            <v>67.73</v>
          </cell>
          <cell r="I29">
            <v>17000</v>
          </cell>
          <cell r="J29">
            <v>2134845</v>
          </cell>
          <cell r="K29">
            <v>2134845</v>
          </cell>
          <cell r="L29">
            <v>14596800</v>
          </cell>
          <cell r="M29" t="str">
            <v>K.K. REAL ESTATE</v>
          </cell>
          <cell r="N29" t="str">
            <v>VIVEK SHEEL SEHTIA</v>
          </cell>
        </row>
        <row r="30">
          <cell r="B30" t="str">
            <v>DTS037</v>
          </cell>
          <cell r="C30">
            <v>2.5</v>
          </cell>
          <cell r="D30">
            <v>39353</v>
          </cell>
          <cell r="E30">
            <v>78618</v>
          </cell>
          <cell r="F30" t="str">
            <v>S04792</v>
          </cell>
          <cell r="G30" t="str">
            <v>DTS037/UB1172#DTS</v>
          </cell>
          <cell r="H30">
            <v>189.71</v>
          </cell>
          <cell r="I30">
            <v>17000</v>
          </cell>
          <cell r="J30">
            <v>5817810</v>
          </cell>
          <cell r="K30">
            <v>6000000</v>
          </cell>
          <cell r="L30">
            <v>39806400</v>
          </cell>
          <cell r="M30" t="str">
            <v>SAR REALTY PVT LTD</v>
          </cell>
          <cell r="N30" t="str">
            <v>SANJEEV LAL</v>
          </cell>
        </row>
        <row r="31">
          <cell r="B31" t="str">
            <v>DTS039</v>
          </cell>
          <cell r="C31">
            <v>2.5</v>
          </cell>
          <cell r="D31">
            <v>39353</v>
          </cell>
          <cell r="E31">
            <v>78663</v>
          </cell>
          <cell r="F31" t="str">
            <v>M02192</v>
          </cell>
          <cell r="G31" t="str">
            <v>DTS039/UB1124#DTS</v>
          </cell>
          <cell r="H31">
            <v>100.98</v>
          </cell>
          <cell r="I31">
            <v>17000</v>
          </cell>
          <cell r="J31">
            <v>3416220</v>
          </cell>
          <cell r="K31">
            <v>5017260</v>
          </cell>
          <cell r="L31">
            <v>23318300</v>
          </cell>
          <cell r="M31" t="str">
            <v>MICKEY SIBAL</v>
          </cell>
          <cell r="N31" t="str">
            <v>MICKEY SIBAL</v>
          </cell>
        </row>
        <row r="32">
          <cell r="B32" t="str">
            <v>DTS040</v>
          </cell>
          <cell r="C32">
            <v>2.5</v>
          </cell>
          <cell r="D32">
            <v>39353</v>
          </cell>
          <cell r="E32">
            <v>78693</v>
          </cell>
          <cell r="F32" t="str">
            <v>V02025</v>
          </cell>
          <cell r="G32" t="str">
            <v>DTS040/UB1166#DTS</v>
          </cell>
          <cell r="H32">
            <v>64.290000000000006</v>
          </cell>
          <cell r="I32">
            <v>17000</v>
          </cell>
          <cell r="J32">
            <v>1854600</v>
          </cell>
          <cell r="K32">
            <v>2000000</v>
          </cell>
          <cell r="L32">
            <v>12710000</v>
          </cell>
          <cell r="M32" t="str">
            <v>TIRUPATI MARKETING</v>
          </cell>
          <cell r="N32" t="str">
            <v>V K JAIN</v>
          </cell>
        </row>
        <row r="33">
          <cell r="B33" t="str">
            <v>DTS044</v>
          </cell>
          <cell r="C33">
            <v>2.5</v>
          </cell>
          <cell r="D33">
            <v>39353</v>
          </cell>
          <cell r="E33">
            <v>78567</v>
          </cell>
          <cell r="F33" t="str">
            <v>H00977</v>
          </cell>
          <cell r="G33" t="str">
            <v>DTS044/UB1085#DTS</v>
          </cell>
          <cell r="H33">
            <v>100.06</v>
          </cell>
          <cell r="I33">
            <v>17000</v>
          </cell>
          <cell r="J33">
            <v>3110985</v>
          </cell>
          <cell r="K33">
            <v>3110985</v>
          </cell>
          <cell r="L33">
            <v>21278400</v>
          </cell>
          <cell r="M33" t="str">
            <v>MAXX REALTORS</v>
          </cell>
          <cell r="N33" t="str">
            <v>HERITAGE HOLIDAYS PVT LTD</v>
          </cell>
        </row>
        <row r="34">
          <cell r="B34" t="str">
            <v>DTS045</v>
          </cell>
          <cell r="C34">
            <v>2.5</v>
          </cell>
          <cell r="D34">
            <v>39353</v>
          </cell>
          <cell r="E34">
            <v>78543</v>
          </cell>
          <cell r="F34" t="str">
            <v>P01685</v>
          </cell>
          <cell r="G34" t="str">
            <v>DTS045/UB1054#DTS</v>
          </cell>
          <cell r="H34">
            <v>103.49</v>
          </cell>
          <cell r="I34">
            <v>16000</v>
          </cell>
          <cell r="J34">
            <v>3030960</v>
          </cell>
          <cell r="K34">
            <v>3030960</v>
          </cell>
          <cell r="L34">
            <v>20763400</v>
          </cell>
          <cell r="M34" t="str">
            <v>HARBANS MAHAJAN REAL ESTATE C</v>
          </cell>
          <cell r="N34" t="str">
            <v>PANKAJ KUMAR</v>
          </cell>
        </row>
        <row r="35">
          <cell r="B35" t="str">
            <v>DTS047</v>
          </cell>
          <cell r="C35">
            <v>2.5</v>
          </cell>
          <cell r="D35">
            <v>39353</v>
          </cell>
          <cell r="E35">
            <v>78617</v>
          </cell>
          <cell r="F35" t="str">
            <v>R03976</v>
          </cell>
          <cell r="G35" t="str">
            <v>DTS047/UB1149#DTS</v>
          </cell>
          <cell r="H35">
            <v>175.31</v>
          </cell>
          <cell r="I35">
            <v>16000</v>
          </cell>
          <cell r="J35">
            <v>5071680</v>
          </cell>
          <cell r="K35">
            <v>5071680</v>
          </cell>
          <cell r="L35">
            <v>34754700</v>
          </cell>
          <cell r="M35" t="str">
            <v>K.K. REAL ESTATE</v>
          </cell>
          <cell r="N35" t="str">
            <v>RAJEEV ARORA</v>
          </cell>
        </row>
        <row r="36">
          <cell r="B36" t="str">
            <v>DTS050</v>
          </cell>
          <cell r="C36">
            <v>2.5</v>
          </cell>
          <cell r="D36">
            <v>39353</v>
          </cell>
          <cell r="E36">
            <v>78551</v>
          </cell>
          <cell r="F36" t="str">
            <v>V02020</v>
          </cell>
          <cell r="G36" t="str">
            <v>DTS050/UB1037#DTS</v>
          </cell>
          <cell r="H36">
            <v>99.96</v>
          </cell>
          <cell r="I36">
            <v>17000</v>
          </cell>
          <cell r="J36">
            <v>3108180</v>
          </cell>
          <cell r="K36">
            <v>3108180</v>
          </cell>
          <cell r="L36">
            <v>21259200</v>
          </cell>
          <cell r="M36" t="str">
            <v>A K JAIN &amp; ASSOCIATES</v>
          </cell>
          <cell r="N36" t="str">
            <v>VIPIN KUMAR JAIN</v>
          </cell>
        </row>
        <row r="37">
          <cell r="B37" t="str">
            <v>DTS053</v>
          </cell>
          <cell r="C37">
            <v>2.5</v>
          </cell>
          <cell r="D37">
            <v>39353</v>
          </cell>
          <cell r="E37">
            <v>78558</v>
          </cell>
          <cell r="F37" t="str">
            <v>H00976</v>
          </cell>
          <cell r="G37" t="str">
            <v>DTS053/UB1093#DTS</v>
          </cell>
          <cell r="H37">
            <v>64.94</v>
          </cell>
          <cell r="I37">
            <v>17000</v>
          </cell>
          <cell r="J37">
            <v>1872450</v>
          </cell>
          <cell r="K37">
            <v>1875000</v>
          </cell>
          <cell r="L37">
            <v>12832500</v>
          </cell>
          <cell r="M37" t="str">
            <v>BUSINESS ASSOCIATES</v>
          </cell>
          <cell r="N37" t="str">
            <v>HI RISE BUILDERS PVT. LTD.</v>
          </cell>
        </row>
        <row r="38">
          <cell r="B38" t="str">
            <v>DTS055</v>
          </cell>
          <cell r="C38">
            <v>2.5</v>
          </cell>
          <cell r="D38">
            <v>39353</v>
          </cell>
          <cell r="E38">
            <v>78657</v>
          </cell>
          <cell r="F38" t="str">
            <v>U00336</v>
          </cell>
          <cell r="G38" t="str">
            <v>DTS055/UB1144#DTS</v>
          </cell>
          <cell r="H38">
            <v>193.79</v>
          </cell>
          <cell r="I38">
            <v>16000</v>
          </cell>
          <cell r="J38">
            <v>5597040</v>
          </cell>
          <cell r="K38">
            <v>5597040</v>
          </cell>
          <cell r="L38">
            <v>38356600</v>
          </cell>
          <cell r="M38" t="str">
            <v>K.K. REAL ESTATE</v>
          </cell>
          <cell r="N38" t="str">
            <v>UNITED AIR PRODUCTS PVT LTD</v>
          </cell>
        </row>
        <row r="39">
          <cell r="B39" t="str">
            <v>DTS057</v>
          </cell>
          <cell r="C39">
            <v>2.5</v>
          </cell>
          <cell r="D39">
            <v>39353</v>
          </cell>
          <cell r="E39">
            <v>78610</v>
          </cell>
          <cell r="F39" t="str">
            <v>P01688</v>
          </cell>
          <cell r="G39" t="str">
            <v>DTS057/UB1148#DTS</v>
          </cell>
          <cell r="H39">
            <v>116.41</v>
          </cell>
          <cell r="I39">
            <v>16000</v>
          </cell>
          <cell r="J39">
            <v>3097200</v>
          </cell>
          <cell r="K39">
            <v>3007200</v>
          </cell>
          <cell r="L39">
            <v>21274500</v>
          </cell>
          <cell r="M39" t="str">
            <v>K.K. REAL ESTATE</v>
          </cell>
          <cell r="N39" t="str">
            <v>PAWAN KATYAL</v>
          </cell>
        </row>
        <row r="40">
          <cell r="B40" t="str">
            <v>DTS072</v>
          </cell>
          <cell r="C40">
            <v>2.5</v>
          </cell>
          <cell r="D40">
            <v>39353</v>
          </cell>
          <cell r="E40">
            <v>78542</v>
          </cell>
          <cell r="F40" t="str">
            <v>K01251</v>
          </cell>
          <cell r="G40" t="str">
            <v>DTS072/UB1030#DTS</v>
          </cell>
          <cell r="H40">
            <v>99.96</v>
          </cell>
          <cell r="I40">
            <v>17000</v>
          </cell>
          <cell r="J40">
            <v>3108180</v>
          </cell>
          <cell r="K40">
            <v>3108180</v>
          </cell>
          <cell r="L40">
            <v>21259200</v>
          </cell>
          <cell r="M40" t="str">
            <v>RENAISSANCE &amp; CITY REALTY SER</v>
          </cell>
          <cell r="N40" t="str">
            <v>KIMATI LAL JAIN</v>
          </cell>
        </row>
        <row r="41">
          <cell r="B41" t="str">
            <v>DTS073</v>
          </cell>
          <cell r="C41">
            <v>2.5</v>
          </cell>
          <cell r="D41">
            <v>39353</v>
          </cell>
          <cell r="E41">
            <v>78621</v>
          </cell>
          <cell r="F41" t="str">
            <v>R03978</v>
          </cell>
          <cell r="G41" t="str">
            <v>DTS073/UB1118#DTS</v>
          </cell>
          <cell r="H41">
            <v>106.37</v>
          </cell>
          <cell r="I41">
            <v>17000</v>
          </cell>
          <cell r="J41">
            <v>3301725</v>
          </cell>
          <cell r="K41">
            <v>3500000</v>
          </cell>
          <cell r="L41">
            <v>22584000</v>
          </cell>
          <cell r="M41" t="str">
            <v>ANAND AGARWAL PROPERTIES</v>
          </cell>
          <cell r="N41" t="str">
            <v>RADHEY SHYAM BANSAL</v>
          </cell>
        </row>
        <row r="42">
          <cell r="B42" t="str">
            <v>DTS105</v>
          </cell>
          <cell r="C42">
            <v>2.5</v>
          </cell>
          <cell r="D42">
            <v>39353</v>
          </cell>
          <cell r="E42">
            <v>78579</v>
          </cell>
          <cell r="F42" t="str">
            <v>R03971</v>
          </cell>
          <cell r="G42" t="str">
            <v>DTS105/UB1072#DTS</v>
          </cell>
          <cell r="H42">
            <v>69.209999999999994</v>
          </cell>
          <cell r="I42">
            <v>14000</v>
          </cell>
          <cell r="J42">
            <v>1654500</v>
          </cell>
          <cell r="K42">
            <v>1654500</v>
          </cell>
          <cell r="L42">
            <v>11402500</v>
          </cell>
          <cell r="M42" t="str">
            <v>ANAND AGARWAL PROPERTIES</v>
          </cell>
          <cell r="N42" t="str">
            <v>R G ENTERPRISES</v>
          </cell>
        </row>
        <row r="43">
          <cell r="B43" t="str">
            <v>DTS112</v>
          </cell>
          <cell r="C43">
            <v>2.5</v>
          </cell>
          <cell r="D43">
            <v>39353</v>
          </cell>
          <cell r="E43">
            <v>78528</v>
          </cell>
          <cell r="F43" t="str">
            <v>S04773</v>
          </cell>
          <cell r="G43" t="str">
            <v>DTS112/UB1052#DTS</v>
          </cell>
          <cell r="H43">
            <v>114.08</v>
          </cell>
          <cell r="I43">
            <v>14000</v>
          </cell>
          <cell r="J43">
            <v>2668800</v>
          </cell>
          <cell r="K43">
            <v>2700000</v>
          </cell>
          <cell r="L43">
            <v>18406000</v>
          </cell>
          <cell r="M43" t="str">
            <v>CALON ESTATES</v>
          </cell>
          <cell r="N43" t="str">
            <v>STUDIO PARALLELE</v>
          </cell>
        </row>
        <row r="44">
          <cell r="B44" t="str">
            <v>DTS115</v>
          </cell>
          <cell r="C44">
            <v>2.5</v>
          </cell>
          <cell r="D44">
            <v>39353</v>
          </cell>
          <cell r="E44">
            <v>78539</v>
          </cell>
          <cell r="F44" t="str">
            <v>G00767</v>
          </cell>
          <cell r="G44" t="str">
            <v>DTS115/UB1043#DTS</v>
          </cell>
          <cell r="H44">
            <v>89</v>
          </cell>
          <cell r="I44">
            <v>14000</v>
          </cell>
          <cell r="J44">
            <v>2101800</v>
          </cell>
          <cell r="K44">
            <v>2101800</v>
          </cell>
          <cell r="L44">
            <v>14491000</v>
          </cell>
          <cell r="M44" t="str">
            <v>INNOVATIVE INTEX (P) LTD.</v>
          </cell>
          <cell r="N44" t="str">
            <v>GRAFAX COTTAN PVT LTD</v>
          </cell>
        </row>
        <row r="45">
          <cell r="B45" t="str">
            <v>DTS118</v>
          </cell>
          <cell r="C45">
            <v>2.5</v>
          </cell>
          <cell r="D45">
            <v>39353</v>
          </cell>
          <cell r="E45">
            <v>78577</v>
          </cell>
          <cell r="F45" t="str">
            <v>H00978</v>
          </cell>
          <cell r="G45" t="str">
            <v>DTS118/UB1071#DTS</v>
          </cell>
          <cell r="H45">
            <v>69.209999999999994</v>
          </cell>
          <cell r="I45">
            <v>14000</v>
          </cell>
          <cell r="J45">
            <v>1654500</v>
          </cell>
          <cell r="K45">
            <v>1654500</v>
          </cell>
          <cell r="L45">
            <v>11402500</v>
          </cell>
          <cell r="M45" t="str">
            <v>MAXX REALTORS</v>
          </cell>
          <cell r="N45" t="str">
            <v>HERITAGE HOLIDAYS PVT LTD</v>
          </cell>
        </row>
        <row r="46">
          <cell r="B46" t="str">
            <v>DTS119</v>
          </cell>
          <cell r="C46">
            <v>2.5</v>
          </cell>
          <cell r="D46">
            <v>39353</v>
          </cell>
          <cell r="E46">
            <v>78629</v>
          </cell>
          <cell r="F46" t="str">
            <v>G00769</v>
          </cell>
          <cell r="G46" t="str">
            <v>DTS119/UB1117#DTS</v>
          </cell>
          <cell r="H46">
            <v>75.53</v>
          </cell>
          <cell r="I46">
            <v>14000</v>
          </cell>
          <cell r="J46">
            <v>1797300</v>
          </cell>
          <cell r="K46">
            <v>1797300</v>
          </cell>
          <cell r="L46">
            <v>12388500</v>
          </cell>
          <cell r="M46" t="str">
            <v>N K JAIN &amp; CO.</v>
          </cell>
          <cell r="N46" t="str">
            <v>GOLDEN TURTLE INFORMATION TEC</v>
          </cell>
        </row>
        <row r="47">
          <cell r="B47" t="str">
            <v>DTS120</v>
          </cell>
          <cell r="C47">
            <v>2.5</v>
          </cell>
          <cell r="D47">
            <v>39353</v>
          </cell>
          <cell r="E47">
            <v>78595</v>
          </cell>
          <cell r="F47" t="str">
            <v>G00768</v>
          </cell>
          <cell r="G47" t="str">
            <v>DTS120/UB1115#DTS</v>
          </cell>
          <cell r="H47">
            <v>75.53</v>
          </cell>
          <cell r="I47">
            <v>14000</v>
          </cell>
          <cell r="J47">
            <v>1797300</v>
          </cell>
          <cell r="K47">
            <v>1797300</v>
          </cell>
          <cell r="L47">
            <v>12388500</v>
          </cell>
          <cell r="M47" t="str">
            <v>N K JAIN &amp; CO.</v>
          </cell>
          <cell r="N47" t="str">
            <v>GOLDEN TURTLE INFORMATION TEC</v>
          </cell>
        </row>
        <row r="48">
          <cell r="B48" t="str">
            <v>DTS121</v>
          </cell>
          <cell r="C48">
            <v>2.5</v>
          </cell>
          <cell r="D48">
            <v>39353</v>
          </cell>
          <cell r="E48">
            <v>78565</v>
          </cell>
          <cell r="F48" t="str">
            <v>K01254</v>
          </cell>
          <cell r="G48" t="str">
            <v>DTS121/UB1069#DTS</v>
          </cell>
          <cell r="H48">
            <v>69.209999999999994</v>
          </cell>
          <cell r="I48">
            <v>14000</v>
          </cell>
          <cell r="J48">
            <v>1654500</v>
          </cell>
          <cell r="K48">
            <v>1655000</v>
          </cell>
          <cell r="L48">
            <v>11402500</v>
          </cell>
          <cell r="M48" t="str">
            <v>RITES ASSOCIATES</v>
          </cell>
          <cell r="N48" t="str">
            <v>KEWAL SEHGAL</v>
          </cell>
        </row>
        <row r="49">
          <cell r="B49" t="str">
            <v>DTS124</v>
          </cell>
          <cell r="C49">
            <v>2.5</v>
          </cell>
          <cell r="D49">
            <v>39353</v>
          </cell>
          <cell r="E49">
            <v>78589</v>
          </cell>
          <cell r="F49" t="str">
            <v>S04786</v>
          </cell>
          <cell r="G49" t="str">
            <v>DTS124/UB1106#DTS</v>
          </cell>
          <cell r="H49">
            <v>89</v>
          </cell>
          <cell r="I49">
            <v>14000</v>
          </cell>
          <cell r="J49">
            <v>2101800</v>
          </cell>
          <cell r="K49">
            <v>2102000</v>
          </cell>
          <cell r="L49">
            <v>14491000</v>
          </cell>
          <cell r="M49" t="str">
            <v>IMAGE REALTORS</v>
          </cell>
          <cell r="N49" t="str">
            <v>SINGDHA SALUJA</v>
          </cell>
        </row>
        <row r="50">
          <cell r="B50" t="str">
            <v>DTS126</v>
          </cell>
          <cell r="C50">
            <v>2.5</v>
          </cell>
          <cell r="D50">
            <v>39353</v>
          </cell>
          <cell r="E50">
            <v>78512</v>
          </cell>
          <cell r="F50" t="str">
            <v>N01116</v>
          </cell>
          <cell r="G50" t="str">
            <v>DTS126/UB1048#DTS</v>
          </cell>
          <cell r="H50">
            <v>114.08</v>
          </cell>
          <cell r="I50">
            <v>14000</v>
          </cell>
          <cell r="J50">
            <v>2668800</v>
          </cell>
          <cell r="K50">
            <v>2700000</v>
          </cell>
          <cell r="L50">
            <v>18406000</v>
          </cell>
          <cell r="M50" t="str">
            <v>ONS REALTORS AND PROMOTERS</v>
          </cell>
          <cell r="N50" t="str">
            <v>NEERAJ MANCHANDA</v>
          </cell>
        </row>
        <row r="51">
          <cell r="B51" t="str">
            <v>DTS128</v>
          </cell>
          <cell r="C51">
            <v>2.5</v>
          </cell>
          <cell r="D51">
            <v>39353</v>
          </cell>
          <cell r="E51">
            <v>78538</v>
          </cell>
          <cell r="F51" t="str">
            <v>E00094</v>
          </cell>
          <cell r="G51" t="str">
            <v>DTS128/UB1046#DTS</v>
          </cell>
          <cell r="H51">
            <v>89.93</v>
          </cell>
          <cell r="I51">
            <v>14000</v>
          </cell>
          <cell r="J51">
            <v>2122800</v>
          </cell>
          <cell r="K51">
            <v>2700000</v>
          </cell>
          <cell r="L51">
            <v>14636000</v>
          </cell>
          <cell r="M51" t="str">
            <v>ONS REALTORS AND PROMOTERS</v>
          </cell>
          <cell r="N51" t="str">
            <v>ENRICH AGRO FOOD PRODUCTS PVT_x000C_</v>
          </cell>
        </row>
        <row r="52">
          <cell r="B52" t="str">
            <v>DTS129</v>
          </cell>
          <cell r="C52">
            <v>2.5</v>
          </cell>
          <cell r="D52">
            <v>39353</v>
          </cell>
          <cell r="E52">
            <v>78526</v>
          </cell>
          <cell r="F52" t="str">
            <v>G00766</v>
          </cell>
          <cell r="G52" t="str">
            <v>DTS129/UB1065#DTS</v>
          </cell>
          <cell r="H52">
            <v>90.02</v>
          </cell>
          <cell r="I52">
            <v>14000</v>
          </cell>
          <cell r="J52">
            <v>2124900</v>
          </cell>
          <cell r="K52">
            <v>2700000</v>
          </cell>
          <cell r="L52">
            <v>14650500</v>
          </cell>
          <cell r="M52" t="str">
            <v>ONS REALTORS AND PROMOTERS</v>
          </cell>
          <cell r="N52" t="str">
            <v>GURINDER SINGH</v>
          </cell>
        </row>
        <row r="53">
          <cell r="B53" t="str">
            <v>DTS134</v>
          </cell>
          <cell r="C53">
            <v>2.5</v>
          </cell>
          <cell r="D53">
            <v>39353</v>
          </cell>
          <cell r="E53">
            <v>78601</v>
          </cell>
          <cell r="F53" t="str">
            <v>N01121</v>
          </cell>
          <cell r="G53" t="str">
            <v>DTS134/UB1121#DTS</v>
          </cell>
          <cell r="H53">
            <v>69.209999999999994</v>
          </cell>
          <cell r="I53">
            <v>14000</v>
          </cell>
          <cell r="J53">
            <v>1654500</v>
          </cell>
          <cell r="K53">
            <v>2700000</v>
          </cell>
          <cell r="L53">
            <v>11402500</v>
          </cell>
          <cell r="M53" t="str">
            <v>SANJEEV BHATIA &amp; ASSOCIATES</v>
          </cell>
          <cell r="N53" t="str">
            <v>NARENDRA KUMAR BANSAL</v>
          </cell>
        </row>
        <row r="54">
          <cell r="B54" t="str">
            <v>DTS135</v>
          </cell>
          <cell r="C54">
            <v>2.5</v>
          </cell>
          <cell r="D54">
            <v>39353</v>
          </cell>
          <cell r="E54">
            <v>78634</v>
          </cell>
          <cell r="F54" t="str">
            <v>K01256</v>
          </cell>
          <cell r="G54" t="str">
            <v>DTS135/UB1136#DTS</v>
          </cell>
          <cell r="H54">
            <v>71.91</v>
          </cell>
          <cell r="I54">
            <v>14000</v>
          </cell>
          <cell r="J54">
            <v>1715400</v>
          </cell>
          <cell r="K54">
            <v>1715400</v>
          </cell>
          <cell r="L54">
            <v>11823000</v>
          </cell>
          <cell r="M54" t="str">
            <v>SANJEEV BHATIA &amp; ASSOCIATES</v>
          </cell>
          <cell r="N54" t="str">
            <v>KARTIKYA LAND HOLDING &amp; DEVEL</v>
          </cell>
        </row>
        <row r="55">
          <cell r="B55" t="str">
            <v>DTS136</v>
          </cell>
          <cell r="C55">
            <v>2.5</v>
          </cell>
          <cell r="D55">
            <v>39353</v>
          </cell>
          <cell r="E55">
            <v>78623</v>
          </cell>
          <cell r="F55" t="str">
            <v>S04794</v>
          </cell>
          <cell r="G55" t="str">
            <v>DTS136/UB1120#DTS</v>
          </cell>
          <cell r="H55">
            <v>77.760000000000005</v>
          </cell>
          <cell r="I55">
            <v>14000</v>
          </cell>
          <cell r="J55">
            <v>1847700</v>
          </cell>
          <cell r="K55">
            <v>1847700</v>
          </cell>
          <cell r="L55">
            <v>12736500</v>
          </cell>
          <cell r="M55" t="str">
            <v>SANJEEV BHATIA &amp; ASSOCIATES</v>
          </cell>
          <cell r="N55" t="str">
            <v>SURESH KUMAR &amp; COMPANY (IMPEX</v>
          </cell>
        </row>
        <row r="56">
          <cell r="B56" t="str">
            <v>DTS138</v>
          </cell>
          <cell r="C56">
            <v>2.5</v>
          </cell>
          <cell r="D56">
            <v>39353</v>
          </cell>
          <cell r="E56">
            <v>78575</v>
          </cell>
          <cell r="F56" t="str">
            <v>A03487</v>
          </cell>
          <cell r="G56" t="str">
            <v>DTS138/UB1070#DTS</v>
          </cell>
          <cell r="H56">
            <v>73.760000000000005</v>
          </cell>
          <cell r="I56">
            <v>14000</v>
          </cell>
          <cell r="J56">
            <v>1757400</v>
          </cell>
          <cell r="K56">
            <v>2700000</v>
          </cell>
          <cell r="L56">
            <v>12113000</v>
          </cell>
          <cell r="M56" t="str">
            <v>SINGH PROPERTIES</v>
          </cell>
          <cell r="N56" t="str">
            <v>AUTO TOOLS PVT LTD</v>
          </cell>
        </row>
        <row r="57">
          <cell r="B57" t="str">
            <v>DTS140</v>
          </cell>
          <cell r="C57">
            <v>2.5</v>
          </cell>
          <cell r="D57">
            <v>39353</v>
          </cell>
          <cell r="E57">
            <v>78692</v>
          </cell>
          <cell r="F57" t="str">
            <v>J01476</v>
          </cell>
          <cell r="G57" t="str">
            <v>DTS140/UB1179#DTS</v>
          </cell>
          <cell r="H57">
            <v>69.209999999999994</v>
          </cell>
          <cell r="I57">
            <v>14000</v>
          </cell>
          <cell r="J57">
            <v>1654500</v>
          </cell>
          <cell r="K57">
            <v>1654500</v>
          </cell>
          <cell r="L57">
            <v>11402500</v>
          </cell>
          <cell r="M57" t="str">
            <v>SUPER ESTATE AGENCY</v>
          </cell>
          <cell r="N57" t="str">
            <v>J.R.D. ARORA</v>
          </cell>
        </row>
        <row r="58">
          <cell r="B58" t="str">
            <v>DTS141</v>
          </cell>
          <cell r="C58">
            <v>2.5</v>
          </cell>
          <cell r="D58">
            <v>39353</v>
          </cell>
          <cell r="E58">
            <v>78608</v>
          </cell>
          <cell r="F58" t="str">
            <v>N01122</v>
          </cell>
          <cell r="G58" t="str">
            <v>DTS141/UB1119#DTS</v>
          </cell>
          <cell r="H58">
            <v>74.97</v>
          </cell>
          <cell r="I58">
            <v>14000</v>
          </cell>
          <cell r="J58">
            <v>1784700</v>
          </cell>
          <cell r="K58">
            <v>1784700</v>
          </cell>
          <cell r="L58">
            <v>12301500</v>
          </cell>
          <cell r="M58" t="str">
            <v>SUPER ESTATE AGENCY</v>
          </cell>
          <cell r="N58" t="str">
            <v>NIKHIL UDYOG PVT LTD</v>
          </cell>
        </row>
        <row r="59">
          <cell r="B59" t="str">
            <v>DTS142</v>
          </cell>
          <cell r="C59">
            <v>2.5</v>
          </cell>
          <cell r="D59">
            <v>39353</v>
          </cell>
          <cell r="E59">
            <v>78592</v>
          </cell>
          <cell r="F59" t="str">
            <v>M02185</v>
          </cell>
          <cell r="G59" t="str">
            <v>DTS142/UB1107#DTS</v>
          </cell>
          <cell r="H59">
            <v>205.13</v>
          </cell>
          <cell r="I59">
            <v>14000</v>
          </cell>
          <cell r="J59">
            <v>4726800</v>
          </cell>
          <cell r="K59">
            <v>4726800</v>
          </cell>
          <cell r="L59">
            <v>32616000</v>
          </cell>
          <cell r="M59" t="str">
            <v>J.K. PROPERTIES</v>
          </cell>
          <cell r="N59" t="str">
            <v>MAHENDER KUMAR GUPTA</v>
          </cell>
        </row>
        <row r="60">
          <cell r="B60" t="str">
            <v>DTS143</v>
          </cell>
          <cell r="C60">
            <v>2.5</v>
          </cell>
          <cell r="D60">
            <v>39353</v>
          </cell>
          <cell r="E60">
            <v>78677</v>
          </cell>
          <cell r="F60" t="str">
            <v>K01259</v>
          </cell>
          <cell r="G60" t="str">
            <v>DTS143/UB1171#DTS</v>
          </cell>
          <cell r="H60">
            <v>140.93</v>
          </cell>
          <cell r="I60">
            <v>14000</v>
          </cell>
          <cell r="J60">
            <v>3275700</v>
          </cell>
          <cell r="K60">
            <v>2750000</v>
          </cell>
          <cell r="L60">
            <v>22596500</v>
          </cell>
          <cell r="M60" t="str">
            <v>TIRUPATI MARKETING</v>
          </cell>
          <cell r="N60" t="str">
            <v>KAJAL MATAI</v>
          </cell>
        </row>
        <row r="61">
          <cell r="B61" t="str">
            <v>DTS147</v>
          </cell>
          <cell r="C61">
            <v>2.5</v>
          </cell>
          <cell r="D61">
            <v>39353</v>
          </cell>
          <cell r="E61">
            <v>78690</v>
          </cell>
          <cell r="F61" t="str">
            <v>S04798</v>
          </cell>
          <cell r="G61" t="str">
            <v>DTS147/UB1170#DTS</v>
          </cell>
          <cell r="H61">
            <v>173.08</v>
          </cell>
          <cell r="I61">
            <v>14000</v>
          </cell>
          <cell r="J61">
            <v>4002300</v>
          </cell>
          <cell r="K61">
            <v>4003000</v>
          </cell>
          <cell r="L61">
            <v>27613500</v>
          </cell>
          <cell r="M61" t="str">
            <v>ALLIED SERVICES</v>
          </cell>
          <cell r="N61" t="str">
            <v>SIMMI CHOPRA</v>
          </cell>
        </row>
        <row r="62">
          <cell r="B62" t="str">
            <v>DTS149</v>
          </cell>
          <cell r="C62">
            <v>2.5</v>
          </cell>
          <cell r="D62">
            <v>39353</v>
          </cell>
          <cell r="E62">
            <v>78582</v>
          </cell>
          <cell r="F62" t="str">
            <v>J01473</v>
          </cell>
          <cell r="G62" t="str">
            <v>DTS149/UB1074#DTS</v>
          </cell>
          <cell r="H62">
            <v>153.85</v>
          </cell>
          <cell r="I62">
            <v>14000</v>
          </cell>
          <cell r="J62">
            <v>3567600</v>
          </cell>
          <cell r="K62">
            <v>3567600</v>
          </cell>
          <cell r="L62">
            <v>24612000</v>
          </cell>
          <cell r="M62" t="str">
            <v>UTTAM PROPERTY DEALER</v>
          </cell>
          <cell r="N62" t="str">
            <v>J C INTERNATIONAL</v>
          </cell>
        </row>
        <row r="63">
          <cell r="B63" t="str">
            <v>DTS151</v>
          </cell>
          <cell r="C63">
            <v>2.5</v>
          </cell>
          <cell r="D63">
            <v>39353</v>
          </cell>
          <cell r="E63">
            <v>78581</v>
          </cell>
          <cell r="F63" t="str">
            <v>S04783</v>
          </cell>
          <cell r="G63" t="str">
            <v>DTS151/UB1073#DTS</v>
          </cell>
          <cell r="H63">
            <v>140.93</v>
          </cell>
          <cell r="I63">
            <v>14000</v>
          </cell>
          <cell r="J63">
            <v>3275700</v>
          </cell>
          <cell r="K63">
            <v>3275700</v>
          </cell>
          <cell r="L63">
            <v>22596500</v>
          </cell>
          <cell r="M63" t="str">
            <v>RAHEJA ASSOCIATES</v>
          </cell>
          <cell r="N63" t="str">
            <v>SANJEEV BANSAL</v>
          </cell>
        </row>
        <row r="64">
          <cell r="B64" t="str">
            <v>DTS156</v>
          </cell>
          <cell r="C64">
            <v>2.5</v>
          </cell>
          <cell r="D64">
            <v>39353</v>
          </cell>
          <cell r="E64">
            <v>78590</v>
          </cell>
          <cell r="F64" t="str">
            <v>B00842</v>
          </cell>
          <cell r="G64" t="str">
            <v>DTS156/UB1104#DTS</v>
          </cell>
          <cell r="H64">
            <v>140.93</v>
          </cell>
          <cell r="I64">
            <v>14000</v>
          </cell>
          <cell r="J64">
            <v>3275700</v>
          </cell>
          <cell r="K64">
            <v>3275700</v>
          </cell>
          <cell r="L64">
            <v>22596500</v>
          </cell>
          <cell r="M64" t="str">
            <v>UTTAM PROPERTY DEALER</v>
          </cell>
          <cell r="N64" t="str">
            <v>BHUPINDER SINGH</v>
          </cell>
        </row>
        <row r="65">
          <cell r="B65" t="str">
            <v>DTS157</v>
          </cell>
          <cell r="C65">
            <v>2.5</v>
          </cell>
          <cell r="D65">
            <v>39353</v>
          </cell>
          <cell r="E65">
            <v>78600</v>
          </cell>
          <cell r="F65" t="str">
            <v>M02186</v>
          </cell>
          <cell r="G65" t="str">
            <v>DTS157/UB1125#DTS</v>
          </cell>
          <cell r="H65">
            <v>205.13</v>
          </cell>
          <cell r="I65">
            <v>14000</v>
          </cell>
          <cell r="J65">
            <v>4726800</v>
          </cell>
          <cell r="K65">
            <v>5017260</v>
          </cell>
          <cell r="L65">
            <v>32616000</v>
          </cell>
          <cell r="M65" t="str">
            <v>MICKEY SIBAL</v>
          </cell>
          <cell r="N65" t="str">
            <v>MICKEY SIBAL</v>
          </cell>
        </row>
        <row r="66">
          <cell r="B66" t="str">
            <v>DTS250</v>
          </cell>
          <cell r="C66">
            <v>2.5</v>
          </cell>
          <cell r="D66">
            <v>39353</v>
          </cell>
          <cell r="E66">
            <v>78696</v>
          </cell>
          <cell r="F66" t="str">
            <v>I00305</v>
          </cell>
          <cell r="G66" t="str">
            <v>DTS250/UB1183#DTS</v>
          </cell>
          <cell r="H66">
            <v>85</v>
          </cell>
          <cell r="I66">
            <v>13000</v>
          </cell>
          <cell r="J66">
            <v>1874250</v>
          </cell>
          <cell r="K66">
            <v>1874250</v>
          </cell>
          <cell r="L66">
            <v>12952500</v>
          </cell>
          <cell r="M66" t="str">
            <v>C S &amp; ASSOCIATES</v>
          </cell>
          <cell r="N66" t="str">
            <v>ISHWAR INDUSTRIES LTD</v>
          </cell>
        </row>
        <row r="67">
          <cell r="B67" t="str">
            <v>DTS251</v>
          </cell>
          <cell r="C67">
            <v>2.5</v>
          </cell>
          <cell r="D67">
            <v>39353</v>
          </cell>
          <cell r="E67">
            <v>78568</v>
          </cell>
          <cell r="F67" t="str">
            <v>V02022</v>
          </cell>
          <cell r="G67" t="str">
            <v>DTS251/UB1068#DTS</v>
          </cell>
          <cell r="H67">
            <v>69.12</v>
          </cell>
          <cell r="I67">
            <v>13000</v>
          </cell>
          <cell r="J67">
            <v>1540800</v>
          </cell>
          <cell r="K67">
            <v>2000000</v>
          </cell>
          <cell r="L67">
            <v>10644000</v>
          </cell>
          <cell r="M67" t="str">
            <v>C S &amp; ASSOCIATES</v>
          </cell>
          <cell r="N67" t="str">
            <v>VIKRAM SAHNY</v>
          </cell>
        </row>
        <row r="68">
          <cell r="B68" t="str">
            <v>DTS252</v>
          </cell>
          <cell r="C68">
            <v>2.5</v>
          </cell>
          <cell r="D68">
            <v>39353</v>
          </cell>
          <cell r="E68">
            <v>78570</v>
          </cell>
          <cell r="F68" t="str">
            <v>S04780</v>
          </cell>
          <cell r="G68" t="str">
            <v>DTS252/UB1078#DTS</v>
          </cell>
          <cell r="H68">
            <v>75.53</v>
          </cell>
          <cell r="I68">
            <v>13000</v>
          </cell>
          <cell r="J68">
            <v>1675350</v>
          </cell>
          <cell r="K68">
            <v>2700000</v>
          </cell>
          <cell r="L68">
            <v>11575500</v>
          </cell>
          <cell r="M68" t="str">
            <v>SAR REALTY PVT LTD</v>
          </cell>
          <cell r="N68" t="str">
            <v>SHAM CHOPRA</v>
          </cell>
        </row>
        <row r="69">
          <cell r="B69" t="str">
            <v>DTS253</v>
          </cell>
          <cell r="C69">
            <v>2.5</v>
          </cell>
          <cell r="D69">
            <v>39353</v>
          </cell>
          <cell r="E69">
            <v>78648</v>
          </cell>
          <cell r="F69" t="str">
            <v>S04795</v>
          </cell>
          <cell r="G69" t="str">
            <v>DTS253/UB1156#DTS</v>
          </cell>
          <cell r="H69">
            <v>75.53</v>
          </cell>
          <cell r="I69">
            <v>13000</v>
          </cell>
          <cell r="J69">
            <v>1675350</v>
          </cell>
          <cell r="K69">
            <v>1675350</v>
          </cell>
          <cell r="L69">
            <v>11575500</v>
          </cell>
          <cell r="M69" t="str">
            <v>SAR REALTY PVT LTD</v>
          </cell>
          <cell r="N69" t="str">
            <v>SUZY SINGH</v>
          </cell>
        </row>
        <row r="70">
          <cell r="B70" t="str">
            <v>DTS254</v>
          </cell>
          <cell r="C70">
            <v>2.5</v>
          </cell>
          <cell r="D70">
            <v>39353</v>
          </cell>
          <cell r="E70">
            <v>78655</v>
          </cell>
          <cell r="F70" t="str">
            <v>H00983</v>
          </cell>
          <cell r="G70" t="str">
            <v>DTS254/UB1134#DTS</v>
          </cell>
          <cell r="H70">
            <v>69.12</v>
          </cell>
          <cell r="I70">
            <v>13000</v>
          </cell>
          <cell r="J70">
            <v>1540800</v>
          </cell>
          <cell r="K70">
            <v>1540800</v>
          </cell>
          <cell r="L70">
            <v>10644000</v>
          </cell>
          <cell r="M70" t="str">
            <v>MITTAL CO</v>
          </cell>
          <cell r="N70" t="str">
            <v>HARINDER SINGH NANDA</v>
          </cell>
        </row>
        <row r="71">
          <cell r="B71" t="str">
            <v>DTS301</v>
          </cell>
          <cell r="C71">
            <v>2.5</v>
          </cell>
          <cell r="D71">
            <v>39353</v>
          </cell>
          <cell r="E71">
            <v>78697</v>
          </cell>
          <cell r="F71" t="str">
            <v>I00306</v>
          </cell>
          <cell r="G71" t="str">
            <v>DTS301/UB1178#DTS</v>
          </cell>
          <cell r="H71">
            <v>132.19999999999999</v>
          </cell>
          <cell r="I71">
            <v>12000</v>
          </cell>
          <cell r="J71">
            <v>2651400</v>
          </cell>
          <cell r="K71">
            <v>2651400</v>
          </cell>
          <cell r="L71">
            <v>18387500</v>
          </cell>
          <cell r="M71" t="str">
            <v>C S &amp; ASSOCIATES</v>
          </cell>
          <cell r="N71" t="str">
            <v>INDER PREET SINGH SAHNI</v>
          </cell>
        </row>
        <row r="72">
          <cell r="B72" t="str">
            <v>DTS302</v>
          </cell>
          <cell r="C72">
            <v>2.5</v>
          </cell>
          <cell r="D72">
            <v>39353</v>
          </cell>
          <cell r="E72">
            <v>78676</v>
          </cell>
          <cell r="F72" t="str">
            <v>P01692</v>
          </cell>
          <cell r="G72" t="str">
            <v>DTS302/UB1201#DTS</v>
          </cell>
          <cell r="H72">
            <v>77.760000000000005</v>
          </cell>
          <cell r="I72">
            <v>12000</v>
          </cell>
          <cell r="J72">
            <v>1596600</v>
          </cell>
          <cell r="K72">
            <v>1596600</v>
          </cell>
          <cell r="L72">
            <v>11062500</v>
          </cell>
          <cell r="M72" t="str">
            <v>C S &amp; ASSOCIATES</v>
          </cell>
          <cell r="N72" t="str">
            <v>PARLAD SINGH SAWHNEY</v>
          </cell>
        </row>
        <row r="73">
          <cell r="B73" t="str">
            <v>DTS303</v>
          </cell>
          <cell r="C73">
            <v>2.5</v>
          </cell>
          <cell r="D73">
            <v>39353</v>
          </cell>
          <cell r="E73">
            <v>78666</v>
          </cell>
          <cell r="F73" t="str">
            <v>R03996</v>
          </cell>
          <cell r="G73" t="str">
            <v>DTS303/UB1200#DTS</v>
          </cell>
          <cell r="H73">
            <v>71.91</v>
          </cell>
          <cell r="I73">
            <v>12000</v>
          </cell>
          <cell r="J73">
            <v>1483200</v>
          </cell>
          <cell r="K73">
            <v>1483200</v>
          </cell>
          <cell r="L73">
            <v>10275000</v>
          </cell>
          <cell r="M73" t="str">
            <v>C S &amp; ASSOCIATES</v>
          </cell>
          <cell r="N73" t="str">
            <v>RANJEET KAUR SAWHNEY</v>
          </cell>
        </row>
        <row r="74">
          <cell r="B74" t="str">
            <v>DTS305</v>
          </cell>
          <cell r="C74">
            <v>2.5</v>
          </cell>
          <cell r="D74">
            <v>39353</v>
          </cell>
          <cell r="E74">
            <v>78668</v>
          </cell>
          <cell r="F74" t="str">
            <v>R03997</v>
          </cell>
          <cell r="G74" t="str">
            <v>DTS305/UB1202#DTS</v>
          </cell>
          <cell r="H74">
            <v>69.209999999999994</v>
          </cell>
          <cell r="I74">
            <v>12000</v>
          </cell>
          <cell r="J74">
            <v>1431000</v>
          </cell>
          <cell r="K74">
            <v>1431000</v>
          </cell>
          <cell r="L74">
            <v>9912500</v>
          </cell>
          <cell r="M74" t="str">
            <v>C S &amp; ASSOCIATES</v>
          </cell>
          <cell r="N74" t="str">
            <v>RANJEET KAUR SAWHNEY</v>
          </cell>
        </row>
        <row r="75">
          <cell r="B75" t="str">
            <v>DTS306</v>
          </cell>
          <cell r="C75">
            <v>2.5</v>
          </cell>
          <cell r="D75">
            <v>39353</v>
          </cell>
          <cell r="E75">
            <v>78685</v>
          </cell>
          <cell r="F75" t="str">
            <v>P01695</v>
          </cell>
          <cell r="G75" t="str">
            <v>DTS306/UB1182#DTS</v>
          </cell>
          <cell r="H75">
            <v>69.209999999999994</v>
          </cell>
          <cell r="I75">
            <v>12000</v>
          </cell>
          <cell r="J75">
            <v>1431000</v>
          </cell>
          <cell r="K75">
            <v>1431000</v>
          </cell>
          <cell r="L75">
            <v>9912500</v>
          </cell>
          <cell r="M75" t="str">
            <v>C S &amp; ASSOCIATES</v>
          </cell>
          <cell r="N75" t="str">
            <v>PUNARDEEP SINGH SAWHNEY</v>
          </cell>
        </row>
        <row r="76">
          <cell r="B76" t="str">
            <v>DTS307</v>
          </cell>
          <cell r="C76">
            <v>2.5</v>
          </cell>
          <cell r="D76">
            <v>39353</v>
          </cell>
          <cell r="E76">
            <v>78706</v>
          </cell>
          <cell r="F76" t="str">
            <v>G00770</v>
          </cell>
          <cell r="G76" t="str">
            <v>DTS307/UB1185#DTS</v>
          </cell>
          <cell r="H76">
            <v>69.209999999999994</v>
          </cell>
          <cell r="I76">
            <v>12000</v>
          </cell>
          <cell r="J76">
            <v>1431000</v>
          </cell>
          <cell r="K76">
            <v>1431000</v>
          </cell>
          <cell r="L76">
            <v>9912500</v>
          </cell>
          <cell r="M76" t="str">
            <v>C S &amp; ASSOCIATES</v>
          </cell>
          <cell r="N76" t="str">
            <v>GAGANDEEP SINGH SURI         _x000C_</v>
          </cell>
        </row>
        <row r="77">
          <cell r="B77" t="str">
            <v>DTS308</v>
          </cell>
          <cell r="C77">
            <v>2.5</v>
          </cell>
          <cell r="D77">
            <v>39353</v>
          </cell>
          <cell r="E77">
            <v>78700</v>
          </cell>
          <cell r="F77" t="str">
            <v>J01479</v>
          </cell>
          <cell r="G77" t="str">
            <v>DTS308/UB1184#DTS</v>
          </cell>
          <cell r="H77">
            <v>69.209999999999994</v>
          </cell>
          <cell r="I77">
            <v>12000</v>
          </cell>
          <cell r="J77">
            <v>1431000</v>
          </cell>
          <cell r="K77">
            <v>1431000</v>
          </cell>
          <cell r="L77">
            <v>9912500</v>
          </cell>
          <cell r="M77" t="str">
            <v>C S &amp; ASSOCIATES</v>
          </cell>
          <cell r="N77" t="str">
            <v>JASBIR SINGH</v>
          </cell>
        </row>
        <row r="78">
          <cell r="B78" t="str">
            <v>DTS311</v>
          </cell>
          <cell r="C78">
            <v>2.5</v>
          </cell>
          <cell r="D78">
            <v>39353</v>
          </cell>
          <cell r="E78">
            <v>78624</v>
          </cell>
          <cell r="F78" t="str">
            <v>R03979</v>
          </cell>
          <cell r="G78" t="str">
            <v>DTS311/UB1138#DTS</v>
          </cell>
          <cell r="H78">
            <v>65.400000000000006</v>
          </cell>
          <cell r="I78">
            <v>14000</v>
          </cell>
          <cell r="J78">
            <v>1568400</v>
          </cell>
          <cell r="K78">
            <v>2700000</v>
          </cell>
          <cell r="L78">
            <v>10808000</v>
          </cell>
          <cell r="M78" t="str">
            <v>UTTAM PROPERTY DEALER</v>
          </cell>
          <cell r="N78" t="str">
            <v>RAJEEV VERMA</v>
          </cell>
        </row>
        <row r="79">
          <cell r="B79" t="str">
            <v>DTS314</v>
          </cell>
          <cell r="C79">
            <v>2.5</v>
          </cell>
          <cell r="D79">
            <v>39353</v>
          </cell>
          <cell r="E79">
            <v>78578</v>
          </cell>
          <cell r="F79" t="str">
            <v>N01120</v>
          </cell>
          <cell r="G79" t="str">
            <v>DTS314/UB1077#DTS</v>
          </cell>
          <cell r="H79">
            <v>150.22</v>
          </cell>
          <cell r="I79">
            <v>14000</v>
          </cell>
          <cell r="J79">
            <v>3485700</v>
          </cell>
          <cell r="K79">
            <v>5400000</v>
          </cell>
          <cell r="L79">
            <v>24046500</v>
          </cell>
          <cell r="M79" t="str">
            <v>S KUMAR &amp; CO.</v>
          </cell>
          <cell r="N79" t="str">
            <v>NAVTEJ KHOLI</v>
          </cell>
        </row>
        <row r="80">
          <cell r="B80" t="str">
            <v>DTS342</v>
          </cell>
          <cell r="C80">
            <v>2.5</v>
          </cell>
          <cell r="D80">
            <v>39353</v>
          </cell>
          <cell r="E80">
            <v>78574</v>
          </cell>
          <cell r="F80" t="str">
            <v>A03486</v>
          </cell>
          <cell r="G80" t="str">
            <v>DTS342/UB1098#DTS</v>
          </cell>
          <cell r="H80">
            <v>104.52</v>
          </cell>
          <cell r="I80">
            <v>13000</v>
          </cell>
          <cell r="J80">
            <v>2283750</v>
          </cell>
          <cell r="K80">
            <v>2700000</v>
          </cell>
          <cell r="L80">
            <v>15787500</v>
          </cell>
          <cell r="M80" t="str">
            <v>SAR REALTY PVT LTD</v>
          </cell>
          <cell r="N80" t="str">
            <v>ABHINAV SINGAL</v>
          </cell>
        </row>
        <row r="81">
          <cell r="B81" t="str">
            <v>DTS343</v>
          </cell>
          <cell r="C81">
            <v>2.5</v>
          </cell>
          <cell r="D81">
            <v>39353</v>
          </cell>
          <cell r="E81">
            <v>78694</v>
          </cell>
          <cell r="F81" t="str">
            <v>T00338</v>
          </cell>
          <cell r="G81" t="str">
            <v>DTS343/UB1177#DTS</v>
          </cell>
          <cell r="H81">
            <v>69.209999999999994</v>
          </cell>
          <cell r="I81">
            <v>13000</v>
          </cell>
          <cell r="J81">
            <v>1542750</v>
          </cell>
          <cell r="K81">
            <v>1542750</v>
          </cell>
          <cell r="L81">
            <v>10657500</v>
          </cell>
          <cell r="M81" t="str">
            <v>C S &amp; ASSOCIATES</v>
          </cell>
          <cell r="N81" t="str">
            <v>TEJBIR SINGH SETHI</v>
          </cell>
        </row>
        <row r="82">
          <cell r="B82" t="str">
            <v>DTS360</v>
          </cell>
          <cell r="C82">
            <v>2.5</v>
          </cell>
          <cell r="D82">
            <v>39353</v>
          </cell>
          <cell r="E82">
            <v>78585</v>
          </cell>
          <cell r="F82" t="str">
            <v>M02184</v>
          </cell>
          <cell r="G82" t="str">
            <v>DTS360/UB1105#DTS</v>
          </cell>
          <cell r="H82">
            <v>89.93</v>
          </cell>
          <cell r="I82">
            <v>13000</v>
          </cell>
          <cell r="J82">
            <v>1977600</v>
          </cell>
          <cell r="K82">
            <v>2700000</v>
          </cell>
          <cell r="L82">
            <v>13668000</v>
          </cell>
          <cell r="M82" t="str">
            <v>MICKEY SIBAL</v>
          </cell>
          <cell r="N82" t="str">
            <v>MICKEY SIBAL</v>
          </cell>
        </row>
        <row r="83">
          <cell r="B83" t="str">
            <v>DTS402</v>
          </cell>
          <cell r="C83">
            <v>2.5</v>
          </cell>
          <cell r="D83">
            <v>39353</v>
          </cell>
          <cell r="E83">
            <v>78531</v>
          </cell>
          <cell r="F83" t="str">
            <v>S04775</v>
          </cell>
          <cell r="G83" t="str">
            <v>DTS402/UB1051#DTS</v>
          </cell>
          <cell r="H83">
            <v>77.760000000000005</v>
          </cell>
          <cell r="I83">
            <v>13000</v>
          </cell>
          <cell r="J83">
            <v>1722150</v>
          </cell>
          <cell r="K83">
            <v>1722150</v>
          </cell>
          <cell r="L83">
            <v>11899500</v>
          </cell>
          <cell r="M83" t="str">
            <v>CYPRUS CONSULTANTS</v>
          </cell>
          <cell r="N83" t="str">
            <v>SANDEEP PARWAL</v>
          </cell>
        </row>
        <row r="84">
          <cell r="B84" t="str">
            <v>DTS403</v>
          </cell>
          <cell r="C84">
            <v>2.5</v>
          </cell>
          <cell r="D84">
            <v>39353</v>
          </cell>
          <cell r="E84">
            <v>78681</v>
          </cell>
          <cell r="F84" t="str">
            <v>P01693</v>
          </cell>
          <cell r="G84" t="str">
            <v>DTS403/UB1161#DTS</v>
          </cell>
          <cell r="H84">
            <v>71.91</v>
          </cell>
          <cell r="I84">
            <v>13000</v>
          </cell>
          <cell r="J84">
            <v>1599300</v>
          </cell>
          <cell r="K84">
            <v>1600000</v>
          </cell>
          <cell r="L84">
            <v>11049000</v>
          </cell>
          <cell r="M84" t="str">
            <v>A K JAIN &amp; ASSOCIATES</v>
          </cell>
          <cell r="N84" t="str">
            <v>PEE EMPRO EXPORTS PVT. LTD</v>
          </cell>
        </row>
        <row r="85">
          <cell r="B85" t="str">
            <v>DTS405</v>
          </cell>
          <cell r="C85">
            <v>2.5</v>
          </cell>
          <cell r="D85">
            <v>39353</v>
          </cell>
          <cell r="E85">
            <v>78560</v>
          </cell>
          <cell r="F85" t="str">
            <v>P01687</v>
          </cell>
          <cell r="G85" t="str">
            <v>DTS405/UB1081#DTS</v>
          </cell>
          <cell r="H85">
            <v>69.209999999999994</v>
          </cell>
          <cell r="I85">
            <v>13000</v>
          </cell>
          <cell r="J85">
            <v>1542750</v>
          </cell>
          <cell r="K85">
            <v>1542750</v>
          </cell>
          <cell r="L85">
            <v>10657500</v>
          </cell>
          <cell r="M85" t="str">
            <v>AADHUNIK ESTATES</v>
          </cell>
          <cell r="N85" t="str">
            <v>PRITI BADER</v>
          </cell>
        </row>
        <row r="86">
          <cell r="B86" t="str">
            <v>DTS406</v>
          </cell>
          <cell r="C86">
            <v>2.5</v>
          </cell>
          <cell r="D86">
            <v>39353</v>
          </cell>
          <cell r="E86">
            <v>78555</v>
          </cell>
          <cell r="F86" t="str">
            <v>N01119</v>
          </cell>
          <cell r="G86" t="str">
            <v>DTS406/UB1080#DTS</v>
          </cell>
          <cell r="H86">
            <v>69.209999999999994</v>
          </cell>
          <cell r="I86">
            <v>13000</v>
          </cell>
          <cell r="J86">
            <v>1542750</v>
          </cell>
          <cell r="K86">
            <v>1542750</v>
          </cell>
          <cell r="L86">
            <v>10657500</v>
          </cell>
          <cell r="M86" t="str">
            <v>AADHUNIK ESTATES</v>
          </cell>
          <cell r="N86" t="str">
            <v>NAVEEN GAMBHIR</v>
          </cell>
        </row>
        <row r="87">
          <cell r="B87" t="str">
            <v>DTS409</v>
          </cell>
          <cell r="C87">
            <v>2.5</v>
          </cell>
          <cell r="D87">
            <v>39353</v>
          </cell>
          <cell r="E87">
            <v>78563</v>
          </cell>
          <cell r="F87" t="str">
            <v>R03969</v>
          </cell>
          <cell r="G87" t="str">
            <v>DTS409/UB1091#DTS</v>
          </cell>
          <cell r="H87">
            <v>90.02</v>
          </cell>
          <cell r="I87">
            <v>13000</v>
          </cell>
          <cell r="J87">
            <v>1979550</v>
          </cell>
          <cell r="K87">
            <v>2700000</v>
          </cell>
          <cell r="L87">
            <v>13681500</v>
          </cell>
          <cell r="M87" t="str">
            <v>SKN PROPMART PVT. LTD.</v>
          </cell>
          <cell r="N87" t="str">
            <v>RAJAT K. DHAWAN</v>
          </cell>
        </row>
        <row r="88">
          <cell r="B88" t="str">
            <v>DTS410</v>
          </cell>
          <cell r="C88">
            <v>2.5</v>
          </cell>
          <cell r="D88">
            <v>39353</v>
          </cell>
          <cell r="E88">
            <v>78569</v>
          </cell>
          <cell r="F88" t="str">
            <v>J01472</v>
          </cell>
          <cell r="G88" t="str">
            <v>DTS410/UB1088#DTS</v>
          </cell>
          <cell r="H88">
            <v>89.93</v>
          </cell>
          <cell r="I88">
            <v>13000</v>
          </cell>
          <cell r="J88">
            <v>1977600</v>
          </cell>
          <cell r="K88">
            <v>2700000</v>
          </cell>
          <cell r="L88">
            <v>13668000</v>
          </cell>
          <cell r="M88" t="str">
            <v>SKN PROPMART PVT. LTD.</v>
          </cell>
          <cell r="N88" t="str">
            <v>JITENDER RAJPAL</v>
          </cell>
        </row>
        <row r="89">
          <cell r="B89" t="str">
            <v>DTS412</v>
          </cell>
          <cell r="C89">
            <v>2.5</v>
          </cell>
          <cell r="D89">
            <v>39353</v>
          </cell>
          <cell r="E89">
            <v>78525</v>
          </cell>
          <cell r="F89" t="str">
            <v>R03965</v>
          </cell>
          <cell r="G89" t="str">
            <v>DTS412/UB1049#DTS</v>
          </cell>
          <cell r="H89">
            <v>114.08</v>
          </cell>
          <cell r="I89">
            <v>13000</v>
          </cell>
          <cell r="J89">
            <v>2484600</v>
          </cell>
          <cell r="K89">
            <v>2484600</v>
          </cell>
          <cell r="L89">
            <v>17178000</v>
          </cell>
          <cell r="M89" t="str">
            <v>KHUSHAL SETHI HOUSING SOLUTIO</v>
          </cell>
          <cell r="N89" t="str">
            <v>RAJENDER KUMAR SALUJA</v>
          </cell>
        </row>
        <row r="90">
          <cell r="B90" t="str">
            <v>DTS419</v>
          </cell>
          <cell r="C90">
            <v>2.5</v>
          </cell>
          <cell r="D90">
            <v>39353</v>
          </cell>
          <cell r="E90">
            <v>78587</v>
          </cell>
          <cell r="F90" t="str">
            <v>A03488</v>
          </cell>
          <cell r="G90" t="str">
            <v>DTS419/UB1100#DTS</v>
          </cell>
          <cell r="H90">
            <v>75.53</v>
          </cell>
          <cell r="I90">
            <v>13000</v>
          </cell>
          <cell r="J90">
            <v>1675350</v>
          </cell>
          <cell r="K90">
            <v>2700000</v>
          </cell>
          <cell r="L90">
            <v>11575500</v>
          </cell>
          <cell r="M90" t="str">
            <v>ALLIED SERVICES</v>
          </cell>
          <cell r="N90" t="str">
            <v>AJAY SATIJA</v>
          </cell>
        </row>
        <row r="91">
          <cell r="B91" t="str">
            <v>DTS420</v>
          </cell>
          <cell r="C91">
            <v>2.5</v>
          </cell>
          <cell r="D91">
            <v>39353</v>
          </cell>
          <cell r="E91">
            <v>78661</v>
          </cell>
          <cell r="F91" t="str">
            <v>J01475</v>
          </cell>
          <cell r="G91" t="str">
            <v>DTS420/UB1137#DTS</v>
          </cell>
          <cell r="H91">
            <v>75.53</v>
          </cell>
          <cell r="I91">
            <v>13000</v>
          </cell>
          <cell r="J91">
            <v>1675350</v>
          </cell>
          <cell r="K91">
            <v>2700000</v>
          </cell>
          <cell r="L91">
            <v>11575500</v>
          </cell>
          <cell r="M91" t="str">
            <v>ALLIED SERVICES</v>
          </cell>
          <cell r="N91" t="str">
            <v>JAI EESH DEVELOPERS &amp; INFRAST</v>
          </cell>
        </row>
        <row r="92">
          <cell r="B92" t="str">
            <v>DTS422</v>
          </cell>
          <cell r="C92">
            <v>2.5</v>
          </cell>
          <cell r="D92">
            <v>39353</v>
          </cell>
          <cell r="E92">
            <v>78509</v>
          </cell>
          <cell r="F92" t="str">
            <v>S04769</v>
          </cell>
          <cell r="G92" t="str">
            <v>DTS422/UB1025#DTS</v>
          </cell>
          <cell r="H92">
            <v>85</v>
          </cell>
          <cell r="I92">
            <v>13000</v>
          </cell>
          <cell r="J92">
            <v>1874250</v>
          </cell>
          <cell r="K92">
            <v>2700000</v>
          </cell>
          <cell r="L92">
            <v>12952500</v>
          </cell>
          <cell r="M92" t="str">
            <v>ALLIED SERVICES</v>
          </cell>
          <cell r="N92" t="str">
            <v>SUSHANT CHHABRA</v>
          </cell>
        </row>
        <row r="93">
          <cell r="B93" t="str">
            <v>DTS423</v>
          </cell>
          <cell r="C93">
            <v>2.5</v>
          </cell>
          <cell r="D93">
            <v>39353</v>
          </cell>
          <cell r="E93">
            <v>78669</v>
          </cell>
          <cell r="F93" t="str">
            <v>I00303</v>
          </cell>
          <cell r="G93" t="str">
            <v>DTS423/UB1159#DTS</v>
          </cell>
          <cell r="H93">
            <v>89.74</v>
          </cell>
          <cell r="I93">
            <v>13000</v>
          </cell>
          <cell r="J93">
            <v>1973700</v>
          </cell>
          <cell r="K93">
            <v>2700000</v>
          </cell>
          <cell r="L93">
            <v>13641000</v>
          </cell>
          <cell r="M93" t="str">
            <v>ALLIED SERVICES</v>
          </cell>
          <cell r="N93" t="str">
            <v>INSTRONICS LIMITED</v>
          </cell>
        </row>
        <row r="94">
          <cell r="B94" t="str">
            <v>DTS424</v>
          </cell>
          <cell r="C94">
            <v>2.5</v>
          </cell>
          <cell r="D94">
            <v>39353</v>
          </cell>
          <cell r="E94">
            <v>78611</v>
          </cell>
          <cell r="F94" t="str">
            <v>M02188</v>
          </cell>
          <cell r="G94" t="str">
            <v>DTS424/UB1158#DTS</v>
          </cell>
          <cell r="H94">
            <v>89</v>
          </cell>
          <cell r="I94">
            <v>13000</v>
          </cell>
          <cell r="J94">
            <v>1958100</v>
          </cell>
          <cell r="K94">
            <v>3000000</v>
          </cell>
          <cell r="L94">
            <v>13533000</v>
          </cell>
          <cell r="M94" t="str">
            <v>MICKEY SIBAL</v>
          </cell>
          <cell r="N94" t="str">
            <v>MICKEY SIBAL</v>
          </cell>
        </row>
        <row r="95">
          <cell r="B95" t="str">
            <v>DTS425</v>
          </cell>
          <cell r="C95">
            <v>2.5</v>
          </cell>
          <cell r="D95">
            <v>39353</v>
          </cell>
          <cell r="E95">
            <v>78607</v>
          </cell>
          <cell r="F95" t="str">
            <v>M02187</v>
          </cell>
          <cell r="G95" t="str">
            <v>DTS425/UB1155#DTS</v>
          </cell>
          <cell r="H95">
            <v>150.22</v>
          </cell>
          <cell r="I95">
            <v>13000</v>
          </cell>
          <cell r="J95">
            <v>3243150</v>
          </cell>
          <cell r="K95">
            <v>5000000</v>
          </cell>
          <cell r="L95">
            <v>22429500</v>
          </cell>
          <cell r="M95" t="str">
            <v>MICKEY SIBAL</v>
          </cell>
          <cell r="N95" t="str">
            <v>MICKEY SIBAL</v>
          </cell>
        </row>
        <row r="96">
          <cell r="B96" t="str">
            <v>DTS426</v>
          </cell>
          <cell r="C96">
            <v>2.5</v>
          </cell>
          <cell r="D96">
            <v>39353</v>
          </cell>
          <cell r="E96">
            <v>78615</v>
          </cell>
          <cell r="F96" t="str">
            <v>M02189</v>
          </cell>
          <cell r="G96" t="str">
            <v>DTS426/UB1160#DTS</v>
          </cell>
          <cell r="H96">
            <v>114.08</v>
          </cell>
          <cell r="I96">
            <v>13000</v>
          </cell>
          <cell r="J96">
            <v>2484600</v>
          </cell>
          <cell r="K96">
            <v>5000000</v>
          </cell>
          <cell r="L96">
            <v>17178000</v>
          </cell>
          <cell r="M96" t="str">
            <v>MICKEY SIBAL</v>
          </cell>
          <cell r="N96" t="str">
            <v>MICKEY SIBAL</v>
          </cell>
        </row>
        <row r="97">
          <cell r="B97" t="str">
            <v>DTS429</v>
          </cell>
          <cell r="C97">
            <v>2.5</v>
          </cell>
          <cell r="D97">
            <v>39353</v>
          </cell>
          <cell r="E97">
            <v>78627</v>
          </cell>
          <cell r="F97" t="str">
            <v>J01474</v>
          </cell>
          <cell r="G97" t="str">
            <v>DTS429/UB1135#DTS</v>
          </cell>
          <cell r="H97">
            <v>90.02</v>
          </cell>
          <cell r="I97">
            <v>13000</v>
          </cell>
          <cell r="J97">
            <v>1979550</v>
          </cell>
          <cell r="K97">
            <v>1979550</v>
          </cell>
          <cell r="L97">
            <v>13681500</v>
          </cell>
          <cell r="M97" t="str">
            <v>MITTAL CO</v>
          </cell>
          <cell r="N97" t="str">
            <v>JASJIT SINGH</v>
          </cell>
        </row>
        <row r="98">
          <cell r="B98" t="str">
            <v>DTS438</v>
          </cell>
          <cell r="C98">
            <v>2.5</v>
          </cell>
          <cell r="D98">
            <v>39353</v>
          </cell>
          <cell r="E98">
            <v>78636</v>
          </cell>
          <cell r="F98" t="str">
            <v>K01257</v>
          </cell>
          <cell r="G98" t="str">
            <v>DTS438/UB1133#DTS</v>
          </cell>
          <cell r="H98">
            <v>73.760000000000005</v>
          </cell>
          <cell r="I98">
            <v>13000</v>
          </cell>
          <cell r="J98">
            <v>1638300</v>
          </cell>
          <cell r="K98">
            <v>2700000</v>
          </cell>
          <cell r="L98">
            <v>11319000</v>
          </cell>
          <cell r="M98" t="str">
            <v>BAJAJ LEASING &amp; FINANCE LTD</v>
          </cell>
          <cell r="N98" t="str">
            <v>KAPIL KUMAR MONGA</v>
          </cell>
        </row>
        <row r="99">
          <cell r="B99" t="str">
            <v>DTS442</v>
          </cell>
          <cell r="C99">
            <v>2.5</v>
          </cell>
          <cell r="D99">
            <v>39353</v>
          </cell>
          <cell r="E99">
            <v>78650</v>
          </cell>
          <cell r="F99" t="str">
            <v>I00301</v>
          </cell>
          <cell r="G99" t="str">
            <v>DTS442/UB1142#DTS</v>
          </cell>
          <cell r="H99">
            <v>104.52</v>
          </cell>
          <cell r="I99">
            <v>13000</v>
          </cell>
          <cell r="J99">
            <v>2283750</v>
          </cell>
          <cell r="K99">
            <v>2283750</v>
          </cell>
          <cell r="L99">
            <v>15787500</v>
          </cell>
          <cell r="M99" t="str">
            <v>SAR REALTY PVT LTD</v>
          </cell>
          <cell r="N99" t="str">
            <v>INAPEX PRIVATE LIMITED</v>
          </cell>
        </row>
        <row r="100">
          <cell r="B100" t="str">
            <v>DTS443</v>
          </cell>
          <cell r="C100">
            <v>2.5</v>
          </cell>
          <cell r="D100">
            <v>39353</v>
          </cell>
          <cell r="E100">
            <v>78562</v>
          </cell>
          <cell r="F100" t="str">
            <v>A03484</v>
          </cell>
          <cell r="G100" t="str">
            <v>DTS443/UB1094#DTS</v>
          </cell>
          <cell r="H100">
            <v>69.209999999999994</v>
          </cell>
          <cell r="I100">
            <v>13000</v>
          </cell>
          <cell r="J100">
            <v>1542750</v>
          </cell>
          <cell r="K100">
            <v>1542750</v>
          </cell>
          <cell r="L100">
            <v>10657500</v>
          </cell>
          <cell r="M100" t="str">
            <v>D. S. CONSULTANTS</v>
          </cell>
          <cell r="N100" t="str">
            <v>ARTEE CHAUHAN</v>
          </cell>
        </row>
        <row r="101">
          <cell r="B101" t="str">
            <v>DTS444</v>
          </cell>
          <cell r="C101">
            <v>2.5</v>
          </cell>
          <cell r="D101">
            <v>39353</v>
          </cell>
          <cell r="E101">
            <v>78511</v>
          </cell>
          <cell r="F101" t="str">
            <v>A03476</v>
          </cell>
          <cell r="G101" t="str">
            <v>DTS444/UB1032#DTS</v>
          </cell>
          <cell r="H101">
            <v>89.93</v>
          </cell>
          <cell r="I101">
            <v>13000</v>
          </cell>
          <cell r="J101">
            <v>1977600</v>
          </cell>
          <cell r="K101">
            <v>1977600</v>
          </cell>
          <cell r="L101">
            <v>13668000</v>
          </cell>
          <cell r="M101" t="str">
            <v>SANIYA ESTATE</v>
          </cell>
          <cell r="N101" t="str">
            <v>ANIL SATIA                   _x000C_</v>
          </cell>
        </row>
        <row r="102">
          <cell r="B102" t="str">
            <v>DTS445</v>
          </cell>
          <cell r="C102">
            <v>2.5</v>
          </cell>
          <cell r="D102">
            <v>39353</v>
          </cell>
          <cell r="E102">
            <v>78510</v>
          </cell>
          <cell r="F102" t="str">
            <v>A03475</v>
          </cell>
          <cell r="G102" t="str">
            <v>DTS445/UB1033#DTS</v>
          </cell>
          <cell r="H102">
            <v>89.93</v>
          </cell>
          <cell r="I102">
            <v>13000</v>
          </cell>
          <cell r="J102">
            <v>1977600</v>
          </cell>
          <cell r="K102">
            <v>1977600</v>
          </cell>
          <cell r="L102">
            <v>13668000</v>
          </cell>
          <cell r="M102" t="str">
            <v>SANIYA ESTATE</v>
          </cell>
          <cell r="N102" t="str">
            <v>ANIL SATIA</v>
          </cell>
        </row>
        <row r="103">
          <cell r="B103" t="str">
            <v>DTS447</v>
          </cell>
          <cell r="C103">
            <v>2.5</v>
          </cell>
          <cell r="D103">
            <v>39353</v>
          </cell>
          <cell r="E103">
            <v>78566</v>
          </cell>
          <cell r="F103" t="str">
            <v>E00095</v>
          </cell>
          <cell r="G103" t="str">
            <v>DTS447/UB1086#DTS</v>
          </cell>
          <cell r="H103">
            <v>178.84</v>
          </cell>
          <cell r="I103">
            <v>14000</v>
          </cell>
          <cell r="J103">
            <v>4132500</v>
          </cell>
          <cell r="K103">
            <v>5400000</v>
          </cell>
          <cell r="L103">
            <v>28512500</v>
          </cell>
          <cell r="M103" t="str">
            <v>FOCUS CONSULTANTS</v>
          </cell>
          <cell r="N103" t="str">
            <v>EDGE INFRASTRUCTURE PVT. LTD.</v>
          </cell>
        </row>
        <row r="104">
          <cell r="B104" t="str">
            <v>DTS506</v>
          </cell>
          <cell r="C104">
            <v>2.5</v>
          </cell>
          <cell r="D104">
            <v>39353</v>
          </cell>
          <cell r="E104">
            <v>78651</v>
          </cell>
          <cell r="F104" t="str">
            <v>A03490</v>
          </cell>
          <cell r="G104" t="str">
            <v>DTS506/UB1132#DTS</v>
          </cell>
          <cell r="H104">
            <v>69.209999999999994</v>
          </cell>
          <cell r="I104">
            <v>13000</v>
          </cell>
          <cell r="J104">
            <v>1542750</v>
          </cell>
          <cell r="K104">
            <v>1542750</v>
          </cell>
          <cell r="L104">
            <v>10657500</v>
          </cell>
          <cell r="M104" t="str">
            <v>KEDAR ESTATE &amp; INVESTMENTS</v>
          </cell>
          <cell r="N104" t="str">
            <v>ASHISH PAL</v>
          </cell>
        </row>
        <row r="105">
          <cell r="B105" t="str">
            <v>DTS507</v>
          </cell>
          <cell r="C105">
            <v>2.5</v>
          </cell>
          <cell r="D105">
            <v>39353</v>
          </cell>
          <cell r="E105">
            <v>78549</v>
          </cell>
          <cell r="F105" t="str">
            <v>U00334</v>
          </cell>
          <cell r="G105" t="str">
            <v>DTS507/UB1029#DTS</v>
          </cell>
          <cell r="H105">
            <v>90.02</v>
          </cell>
          <cell r="I105">
            <v>13000</v>
          </cell>
          <cell r="J105">
            <v>1979550</v>
          </cell>
          <cell r="K105">
            <v>1979550</v>
          </cell>
          <cell r="L105">
            <v>13681500</v>
          </cell>
          <cell r="M105" t="str">
            <v>KEDAR ESTATE &amp; INVESTMENTS</v>
          </cell>
          <cell r="N105" t="str">
            <v>UNITED INFRA PROJECTS PVT LTD</v>
          </cell>
        </row>
        <row r="106">
          <cell r="B106" t="str">
            <v>DTS508</v>
          </cell>
          <cell r="C106">
            <v>2.5</v>
          </cell>
          <cell r="D106">
            <v>39353</v>
          </cell>
          <cell r="E106">
            <v>78550</v>
          </cell>
          <cell r="F106" t="str">
            <v>U00335</v>
          </cell>
          <cell r="G106" t="str">
            <v>DTS508/UB1040#DTS</v>
          </cell>
          <cell r="H106">
            <v>89.93</v>
          </cell>
          <cell r="I106">
            <v>13000</v>
          </cell>
          <cell r="J106">
            <v>1977600</v>
          </cell>
          <cell r="K106">
            <v>1977600</v>
          </cell>
          <cell r="L106">
            <v>13668000</v>
          </cell>
          <cell r="M106" t="str">
            <v>KEDAR ESTATE &amp; INVESTMENTS</v>
          </cell>
          <cell r="N106" t="str">
            <v>UNITED INFRA PROJECTS PVT LTD</v>
          </cell>
        </row>
        <row r="107">
          <cell r="B107" t="str">
            <v>DTS509</v>
          </cell>
          <cell r="C107">
            <v>2.5</v>
          </cell>
          <cell r="D107">
            <v>39353</v>
          </cell>
          <cell r="E107">
            <v>78513</v>
          </cell>
          <cell r="F107" t="str">
            <v>U00332</v>
          </cell>
          <cell r="G107" t="str">
            <v>DTS509/UB1053#DTS</v>
          </cell>
          <cell r="H107">
            <v>65.400000000000006</v>
          </cell>
          <cell r="I107">
            <v>13000</v>
          </cell>
          <cell r="J107">
            <v>1462800</v>
          </cell>
          <cell r="K107">
            <v>1462800</v>
          </cell>
          <cell r="L107">
            <v>10104000</v>
          </cell>
          <cell r="M107" t="str">
            <v>KEDAR ESTATE &amp; INVESTMENTS</v>
          </cell>
          <cell r="N107" t="str">
            <v>UNITED INFRA PROJECT PVT. LTD</v>
          </cell>
        </row>
        <row r="108">
          <cell r="B108" t="str">
            <v>DTS511</v>
          </cell>
          <cell r="C108">
            <v>2.5</v>
          </cell>
          <cell r="D108">
            <v>39353</v>
          </cell>
          <cell r="E108">
            <v>78653</v>
          </cell>
          <cell r="F108" t="str">
            <v>P01689</v>
          </cell>
          <cell r="G108" t="str">
            <v>DTS511/UB1130#DTS</v>
          </cell>
          <cell r="H108">
            <v>150.22</v>
          </cell>
          <cell r="I108">
            <v>14000</v>
          </cell>
          <cell r="J108">
            <v>3485700</v>
          </cell>
          <cell r="K108">
            <v>3485700</v>
          </cell>
          <cell r="L108">
            <v>24046500</v>
          </cell>
          <cell r="M108" t="str">
            <v>K.K. REAL ESTATE</v>
          </cell>
          <cell r="N108" t="str">
            <v>POONAM NANGIA</v>
          </cell>
        </row>
        <row r="109">
          <cell r="B109" t="str">
            <v>DTS512</v>
          </cell>
          <cell r="C109">
            <v>2.5</v>
          </cell>
          <cell r="D109">
            <v>39353</v>
          </cell>
          <cell r="E109">
            <v>78672</v>
          </cell>
          <cell r="F109" t="str">
            <v>K01258</v>
          </cell>
          <cell r="G109" t="str">
            <v>DTS512/UB1165#DTS</v>
          </cell>
          <cell r="H109">
            <v>89</v>
          </cell>
          <cell r="I109">
            <v>13000</v>
          </cell>
          <cell r="J109">
            <v>1958100</v>
          </cell>
          <cell r="K109">
            <v>1958100</v>
          </cell>
          <cell r="L109">
            <v>13533000</v>
          </cell>
          <cell r="M109" t="str">
            <v>PIYUSH JAIN</v>
          </cell>
          <cell r="N109" t="str">
            <v>KIMTI LAL JAIN</v>
          </cell>
        </row>
        <row r="110">
          <cell r="B110" t="str">
            <v>DTS518</v>
          </cell>
          <cell r="C110">
            <v>2.5</v>
          </cell>
          <cell r="D110">
            <v>39353</v>
          </cell>
          <cell r="E110">
            <v>78556</v>
          </cell>
          <cell r="F110" t="str">
            <v>S04779</v>
          </cell>
          <cell r="G110" t="str">
            <v>DTS518/UB1079#DTS</v>
          </cell>
          <cell r="H110">
            <v>75.53</v>
          </cell>
          <cell r="I110">
            <v>13000</v>
          </cell>
          <cell r="J110">
            <v>1675350</v>
          </cell>
          <cell r="K110">
            <v>2700000</v>
          </cell>
          <cell r="L110">
            <v>11575500</v>
          </cell>
          <cell r="M110" t="str">
            <v>FOCUS CONSULTANTS</v>
          </cell>
          <cell r="N110" t="str">
            <v>SHILPA BHARGAVA</v>
          </cell>
        </row>
        <row r="111">
          <cell r="B111" t="str">
            <v>DTS520</v>
          </cell>
          <cell r="C111">
            <v>2.5</v>
          </cell>
          <cell r="D111">
            <v>39353</v>
          </cell>
          <cell r="E111">
            <v>78591</v>
          </cell>
          <cell r="F111" t="str">
            <v>R03972</v>
          </cell>
          <cell r="G111" t="str">
            <v>DTS520/UB1103#DTS</v>
          </cell>
          <cell r="H111">
            <v>85</v>
          </cell>
          <cell r="I111">
            <v>13000</v>
          </cell>
          <cell r="J111">
            <v>1874250</v>
          </cell>
          <cell r="K111">
            <v>2700000</v>
          </cell>
          <cell r="L111">
            <v>12952500</v>
          </cell>
          <cell r="M111" t="str">
            <v>FOCUS CONSULTANTS</v>
          </cell>
          <cell r="N111" t="str">
            <v>RAJIV SARIN</v>
          </cell>
        </row>
        <row r="112">
          <cell r="B112" t="str">
            <v>DTS523</v>
          </cell>
          <cell r="C112">
            <v>2.5</v>
          </cell>
          <cell r="D112">
            <v>39353</v>
          </cell>
          <cell r="E112">
            <v>78658</v>
          </cell>
          <cell r="F112" t="str">
            <v>M02191</v>
          </cell>
          <cell r="G112" t="str">
            <v>DTS523/UB1188#DTS</v>
          </cell>
          <cell r="H112">
            <v>150.22</v>
          </cell>
          <cell r="I112">
            <v>14000</v>
          </cell>
          <cell r="J112">
            <v>3485700</v>
          </cell>
          <cell r="K112">
            <v>3485700</v>
          </cell>
          <cell r="L112">
            <v>24046500</v>
          </cell>
          <cell r="M112" t="str">
            <v>K.K. REAL ESTATE</v>
          </cell>
          <cell r="N112" t="str">
            <v>MANOJ NANGIA</v>
          </cell>
        </row>
        <row r="113">
          <cell r="B113" t="str">
            <v>DTS524</v>
          </cell>
          <cell r="C113">
            <v>2.5</v>
          </cell>
          <cell r="D113">
            <v>39353</v>
          </cell>
          <cell r="E113">
            <v>78576</v>
          </cell>
          <cell r="F113" t="str">
            <v>R03970</v>
          </cell>
          <cell r="G113" t="str">
            <v>DTS524/UB1099#DTS</v>
          </cell>
          <cell r="H113">
            <v>114.08</v>
          </cell>
          <cell r="I113">
            <v>13000</v>
          </cell>
          <cell r="J113">
            <v>2484600</v>
          </cell>
          <cell r="K113">
            <v>2500000</v>
          </cell>
          <cell r="L113">
            <v>17178000</v>
          </cell>
          <cell r="M113" t="str">
            <v>SAR REALTY PVT LTD</v>
          </cell>
          <cell r="N113" t="str">
            <v>RAJEEV VASUDEVA</v>
          </cell>
        </row>
        <row r="114">
          <cell r="B114" t="str">
            <v>DTS526</v>
          </cell>
          <cell r="C114">
            <v>2.5</v>
          </cell>
          <cell r="D114">
            <v>39353</v>
          </cell>
          <cell r="E114">
            <v>78514</v>
          </cell>
          <cell r="F114" t="str">
            <v>A03477</v>
          </cell>
          <cell r="G114" t="str">
            <v>DTS526/UB1031#DTS</v>
          </cell>
          <cell r="H114">
            <v>89.93</v>
          </cell>
          <cell r="I114">
            <v>13000</v>
          </cell>
          <cell r="J114">
            <v>1977600</v>
          </cell>
          <cell r="K114">
            <v>1977600</v>
          </cell>
          <cell r="L114">
            <v>13668000</v>
          </cell>
          <cell r="M114" t="str">
            <v>SANIYA ESTATE</v>
          </cell>
          <cell r="N114" t="str">
            <v>ANIL SATIA</v>
          </cell>
        </row>
        <row r="115">
          <cell r="B115" t="str">
            <v>DTS527</v>
          </cell>
          <cell r="C115">
            <v>2.5</v>
          </cell>
          <cell r="D115">
            <v>39353</v>
          </cell>
          <cell r="E115">
            <v>78547</v>
          </cell>
          <cell r="F115" t="str">
            <v>S04777</v>
          </cell>
          <cell r="G115" t="str">
            <v>DTS527/UB1038#DTS</v>
          </cell>
          <cell r="H115">
            <v>90.02</v>
          </cell>
          <cell r="I115">
            <v>13000</v>
          </cell>
          <cell r="J115">
            <v>1979550</v>
          </cell>
          <cell r="K115">
            <v>2000000</v>
          </cell>
          <cell r="L115">
            <v>13681500</v>
          </cell>
          <cell r="M115" t="str">
            <v>KEDAR ESTATE &amp; INVESTMENTS</v>
          </cell>
          <cell r="N115" t="str">
            <v>SETIA EXPORTS PVT. LTD.</v>
          </cell>
        </row>
        <row r="116">
          <cell r="B116" t="str">
            <v>DTS528</v>
          </cell>
          <cell r="C116">
            <v>2.5</v>
          </cell>
          <cell r="D116">
            <v>39353</v>
          </cell>
          <cell r="E116">
            <v>78553</v>
          </cell>
          <cell r="F116" t="str">
            <v>K01252</v>
          </cell>
          <cell r="G116" t="str">
            <v>DTS528/UB1084#DTS</v>
          </cell>
          <cell r="H116">
            <v>69.209999999999994</v>
          </cell>
          <cell r="I116">
            <v>13000</v>
          </cell>
          <cell r="J116">
            <v>1542750</v>
          </cell>
          <cell r="K116">
            <v>1542750</v>
          </cell>
          <cell r="L116">
            <v>10657500</v>
          </cell>
          <cell r="M116" t="str">
            <v>KEDAR ESTATE &amp; INVESTMENTS</v>
          </cell>
          <cell r="N116" t="str">
            <v>KAISER INDUSTRIES LTD</v>
          </cell>
        </row>
        <row r="117">
          <cell r="B117" t="str">
            <v>DTS529</v>
          </cell>
          <cell r="C117">
            <v>2.5</v>
          </cell>
          <cell r="D117">
            <v>39353</v>
          </cell>
          <cell r="E117">
            <v>78554</v>
          </cell>
          <cell r="F117" t="str">
            <v>K01253</v>
          </cell>
          <cell r="G117" t="str">
            <v>DTS529/UB1083#DTS</v>
          </cell>
          <cell r="H117">
            <v>69.209999999999994</v>
          </cell>
          <cell r="I117">
            <v>13000</v>
          </cell>
          <cell r="J117">
            <v>1542750</v>
          </cell>
          <cell r="K117">
            <v>1542750</v>
          </cell>
          <cell r="L117">
            <v>10657500</v>
          </cell>
          <cell r="M117" t="str">
            <v>KEDAR ESTATE &amp; INVESTMENTS</v>
          </cell>
          <cell r="N117" t="str">
            <v>KAISER INDUSTRIES LTD</v>
          </cell>
        </row>
        <row r="118">
          <cell r="B118" t="str">
            <v>DTS530</v>
          </cell>
          <cell r="C118">
            <v>2.5</v>
          </cell>
          <cell r="D118">
            <v>39353</v>
          </cell>
          <cell r="E118">
            <v>78604</v>
          </cell>
          <cell r="F118" t="str">
            <v>S04790</v>
          </cell>
          <cell r="G118" t="str">
            <v>DTS530/UB1109#DTS</v>
          </cell>
          <cell r="H118">
            <v>69.209999999999994</v>
          </cell>
          <cell r="I118">
            <v>13000</v>
          </cell>
          <cell r="J118">
            <v>1542750</v>
          </cell>
          <cell r="K118">
            <v>1542750</v>
          </cell>
          <cell r="L118">
            <v>10657500</v>
          </cell>
          <cell r="M118" t="str">
            <v>KEDAR ESTATE &amp; INVESTMENTS</v>
          </cell>
          <cell r="N118" t="str">
            <v>SUNAYANA MALHOTRA</v>
          </cell>
        </row>
        <row r="119">
          <cell r="B119" t="str">
            <v>DTS531</v>
          </cell>
          <cell r="C119">
            <v>2.5</v>
          </cell>
          <cell r="D119">
            <v>39353</v>
          </cell>
          <cell r="E119">
            <v>78596</v>
          </cell>
          <cell r="F119" t="str">
            <v>S04788</v>
          </cell>
          <cell r="G119" t="str">
            <v>DTS531/UB1111#DTS</v>
          </cell>
          <cell r="H119">
            <v>69.209999999999994</v>
          </cell>
          <cell r="I119">
            <v>13000</v>
          </cell>
          <cell r="J119">
            <v>1542750</v>
          </cell>
          <cell r="K119">
            <v>1542750</v>
          </cell>
          <cell r="L119">
            <v>10657500</v>
          </cell>
          <cell r="M119" t="str">
            <v>KEDAR ESTATE &amp; INVESTMENTS</v>
          </cell>
          <cell r="N119" t="str">
            <v>SUNAYANA MALHOTRA</v>
          </cell>
        </row>
        <row r="120">
          <cell r="B120" t="str">
            <v>DTS532</v>
          </cell>
          <cell r="C120">
            <v>2.5</v>
          </cell>
          <cell r="D120">
            <v>39353</v>
          </cell>
          <cell r="E120">
            <v>78594</v>
          </cell>
          <cell r="F120" t="str">
            <v>S04787</v>
          </cell>
          <cell r="G120" t="str">
            <v>DTS532/UB1110#DTS</v>
          </cell>
          <cell r="H120">
            <v>69.209999999999994</v>
          </cell>
          <cell r="I120">
            <v>13000</v>
          </cell>
          <cell r="J120">
            <v>1542750</v>
          </cell>
          <cell r="K120">
            <v>1542750</v>
          </cell>
          <cell r="L120">
            <v>10657500</v>
          </cell>
          <cell r="M120" t="str">
            <v>KEDAR ESTATE &amp; INVESTMENTS</v>
          </cell>
          <cell r="N120" t="str">
            <v>SUNAYANA MALHOTRA</v>
          </cell>
        </row>
        <row r="121">
          <cell r="B121" t="str">
            <v>DTS533</v>
          </cell>
          <cell r="C121">
            <v>2.5</v>
          </cell>
          <cell r="D121">
            <v>39353</v>
          </cell>
          <cell r="E121">
            <v>78593</v>
          </cell>
          <cell r="F121" t="str">
            <v>V02023</v>
          </cell>
          <cell r="G121" t="str">
            <v>DTS533/UB1102#DTS</v>
          </cell>
          <cell r="H121">
            <v>71.91</v>
          </cell>
          <cell r="I121">
            <v>13000</v>
          </cell>
          <cell r="J121">
            <v>1599300</v>
          </cell>
          <cell r="K121">
            <v>1599300</v>
          </cell>
          <cell r="L121">
            <v>11049000</v>
          </cell>
          <cell r="M121" t="str">
            <v>KEDAR ESTATE &amp; INVESTMENTS</v>
          </cell>
          <cell r="N121" t="str">
            <v>VIRENDER KR JAIN</v>
          </cell>
        </row>
        <row r="122">
          <cell r="B122" t="str">
            <v>DTS534</v>
          </cell>
          <cell r="C122">
            <v>2.5</v>
          </cell>
          <cell r="D122">
            <v>39353</v>
          </cell>
          <cell r="E122">
            <v>78619</v>
          </cell>
          <cell r="F122" t="str">
            <v>S04793</v>
          </cell>
          <cell r="G122" t="str">
            <v>DTS534/UB1146#DTS</v>
          </cell>
          <cell r="H122">
            <v>73.760000000000005</v>
          </cell>
          <cell r="I122">
            <v>13000</v>
          </cell>
          <cell r="J122">
            <v>1638300</v>
          </cell>
          <cell r="K122">
            <v>1638300</v>
          </cell>
          <cell r="L122">
            <v>11319000</v>
          </cell>
          <cell r="M122" t="str">
            <v>K.K. REAL ESTATE</v>
          </cell>
          <cell r="N122" t="str">
            <v>SHAMA SACHDEVA</v>
          </cell>
        </row>
        <row r="123">
          <cell r="B123" t="str">
            <v>DTS535</v>
          </cell>
          <cell r="C123">
            <v>2.5</v>
          </cell>
          <cell r="D123">
            <v>39353</v>
          </cell>
          <cell r="E123">
            <v>78620</v>
          </cell>
          <cell r="F123" t="str">
            <v>R03977</v>
          </cell>
          <cell r="G123" t="str">
            <v>DTS535/UB1150#DTS</v>
          </cell>
          <cell r="H123">
            <v>69.209999999999994</v>
          </cell>
          <cell r="I123">
            <v>13000</v>
          </cell>
          <cell r="J123">
            <v>1542750</v>
          </cell>
          <cell r="K123">
            <v>1542750</v>
          </cell>
          <cell r="L123">
            <v>10657500</v>
          </cell>
          <cell r="M123" t="str">
            <v>K.K. REAL ESTATE</v>
          </cell>
          <cell r="N123" t="str">
            <v>RAMESH SACHDEVA</v>
          </cell>
        </row>
        <row r="124">
          <cell r="B124" t="str">
            <v>DTS536</v>
          </cell>
          <cell r="C124">
            <v>2.5</v>
          </cell>
          <cell r="D124">
            <v>39353</v>
          </cell>
          <cell r="E124">
            <v>78613</v>
          </cell>
          <cell r="F124" t="str">
            <v>R03975</v>
          </cell>
          <cell r="G124" t="str">
            <v>DTS536/UB1151#DTS</v>
          </cell>
          <cell r="H124">
            <v>69.209999999999994</v>
          </cell>
          <cell r="I124">
            <v>13000</v>
          </cell>
          <cell r="J124">
            <v>1542750</v>
          </cell>
          <cell r="K124">
            <v>1542750</v>
          </cell>
          <cell r="L124">
            <v>10657500</v>
          </cell>
          <cell r="M124" t="str">
            <v>K.K. REAL ESTATE</v>
          </cell>
          <cell r="N124" t="str">
            <v>RAMESH SACHDEVA</v>
          </cell>
        </row>
        <row r="125">
          <cell r="B125" t="str">
            <v>DTS537</v>
          </cell>
          <cell r="C125">
            <v>2.5</v>
          </cell>
          <cell r="D125">
            <v>39353</v>
          </cell>
          <cell r="E125">
            <v>78649</v>
          </cell>
          <cell r="F125" t="str">
            <v>R03995</v>
          </cell>
          <cell r="G125" t="str">
            <v>DTS537/UB1127#DTS</v>
          </cell>
          <cell r="H125">
            <v>74.97</v>
          </cell>
          <cell r="I125">
            <v>13000</v>
          </cell>
          <cell r="J125">
            <v>1663650</v>
          </cell>
          <cell r="K125">
            <v>1663650</v>
          </cell>
          <cell r="L125">
            <v>11494500</v>
          </cell>
          <cell r="M125" t="str">
            <v>K.K. REAL ESTATE</v>
          </cell>
          <cell r="N125" t="str">
            <v>RAMESH SACHDEVA</v>
          </cell>
        </row>
        <row r="126">
          <cell r="B126" t="str">
            <v>DTS538</v>
          </cell>
          <cell r="C126">
            <v>2.5</v>
          </cell>
          <cell r="D126">
            <v>39353</v>
          </cell>
          <cell r="E126">
            <v>78573</v>
          </cell>
          <cell r="F126" t="str">
            <v>S04781</v>
          </cell>
          <cell r="G126" t="str">
            <v>DTS538/UB1097#DTS</v>
          </cell>
          <cell r="H126">
            <v>104.52</v>
          </cell>
          <cell r="I126">
            <v>13000</v>
          </cell>
          <cell r="J126">
            <v>2283750</v>
          </cell>
          <cell r="K126">
            <v>2700000</v>
          </cell>
          <cell r="L126">
            <v>15787500</v>
          </cell>
          <cell r="M126" t="str">
            <v>SAR REALTY PVT LTD</v>
          </cell>
          <cell r="N126" t="str">
            <v>SITA SACHAR                  _x000C_</v>
          </cell>
        </row>
        <row r="127">
          <cell r="B127" t="str">
            <v>DTS540</v>
          </cell>
          <cell r="C127">
            <v>2.5</v>
          </cell>
          <cell r="D127">
            <v>39353</v>
          </cell>
          <cell r="E127">
            <v>78507</v>
          </cell>
          <cell r="F127" t="str">
            <v>A03474</v>
          </cell>
          <cell r="G127" t="str">
            <v>DTS540/UB1034#DTS</v>
          </cell>
          <cell r="H127">
            <v>89.93</v>
          </cell>
          <cell r="I127">
            <v>13000</v>
          </cell>
          <cell r="J127">
            <v>1977600</v>
          </cell>
          <cell r="K127">
            <v>1977600</v>
          </cell>
          <cell r="L127">
            <v>13668000</v>
          </cell>
          <cell r="M127" t="str">
            <v>SANIYA ESTATE</v>
          </cell>
          <cell r="N127" t="str">
            <v>ANIL SATIA</v>
          </cell>
        </row>
        <row r="128">
          <cell r="B128" t="str">
            <v>DTS541</v>
          </cell>
          <cell r="C128">
            <v>2.5</v>
          </cell>
          <cell r="D128">
            <v>39353</v>
          </cell>
          <cell r="E128">
            <v>78506</v>
          </cell>
          <cell r="F128" t="str">
            <v>A03473</v>
          </cell>
          <cell r="G128" t="str">
            <v>DTS541/UB1035#DTS</v>
          </cell>
          <cell r="H128">
            <v>89.93</v>
          </cell>
          <cell r="I128">
            <v>13000</v>
          </cell>
          <cell r="J128">
            <v>1977600</v>
          </cell>
          <cell r="K128">
            <v>1977600</v>
          </cell>
          <cell r="L128">
            <v>13668000</v>
          </cell>
          <cell r="M128" t="str">
            <v>SANIYA ESTATE</v>
          </cell>
          <cell r="N128" t="str">
            <v>ANIL SATIA</v>
          </cell>
        </row>
        <row r="129">
          <cell r="B129" t="str">
            <v>DTS542</v>
          </cell>
          <cell r="C129">
            <v>2.5</v>
          </cell>
          <cell r="D129">
            <v>39353</v>
          </cell>
          <cell r="E129">
            <v>78561</v>
          </cell>
          <cell r="F129" t="str">
            <v>C00491</v>
          </cell>
          <cell r="G129" t="str">
            <v>DTS542/UB1089#DTS</v>
          </cell>
          <cell r="H129">
            <v>65.400000000000006</v>
          </cell>
          <cell r="I129">
            <v>13000</v>
          </cell>
          <cell r="J129">
            <v>1462800</v>
          </cell>
          <cell r="K129">
            <v>2700000</v>
          </cell>
          <cell r="L129">
            <v>10104000</v>
          </cell>
          <cell r="M129" t="str">
            <v>FOCUS CONSULTANTS</v>
          </cell>
          <cell r="N129" t="str">
            <v>CHANDER BHAN NUTHRA</v>
          </cell>
        </row>
        <row r="130">
          <cell r="B130" t="str">
            <v>DTS544</v>
          </cell>
          <cell r="C130">
            <v>2.5</v>
          </cell>
          <cell r="D130">
            <v>39353</v>
          </cell>
          <cell r="E130">
            <v>78557</v>
          </cell>
          <cell r="F130" t="str">
            <v>P01686</v>
          </cell>
          <cell r="G130" t="str">
            <v>DTS544/UB1082#DTS</v>
          </cell>
          <cell r="H130">
            <v>65.400000000000006</v>
          </cell>
          <cell r="I130">
            <v>13000</v>
          </cell>
          <cell r="J130">
            <v>1462800</v>
          </cell>
          <cell r="K130">
            <v>1462800</v>
          </cell>
          <cell r="L130">
            <v>10104000</v>
          </cell>
          <cell r="M130" t="str">
            <v>KEDAR ESTATE &amp; INVESTMENTS</v>
          </cell>
          <cell r="N130" t="str">
            <v>PLICA INDIA PVT LTD</v>
          </cell>
        </row>
        <row r="131">
          <cell r="B131" t="str">
            <v>DTS551</v>
          </cell>
          <cell r="C131">
            <v>2.5</v>
          </cell>
          <cell r="D131">
            <v>39353</v>
          </cell>
          <cell r="E131">
            <v>78671</v>
          </cell>
          <cell r="F131" t="str">
            <v>I00304</v>
          </cell>
          <cell r="G131" t="str">
            <v>DTS551/UB1162#DTS</v>
          </cell>
          <cell r="H131">
            <v>85</v>
          </cell>
          <cell r="I131">
            <v>13000</v>
          </cell>
          <cell r="J131">
            <v>1874250</v>
          </cell>
          <cell r="K131">
            <v>2700000</v>
          </cell>
          <cell r="L131">
            <v>12952500</v>
          </cell>
          <cell r="M131" t="str">
            <v>JONES LANG LASALLE MEGHRAJ PR</v>
          </cell>
          <cell r="N131" t="str">
            <v>INDER CHAWLA</v>
          </cell>
        </row>
        <row r="132">
          <cell r="B132" t="str">
            <v>DTS552</v>
          </cell>
          <cell r="C132">
            <v>2.5</v>
          </cell>
          <cell r="D132">
            <v>39353</v>
          </cell>
          <cell r="E132">
            <v>78660</v>
          </cell>
          <cell r="F132" t="str">
            <v>D01044</v>
          </cell>
          <cell r="G132" t="str">
            <v>DTS552/UB1139#DTS</v>
          </cell>
          <cell r="H132">
            <v>85</v>
          </cell>
          <cell r="I132">
            <v>13000</v>
          </cell>
          <cell r="J132">
            <v>1874250</v>
          </cell>
          <cell r="K132">
            <v>1874250</v>
          </cell>
          <cell r="L132">
            <v>12952500</v>
          </cell>
          <cell r="M132" t="str">
            <v>JONES LANG LASALLE MEGHRAJ PR</v>
          </cell>
          <cell r="N132" t="str">
            <v>DTS HOUSING &amp; PROJECTS PRIVAT</v>
          </cell>
        </row>
        <row r="133">
          <cell r="B133" t="str">
            <v>DTS553</v>
          </cell>
          <cell r="C133">
            <v>2.5</v>
          </cell>
          <cell r="D133">
            <v>39353</v>
          </cell>
          <cell r="E133">
            <v>78695</v>
          </cell>
          <cell r="F133" t="str">
            <v>D01046</v>
          </cell>
          <cell r="G133" t="str">
            <v>DTS553/UB1196#DTS</v>
          </cell>
          <cell r="H133">
            <v>65.400000000000006</v>
          </cell>
          <cell r="I133">
            <v>13000</v>
          </cell>
          <cell r="J133">
            <v>1462800</v>
          </cell>
          <cell r="K133">
            <v>1462800</v>
          </cell>
          <cell r="L133">
            <v>10104000</v>
          </cell>
          <cell r="M133" t="str">
            <v>JONES LANG LASALLE MEGHRAJ PR</v>
          </cell>
          <cell r="N133" t="str">
            <v>DTS HOUSING &amp; PROJECTS PVT LT</v>
          </cell>
        </row>
        <row r="134">
          <cell r="B134" t="str">
            <v>DTS557</v>
          </cell>
          <cell r="C134">
            <v>2.5</v>
          </cell>
          <cell r="D134">
            <v>39353</v>
          </cell>
          <cell r="E134">
            <v>78701</v>
          </cell>
          <cell r="F134" t="str">
            <v>M02193</v>
          </cell>
          <cell r="G134" t="str">
            <v>DTS557/UB1198#DTS</v>
          </cell>
          <cell r="H134">
            <v>89.93</v>
          </cell>
          <cell r="I134">
            <v>13000</v>
          </cell>
          <cell r="J134">
            <v>1977600</v>
          </cell>
          <cell r="K134">
            <v>2700000</v>
          </cell>
          <cell r="L134">
            <v>13668000</v>
          </cell>
          <cell r="M134" t="str">
            <v>MRS. MADHVI BERY</v>
          </cell>
          <cell r="N134" t="str">
            <v>MEENA SETHI</v>
          </cell>
        </row>
        <row r="135">
          <cell r="B135" t="str">
            <v>DTS559</v>
          </cell>
          <cell r="C135">
            <v>2.5</v>
          </cell>
          <cell r="D135">
            <v>39353</v>
          </cell>
          <cell r="E135">
            <v>78580</v>
          </cell>
          <cell r="F135" t="str">
            <v>S04782</v>
          </cell>
          <cell r="G135" t="str">
            <v>DTS559/UB1076#DTS</v>
          </cell>
          <cell r="H135">
            <v>104.52</v>
          </cell>
          <cell r="I135">
            <v>13000</v>
          </cell>
          <cell r="J135">
            <v>2283750</v>
          </cell>
          <cell r="K135">
            <v>2700000</v>
          </cell>
          <cell r="L135">
            <v>15787500</v>
          </cell>
          <cell r="M135" t="str">
            <v>SAR REALTY PVT LTD</v>
          </cell>
          <cell r="N135" t="str">
            <v>SONNY IQBAL</v>
          </cell>
        </row>
        <row r="136">
          <cell r="B136" t="str">
            <v>DTS560</v>
          </cell>
          <cell r="C136">
            <v>2.5</v>
          </cell>
          <cell r="D136">
            <v>39353</v>
          </cell>
          <cell r="E136">
            <v>78609</v>
          </cell>
          <cell r="F136" t="str">
            <v>S04791</v>
          </cell>
          <cell r="G136" t="str">
            <v>DTS560/UB1152#DTS</v>
          </cell>
          <cell r="H136">
            <v>74.97</v>
          </cell>
          <cell r="I136">
            <v>13000</v>
          </cell>
          <cell r="J136">
            <v>1663650</v>
          </cell>
          <cell r="K136">
            <v>1663650</v>
          </cell>
          <cell r="L136">
            <v>11494500</v>
          </cell>
          <cell r="M136" t="str">
            <v>K.K. REAL ESTATE</v>
          </cell>
          <cell r="N136" t="str">
            <v>SHAMA SACHDEVA</v>
          </cell>
        </row>
        <row r="137">
          <cell r="B137" t="str">
            <v>DTS561</v>
          </cell>
          <cell r="C137">
            <v>2.5</v>
          </cell>
          <cell r="D137">
            <v>39353</v>
          </cell>
          <cell r="E137">
            <v>78656</v>
          </cell>
          <cell r="F137" t="str">
            <v>S04796</v>
          </cell>
          <cell r="G137" t="str">
            <v>DTS561/UB1129#DTS</v>
          </cell>
          <cell r="H137">
            <v>69.209999999999994</v>
          </cell>
          <cell r="I137">
            <v>13000</v>
          </cell>
          <cell r="J137">
            <v>1542750</v>
          </cell>
          <cell r="K137">
            <v>1542750</v>
          </cell>
          <cell r="L137">
            <v>10657500</v>
          </cell>
          <cell r="M137" t="str">
            <v>K.K. REAL ESTATE</v>
          </cell>
          <cell r="N137" t="str">
            <v>SINDHU (INDIA) PVT. LTD.</v>
          </cell>
        </row>
        <row r="138">
          <cell r="B138" t="str">
            <v>DTS563</v>
          </cell>
          <cell r="C138">
            <v>2.5</v>
          </cell>
          <cell r="D138">
            <v>39353</v>
          </cell>
          <cell r="E138">
            <v>78612</v>
          </cell>
          <cell r="F138" t="str">
            <v>D01043</v>
          </cell>
          <cell r="G138" t="str">
            <v>DTS563/UB1153#DTS</v>
          </cell>
          <cell r="H138">
            <v>73.760000000000005</v>
          </cell>
          <cell r="I138">
            <v>13000</v>
          </cell>
          <cell r="J138">
            <v>1638300</v>
          </cell>
          <cell r="K138">
            <v>1638300</v>
          </cell>
          <cell r="L138">
            <v>11319000</v>
          </cell>
          <cell r="M138" t="str">
            <v>K.K. REAL ESTATE</v>
          </cell>
          <cell r="N138" t="str">
            <v>DUNE LEASING AND FINANCE LTD</v>
          </cell>
        </row>
        <row r="139">
          <cell r="B139" t="str">
            <v>DTS606</v>
          </cell>
          <cell r="C139">
            <v>2.5</v>
          </cell>
          <cell r="D139">
            <v>39353</v>
          </cell>
          <cell r="E139">
            <v>78686</v>
          </cell>
          <cell r="F139" t="str">
            <v>R04000</v>
          </cell>
          <cell r="G139" t="str">
            <v>DTS606/UB1575#DTS</v>
          </cell>
          <cell r="H139">
            <v>69.209999999999994</v>
          </cell>
          <cell r="I139">
            <v>13000</v>
          </cell>
          <cell r="J139">
            <v>1542750</v>
          </cell>
          <cell r="K139">
            <v>1542750</v>
          </cell>
          <cell r="L139">
            <v>10657500</v>
          </cell>
          <cell r="M139" t="str">
            <v>PNK CONSULTANTS PVT LTD</v>
          </cell>
          <cell r="N139" t="str">
            <v>RAJU M MAHTANEY</v>
          </cell>
        </row>
        <row r="140">
          <cell r="B140" t="str">
            <v>DTS607</v>
          </cell>
          <cell r="C140">
            <v>2.5</v>
          </cell>
          <cell r="D140">
            <v>39353</v>
          </cell>
          <cell r="E140">
            <v>78688</v>
          </cell>
          <cell r="F140" t="str">
            <v>R04001</v>
          </cell>
          <cell r="G140" t="str">
            <v>DTS607/UB1167#DTS</v>
          </cell>
          <cell r="H140">
            <v>90.02</v>
          </cell>
          <cell r="I140">
            <v>13000</v>
          </cell>
          <cell r="J140">
            <v>1979550</v>
          </cell>
          <cell r="K140">
            <v>1979550</v>
          </cell>
          <cell r="L140">
            <v>13681500</v>
          </cell>
          <cell r="M140" t="str">
            <v>PNK CONSULTANTS PVT LTD</v>
          </cell>
          <cell r="N140" t="str">
            <v>RAJU M MAHTANEY</v>
          </cell>
        </row>
        <row r="141">
          <cell r="B141" t="str">
            <v>DTS612</v>
          </cell>
          <cell r="C141">
            <v>2.5</v>
          </cell>
          <cell r="D141">
            <v>39353</v>
          </cell>
          <cell r="E141">
            <v>78530</v>
          </cell>
          <cell r="F141" t="str">
            <v>U00333</v>
          </cell>
          <cell r="G141" t="str">
            <v>DTS612/UB1022#DTS</v>
          </cell>
          <cell r="H141">
            <v>89</v>
          </cell>
          <cell r="I141">
            <v>13000</v>
          </cell>
          <cell r="J141">
            <v>1958100</v>
          </cell>
          <cell r="K141">
            <v>2000000</v>
          </cell>
          <cell r="L141">
            <v>13533000</v>
          </cell>
          <cell r="M141" t="str">
            <v>RENAISSANCE &amp; CITY REALTY SER</v>
          </cell>
          <cell r="N141" t="str">
            <v>UTILITY FORMS (P) LTD</v>
          </cell>
        </row>
        <row r="142">
          <cell r="B142" t="str">
            <v>DTS614</v>
          </cell>
          <cell r="C142">
            <v>2.5</v>
          </cell>
          <cell r="D142">
            <v>39353</v>
          </cell>
          <cell r="E142">
            <v>78536</v>
          </cell>
          <cell r="F142" t="str">
            <v>A03481</v>
          </cell>
          <cell r="G142" t="str">
            <v>DTS614/UB1036#DTS</v>
          </cell>
          <cell r="H142">
            <v>89.74</v>
          </cell>
          <cell r="I142">
            <v>13000</v>
          </cell>
          <cell r="J142">
            <v>1973700</v>
          </cell>
          <cell r="K142">
            <v>2000000</v>
          </cell>
          <cell r="L142">
            <v>13641000</v>
          </cell>
          <cell r="M142" t="str">
            <v>RENAISSANCE &amp; CITY REALTY SER</v>
          </cell>
          <cell r="N142" t="str">
            <v>ARIES TRAVELS PVT LTD</v>
          </cell>
        </row>
        <row r="143">
          <cell r="B143" t="str">
            <v>DTS615</v>
          </cell>
          <cell r="C143">
            <v>2.5</v>
          </cell>
          <cell r="D143">
            <v>39353</v>
          </cell>
          <cell r="E143">
            <v>78546</v>
          </cell>
          <cell r="F143" t="str">
            <v>R03968</v>
          </cell>
          <cell r="G143" t="str">
            <v>DTS615/UB1056#DTS</v>
          </cell>
          <cell r="H143">
            <v>85</v>
          </cell>
          <cell r="I143">
            <v>13000</v>
          </cell>
          <cell r="J143">
            <v>1874250</v>
          </cell>
          <cell r="K143">
            <v>1900000</v>
          </cell>
          <cell r="L143">
            <v>12952500</v>
          </cell>
          <cell r="M143" t="str">
            <v>RENAISSANCE &amp; CITY REALTY SER</v>
          </cell>
          <cell r="N143" t="str">
            <v>REVA KUMAR</v>
          </cell>
        </row>
        <row r="144">
          <cell r="B144" t="str">
            <v>DTS616</v>
          </cell>
          <cell r="C144">
            <v>2.5</v>
          </cell>
          <cell r="D144">
            <v>39353</v>
          </cell>
          <cell r="E144">
            <v>78702</v>
          </cell>
          <cell r="F144" t="str">
            <v>J01480</v>
          </cell>
          <cell r="G144" t="str">
            <v>DTS616/UB1576#DTS</v>
          </cell>
          <cell r="H144">
            <v>69.209999999999994</v>
          </cell>
          <cell r="I144">
            <v>13000</v>
          </cell>
          <cell r="J144">
            <v>1542750</v>
          </cell>
          <cell r="K144">
            <v>1542750</v>
          </cell>
          <cell r="L144">
            <v>10657500</v>
          </cell>
          <cell r="M144" t="str">
            <v>REALISTIC REALTORS PVT LTD</v>
          </cell>
          <cell r="N144" t="str">
            <v>JAPMUN ENTERPRISES</v>
          </cell>
        </row>
        <row r="145">
          <cell r="B145" t="str">
            <v>DTS617</v>
          </cell>
          <cell r="C145">
            <v>2.5</v>
          </cell>
          <cell r="D145">
            <v>39353</v>
          </cell>
          <cell r="E145">
            <v>78704</v>
          </cell>
          <cell r="F145" t="str">
            <v>J01481</v>
          </cell>
          <cell r="G145" t="str">
            <v>DTS617/UB1176#DTS</v>
          </cell>
          <cell r="H145">
            <v>75.53</v>
          </cell>
          <cell r="I145">
            <v>13000</v>
          </cell>
          <cell r="J145">
            <v>1675350</v>
          </cell>
          <cell r="K145">
            <v>1675350</v>
          </cell>
          <cell r="L145">
            <v>11575500</v>
          </cell>
          <cell r="M145" t="str">
            <v>REALISTIC REALTORS PVT LTD</v>
          </cell>
          <cell r="N145" t="str">
            <v>JAPMUN ENTERPRISES</v>
          </cell>
        </row>
        <row r="146">
          <cell r="B146" t="str">
            <v>DTS628</v>
          </cell>
          <cell r="C146">
            <v>2.5</v>
          </cell>
          <cell r="D146">
            <v>39353</v>
          </cell>
          <cell r="E146">
            <v>78616</v>
          </cell>
          <cell r="F146" t="str">
            <v>M02190</v>
          </cell>
          <cell r="G146" t="str">
            <v>DTS628/UB1145#DTS</v>
          </cell>
          <cell r="H146">
            <v>69.209999999999994</v>
          </cell>
          <cell r="I146">
            <v>13000</v>
          </cell>
          <cell r="J146">
            <v>1542750</v>
          </cell>
          <cell r="K146">
            <v>1542750</v>
          </cell>
          <cell r="L146">
            <v>10657500</v>
          </cell>
          <cell r="M146" t="str">
            <v>M S ENTERPRISES</v>
          </cell>
          <cell r="N146" t="str">
            <v>M G BUILDERS &amp; CO P LTD</v>
          </cell>
        </row>
        <row r="147">
          <cell r="B147" t="str">
            <v>DTS629</v>
          </cell>
          <cell r="C147">
            <v>2.5</v>
          </cell>
          <cell r="D147">
            <v>39353</v>
          </cell>
          <cell r="E147">
            <v>78614</v>
          </cell>
          <cell r="F147" t="str">
            <v>K01255</v>
          </cell>
          <cell r="G147" t="str">
            <v>DTS629/UB1147#DTS</v>
          </cell>
          <cell r="H147">
            <v>69.209999999999994</v>
          </cell>
          <cell r="I147">
            <v>13000</v>
          </cell>
          <cell r="J147">
            <v>1542750</v>
          </cell>
          <cell r="K147">
            <v>1542750</v>
          </cell>
          <cell r="L147">
            <v>10657500</v>
          </cell>
          <cell r="M147" t="str">
            <v>M S ENTERPRISES</v>
          </cell>
          <cell r="N147" t="str">
            <v>KULDEEP SINGAL</v>
          </cell>
        </row>
        <row r="148">
          <cell r="B148" t="str">
            <v>DTS638</v>
          </cell>
          <cell r="C148">
            <v>2.5</v>
          </cell>
          <cell r="D148">
            <v>39353</v>
          </cell>
          <cell r="E148">
            <v>78625</v>
          </cell>
          <cell r="F148" t="str">
            <v>Q00006</v>
          </cell>
          <cell r="G148" t="str">
            <v>DTS638/UB1141#DTS</v>
          </cell>
          <cell r="H148">
            <v>104.52</v>
          </cell>
          <cell r="I148">
            <v>13000</v>
          </cell>
          <cell r="J148">
            <v>2283750</v>
          </cell>
          <cell r="K148">
            <v>2283750</v>
          </cell>
          <cell r="L148">
            <v>15787500</v>
          </cell>
          <cell r="N148" t="str">
            <v>QH TALBROS LTD</v>
          </cell>
        </row>
        <row r="149">
          <cell r="B149" t="str">
            <v>DTS639</v>
          </cell>
          <cell r="C149">
            <v>2.5</v>
          </cell>
          <cell r="D149">
            <v>39353</v>
          </cell>
          <cell r="E149">
            <v>78647</v>
          </cell>
          <cell r="F149" t="str">
            <v>Q00007</v>
          </cell>
          <cell r="G149" t="str">
            <v>DTS639/UB1140#DTS</v>
          </cell>
          <cell r="H149">
            <v>69.209999999999994</v>
          </cell>
          <cell r="I149">
            <v>13000</v>
          </cell>
          <cell r="J149">
            <v>1542750</v>
          </cell>
          <cell r="K149">
            <v>1542750</v>
          </cell>
          <cell r="L149">
            <v>10657500</v>
          </cell>
          <cell r="N149" t="str">
            <v>QH TALBROS LTD</v>
          </cell>
        </row>
        <row r="150">
          <cell r="B150" t="str">
            <v>DTS640</v>
          </cell>
          <cell r="C150">
            <v>2.5</v>
          </cell>
          <cell r="D150">
            <v>39353</v>
          </cell>
          <cell r="E150">
            <v>78533</v>
          </cell>
          <cell r="F150" t="str">
            <v>A03480</v>
          </cell>
          <cell r="G150" t="str">
            <v>DTS640/UB1039#DTS</v>
          </cell>
          <cell r="H150">
            <v>89.93</v>
          </cell>
          <cell r="I150">
            <v>13000</v>
          </cell>
          <cell r="J150">
            <v>1977600</v>
          </cell>
          <cell r="K150">
            <v>1977600</v>
          </cell>
          <cell r="L150">
            <v>13668000</v>
          </cell>
          <cell r="M150" t="str">
            <v>SANIYA ESTATE</v>
          </cell>
          <cell r="N150" t="str">
            <v>AKHIL SATIA</v>
          </cell>
        </row>
        <row r="151">
          <cell r="B151" t="str">
            <v>DTS701</v>
          </cell>
          <cell r="C151">
            <v>2.5</v>
          </cell>
          <cell r="D151">
            <v>39353</v>
          </cell>
          <cell r="E151">
            <v>78515</v>
          </cell>
          <cell r="F151" t="str">
            <v>S04770</v>
          </cell>
          <cell r="G151" t="str">
            <v>DTS701/UB1047#DTS</v>
          </cell>
          <cell r="H151">
            <v>71.91</v>
          </cell>
          <cell r="I151">
            <v>13000</v>
          </cell>
          <cell r="J151">
            <v>1599300</v>
          </cell>
          <cell r="K151">
            <v>1599300</v>
          </cell>
          <cell r="L151">
            <v>11049000</v>
          </cell>
          <cell r="M151" t="str">
            <v>KHUSHAL SETHI HOUSING SOLUTIO</v>
          </cell>
          <cell r="N151" t="str">
            <v>SHIVRAJ KRISHNA GUPTA        _x000C_</v>
          </cell>
        </row>
        <row r="152">
          <cell r="B152" t="str">
            <v>DTS703</v>
          </cell>
          <cell r="C152">
            <v>2.5</v>
          </cell>
          <cell r="D152">
            <v>39353</v>
          </cell>
          <cell r="E152">
            <v>78517</v>
          </cell>
          <cell r="F152" t="str">
            <v>A03478</v>
          </cell>
          <cell r="G152" t="str">
            <v>DTS703/UB1063#DTS</v>
          </cell>
          <cell r="H152">
            <v>69.209999999999994</v>
          </cell>
          <cell r="I152">
            <v>13000</v>
          </cell>
          <cell r="J152">
            <v>1542750</v>
          </cell>
          <cell r="K152">
            <v>2700000</v>
          </cell>
          <cell r="L152">
            <v>10657500</v>
          </cell>
          <cell r="M152" t="str">
            <v>DR DEVINDER GUPTA AND SONS (H</v>
          </cell>
          <cell r="N152" t="str">
            <v>AMITABH NAGPAL</v>
          </cell>
        </row>
        <row r="153">
          <cell r="B153" t="str">
            <v>DTS706</v>
          </cell>
          <cell r="C153">
            <v>2.5</v>
          </cell>
          <cell r="D153">
            <v>39353</v>
          </cell>
          <cell r="E153">
            <v>78664</v>
          </cell>
          <cell r="F153" t="str">
            <v>A03492</v>
          </cell>
          <cell r="G153" t="str">
            <v>DTS706/UB1194#DTS</v>
          </cell>
          <cell r="H153">
            <v>69.209999999999994</v>
          </cell>
          <cell r="I153">
            <v>13000</v>
          </cell>
          <cell r="J153">
            <v>1542750</v>
          </cell>
          <cell r="K153">
            <v>1542750</v>
          </cell>
          <cell r="L153">
            <v>10657500</v>
          </cell>
          <cell r="M153" t="str">
            <v>DR DEVINDER GUPTA AND SONS (H</v>
          </cell>
          <cell r="N153" t="str">
            <v>ATUL KAPOOR</v>
          </cell>
        </row>
        <row r="154">
          <cell r="B154" t="str">
            <v>DTS720</v>
          </cell>
          <cell r="C154">
            <v>2.5</v>
          </cell>
          <cell r="D154">
            <v>39353</v>
          </cell>
          <cell r="E154">
            <v>78667</v>
          </cell>
          <cell r="F154" t="str">
            <v>P01690</v>
          </cell>
          <cell r="G154" t="str">
            <v>DTS720/UB1193#DTS</v>
          </cell>
          <cell r="H154">
            <v>85</v>
          </cell>
          <cell r="I154">
            <v>13000</v>
          </cell>
          <cell r="J154">
            <v>1874250</v>
          </cell>
          <cell r="K154">
            <v>2700000</v>
          </cell>
          <cell r="L154">
            <v>12952500</v>
          </cell>
          <cell r="M154" t="str">
            <v>CB RICHARD ELLIS SOUTH ASIA P</v>
          </cell>
          <cell r="N154" t="str">
            <v>PAWAN GANDHI</v>
          </cell>
        </row>
        <row r="155">
          <cell r="B155" t="str">
            <v>DTS721</v>
          </cell>
          <cell r="C155">
            <v>2.5</v>
          </cell>
          <cell r="D155">
            <v>39353</v>
          </cell>
          <cell r="E155">
            <v>78698</v>
          </cell>
          <cell r="F155" t="str">
            <v>J01477</v>
          </cell>
          <cell r="G155" t="str">
            <v>DTS721/UB1195#DTS</v>
          </cell>
          <cell r="H155">
            <v>89.74</v>
          </cell>
          <cell r="I155">
            <v>13000</v>
          </cell>
          <cell r="J155">
            <v>1973700</v>
          </cell>
          <cell r="K155">
            <v>2700000</v>
          </cell>
          <cell r="L155">
            <v>13641000</v>
          </cell>
          <cell r="M155" t="str">
            <v>CB RICHARD ELLIS SOUTH ASIA P</v>
          </cell>
          <cell r="N155" t="str">
            <v>JAIDEEP GANDHI</v>
          </cell>
        </row>
        <row r="156">
          <cell r="B156" t="str">
            <v>DTS722</v>
          </cell>
          <cell r="C156">
            <v>2.5</v>
          </cell>
          <cell r="D156">
            <v>39353</v>
          </cell>
          <cell r="E156">
            <v>78654</v>
          </cell>
          <cell r="F156" t="str">
            <v>H00982</v>
          </cell>
          <cell r="G156" t="str">
            <v>DTS722/UB1143#DTS</v>
          </cell>
          <cell r="H156">
            <v>89</v>
          </cell>
          <cell r="I156">
            <v>13000</v>
          </cell>
          <cell r="J156">
            <v>1958100</v>
          </cell>
          <cell r="K156">
            <v>2700000</v>
          </cell>
          <cell r="L156">
            <v>13533000</v>
          </cell>
          <cell r="M156" t="str">
            <v>CB RICHARD ELLIS SOUTH ASIA P</v>
          </cell>
          <cell r="N156" t="str">
            <v>HARSH GANDHI</v>
          </cell>
        </row>
        <row r="157">
          <cell r="B157" t="str">
            <v>DTS723</v>
          </cell>
          <cell r="C157">
            <v>2.5</v>
          </cell>
          <cell r="D157">
            <v>39353</v>
          </cell>
          <cell r="E157">
            <v>78572</v>
          </cell>
          <cell r="F157" t="str">
            <v>B00841</v>
          </cell>
          <cell r="G157" t="str">
            <v>DTS723/UB1087#DTS</v>
          </cell>
          <cell r="H157">
            <v>150.22</v>
          </cell>
          <cell r="I157">
            <v>14000</v>
          </cell>
          <cell r="J157">
            <v>3485700</v>
          </cell>
          <cell r="K157">
            <v>3500000</v>
          </cell>
          <cell r="L157">
            <v>24046500</v>
          </cell>
          <cell r="M157" t="str">
            <v>FOCUS CONSULTANTS</v>
          </cell>
          <cell r="N157" t="str">
            <v>B E C CONDUITS (P) LTD</v>
          </cell>
        </row>
        <row r="158">
          <cell r="B158" t="str">
            <v>DTS724</v>
          </cell>
          <cell r="C158">
            <v>2.5</v>
          </cell>
          <cell r="D158">
            <v>39353</v>
          </cell>
          <cell r="E158">
            <v>78583</v>
          </cell>
          <cell r="F158" t="str">
            <v>H00979</v>
          </cell>
          <cell r="G158" t="str">
            <v>DTS724/UB1075#DTS</v>
          </cell>
          <cell r="H158">
            <v>114.08</v>
          </cell>
          <cell r="I158">
            <v>13000</v>
          </cell>
          <cell r="J158">
            <v>2484600</v>
          </cell>
          <cell r="K158">
            <v>2484600</v>
          </cell>
          <cell r="L158">
            <v>17178000</v>
          </cell>
          <cell r="M158" t="str">
            <v>KHUSHAL SETHI HOUSING SOLUTIO</v>
          </cell>
          <cell r="N158" t="str">
            <v>HARJINDER SINGH</v>
          </cell>
        </row>
        <row r="159">
          <cell r="B159" t="str">
            <v>DTS729</v>
          </cell>
          <cell r="C159">
            <v>2.5</v>
          </cell>
          <cell r="D159">
            <v>39353</v>
          </cell>
          <cell r="E159">
            <v>78707</v>
          </cell>
          <cell r="F159" t="str">
            <v>R04002</v>
          </cell>
          <cell r="G159" t="str">
            <v>DTS729/UB1175#DTS</v>
          </cell>
          <cell r="H159">
            <v>69.209999999999994</v>
          </cell>
          <cell r="I159">
            <v>13000</v>
          </cell>
          <cell r="J159">
            <v>1542750</v>
          </cell>
          <cell r="K159">
            <v>2700000</v>
          </cell>
          <cell r="L159">
            <v>10657500</v>
          </cell>
          <cell r="M159" t="str">
            <v>VISHWA MITTER BHASIN</v>
          </cell>
          <cell r="N159" t="str">
            <v>RAKHEE RAJENDRA PRASAD MISHRA</v>
          </cell>
        </row>
        <row r="160">
          <cell r="B160" t="str">
            <v>DTS730</v>
          </cell>
          <cell r="C160">
            <v>2.5</v>
          </cell>
          <cell r="D160">
            <v>39353</v>
          </cell>
          <cell r="E160">
            <v>78602</v>
          </cell>
          <cell r="F160" t="str">
            <v>S04789</v>
          </cell>
          <cell r="G160" t="str">
            <v>DTS730/UB1114#DTS</v>
          </cell>
          <cell r="H160">
            <v>69.209999999999994</v>
          </cell>
          <cell r="I160">
            <v>13000</v>
          </cell>
          <cell r="J160">
            <v>1542750</v>
          </cell>
          <cell r="K160">
            <v>1542750</v>
          </cell>
          <cell r="L160">
            <v>10657500</v>
          </cell>
          <cell r="M160" t="str">
            <v>N K JAIN &amp; CO.</v>
          </cell>
          <cell r="N160" t="str">
            <v>SUNIR SACHDEV</v>
          </cell>
        </row>
        <row r="161">
          <cell r="B161" t="str">
            <v>DTS731</v>
          </cell>
          <cell r="C161">
            <v>2.5</v>
          </cell>
          <cell r="D161">
            <v>39353</v>
          </cell>
          <cell r="E161">
            <v>78662</v>
          </cell>
          <cell r="F161" t="str">
            <v>F00067</v>
          </cell>
          <cell r="G161" t="str">
            <v>DTS731/UB1131#DTS</v>
          </cell>
          <cell r="H161">
            <v>69.209999999999994</v>
          </cell>
          <cell r="I161">
            <v>13000</v>
          </cell>
          <cell r="J161">
            <v>1542750</v>
          </cell>
          <cell r="K161">
            <v>1542750</v>
          </cell>
          <cell r="L161">
            <v>10657500</v>
          </cell>
          <cell r="M161" t="str">
            <v>N K JAIN &amp; CO.</v>
          </cell>
          <cell r="N161" t="str">
            <v>FIRST HOSPITALITY &amp; LEISURE P</v>
          </cell>
        </row>
        <row r="162">
          <cell r="B162" t="str">
            <v>DTS732</v>
          </cell>
          <cell r="C162">
            <v>2.5</v>
          </cell>
          <cell r="D162">
            <v>39353</v>
          </cell>
          <cell r="E162">
            <v>78622</v>
          </cell>
          <cell r="F162" t="str">
            <v>F00066</v>
          </cell>
          <cell r="G162" t="str">
            <v>DTS732/UB1154#DTS</v>
          </cell>
          <cell r="H162">
            <v>69.209999999999994</v>
          </cell>
          <cell r="I162">
            <v>13000</v>
          </cell>
          <cell r="J162">
            <v>1542750</v>
          </cell>
          <cell r="K162">
            <v>1542750</v>
          </cell>
          <cell r="L162">
            <v>10657500</v>
          </cell>
          <cell r="M162" t="str">
            <v>N K JAIN &amp; CO.</v>
          </cell>
          <cell r="N162" t="str">
            <v>FIRST HOSPITALITY &amp; LEISURE P</v>
          </cell>
        </row>
        <row r="163">
          <cell r="B163" t="str">
            <v>DTS733</v>
          </cell>
          <cell r="C163">
            <v>2.5</v>
          </cell>
          <cell r="D163">
            <v>39353</v>
          </cell>
          <cell r="E163">
            <v>78632</v>
          </cell>
          <cell r="F163" t="str">
            <v>N01123</v>
          </cell>
          <cell r="G163" t="str">
            <v>DTS733/UB1116#DTS</v>
          </cell>
          <cell r="H163">
            <v>71.91</v>
          </cell>
          <cell r="I163">
            <v>13000</v>
          </cell>
          <cell r="J163">
            <v>1599300</v>
          </cell>
          <cell r="K163">
            <v>1599300</v>
          </cell>
          <cell r="L163">
            <v>11049000</v>
          </cell>
          <cell r="M163" t="str">
            <v>N K JAIN &amp; CO.</v>
          </cell>
          <cell r="N163" t="str">
            <v>NEHA JAIN</v>
          </cell>
        </row>
        <row r="164">
          <cell r="B164" t="str">
            <v>DTS734</v>
          </cell>
          <cell r="C164">
            <v>2.5</v>
          </cell>
          <cell r="D164">
            <v>39353</v>
          </cell>
          <cell r="E164">
            <v>78535</v>
          </cell>
          <cell r="F164" t="str">
            <v>V02019</v>
          </cell>
          <cell r="G164" t="str">
            <v>DTS734/UB1061#DTS</v>
          </cell>
          <cell r="H164">
            <v>73.760000000000005</v>
          </cell>
          <cell r="I164">
            <v>13000</v>
          </cell>
          <cell r="J164">
            <v>1638300</v>
          </cell>
          <cell r="K164">
            <v>2700000</v>
          </cell>
          <cell r="L164">
            <v>11319000</v>
          </cell>
          <cell r="M164" t="str">
            <v>S KUMAR &amp; CO.</v>
          </cell>
          <cell r="N164" t="str">
            <v>VIBHOR BANSAL</v>
          </cell>
        </row>
        <row r="165">
          <cell r="B165" t="str">
            <v>DTS735</v>
          </cell>
          <cell r="C165">
            <v>2.5</v>
          </cell>
          <cell r="D165">
            <v>39353</v>
          </cell>
          <cell r="E165">
            <v>78541</v>
          </cell>
          <cell r="F165" t="str">
            <v>M02182</v>
          </cell>
          <cell r="G165" t="str">
            <v>DTS735/UB1041#DTS</v>
          </cell>
          <cell r="H165">
            <v>69.209999999999994</v>
          </cell>
          <cell r="I165">
            <v>13000</v>
          </cell>
          <cell r="J165">
            <v>1542750</v>
          </cell>
          <cell r="K165">
            <v>2700000</v>
          </cell>
          <cell r="L165">
            <v>10657500</v>
          </cell>
          <cell r="M165" t="str">
            <v>S KUMAR &amp; CO.</v>
          </cell>
          <cell r="N165" t="str">
            <v>MADHURAJ INFRASTRUCTURE PVT L</v>
          </cell>
        </row>
        <row r="166">
          <cell r="B166" t="str">
            <v>DTS736</v>
          </cell>
          <cell r="C166">
            <v>2.5</v>
          </cell>
          <cell r="D166">
            <v>39353</v>
          </cell>
          <cell r="E166">
            <v>78520</v>
          </cell>
          <cell r="F166" t="str">
            <v>M02181</v>
          </cell>
          <cell r="G166" t="str">
            <v>DTS736/UB1028#DTS</v>
          </cell>
          <cell r="H166">
            <v>69.209999999999994</v>
          </cell>
          <cell r="I166">
            <v>13000</v>
          </cell>
          <cell r="J166">
            <v>1542750</v>
          </cell>
          <cell r="K166">
            <v>2700000</v>
          </cell>
          <cell r="L166">
            <v>10657500</v>
          </cell>
          <cell r="M166" t="str">
            <v>S KUMAR &amp; CO.</v>
          </cell>
          <cell r="N166" t="str">
            <v>MADHURAJ INFRASTRUCTURE PVT L</v>
          </cell>
        </row>
        <row r="167">
          <cell r="B167" t="str">
            <v>DTS737</v>
          </cell>
          <cell r="C167">
            <v>2.5</v>
          </cell>
          <cell r="D167">
            <v>39353</v>
          </cell>
          <cell r="E167">
            <v>78545</v>
          </cell>
          <cell r="F167" t="str">
            <v>R03967</v>
          </cell>
          <cell r="G167" t="str">
            <v>DTS737/UB1042#DTS</v>
          </cell>
          <cell r="H167">
            <v>74.97</v>
          </cell>
          <cell r="I167">
            <v>13000</v>
          </cell>
          <cell r="J167">
            <v>1663650</v>
          </cell>
          <cell r="K167">
            <v>1800000</v>
          </cell>
          <cell r="L167">
            <v>11494500</v>
          </cell>
          <cell r="M167" t="str">
            <v>S KUMAR &amp; CO.</v>
          </cell>
          <cell r="N167" t="str">
            <v>RAKESH BATRA</v>
          </cell>
        </row>
        <row r="168">
          <cell r="B168" t="str">
            <v>DTS738</v>
          </cell>
          <cell r="C168">
            <v>2.5</v>
          </cell>
          <cell r="D168">
            <v>39353</v>
          </cell>
          <cell r="E168">
            <v>78586</v>
          </cell>
          <cell r="F168" t="str">
            <v>S04785</v>
          </cell>
          <cell r="G168" t="str">
            <v>DTS738/UB1096#DTS</v>
          </cell>
          <cell r="H168">
            <v>104.52</v>
          </cell>
          <cell r="I168">
            <v>13000</v>
          </cell>
          <cell r="J168">
            <v>2283750</v>
          </cell>
          <cell r="K168">
            <v>2700000</v>
          </cell>
          <cell r="L168">
            <v>15787500</v>
          </cell>
          <cell r="M168" t="str">
            <v>SAR REALTY PVT LTD</v>
          </cell>
          <cell r="N168" t="str">
            <v>SACHIT KUMAR</v>
          </cell>
        </row>
        <row r="169">
          <cell r="B169" t="str">
            <v>DTS739</v>
          </cell>
          <cell r="C169">
            <v>2.5</v>
          </cell>
          <cell r="D169">
            <v>39353</v>
          </cell>
          <cell r="E169">
            <v>78504</v>
          </cell>
          <cell r="F169" t="str">
            <v>V02018</v>
          </cell>
          <cell r="G169" t="str">
            <v>DTS739/UB1021#DTS</v>
          </cell>
          <cell r="H169">
            <v>69.209999999999994</v>
          </cell>
          <cell r="I169">
            <v>13000</v>
          </cell>
          <cell r="J169">
            <v>1542750</v>
          </cell>
          <cell r="K169">
            <v>2700000</v>
          </cell>
          <cell r="L169">
            <v>10657500</v>
          </cell>
          <cell r="M169" t="str">
            <v>HARBANS MAHAJAN REAL ESTATE C</v>
          </cell>
          <cell r="N169" t="str">
            <v>VEDISHA SERVICES (P) LTD</v>
          </cell>
        </row>
        <row r="170">
          <cell r="B170" t="str">
            <v>DTS740</v>
          </cell>
          <cell r="C170">
            <v>2.5</v>
          </cell>
          <cell r="D170">
            <v>39353</v>
          </cell>
          <cell r="E170">
            <v>78544</v>
          </cell>
          <cell r="F170" t="str">
            <v>M02183</v>
          </cell>
          <cell r="G170" t="str">
            <v>DTS740/UB1057#DTS</v>
          </cell>
          <cell r="H170">
            <v>89.93</v>
          </cell>
          <cell r="I170">
            <v>13000</v>
          </cell>
          <cell r="J170">
            <v>1977600</v>
          </cell>
          <cell r="K170">
            <v>1977600</v>
          </cell>
          <cell r="L170">
            <v>13668000</v>
          </cell>
          <cell r="M170" t="str">
            <v>HARBANS MAHAJAN REAL ESTATE C</v>
          </cell>
          <cell r="N170" t="str">
            <v>MANJU MEHRA</v>
          </cell>
        </row>
        <row r="171">
          <cell r="B171" t="str">
            <v>DTS741</v>
          </cell>
          <cell r="C171">
            <v>2.5</v>
          </cell>
          <cell r="D171">
            <v>39353</v>
          </cell>
          <cell r="E171">
            <v>78522</v>
          </cell>
          <cell r="F171" t="str">
            <v>S04772</v>
          </cell>
          <cell r="G171" t="str">
            <v>DTS741/UB1066#DTS</v>
          </cell>
          <cell r="H171">
            <v>89.92</v>
          </cell>
          <cell r="I171">
            <v>13000</v>
          </cell>
          <cell r="J171">
            <v>1977600</v>
          </cell>
          <cell r="K171">
            <v>1977600</v>
          </cell>
          <cell r="L171">
            <v>13668000</v>
          </cell>
          <cell r="M171" t="str">
            <v>HARBANS MAHAJAN REAL ESTATE C</v>
          </cell>
          <cell r="N171" t="str">
            <v>SURBHI MEHRA</v>
          </cell>
        </row>
        <row r="172">
          <cell r="B172" t="str">
            <v>DTS742</v>
          </cell>
          <cell r="C172">
            <v>2.5</v>
          </cell>
          <cell r="D172">
            <v>39353</v>
          </cell>
          <cell r="E172">
            <v>78529</v>
          </cell>
          <cell r="F172" t="str">
            <v>S04774</v>
          </cell>
          <cell r="G172" t="str">
            <v>DTS742/UB1062#DTS</v>
          </cell>
          <cell r="H172">
            <v>65.400000000000006</v>
          </cell>
          <cell r="I172">
            <v>13000</v>
          </cell>
          <cell r="J172">
            <v>1462800</v>
          </cell>
          <cell r="K172">
            <v>1462800</v>
          </cell>
          <cell r="L172">
            <v>10104000</v>
          </cell>
          <cell r="M172" t="str">
            <v>HARBANS MAHAJAN REAL ESTATE C</v>
          </cell>
          <cell r="N172" t="str">
            <v>SURBHI MEHRA</v>
          </cell>
        </row>
        <row r="173">
          <cell r="B173" t="str">
            <v>DTS744</v>
          </cell>
          <cell r="C173">
            <v>2.5</v>
          </cell>
          <cell r="D173">
            <v>39353</v>
          </cell>
          <cell r="E173">
            <v>78523</v>
          </cell>
          <cell r="F173" t="str">
            <v>N01117</v>
          </cell>
          <cell r="G173" t="str">
            <v>DTS744/UB1060#DTS</v>
          </cell>
          <cell r="H173">
            <v>65.400000000000006</v>
          </cell>
          <cell r="I173">
            <v>13000</v>
          </cell>
          <cell r="J173">
            <v>1462800</v>
          </cell>
          <cell r="K173">
            <v>1462800</v>
          </cell>
          <cell r="L173">
            <v>10104000</v>
          </cell>
          <cell r="M173" t="str">
            <v>HARBANS MAHAJAN REAL ESTATE C</v>
          </cell>
          <cell r="N173" t="str">
            <v>NISHI MEHRA</v>
          </cell>
        </row>
        <row r="174">
          <cell r="B174" t="str">
            <v>DTS745</v>
          </cell>
          <cell r="C174">
            <v>2.5</v>
          </cell>
          <cell r="D174">
            <v>39353</v>
          </cell>
          <cell r="E174">
            <v>78532</v>
          </cell>
          <cell r="F174" t="str">
            <v>N01118</v>
          </cell>
          <cell r="G174" t="str">
            <v>DTS745/UB1059#DTS</v>
          </cell>
          <cell r="H174">
            <v>85</v>
          </cell>
          <cell r="I174">
            <v>13000</v>
          </cell>
          <cell r="J174">
            <v>1874250</v>
          </cell>
          <cell r="K174">
            <v>1874250</v>
          </cell>
          <cell r="L174">
            <v>12952500</v>
          </cell>
          <cell r="M174" t="str">
            <v>HARBANS MAHAJAN REAL ESTATE C</v>
          </cell>
          <cell r="N174" t="str">
            <v>NISHI MEHRA</v>
          </cell>
        </row>
        <row r="175">
          <cell r="B175" t="str">
            <v>DTS746</v>
          </cell>
          <cell r="C175">
            <v>2.5</v>
          </cell>
          <cell r="D175">
            <v>39353</v>
          </cell>
          <cell r="E175">
            <v>78527</v>
          </cell>
          <cell r="F175" t="str">
            <v>R03966</v>
          </cell>
          <cell r="G175" t="str">
            <v>DTS746/UB1058#DTS</v>
          </cell>
          <cell r="H175">
            <v>85</v>
          </cell>
          <cell r="I175">
            <v>13000</v>
          </cell>
          <cell r="J175">
            <v>1874250</v>
          </cell>
          <cell r="K175">
            <v>2700000</v>
          </cell>
          <cell r="L175">
            <v>12952500</v>
          </cell>
          <cell r="M175" t="str">
            <v>HARBANS MAHAJAN REAL ESTATE C</v>
          </cell>
          <cell r="N175" t="str">
            <v>ROSHAN VERMA</v>
          </cell>
        </row>
        <row r="176">
          <cell r="B176" t="str">
            <v>DTS759</v>
          </cell>
          <cell r="C176">
            <v>2.5</v>
          </cell>
          <cell r="D176">
            <v>39353</v>
          </cell>
          <cell r="E176">
            <v>78584</v>
          </cell>
          <cell r="F176" t="str">
            <v>S04784</v>
          </cell>
          <cell r="G176" t="str">
            <v>DTS759/UB1095#DTS</v>
          </cell>
          <cell r="H176">
            <v>104.52</v>
          </cell>
          <cell r="I176">
            <v>13000</v>
          </cell>
          <cell r="J176">
            <v>2283750</v>
          </cell>
          <cell r="K176">
            <v>2700000</v>
          </cell>
          <cell r="L176">
            <v>15787500</v>
          </cell>
          <cell r="M176" t="str">
            <v>SAR REALTY PVT LTD</v>
          </cell>
          <cell r="N176" t="str">
            <v>SANJEEV LAL                  _x000C_</v>
          </cell>
        </row>
        <row r="177">
          <cell r="B177" t="str">
            <v>DTS761</v>
          </cell>
          <cell r="C177">
            <v>2.5</v>
          </cell>
          <cell r="D177">
            <v>39353</v>
          </cell>
          <cell r="E177">
            <v>78689</v>
          </cell>
          <cell r="F177" t="str">
            <v>C00494</v>
          </cell>
          <cell r="G177" t="str">
            <v>DTS761/UB1180#DTS</v>
          </cell>
          <cell r="H177">
            <v>69.209999999999994</v>
          </cell>
          <cell r="I177">
            <v>13000</v>
          </cell>
          <cell r="J177">
            <v>1542750</v>
          </cell>
          <cell r="K177">
            <v>1700000</v>
          </cell>
          <cell r="L177">
            <v>10657500</v>
          </cell>
          <cell r="M177" t="str">
            <v>SANJAY NAGPAL ESTATES</v>
          </cell>
          <cell r="N177" t="str">
            <v>CHANDER MOHAN CHADHA</v>
          </cell>
        </row>
        <row r="178">
          <cell r="B178" t="str">
            <v>DTS807</v>
          </cell>
          <cell r="C178">
            <v>2.5</v>
          </cell>
          <cell r="D178">
            <v>39353</v>
          </cell>
          <cell r="E178">
            <v>78588</v>
          </cell>
          <cell r="F178" t="str">
            <v>A03489</v>
          </cell>
          <cell r="G178" t="str">
            <v>DTS807/UB1101#DTS</v>
          </cell>
          <cell r="H178">
            <v>90.02</v>
          </cell>
          <cell r="I178">
            <v>13000</v>
          </cell>
          <cell r="J178">
            <v>1979550</v>
          </cell>
          <cell r="K178">
            <v>1979550</v>
          </cell>
          <cell r="L178">
            <v>13681500</v>
          </cell>
          <cell r="M178" t="str">
            <v>KHUSHAL SETHI HOUSING SOLUTIO</v>
          </cell>
          <cell r="N178" t="str">
            <v>AMBIKA STEELS LIMITED</v>
          </cell>
        </row>
        <row r="179">
          <cell r="B179" t="str">
            <v>DTS808</v>
          </cell>
          <cell r="C179">
            <v>2.5</v>
          </cell>
          <cell r="D179">
            <v>39353</v>
          </cell>
          <cell r="E179">
            <v>78687</v>
          </cell>
          <cell r="F179" t="str">
            <v>A03495</v>
          </cell>
          <cell r="G179" t="str">
            <v>DTS808/UB1181#DTS</v>
          </cell>
          <cell r="H179">
            <v>89.93</v>
          </cell>
          <cell r="I179">
            <v>13000</v>
          </cell>
          <cell r="J179">
            <v>1977600</v>
          </cell>
          <cell r="K179">
            <v>1977600</v>
          </cell>
          <cell r="L179">
            <v>13668000</v>
          </cell>
          <cell r="M179" t="str">
            <v>KHUSHAL SETHI HOUSING SOLUTIO</v>
          </cell>
          <cell r="N179" t="str">
            <v>AMBICA STEELS LTD.</v>
          </cell>
        </row>
        <row r="180">
          <cell r="B180" t="str">
            <v>DTS809</v>
          </cell>
          <cell r="C180">
            <v>2.5</v>
          </cell>
          <cell r="D180">
            <v>39353</v>
          </cell>
          <cell r="E180">
            <v>78682</v>
          </cell>
          <cell r="F180" t="str">
            <v>A03494</v>
          </cell>
          <cell r="G180" t="str">
            <v>DTS809/UB1186#DTS</v>
          </cell>
          <cell r="H180">
            <v>65.400000000000006</v>
          </cell>
          <cell r="I180">
            <v>13000</v>
          </cell>
          <cell r="J180">
            <v>1462800</v>
          </cell>
          <cell r="K180">
            <v>1462800</v>
          </cell>
          <cell r="L180">
            <v>10104000</v>
          </cell>
          <cell r="M180" t="str">
            <v>KHUSHAL SETHI HOUSING SOLUTIO</v>
          </cell>
          <cell r="N180" t="str">
            <v>AMBICA STEELS LTD.</v>
          </cell>
        </row>
        <row r="181">
          <cell r="B181" t="str">
            <v>DTS810</v>
          </cell>
          <cell r="C181">
            <v>2.5</v>
          </cell>
          <cell r="D181">
            <v>39353</v>
          </cell>
          <cell r="E181">
            <v>78680</v>
          </cell>
          <cell r="F181" t="str">
            <v>A03493</v>
          </cell>
          <cell r="G181" t="str">
            <v>DTS810/UB1187#DTS</v>
          </cell>
          <cell r="H181">
            <v>114.08</v>
          </cell>
          <cell r="I181">
            <v>13000</v>
          </cell>
          <cell r="J181">
            <v>2484600</v>
          </cell>
          <cell r="K181">
            <v>2484600</v>
          </cell>
          <cell r="L181">
            <v>17178000</v>
          </cell>
          <cell r="M181" t="str">
            <v>KHUSHAL SETHI HOUSING SOLUTIO</v>
          </cell>
          <cell r="N181" t="str">
            <v>AMBICA STEELS LTD.</v>
          </cell>
        </row>
        <row r="182">
          <cell r="B182" t="str">
            <v>DTS814</v>
          </cell>
          <cell r="C182">
            <v>2.5</v>
          </cell>
          <cell r="D182">
            <v>39353</v>
          </cell>
          <cell r="E182">
            <v>78521</v>
          </cell>
          <cell r="F182" t="str">
            <v>I00300</v>
          </cell>
          <cell r="G182" t="str">
            <v>DTS814/UB1064#DTS</v>
          </cell>
          <cell r="H182">
            <v>89.74</v>
          </cell>
          <cell r="I182">
            <v>13000</v>
          </cell>
          <cell r="J182">
            <v>1973700</v>
          </cell>
          <cell r="K182">
            <v>2000000</v>
          </cell>
          <cell r="L182">
            <v>13641000</v>
          </cell>
          <cell r="M182" t="str">
            <v>KHUSHAL SETHI HOUSING SOLUTIO</v>
          </cell>
          <cell r="N182" t="str">
            <v>I V ENTERPRISES PVT LTD</v>
          </cell>
        </row>
        <row r="183">
          <cell r="B183" t="str">
            <v>DTS815</v>
          </cell>
          <cell r="C183">
            <v>2.5</v>
          </cell>
          <cell r="D183">
            <v>39353</v>
          </cell>
          <cell r="E183">
            <v>78673</v>
          </cell>
          <cell r="F183" t="str">
            <v>P01691</v>
          </cell>
          <cell r="G183" t="str">
            <v>DTS815/UB1191#DTS</v>
          </cell>
          <cell r="H183">
            <v>85</v>
          </cell>
          <cell r="I183">
            <v>13000</v>
          </cell>
          <cell r="J183">
            <v>1874250</v>
          </cell>
          <cell r="K183">
            <v>1874250</v>
          </cell>
          <cell r="L183">
            <v>12952500</v>
          </cell>
          <cell r="M183" t="str">
            <v>VSERV CAPITAL SERVICES PVT LT</v>
          </cell>
          <cell r="N183" t="str">
            <v>PRADIP KUMAR</v>
          </cell>
        </row>
        <row r="184">
          <cell r="B184" t="str">
            <v>DTS817</v>
          </cell>
          <cell r="C184">
            <v>2.5</v>
          </cell>
          <cell r="D184">
            <v>39353</v>
          </cell>
          <cell r="E184">
            <v>78659</v>
          </cell>
          <cell r="F184" t="str">
            <v>I00302</v>
          </cell>
          <cell r="G184" t="str">
            <v>DTS817/UB1122#DTS</v>
          </cell>
          <cell r="H184">
            <v>75.53</v>
          </cell>
          <cell r="I184">
            <v>13000</v>
          </cell>
          <cell r="J184">
            <v>1675350</v>
          </cell>
          <cell r="K184">
            <v>1675350</v>
          </cell>
          <cell r="L184">
            <v>11575500</v>
          </cell>
          <cell r="M184" t="str">
            <v>VSERV CAPITAL SERVICES PVT LT</v>
          </cell>
          <cell r="N184" t="str">
            <v>INDO HONGKONG INDUSTRIES PVT</v>
          </cell>
        </row>
        <row r="185">
          <cell r="B185" t="str">
            <v>DTS818</v>
          </cell>
          <cell r="C185">
            <v>2.5</v>
          </cell>
          <cell r="D185">
            <v>39353</v>
          </cell>
          <cell r="E185">
            <v>78597</v>
          </cell>
          <cell r="F185" t="str">
            <v>R03973</v>
          </cell>
          <cell r="G185" t="str">
            <v>DTS818/UB1112#DTS</v>
          </cell>
          <cell r="H185">
            <v>75.53</v>
          </cell>
          <cell r="I185">
            <v>13000</v>
          </cell>
          <cell r="J185">
            <v>1675350</v>
          </cell>
          <cell r="K185">
            <v>1675350</v>
          </cell>
          <cell r="L185">
            <v>11575500</v>
          </cell>
          <cell r="M185" t="str">
            <v>VSERV CAPITAL SERVICES PVT LT</v>
          </cell>
          <cell r="N185" t="str">
            <v>RONENDER NATH PAWAR</v>
          </cell>
        </row>
        <row r="186">
          <cell r="B186" t="str">
            <v>DTS819</v>
          </cell>
          <cell r="C186">
            <v>2.5</v>
          </cell>
          <cell r="D186">
            <v>39353</v>
          </cell>
          <cell r="E186">
            <v>78598</v>
          </cell>
          <cell r="F186" t="str">
            <v>R03974</v>
          </cell>
          <cell r="G186" t="str">
            <v>DTS819/UB1113#DTS</v>
          </cell>
          <cell r="H186">
            <v>69.209999999999994</v>
          </cell>
          <cell r="I186">
            <v>13000</v>
          </cell>
          <cell r="J186">
            <v>1542750</v>
          </cell>
          <cell r="K186">
            <v>1542750</v>
          </cell>
          <cell r="L186">
            <v>10657500</v>
          </cell>
          <cell r="M186" t="str">
            <v>VSERV CAPITAL SERVICES PVT LT</v>
          </cell>
          <cell r="N186" t="str">
            <v>RONENDER NATH PAWAR</v>
          </cell>
        </row>
        <row r="187">
          <cell r="B187" t="str">
            <v>DTS820</v>
          </cell>
          <cell r="C187">
            <v>2.5</v>
          </cell>
          <cell r="D187">
            <v>39353</v>
          </cell>
          <cell r="E187">
            <v>78559</v>
          </cell>
          <cell r="F187" t="str">
            <v>A03483</v>
          </cell>
          <cell r="G187" t="str">
            <v>DTS820/UB1090#DTS</v>
          </cell>
          <cell r="H187">
            <v>85</v>
          </cell>
          <cell r="I187">
            <v>13000</v>
          </cell>
          <cell r="J187">
            <v>1874250</v>
          </cell>
          <cell r="K187">
            <v>1900000</v>
          </cell>
          <cell r="L187">
            <v>12952500</v>
          </cell>
          <cell r="M187" t="str">
            <v>VSERV CAPITAL SERVICES PVT LT</v>
          </cell>
          <cell r="N187" t="str">
            <v>ATUL SALUJA</v>
          </cell>
        </row>
        <row r="188">
          <cell r="B188" t="str">
            <v>DTS821</v>
          </cell>
          <cell r="C188">
            <v>2.5</v>
          </cell>
          <cell r="D188">
            <v>39353</v>
          </cell>
          <cell r="E188">
            <v>78548</v>
          </cell>
          <cell r="F188" t="str">
            <v>S04778</v>
          </cell>
          <cell r="G188" t="str">
            <v>DTS821/UB1044#DTS</v>
          </cell>
          <cell r="H188">
            <v>89.74</v>
          </cell>
          <cell r="I188">
            <v>13000</v>
          </cell>
          <cell r="J188">
            <v>1973700</v>
          </cell>
          <cell r="K188">
            <v>2000000</v>
          </cell>
          <cell r="L188">
            <v>13641000</v>
          </cell>
          <cell r="M188" t="str">
            <v>KHUSHAL SETHI HOUSING SOLUTIO</v>
          </cell>
          <cell r="N188" t="str">
            <v>SHASHI SHARMA</v>
          </cell>
        </row>
        <row r="189">
          <cell r="B189" t="str">
            <v>DTS822</v>
          </cell>
          <cell r="C189">
            <v>2.5</v>
          </cell>
          <cell r="D189">
            <v>39353</v>
          </cell>
          <cell r="E189">
            <v>78505</v>
          </cell>
          <cell r="F189" t="str">
            <v>R03963</v>
          </cell>
          <cell r="G189" t="str">
            <v>DTS822/UB1023#DTS</v>
          </cell>
          <cell r="H189">
            <v>89</v>
          </cell>
          <cell r="I189">
            <v>13000</v>
          </cell>
          <cell r="J189">
            <v>1958100</v>
          </cell>
          <cell r="K189">
            <v>2000000</v>
          </cell>
          <cell r="L189">
            <v>13533000</v>
          </cell>
          <cell r="M189" t="str">
            <v>KHUSHAL SETHI HOUSING SOLUTIO</v>
          </cell>
          <cell r="N189" t="str">
            <v>RAMESH CHANDER KALRA</v>
          </cell>
        </row>
        <row r="190">
          <cell r="B190" t="str">
            <v>DTS824</v>
          </cell>
          <cell r="C190">
            <v>2.5</v>
          </cell>
          <cell r="D190">
            <v>39353</v>
          </cell>
          <cell r="E190">
            <v>78705</v>
          </cell>
          <cell r="F190" t="str">
            <v>H00984</v>
          </cell>
          <cell r="G190" t="str">
            <v>DTS824/UB1173#DTS</v>
          </cell>
          <cell r="H190">
            <v>114.08</v>
          </cell>
          <cell r="I190">
            <v>13000</v>
          </cell>
          <cell r="J190">
            <v>2484600</v>
          </cell>
          <cell r="K190">
            <v>2700000</v>
          </cell>
          <cell r="L190">
            <v>17178000</v>
          </cell>
          <cell r="M190" t="str">
            <v>KHUSHAL SETHI HOUSING SOLUTIO</v>
          </cell>
          <cell r="N190" t="str">
            <v>HITECH MOULDS</v>
          </cell>
        </row>
        <row r="191">
          <cell r="B191" t="str">
            <v>DTS827</v>
          </cell>
          <cell r="C191">
            <v>2.5</v>
          </cell>
          <cell r="D191">
            <v>39353</v>
          </cell>
          <cell r="E191">
            <v>78508</v>
          </cell>
          <cell r="F191" t="str">
            <v>R03964</v>
          </cell>
          <cell r="G191" t="str">
            <v>DTS827/UB1026#DTS</v>
          </cell>
          <cell r="H191">
            <v>90.02</v>
          </cell>
          <cell r="I191">
            <v>13000</v>
          </cell>
          <cell r="J191">
            <v>1979550</v>
          </cell>
          <cell r="K191">
            <v>1979550</v>
          </cell>
          <cell r="L191">
            <v>13681500</v>
          </cell>
          <cell r="M191" t="str">
            <v>KHUSHAL SETHI HOUSING SOLUTIO</v>
          </cell>
          <cell r="N191" t="str">
            <v>ROHIT MAHAJAN</v>
          </cell>
        </row>
        <row r="192">
          <cell r="B192" t="str">
            <v>DTS828</v>
          </cell>
          <cell r="C192">
            <v>2.5</v>
          </cell>
          <cell r="D192">
            <v>39353</v>
          </cell>
          <cell r="E192">
            <v>78516</v>
          </cell>
          <cell r="F192" t="str">
            <v>S04771</v>
          </cell>
          <cell r="G192" t="str">
            <v>DTS828/UB1024#DTS</v>
          </cell>
          <cell r="H192">
            <v>69.209999999999994</v>
          </cell>
          <cell r="I192">
            <v>13000</v>
          </cell>
          <cell r="J192">
            <v>1542750</v>
          </cell>
          <cell r="K192">
            <v>1542750</v>
          </cell>
          <cell r="L192">
            <v>10657500</v>
          </cell>
          <cell r="M192" t="str">
            <v>KHUSHAL SETHI HOUSING SOLUTIO</v>
          </cell>
          <cell r="N192" t="str">
            <v>SWASTIKA WOOLEN MILLS</v>
          </cell>
        </row>
        <row r="193">
          <cell r="B193" t="str">
            <v>DTS829</v>
          </cell>
          <cell r="C193">
            <v>2.5</v>
          </cell>
          <cell r="D193">
            <v>39353</v>
          </cell>
          <cell r="E193">
            <v>78534</v>
          </cell>
          <cell r="F193" t="str">
            <v>S04776</v>
          </cell>
          <cell r="G193" t="str">
            <v>DTS829/UB1050#DTS</v>
          </cell>
          <cell r="H193">
            <v>69.209999999999994</v>
          </cell>
          <cell r="I193">
            <v>13000</v>
          </cell>
          <cell r="J193">
            <v>1542750</v>
          </cell>
          <cell r="K193">
            <v>1550000</v>
          </cell>
          <cell r="L193">
            <v>10657500</v>
          </cell>
          <cell r="M193" t="str">
            <v>KHUSHAL SETHI HOUSING SOLUTIO</v>
          </cell>
          <cell r="N193" t="str">
            <v>SARVESH ROHATGI</v>
          </cell>
        </row>
        <row r="194">
          <cell r="B194" t="str">
            <v>DTS830</v>
          </cell>
          <cell r="C194">
            <v>2.5</v>
          </cell>
          <cell r="D194">
            <v>39353</v>
          </cell>
          <cell r="E194">
            <v>78703</v>
          </cell>
          <cell r="F194" t="str">
            <v>M02194</v>
          </cell>
          <cell r="G194" t="str">
            <v>DTS830/UB1174#DTS</v>
          </cell>
          <cell r="H194">
            <v>69.209999999999994</v>
          </cell>
          <cell r="I194">
            <v>13000</v>
          </cell>
          <cell r="J194">
            <v>1542750</v>
          </cell>
          <cell r="K194">
            <v>1542750</v>
          </cell>
          <cell r="L194">
            <v>10657500</v>
          </cell>
          <cell r="M194" t="str">
            <v>KHUSHAL SETHI HOUSING SOLUTIO</v>
          </cell>
          <cell r="N194" t="str">
            <v>MANOJ HORA</v>
          </cell>
        </row>
        <row r="195">
          <cell r="B195" t="str">
            <v>DTS839</v>
          </cell>
          <cell r="C195">
            <v>2.5</v>
          </cell>
          <cell r="D195">
            <v>39353</v>
          </cell>
          <cell r="E195">
            <v>78684</v>
          </cell>
          <cell r="F195" t="str">
            <v>R03999</v>
          </cell>
          <cell r="G195" t="str">
            <v>DTS839/UB1157#DTS</v>
          </cell>
          <cell r="H195">
            <v>69.209999999999994</v>
          </cell>
          <cell r="I195">
            <v>13000</v>
          </cell>
          <cell r="J195">
            <v>1542750</v>
          </cell>
          <cell r="K195">
            <v>1542750</v>
          </cell>
          <cell r="L195">
            <v>10657500</v>
          </cell>
          <cell r="M195" t="str">
            <v>KHUSHAL SETHI HOUSING SOLUTIO</v>
          </cell>
          <cell r="N195" t="str">
            <v>RAJ KUMAR JAIN</v>
          </cell>
        </row>
        <row r="196">
          <cell r="B196" t="str">
            <v>DTS844</v>
          </cell>
          <cell r="C196">
            <v>2.5</v>
          </cell>
          <cell r="D196">
            <v>39353</v>
          </cell>
          <cell r="E196">
            <v>78599</v>
          </cell>
          <cell r="F196" t="str">
            <v>H00980</v>
          </cell>
          <cell r="G196" t="str">
            <v>DTS844/UB1108#DTS</v>
          </cell>
          <cell r="H196">
            <v>65.400000000000006</v>
          </cell>
          <cell r="I196">
            <v>13000</v>
          </cell>
          <cell r="J196">
            <v>1462800</v>
          </cell>
          <cell r="K196">
            <v>1462800</v>
          </cell>
          <cell r="L196">
            <v>10104000</v>
          </cell>
          <cell r="M196" t="str">
            <v>VSERV CAPITAL SERVICES PVT LT</v>
          </cell>
          <cell r="N196" t="str">
            <v>HARJOT SINGH KHURANA</v>
          </cell>
        </row>
        <row r="197">
          <cell r="B197" t="str">
            <v>DTS846</v>
          </cell>
          <cell r="C197">
            <v>2.5</v>
          </cell>
          <cell r="D197">
            <v>39353</v>
          </cell>
          <cell r="E197">
            <v>78652</v>
          </cell>
          <cell r="F197" t="str">
            <v>A03491</v>
          </cell>
          <cell r="G197" t="str">
            <v>DTS846/UB1126#DTS</v>
          </cell>
          <cell r="H197">
            <v>85</v>
          </cell>
          <cell r="I197">
            <v>11000</v>
          </cell>
          <cell r="J197">
            <v>1599750</v>
          </cell>
          <cell r="K197">
            <v>1599750</v>
          </cell>
          <cell r="L197">
            <v>11122500</v>
          </cell>
          <cell r="M197" t="str">
            <v>C S &amp; ASSOCIATES</v>
          </cell>
          <cell r="N197" t="str">
            <v>AMARJIT SINGH MINOCHA</v>
          </cell>
        </row>
        <row r="198">
          <cell r="B198" t="str">
            <v>DTS847</v>
          </cell>
          <cell r="C198">
            <v>2.5</v>
          </cell>
          <cell r="D198">
            <v>39353</v>
          </cell>
          <cell r="E198">
            <v>78564</v>
          </cell>
          <cell r="F198" t="str">
            <v>A03485</v>
          </cell>
          <cell r="G198" t="str">
            <v>DTS847/UB1092#DTS</v>
          </cell>
          <cell r="H198">
            <v>69.12</v>
          </cell>
          <cell r="I198">
            <v>11000</v>
          </cell>
          <cell r="J198">
            <v>1317600</v>
          </cell>
          <cell r="K198">
            <v>1317600</v>
          </cell>
          <cell r="L198">
            <v>9156000</v>
          </cell>
          <cell r="N198" t="str">
            <v>ANIL KUMAR GUPTA</v>
          </cell>
        </row>
        <row r="199">
          <cell r="B199" t="str">
            <v>DTS848</v>
          </cell>
          <cell r="C199">
            <v>2.5</v>
          </cell>
          <cell r="D199">
            <v>39353</v>
          </cell>
          <cell r="E199">
            <v>78603</v>
          </cell>
          <cell r="F199" t="str">
            <v>H00981</v>
          </cell>
          <cell r="G199" t="str">
            <v>DTS848/UB1123#DTS</v>
          </cell>
          <cell r="H199">
            <v>75.53</v>
          </cell>
          <cell r="I199">
            <v>13000</v>
          </cell>
          <cell r="J199">
            <v>1675350</v>
          </cell>
          <cell r="K199">
            <v>1675350</v>
          </cell>
          <cell r="L199">
            <v>11575500</v>
          </cell>
          <cell r="M199" t="str">
            <v>VSERV CAPITAL SERVICES PVT LT</v>
          </cell>
          <cell r="N199" t="str">
            <v>HARPREET SINGH</v>
          </cell>
        </row>
        <row r="200">
          <cell r="B200" t="str">
            <v>DTS852</v>
          </cell>
          <cell r="C200">
            <v>2.5</v>
          </cell>
          <cell r="D200">
            <v>39353</v>
          </cell>
          <cell r="E200">
            <v>78665</v>
          </cell>
          <cell r="F200" t="str">
            <v>C00492</v>
          </cell>
          <cell r="G200" t="str">
            <v>DTS852/UB1197#DTS</v>
          </cell>
          <cell r="H200">
            <v>85</v>
          </cell>
          <cell r="I200">
            <v>13000</v>
          </cell>
          <cell r="J200">
            <v>1874250</v>
          </cell>
          <cell r="K200">
            <v>1874250</v>
          </cell>
          <cell r="L200">
            <v>12952500</v>
          </cell>
          <cell r="M200" t="str">
            <v>VSERV CAPITAL SERVICES PVT LT</v>
          </cell>
          <cell r="N200" t="str">
            <v>CHARANJIT SINGH</v>
          </cell>
        </row>
        <row r="201">
          <cell r="B201" t="str">
            <v>DTS853</v>
          </cell>
          <cell r="C201">
            <v>2.5</v>
          </cell>
          <cell r="D201">
            <v>39353</v>
          </cell>
          <cell r="E201">
            <v>78678</v>
          </cell>
          <cell r="F201" t="str">
            <v>D01045</v>
          </cell>
          <cell r="G201" t="str">
            <v>DTS853/UB1189#DTS</v>
          </cell>
          <cell r="H201">
            <v>65.400000000000006</v>
          </cell>
          <cell r="I201">
            <v>13000</v>
          </cell>
          <cell r="J201">
            <v>1462800</v>
          </cell>
          <cell r="K201">
            <v>1462800</v>
          </cell>
          <cell r="L201">
            <v>10104000</v>
          </cell>
          <cell r="M201" t="str">
            <v>VSERV CAPITAL SERVICES PVT LT</v>
          </cell>
          <cell r="N201" t="str">
            <v>DAVINDER KAUR                _x000C_</v>
          </cell>
        </row>
        <row r="202">
          <cell r="B202" t="str">
            <v>DTS855</v>
          </cell>
          <cell r="C202">
            <v>2.5</v>
          </cell>
          <cell r="D202">
            <v>39353</v>
          </cell>
          <cell r="E202">
            <v>78675</v>
          </cell>
          <cell r="F202" t="str">
            <v>S04797</v>
          </cell>
          <cell r="G202" t="str">
            <v>DTS855/UB1190#DTS</v>
          </cell>
          <cell r="H202">
            <v>65.400000000000006</v>
          </cell>
          <cell r="I202">
            <v>13000</v>
          </cell>
          <cell r="J202">
            <v>1462800</v>
          </cell>
          <cell r="K202">
            <v>1462800</v>
          </cell>
          <cell r="L202">
            <v>10104000</v>
          </cell>
          <cell r="M202" t="str">
            <v>VSERV CAPITAL SERVICES PVT LT</v>
          </cell>
          <cell r="N202" t="str">
            <v>SANTOSH  KUMAR DUDEJA</v>
          </cell>
        </row>
        <row r="203">
          <cell r="B203" t="str">
            <v>DTS856</v>
          </cell>
          <cell r="C203">
            <v>2.5</v>
          </cell>
          <cell r="D203">
            <v>39353</v>
          </cell>
          <cell r="E203">
            <v>78537</v>
          </cell>
          <cell r="F203" t="str">
            <v>A03482</v>
          </cell>
          <cell r="G203" t="str">
            <v>DTS856/UB1045#DTS</v>
          </cell>
          <cell r="H203">
            <v>89.93</v>
          </cell>
          <cell r="I203">
            <v>13000</v>
          </cell>
          <cell r="J203">
            <v>1977600</v>
          </cell>
          <cell r="K203">
            <v>1977600</v>
          </cell>
          <cell r="L203">
            <v>13668000</v>
          </cell>
          <cell r="M203" t="str">
            <v>KHUSHAL SETHI HOUSING SOLUTIO</v>
          </cell>
          <cell r="N203" t="str">
            <v>ATULIYA JAIN</v>
          </cell>
        </row>
        <row r="204">
          <cell r="B204" t="str">
            <v>DTS857</v>
          </cell>
          <cell r="C204">
            <v>2.5</v>
          </cell>
          <cell r="D204">
            <v>39353</v>
          </cell>
          <cell r="E204">
            <v>78524</v>
          </cell>
          <cell r="F204" t="str">
            <v>A03479</v>
          </cell>
          <cell r="G204" t="str">
            <v>DTS857/UB1027#DTS</v>
          </cell>
          <cell r="H204">
            <v>89.93</v>
          </cell>
          <cell r="I204">
            <v>13000</v>
          </cell>
          <cell r="J204">
            <v>1977600</v>
          </cell>
          <cell r="K204">
            <v>1977600</v>
          </cell>
          <cell r="L204">
            <v>13668000</v>
          </cell>
          <cell r="M204" t="str">
            <v>KHUSHAL SETHI HOUSING SOLUTIO</v>
          </cell>
          <cell r="N204" t="str">
            <v>ATULIYA JAIN</v>
          </cell>
        </row>
        <row r="205">
          <cell r="B205" t="str">
            <v>DTS001</v>
          </cell>
          <cell r="C205">
            <v>2.5</v>
          </cell>
          <cell r="D205">
            <v>39354</v>
          </cell>
          <cell r="E205">
            <v>78987</v>
          </cell>
          <cell r="F205" t="str">
            <v>R04024</v>
          </cell>
          <cell r="G205" t="str">
            <v>DTS001/UB1523#DTS</v>
          </cell>
          <cell r="H205">
            <v>175.31</v>
          </cell>
          <cell r="I205">
            <v>16000</v>
          </cell>
          <cell r="J205">
            <v>5071680</v>
          </cell>
          <cell r="K205">
            <v>5071680</v>
          </cell>
          <cell r="L205">
            <v>34754700</v>
          </cell>
          <cell r="M205" t="str">
            <v>KHOSLA ESTATE</v>
          </cell>
          <cell r="N205" t="str">
            <v>RAJKUMARI GUPTA</v>
          </cell>
        </row>
        <row r="206">
          <cell r="B206" t="str">
            <v>DTS004</v>
          </cell>
          <cell r="C206">
            <v>2.5</v>
          </cell>
          <cell r="D206">
            <v>39354</v>
          </cell>
          <cell r="E206">
            <v>79031</v>
          </cell>
          <cell r="F206" t="str">
            <v>M02204</v>
          </cell>
          <cell r="G206" t="str">
            <v>DTS004/UB1492#DTS</v>
          </cell>
          <cell r="H206">
            <v>100.06</v>
          </cell>
          <cell r="I206">
            <v>17000</v>
          </cell>
          <cell r="J206">
            <v>2836350</v>
          </cell>
          <cell r="K206">
            <v>3300000</v>
          </cell>
          <cell r="L206">
            <v>19447500</v>
          </cell>
          <cell r="M206" t="str">
            <v>DR DEVINDER GUPTA AND SONS (H</v>
          </cell>
          <cell r="N206" t="str">
            <v>MAHESH KUMAR</v>
          </cell>
        </row>
        <row r="207">
          <cell r="B207" t="str">
            <v>DTS005</v>
          </cell>
          <cell r="C207">
            <v>2.5</v>
          </cell>
          <cell r="D207">
            <v>39354</v>
          </cell>
          <cell r="E207">
            <v>79013</v>
          </cell>
          <cell r="F207" t="str">
            <v>H01018</v>
          </cell>
          <cell r="G207" t="str">
            <v>DTS005/UB1472#DTS</v>
          </cell>
          <cell r="H207">
            <v>100.06</v>
          </cell>
          <cell r="I207">
            <v>17000</v>
          </cell>
          <cell r="J207">
            <v>2836350</v>
          </cell>
          <cell r="K207">
            <v>2950000</v>
          </cell>
          <cell r="L207">
            <v>19447500</v>
          </cell>
          <cell r="M207" t="str">
            <v>HONEY &amp; CO.</v>
          </cell>
          <cell r="N207" t="str">
            <v>HARISH CHANDER SEHGAL</v>
          </cell>
        </row>
        <row r="208">
          <cell r="B208" t="str">
            <v>DTS007</v>
          </cell>
          <cell r="C208">
            <v>2.5</v>
          </cell>
          <cell r="D208">
            <v>39354</v>
          </cell>
          <cell r="E208">
            <v>78999</v>
          </cell>
          <cell r="F208" t="str">
            <v>S04842</v>
          </cell>
          <cell r="G208" t="str">
            <v>DTS007/UB1354#DTS</v>
          </cell>
          <cell r="H208">
            <v>48.49</v>
          </cell>
          <cell r="I208">
            <v>17000</v>
          </cell>
          <cell r="J208">
            <v>1421100</v>
          </cell>
          <cell r="K208">
            <v>1421100</v>
          </cell>
          <cell r="L208">
            <v>9735000</v>
          </cell>
          <cell r="M208" t="str">
            <v>KARAN ESTATES</v>
          </cell>
          <cell r="N208" t="str">
            <v>SANDEEP BIHANI</v>
          </cell>
        </row>
        <row r="209">
          <cell r="B209" t="str">
            <v>DTS008</v>
          </cell>
          <cell r="C209">
            <v>2.5</v>
          </cell>
          <cell r="D209">
            <v>39354</v>
          </cell>
          <cell r="E209">
            <v>78978</v>
          </cell>
          <cell r="F209" t="str">
            <v>J01501</v>
          </cell>
          <cell r="G209" t="str">
            <v>DTS008/UB1477#DTS</v>
          </cell>
          <cell r="H209">
            <v>64.290000000000006</v>
          </cell>
          <cell r="I209">
            <v>17000</v>
          </cell>
          <cell r="J209">
            <v>1854600</v>
          </cell>
          <cell r="K209">
            <v>1854600</v>
          </cell>
          <cell r="L209">
            <v>12710000</v>
          </cell>
          <cell r="M209" t="str">
            <v>KARAN ESTATES</v>
          </cell>
          <cell r="N209" t="str">
            <v>JEET ASIJA</v>
          </cell>
        </row>
        <row r="210">
          <cell r="B210" t="str">
            <v>DTS010</v>
          </cell>
          <cell r="C210">
            <v>2.5</v>
          </cell>
          <cell r="D210">
            <v>39354</v>
          </cell>
          <cell r="E210">
            <v>79015</v>
          </cell>
          <cell r="F210" t="str">
            <v>R04026</v>
          </cell>
          <cell r="G210" t="str">
            <v>DTS010/UB1471#DTS</v>
          </cell>
          <cell r="H210">
            <v>189.71</v>
          </cell>
          <cell r="I210">
            <v>16000</v>
          </cell>
          <cell r="J210">
            <v>4990800</v>
          </cell>
          <cell r="K210">
            <v>4990800</v>
          </cell>
          <cell r="L210">
            <v>34293000</v>
          </cell>
          <cell r="M210" t="str">
            <v>KHOSLA ESTATE</v>
          </cell>
          <cell r="N210" t="str">
            <v>RAMESH CHANDER KATHURIA</v>
          </cell>
        </row>
        <row r="211">
          <cell r="B211" t="str">
            <v>DTS011</v>
          </cell>
          <cell r="C211">
            <v>2.5</v>
          </cell>
          <cell r="D211">
            <v>39354</v>
          </cell>
          <cell r="E211">
            <v>79029</v>
          </cell>
          <cell r="F211" t="str">
            <v>K01298</v>
          </cell>
          <cell r="G211" t="str">
            <v>DTS011/UB1468#DTS</v>
          </cell>
          <cell r="H211">
            <v>189.71</v>
          </cell>
          <cell r="I211">
            <v>16000</v>
          </cell>
          <cell r="J211">
            <v>4990800</v>
          </cell>
          <cell r="K211">
            <v>4990800</v>
          </cell>
          <cell r="L211">
            <v>34293000</v>
          </cell>
          <cell r="M211" t="str">
            <v>KHOSLA ESTATE</v>
          </cell>
          <cell r="N211" t="str">
            <v>KAPIL GUPTA</v>
          </cell>
        </row>
        <row r="212">
          <cell r="B212" t="str">
            <v>DTS015</v>
          </cell>
          <cell r="C212">
            <v>2.5</v>
          </cell>
          <cell r="D212">
            <v>39354</v>
          </cell>
          <cell r="E212">
            <v>78927</v>
          </cell>
          <cell r="F212" t="str">
            <v>A03522</v>
          </cell>
          <cell r="G212" t="str">
            <v>DTS015/UB1429#DTS</v>
          </cell>
          <cell r="H212">
            <v>52.58</v>
          </cell>
          <cell r="I212">
            <v>17000</v>
          </cell>
          <cell r="J212">
            <v>1677630</v>
          </cell>
          <cell r="K212">
            <v>1677630</v>
          </cell>
          <cell r="L212">
            <v>11467200</v>
          </cell>
          <cell r="M212" t="str">
            <v>SANIYA ESTATE</v>
          </cell>
          <cell r="N212" t="str">
            <v>ANIL SATIA</v>
          </cell>
        </row>
        <row r="213">
          <cell r="B213" t="str">
            <v>DTS018</v>
          </cell>
          <cell r="C213">
            <v>2.5</v>
          </cell>
          <cell r="D213">
            <v>39354</v>
          </cell>
          <cell r="E213">
            <v>79002</v>
          </cell>
          <cell r="F213" t="str">
            <v>O00133</v>
          </cell>
          <cell r="G213" t="str">
            <v>DTS018/UB1515#DTS</v>
          </cell>
          <cell r="H213">
            <v>61.78</v>
          </cell>
          <cell r="I213">
            <v>17000</v>
          </cell>
          <cell r="J213">
            <v>1785750</v>
          </cell>
          <cell r="K213">
            <v>1785750</v>
          </cell>
          <cell r="L213">
            <v>12237500</v>
          </cell>
          <cell r="M213" t="str">
            <v>K.K. REAL ESTATE</v>
          </cell>
          <cell r="N213" t="str">
            <v>OMKAR NATH KAUL</v>
          </cell>
        </row>
        <row r="214">
          <cell r="B214" t="str">
            <v>DTS019</v>
          </cell>
          <cell r="C214">
            <v>2.5</v>
          </cell>
          <cell r="D214">
            <v>39354</v>
          </cell>
          <cell r="E214">
            <v>78888</v>
          </cell>
          <cell r="F214" t="str">
            <v>S04829</v>
          </cell>
          <cell r="G214" t="str">
            <v>DTS019/UB1540#DTS</v>
          </cell>
          <cell r="H214">
            <v>148.36000000000001</v>
          </cell>
          <cell r="I214">
            <v>17000</v>
          </cell>
          <cell r="J214">
            <v>4569585</v>
          </cell>
          <cell r="K214">
            <v>5000000</v>
          </cell>
          <cell r="L214">
            <v>31262400</v>
          </cell>
          <cell r="M214" t="str">
            <v>ARVIND ESTATES (P) LTD</v>
          </cell>
          <cell r="N214" t="str">
            <v>SARABMEET KALRA</v>
          </cell>
        </row>
        <row r="215">
          <cell r="B215" t="str">
            <v>DTS020</v>
          </cell>
          <cell r="C215">
            <v>2.5</v>
          </cell>
          <cell r="D215">
            <v>39354</v>
          </cell>
          <cell r="E215">
            <v>78906</v>
          </cell>
          <cell r="F215" t="str">
            <v>H01012</v>
          </cell>
          <cell r="G215" t="str">
            <v>DTS020/UB1350#DTS</v>
          </cell>
          <cell r="H215">
            <v>67.73</v>
          </cell>
          <cell r="I215">
            <v>17000</v>
          </cell>
          <cell r="J215">
            <v>2134845</v>
          </cell>
          <cell r="K215">
            <v>2500000</v>
          </cell>
          <cell r="L215">
            <v>14596800</v>
          </cell>
          <cell r="M215" t="str">
            <v>SURAJ REALTORS P. LTD.</v>
          </cell>
          <cell r="N215" t="str">
            <v>HILDEGARD ANNA KHARBANDA</v>
          </cell>
        </row>
        <row r="216">
          <cell r="B216" t="str">
            <v>DTS021</v>
          </cell>
          <cell r="C216">
            <v>2.5</v>
          </cell>
          <cell r="D216">
            <v>39354</v>
          </cell>
          <cell r="E216">
            <v>78963</v>
          </cell>
          <cell r="F216" t="str">
            <v>N01130</v>
          </cell>
          <cell r="G216" t="str">
            <v>DTS021/UB1342#DTS</v>
          </cell>
          <cell r="H216">
            <v>87.61</v>
          </cell>
          <cell r="I216">
            <v>17000</v>
          </cell>
          <cell r="J216">
            <v>2494650</v>
          </cell>
          <cell r="K216">
            <v>2700000</v>
          </cell>
          <cell r="L216">
            <v>17102500</v>
          </cell>
          <cell r="M216" t="str">
            <v>MRS. MADHVI BERY</v>
          </cell>
          <cell r="N216" t="str">
            <v>NASIRUDDIN JAVERI</v>
          </cell>
        </row>
        <row r="217">
          <cell r="B217" t="str">
            <v>DTS023</v>
          </cell>
          <cell r="C217">
            <v>2.5</v>
          </cell>
          <cell r="D217">
            <v>39354</v>
          </cell>
          <cell r="E217">
            <v>79019</v>
          </cell>
          <cell r="F217" t="str">
            <v>J01504</v>
          </cell>
          <cell r="G217" t="str">
            <v>DTS023/UB1248#DTS</v>
          </cell>
          <cell r="H217">
            <v>154.22</v>
          </cell>
          <cell r="I217">
            <v>17000</v>
          </cell>
          <cell r="J217">
            <v>4746300</v>
          </cell>
          <cell r="K217">
            <v>4747000</v>
          </cell>
          <cell r="L217">
            <v>32472000</v>
          </cell>
          <cell r="M217" t="str">
            <v>ARVIND ESTATES (P) LTD</v>
          </cell>
          <cell r="N217" t="str">
            <v>JINDAL ART GLASS INNOVATIONS</v>
          </cell>
        </row>
        <row r="218">
          <cell r="B218" t="str">
            <v>DTS024</v>
          </cell>
          <cell r="C218">
            <v>2.5</v>
          </cell>
          <cell r="D218">
            <v>39354</v>
          </cell>
          <cell r="E218">
            <v>78897</v>
          </cell>
          <cell r="F218" t="str">
            <v>J01494</v>
          </cell>
          <cell r="G218" t="str">
            <v>DTS024/UB1410#DTS</v>
          </cell>
          <cell r="H218">
            <v>159.33000000000001</v>
          </cell>
          <cell r="I218">
            <v>17000</v>
          </cell>
          <cell r="J218">
            <v>4900575</v>
          </cell>
          <cell r="K218">
            <v>4910000</v>
          </cell>
          <cell r="L218">
            <v>33528000</v>
          </cell>
          <cell r="M218" t="str">
            <v>ARVIND ESTATES (P) LTD</v>
          </cell>
          <cell r="N218" t="str">
            <v>JINDAL ART GLASS INNOVATIONS</v>
          </cell>
        </row>
        <row r="219">
          <cell r="B219" t="str">
            <v>DTS026</v>
          </cell>
          <cell r="C219">
            <v>2.5</v>
          </cell>
          <cell r="D219">
            <v>39354</v>
          </cell>
          <cell r="E219">
            <v>78836</v>
          </cell>
          <cell r="F219" t="str">
            <v>D01049</v>
          </cell>
          <cell r="G219" t="str">
            <v>DTS026/UB1236#DTS</v>
          </cell>
          <cell r="H219">
            <v>154.22</v>
          </cell>
          <cell r="I219">
            <v>17000</v>
          </cell>
          <cell r="J219">
            <v>4746300</v>
          </cell>
          <cell r="K219">
            <v>4746300</v>
          </cell>
          <cell r="L219">
            <v>32472000</v>
          </cell>
          <cell r="M219" t="str">
            <v>RAHEJA ASSOCIATES</v>
          </cell>
          <cell r="N219" t="str">
            <v>DAVINDER PAL SINGH</v>
          </cell>
        </row>
        <row r="220">
          <cell r="B220" t="str">
            <v>DTS027</v>
          </cell>
          <cell r="C220">
            <v>2.5</v>
          </cell>
          <cell r="D220">
            <v>39354</v>
          </cell>
          <cell r="E220">
            <v>78742</v>
          </cell>
          <cell r="F220" t="str">
            <v>B00843</v>
          </cell>
          <cell r="G220" t="str">
            <v>DTS027/UB1272#DTS</v>
          </cell>
          <cell r="H220">
            <v>132.85</v>
          </cell>
          <cell r="I220">
            <v>16000</v>
          </cell>
          <cell r="J220">
            <v>4208400</v>
          </cell>
          <cell r="K220">
            <v>4208400</v>
          </cell>
          <cell r="L220">
            <v>28771000</v>
          </cell>
          <cell r="M220" t="str">
            <v>RAHEJA ASSOCIATES</v>
          </cell>
          <cell r="N220" t="str">
            <v>BHUPINDER SINGH SAWHNEY</v>
          </cell>
        </row>
        <row r="221">
          <cell r="B221" t="str">
            <v>DTS028</v>
          </cell>
          <cell r="C221">
            <v>2.5</v>
          </cell>
          <cell r="D221">
            <v>39354</v>
          </cell>
          <cell r="E221">
            <v>79027</v>
          </cell>
          <cell r="F221" t="str">
            <v>J01505</v>
          </cell>
          <cell r="G221" t="str">
            <v>DTS028/UB1507#DTS</v>
          </cell>
          <cell r="H221">
            <v>87.61</v>
          </cell>
          <cell r="I221">
            <v>17000</v>
          </cell>
          <cell r="J221">
            <v>2494650</v>
          </cell>
          <cell r="K221">
            <v>3000000</v>
          </cell>
          <cell r="L221">
            <v>17102500</v>
          </cell>
          <cell r="M221" t="str">
            <v>KHOSLA ESTATE</v>
          </cell>
          <cell r="N221" t="str">
            <v>JASJIT SINGH</v>
          </cell>
        </row>
        <row r="222">
          <cell r="B222" t="str">
            <v>DTS031</v>
          </cell>
          <cell r="C222">
            <v>2.5</v>
          </cell>
          <cell r="D222">
            <v>39354</v>
          </cell>
          <cell r="E222">
            <v>78847</v>
          </cell>
          <cell r="F222" t="str">
            <v>V02026</v>
          </cell>
          <cell r="G222" t="str">
            <v>DTS031/UB1541#DTS</v>
          </cell>
          <cell r="H222">
            <v>61.78</v>
          </cell>
          <cell r="I222">
            <v>17000</v>
          </cell>
          <cell r="J222">
            <v>1955325</v>
          </cell>
          <cell r="K222">
            <v>1785750</v>
          </cell>
          <cell r="L222">
            <v>13368000</v>
          </cell>
          <cell r="M222" t="str">
            <v>CYPRUS CONSULTANTS</v>
          </cell>
          <cell r="N222" t="str">
            <v>VIJAY SINGH SHEKHAWAT</v>
          </cell>
        </row>
        <row r="223">
          <cell r="B223" t="str">
            <v>DTS032</v>
          </cell>
          <cell r="C223">
            <v>2.5</v>
          </cell>
          <cell r="D223">
            <v>39354</v>
          </cell>
          <cell r="E223">
            <v>78981</v>
          </cell>
          <cell r="F223" t="str">
            <v>S04839</v>
          </cell>
          <cell r="G223" t="str">
            <v>DTS032/UB1494#DTS</v>
          </cell>
          <cell r="H223">
            <v>52.95</v>
          </cell>
          <cell r="I223">
            <v>17000</v>
          </cell>
          <cell r="J223">
            <v>1688850</v>
          </cell>
          <cell r="K223">
            <v>1700000</v>
          </cell>
          <cell r="L223">
            <v>11544000</v>
          </cell>
          <cell r="M223" t="str">
            <v>LIASION CONSULTANCY SERVICES</v>
          </cell>
          <cell r="N223" t="str">
            <v>SANJEEV BANSAL</v>
          </cell>
        </row>
        <row r="224">
          <cell r="B224" t="str">
            <v>DTS033</v>
          </cell>
          <cell r="C224">
            <v>2.5</v>
          </cell>
          <cell r="D224">
            <v>39354</v>
          </cell>
          <cell r="E224">
            <v>78745</v>
          </cell>
          <cell r="F224" t="str">
            <v>S04805</v>
          </cell>
          <cell r="G224" t="str">
            <v>DTS033/UB1268#DTS</v>
          </cell>
          <cell r="H224">
            <v>51.65</v>
          </cell>
          <cell r="I224">
            <v>17000</v>
          </cell>
          <cell r="J224">
            <v>1507800</v>
          </cell>
          <cell r="K224">
            <v>1688850</v>
          </cell>
          <cell r="L224">
            <v>10330000</v>
          </cell>
          <cell r="M224" t="str">
            <v>K.K. REAL ESTATE</v>
          </cell>
          <cell r="N224" t="str">
            <v>SANJEEV ANAND</v>
          </cell>
        </row>
        <row r="225">
          <cell r="B225" t="str">
            <v>DTS035</v>
          </cell>
          <cell r="C225">
            <v>2.5</v>
          </cell>
          <cell r="D225">
            <v>39354</v>
          </cell>
          <cell r="E225">
            <v>78946</v>
          </cell>
          <cell r="F225" t="str">
            <v>P01722</v>
          </cell>
          <cell r="G225" t="str">
            <v>DTS035/UB1551#DTS</v>
          </cell>
          <cell r="H225">
            <v>74.040000000000006</v>
          </cell>
          <cell r="I225">
            <v>17000</v>
          </cell>
          <cell r="J225">
            <v>2528820</v>
          </cell>
          <cell r="K225">
            <v>2122350</v>
          </cell>
          <cell r="L225">
            <v>17257300</v>
          </cell>
          <cell r="M225" t="str">
            <v>C S &amp; ASSOCIATES</v>
          </cell>
          <cell r="N225" t="str">
            <v>PREM CHAND GUPTA</v>
          </cell>
        </row>
        <row r="226">
          <cell r="B226" t="str">
            <v>DTS036</v>
          </cell>
          <cell r="C226">
            <v>2.5</v>
          </cell>
          <cell r="D226">
            <v>39354</v>
          </cell>
          <cell r="E226">
            <v>78956</v>
          </cell>
          <cell r="F226" t="str">
            <v>A03525</v>
          </cell>
          <cell r="G226" t="str">
            <v>DTS036/UB1545#DTS</v>
          </cell>
          <cell r="H226">
            <v>137.77000000000001</v>
          </cell>
          <cell r="I226">
            <v>17000</v>
          </cell>
          <cell r="J226">
            <v>4249815</v>
          </cell>
          <cell r="K226">
            <v>4249815</v>
          </cell>
          <cell r="L226">
            <v>29073600</v>
          </cell>
          <cell r="M226" t="str">
            <v>RAHEJA ASSOCIATES</v>
          </cell>
          <cell r="N226" t="str">
            <v>ARUN KUMAR KHANNA            _x000C_</v>
          </cell>
        </row>
        <row r="227">
          <cell r="B227" t="str">
            <v>DTS038</v>
          </cell>
          <cell r="C227">
            <v>2.5</v>
          </cell>
          <cell r="D227">
            <v>39354</v>
          </cell>
          <cell r="E227">
            <v>79033</v>
          </cell>
          <cell r="F227" t="str">
            <v>N01133</v>
          </cell>
          <cell r="G227" t="str">
            <v>DTS038/UB1509#DTS</v>
          </cell>
          <cell r="H227">
            <v>189.71</v>
          </cell>
          <cell r="I227">
            <v>17000</v>
          </cell>
          <cell r="J227">
            <v>5817810</v>
          </cell>
          <cell r="K227">
            <v>5817810</v>
          </cell>
          <cell r="L227">
            <v>39806400</v>
          </cell>
          <cell r="M227" t="str">
            <v>ICICI BANK LTD</v>
          </cell>
          <cell r="N227" t="str">
            <v>NAVIN KUMAR</v>
          </cell>
        </row>
        <row r="228">
          <cell r="B228" t="str">
            <v>DTS041</v>
          </cell>
          <cell r="C228">
            <v>2.5</v>
          </cell>
          <cell r="D228">
            <v>39354</v>
          </cell>
          <cell r="E228">
            <v>78926</v>
          </cell>
          <cell r="F228" t="str">
            <v>H01002</v>
          </cell>
          <cell r="G228" t="str">
            <v>DTS041/UB1348#DTS</v>
          </cell>
          <cell r="H228">
            <v>48.49</v>
          </cell>
          <cell r="I228">
            <v>17000</v>
          </cell>
          <cell r="J228">
            <v>1421100</v>
          </cell>
          <cell r="K228">
            <v>2000000</v>
          </cell>
          <cell r="L228">
            <v>9735000</v>
          </cell>
          <cell r="M228" t="str">
            <v>SURAJ REALTORS P. LTD.</v>
          </cell>
          <cell r="N228" t="str">
            <v>HILDEGARD ANNA KHARABANDA</v>
          </cell>
        </row>
        <row r="229">
          <cell r="B229" t="str">
            <v>DTS043</v>
          </cell>
          <cell r="C229">
            <v>2.5</v>
          </cell>
          <cell r="D229">
            <v>39354</v>
          </cell>
          <cell r="E229">
            <v>78804</v>
          </cell>
          <cell r="F229" t="str">
            <v>J01490</v>
          </cell>
          <cell r="G229" t="str">
            <v>DTS043/UB1399#DTS</v>
          </cell>
          <cell r="H229">
            <v>100.06</v>
          </cell>
          <cell r="I229">
            <v>17000</v>
          </cell>
          <cell r="J229">
            <v>3110985</v>
          </cell>
          <cell r="K229">
            <v>3110985</v>
          </cell>
          <cell r="L229">
            <v>21278400</v>
          </cell>
          <cell r="M229" t="str">
            <v>REALISTIC REALTORS PVT LTD</v>
          </cell>
          <cell r="N229" t="str">
            <v>JAPMUN ENTERPRISES</v>
          </cell>
        </row>
        <row r="230">
          <cell r="B230" t="str">
            <v>DTS046</v>
          </cell>
          <cell r="C230">
            <v>2.5</v>
          </cell>
          <cell r="D230">
            <v>39354</v>
          </cell>
          <cell r="E230">
            <v>78997</v>
          </cell>
          <cell r="F230" t="str">
            <v>B00855</v>
          </cell>
          <cell r="G230" t="str">
            <v>DTS046/UB1522#DTS</v>
          </cell>
          <cell r="H230">
            <v>116.78</v>
          </cell>
          <cell r="I230">
            <v>17000</v>
          </cell>
          <cell r="J230">
            <v>3615885</v>
          </cell>
          <cell r="K230">
            <v>3616000</v>
          </cell>
          <cell r="L230">
            <v>24734400</v>
          </cell>
          <cell r="M230" t="str">
            <v>RAHEJA ASSOCIATES</v>
          </cell>
          <cell r="N230" t="str">
            <v>BHUVNESH HANDA</v>
          </cell>
        </row>
        <row r="231">
          <cell r="B231" t="str">
            <v>DTS048</v>
          </cell>
          <cell r="C231">
            <v>2.5</v>
          </cell>
          <cell r="D231">
            <v>39354</v>
          </cell>
          <cell r="E231">
            <v>78744</v>
          </cell>
          <cell r="F231" t="str">
            <v>K01272</v>
          </cell>
          <cell r="G231" t="str">
            <v>DTS048/UB1303#DTS</v>
          </cell>
          <cell r="H231">
            <v>106.37</v>
          </cell>
          <cell r="I231">
            <v>17000</v>
          </cell>
          <cell r="J231">
            <v>3301725</v>
          </cell>
          <cell r="K231">
            <v>3301725</v>
          </cell>
          <cell r="L231">
            <v>22584000</v>
          </cell>
          <cell r="M231" t="str">
            <v>PNK CONSULTANTS PVT LTD</v>
          </cell>
          <cell r="N231" t="str">
            <v>KIC FOOD PRODUCT (P) LTD.</v>
          </cell>
        </row>
        <row r="232">
          <cell r="B232" t="str">
            <v>DTS049</v>
          </cell>
          <cell r="C232">
            <v>2.5</v>
          </cell>
          <cell r="D232">
            <v>39354</v>
          </cell>
          <cell r="E232">
            <v>78922</v>
          </cell>
          <cell r="F232" t="str">
            <v>R04021</v>
          </cell>
          <cell r="G232" t="str">
            <v>DTS049/UB1533#DTS</v>
          </cell>
          <cell r="H232">
            <v>99.96</v>
          </cell>
          <cell r="I232">
            <v>17000</v>
          </cell>
          <cell r="J232">
            <v>3108180</v>
          </cell>
          <cell r="K232">
            <v>3110000</v>
          </cell>
          <cell r="L232">
            <v>21259200</v>
          </cell>
          <cell r="M232" t="str">
            <v>AARAMBH</v>
          </cell>
          <cell r="N232" t="str">
            <v>RAJESH KUMAR SACHDEVA</v>
          </cell>
        </row>
        <row r="233">
          <cell r="B233" t="str">
            <v>DTS051</v>
          </cell>
          <cell r="C233">
            <v>2.5</v>
          </cell>
          <cell r="D233">
            <v>39354</v>
          </cell>
          <cell r="E233">
            <v>78986</v>
          </cell>
          <cell r="F233" t="str">
            <v>H01015</v>
          </cell>
          <cell r="G233" t="str">
            <v>DTS051/UB1345#DTS</v>
          </cell>
          <cell r="H233">
            <v>98.94</v>
          </cell>
          <cell r="I233">
            <v>17000</v>
          </cell>
          <cell r="J233">
            <v>3077325</v>
          </cell>
          <cell r="K233">
            <v>3500000</v>
          </cell>
          <cell r="L233">
            <v>21048000</v>
          </cell>
          <cell r="M233" t="str">
            <v>SURAJ REALTORS P. LTD.</v>
          </cell>
          <cell r="N233" t="str">
            <v>HILDEGARD ANNA KHARBANDA</v>
          </cell>
        </row>
        <row r="234">
          <cell r="B234" t="str">
            <v>DTS052</v>
          </cell>
          <cell r="C234">
            <v>2.5</v>
          </cell>
          <cell r="D234">
            <v>39354</v>
          </cell>
          <cell r="E234">
            <v>78991</v>
          </cell>
          <cell r="F234" t="str">
            <v>B00853</v>
          </cell>
          <cell r="G234" t="str">
            <v>DTS052/UB1422#DTS</v>
          </cell>
          <cell r="H234">
            <v>84.82</v>
          </cell>
          <cell r="I234">
            <v>17000</v>
          </cell>
          <cell r="J234">
            <v>2883780</v>
          </cell>
          <cell r="K234">
            <v>2883780</v>
          </cell>
          <cell r="L234">
            <v>19681700</v>
          </cell>
          <cell r="M234" t="str">
            <v>LARES &amp; PENATES</v>
          </cell>
          <cell r="N234" t="str">
            <v>BHUPINDER SINGH MALLIK</v>
          </cell>
        </row>
        <row r="235">
          <cell r="B235" t="str">
            <v>DTS054</v>
          </cell>
          <cell r="C235">
            <v>2.5</v>
          </cell>
          <cell r="D235">
            <v>39354</v>
          </cell>
          <cell r="E235">
            <v>78747</v>
          </cell>
          <cell r="F235" t="str">
            <v>M02195</v>
          </cell>
          <cell r="G235" t="str">
            <v>DTS054/UB1300#DTS</v>
          </cell>
          <cell r="H235">
            <v>98.01</v>
          </cell>
          <cell r="I235">
            <v>16000</v>
          </cell>
          <cell r="J235">
            <v>3128400</v>
          </cell>
          <cell r="K235">
            <v>3128400</v>
          </cell>
          <cell r="L235">
            <v>21383500</v>
          </cell>
          <cell r="M235" t="str">
            <v>K.K. REAL ESTATE</v>
          </cell>
          <cell r="N235" t="str">
            <v>MANISH GOUHARI</v>
          </cell>
        </row>
        <row r="236">
          <cell r="B236" t="str">
            <v>DTS056</v>
          </cell>
          <cell r="C236">
            <v>2.5</v>
          </cell>
          <cell r="D236">
            <v>39354</v>
          </cell>
          <cell r="E236">
            <v>79007</v>
          </cell>
          <cell r="F236" t="str">
            <v>A03531</v>
          </cell>
          <cell r="G236" t="str">
            <v>DTS056/UB1521#DTS</v>
          </cell>
          <cell r="H236">
            <v>159.41999999999999</v>
          </cell>
          <cell r="I236">
            <v>17000</v>
          </cell>
          <cell r="J236">
            <v>4903380</v>
          </cell>
          <cell r="K236">
            <v>4903380</v>
          </cell>
          <cell r="L236">
            <v>33547200</v>
          </cell>
          <cell r="M236" t="str">
            <v>ICICI BANK LTD</v>
          </cell>
          <cell r="N236" t="str">
            <v>ASHOK SACHDEV</v>
          </cell>
        </row>
        <row r="237">
          <cell r="B237" t="str">
            <v>DTS058</v>
          </cell>
          <cell r="C237">
            <v>2.5</v>
          </cell>
          <cell r="D237">
            <v>39354</v>
          </cell>
          <cell r="E237">
            <v>78737</v>
          </cell>
          <cell r="F237" t="str">
            <v>T00339</v>
          </cell>
          <cell r="G237" t="str">
            <v>DTS058/UB1578#DTS</v>
          </cell>
          <cell r="H237">
            <v>89.84</v>
          </cell>
          <cell r="I237">
            <v>16000</v>
          </cell>
          <cell r="J237">
            <v>2874960</v>
          </cell>
          <cell r="K237">
            <v>3000000</v>
          </cell>
          <cell r="L237">
            <v>19649900</v>
          </cell>
          <cell r="M237" t="str">
            <v>LIASION CONSULTANCY SERVICES</v>
          </cell>
          <cell r="N237" t="str">
            <v>TETS 'N' RAI INTERNATIONAL</v>
          </cell>
        </row>
        <row r="238">
          <cell r="B238" t="str">
            <v>DTS059</v>
          </cell>
          <cell r="C238">
            <v>2.5</v>
          </cell>
          <cell r="D238">
            <v>39354</v>
          </cell>
          <cell r="E238">
            <v>79080</v>
          </cell>
          <cell r="F238" t="str">
            <v>T00340</v>
          </cell>
          <cell r="G238" t="str">
            <v>DTS059/UB1464#DTS</v>
          </cell>
          <cell r="H238">
            <v>124.67</v>
          </cell>
          <cell r="I238">
            <v>16000</v>
          </cell>
          <cell r="J238">
            <v>3954960</v>
          </cell>
          <cell r="K238">
            <v>3000000</v>
          </cell>
          <cell r="L238">
            <v>27037400</v>
          </cell>
          <cell r="M238" t="str">
            <v>LIASION CONSULTANCY SERVICES</v>
          </cell>
          <cell r="N238" t="str">
            <v>TETS 'N' RAI INTERNATIONAL</v>
          </cell>
        </row>
        <row r="239">
          <cell r="B239" t="str">
            <v>DTS060</v>
          </cell>
          <cell r="C239">
            <v>2.5</v>
          </cell>
          <cell r="D239">
            <v>39354</v>
          </cell>
          <cell r="E239">
            <v>78891</v>
          </cell>
          <cell r="F239" t="str">
            <v>G00775</v>
          </cell>
          <cell r="G239" t="str">
            <v>DTS060/UB1381#DTS</v>
          </cell>
          <cell r="H239">
            <v>134.43</v>
          </cell>
          <cell r="I239">
            <v>17000</v>
          </cell>
          <cell r="J239">
            <v>4148835</v>
          </cell>
          <cell r="K239">
            <v>4150000</v>
          </cell>
          <cell r="L239">
            <v>28382400</v>
          </cell>
          <cell r="M239" t="str">
            <v>AJIT ESTATES (P) LTD</v>
          </cell>
          <cell r="N239" t="str">
            <v>GOEL SONS GOLDEN ESTATE (P) L</v>
          </cell>
        </row>
        <row r="240">
          <cell r="B240" t="str">
            <v>DTS061</v>
          </cell>
          <cell r="C240">
            <v>2.5</v>
          </cell>
          <cell r="D240">
            <v>39354</v>
          </cell>
          <cell r="E240">
            <v>78979</v>
          </cell>
          <cell r="F240" t="str">
            <v>S04838</v>
          </cell>
          <cell r="G240" t="str">
            <v>DTS061/UB1496#DTS</v>
          </cell>
          <cell r="H240">
            <v>134.43</v>
          </cell>
          <cell r="I240">
            <v>17000</v>
          </cell>
          <cell r="J240">
            <v>4148835</v>
          </cell>
          <cell r="K240">
            <v>4148835</v>
          </cell>
          <cell r="L240">
            <v>28382400</v>
          </cell>
          <cell r="M240" t="str">
            <v>AJIT ESTATES (P) LTD</v>
          </cell>
          <cell r="N240" t="str">
            <v>SUNILA DASS</v>
          </cell>
        </row>
        <row r="241">
          <cell r="B241" t="str">
            <v>DTS062</v>
          </cell>
          <cell r="C241">
            <v>2.5</v>
          </cell>
          <cell r="D241">
            <v>39354</v>
          </cell>
          <cell r="E241">
            <v>79085</v>
          </cell>
          <cell r="F241" t="str">
            <v>F00070</v>
          </cell>
          <cell r="G241" t="str">
            <v>DTS062/UB1510#DTS</v>
          </cell>
          <cell r="H241">
            <v>124.67</v>
          </cell>
          <cell r="I241">
            <v>17000</v>
          </cell>
          <cell r="J241">
            <v>3854310</v>
          </cell>
          <cell r="K241">
            <v>3854310</v>
          </cell>
          <cell r="L241">
            <v>26366400</v>
          </cell>
          <cell r="M241" t="str">
            <v>AJIT ESTATES (P) LTD</v>
          </cell>
          <cell r="N241" t="str">
            <v>FCB GARMENT TEX INDIA PVT LT</v>
          </cell>
        </row>
        <row r="242">
          <cell r="B242" t="str">
            <v>DTS063</v>
          </cell>
          <cell r="C242">
            <v>2.5</v>
          </cell>
          <cell r="D242">
            <v>39354</v>
          </cell>
          <cell r="E242">
            <v>78920</v>
          </cell>
          <cell r="F242" t="str">
            <v>A03520</v>
          </cell>
          <cell r="G242" t="str">
            <v>DTS063/UB1428#DTS</v>
          </cell>
          <cell r="H242">
            <v>89.84</v>
          </cell>
          <cell r="I242">
            <v>17000</v>
          </cell>
          <cell r="J242">
            <v>3049020</v>
          </cell>
          <cell r="K242">
            <v>3049020</v>
          </cell>
          <cell r="L242">
            <v>20810300</v>
          </cell>
          <cell r="M242" t="str">
            <v>SANIYA ESTATE</v>
          </cell>
          <cell r="N242" t="str">
            <v>ANIL SATIA</v>
          </cell>
        </row>
        <row r="243">
          <cell r="B243" t="str">
            <v>DTS064</v>
          </cell>
          <cell r="C243">
            <v>2.5</v>
          </cell>
          <cell r="D243">
            <v>39354</v>
          </cell>
          <cell r="E243">
            <v>79036</v>
          </cell>
          <cell r="F243" t="str">
            <v>G00780</v>
          </cell>
          <cell r="G243" t="str">
            <v>DTS064/UB1518#DTS</v>
          </cell>
          <cell r="H243">
            <v>116.41</v>
          </cell>
          <cell r="I243">
            <v>16000</v>
          </cell>
          <cell r="J243">
            <v>3097200</v>
          </cell>
          <cell r="K243">
            <v>3000000</v>
          </cell>
          <cell r="L243">
            <v>21274500</v>
          </cell>
          <cell r="M243" t="str">
            <v>KHOSLA ESTATE</v>
          </cell>
          <cell r="N243" t="str">
            <v>GURCHARAN SINGH DHAWAN</v>
          </cell>
        </row>
        <row r="244">
          <cell r="B244" t="str">
            <v>DTS065</v>
          </cell>
          <cell r="C244">
            <v>2.5</v>
          </cell>
          <cell r="D244">
            <v>39354</v>
          </cell>
          <cell r="E244">
            <v>78852</v>
          </cell>
          <cell r="F244" t="str">
            <v>S04819</v>
          </cell>
          <cell r="G244" t="str">
            <v>DTS065/UB1539#DTS</v>
          </cell>
          <cell r="H244">
            <v>159.41999999999999</v>
          </cell>
          <cell r="I244">
            <v>16000</v>
          </cell>
          <cell r="J244">
            <v>4620240</v>
          </cell>
          <cell r="K244">
            <v>4531000</v>
          </cell>
          <cell r="L244">
            <v>31659600</v>
          </cell>
          <cell r="M244" t="str">
            <v>KHOSLA ESTATE</v>
          </cell>
          <cell r="N244" t="str">
            <v>SAMIT CHOPRA</v>
          </cell>
        </row>
        <row r="245">
          <cell r="B245" t="str">
            <v>DTS066</v>
          </cell>
          <cell r="C245">
            <v>2.5</v>
          </cell>
          <cell r="D245">
            <v>39354</v>
          </cell>
          <cell r="E245">
            <v>79020</v>
          </cell>
          <cell r="F245" t="str">
            <v>R04027</v>
          </cell>
          <cell r="G245" t="str">
            <v>DTS066/UB1520#DTS</v>
          </cell>
          <cell r="H245">
            <v>193.79</v>
          </cell>
          <cell r="I245">
            <v>16000</v>
          </cell>
          <cell r="J245">
            <v>5597040</v>
          </cell>
          <cell r="K245">
            <v>5507100</v>
          </cell>
          <cell r="L245">
            <v>38356600</v>
          </cell>
          <cell r="M245" t="str">
            <v>KHOSLA ESTATE</v>
          </cell>
          <cell r="N245" t="str">
            <v>RAJNEESH GANDHI</v>
          </cell>
        </row>
        <row r="246">
          <cell r="B246" t="str">
            <v>DTS067</v>
          </cell>
          <cell r="C246">
            <v>2.5</v>
          </cell>
          <cell r="D246">
            <v>39354</v>
          </cell>
          <cell r="E246">
            <v>79034</v>
          </cell>
          <cell r="F246" t="str">
            <v>K01299</v>
          </cell>
          <cell r="G246" t="str">
            <v>DTS067/UB1506#DTS</v>
          </cell>
          <cell r="H246">
            <v>98.01</v>
          </cell>
          <cell r="I246">
            <v>16000</v>
          </cell>
          <cell r="J246">
            <v>3128400</v>
          </cell>
          <cell r="K246">
            <v>3038400</v>
          </cell>
          <cell r="L246">
            <v>21383500</v>
          </cell>
          <cell r="M246" t="str">
            <v>KHOSLA ESTATE</v>
          </cell>
          <cell r="N246" t="str">
            <v>KUSUM LATA GANDHI</v>
          </cell>
        </row>
        <row r="247">
          <cell r="B247" t="str">
            <v>DTS068</v>
          </cell>
          <cell r="C247">
            <v>2.5</v>
          </cell>
          <cell r="D247">
            <v>39354</v>
          </cell>
          <cell r="E247">
            <v>78992</v>
          </cell>
          <cell r="F247" t="str">
            <v>B00852</v>
          </cell>
          <cell r="G247" t="str">
            <v>DTS068/UB1491#DTS</v>
          </cell>
          <cell r="H247">
            <v>64.94</v>
          </cell>
          <cell r="I247">
            <v>17000</v>
          </cell>
          <cell r="J247">
            <v>1872450</v>
          </cell>
          <cell r="K247">
            <v>1900000</v>
          </cell>
          <cell r="L247">
            <v>12832500</v>
          </cell>
          <cell r="M247" t="str">
            <v>AMIT ARORA(Real Estate Develo</v>
          </cell>
          <cell r="N247" t="str">
            <v>BHARAT PRINTERS</v>
          </cell>
        </row>
        <row r="248">
          <cell r="B248" t="str">
            <v>DTS069</v>
          </cell>
          <cell r="C248">
            <v>2.5</v>
          </cell>
          <cell r="D248">
            <v>39354</v>
          </cell>
          <cell r="E248">
            <v>78937</v>
          </cell>
          <cell r="F248" t="str">
            <v>H01003</v>
          </cell>
          <cell r="G248" t="str">
            <v>DTS069/UB1534#DTS</v>
          </cell>
          <cell r="H248">
            <v>84.82</v>
          </cell>
          <cell r="I248">
            <v>17000</v>
          </cell>
          <cell r="J248">
            <v>2883780</v>
          </cell>
          <cell r="K248">
            <v>2883780</v>
          </cell>
          <cell r="L248">
            <v>19681700</v>
          </cell>
          <cell r="M248" t="str">
            <v>HONEY &amp; CO.</v>
          </cell>
          <cell r="N248" t="str">
            <v>HONEY &amp; CO.</v>
          </cell>
        </row>
        <row r="249">
          <cell r="B249" t="str">
            <v>DTS070</v>
          </cell>
          <cell r="C249">
            <v>2.5</v>
          </cell>
          <cell r="D249">
            <v>39354</v>
          </cell>
          <cell r="E249">
            <v>79003</v>
          </cell>
          <cell r="F249" t="str">
            <v>H01017</v>
          </cell>
          <cell r="G249" t="str">
            <v>DTS070/UB1526#DTS</v>
          </cell>
          <cell r="H249">
            <v>99.96</v>
          </cell>
          <cell r="I249">
            <v>17000</v>
          </cell>
          <cell r="J249">
            <v>3108180</v>
          </cell>
          <cell r="K249">
            <v>3108180</v>
          </cell>
          <cell r="L249">
            <v>21259200</v>
          </cell>
          <cell r="M249" t="str">
            <v>HONEY &amp; CO.</v>
          </cell>
          <cell r="N249" t="str">
            <v>HONEY &amp; CO</v>
          </cell>
        </row>
        <row r="250">
          <cell r="B250" t="str">
            <v>DTS071</v>
          </cell>
          <cell r="C250">
            <v>2.5</v>
          </cell>
          <cell r="D250">
            <v>39354</v>
          </cell>
          <cell r="E250">
            <v>79025</v>
          </cell>
          <cell r="F250" t="str">
            <v>A03533</v>
          </cell>
          <cell r="G250" t="str">
            <v>DTS071/UB1469#DTS</v>
          </cell>
          <cell r="H250">
            <v>99.96</v>
          </cell>
          <cell r="I250">
            <v>17000</v>
          </cell>
          <cell r="J250">
            <v>3108180</v>
          </cell>
          <cell r="K250">
            <v>3200000</v>
          </cell>
          <cell r="L250">
            <v>21259200</v>
          </cell>
          <cell r="M250" t="str">
            <v>EASY CREDIT</v>
          </cell>
          <cell r="N250" t="str">
            <v>ARUN PURI</v>
          </cell>
        </row>
        <row r="251">
          <cell r="B251" t="str">
            <v>DTS101</v>
          </cell>
          <cell r="C251">
            <v>2.5</v>
          </cell>
          <cell r="D251">
            <v>39354</v>
          </cell>
          <cell r="E251">
            <v>78846</v>
          </cell>
          <cell r="F251" t="str">
            <v>S04817</v>
          </cell>
          <cell r="G251" t="str">
            <v>DTS101/UB1402#DTS</v>
          </cell>
          <cell r="H251">
            <v>132.19999999999999</v>
          </cell>
          <cell r="I251">
            <v>14000</v>
          </cell>
          <cell r="J251">
            <v>3078300</v>
          </cell>
          <cell r="K251">
            <v>3078300</v>
          </cell>
          <cell r="L251">
            <v>21233500</v>
          </cell>
          <cell r="M251" t="str">
            <v>TRUST VALLEY MARKETING PVT LT</v>
          </cell>
          <cell r="N251" t="str">
            <v>SAPAN MOHAN GARG HUF         _x000C_</v>
          </cell>
        </row>
        <row r="252">
          <cell r="B252" t="str">
            <v>DTS102</v>
          </cell>
          <cell r="C252">
            <v>2.5</v>
          </cell>
          <cell r="D252">
            <v>39354</v>
          </cell>
          <cell r="E252">
            <v>78953</v>
          </cell>
          <cell r="F252" t="str">
            <v>G00777</v>
          </cell>
          <cell r="G252" t="str">
            <v>DTS102/UB1549#DTS</v>
          </cell>
          <cell r="H252">
            <v>77.760000000000005</v>
          </cell>
          <cell r="I252">
            <v>14000</v>
          </cell>
          <cell r="J252">
            <v>1847700</v>
          </cell>
          <cell r="K252">
            <v>1847700</v>
          </cell>
          <cell r="L252">
            <v>12736500</v>
          </cell>
          <cell r="M252" t="str">
            <v>M/S AKANSHA ENTERPRISES</v>
          </cell>
          <cell r="N252" t="str">
            <v>GRAN OVERSEAS LTD</v>
          </cell>
        </row>
        <row r="253">
          <cell r="B253" t="str">
            <v>DTS103</v>
          </cell>
          <cell r="C253">
            <v>2.5</v>
          </cell>
          <cell r="D253">
            <v>39354</v>
          </cell>
          <cell r="E253">
            <v>78990</v>
          </cell>
          <cell r="F253" t="str">
            <v>U00338</v>
          </cell>
          <cell r="G253" t="str">
            <v>DTS103/UB1231#DTS</v>
          </cell>
          <cell r="H253">
            <v>71.91</v>
          </cell>
          <cell r="I253">
            <v>14000</v>
          </cell>
          <cell r="J253">
            <v>1715400</v>
          </cell>
          <cell r="K253">
            <v>1720000</v>
          </cell>
          <cell r="L253">
            <v>11823000</v>
          </cell>
          <cell r="M253" t="str">
            <v>AMIT ARORA(Real Estate Develo</v>
          </cell>
          <cell r="N253" t="str">
            <v>USHA SAWHNEY</v>
          </cell>
        </row>
        <row r="254">
          <cell r="B254" t="str">
            <v>DTS104</v>
          </cell>
          <cell r="C254">
            <v>2.5</v>
          </cell>
          <cell r="D254">
            <v>39354</v>
          </cell>
          <cell r="E254">
            <v>78855</v>
          </cell>
          <cell r="F254" t="str">
            <v>S04820</v>
          </cell>
          <cell r="G254" t="str">
            <v>DTS104/UB1398#DTS</v>
          </cell>
          <cell r="H254">
            <v>69.209999999999994</v>
          </cell>
          <cell r="I254">
            <v>14000</v>
          </cell>
          <cell r="J254">
            <v>1654500</v>
          </cell>
          <cell r="K254">
            <v>1654500</v>
          </cell>
          <cell r="L254">
            <v>11402500</v>
          </cell>
          <cell r="M254" t="str">
            <v>ANAND AGARWAL PROPERTIES</v>
          </cell>
          <cell r="N254" t="str">
            <v>SUKHDEV RAJ KHANNA</v>
          </cell>
        </row>
        <row r="255">
          <cell r="B255" t="str">
            <v>DTS106</v>
          </cell>
          <cell r="C255">
            <v>2.5</v>
          </cell>
          <cell r="D255">
            <v>39354</v>
          </cell>
          <cell r="E255">
            <v>79024</v>
          </cell>
          <cell r="F255" t="str">
            <v>R04029</v>
          </cell>
          <cell r="G255" t="str">
            <v>DTS106/UB1249#DTS</v>
          </cell>
          <cell r="H255">
            <v>69.209999999999994</v>
          </cell>
          <cell r="I255">
            <v>14000</v>
          </cell>
          <cell r="J255">
            <v>1654500</v>
          </cell>
          <cell r="K255">
            <v>2500000</v>
          </cell>
          <cell r="L255">
            <v>11402500</v>
          </cell>
          <cell r="M255" t="str">
            <v>SURINDER ARORA</v>
          </cell>
          <cell r="N255" t="str">
            <v>RUCHIT PURI</v>
          </cell>
        </row>
        <row r="256">
          <cell r="B256" t="str">
            <v>DTS107</v>
          </cell>
          <cell r="C256">
            <v>2.5</v>
          </cell>
          <cell r="D256">
            <v>39354</v>
          </cell>
          <cell r="E256">
            <v>79056</v>
          </cell>
          <cell r="F256" t="str">
            <v>A03535</v>
          </cell>
          <cell r="G256" t="str">
            <v>DTS107/UB1516#DTS</v>
          </cell>
          <cell r="H256">
            <v>69.209999999999994</v>
          </cell>
          <cell r="I256">
            <v>14000</v>
          </cell>
          <cell r="J256">
            <v>1654500</v>
          </cell>
          <cell r="K256">
            <v>1654500</v>
          </cell>
          <cell r="L256">
            <v>11402500</v>
          </cell>
          <cell r="M256" t="str">
            <v>GOYAL PROPERTIES</v>
          </cell>
          <cell r="N256" t="str">
            <v>ARVIND KUMAR DATTA</v>
          </cell>
        </row>
        <row r="257">
          <cell r="B257" t="str">
            <v>DTS110</v>
          </cell>
          <cell r="C257">
            <v>2.5</v>
          </cell>
          <cell r="D257">
            <v>39354</v>
          </cell>
          <cell r="E257">
            <v>78995</v>
          </cell>
          <cell r="F257" t="str">
            <v>N01131</v>
          </cell>
          <cell r="G257" t="str">
            <v>DTS110/UB1490#DTS</v>
          </cell>
          <cell r="H257">
            <v>89.93</v>
          </cell>
          <cell r="I257">
            <v>14000</v>
          </cell>
          <cell r="J257">
            <v>2122800</v>
          </cell>
          <cell r="K257">
            <v>2122800</v>
          </cell>
          <cell r="L257">
            <v>14636000</v>
          </cell>
          <cell r="M257" t="str">
            <v>HONEY &amp; CO.</v>
          </cell>
          <cell r="N257" t="str">
            <v>NEW CENTURY COLLECTION</v>
          </cell>
        </row>
        <row r="258">
          <cell r="B258" t="str">
            <v>DTS111</v>
          </cell>
          <cell r="C258">
            <v>2.5</v>
          </cell>
          <cell r="D258">
            <v>39354</v>
          </cell>
          <cell r="E258">
            <v>78998</v>
          </cell>
          <cell r="F258" t="str">
            <v>S04841</v>
          </cell>
          <cell r="G258" t="str">
            <v>DTS111/UB1524#DTS</v>
          </cell>
          <cell r="H258">
            <v>65.400000000000006</v>
          </cell>
          <cell r="I258">
            <v>14000</v>
          </cell>
          <cell r="J258">
            <v>1568400</v>
          </cell>
          <cell r="K258">
            <v>1568400</v>
          </cell>
          <cell r="L258">
            <v>10808000</v>
          </cell>
          <cell r="M258" t="str">
            <v>RITES ASSOCIATES</v>
          </cell>
          <cell r="N258" t="str">
            <v>STARKE INTERNATIONAL</v>
          </cell>
        </row>
        <row r="259">
          <cell r="B259" t="str">
            <v>DTS114</v>
          </cell>
          <cell r="C259">
            <v>2.5</v>
          </cell>
          <cell r="D259">
            <v>39354</v>
          </cell>
          <cell r="E259">
            <v>79008</v>
          </cell>
          <cell r="F259" t="str">
            <v>G00778</v>
          </cell>
          <cell r="G259" t="str">
            <v>DTS114/UB1473#DTS</v>
          </cell>
          <cell r="H259">
            <v>150.22</v>
          </cell>
          <cell r="I259">
            <v>14000</v>
          </cell>
          <cell r="J259">
            <v>3485700</v>
          </cell>
          <cell r="K259">
            <v>3485700</v>
          </cell>
          <cell r="L259">
            <v>24046500</v>
          </cell>
          <cell r="M259" t="str">
            <v>HONEY &amp; CO.</v>
          </cell>
          <cell r="N259" t="str">
            <v>GDL LEASING &amp; FINANCE LTD</v>
          </cell>
        </row>
        <row r="260">
          <cell r="B260" t="str">
            <v>DTS116</v>
          </cell>
          <cell r="C260">
            <v>2.5</v>
          </cell>
          <cell r="D260">
            <v>39354</v>
          </cell>
          <cell r="E260">
            <v>78873</v>
          </cell>
          <cell r="F260" t="str">
            <v>S04826</v>
          </cell>
          <cell r="G260" t="str">
            <v>DTS116/UB1383#DTS</v>
          </cell>
          <cell r="H260">
            <v>89.74</v>
          </cell>
          <cell r="I260">
            <v>14000</v>
          </cell>
          <cell r="J260">
            <v>2118600</v>
          </cell>
          <cell r="K260">
            <v>2118600</v>
          </cell>
          <cell r="L260">
            <v>14607000</v>
          </cell>
          <cell r="M260" t="str">
            <v>INDIA REALTY INVESTMENT SERVI</v>
          </cell>
          <cell r="N260" t="str">
            <v>SHAMA KAPOOR</v>
          </cell>
        </row>
        <row r="261">
          <cell r="B261" t="str">
            <v>DTS117</v>
          </cell>
          <cell r="C261">
            <v>2.5</v>
          </cell>
          <cell r="D261">
            <v>39354</v>
          </cell>
          <cell r="E261">
            <v>78856</v>
          </cell>
          <cell r="F261" t="str">
            <v>V02027</v>
          </cell>
          <cell r="G261" t="str">
            <v>DTS117/UB1371#DTS</v>
          </cell>
          <cell r="H261">
            <v>85</v>
          </cell>
          <cell r="I261">
            <v>14000</v>
          </cell>
          <cell r="J261">
            <v>2011500</v>
          </cell>
          <cell r="K261">
            <v>2011500</v>
          </cell>
          <cell r="L261">
            <v>13867500</v>
          </cell>
          <cell r="M261" t="str">
            <v>CAPITAL REALTY CO</v>
          </cell>
          <cell r="N261" t="str">
            <v>VIBHOR BANSAL</v>
          </cell>
        </row>
        <row r="262">
          <cell r="B262" t="str">
            <v>DTS122</v>
          </cell>
          <cell r="C262">
            <v>2.5</v>
          </cell>
          <cell r="D262">
            <v>39354</v>
          </cell>
          <cell r="E262">
            <v>78882</v>
          </cell>
          <cell r="F262" t="str">
            <v>V02030</v>
          </cell>
          <cell r="G262" t="str">
            <v>DTS122/UB1537#DTS</v>
          </cell>
          <cell r="H262">
            <v>85</v>
          </cell>
          <cell r="I262">
            <v>14000</v>
          </cell>
          <cell r="J262">
            <v>2011500</v>
          </cell>
          <cell r="K262">
            <v>2011500</v>
          </cell>
          <cell r="L262">
            <v>13867500</v>
          </cell>
          <cell r="M262" t="str">
            <v>PURE PEARL ESTATE</v>
          </cell>
          <cell r="N262" t="str">
            <v>VAIBHAV JAIN</v>
          </cell>
        </row>
        <row r="263">
          <cell r="B263" t="str">
            <v>DTS125</v>
          </cell>
          <cell r="C263">
            <v>2.5</v>
          </cell>
          <cell r="D263">
            <v>39354</v>
          </cell>
          <cell r="E263">
            <v>78880</v>
          </cell>
          <cell r="F263" t="str">
            <v>U00337</v>
          </cell>
          <cell r="G263" t="str">
            <v>DTS125/UB1382#DTS</v>
          </cell>
          <cell r="H263">
            <v>150.22</v>
          </cell>
          <cell r="I263">
            <v>14000</v>
          </cell>
          <cell r="J263">
            <v>3485700</v>
          </cell>
          <cell r="K263">
            <v>3485700</v>
          </cell>
          <cell r="L263">
            <v>24046500</v>
          </cell>
          <cell r="M263" t="str">
            <v>S M ESTATE</v>
          </cell>
          <cell r="N263" t="str">
            <v>UMESH GUPTA</v>
          </cell>
        </row>
        <row r="264">
          <cell r="B264" t="str">
            <v>DTS127</v>
          </cell>
          <cell r="C264">
            <v>2.5</v>
          </cell>
          <cell r="D264">
            <v>39354</v>
          </cell>
          <cell r="E264">
            <v>78851</v>
          </cell>
          <cell r="F264" t="str">
            <v>P01720</v>
          </cell>
          <cell r="G264" t="str">
            <v>DTS127/UB1415#DTS</v>
          </cell>
          <cell r="H264">
            <v>65.400000000000006</v>
          </cell>
          <cell r="I264">
            <v>14000</v>
          </cell>
          <cell r="J264">
            <v>1568400</v>
          </cell>
          <cell r="K264">
            <v>1568400</v>
          </cell>
          <cell r="L264">
            <v>10808000</v>
          </cell>
          <cell r="M264" t="str">
            <v>ONS REALTORS AND PROMOTERS</v>
          </cell>
          <cell r="N264" t="str">
            <v>PRASHANT BAJAJ</v>
          </cell>
        </row>
        <row r="265">
          <cell r="B265" t="str">
            <v>DTS130</v>
          </cell>
          <cell r="C265">
            <v>2.5</v>
          </cell>
          <cell r="D265">
            <v>39354</v>
          </cell>
          <cell r="E265">
            <v>78775</v>
          </cell>
          <cell r="F265" t="str">
            <v>P01712</v>
          </cell>
          <cell r="G265" t="str">
            <v>DTS130/UB1285#DTS</v>
          </cell>
          <cell r="H265">
            <v>69.209999999999994</v>
          </cell>
          <cell r="I265">
            <v>14000</v>
          </cell>
          <cell r="J265">
            <v>1654500</v>
          </cell>
          <cell r="K265">
            <v>2700000</v>
          </cell>
          <cell r="L265">
            <v>11402500</v>
          </cell>
          <cell r="M265" t="str">
            <v>S KUMAR &amp; CO.</v>
          </cell>
          <cell r="N265" t="str">
            <v>PRADEEP BAWEJA</v>
          </cell>
        </row>
        <row r="266">
          <cell r="B266" t="str">
            <v>DTS131</v>
          </cell>
          <cell r="C266">
            <v>2.5</v>
          </cell>
          <cell r="D266">
            <v>39354</v>
          </cell>
          <cell r="E266">
            <v>78918</v>
          </cell>
          <cell r="F266" t="str">
            <v>S04836</v>
          </cell>
          <cell r="G266" t="str">
            <v>DTS131/UB1466#DTS</v>
          </cell>
          <cell r="H266">
            <v>69.209999999999994</v>
          </cell>
          <cell r="I266">
            <v>14000</v>
          </cell>
          <cell r="J266">
            <v>1654500</v>
          </cell>
          <cell r="K266">
            <v>2700000</v>
          </cell>
          <cell r="L266">
            <v>11402500</v>
          </cell>
          <cell r="M266" t="str">
            <v>S KUMAR &amp; CO.</v>
          </cell>
          <cell r="N266" t="str">
            <v>SONU BUILDERS (P) LTD.</v>
          </cell>
        </row>
        <row r="267">
          <cell r="B267" t="str">
            <v>DTS132</v>
          </cell>
          <cell r="C267">
            <v>2.5</v>
          </cell>
          <cell r="D267">
            <v>39354</v>
          </cell>
          <cell r="E267">
            <v>78874</v>
          </cell>
          <cell r="F267" t="str">
            <v>R04017</v>
          </cell>
          <cell r="G267" t="str">
            <v>DTS132/UB1378#DTS</v>
          </cell>
          <cell r="H267">
            <v>69.209999999999994</v>
          </cell>
          <cell r="I267">
            <v>14000</v>
          </cell>
          <cell r="J267">
            <v>1654500</v>
          </cell>
          <cell r="K267">
            <v>1700000</v>
          </cell>
          <cell r="L267">
            <v>11402500</v>
          </cell>
          <cell r="M267" t="str">
            <v>SANJAY NAGPAL ESTATES</v>
          </cell>
          <cell r="N267" t="str">
            <v>RIMA KHOSLA</v>
          </cell>
        </row>
        <row r="268">
          <cell r="B268" t="str">
            <v>DTS133</v>
          </cell>
          <cell r="C268">
            <v>2.5</v>
          </cell>
          <cell r="D268">
            <v>39354</v>
          </cell>
          <cell r="E268">
            <v>78984</v>
          </cell>
          <cell r="F268" t="str">
            <v>V02034</v>
          </cell>
          <cell r="G268" t="str">
            <v>DTS133/UB1525#DTS</v>
          </cell>
          <cell r="H268">
            <v>69.209999999999994</v>
          </cell>
          <cell r="I268">
            <v>14000</v>
          </cell>
          <cell r="J268">
            <v>1654500</v>
          </cell>
          <cell r="K268">
            <v>1654500</v>
          </cell>
          <cell r="L268">
            <v>11402500</v>
          </cell>
          <cell r="M268" t="str">
            <v>COMMUNIQUE MARKETING SOLUTION</v>
          </cell>
          <cell r="N268" t="str">
            <v>V.P.GUPTA</v>
          </cell>
        </row>
        <row r="269">
          <cell r="B269" t="str">
            <v>DTS137</v>
          </cell>
          <cell r="C269">
            <v>2.5</v>
          </cell>
          <cell r="D269">
            <v>39354</v>
          </cell>
          <cell r="E269">
            <v>78740</v>
          </cell>
          <cell r="F269" t="str">
            <v>S04803</v>
          </cell>
          <cell r="G269" t="str">
            <v>DTS137/UB1279#DTS</v>
          </cell>
          <cell r="H269">
            <v>132.19999999999999</v>
          </cell>
          <cell r="I269">
            <v>14000</v>
          </cell>
          <cell r="J269">
            <v>3078300</v>
          </cell>
          <cell r="K269">
            <v>3078300</v>
          </cell>
          <cell r="L269">
            <v>21233500</v>
          </cell>
          <cell r="M269" t="str">
            <v>SIDDARTHA PROPERTIES</v>
          </cell>
          <cell r="N269" t="str">
            <v>SHADEZ INTERCON PVT LTD</v>
          </cell>
        </row>
        <row r="270">
          <cell r="B270" t="str">
            <v>DTS139</v>
          </cell>
          <cell r="C270">
            <v>2.5</v>
          </cell>
          <cell r="D270">
            <v>39354</v>
          </cell>
          <cell r="E270">
            <v>78923</v>
          </cell>
          <cell r="F270" t="str">
            <v>A03521</v>
          </cell>
          <cell r="G270" t="str">
            <v>DTS139/UB1546#DTS</v>
          </cell>
          <cell r="H270">
            <v>69.209999999999994</v>
          </cell>
          <cell r="I270">
            <v>14000</v>
          </cell>
          <cell r="J270">
            <v>1654500</v>
          </cell>
          <cell r="K270">
            <v>1654500</v>
          </cell>
          <cell r="L270">
            <v>11402500</v>
          </cell>
          <cell r="M270" t="str">
            <v>C S &amp; ASSOCIATES</v>
          </cell>
          <cell r="N270" t="str">
            <v>ANJALA SABHARWAL</v>
          </cell>
        </row>
        <row r="271">
          <cell r="B271" t="str">
            <v>DTS146</v>
          </cell>
          <cell r="C271">
            <v>2.5</v>
          </cell>
          <cell r="D271">
            <v>39354</v>
          </cell>
          <cell r="E271">
            <v>78933</v>
          </cell>
          <cell r="F271" t="str">
            <v>R04022</v>
          </cell>
          <cell r="G271" t="str">
            <v>DTS146/UB1550#DTS</v>
          </cell>
          <cell r="H271">
            <v>535.66999999999996</v>
          </cell>
          <cell r="I271">
            <v>14000</v>
          </cell>
          <cell r="J271">
            <v>12198600</v>
          </cell>
          <cell r="K271">
            <v>12198600</v>
          </cell>
          <cell r="L271">
            <v>84207000</v>
          </cell>
          <cell r="M271" t="str">
            <v>K.K. REAL ESTATE</v>
          </cell>
          <cell r="N271" t="str">
            <v>RAMESH SACHDEVA</v>
          </cell>
        </row>
        <row r="272">
          <cell r="B272" t="str">
            <v>DTS148</v>
          </cell>
          <cell r="C272">
            <v>2.5</v>
          </cell>
          <cell r="D272">
            <v>39354</v>
          </cell>
          <cell r="E272">
            <v>78730</v>
          </cell>
          <cell r="F272" t="str">
            <v>K01269</v>
          </cell>
          <cell r="G272" t="str">
            <v>DTS148/UB1313#DTS</v>
          </cell>
          <cell r="H272">
            <v>140.93</v>
          </cell>
          <cell r="I272">
            <v>14000</v>
          </cell>
          <cell r="J272">
            <v>3275700</v>
          </cell>
          <cell r="K272">
            <v>3275700</v>
          </cell>
          <cell r="L272">
            <v>22596500</v>
          </cell>
          <cell r="M272" t="str">
            <v>SIDDARTHA PROPERTIES</v>
          </cell>
          <cell r="N272" t="str">
            <v>KAILASH SIDDHI PROMOTERS PVT.</v>
          </cell>
        </row>
        <row r="273">
          <cell r="B273" t="str">
            <v>DTS150</v>
          </cell>
          <cell r="C273">
            <v>2.5</v>
          </cell>
          <cell r="D273">
            <v>39354</v>
          </cell>
          <cell r="E273">
            <v>78756</v>
          </cell>
          <cell r="F273" t="str">
            <v>S04806</v>
          </cell>
          <cell r="G273" t="str">
            <v>DTS150/UB1314#DTS</v>
          </cell>
          <cell r="H273">
            <v>153.85</v>
          </cell>
          <cell r="I273">
            <v>14000</v>
          </cell>
          <cell r="J273">
            <v>3567600</v>
          </cell>
          <cell r="K273">
            <v>3567600</v>
          </cell>
          <cell r="L273">
            <v>24612000</v>
          </cell>
          <cell r="M273" t="str">
            <v>SURINDER ARORA</v>
          </cell>
          <cell r="N273" t="str">
            <v>SARITA HANDA</v>
          </cell>
        </row>
        <row r="274">
          <cell r="B274" t="str">
            <v>DTS152</v>
          </cell>
          <cell r="C274">
            <v>2.5</v>
          </cell>
          <cell r="D274">
            <v>39354</v>
          </cell>
          <cell r="E274">
            <v>78809</v>
          </cell>
          <cell r="F274" t="str">
            <v>S04813</v>
          </cell>
          <cell r="G274" t="str">
            <v>DTS152/UB1267#DTS</v>
          </cell>
          <cell r="H274">
            <v>173.07</v>
          </cell>
          <cell r="I274">
            <v>14000</v>
          </cell>
          <cell r="J274">
            <v>4002300</v>
          </cell>
          <cell r="K274">
            <v>3567600</v>
          </cell>
          <cell r="L274">
            <v>27613500</v>
          </cell>
          <cell r="M274" t="str">
            <v>SURINDER ARORA</v>
          </cell>
          <cell r="N274" t="str">
            <v>SARITA HANDA</v>
          </cell>
        </row>
        <row r="275">
          <cell r="B275" t="str">
            <v>DTS153</v>
          </cell>
          <cell r="C275">
            <v>2.5</v>
          </cell>
          <cell r="D275">
            <v>39354</v>
          </cell>
          <cell r="E275">
            <v>79041</v>
          </cell>
          <cell r="F275" t="str">
            <v>J01506</v>
          </cell>
          <cell r="G275" t="str">
            <v>DTS153/UB1504#DTS</v>
          </cell>
          <cell r="H275">
            <v>535.66999999999996</v>
          </cell>
          <cell r="I275">
            <v>14000</v>
          </cell>
          <cell r="J275">
            <v>12198600</v>
          </cell>
          <cell r="K275">
            <v>12200000</v>
          </cell>
          <cell r="L275">
            <v>84207000</v>
          </cell>
          <cell r="M275" t="str">
            <v>ARVIND ESTATES (P) LTD</v>
          </cell>
          <cell r="N275" t="str">
            <v>JINDAL ART GLASS INNOVATIONS</v>
          </cell>
        </row>
        <row r="276">
          <cell r="B276" t="str">
            <v>DTS154</v>
          </cell>
          <cell r="C276">
            <v>2.5</v>
          </cell>
          <cell r="D276">
            <v>39354</v>
          </cell>
          <cell r="E276">
            <v>79021</v>
          </cell>
          <cell r="F276" t="str">
            <v>R04028</v>
          </cell>
          <cell r="G276" t="str">
            <v>DTS154/UB1508#DTS</v>
          </cell>
          <cell r="H276">
            <v>182.65</v>
          </cell>
          <cell r="I276">
            <v>14000</v>
          </cell>
          <cell r="J276">
            <v>4218600</v>
          </cell>
          <cell r="K276">
            <v>4218600</v>
          </cell>
          <cell r="L276">
            <v>29107000</v>
          </cell>
          <cell r="M276" t="str">
            <v>OPC REALTORS</v>
          </cell>
          <cell r="N276" t="str">
            <v>RAHUL JUNEJA                 _x000C_</v>
          </cell>
        </row>
        <row r="277">
          <cell r="B277" t="str">
            <v>DTS158</v>
          </cell>
          <cell r="C277">
            <v>2.5</v>
          </cell>
          <cell r="D277">
            <v>39354</v>
          </cell>
          <cell r="E277">
            <v>78970</v>
          </cell>
          <cell r="F277" t="str">
            <v>P01723</v>
          </cell>
          <cell r="G277" t="str">
            <v>DTS158/UB1555#DTS</v>
          </cell>
          <cell r="H277">
            <v>178.84</v>
          </cell>
          <cell r="I277">
            <v>14000</v>
          </cell>
          <cell r="J277">
            <v>4132500</v>
          </cell>
          <cell r="K277">
            <v>4132500</v>
          </cell>
          <cell r="L277">
            <v>28512500</v>
          </cell>
          <cell r="M277" t="str">
            <v>K.K. REAL ESTATE</v>
          </cell>
          <cell r="N277" t="str">
            <v>PAWAN KATYAL</v>
          </cell>
        </row>
        <row r="278">
          <cell r="B278" t="str">
            <v>DTS159</v>
          </cell>
          <cell r="C278">
            <v>2.5</v>
          </cell>
          <cell r="D278">
            <v>39354</v>
          </cell>
          <cell r="E278">
            <v>78819</v>
          </cell>
          <cell r="F278" t="str">
            <v>S04814</v>
          </cell>
          <cell r="G278" t="str">
            <v>DTS159/UB1329#DTS</v>
          </cell>
          <cell r="H278">
            <v>65.400000000000006</v>
          </cell>
          <cell r="I278">
            <v>14000</v>
          </cell>
          <cell r="J278">
            <v>1568400</v>
          </cell>
          <cell r="K278">
            <v>1568400</v>
          </cell>
          <cell r="L278">
            <v>10808000</v>
          </cell>
          <cell r="M278" t="str">
            <v>KHUSHI HOUSING SOLUTIONS</v>
          </cell>
          <cell r="N278" t="str">
            <v>SURYA NARAIN BAJAJ</v>
          </cell>
        </row>
        <row r="279">
          <cell r="B279" t="str">
            <v>DTS160</v>
          </cell>
          <cell r="C279">
            <v>2.5</v>
          </cell>
          <cell r="D279">
            <v>39354</v>
          </cell>
          <cell r="E279">
            <v>79044</v>
          </cell>
          <cell r="F279" t="str">
            <v>S04844</v>
          </cell>
          <cell r="G279" t="str">
            <v>DTS160/UB1255#DTS</v>
          </cell>
          <cell r="H279">
            <v>89.93</v>
          </cell>
          <cell r="I279">
            <v>14000</v>
          </cell>
          <cell r="J279">
            <v>2122800</v>
          </cell>
          <cell r="K279">
            <v>2122800</v>
          </cell>
          <cell r="L279">
            <v>14636000</v>
          </cell>
          <cell r="M279" t="str">
            <v>KHUSHI HOUSING SOLUTIONS</v>
          </cell>
          <cell r="N279" t="str">
            <v>SANJAY KUMAR RATRA</v>
          </cell>
        </row>
        <row r="280">
          <cell r="B280" t="str">
            <v>DTS161</v>
          </cell>
          <cell r="C280">
            <v>2.5</v>
          </cell>
          <cell r="D280">
            <v>39354</v>
          </cell>
          <cell r="E280">
            <v>79066</v>
          </cell>
          <cell r="F280" t="str">
            <v>A03536</v>
          </cell>
          <cell r="G280" t="str">
            <v>DTS161/UB1365#DTS</v>
          </cell>
          <cell r="H280">
            <v>89.93</v>
          </cell>
          <cell r="I280">
            <v>14000</v>
          </cell>
          <cell r="J280">
            <v>2122800</v>
          </cell>
          <cell r="K280">
            <v>2700000</v>
          </cell>
          <cell r="L280">
            <v>14636000</v>
          </cell>
          <cell r="N280" t="str">
            <v>ARYAN GRANITES &amp; MONUMENTS (P</v>
          </cell>
        </row>
        <row r="281">
          <cell r="B281" t="str">
            <v>DTS201</v>
          </cell>
          <cell r="C281">
            <v>2.5</v>
          </cell>
          <cell r="D281">
            <v>39354</v>
          </cell>
          <cell r="E281">
            <v>78881</v>
          </cell>
          <cell r="F281" t="str">
            <v>H00991</v>
          </cell>
          <cell r="G281" t="str">
            <v>DTS201/UB1447#DTS</v>
          </cell>
          <cell r="H281">
            <v>132.19999999999999</v>
          </cell>
          <cell r="I281">
            <v>12000</v>
          </cell>
          <cell r="J281">
            <v>2651400</v>
          </cell>
          <cell r="K281">
            <v>2651400</v>
          </cell>
          <cell r="L281">
            <v>18387500</v>
          </cell>
          <cell r="M281" t="str">
            <v>AMIT ARORA(Real Estate Develo</v>
          </cell>
          <cell r="N281" t="str">
            <v>HULAS RAHUL GUPTA</v>
          </cell>
        </row>
        <row r="282">
          <cell r="B282" t="str">
            <v>DTS202</v>
          </cell>
          <cell r="C282">
            <v>2.5</v>
          </cell>
          <cell r="D282">
            <v>39354</v>
          </cell>
          <cell r="E282">
            <v>78890</v>
          </cell>
          <cell r="F282" t="str">
            <v>H00992</v>
          </cell>
          <cell r="G282" t="str">
            <v>DTS202/UB1448#DTS</v>
          </cell>
          <cell r="H282">
            <v>77.760000000000005</v>
          </cell>
          <cell r="I282">
            <v>12000</v>
          </cell>
          <cell r="J282">
            <v>1596600</v>
          </cell>
          <cell r="K282">
            <v>1596600</v>
          </cell>
          <cell r="L282">
            <v>11062500</v>
          </cell>
          <cell r="M282" t="str">
            <v>AMIT ARORA(Real Estate Develo</v>
          </cell>
          <cell r="N282" t="str">
            <v>HULAS RAHUL GUPTA</v>
          </cell>
        </row>
        <row r="283">
          <cell r="B283" t="str">
            <v>DTS203</v>
          </cell>
          <cell r="C283">
            <v>2.5</v>
          </cell>
          <cell r="D283">
            <v>39354</v>
          </cell>
          <cell r="E283">
            <v>78892</v>
          </cell>
          <cell r="F283" t="str">
            <v>H00993</v>
          </cell>
          <cell r="G283" t="str">
            <v>DTS203/UB1449#DTS</v>
          </cell>
          <cell r="H283">
            <v>71.91</v>
          </cell>
          <cell r="I283">
            <v>11000</v>
          </cell>
          <cell r="J283">
            <v>1367100</v>
          </cell>
          <cell r="K283">
            <v>1367100</v>
          </cell>
          <cell r="L283">
            <v>9501000</v>
          </cell>
          <cell r="M283" t="str">
            <v>AMIT ARORA(Real Estate Develo</v>
          </cell>
          <cell r="N283" t="str">
            <v>HULAS RAHUL GUPTA</v>
          </cell>
        </row>
        <row r="284">
          <cell r="B284" t="str">
            <v>DTS204</v>
          </cell>
          <cell r="C284">
            <v>2.5</v>
          </cell>
          <cell r="D284">
            <v>39354</v>
          </cell>
          <cell r="E284">
            <v>78898</v>
          </cell>
          <cell r="F284" t="str">
            <v>H00994</v>
          </cell>
          <cell r="G284" t="str">
            <v>DTS204/UB1450#DTS</v>
          </cell>
          <cell r="H284">
            <v>69.209999999999994</v>
          </cell>
          <cell r="I284">
            <v>11000</v>
          </cell>
          <cell r="J284">
            <v>1319250</v>
          </cell>
          <cell r="K284">
            <v>1319250</v>
          </cell>
          <cell r="L284">
            <v>9167500</v>
          </cell>
          <cell r="M284" t="str">
            <v>AMIT ARORA(Real Estate Develo</v>
          </cell>
          <cell r="N284" t="str">
            <v>HULAS RAHUL GUPTA</v>
          </cell>
        </row>
        <row r="285">
          <cell r="B285" t="str">
            <v>DTS205</v>
          </cell>
          <cell r="C285">
            <v>2.5</v>
          </cell>
          <cell r="D285">
            <v>39354</v>
          </cell>
          <cell r="E285">
            <v>78900</v>
          </cell>
          <cell r="F285" t="str">
            <v>H00995</v>
          </cell>
          <cell r="G285" t="str">
            <v>DTS205/UB1451#DTS</v>
          </cell>
          <cell r="H285">
            <v>69.209999999999994</v>
          </cell>
          <cell r="I285">
            <v>11000</v>
          </cell>
          <cell r="J285">
            <v>1319250</v>
          </cell>
          <cell r="K285">
            <v>1319250</v>
          </cell>
          <cell r="L285">
            <v>9167500</v>
          </cell>
          <cell r="M285" t="str">
            <v>AMIT ARORA(Real Estate Develo</v>
          </cell>
          <cell r="N285" t="str">
            <v>HULAS RAHUL GUPTA</v>
          </cell>
        </row>
        <row r="286">
          <cell r="B286" t="str">
            <v>DTS206</v>
          </cell>
          <cell r="C286">
            <v>2.5</v>
          </cell>
          <cell r="D286">
            <v>39354</v>
          </cell>
          <cell r="E286">
            <v>78907</v>
          </cell>
          <cell r="F286" t="str">
            <v>H00996</v>
          </cell>
          <cell r="G286" t="str">
            <v>DTS206/UB1452#DTS</v>
          </cell>
          <cell r="H286">
            <v>69.209999999999994</v>
          </cell>
          <cell r="I286">
            <v>11000</v>
          </cell>
          <cell r="J286">
            <v>1319250</v>
          </cell>
          <cell r="K286">
            <v>1319250</v>
          </cell>
          <cell r="L286">
            <v>9167500</v>
          </cell>
          <cell r="M286" t="str">
            <v>AMIT ARORA(Real Estate Develo</v>
          </cell>
          <cell r="N286" t="str">
            <v>HULAS RAHUL GUPTA</v>
          </cell>
        </row>
        <row r="287">
          <cell r="B287" t="str">
            <v>DTS207</v>
          </cell>
          <cell r="C287">
            <v>2.5</v>
          </cell>
          <cell r="D287">
            <v>39354</v>
          </cell>
          <cell r="E287">
            <v>78910</v>
          </cell>
          <cell r="F287" t="str">
            <v>H00997</v>
          </cell>
          <cell r="G287" t="str">
            <v>DTS207/UB1453#DTS</v>
          </cell>
          <cell r="H287">
            <v>69.209999999999994</v>
          </cell>
          <cell r="I287">
            <v>11000</v>
          </cell>
          <cell r="J287">
            <v>1319250</v>
          </cell>
          <cell r="K287">
            <v>1319250</v>
          </cell>
          <cell r="L287">
            <v>9167500</v>
          </cell>
          <cell r="M287" t="str">
            <v>AMIT ARORA(Real Estate Develo</v>
          </cell>
          <cell r="N287" t="str">
            <v>HULAS RAHUL GUPTA</v>
          </cell>
        </row>
        <row r="288">
          <cell r="B288" t="str">
            <v>DTS208</v>
          </cell>
          <cell r="C288">
            <v>2.5</v>
          </cell>
          <cell r="D288">
            <v>39354</v>
          </cell>
          <cell r="E288">
            <v>78912</v>
          </cell>
          <cell r="F288" t="str">
            <v>H00998</v>
          </cell>
          <cell r="G288" t="str">
            <v>DTS208/UB1454#DTS</v>
          </cell>
          <cell r="H288">
            <v>69.209999999999994</v>
          </cell>
          <cell r="I288">
            <v>11000</v>
          </cell>
          <cell r="J288">
            <v>1319250</v>
          </cell>
          <cell r="K288">
            <v>1319250</v>
          </cell>
          <cell r="L288">
            <v>9167500</v>
          </cell>
          <cell r="M288" t="str">
            <v>AMIT ARORA(Real Estate Develo</v>
          </cell>
          <cell r="N288" t="str">
            <v>HULAS RAHUL GUPTA</v>
          </cell>
        </row>
        <row r="289">
          <cell r="B289" t="str">
            <v>DTS209</v>
          </cell>
          <cell r="C289">
            <v>2.5</v>
          </cell>
          <cell r="D289">
            <v>39354</v>
          </cell>
          <cell r="E289">
            <v>78921</v>
          </cell>
          <cell r="F289" t="str">
            <v>H01000</v>
          </cell>
          <cell r="G289" t="str">
            <v>DTS209/UB1455#DTS</v>
          </cell>
          <cell r="H289">
            <v>90.02</v>
          </cell>
          <cell r="I289">
            <v>12000</v>
          </cell>
          <cell r="J289">
            <v>1834200</v>
          </cell>
          <cell r="K289">
            <v>1834200</v>
          </cell>
          <cell r="L289">
            <v>12712500</v>
          </cell>
          <cell r="M289" t="str">
            <v>AMIT ARORA(Real Estate Develo</v>
          </cell>
          <cell r="N289" t="str">
            <v>HULAS RAHUL GUPTA</v>
          </cell>
        </row>
        <row r="290">
          <cell r="B290" t="str">
            <v>DTS210</v>
          </cell>
          <cell r="C290">
            <v>2.5</v>
          </cell>
          <cell r="D290">
            <v>39354</v>
          </cell>
          <cell r="E290">
            <v>78925</v>
          </cell>
          <cell r="F290" t="str">
            <v>H01001</v>
          </cell>
          <cell r="G290" t="str">
            <v>DTS210/UB1456#DTS</v>
          </cell>
          <cell r="H290">
            <v>89.93</v>
          </cell>
          <cell r="I290">
            <v>12000</v>
          </cell>
          <cell r="J290">
            <v>1832400</v>
          </cell>
          <cell r="K290">
            <v>1832400</v>
          </cell>
          <cell r="L290">
            <v>12700000</v>
          </cell>
          <cell r="M290" t="str">
            <v>AMIT ARORA(Real Estate Develo</v>
          </cell>
          <cell r="N290" t="str">
            <v>HULAS RAHUL GUPTA</v>
          </cell>
        </row>
        <row r="291">
          <cell r="B291" t="str">
            <v>DTS211</v>
          </cell>
          <cell r="C291">
            <v>2.5</v>
          </cell>
          <cell r="D291">
            <v>39354</v>
          </cell>
          <cell r="E291">
            <v>78929</v>
          </cell>
          <cell r="F291" t="str">
            <v>H01004</v>
          </cell>
          <cell r="G291" t="str">
            <v>DTS211/UB1457#DTS</v>
          </cell>
          <cell r="H291">
            <v>65.400000000000006</v>
          </cell>
          <cell r="I291">
            <v>12000</v>
          </cell>
          <cell r="J291">
            <v>1357200</v>
          </cell>
          <cell r="K291">
            <v>1357200</v>
          </cell>
          <cell r="L291">
            <v>9400000</v>
          </cell>
          <cell r="M291" t="str">
            <v>AMIT ARORA(Real Estate Develo</v>
          </cell>
          <cell r="N291" t="str">
            <v>HULAS RAHUL GUPTA</v>
          </cell>
        </row>
        <row r="292">
          <cell r="B292" t="str">
            <v>DTS212</v>
          </cell>
          <cell r="C292">
            <v>2.5</v>
          </cell>
          <cell r="D292">
            <v>39354</v>
          </cell>
          <cell r="E292">
            <v>78932</v>
          </cell>
          <cell r="F292" t="str">
            <v>H01005</v>
          </cell>
          <cell r="G292" t="str">
            <v>DTS212/UB1458#DTS</v>
          </cell>
          <cell r="H292">
            <v>114.08</v>
          </cell>
          <cell r="I292">
            <v>12000</v>
          </cell>
          <cell r="J292">
            <v>2300400</v>
          </cell>
          <cell r="K292">
            <v>2764850</v>
          </cell>
          <cell r="L292">
            <v>15950000</v>
          </cell>
          <cell r="M292" t="str">
            <v>AMIT ARORA(Real Estate Develo</v>
          </cell>
          <cell r="N292" t="str">
            <v>HULAS RAHUL GUPTA</v>
          </cell>
        </row>
        <row r="293">
          <cell r="B293" t="str">
            <v>DTS214</v>
          </cell>
          <cell r="C293">
            <v>2.5</v>
          </cell>
          <cell r="D293">
            <v>39354</v>
          </cell>
          <cell r="E293">
            <v>78801</v>
          </cell>
          <cell r="F293" t="str">
            <v>J01489</v>
          </cell>
          <cell r="G293" t="str">
            <v>DTS214/UB1338#DTS</v>
          </cell>
          <cell r="H293">
            <v>150.22</v>
          </cell>
          <cell r="I293">
            <v>11000</v>
          </cell>
          <cell r="J293">
            <v>2758050</v>
          </cell>
          <cell r="K293">
            <v>2759000</v>
          </cell>
          <cell r="L293">
            <v>19195500</v>
          </cell>
          <cell r="M293" t="str">
            <v>ARVIND ESTATES (P) LTD</v>
          </cell>
          <cell r="N293" t="str">
            <v>JINDAL ART GLASS INNOVATIONS</v>
          </cell>
        </row>
        <row r="294">
          <cell r="B294" t="str">
            <v>DTS215</v>
          </cell>
          <cell r="C294">
            <v>2.5</v>
          </cell>
          <cell r="D294">
            <v>39354</v>
          </cell>
          <cell r="E294">
            <v>78789</v>
          </cell>
          <cell r="F294" t="str">
            <v>J01487</v>
          </cell>
          <cell r="G294" t="str">
            <v>DTS215/UB1287#DTS</v>
          </cell>
          <cell r="H294">
            <v>89</v>
          </cell>
          <cell r="I294">
            <v>11000</v>
          </cell>
          <cell r="J294">
            <v>1670700</v>
          </cell>
          <cell r="K294">
            <v>1671000</v>
          </cell>
          <cell r="L294">
            <v>11617000</v>
          </cell>
          <cell r="M294" t="str">
            <v>ARVIND ESTATES (P) LTD</v>
          </cell>
          <cell r="N294" t="str">
            <v>JINDAL ART GLASS INNOVATIONS</v>
          </cell>
        </row>
        <row r="295">
          <cell r="B295" t="str">
            <v>DTS216</v>
          </cell>
          <cell r="C295">
            <v>2.5</v>
          </cell>
          <cell r="D295">
            <v>39354</v>
          </cell>
          <cell r="E295">
            <v>78782</v>
          </cell>
          <cell r="F295" t="str">
            <v>J01484</v>
          </cell>
          <cell r="G295" t="str">
            <v>DTS216/UB1280#DTS</v>
          </cell>
          <cell r="H295">
            <v>89.74</v>
          </cell>
          <cell r="I295">
            <v>11000</v>
          </cell>
          <cell r="J295">
            <v>1683900</v>
          </cell>
          <cell r="K295">
            <v>1684000</v>
          </cell>
          <cell r="L295">
            <v>11709000</v>
          </cell>
          <cell r="M295" t="str">
            <v>ARVIND ESTATES (P) LTD</v>
          </cell>
          <cell r="N295" t="str">
            <v>JINDAL ART GLASS INNOVATIONS</v>
          </cell>
        </row>
        <row r="296">
          <cell r="B296" t="str">
            <v>DTS217</v>
          </cell>
          <cell r="C296">
            <v>2.5</v>
          </cell>
          <cell r="D296">
            <v>39354</v>
          </cell>
          <cell r="E296">
            <v>78786</v>
          </cell>
          <cell r="F296" t="str">
            <v>J01485</v>
          </cell>
          <cell r="G296" t="str">
            <v>DTS217/UB1283#DTS</v>
          </cell>
          <cell r="H296">
            <v>85</v>
          </cell>
          <cell r="I296">
            <v>11000</v>
          </cell>
          <cell r="J296">
            <v>1599750</v>
          </cell>
          <cell r="K296">
            <v>1600000</v>
          </cell>
          <cell r="L296">
            <v>11122500</v>
          </cell>
          <cell r="M296" t="str">
            <v>ARVIND ESTATES (P) LTD</v>
          </cell>
          <cell r="N296" t="str">
            <v>JINDAL ART GLASS INNOVATIONS</v>
          </cell>
        </row>
        <row r="297">
          <cell r="B297" t="str">
            <v>DTS218</v>
          </cell>
          <cell r="C297">
            <v>2.5</v>
          </cell>
          <cell r="D297">
            <v>39354</v>
          </cell>
          <cell r="E297">
            <v>78889</v>
          </cell>
          <cell r="F297" t="str">
            <v>J01493</v>
          </cell>
          <cell r="G297" t="str">
            <v>DTS218/UB1394#DTS</v>
          </cell>
          <cell r="H297">
            <v>69.209999999999994</v>
          </cell>
          <cell r="I297">
            <v>11000</v>
          </cell>
          <cell r="J297">
            <v>1319250</v>
          </cell>
          <cell r="K297">
            <v>1320000</v>
          </cell>
          <cell r="L297">
            <v>9167500</v>
          </cell>
          <cell r="M297" t="str">
            <v>ARVIND ESTATES (P) LTD</v>
          </cell>
          <cell r="N297" t="str">
            <v>JINDAL ART GLASS INNOVATIONS</v>
          </cell>
        </row>
        <row r="298">
          <cell r="B298" t="str">
            <v>DTS219</v>
          </cell>
          <cell r="C298">
            <v>2.5</v>
          </cell>
          <cell r="D298">
            <v>39354</v>
          </cell>
          <cell r="E298">
            <v>78800</v>
          </cell>
          <cell r="F298" t="str">
            <v>J01488</v>
          </cell>
          <cell r="G298" t="str">
            <v>DTS219/UB1336#DTS</v>
          </cell>
          <cell r="H298">
            <v>75.53</v>
          </cell>
          <cell r="I298">
            <v>11000</v>
          </cell>
          <cell r="J298">
            <v>1431450</v>
          </cell>
          <cell r="K298">
            <v>1432000</v>
          </cell>
          <cell r="L298">
            <v>9949500</v>
          </cell>
          <cell r="M298" t="str">
            <v>ARVIND ESTATES (P) LTD</v>
          </cell>
          <cell r="N298" t="str">
            <v>JINDAL ART GLASS INNOVATIONS</v>
          </cell>
        </row>
        <row r="299">
          <cell r="B299" t="str">
            <v>DTS220</v>
          </cell>
          <cell r="C299">
            <v>2.5</v>
          </cell>
          <cell r="D299">
            <v>39354</v>
          </cell>
          <cell r="E299">
            <v>79054</v>
          </cell>
          <cell r="F299" t="str">
            <v>J01508</v>
          </cell>
          <cell r="G299" t="str">
            <v>DTS220/UB1335#DTS</v>
          </cell>
          <cell r="H299">
            <v>75.53</v>
          </cell>
          <cell r="I299">
            <v>11000</v>
          </cell>
          <cell r="J299">
            <v>1431450</v>
          </cell>
          <cell r="K299">
            <v>1432000</v>
          </cell>
          <cell r="L299">
            <v>9949500</v>
          </cell>
          <cell r="M299" t="str">
            <v>ARVIND ESTATES (P) LTD</v>
          </cell>
          <cell r="N299" t="str">
            <v>JINDAL ART GLASS INNOVATIONS</v>
          </cell>
        </row>
        <row r="300">
          <cell r="B300" t="str">
            <v>DTS221</v>
          </cell>
          <cell r="C300">
            <v>2.5</v>
          </cell>
          <cell r="D300">
            <v>39354</v>
          </cell>
          <cell r="E300">
            <v>78945</v>
          </cell>
          <cell r="F300" t="str">
            <v>J01497</v>
          </cell>
          <cell r="G300" t="str">
            <v>DTS221/UB1334#DTS</v>
          </cell>
          <cell r="H300">
            <v>69.209999999999994</v>
          </cell>
          <cell r="I300">
            <v>11000</v>
          </cell>
          <cell r="J300">
            <v>1319250</v>
          </cell>
          <cell r="K300">
            <v>1320000</v>
          </cell>
          <cell r="L300">
            <v>9167500</v>
          </cell>
          <cell r="M300" t="str">
            <v>ARVIND ESTATES (P) LTD</v>
          </cell>
          <cell r="N300" t="str">
            <v>JINDAL ART GLASS INNOVATIONS</v>
          </cell>
        </row>
        <row r="301">
          <cell r="B301" t="str">
            <v>DTS222</v>
          </cell>
          <cell r="C301">
            <v>2.5</v>
          </cell>
          <cell r="D301">
            <v>39354</v>
          </cell>
          <cell r="E301">
            <v>78771</v>
          </cell>
          <cell r="F301" t="str">
            <v>J01483</v>
          </cell>
          <cell r="G301" t="str">
            <v>DTS222/UB1315#DTS</v>
          </cell>
          <cell r="H301">
            <v>85</v>
          </cell>
          <cell r="I301">
            <v>11000</v>
          </cell>
          <cell r="J301">
            <v>1599750</v>
          </cell>
          <cell r="K301">
            <v>1600000</v>
          </cell>
          <cell r="L301">
            <v>11122500</v>
          </cell>
          <cell r="M301" t="str">
            <v>ARVIND ESTATES (P) LTD</v>
          </cell>
          <cell r="N301" t="str">
            <v>JINDAL ART GLASS INNOVATIONS _x000C_</v>
          </cell>
        </row>
        <row r="302">
          <cell r="B302" t="str">
            <v>DTS223</v>
          </cell>
          <cell r="C302">
            <v>2.5</v>
          </cell>
          <cell r="D302">
            <v>39354</v>
          </cell>
          <cell r="E302">
            <v>78931</v>
          </cell>
          <cell r="F302" t="str">
            <v>J01496</v>
          </cell>
          <cell r="G302" t="str">
            <v>DTS223/UB1332#DTS</v>
          </cell>
          <cell r="H302">
            <v>89.74</v>
          </cell>
          <cell r="I302">
            <v>11000</v>
          </cell>
          <cell r="J302">
            <v>1683900</v>
          </cell>
          <cell r="K302">
            <v>1684000</v>
          </cell>
          <cell r="L302">
            <v>11709000</v>
          </cell>
          <cell r="M302" t="str">
            <v>ARVIND ESTATES (P) LTD</v>
          </cell>
          <cell r="N302" t="str">
            <v>JINDAL ART GLASS INNOVATIONS</v>
          </cell>
        </row>
        <row r="303">
          <cell r="B303" t="str">
            <v>DTS224</v>
          </cell>
          <cell r="C303">
            <v>2.5</v>
          </cell>
          <cell r="D303">
            <v>39354</v>
          </cell>
          <cell r="E303">
            <v>79083</v>
          </cell>
          <cell r="F303" t="str">
            <v>J01509</v>
          </cell>
          <cell r="G303" t="str">
            <v>DTS224/UB1478#DTS</v>
          </cell>
          <cell r="H303">
            <v>89</v>
          </cell>
          <cell r="I303">
            <v>11000</v>
          </cell>
          <cell r="J303">
            <v>1670700</v>
          </cell>
          <cell r="K303">
            <v>1671000</v>
          </cell>
          <cell r="L303">
            <v>11617000</v>
          </cell>
          <cell r="M303" t="str">
            <v>ARVIND ESTATES (P) LTD</v>
          </cell>
          <cell r="N303" t="str">
            <v>JINDAL ART GLASS INNOVATION P</v>
          </cell>
        </row>
        <row r="304">
          <cell r="B304" t="str">
            <v>DTS225</v>
          </cell>
          <cell r="C304">
            <v>2.5</v>
          </cell>
          <cell r="D304">
            <v>39354</v>
          </cell>
          <cell r="E304">
            <v>78885</v>
          </cell>
          <cell r="F304" t="str">
            <v>J01491</v>
          </cell>
          <cell r="G304" t="str">
            <v>DTS225/UB1395#DTS</v>
          </cell>
          <cell r="H304">
            <v>150.22</v>
          </cell>
          <cell r="I304">
            <v>11000</v>
          </cell>
          <cell r="J304">
            <v>2758050</v>
          </cell>
          <cell r="K304">
            <v>2759000</v>
          </cell>
          <cell r="L304">
            <v>19195500</v>
          </cell>
          <cell r="M304" t="str">
            <v>ARVIND ESTATES (P) LTD</v>
          </cell>
          <cell r="N304" t="str">
            <v>JINDAL ART GLASS INNOVATIONS</v>
          </cell>
        </row>
        <row r="305">
          <cell r="B305" t="str">
            <v>DTS226</v>
          </cell>
          <cell r="C305">
            <v>2.5</v>
          </cell>
          <cell r="D305">
            <v>39354</v>
          </cell>
          <cell r="E305">
            <v>78911</v>
          </cell>
          <cell r="F305" t="str">
            <v>K01276</v>
          </cell>
          <cell r="G305" t="str">
            <v>DTS226/UB1431#DTS</v>
          </cell>
          <cell r="H305">
            <v>114.08</v>
          </cell>
          <cell r="I305">
            <v>11000</v>
          </cell>
          <cell r="J305">
            <v>2116200</v>
          </cell>
          <cell r="K305">
            <v>2116200</v>
          </cell>
          <cell r="L305">
            <v>14722000</v>
          </cell>
          <cell r="M305" t="str">
            <v>C S &amp; ASSOCIATES</v>
          </cell>
          <cell r="N305" t="str">
            <v>KURIA MAL REAL ESTATE PVT. LT</v>
          </cell>
        </row>
        <row r="306">
          <cell r="B306" t="str">
            <v>DTS227</v>
          </cell>
          <cell r="C306">
            <v>2.5</v>
          </cell>
          <cell r="D306">
            <v>39354</v>
          </cell>
          <cell r="E306">
            <v>78917</v>
          </cell>
          <cell r="F306" t="str">
            <v>K01277</v>
          </cell>
          <cell r="G306" t="str">
            <v>DTS227/UB1432#DTS</v>
          </cell>
          <cell r="H306">
            <v>65.400000000000006</v>
          </cell>
          <cell r="I306">
            <v>13000</v>
          </cell>
          <cell r="J306">
            <v>1462800</v>
          </cell>
          <cell r="K306">
            <v>1462800</v>
          </cell>
          <cell r="L306">
            <v>10104000</v>
          </cell>
          <cell r="M306" t="str">
            <v>C S &amp; ASSOCIATES</v>
          </cell>
          <cell r="N306" t="str">
            <v>KURIA MAL REAL ESTATE PVT. LT</v>
          </cell>
        </row>
        <row r="307">
          <cell r="B307" t="str">
            <v>DTS228</v>
          </cell>
          <cell r="C307">
            <v>2.5</v>
          </cell>
          <cell r="D307">
            <v>39354</v>
          </cell>
          <cell r="E307">
            <v>78919</v>
          </cell>
          <cell r="F307" t="str">
            <v>K01278</v>
          </cell>
          <cell r="G307" t="str">
            <v>DTS228/UB1433#DTS</v>
          </cell>
          <cell r="H307">
            <v>89.93</v>
          </cell>
          <cell r="I307">
            <v>11000</v>
          </cell>
          <cell r="J307">
            <v>1687200</v>
          </cell>
          <cell r="K307">
            <v>1687200</v>
          </cell>
          <cell r="L307">
            <v>11732000</v>
          </cell>
          <cell r="M307" t="str">
            <v>C S &amp; ASSOCIATES</v>
          </cell>
          <cell r="N307" t="str">
            <v>KURIA MAL REAL ESTATE PVT. LT</v>
          </cell>
        </row>
        <row r="308">
          <cell r="B308" t="str">
            <v>DTS229</v>
          </cell>
          <cell r="C308">
            <v>2.5</v>
          </cell>
          <cell r="D308">
            <v>39354</v>
          </cell>
          <cell r="E308">
            <v>78924</v>
          </cell>
          <cell r="F308" t="str">
            <v>K01279</v>
          </cell>
          <cell r="G308" t="str">
            <v>DTS229/UB1434#DTS</v>
          </cell>
          <cell r="H308">
            <v>90.02</v>
          </cell>
          <cell r="I308">
            <v>11000</v>
          </cell>
          <cell r="J308">
            <v>1688850</v>
          </cell>
          <cell r="K308">
            <v>1688850</v>
          </cell>
          <cell r="L308">
            <v>11743500</v>
          </cell>
          <cell r="M308" t="str">
            <v>C S &amp; ASSOCIATES</v>
          </cell>
          <cell r="N308" t="str">
            <v>KURIA MAL REAL ESTATE PVT. LT</v>
          </cell>
        </row>
        <row r="309">
          <cell r="B309" t="str">
            <v>DTS230</v>
          </cell>
          <cell r="C309">
            <v>2.5</v>
          </cell>
          <cell r="D309">
            <v>39354</v>
          </cell>
          <cell r="E309">
            <v>78928</v>
          </cell>
          <cell r="F309" t="str">
            <v>K01280</v>
          </cell>
          <cell r="G309" t="str">
            <v>DTS230/UB1435#DTS</v>
          </cell>
          <cell r="H309">
            <v>69.209999999999994</v>
          </cell>
          <cell r="I309">
            <v>13000</v>
          </cell>
          <cell r="J309">
            <v>1542750</v>
          </cell>
          <cell r="K309">
            <v>1542750</v>
          </cell>
          <cell r="L309">
            <v>10657500</v>
          </cell>
          <cell r="M309" t="str">
            <v>C S &amp; ASSOCIATES</v>
          </cell>
          <cell r="N309" t="str">
            <v>KURIA MAL REAL ESTATE PVT. LT</v>
          </cell>
        </row>
        <row r="310">
          <cell r="B310" t="str">
            <v>DTS231</v>
          </cell>
          <cell r="C310">
            <v>2.5</v>
          </cell>
          <cell r="D310">
            <v>39354</v>
          </cell>
          <cell r="E310">
            <v>78935</v>
          </cell>
          <cell r="F310" t="str">
            <v>K01281</v>
          </cell>
          <cell r="G310" t="str">
            <v>DTS231/UB1436#DTS</v>
          </cell>
          <cell r="H310">
            <v>69.209999999999994</v>
          </cell>
          <cell r="I310">
            <v>13000</v>
          </cell>
          <cell r="J310">
            <v>1542750</v>
          </cell>
          <cell r="K310">
            <v>1542750</v>
          </cell>
          <cell r="L310">
            <v>10657500</v>
          </cell>
          <cell r="M310" t="str">
            <v>C S &amp; ASSOCIATES</v>
          </cell>
          <cell r="N310" t="str">
            <v>KURIA MAL REAL ESTATE PVT. LT</v>
          </cell>
        </row>
        <row r="311">
          <cell r="B311" t="str">
            <v>DTS232</v>
          </cell>
          <cell r="C311">
            <v>2.5</v>
          </cell>
          <cell r="D311">
            <v>39354</v>
          </cell>
          <cell r="E311">
            <v>78939</v>
          </cell>
          <cell r="F311" t="str">
            <v>K01282</v>
          </cell>
          <cell r="G311" t="str">
            <v>DTS232/UB1437#DTS</v>
          </cell>
          <cell r="H311">
            <v>69.209999999999994</v>
          </cell>
          <cell r="I311">
            <v>13000</v>
          </cell>
          <cell r="J311">
            <v>1542750</v>
          </cell>
          <cell r="K311">
            <v>1542750</v>
          </cell>
          <cell r="L311">
            <v>10657500</v>
          </cell>
          <cell r="M311" t="str">
            <v>C S &amp; ASSOCIATES</v>
          </cell>
          <cell r="N311" t="str">
            <v>KURIA MAL REAL ESTATE PVT. LT</v>
          </cell>
        </row>
        <row r="312">
          <cell r="B312" t="str">
            <v>DTS233</v>
          </cell>
          <cell r="C312">
            <v>2.5</v>
          </cell>
          <cell r="D312">
            <v>39354</v>
          </cell>
          <cell r="E312">
            <v>78943</v>
          </cell>
          <cell r="F312" t="str">
            <v>K01283</v>
          </cell>
          <cell r="G312" t="str">
            <v>DTS233/UB1438#DTS</v>
          </cell>
          <cell r="H312">
            <v>69.209999999999994</v>
          </cell>
          <cell r="I312">
            <v>13000</v>
          </cell>
          <cell r="J312">
            <v>1542750</v>
          </cell>
          <cell r="K312">
            <v>1542750</v>
          </cell>
          <cell r="L312">
            <v>10657500</v>
          </cell>
          <cell r="M312" t="str">
            <v>C S &amp; ASSOCIATES</v>
          </cell>
          <cell r="N312" t="str">
            <v>KURIA MAL REAL ESTATE PVT. LT</v>
          </cell>
        </row>
        <row r="313">
          <cell r="B313" t="str">
            <v>DTS234</v>
          </cell>
          <cell r="C313">
            <v>2.5</v>
          </cell>
          <cell r="D313">
            <v>39354</v>
          </cell>
          <cell r="E313">
            <v>78947</v>
          </cell>
          <cell r="F313" t="str">
            <v>K01284</v>
          </cell>
          <cell r="G313" t="str">
            <v>DTS234/UB1439#DTS</v>
          </cell>
          <cell r="H313">
            <v>69.209999999999994</v>
          </cell>
          <cell r="I313">
            <v>12000</v>
          </cell>
          <cell r="J313">
            <v>1431000</v>
          </cell>
          <cell r="K313">
            <v>1431000</v>
          </cell>
          <cell r="L313">
            <v>9912500</v>
          </cell>
          <cell r="M313" t="str">
            <v>C S &amp; ASSOCIATES</v>
          </cell>
          <cell r="N313" t="str">
            <v>KURIA MAL REAL ESTATE PVT. LT</v>
          </cell>
        </row>
        <row r="314">
          <cell r="B314" t="str">
            <v>DTS235</v>
          </cell>
          <cell r="C314">
            <v>2.5</v>
          </cell>
          <cell r="D314">
            <v>39354</v>
          </cell>
          <cell r="E314">
            <v>78952</v>
          </cell>
          <cell r="F314" t="str">
            <v>K01285</v>
          </cell>
          <cell r="G314" t="str">
            <v>DTS235/UB1440#DTS</v>
          </cell>
          <cell r="H314">
            <v>71.91</v>
          </cell>
          <cell r="I314">
            <v>12000</v>
          </cell>
          <cell r="J314">
            <v>1483200</v>
          </cell>
          <cell r="K314">
            <v>1483200</v>
          </cell>
          <cell r="L314">
            <v>10275000</v>
          </cell>
          <cell r="M314" t="str">
            <v>C S &amp; ASSOCIATES</v>
          </cell>
          <cell r="N314" t="str">
            <v>KURIA MAL REAL ESTATE PVT. LT</v>
          </cell>
        </row>
        <row r="315">
          <cell r="B315" t="str">
            <v>DTS236</v>
          </cell>
          <cell r="C315">
            <v>2.5</v>
          </cell>
          <cell r="D315">
            <v>39354</v>
          </cell>
          <cell r="E315">
            <v>78954</v>
          </cell>
          <cell r="F315" t="str">
            <v>K01286</v>
          </cell>
          <cell r="G315" t="str">
            <v>DTS236/UB1441#DTS</v>
          </cell>
          <cell r="H315">
            <v>77.760000000000005</v>
          </cell>
          <cell r="I315">
            <v>12000</v>
          </cell>
          <cell r="J315">
            <v>1596600</v>
          </cell>
          <cell r="K315">
            <v>1596600</v>
          </cell>
          <cell r="L315">
            <v>11062500</v>
          </cell>
          <cell r="M315" t="str">
            <v>C S &amp; ASSOCIATES</v>
          </cell>
          <cell r="N315" t="str">
            <v>KURIA MAL REAL ESTATE PVT. LT</v>
          </cell>
        </row>
        <row r="316">
          <cell r="B316" t="str">
            <v>DTS237</v>
          </cell>
          <cell r="C316">
            <v>2.5</v>
          </cell>
          <cell r="D316">
            <v>39354</v>
          </cell>
          <cell r="E316">
            <v>78959</v>
          </cell>
          <cell r="F316" t="str">
            <v>K01287</v>
          </cell>
          <cell r="G316" t="str">
            <v>DTS237/UB1442#DTS</v>
          </cell>
          <cell r="H316">
            <v>132.19999999999999</v>
          </cell>
          <cell r="I316">
            <v>12000</v>
          </cell>
          <cell r="J316">
            <v>2651400</v>
          </cell>
          <cell r="K316">
            <v>2651400</v>
          </cell>
          <cell r="L316">
            <v>18387500</v>
          </cell>
          <cell r="M316" t="str">
            <v>C S &amp; ASSOCIATES</v>
          </cell>
          <cell r="N316" t="str">
            <v>KURIA MAL REAL ESTATE PVT. LT</v>
          </cell>
        </row>
        <row r="317">
          <cell r="B317" t="str">
            <v>DTS238</v>
          </cell>
          <cell r="C317">
            <v>2.5</v>
          </cell>
          <cell r="D317">
            <v>39354</v>
          </cell>
          <cell r="E317">
            <v>78962</v>
          </cell>
          <cell r="F317" t="str">
            <v>K01288</v>
          </cell>
          <cell r="G317" t="str">
            <v>DTS238/UB1443#DTS</v>
          </cell>
          <cell r="H317">
            <v>73.760000000000005</v>
          </cell>
          <cell r="I317">
            <v>12000</v>
          </cell>
          <cell r="J317">
            <v>1519200</v>
          </cell>
          <cell r="K317">
            <v>1519200</v>
          </cell>
          <cell r="L317">
            <v>10525000</v>
          </cell>
          <cell r="M317" t="str">
            <v>C S &amp; ASSOCIATES</v>
          </cell>
          <cell r="N317" t="str">
            <v>KURIA MAL REAL ESTATE PVT. LT</v>
          </cell>
        </row>
        <row r="318">
          <cell r="B318" t="str">
            <v>DTS239</v>
          </cell>
          <cell r="C318">
            <v>2.5</v>
          </cell>
          <cell r="D318">
            <v>39354</v>
          </cell>
          <cell r="E318">
            <v>78967</v>
          </cell>
          <cell r="F318" t="str">
            <v>K01290</v>
          </cell>
          <cell r="G318" t="str">
            <v>DTS239/UB1444#DTS</v>
          </cell>
          <cell r="H318">
            <v>69.209999999999994</v>
          </cell>
          <cell r="I318">
            <v>12000</v>
          </cell>
          <cell r="J318">
            <v>1431000</v>
          </cell>
          <cell r="K318">
            <v>1431000</v>
          </cell>
          <cell r="L318">
            <v>9912500</v>
          </cell>
          <cell r="M318" t="str">
            <v>C S &amp; ASSOCIATES</v>
          </cell>
          <cell r="N318" t="str">
            <v>KURIA MAL REAL ESTATE PVT. LT</v>
          </cell>
        </row>
        <row r="319">
          <cell r="B319" t="str">
            <v>DTS240</v>
          </cell>
          <cell r="C319">
            <v>2.5</v>
          </cell>
          <cell r="D319">
            <v>39354</v>
          </cell>
          <cell r="E319">
            <v>78972</v>
          </cell>
          <cell r="F319" t="str">
            <v>K01292</v>
          </cell>
          <cell r="G319" t="str">
            <v>DTS240/UB1445#DTS</v>
          </cell>
          <cell r="H319">
            <v>69.209999999999994</v>
          </cell>
          <cell r="I319">
            <v>12000</v>
          </cell>
          <cell r="J319">
            <v>1431000</v>
          </cell>
          <cell r="K319">
            <v>1431000</v>
          </cell>
          <cell r="L319">
            <v>9912500</v>
          </cell>
          <cell r="M319" t="str">
            <v>C S &amp; ASSOCIATES</v>
          </cell>
          <cell r="N319" t="str">
            <v>KURIA MAL REAL ESTATE PVT. LT</v>
          </cell>
        </row>
        <row r="320">
          <cell r="B320" t="str">
            <v>DTS241</v>
          </cell>
          <cell r="C320">
            <v>2.5</v>
          </cell>
          <cell r="D320">
            <v>39354</v>
          </cell>
          <cell r="E320">
            <v>78973</v>
          </cell>
          <cell r="F320" t="str">
            <v>K01293</v>
          </cell>
          <cell r="G320" t="str">
            <v>DTS241/UB1446#DTS</v>
          </cell>
          <cell r="H320">
            <v>74.97</v>
          </cell>
          <cell r="I320">
            <v>13000</v>
          </cell>
          <cell r="J320">
            <v>1663650</v>
          </cell>
          <cell r="K320">
            <v>1663650</v>
          </cell>
          <cell r="L320">
            <v>11494500</v>
          </cell>
          <cell r="M320" t="str">
            <v>C S &amp; ASSOCIATES</v>
          </cell>
          <cell r="N320" t="str">
            <v>KURIA MAL REAL ESTATE PVT. LT</v>
          </cell>
        </row>
        <row r="321">
          <cell r="B321" t="str">
            <v>DTS242</v>
          </cell>
          <cell r="C321">
            <v>2.5</v>
          </cell>
          <cell r="D321">
            <v>39354</v>
          </cell>
          <cell r="E321">
            <v>78854</v>
          </cell>
          <cell r="F321" t="str">
            <v>D01051</v>
          </cell>
          <cell r="G321" t="str">
            <v>DTS242/UB1380#DTS</v>
          </cell>
          <cell r="H321">
            <v>104.52</v>
          </cell>
          <cell r="I321">
            <v>14000</v>
          </cell>
          <cell r="J321">
            <v>2452500</v>
          </cell>
          <cell r="K321">
            <v>2452500</v>
          </cell>
          <cell r="L321">
            <v>16912500</v>
          </cell>
          <cell r="M321" t="str">
            <v>LARES &amp; PENATES</v>
          </cell>
          <cell r="N321" t="str">
            <v>DHARAM VIR VAID</v>
          </cell>
        </row>
        <row r="322">
          <cell r="B322" t="str">
            <v>DTS243</v>
          </cell>
          <cell r="C322">
            <v>2.5</v>
          </cell>
          <cell r="D322">
            <v>39354</v>
          </cell>
          <cell r="E322">
            <v>79012</v>
          </cell>
          <cell r="F322" t="str">
            <v>J01503</v>
          </cell>
          <cell r="G322" t="str">
            <v>DTS243/UB1557#DTS</v>
          </cell>
          <cell r="H322">
            <v>69.209999999999994</v>
          </cell>
          <cell r="I322">
            <v>12000</v>
          </cell>
          <cell r="J322">
            <v>1431000</v>
          </cell>
          <cell r="K322">
            <v>1431000</v>
          </cell>
          <cell r="L322">
            <v>9912500</v>
          </cell>
          <cell r="M322" t="str">
            <v>ARVIND ESTATES (P) LTD</v>
          </cell>
          <cell r="N322" t="str">
            <v>JINDAL ART GLASS INNOVATIONS</v>
          </cell>
        </row>
        <row r="323">
          <cell r="B323" t="str">
            <v>DTS244</v>
          </cell>
          <cell r="C323">
            <v>2.5</v>
          </cell>
          <cell r="D323">
            <v>39354</v>
          </cell>
          <cell r="E323">
            <v>78899</v>
          </cell>
          <cell r="F323" t="str">
            <v>J01495</v>
          </cell>
          <cell r="G323" t="str">
            <v>DTS244/UB1409#DTS</v>
          </cell>
          <cell r="H323">
            <v>89.93</v>
          </cell>
          <cell r="I323">
            <v>11000</v>
          </cell>
          <cell r="J323">
            <v>1687200</v>
          </cell>
          <cell r="K323">
            <v>1688000</v>
          </cell>
          <cell r="L323">
            <v>11732000</v>
          </cell>
          <cell r="M323" t="str">
            <v>ARVIND ESTATES (P) LTD</v>
          </cell>
          <cell r="N323" t="str">
            <v>JINDAL ART GLASS INNOVATIONS</v>
          </cell>
        </row>
        <row r="324">
          <cell r="B324" t="str">
            <v>DTS245</v>
          </cell>
          <cell r="C324">
            <v>2.5</v>
          </cell>
          <cell r="D324">
            <v>39354</v>
          </cell>
          <cell r="E324">
            <v>78961</v>
          </cell>
          <cell r="F324" t="str">
            <v>J01500</v>
          </cell>
          <cell r="G324" t="str">
            <v>DTS245/UB1358#DTS</v>
          </cell>
          <cell r="H324">
            <v>89.93</v>
          </cell>
          <cell r="I324">
            <v>12000</v>
          </cell>
          <cell r="J324">
            <v>1832400</v>
          </cell>
          <cell r="K324">
            <v>1833000</v>
          </cell>
          <cell r="L324">
            <v>12700000</v>
          </cell>
          <cell r="M324" t="str">
            <v>ARVIND ESTATES (P) LTD</v>
          </cell>
          <cell r="N324" t="str">
            <v>JINDAL ART GLASS INNOVATIONS</v>
          </cell>
        </row>
        <row r="325">
          <cell r="B325" t="str">
            <v>DTS246</v>
          </cell>
          <cell r="C325">
            <v>2.5</v>
          </cell>
          <cell r="D325">
            <v>39354</v>
          </cell>
          <cell r="E325">
            <v>78958</v>
          </cell>
          <cell r="F325" t="str">
            <v>J01498</v>
          </cell>
          <cell r="G325" t="str">
            <v>DTS246/UB1245#DTS</v>
          </cell>
          <cell r="H325">
            <v>65.400000000000006</v>
          </cell>
          <cell r="I325">
            <v>12000</v>
          </cell>
          <cell r="J325">
            <v>1357200</v>
          </cell>
          <cell r="K325">
            <v>1358000</v>
          </cell>
          <cell r="L325">
            <v>9400000</v>
          </cell>
          <cell r="M325" t="str">
            <v>ARVIND ESTATES (P) LTD</v>
          </cell>
          <cell r="N325" t="str">
            <v>JINDAL ART GLASS INNVOATIONS</v>
          </cell>
        </row>
        <row r="326">
          <cell r="B326" t="str">
            <v>DTS247</v>
          </cell>
          <cell r="C326">
            <v>2.5</v>
          </cell>
          <cell r="D326">
            <v>39354</v>
          </cell>
          <cell r="E326">
            <v>78960</v>
          </cell>
          <cell r="F326" t="str">
            <v>J01499</v>
          </cell>
          <cell r="G326" t="str">
            <v>DTS247/UB1359#DTS</v>
          </cell>
          <cell r="H326">
            <v>178.84</v>
          </cell>
          <cell r="I326">
            <v>12000</v>
          </cell>
          <cell r="J326">
            <v>3555000</v>
          </cell>
          <cell r="K326">
            <v>3555000</v>
          </cell>
          <cell r="L326">
            <v>24662500</v>
          </cell>
          <cell r="M326" t="str">
            <v>ARVIND ESTATES (P) LTD</v>
          </cell>
          <cell r="N326" t="str">
            <v>JINDAL ART GLASS INNOVATIONS _x000C_</v>
          </cell>
        </row>
        <row r="327">
          <cell r="B327" t="str">
            <v>DTS248</v>
          </cell>
          <cell r="C327">
            <v>2.5</v>
          </cell>
          <cell r="D327">
            <v>39354</v>
          </cell>
          <cell r="E327">
            <v>79059</v>
          </cell>
          <cell r="F327" t="str">
            <v>E00096</v>
          </cell>
          <cell r="G327" t="str">
            <v>DTS248/UB1547#DTS</v>
          </cell>
          <cell r="H327">
            <v>65.400000000000006</v>
          </cell>
          <cell r="I327">
            <v>12000</v>
          </cell>
          <cell r="J327">
            <v>1357200</v>
          </cell>
          <cell r="K327">
            <v>1267200</v>
          </cell>
          <cell r="L327">
            <v>9400000</v>
          </cell>
          <cell r="M327" t="str">
            <v>C S &amp; ASSOCIATES</v>
          </cell>
          <cell r="N327" t="str">
            <v>EASTERN CARRIERS</v>
          </cell>
        </row>
        <row r="328">
          <cell r="B328" t="str">
            <v>DTS249</v>
          </cell>
          <cell r="C328">
            <v>2.5</v>
          </cell>
          <cell r="D328">
            <v>39354</v>
          </cell>
          <cell r="E328">
            <v>78940</v>
          </cell>
          <cell r="F328" t="str">
            <v>H01007</v>
          </cell>
          <cell r="G328" t="str">
            <v>DTS249/UB1344#DTS</v>
          </cell>
          <cell r="H328">
            <v>85.01</v>
          </cell>
          <cell r="I328">
            <v>12000</v>
          </cell>
          <cell r="J328">
            <v>1737000</v>
          </cell>
          <cell r="K328">
            <v>1647000</v>
          </cell>
          <cell r="L328">
            <v>12037500</v>
          </cell>
          <cell r="M328" t="str">
            <v>C S &amp; ASSOCIATES</v>
          </cell>
          <cell r="N328" t="str">
            <v>HINDUSTAN REFRIGERATION STORE</v>
          </cell>
        </row>
        <row r="329">
          <cell r="B329" t="str">
            <v>DTS255</v>
          </cell>
          <cell r="C329">
            <v>2.5</v>
          </cell>
          <cell r="D329">
            <v>39354</v>
          </cell>
          <cell r="E329">
            <v>78776</v>
          </cell>
          <cell r="F329" t="str">
            <v>H00985</v>
          </cell>
          <cell r="G329" t="str">
            <v>DTS255/UB1324#DTS</v>
          </cell>
          <cell r="H329">
            <v>85</v>
          </cell>
          <cell r="I329">
            <v>12000</v>
          </cell>
          <cell r="J329">
            <v>1737000</v>
          </cell>
          <cell r="K329">
            <v>1737000</v>
          </cell>
          <cell r="L329">
            <v>12037500</v>
          </cell>
          <cell r="M329" t="str">
            <v>C S &amp; ASSOCIATES</v>
          </cell>
          <cell r="N329" t="str">
            <v>HARVINDER SINGH SETHI</v>
          </cell>
        </row>
        <row r="330">
          <cell r="B330" t="str">
            <v>DTS256</v>
          </cell>
          <cell r="C330">
            <v>2.5</v>
          </cell>
          <cell r="D330">
            <v>39354</v>
          </cell>
          <cell r="E330">
            <v>78781</v>
          </cell>
          <cell r="F330" t="str">
            <v>H00986</v>
          </cell>
          <cell r="G330" t="str">
            <v>DTS256/UB1325#DTS</v>
          </cell>
          <cell r="H330">
            <v>85</v>
          </cell>
          <cell r="I330">
            <v>12000</v>
          </cell>
          <cell r="J330">
            <v>1737000</v>
          </cell>
          <cell r="K330">
            <v>1737000</v>
          </cell>
          <cell r="L330">
            <v>12037500</v>
          </cell>
          <cell r="M330" t="str">
            <v>C S &amp; ASSOCIATES</v>
          </cell>
          <cell r="N330" t="str">
            <v>HARVINDER SINGH SETHI</v>
          </cell>
        </row>
        <row r="331">
          <cell r="B331" t="str">
            <v>DTS257</v>
          </cell>
          <cell r="C331">
            <v>2.5</v>
          </cell>
          <cell r="D331">
            <v>39354</v>
          </cell>
          <cell r="E331">
            <v>78790</v>
          </cell>
          <cell r="F331" t="str">
            <v>H00988</v>
          </cell>
          <cell r="G331" t="str">
            <v>DTS257/UB1326#DTS</v>
          </cell>
          <cell r="H331">
            <v>65.400000000000006</v>
          </cell>
          <cell r="I331">
            <v>11000</v>
          </cell>
          <cell r="J331">
            <v>1251600</v>
          </cell>
          <cell r="K331">
            <v>1251600</v>
          </cell>
          <cell r="L331">
            <v>8696000</v>
          </cell>
          <cell r="M331" t="str">
            <v>C S &amp; ASSOCIATES</v>
          </cell>
          <cell r="N331" t="str">
            <v>HARVINDER SINGH SETHI</v>
          </cell>
        </row>
        <row r="332">
          <cell r="B332" t="str">
            <v>DTS258</v>
          </cell>
          <cell r="C332">
            <v>2.5</v>
          </cell>
          <cell r="D332">
            <v>39354</v>
          </cell>
          <cell r="E332">
            <v>78791</v>
          </cell>
          <cell r="F332" t="str">
            <v>H00989</v>
          </cell>
          <cell r="G332" t="str">
            <v>DTS258/UB1327#DTS</v>
          </cell>
          <cell r="H332">
            <v>178.84</v>
          </cell>
          <cell r="I332">
            <v>11000</v>
          </cell>
          <cell r="J332">
            <v>3266250</v>
          </cell>
          <cell r="K332">
            <v>3266250</v>
          </cell>
          <cell r="L332">
            <v>22737500</v>
          </cell>
          <cell r="M332" t="str">
            <v>C S &amp; ASSOCIATES</v>
          </cell>
          <cell r="N332" t="str">
            <v>HARVINDER SINGH SETHI</v>
          </cell>
        </row>
        <row r="333">
          <cell r="B333" t="str">
            <v>DTS259</v>
          </cell>
          <cell r="C333">
            <v>2.5</v>
          </cell>
          <cell r="D333">
            <v>39354</v>
          </cell>
          <cell r="E333">
            <v>78792</v>
          </cell>
          <cell r="F333" t="str">
            <v>H00990</v>
          </cell>
          <cell r="G333" t="str">
            <v>DTS259/UB1328#DTS</v>
          </cell>
          <cell r="H333">
            <v>65.400000000000006</v>
          </cell>
          <cell r="I333">
            <v>11000</v>
          </cell>
          <cell r="J333">
            <v>1251600</v>
          </cell>
          <cell r="K333">
            <v>1251600</v>
          </cell>
          <cell r="L333">
            <v>8696000</v>
          </cell>
          <cell r="M333" t="str">
            <v>C S &amp; ASSOCIATES</v>
          </cell>
          <cell r="N333" t="str">
            <v>HARVINDER SINGH SETHI</v>
          </cell>
        </row>
        <row r="334">
          <cell r="B334" t="str">
            <v>DTS260</v>
          </cell>
          <cell r="C334">
            <v>2.5</v>
          </cell>
          <cell r="D334">
            <v>39354</v>
          </cell>
          <cell r="E334">
            <v>78769</v>
          </cell>
          <cell r="F334" t="str">
            <v>A03503</v>
          </cell>
          <cell r="G334" t="str">
            <v>DTS260/UB1270#DTS</v>
          </cell>
          <cell r="H334">
            <v>89.93</v>
          </cell>
          <cell r="I334">
            <v>11000</v>
          </cell>
          <cell r="J334">
            <v>1687200</v>
          </cell>
          <cell r="K334">
            <v>1687200</v>
          </cell>
          <cell r="L334">
            <v>11732000</v>
          </cell>
          <cell r="M334" t="str">
            <v>C S &amp; ASSOCIATES</v>
          </cell>
          <cell r="N334" t="str">
            <v>APPOLO CRANES PVT LTD</v>
          </cell>
        </row>
        <row r="335">
          <cell r="B335" t="str">
            <v>DTS261</v>
          </cell>
          <cell r="C335">
            <v>2.5</v>
          </cell>
          <cell r="D335">
            <v>39354</v>
          </cell>
          <cell r="E335">
            <v>78768</v>
          </cell>
          <cell r="F335" t="str">
            <v>A03502</v>
          </cell>
          <cell r="G335" t="str">
            <v>DTS261/UB1269#DTS</v>
          </cell>
          <cell r="H335">
            <v>89.93</v>
          </cell>
          <cell r="I335">
            <v>11000</v>
          </cell>
          <cell r="J335">
            <v>1687200</v>
          </cell>
          <cell r="K335">
            <v>1687200</v>
          </cell>
          <cell r="L335">
            <v>11732000</v>
          </cell>
          <cell r="M335" t="str">
            <v>C S &amp; ASSOCIATES</v>
          </cell>
          <cell r="N335" t="str">
            <v>APPOLO CRANES PVT LTD</v>
          </cell>
        </row>
        <row r="336">
          <cell r="B336" t="str">
            <v>DTS262</v>
          </cell>
          <cell r="C336">
            <v>2.5</v>
          </cell>
          <cell r="D336">
            <v>39354</v>
          </cell>
          <cell r="E336">
            <v>78774</v>
          </cell>
          <cell r="F336" t="str">
            <v>A03504</v>
          </cell>
          <cell r="G336" t="str">
            <v>DTS262/UB1271#DTS</v>
          </cell>
          <cell r="H336">
            <v>69.209999999999994</v>
          </cell>
          <cell r="I336">
            <v>12000</v>
          </cell>
          <cell r="J336">
            <v>1431000</v>
          </cell>
          <cell r="K336">
            <v>1431000</v>
          </cell>
          <cell r="L336">
            <v>9912500</v>
          </cell>
          <cell r="M336" t="str">
            <v>C S &amp; ASSOCIATES</v>
          </cell>
          <cell r="N336" t="str">
            <v>APPOLO CRANES PVT LTD</v>
          </cell>
        </row>
        <row r="337">
          <cell r="B337" t="str">
            <v>DTS263</v>
          </cell>
          <cell r="C337">
            <v>2.5</v>
          </cell>
          <cell r="D337">
            <v>39354</v>
          </cell>
          <cell r="E337">
            <v>78785</v>
          </cell>
          <cell r="F337" t="str">
            <v>A03507</v>
          </cell>
          <cell r="G337" t="str">
            <v>DTS263/UB1273#DTS</v>
          </cell>
          <cell r="H337">
            <v>104.52</v>
          </cell>
          <cell r="I337">
            <v>11000</v>
          </cell>
          <cell r="J337">
            <v>1946250</v>
          </cell>
          <cell r="K337">
            <v>1946250</v>
          </cell>
          <cell r="L337">
            <v>13537500</v>
          </cell>
          <cell r="M337" t="str">
            <v>C S &amp; ASSOCIATES</v>
          </cell>
          <cell r="N337" t="str">
            <v>APPOLO CRANES PVT LTD</v>
          </cell>
        </row>
        <row r="338">
          <cell r="B338" t="str">
            <v>DTS264</v>
          </cell>
          <cell r="C338">
            <v>2.5</v>
          </cell>
          <cell r="D338">
            <v>39354</v>
          </cell>
          <cell r="E338">
            <v>78936</v>
          </cell>
          <cell r="F338" t="str">
            <v>H01006</v>
          </cell>
          <cell r="G338" t="str">
            <v>DTS264/UB1459#DTS</v>
          </cell>
          <cell r="H338">
            <v>74.97</v>
          </cell>
          <cell r="I338">
            <v>12000</v>
          </cell>
          <cell r="J338">
            <v>1542600</v>
          </cell>
          <cell r="K338">
            <v>1542600</v>
          </cell>
          <cell r="L338">
            <v>10687500</v>
          </cell>
          <cell r="M338" t="str">
            <v>AMIT ARORA(Real Estate Develo</v>
          </cell>
          <cell r="N338" t="str">
            <v>HULAS RAHUL GUPTA</v>
          </cell>
        </row>
        <row r="339">
          <cell r="B339" t="str">
            <v>DTS265</v>
          </cell>
          <cell r="C339">
            <v>2.5</v>
          </cell>
          <cell r="D339">
            <v>39354</v>
          </cell>
          <cell r="E339">
            <v>78942</v>
          </cell>
          <cell r="F339" t="str">
            <v>H01008</v>
          </cell>
          <cell r="G339" t="str">
            <v>DTS265/UB1460#DTS</v>
          </cell>
          <cell r="H339">
            <v>69.209999999999994</v>
          </cell>
          <cell r="I339">
            <v>11000</v>
          </cell>
          <cell r="J339">
            <v>1319250</v>
          </cell>
          <cell r="K339">
            <v>1319250</v>
          </cell>
          <cell r="L339">
            <v>9167500</v>
          </cell>
          <cell r="M339" t="str">
            <v>AMIT ARORA(Real Estate Develo</v>
          </cell>
          <cell r="N339" t="str">
            <v>HULAS RAHUL GUPTA</v>
          </cell>
        </row>
        <row r="340">
          <cell r="B340" t="str">
            <v>DTS266</v>
          </cell>
          <cell r="C340">
            <v>2.5</v>
          </cell>
          <cell r="D340">
            <v>39354</v>
          </cell>
          <cell r="E340">
            <v>78944</v>
          </cell>
          <cell r="F340" t="str">
            <v>H01010</v>
          </cell>
          <cell r="G340" t="str">
            <v>DTS266/UB1461#DTS</v>
          </cell>
          <cell r="H340">
            <v>69.209999999999994</v>
          </cell>
          <cell r="I340">
            <v>12000</v>
          </cell>
          <cell r="J340">
            <v>1431000</v>
          </cell>
          <cell r="K340">
            <v>1431000</v>
          </cell>
          <cell r="L340">
            <v>9912500</v>
          </cell>
          <cell r="M340" t="str">
            <v>AMIT ARORA(Real Estate Develo</v>
          </cell>
          <cell r="N340" t="str">
            <v>HULAS RAHUL GUPTA</v>
          </cell>
        </row>
        <row r="341">
          <cell r="B341" t="str">
            <v>DTS267</v>
          </cell>
          <cell r="C341">
            <v>2.5</v>
          </cell>
          <cell r="D341">
            <v>39354</v>
          </cell>
          <cell r="E341">
            <v>78948</v>
          </cell>
          <cell r="F341" t="str">
            <v>H01011</v>
          </cell>
          <cell r="G341" t="str">
            <v>DTS267/UB1462#DTS</v>
          </cell>
          <cell r="H341">
            <v>73.760000000000005</v>
          </cell>
          <cell r="I341">
            <v>11000</v>
          </cell>
          <cell r="J341">
            <v>1400100</v>
          </cell>
          <cell r="K341">
            <v>1707150</v>
          </cell>
          <cell r="L341">
            <v>9731000</v>
          </cell>
          <cell r="M341" t="str">
            <v>AMIT ARORA(Real Estate Develo</v>
          </cell>
          <cell r="N341" t="str">
            <v>HULAS RAHUL GUPTA</v>
          </cell>
        </row>
        <row r="342">
          <cell r="B342" t="str">
            <v>DTS304</v>
          </cell>
          <cell r="C342">
            <v>2.5</v>
          </cell>
          <cell r="D342">
            <v>39354</v>
          </cell>
          <cell r="E342">
            <v>78770</v>
          </cell>
          <cell r="F342" t="str">
            <v>G00771</v>
          </cell>
          <cell r="G342" t="str">
            <v>DTS304/UB1316#DTS</v>
          </cell>
          <cell r="H342">
            <v>69.209999999999994</v>
          </cell>
          <cell r="I342">
            <v>12000</v>
          </cell>
          <cell r="J342">
            <v>1431000</v>
          </cell>
          <cell r="K342">
            <v>1431000</v>
          </cell>
          <cell r="L342">
            <v>9912500</v>
          </cell>
          <cell r="M342" t="str">
            <v>C S &amp; ASSOCIATES</v>
          </cell>
          <cell r="N342" t="str">
            <v>GUNEET KAUR SAHNI</v>
          </cell>
        </row>
        <row r="343">
          <cell r="B343" t="str">
            <v>DTS309</v>
          </cell>
          <cell r="C343">
            <v>2.5</v>
          </cell>
          <cell r="D343">
            <v>39354</v>
          </cell>
          <cell r="E343">
            <v>79079</v>
          </cell>
          <cell r="F343" t="str">
            <v>P01726</v>
          </cell>
          <cell r="G343" t="str">
            <v>DTS309/UB1258#DTS</v>
          </cell>
          <cell r="H343">
            <v>90.02</v>
          </cell>
          <cell r="I343">
            <v>12000</v>
          </cell>
          <cell r="J343">
            <v>1834200</v>
          </cell>
          <cell r="K343">
            <v>1890000</v>
          </cell>
          <cell r="L343">
            <v>12712500</v>
          </cell>
          <cell r="M343" t="str">
            <v>C S &amp; ASSOCIATES</v>
          </cell>
          <cell r="N343" t="str">
            <v>PRECI TURN PVT LTD</v>
          </cell>
        </row>
        <row r="344">
          <cell r="B344" t="str">
            <v>DTS310</v>
          </cell>
          <cell r="C344">
            <v>2.5</v>
          </cell>
          <cell r="D344">
            <v>39354</v>
          </cell>
          <cell r="E344">
            <v>78784</v>
          </cell>
          <cell r="F344" t="str">
            <v>H00987</v>
          </cell>
          <cell r="G344" t="str">
            <v>DTS310/UB1284#DTS</v>
          </cell>
          <cell r="H344">
            <v>89.93</v>
          </cell>
          <cell r="I344">
            <v>12000</v>
          </cell>
          <cell r="J344">
            <v>1832400</v>
          </cell>
          <cell r="K344">
            <v>1832400</v>
          </cell>
          <cell r="L344">
            <v>12700000</v>
          </cell>
          <cell r="M344" t="str">
            <v>C S &amp; ASSOCIATES</v>
          </cell>
          <cell r="N344" t="str">
            <v>HIMANSHU GUPTA</v>
          </cell>
        </row>
        <row r="345">
          <cell r="B345" t="str">
            <v>DTS312</v>
          </cell>
          <cell r="C345">
            <v>2.5</v>
          </cell>
          <cell r="D345">
            <v>39354</v>
          </cell>
          <cell r="E345">
            <v>78832</v>
          </cell>
          <cell r="F345" t="str">
            <v>P01717</v>
          </cell>
          <cell r="G345" t="str">
            <v>DTS312/UB1306#DTS</v>
          </cell>
          <cell r="H345">
            <v>114.08</v>
          </cell>
          <cell r="I345">
            <v>14000</v>
          </cell>
          <cell r="J345">
            <v>2668800</v>
          </cell>
          <cell r="K345">
            <v>2700000</v>
          </cell>
          <cell r="L345">
            <v>18406000</v>
          </cell>
          <cell r="M345" t="str">
            <v>AMIT ARORA(Real Estate Develo</v>
          </cell>
          <cell r="N345" t="str">
            <v>PRADEEP LAKSHMI CHAND ANAND</v>
          </cell>
        </row>
        <row r="346">
          <cell r="B346" t="str">
            <v>DTS315</v>
          </cell>
          <cell r="C346">
            <v>2.5</v>
          </cell>
          <cell r="D346">
            <v>39354</v>
          </cell>
          <cell r="E346">
            <v>78938</v>
          </cell>
          <cell r="F346" t="str">
            <v>S04837</v>
          </cell>
          <cell r="G346" t="str">
            <v>DTS315/UB1480#DTS</v>
          </cell>
          <cell r="H346">
            <v>89</v>
          </cell>
          <cell r="I346">
            <v>11000</v>
          </cell>
          <cell r="J346">
            <v>1670700</v>
          </cell>
          <cell r="K346">
            <v>1671000</v>
          </cell>
          <cell r="L346">
            <v>11617000</v>
          </cell>
          <cell r="M346" t="str">
            <v>ARVIND ASSOCIATES</v>
          </cell>
          <cell r="N346" t="str">
            <v>SUMIT LAHOTI</v>
          </cell>
        </row>
        <row r="347">
          <cell r="B347" t="str">
            <v>DTS316</v>
          </cell>
          <cell r="C347">
            <v>2.5</v>
          </cell>
          <cell r="D347">
            <v>39354</v>
          </cell>
          <cell r="E347">
            <v>78862</v>
          </cell>
          <cell r="F347" t="str">
            <v>S04822</v>
          </cell>
          <cell r="G347" t="str">
            <v>DTS316/UB1406#DTS</v>
          </cell>
          <cell r="H347">
            <v>89.74</v>
          </cell>
          <cell r="I347">
            <v>12000</v>
          </cell>
          <cell r="J347">
            <v>1828800</v>
          </cell>
          <cell r="K347">
            <v>1829000</v>
          </cell>
          <cell r="L347">
            <v>12675000</v>
          </cell>
          <cell r="M347" t="str">
            <v>AJIT ESTATES (P) LTD</v>
          </cell>
          <cell r="N347" t="str">
            <v>SHRI PARASRAM HOLDINGS P LTD</v>
          </cell>
        </row>
        <row r="348">
          <cell r="B348" t="str">
            <v>DTS317</v>
          </cell>
          <cell r="C348">
            <v>2.5</v>
          </cell>
          <cell r="D348">
            <v>39354</v>
          </cell>
          <cell r="E348">
            <v>78850</v>
          </cell>
          <cell r="F348" t="str">
            <v>S04818</v>
          </cell>
          <cell r="G348" t="str">
            <v>DTS317/UB1388#DTS</v>
          </cell>
          <cell r="H348">
            <v>85</v>
          </cell>
          <cell r="I348">
            <v>12000</v>
          </cell>
          <cell r="J348">
            <v>1737000</v>
          </cell>
          <cell r="K348">
            <v>1737000</v>
          </cell>
          <cell r="L348">
            <v>12037500</v>
          </cell>
          <cell r="M348" t="str">
            <v>AJIT ESTATES (P) LTD</v>
          </cell>
          <cell r="N348" t="str">
            <v>SHRI PARASRAM HOLDINGS PVT LT</v>
          </cell>
        </row>
        <row r="349">
          <cell r="B349" t="str">
            <v>DTS318</v>
          </cell>
          <cell r="C349">
            <v>2.5</v>
          </cell>
          <cell r="D349">
            <v>39354</v>
          </cell>
          <cell r="E349">
            <v>78971</v>
          </cell>
          <cell r="F349" t="str">
            <v>P01724</v>
          </cell>
          <cell r="G349" t="str">
            <v>DTS318/UB1370#DTS</v>
          </cell>
          <cell r="H349">
            <v>69.209999999999994</v>
          </cell>
          <cell r="I349">
            <v>14000</v>
          </cell>
          <cell r="J349">
            <v>1654500</v>
          </cell>
          <cell r="K349">
            <v>1655000</v>
          </cell>
          <cell r="L349">
            <v>11402500</v>
          </cell>
          <cell r="M349" t="str">
            <v>AJIT ESTATES (P) LTD</v>
          </cell>
          <cell r="N349" t="str">
            <v>SHRI PARASRAM HOLDINGS PVT. L</v>
          </cell>
        </row>
        <row r="350">
          <cell r="B350" t="str">
            <v>DTS319</v>
          </cell>
          <cell r="C350">
            <v>2.5</v>
          </cell>
          <cell r="D350">
            <v>39354</v>
          </cell>
          <cell r="E350">
            <v>78883</v>
          </cell>
          <cell r="F350" t="str">
            <v>S04827</v>
          </cell>
          <cell r="G350" t="str">
            <v>DTS319/UB1353#DTS</v>
          </cell>
          <cell r="H350">
            <v>75.53</v>
          </cell>
          <cell r="I350">
            <v>11000</v>
          </cell>
          <cell r="J350">
            <v>1431450</v>
          </cell>
          <cell r="K350">
            <v>1432000</v>
          </cell>
          <cell r="L350">
            <v>9949500</v>
          </cell>
          <cell r="M350" t="str">
            <v>AJIT ESTATES (P) LTD</v>
          </cell>
          <cell r="N350" t="str">
            <v>SHRI PARASRAM HOLDING (P) LTD</v>
          </cell>
        </row>
        <row r="351">
          <cell r="B351" t="str">
            <v>DTS320</v>
          </cell>
          <cell r="C351">
            <v>2.5</v>
          </cell>
          <cell r="D351">
            <v>39354</v>
          </cell>
          <cell r="E351">
            <v>79071</v>
          </cell>
          <cell r="F351" t="str">
            <v>S04852</v>
          </cell>
          <cell r="G351" t="str">
            <v>DTS320/UB1425#DTS</v>
          </cell>
          <cell r="H351">
            <v>75.53</v>
          </cell>
          <cell r="I351">
            <v>13000</v>
          </cell>
          <cell r="J351">
            <v>1675350</v>
          </cell>
          <cell r="K351">
            <v>1676000</v>
          </cell>
          <cell r="L351">
            <v>11575500</v>
          </cell>
          <cell r="M351" t="str">
            <v>AJIT ESTATES (P) LTD</v>
          </cell>
          <cell r="N351" t="str">
            <v>SHRI PARASRAM HOLDINGS PVT. L_x000C_</v>
          </cell>
        </row>
        <row r="352">
          <cell r="B352" t="str">
            <v>DTS321</v>
          </cell>
          <cell r="C352">
            <v>2.5</v>
          </cell>
          <cell r="D352">
            <v>39354</v>
          </cell>
          <cell r="E352">
            <v>78893</v>
          </cell>
          <cell r="F352" t="str">
            <v>S04830</v>
          </cell>
          <cell r="G352" t="str">
            <v>DTS321/UB1352#DTS</v>
          </cell>
          <cell r="H352">
            <v>69.209999999999994</v>
          </cell>
          <cell r="I352">
            <v>12000</v>
          </cell>
          <cell r="J352">
            <v>1431000</v>
          </cell>
          <cell r="K352">
            <v>1431000</v>
          </cell>
          <cell r="L352">
            <v>9912500</v>
          </cell>
          <cell r="M352" t="str">
            <v>AJIT ESTATES (P) LTD</v>
          </cell>
          <cell r="N352" t="str">
            <v>SHRI PARASRAM HOLDING (P) LTD</v>
          </cell>
        </row>
        <row r="353">
          <cell r="B353" t="str">
            <v>DTS322</v>
          </cell>
          <cell r="C353">
            <v>2.5</v>
          </cell>
          <cell r="D353">
            <v>39354</v>
          </cell>
          <cell r="E353">
            <v>79067</v>
          </cell>
          <cell r="F353" t="str">
            <v>S04849</v>
          </cell>
          <cell r="G353" t="str">
            <v>DTS322/UB1426#DTS</v>
          </cell>
          <cell r="H353">
            <v>85</v>
          </cell>
          <cell r="I353">
            <v>11000</v>
          </cell>
          <cell r="J353">
            <v>1599750</v>
          </cell>
          <cell r="K353">
            <v>1600000</v>
          </cell>
          <cell r="L353">
            <v>11122500</v>
          </cell>
          <cell r="M353" t="str">
            <v>AJIT ESTATES (P) LTD</v>
          </cell>
          <cell r="N353" t="str">
            <v>SHRI PARASRAM HOLDINGS PVT. L</v>
          </cell>
        </row>
        <row r="354">
          <cell r="B354" t="str">
            <v>DTS323</v>
          </cell>
          <cell r="C354">
            <v>2.5</v>
          </cell>
          <cell r="D354">
            <v>39354</v>
          </cell>
          <cell r="E354">
            <v>79073</v>
          </cell>
          <cell r="F354" t="str">
            <v>S04853</v>
          </cell>
          <cell r="G354" t="str">
            <v>DTS323/UB1427#DTS</v>
          </cell>
          <cell r="H354">
            <v>89.74</v>
          </cell>
          <cell r="I354">
            <v>11000</v>
          </cell>
          <cell r="J354">
            <v>1683900</v>
          </cell>
          <cell r="K354">
            <v>1684000</v>
          </cell>
          <cell r="L354">
            <v>11709000</v>
          </cell>
          <cell r="M354" t="str">
            <v>AJIT ESTATES (P) LTD</v>
          </cell>
          <cell r="N354" t="str">
            <v>SHRI PARASRAM HOLDINGS PVT. L</v>
          </cell>
        </row>
        <row r="355">
          <cell r="B355" t="str">
            <v>DTS324</v>
          </cell>
          <cell r="C355">
            <v>2.5</v>
          </cell>
          <cell r="D355">
            <v>39354</v>
          </cell>
          <cell r="E355">
            <v>79049</v>
          </cell>
          <cell r="F355" t="str">
            <v>S04846</v>
          </cell>
          <cell r="G355" t="str">
            <v>DTS324/UB1363#DTS</v>
          </cell>
          <cell r="H355">
            <v>89</v>
          </cell>
          <cell r="I355">
            <v>11000</v>
          </cell>
          <cell r="J355">
            <v>1670700</v>
          </cell>
          <cell r="K355">
            <v>1671000</v>
          </cell>
          <cell r="L355">
            <v>11617000</v>
          </cell>
          <cell r="M355" t="str">
            <v>AJIT ESTATES (P) LTD</v>
          </cell>
          <cell r="N355" t="str">
            <v>SHRI PARASRAM HOLDINGS PVT. L</v>
          </cell>
        </row>
        <row r="356">
          <cell r="B356" t="str">
            <v>DTS325</v>
          </cell>
          <cell r="C356">
            <v>2.5</v>
          </cell>
          <cell r="D356">
            <v>39354</v>
          </cell>
          <cell r="E356">
            <v>78994</v>
          </cell>
          <cell r="F356" t="str">
            <v>S04840</v>
          </cell>
          <cell r="G356" t="str">
            <v>DTS325/UB1351#DTS</v>
          </cell>
          <cell r="H356">
            <v>150.22</v>
          </cell>
          <cell r="I356">
            <v>13000</v>
          </cell>
          <cell r="J356">
            <v>3243150</v>
          </cell>
          <cell r="K356">
            <v>3244000</v>
          </cell>
          <cell r="L356">
            <v>42642000</v>
          </cell>
          <cell r="M356" t="str">
            <v>AJIT ESTATES (P) LTD</v>
          </cell>
          <cell r="N356" t="str">
            <v>SHRI PARASRAM HOLDING (P) LTD</v>
          </cell>
        </row>
        <row r="357">
          <cell r="B357" t="str">
            <v>DTS326</v>
          </cell>
          <cell r="C357">
            <v>2.5</v>
          </cell>
          <cell r="D357">
            <v>39354</v>
          </cell>
          <cell r="E357">
            <v>78710</v>
          </cell>
          <cell r="F357" t="str">
            <v>P01696</v>
          </cell>
          <cell r="G357" t="str">
            <v>DTS326/UB1214#DTS</v>
          </cell>
          <cell r="H357">
            <v>114.08</v>
          </cell>
          <cell r="I357">
            <v>11000</v>
          </cell>
          <cell r="J357">
            <v>2116200</v>
          </cell>
          <cell r="K357">
            <v>2116200</v>
          </cell>
          <cell r="L357">
            <v>14722000</v>
          </cell>
          <cell r="M357" t="str">
            <v>PNK CONSULTANTS PVT LTD</v>
          </cell>
          <cell r="N357" t="str">
            <v>PUSHPANJALI TREXIM LIMITED</v>
          </cell>
        </row>
        <row r="358">
          <cell r="B358" t="str">
            <v>DTS327</v>
          </cell>
          <cell r="C358">
            <v>2.5</v>
          </cell>
          <cell r="D358">
            <v>39354</v>
          </cell>
          <cell r="E358">
            <v>78716</v>
          </cell>
          <cell r="F358" t="str">
            <v>P01698</v>
          </cell>
          <cell r="G358" t="str">
            <v>DTS327/UB1215#DTS</v>
          </cell>
          <cell r="H358">
            <v>65.400000000000006</v>
          </cell>
          <cell r="I358">
            <v>12000</v>
          </cell>
          <cell r="J358">
            <v>1357200</v>
          </cell>
          <cell r="K358">
            <v>1357200</v>
          </cell>
          <cell r="L358">
            <v>9400000</v>
          </cell>
          <cell r="M358" t="str">
            <v>PNK CONSULTANTS PVT LTD</v>
          </cell>
          <cell r="N358" t="str">
            <v>PUSHPANJALI TREXIM LIMITED</v>
          </cell>
        </row>
        <row r="359">
          <cell r="B359" t="str">
            <v>DTS328</v>
          </cell>
          <cell r="C359">
            <v>2.5</v>
          </cell>
          <cell r="D359">
            <v>39354</v>
          </cell>
          <cell r="E359">
            <v>78714</v>
          </cell>
          <cell r="F359" t="str">
            <v>P01697</v>
          </cell>
          <cell r="G359" t="str">
            <v>DTS328/UB1216#DTS</v>
          </cell>
          <cell r="H359">
            <v>89.93</v>
          </cell>
          <cell r="I359">
            <v>11000</v>
          </cell>
          <cell r="J359">
            <v>1687200</v>
          </cell>
          <cell r="K359">
            <v>1687200</v>
          </cell>
          <cell r="L359">
            <v>11732000</v>
          </cell>
          <cell r="M359" t="str">
            <v>PNK CONSULTANTS PVT LTD</v>
          </cell>
          <cell r="N359" t="str">
            <v>PUSHPANJALI TREXIM LIMITED</v>
          </cell>
        </row>
        <row r="360">
          <cell r="B360" t="str">
            <v>DTS329</v>
          </cell>
          <cell r="C360">
            <v>2.5</v>
          </cell>
          <cell r="D360">
            <v>39354</v>
          </cell>
          <cell r="E360">
            <v>78722</v>
          </cell>
          <cell r="F360" t="str">
            <v>P01699</v>
          </cell>
          <cell r="G360" t="str">
            <v>DTS329/UB1217#DTS</v>
          </cell>
          <cell r="H360">
            <v>90.02</v>
          </cell>
          <cell r="I360">
            <v>11000</v>
          </cell>
          <cell r="J360">
            <v>1688850</v>
          </cell>
          <cell r="K360">
            <v>1688850</v>
          </cell>
          <cell r="L360">
            <v>11743500</v>
          </cell>
          <cell r="M360" t="str">
            <v>PNK CONSULTANTS PVT LTD</v>
          </cell>
          <cell r="N360" t="str">
            <v>PUSHPANJALI TREXIM LIMITED</v>
          </cell>
        </row>
        <row r="361">
          <cell r="B361" t="str">
            <v>DTS330</v>
          </cell>
          <cell r="C361">
            <v>2.5</v>
          </cell>
          <cell r="D361">
            <v>39354</v>
          </cell>
          <cell r="E361">
            <v>78734</v>
          </cell>
          <cell r="F361" t="str">
            <v>P01700</v>
          </cell>
          <cell r="G361" t="str">
            <v>DTS330/UB1218#DTS</v>
          </cell>
          <cell r="H361">
            <v>69.209999999999994</v>
          </cell>
          <cell r="I361">
            <v>12000</v>
          </cell>
          <cell r="J361">
            <v>1431000</v>
          </cell>
          <cell r="K361">
            <v>1431000</v>
          </cell>
          <cell r="L361">
            <v>9912500</v>
          </cell>
          <cell r="M361" t="str">
            <v>PNK CONSULTANTS PVT LTD</v>
          </cell>
          <cell r="N361" t="str">
            <v>PUSHPANJALI TREXIM LIMITED</v>
          </cell>
        </row>
        <row r="362">
          <cell r="B362" t="str">
            <v>DTS331</v>
          </cell>
          <cell r="C362">
            <v>2.5</v>
          </cell>
          <cell r="D362">
            <v>39354</v>
          </cell>
          <cell r="E362">
            <v>78738</v>
          </cell>
          <cell r="F362" t="str">
            <v>P01701</v>
          </cell>
          <cell r="G362" t="str">
            <v>DTS331/UB1219#DTS</v>
          </cell>
          <cell r="H362">
            <v>69.209999999999994</v>
          </cell>
          <cell r="I362">
            <v>12000</v>
          </cell>
          <cell r="J362">
            <v>1431000</v>
          </cell>
          <cell r="K362">
            <v>1431000</v>
          </cell>
          <cell r="L362">
            <v>9912500</v>
          </cell>
          <cell r="M362" t="str">
            <v>PNK CONSULTANTS PVT LTD</v>
          </cell>
          <cell r="N362" t="str">
            <v>PUSHPANJALI TREXIM LIMITED</v>
          </cell>
        </row>
        <row r="363">
          <cell r="B363" t="str">
            <v>DTS332</v>
          </cell>
          <cell r="C363">
            <v>2.5</v>
          </cell>
          <cell r="D363">
            <v>39354</v>
          </cell>
          <cell r="E363">
            <v>78743</v>
          </cell>
          <cell r="F363" t="str">
            <v>P01714</v>
          </cell>
          <cell r="G363" t="str">
            <v>DTS332/UB1220#DTS</v>
          </cell>
          <cell r="H363">
            <v>69.209999999999994</v>
          </cell>
          <cell r="I363">
            <v>12000</v>
          </cell>
          <cell r="J363">
            <v>1431000</v>
          </cell>
          <cell r="K363">
            <v>1431000</v>
          </cell>
          <cell r="L363">
            <v>9912500</v>
          </cell>
          <cell r="M363" t="str">
            <v>PNK CONSULTANTS PVT LTD</v>
          </cell>
          <cell r="N363" t="str">
            <v>PUSHPANJALI TREXIM LIMITED</v>
          </cell>
        </row>
        <row r="364">
          <cell r="B364" t="str">
            <v>DTS333</v>
          </cell>
          <cell r="C364">
            <v>2.5</v>
          </cell>
          <cell r="D364">
            <v>39354</v>
          </cell>
          <cell r="E364">
            <v>78746</v>
          </cell>
          <cell r="F364" t="str">
            <v>P01715</v>
          </cell>
          <cell r="G364" t="str">
            <v>DTS333/UB1221#DTS</v>
          </cell>
          <cell r="H364">
            <v>69.209999999999994</v>
          </cell>
          <cell r="I364">
            <v>11000</v>
          </cell>
          <cell r="J364">
            <v>1319250</v>
          </cell>
          <cell r="K364">
            <v>1319250</v>
          </cell>
          <cell r="L364">
            <v>9167500</v>
          </cell>
          <cell r="M364" t="str">
            <v>PNK CONSULTANTS PVT LTD</v>
          </cell>
          <cell r="N364" t="str">
            <v>PUSHPANJALI TREXIM LIMITED</v>
          </cell>
        </row>
        <row r="365">
          <cell r="B365" t="str">
            <v>DTS334</v>
          </cell>
          <cell r="C365">
            <v>2.5</v>
          </cell>
          <cell r="D365">
            <v>39354</v>
          </cell>
          <cell r="E365">
            <v>78748</v>
          </cell>
          <cell r="F365" t="str">
            <v>P01705</v>
          </cell>
          <cell r="G365" t="str">
            <v>DTS334/UB1222#DTS</v>
          </cell>
          <cell r="H365">
            <v>69.209999999999994</v>
          </cell>
          <cell r="I365">
            <v>11000</v>
          </cell>
          <cell r="J365">
            <v>1319250</v>
          </cell>
          <cell r="K365">
            <v>1319250</v>
          </cell>
          <cell r="L365">
            <v>9167500</v>
          </cell>
          <cell r="M365" t="str">
            <v>PNK CONSULTANTS PVT LTD</v>
          </cell>
          <cell r="N365" t="str">
            <v>PUSHPANJALI TREXIM LIMITED</v>
          </cell>
        </row>
        <row r="366">
          <cell r="B366" t="str">
            <v>DTS335</v>
          </cell>
          <cell r="C366">
            <v>2.5</v>
          </cell>
          <cell r="D366">
            <v>39354</v>
          </cell>
          <cell r="E366">
            <v>78753</v>
          </cell>
          <cell r="F366" t="str">
            <v>P01706</v>
          </cell>
          <cell r="G366" t="str">
            <v>DTS335/UB1223#DTS</v>
          </cell>
          <cell r="H366">
            <v>71.91</v>
          </cell>
          <cell r="I366">
            <v>12000</v>
          </cell>
          <cell r="J366">
            <v>1483200</v>
          </cell>
          <cell r="K366">
            <v>1483200</v>
          </cell>
          <cell r="L366">
            <v>10275000</v>
          </cell>
          <cell r="M366" t="str">
            <v>PNK CONSULTANTS PVT LTD</v>
          </cell>
          <cell r="N366" t="str">
            <v>PUSHPANJALI TREXIM LIMITED</v>
          </cell>
        </row>
        <row r="367">
          <cell r="B367" t="str">
            <v>DTS336</v>
          </cell>
          <cell r="C367">
            <v>2.5</v>
          </cell>
          <cell r="D367">
            <v>39354</v>
          </cell>
          <cell r="E367">
            <v>78758</v>
          </cell>
          <cell r="F367" t="str">
            <v>P01709</v>
          </cell>
          <cell r="G367" t="str">
            <v>DTS336/UB1224#DTS</v>
          </cell>
          <cell r="H367">
            <v>77.760000000000005</v>
          </cell>
          <cell r="I367">
            <v>11000</v>
          </cell>
          <cell r="J367">
            <v>1471050</v>
          </cell>
          <cell r="K367">
            <v>1471050</v>
          </cell>
          <cell r="L367">
            <v>10225500</v>
          </cell>
          <cell r="M367" t="str">
            <v>PNK CONSULTANTS PVT LTD</v>
          </cell>
          <cell r="N367" t="str">
            <v>PUSHPANJALI TREXIM LIMITED</v>
          </cell>
        </row>
        <row r="368">
          <cell r="B368" t="str">
            <v>DTS337</v>
          </cell>
          <cell r="C368">
            <v>2.5</v>
          </cell>
          <cell r="D368">
            <v>39354</v>
          </cell>
          <cell r="E368">
            <v>78749</v>
          </cell>
          <cell r="F368" t="str">
            <v>P01704</v>
          </cell>
          <cell r="G368" t="str">
            <v>DTS337/UB1225#DTS</v>
          </cell>
          <cell r="H368">
            <v>132.19999999999999</v>
          </cell>
          <cell r="I368">
            <v>13000</v>
          </cell>
          <cell r="J368">
            <v>2864850</v>
          </cell>
          <cell r="K368">
            <v>2864850</v>
          </cell>
          <cell r="L368">
            <v>19810500</v>
          </cell>
          <cell r="M368" t="str">
            <v>PNK CONSULTANTS PVT LTD</v>
          </cell>
          <cell r="N368" t="str">
            <v>PUSHPANJALI TREXIM LIMITED</v>
          </cell>
        </row>
        <row r="369">
          <cell r="B369" t="str">
            <v>DTS338</v>
          </cell>
          <cell r="C369">
            <v>2.5</v>
          </cell>
          <cell r="D369">
            <v>39354</v>
          </cell>
          <cell r="E369">
            <v>78751</v>
          </cell>
          <cell r="F369" t="str">
            <v>P01707</v>
          </cell>
          <cell r="G369" t="str">
            <v>DTS338/UB1226#DTS</v>
          </cell>
          <cell r="H369">
            <v>73.760000000000005</v>
          </cell>
          <cell r="I369">
            <v>12000</v>
          </cell>
          <cell r="J369">
            <v>1519200</v>
          </cell>
          <cell r="K369">
            <v>1519200</v>
          </cell>
          <cell r="L369">
            <v>10525000</v>
          </cell>
          <cell r="M369" t="str">
            <v>PNK CONSULTANTS PVT LTD</v>
          </cell>
          <cell r="N369" t="str">
            <v>PUSHPANJALI TREXIM LIMITED</v>
          </cell>
        </row>
        <row r="370">
          <cell r="B370" t="str">
            <v>DTS339</v>
          </cell>
          <cell r="C370">
            <v>2.5</v>
          </cell>
          <cell r="D370">
            <v>39354</v>
          </cell>
          <cell r="E370">
            <v>78754</v>
          </cell>
          <cell r="F370" t="str">
            <v>P01708</v>
          </cell>
          <cell r="G370" t="str">
            <v>DTS339/UB1227#DTS</v>
          </cell>
          <cell r="H370">
            <v>69.209999999999994</v>
          </cell>
          <cell r="I370">
            <v>13000</v>
          </cell>
          <cell r="J370">
            <v>1542750</v>
          </cell>
          <cell r="K370">
            <v>1542750</v>
          </cell>
          <cell r="L370">
            <v>10657500</v>
          </cell>
          <cell r="M370" t="str">
            <v>PNK CONSULTANTS PVT LTD</v>
          </cell>
          <cell r="N370" t="str">
            <v>PUSHPANJALI TREXIM LIMITED</v>
          </cell>
        </row>
        <row r="371">
          <cell r="B371" t="str">
            <v>DTS340</v>
          </cell>
          <cell r="C371">
            <v>2.5</v>
          </cell>
          <cell r="D371">
            <v>39354</v>
          </cell>
          <cell r="E371">
            <v>78757</v>
          </cell>
          <cell r="F371" t="str">
            <v>P01710</v>
          </cell>
          <cell r="G371" t="str">
            <v>DTS340/UB1228#DTS</v>
          </cell>
          <cell r="H371">
            <v>69.209999999999994</v>
          </cell>
          <cell r="I371">
            <v>13000</v>
          </cell>
          <cell r="J371">
            <v>1542750</v>
          </cell>
          <cell r="K371">
            <v>1542750</v>
          </cell>
          <cell r="L371">
            <v>10657500</v>
          </cell>
          <cell r="M371" t="str">
            <v>PNK CONSULTANTS PVT LTD</v>
          </cell>
          <cell r="N371" t="str">
            <v>PUSHPANJALI TREXIM LIMITED</v>
          </cell>
        </row>
        <row r="372">
          <cell r="B372" t="str">
            <v>DTS341</v>
          </cell>
          <cell r="C372">
            <v>2.5</v>
          </cell>
          <cell r="D372">
            <v>39354</v>
          </cell>
          <cell r="E372">
            <v>78761</v>
          </cell>
          <cell r="F372" t="str">
            <v>P01711</v>
          </cell>
          <cell r="G372" t="str">
            <v>DTS341/UB1229#DTS</v>
          </cell>
          <cell r="H372">
            <v>74.97</v>
          </cell>
          <cell r="I372">
            <v>13000</v>
          </cell>
          <cell r="J372">
            <v>1663650</v>
          </cell>
          <cell r="K372">
            <v>1663650</v>
          </cell>
          <cell r="L372">
            <v>11494500</v>
          </cell>
          <cell r="M372" t="str">
            <v>PNK CONSULTANTS PVT LTD</v>
          </cell>
          <cell r="N372" t="str">
            <v>PUSHPANJALI TREXIM LIMITED</v>
          </cell>
        </row>
        <row r="373">
          <cell r="B373" t="str">
            <v>DTS344</v>
          </cell>
          <cell r="C373">
            <v>2.5</v>
          </cell>
          <cell r="D373">
            <v>39354</v>
          </cell>
          <cell r="E373">
            <v>78860</v>
          </cell>
          <cell r="F373" t="str">
            <v>D01052</v>
          </cell>
          <cell r="G373" t="str">
            <v>DTS344/UB1499#DTS</v>
          </cell>
          <cell r="H373">
            <v>89.93</v>
          </cell>
          <cell r="I373">
            <v>11000</v>
          </cell>
          <cell r="J373">
            <v>1687200</v>
          </cell>
          <cell r="K373">
            <v>1687200</v>
          </cell>
          <cell r="L373">
            <v>11732000</v>
          </cell>
          <cell r="N373" t="str">
            <v>DHIRAJ SARNA</v>
          </cell>
        </row>
        <row r="374">
          <cell r="B374" t="str">
            <v>DTS345</v>
          </cell>
          <cell r="C374">
            <v>2.5</v>
          </cell>
          <cell r="D374">
            <v>39354</v>
          </cell>
          <cell r="E374">
            <v>78868</v>
          </cell>
          <cell r="F374" t="str">
            <v>D01053</v>
          </cell>
          <cell r="G374" t="str">
            <v>DTS345/UB1500#DTS</v>
          </cell>
          <cell r="H374">
            <v>89.93</v>
          </cell>
          <cell r="I374">
            <v>11000</v>
          </cell>
          <cell r="J374">
            <v>1687200</v>
          </cell>
          <cell r="K374">
            <v>1687200</v>
          </cell>
          <cell r="L374">
            <v>11732000</v>
          </cell>
          <cell r="N374" t="str">
            <v>DHIRAJ SARNA</v>
          </cell>
        </row>
        <row r="375">
          <cell r="B375" t="str">
            <v>DTS346</v>
          </cell>
          <cell r="C375">
            <v>2.5</v>
          </cell>
          <cell r="D375">
            <v>39354</v>
          </cell>
          <cell r="E375">
            <v>78872</v>
          </cell>
          <cell r="F375" t="str">
            <v>D01054</v>
          </cell>
          <cell r="G375" t="str">
            <v>DTS346/UB1501#DTS</v>
          </cell>
          <cell r="H375">
            <v>65.400000000000006</v>
          </cell>
          <cell r="I375">
            <v>11000</v>
          </cell>
          <cell r="J375">
            <v>1251600</v>
          </cell>
          <cell r="K375">
            <v>1251600</v>
          </cell>
          <cell r="L375">
            <v>8696000</v>
          </cell>
          <cell r="N375" t="str">
            <v>DHIRAJ SARNA</v>
          </cell>
        </row>
        <row r="376">
          <cell r="B376" t="str">
            <v>DTS347</v>
          </cell>
          <cell r="C376">
            <v>2.5</v>
          </cell>
          <cell r="D376">
            <v>39354</v>
          </cell>
          <cell r="E376">
            <v>78876</v>
          </cell>
          <cell r="F376" t="str">
            <v>D01055</v>
          </cell>
          <cell r="G376" t="str">
            <v>DTS347/UB1502#DTS</v>
          </cell>
          <cell r="H376">
            <v>178.84</v>
          </cell>
          <cell r="I376">
            <v>11000</v>
          </cell>
          <cell r="J376">
            <v>3266250</v>
          </cell>
          <cell r="K376">
            <v>3266250</v>
          </cell>
          <cell r="L376">
            <v>22737500</v>
          </cell>
          <cell r="N376" t="str">
            <v>DHIRAJ SARNA                 _x000C_</v>
          </cell>
        </row>
        <row r="377">
          <cell r="B377" t="str">
            <v>DTS348</v>
          </cell>
          <cell r="C377">
            <v>2.5</v>
          </cell>
          <cell r="D377">
            <v>39354</v>
          </cell>
          <cell r="E377">
            <v>78708</v>
          </cell>
          <cell r="F377" t="str">
            <v>K01260</v>
          </cell>
          <cell r="G377" t="str">
            <v>DTS348/UB1203#DTS</v>
          </cell>
          <cell r="H377">
            <v>65.400000000000006</v>
          </cell>
          <cell r="I377">
            <v>13000</v>
          </cell>
          <cell r="J377">
            <v>1462800</v>
          </cell>
          <cell r="K377">
            <v>1462800</v>
          </cell>
          <cell r="L377">
            <v>10104000</v>
          </cell>
          <cell r="M377" t="str">
            <v>PNK CONSULTANTS PVT LTD</v>
          </cell>
          <cell r="N377" t="str">
            <v>KIC FOOD PRODUCT (P) LTD.</v>
          </cell>
        </row>
        <row r="378">
          <cell r="B378" t="str">
            <v>DTS349</v>
          </cell>
          <cell r="C378">
            <v>2.5</v>
          </cell>
          <cell r="D378">
            <v>39354</v>
          </cell>
          <cell r="E378">
            <v>78709</v>
          </cell>
          <cell r="F378" t="str">
            <v>K01261</v>
          </cell>
          <cell r="G378" t="str">
            <v>DTS349/UB1204#DTS</v>
          </cell>
          <cell r="H378">
            <v>85</v>
          </cell>
          <cell r="I378">
            <v>11000</v>
          </cell>
          <cell r="J378">
            <v>1599750</v>
          </cell>
          <cell r="K378">
            <v>1599750</v>
          </cell>
          <cell r="L378">
            <v>11122500</v>
          </cell>
          <cell r="M378" t="str">
            <v>PNK CONSULTANTS PVT LTD</v>
          </cell>
          <cell r="N378" t="str">
            <v>KIC FOOD PRODUCT (P) LTD.</v>
          </cell>
        </row>
        <row r="379">
          <cell r="B379" t="str">
            <v>DTS350</v>
          </cell>
          <cell r="C379">
            <v>2.5</v>
          </cell>
          <cell r="D379">
            <v>39354</v>
          </cell>
          <cell r="E379">
            <v>78712</v>
          </cell>
          <cell r="F379" t="str">
            <v>K01262</v>
          </cell>
          <cell r="G379" t="str">
            <v>DTS350/UB1205#DTS</v>
          </cell>
          <cell r="H379">
            <v>85</v>
          </cell>
          <cell r="I379">
            <v>11000</v>
          </cell>
          <cell r="J379">
            <v>1599750</v>
          </cell>
          <cell r="K379">
            <v>1599750</v>
          </cell>
          <cell r="L379">
            <v>11122500</v>
          </cell>
          <cell r="M379" t="str">
            <v>PNK CONSULTANTS PVT LTD</v>
          </cell>
          <cell r="N379" t="str">
            <v>KIC FOOD PRODUCT (P) LTD.</v>
          </cell>
        </row>
        <row r="380">
          <cell r="B380" t="str">
            <v>DTS351</v>
          </cell>
          <cell r="C380">
            <v>2.5</v>
          </cell>
          <cell r="D380">
            <v>39354</v>
          </cell>
          <cell r="E380">
            <v>78713</v>
          </cell>
          <cell r="F380" t="str">
            <v>K01263</v>
          </cell>
          <cell r="G380" t="str">
            <v>DTS351/UB1206#DTS</v>
          </cell>
          <cell r="H380">
            <v>69.12</v>
          </cell>
          <cell r="I380">
            <v>13000</v>
          </cell>
          <cell r="J380">
            <v>1540800</v>
          </cell>
          <cell r="K380">
            <v>1540800</v>
          </cell>
          <cell r="L380">
            <v>10644000</v>
          </cell>
          <cell r="M380" t="str">
            <v>PNK CONSULTANTS PVT LTD</v>
          </cell>
          <cell r="N380" t="str">
            <v>KIC FOOD PRODUCT (P) LTD.</v>
          </cell>
        </row>
        <row r="381">
          <cell r="B381" t="str">
            <v>DTS352</v>
          </cell>
          <cell r="C381">
            <v>2.5</v>
          </cell>
          <cell r="D381">
            <v>39354</v>
          </cell>
          <cell r="E381">
            <v>78715</v>
          </cell>
          <cell r="F381" t="str">
            <v>K01264</v>
          </cell>
          <cell r="G381" t="str">
            <v>DTS352/UB1207#DTS</v>
          </cell>
          <cell r="H381">
            <v>75.53</v>
          </cell>
          <cell r="I381">
            <v>11000</v>
          </cell>
          <cell r="J381">
            <v>1431450</v>
          </cell>
          <cell r="K381">
            <v>1431450</v>
          </cell>
          <cell r="L381">
            <v>9949500</v>
          </cell>
          <cell r="M381" t="str">
            <v>PNK CONSULTANTS PVT LTD</v>
          </cell>
          <cell r="N381" t="str">
            <v>KIC FOOD PRODUCT (P) LTD.</v>
          </cell>
        </row>
        <row r="382">
          <cell r="B382" t="str">
            <v>DTS353</v>
          </cell>
          <cell r="C382">
            <v>2.5</v>
          </cell>
          <cell r="D382">
            <v>39354</v>
          </cell>
          <cell r="E382">
            <v>78717</v>
          </cell>
          <cell r="F382" t="str">
            <v>K01265</v>
          </cell>
          <cell r="G382" t="str">
            <v>DTS353/UB1208#DTS</v>
          </cell>
          <cell r="H382">
            <v>75.53</v>
          </cell>
          <cell r="I382">
            <v>13000</v>
          </cell>
          <cell r="J382">
            <v>1675350</v>
          </cell>
          <cell r="K382">
            <v>1675350</v>
          </cell>
          <cell r="L382">
            <v>11575500</v>
          </cell>
          <cell r="M382" t="str">
            <v>PNK CONSULTANTS PVT LTD</v>
          </cell>
          <cell r="N382" t="str">
            <v>KIC FOOD PRODUCT (P) LTD.</v>
          </cell>
        </row>
        <row r="383">
          <cell r="B383" t="str">
            <v>DTS354</v>
          </cell>
          <cell r="C383">
            <v>2.5</v>
          </cell>
          <cell r="D383">
            <v>39354</v>
          </cell>
          <cell r="E383">
            <v>78857</v>
          </cell>
          <cell r="F383" t="str">
            <v>V02028</v>
          </cell>
          <cell r="G383" t="str">
            <v>DTS354/UB1529#DTS</v>
          </cell>
          <cell r="H383">
            <v>69.12</v>
          </cell>
          <cell r="I383">
            <v>13000</v>
          </cell>
          <cell r="J383">
            <v>1540800</v>
          </cell>
          <cell r="K383">
            <v>1540800</v>
          </cell>
          <cell r="L383">
            <v>10644000</v>
          </cell>
          <cell r="M383" t="str">
            <v>KHOSLA ESTATE</v>
          </cell>
          <cell r="N383" t="str">
            <v>VANDANA KAPOOR</v>
          </cell>
        </row>
        <row r="384">
          <cell r="B384" t="str">
            <v>DTS355</v>
          </cell>
          <cell r="C384">
            <v>2.5</v>
          </cell>
          <cell r="D384">
            <v>39354</v>
          </cell>
          <cell r="E384">
            <v>78719</v>
          </cell>
          <cell r="F384" t="str">
            <v>K01266</v>
          </cell>
          <cell r="G384" t="str">
            <v>DTS355/UB1209#DTS</v>
          </cell>
          <cell r="H384">
            <v>85</v>
          </cell>
          <cell r="I384">
            <v>11000</v>
          </cell>
          <cell r="J384">
            <v>1599750</v>
          </cell>
          <cell r="K384">
            <v>1599750</v>
          </cell>
          <cell r="L384">
            <v>11122500</v>
          </cell>
          <cell r="M384" t="str">
            <v>PNK CONSULTANTS PVT LTD</v>
          </cell>
          <cell r="N384" t="str">
            <v>KIC FOOD PRODUCT (P) LTD.</v>
          </cell>
        </row>
        <row r="385">
          <cell r="B385" t="str">
            <v>DTS356</v>
          </cell>
          <cell r="C385">
            <v>2.5</v>
          </cell>
          <cell r="D385">
            <v>39354</v>
          </cell>
          <cell r="E385">
            <v>78721</v>
          </cell>
          <cell r="F385" t="str">
            <v>K01267</v>
          </cell>
          <cell r="G385" t="str">
            <v>DTS356/UB1210#DTS</v>
          </cell>
          <cell r="H385">
            <v>85</v>
          </cell>
          <cell r="I385">
            <v>11000</v>
          </cell>
          <cell r="J385">
            <v>1599750</v>
          </cell>
          <cell r="K385">
            <v>1599750</v>
          </cell>
          <cell r="L385">
            <v>11122500</v>
          </cell>
          <cell r="M385" t="str">
            <v>PNK CONSULTANTS PVT LTD</v>
          </cell>
          <cell r="N385" t="str">
            <v>KIC FOOD PRODUCT (P) LTD.</v>
          </cell>
        </row>
        <row r="386">
          <cell r="B386" t="str">
            <v>DTS357</v>
          </cell>
          <cell r="C386">
            <v>2.5</v>
          </cell>
          <cell r="D386">
            <v>39354</v>
          </cell>
          <cell r="E386">
            <v>78724</v>
          </cell>
          <cell r="F386" t="str">
            <v>K01268</v>
          </cell>
          <cell r="G386" t="str">
            <v>DTS357/UB1211#DTS</v>
          </cell>
          <cell r="H386">
            <v>65.400000000000006</v>
          </cell>
          <cell r="I386">
            <v>13000</v>
          </cell>
          <cell r="J386">
            <v>1462800</v>
          </cell>
          <cell r="K386">
            <v>1462800</v>
          </cell>
          <cell r="L386">
            <v>10104000</v>
          </cell>
          <cell r="M386" t="str">
            <v>PNK CONSULTANTS PVT LTD</v>
          </cell>
          <cell r="N386" t="str">
            <v>KIC FOOD PRODUCT (P) LTD.</v>
          </cell>
        </row>
        <row r="387">
          <cell r="B387" t="str">
            <v>DTS358</v>
          </cell>
          <cell r="C387">
            <v>2.5</v>
          </cell>
          <cell r="D387">
            <v>39354</v>
          </cell>
          <cell r="E387">
            <v>78732</v>
          </cell>
          <cell r="F387" t="str">
            <v>K01270</v>
          </cell>
          <cell r="G387" t="str">
            <v>DTS358/UB1212#DTS</v>
          </cell>
          <cell r="H387">
            <v>178.84</v>
          </cell>
          <cell r="I387">
            <v>12000</v>
          </cell>
          <cell r="J387">
            <v>3555000</v>
          </cell>
          <cell r="K387">
            <v>3555000</v>
          </cell>
          <cell r="L387">
            <v>24662500</v>
          </cell>
          <cell r="M387" t="str">
            <v>PNK CONSULTANTS PVT LTD</v>
          </cell>
          <cell r="N387" t="str">
            <v>KIC FOOD PRODUCT (P) LTD.</v>
          </cell>
        </row>
        <row r="388">
          <cell r="B388" t="str">
            <v>DTS359</v>
          </cell>
          <cell r="C388">
            <v>2.5</v>
          </cell>
          <cell r="D388">
            <v>39354</v>
          </cell>
          <cell r="E388">
            <v>78735</v>
          </cell>
          <cell r="F388" t="str">
            <v>K01271</v>
          </cell>
          <cell r="G388" t="str">
            <v>DTS359/UB1213#DTS</v>
          </cell>
          <cell r="H388">
            <v>65.400000000000006</v>
          </cell>
          <cell r="I388">
            <v>12000</v>
          </cell>
          <cell r="J388">
            <v>1357200</v>
          </cell>
          <cell r="K388">
            <v>1357200</v>
          </cell>
          <cell r="L388">
            <v>9400000</v>
          </cell>
          <cell r="M388" t="str">
            <v>PNK CONSULTANTS PVT LTD</v>
          </cell>
          <cell r="N388" t="str">
            <v>KIC FOOD PRODUCT (P) LTD.</v>
          </cell>
        </row>
        <row r="389">
          <cell r="B389" t="str">
            <v>DTS361</v>
          </cell>
          <cell r="C389">
            <v>2.5</v>
          </cell>
          <cell r="D389">
            <v>39354</v>
          </cell>
          <cell r="E389">
            <v>78777</v>
          </cell>
          <cell r="F389" t="str">
            <v>P01713</v>
          </cell>
          <cell r="G389" t="str">
            <v>DTS361/UB1290#DTS</v>
          </cell>
          <cell r="H389">
            <v>89.93</v>
          </cell>
          <cell r="I389">
            <v>14000</v>
          </cell>
          <cell r="J389">
            <v>2122800</v>
          </cell>
          <cell r="K389">
            <v>2150000</v>
          </cell>
          <cell r="L389">
            <v>14636000</v>
          </cell>
          <cell r="M389" t="str">
            <v>LIASION CONSULTANCY SERVICES</v>
          </cell>
          <cell r="N389" t="str">
            <v>PREM PAUL NAYYAR</v>
          </cell>
        </row>
        <row r="390">
          <cell r="B390" t="str">
            <v>DTS362</v>
          </cell>
          <cell r="C390">
            <v>2.5</v>
          </cell>
          <cell r="D390">
            <v>39354</v>
          </cell>
          <cell r="E390">
            <v>79017</v>
          </cell>
          <cell r="F390" t="str">
            <v>K01297</v>
          </cell>
          <cell r="G390" t="str">
            <v>DTS362/UB1430#DTS</v>
          </cell>
          <cell r="H390">
            <v>69.209999999999994</v>
          </cell>
          <cell r="I390">
            <v>11000</v>
          </cell>
          <cell r="J390">
            <v>1319250</v>
          </cell>
          <cell r="K390">
            <v>1319250</v>
          </cell>
          <cell r="L390">
            <v>9167500</v>
          </cell>
          <cell r="M390" t="str">
            <v>C S &amp; ASSOCIATES</v>
          </cell>
          <cell r="N390" t="str">
            <v>KURIA MAL REAL ESTATE PVT. LT</v>
          </cell>
        </row>
        <row r="391">
          <cell r="B391" t="str">
            <v>DTS363</v>
          </cell>
          <cell r="C391">
            <v>2.5</v>
          </cell>
          <cell r="D391">
            <v>39354</v>
          </cell>
          <cell r="E391">
            <v>79072</v>
          </cell>
          <cell r="F391" t="str">
            <v>B00860</v>
          </cell>
          <cell r="G391" t="str">
            <v>DTS363/UB1486#DTS</v>
          </cell>
          <cell r="H391">
            <v>104.52</v>
          </cell>
          <cell r="I391">
            <v>12000</v>
          </cell>
          <cell r="J391">
            <v>2115000</v>
          </cell>
          <cell r="K391">
            <v>2115000</v>
          </cell>
          <cell r="L391">
            <v>14662500</v>
          </cell>
          <cell r="M391" t="str">
            <v>ARVIND ASSOCIATES</v>
          </cell>
          <cell r="N391" t="str">
            <v>BOMBAY SELECTIONS (P) LTD.</v>
          </cell>
        </row>
        <row r="392">
          <cell r="B392" t="str">
            <v>DTS364</v>
          </cell>
          <cell r="C392">
            <v>2.5</v>
          </cell>
          <cell r="D392">
            <v>39354</v>
          </cell>
          <cell r="E392">
            <v>78975</v>
          </cell>
          <cell r="F392" t="str">
            <v>B00851</v>
          </cell>
          <cell r="G392" t="str">
            <v>DTS364/UB1369#DTS</v>
          </cell>
          <cell r="H392">
            <v>74.97</v>
          </cell>
          <cell r="I392">
            <v>11000</v>
          </cell>
          <cell r="J392">
            <v>1421550</v>
          </cell>
          <cell r="K392">
            <v>1421550</v>
          </cell>
          <cell r="L392">
            <v>9880500</v>
          </cell>
          <cell r="M392" t="str">
            <v>ARVIND ASSOCIATES</v>
          </cell>
          <cell r="N392" t="str">
            <v>BOMBAY SELECTIONS (P) LTD</v>
          </cell>
        </row>
        <row r="393">
          <cell r="B393" t="str">
            <v>DTS365</v>
          </cell>
          <cell r="C393">
            <v>2.5</v>
          </cell>
          <cell r="D393">
            <v>39354</v>
          </cell>
          <cell r="E393">
            <v>78879</v>
          </cell>
          <cell r="F393" t="str">
            <v>B00848</v>
          </cell>
          <cell r="G393" t="str">
            <v>DTS365/UB1377#DTS</v>
          </cell>
          <cell r="H393">
            <v>69.209999999999994</v>
          </cell>
          <cell r="I393">
            <v>12000</v>
          </cell>
          <cell r="J393">
            <v>1431000</v>
          </cell>
          <cell r="K393">
            <v>1431000</v>
          </cell>
          <cell r="L393">
            <v>9912500</v>
          </cell>
          <cell r="M393" t="str">
            <v>ARVIND ASSOCIATES</v>
          </cell>
          <cell r="N393" t="str">
            <v>BOMBAY SELECTIONS PVT LTD</v>
          </cell>
        </row>
        <row r="394">
          <cell r="B394" t="str">
            <v>DTS366</v>
          </cell>
          <cell r="C394">
            <v>2.5</v>
          </cell>
          <cell r="D394">
            <v>39354</v>
          </cell>
          <cell r="E394">
            <v>79026</v>
          </cell>
          <cell r="F394" t="str">
            <v>B00856</v>
          </cell>
          <cell r="G394" t="str">
            <v>DTS366/UB1396#DTS</v>
          </cell>
          <cell r="H394">
            <v>69.209999999999994</v>
          </cell>
          <cell r="I394">
            <v>13000</v>
          </cell>
          <cell r="J394">
            <v>1542750</v>
          </cell>
          <cell r="K394">
            <v>1542750</v>
          </cell>
          <cell r="L394">
            <v>10657500</v>
          </cell>
          <cell r="M394" t="str">
            <v>ARVIND ASSOCIATES</v>
          </cell>
          <cell r="N394" t="str">
            <v>BOMBAY SELECTIONS (P) LTD.</v>
          </cell>
        </row>
        <row r="395">
          <cell r="B395" t="str">
            <v>DTS367</v>
          </cell>
          <cell r="C395">
            <v>2.5</v>
          </cell>
          <cell r="D395">
            <v>39354</v>
          </cell>
          <cell r="E395">
            <v>79042</v>
          </cell>
          <cell r="F395" t="str">
            <v>B00857</v>
          </cell>
          <cell r="G395" t="str">
            <v>DTS367/UB1364#DTS</v>
          </cell>
          <cell r="H395">
            <v>73.760000000000005</v>
          </cell>
          <cell r="I395">
            <v>11000</v>
          </cell>
          <cell r="J395">
            <v>1400100</v>
          </cell>
          <cell r="K395">
            <v>1400100</v>
          </cell>
          <cell r="L395">
            <v>9731000</v>
          </cell>
          <cell r="M395" t="str">
            <v>ARVIND ASSOCIATES</v>
          </cell>
          <cell r="N395" t="str">
            <v>BOMBAY SELECTIONS (P) LTD.</v>
          </cell>
        </row>
        <row r="396">
          <cell r="B396" t="str">
            <v>DTS401</v>
          </cell>
          <cell r="C396">
            <v>2.5</v>
          </cell>
          <cell r="D396">
            <v>39354</v>
          </cell>
          <cell r="E396">
            <v>78964</v>
          </cell>
          <cell r="F396" t="str">
            <v>D01059</v>
          </cell>
          <cell r="G396" t="str">
            <v>DTS401/UB1360#DTS</v>
          </cell>
          <cell r="H396">
            <v>132.19999999999999</v>
          </cell>
          <cell r="I396">
            <v>13000</v>
          </cell>
          <cell r="J396">
            <v>2864850</v>
          </cell>
          <cell r="K396">
            <v>2864850</v>
          </cell>
          <cell r="L396">
            <v>19810500</v>
          </cell>
          <cell r="M396" t="str">
            <v>MITTAL CO</v>
          </cell>
          <cell r="N396" t="str">
            <v>DAVINDER SINGH NANDA</v>
          </cell>
        </row>
        <row r="397">
          <cell r="B397" t="str">
            <v>DTS404</v>
          </cell>
          <cell r="C397">
            <v>2.5</v>
          </cell>
          <cell r="D397">
            <v>39354</v>
          </cell>
          <cell r="E397">
            <v>78818</v>
          </cell>
          <cell r="F397" t="str">
            <v>R04012</v>
          </cell>
          <cell r="G397" t="str">
            <v>DTS404/UB1553#DTS</v>
          </cell>
          <cell r="H397">
            <v>69.209999999999994</v>
          </cell>
          <cell r="I397">
            <v>13000</v>
          </cell>
          <cell r="J397">
            <v>1542750</v>
          </cell>
          <cell r="K397">
            <v>1550000</v>
          </cell>
          <cell r="L397">
            <v>10657500</v>
          </cell>
          <cell r="M397" t="str">
            <v>AARAMBH</v>
          </cell>
          <cell r="N397" t="str">
            <v>RAJESH KUMAR SACHDEVA</v>
          </cell>
        </row>
        <row r="398">
          <cell r="B398" t="str">
            <v>DTS407</v>
          </cell>
          <cell r="C398">
            <v>2.5</v>
          </cell>
          <cell r="D398">
            <v>39354</v>
          </cell>
          <cell r="E398">
            <v>79023</v>
          </cell>
          <cell r="F398" t="str">
            <v>I00309</v>
          </cell>
          <cell r="G398" t="str">
            <v>DTS407/UB1493#DTS</v>
          </cell>
          <cell r="H398">
            <v>69.209999999999994</v>
          </cell>
          <cell r="I398">
            <v>13000</v>
          </cell>
          <cell r="J398">
            <v>1542750</v>
          </cell>
          <cell r="K398">
            <v>2700000</v>
          </cell>
          <cell r="L398">
            <v>10657500</v>
          </cell>
          <cell r="M398" t="str">
            <v>ADITYA PROMOTERS</v>
          </cell>
          <cell r="N398" t="str">
            <v>I C GADI</v>
          </cell>
        </row>
        <row r="399">
          <cell r="B399" t="str">
            <v>DTS408</v>
          </cell>
          <cell r="C399">
            <v>2.5</v>
          </cell>
          <cell r="D399">
            <v>39354</v>
          </cell>
          <cell r="E399">
            <v>78886</v>
          </cell>
          <cell r="F399" t="str">
            <v>J01492</v>
          </cell>
          <cell r="G399" t="str">
            <v>DTS408/UB1531#DTS</v>
          </cell>
          <cell r="H399">
            <v>69.209999999999994</v>
          </cell>
          <cell r="I399">
            <v>13000</v>
          </cell>
          <cell r="J399">
            <v>1542750</v>
          </cell>
          <cell r="K399">
            <v>1502750</v>
          </cell>
          <cell r="L399">
            <v>10657500</v>
          </cell>
          <cell r="M399" t="str">
            <v>M/S AKANSHA ENTERPRISES</v>
          </cell>
          <cell r="N399" t="str">
            <v>J D INDUSTRIES (INDIA) LTD</v>
          </cell>
        </row>
        <row r="400">
          <cell r="B400" t="str">
            <v>DTS414</v>
          </cell>
          <cell r="C400">
            <v>2.5</v>
          </cell>
          <cell r="D400">
            <v>39354</v>
          </cell>
          <cell r="E400">
            <v>78861</v>
          </cell>
          <cell r="F400" t="str">
            <v>S04821</v>
          </cell>
          <cell r="G400" t="str">
            <v>DTS414/UB1554#DTS</v>
          </cell>
          <cell r="H400">
            <v>150.22</v>
          </cell>
          <cell r="I400">
            <v>14000</v>
          </cell>
          <cell r="J400">
            <v>3485700</v>
          </cell>
          <cell r="K400">
            <v>3490000</v>
          </cell>
          <cell r="L400">
            <v>24046500</v>
          </cell>
          <cell r="M400" t="str">
            <v>SANJAY NAGPAL ESTATES</v>
          </cell>
          <cell r="N400" t="str">
            <v>SARABJIT SINGH SARNA</v>
          </cell>
        </row>
        <row r="401">
          <cell r="B401" t="str">
            <v>DTS417</v>
          </cell>
          <cell r="C401">
            <v>2.5</v>
          </cell>
          <cell r="D401">
            <v>39354</v>
          </cell>
          <cell r="E401">
            <v>78969</v>
          </cell>
          <cell r="F401" t="str">
            <v>A03526</v>
          </cell>
          <cell r="G401" t="str">
            <v>DTS417/UB1368#DTS</v>
          </cell>
          <cell r="H401">
            <v>85</v>
          </cell>
          <cell r="I401">
            <v>13000</v>
          </cell>
          <cell r="J401">
            <v>1874250</v>
          </cell>
          <cell r="K401">
            <v>2700000</v>
          </cell>
          <cell r="L401">
            <v>12952500</v>
          </cell>
          <cell r="M401" t="str">
            <v>ALLIED SERVICES</v>
          </cell>
          <cell r="N401" t="str">
            <v>AARAV PROPERTIES PVT LTD     _x000C_</v>
          </cell>
        </row>
        <row r="402">
          <cell r="B402" t="str">
            <v>DTS418</v>
          </cell>
          <cell r="C402">
            <v>2.5</v>
          </cell>
          <cell r="D402">
            <v>39354</v>
          </cell>
          <cell r="E402">
            <v>78733</v>
          </cell>
          <cell r="F402" t="str">
            <v>A03501</v>
          </cell>
          <cell r="G402" t="str">
            <v>DTS418/UB1278#DTS</v>
          </cell>
          <cell r="H402">
            <v>69.209999999999994</v>
          </cell>
          <cell r="I402">
            <v>13000</v>
          </cell>
          <cell r="J402">
            <v>1542750</v>
          </cell>
          <cell r="K402">
            <v>2700000</v>
          </cell>
          <cell r="L402">
            <v>10657500</v>
          </cell>
          <cell r="M402" t="str">
            <v>ALLIED SERVICES</v>
          </cell>
          <cell r="N402" t="str">
            <v>ASHWANI SHARMA</v>
          </cell>
        </row>
        <row r="403">
          <cell r="B403" t="str">
            <v>DTS427</v>
          </cell>
          <cell r="C403">
            <v>2.5</v>
          </cell>
          <cell r="D403">
            <v>39354</v>
          </cell>
          <cell r="E403">
            <v>78802</v>
          </cell>
          <cell r="F403" t="str">
            <v>M02196</v>
          </cell>
          <cell r="G403" t="str">
            <v>DTS427/UB1400#DTS</v>
          </cell>
          <cell r="H403">
            <v>65.400000000000006</v>
          </cell>
          <cell r="I403">
            <v>13000</v>
          </cell>
          <cell r="J403">
            <v>1462800</v>
          </cell>
          <cell r="K403">
            <v>1462800</v>
          </cell>
          <cell r="L403">
            <v>10104000</v>
          </cell>
          <cell r="M403" t="str">
            <v>ALLIED SERVICES</v>
          </cell>
          <cell r="N403" t="str">
            <v>MADHVI LIJHARA</v>
          </cell>
        </row>
        <row r="404">
          <cell r="B404" t="str">
            <v>DTS428</v>
          </cell>
          <cell r="C404">
            <v>2.5</v>
          </cell>
          <cell r="D404">
            <v>39354</v>
          </cell>
          <cell r="E404">
            <v>78982</v>
          </cell>
          <cell r="F404" t="str">
            <v>H01013</v>
          </cell>
          <cell r="G404" t="str">
            <v>DTS428/UB1347#DTS</v>
          </cell>
          <cell r="H404">
            <v>89.93</v>
          </cell>
          <cell r="I404">
            <v>14000</v>
          </cell>
          <cell r="J404">
            <v>2122800</v>
          </cell>
          <cell r="K404">
            <v>3500000</v>
          </cell>
          <cell r="L404">
            <v>14636000</v>
          </cell>
          <cell r="M404" t="str">
            <v>SURAJ REALTORS P. LTD.</v>
          </cell>
          <cell r="N404" t="str">
            <v>HILDEGARD ANNA KHARBANDA</v>
          </cell>
        </row>
        <row r="405">
          <cell r="B405" t="str">
            <v>DTS430</v>
          </cell>
          <cell r="C405">
            <v>2.5</v>
          </cell>
          <cell r="D405">
            <v>39354</v>
          </cell>
          <cell r="E405">
            <v>78934</v>
          </cell>
          <cell r="F405" t="str">
            <v>V02033</v>
          </cell>
          <cell r="G405" t="str">
            <v>DTS430/UB1355#DTS</v>
          </cell>
          <cell r="H405">
            <v>69.209999999999994</v>
          </cell>
          <cell r="I405">
            <v>13000</v>
          </cell>
          <cell r="J405">
            <v>1542750</v>
          </cell>
          <cell r="K405">
            <v>1542750</v>
          </cell>
          <cell r="L405">
            <v>10657500</v>
          </cell>
          <cell r="M405" t="str">
            <v>ALLIED SERVICES</v>
          </cell>
          <cell r="N405" t="str">
            <v>VED PRAKASH GUPTA</v>
          </cell>
        </row>
        <row r="406">
          <cell r="B406" t="str">
            <v>DTS432</v>
          </cell>
          <cell r="C406">
            <v>2.5</v>
          </cell>
          <cell r="D406">
            <v>39354</v>
          </cell>
          <cell r="E406">
            <v>78930</v>
          </cell>
          <cell r="F406" t="str">
            <v>G00776</v>
          </cell>
          <cell r="G406" t="str">
            <v>DTS432/UB1481#DTS</v>
          </cell>
          <cell r="H406">
            <v>69.209999999999994</v>
          </cell>
          <cell r="I406">
            <v>13000</v>
          </cell>
          <cell r="J406">
            <v>1542750</v>
          </cell>
          <cell r="K406">
            <v>1542750</v>
          </cell>
          <cell r="L406">
            <v>10657500</v>
          </cell>
          <cell r="M406" t="str">
            <v>ARVIND ASSOCIATES</v>
          </cell>
          <cell r="N406" t="str">
            <v>GURPRIT SINGH</v>
          </cell>
        </row>
        <row r="407">
          <cell r="B407" t="str">
            <v>DTS433</v>
          </cell>
          <cell r="C407">
            <v>2.5</v>
          </cell>
          <cell r="D407">
            <v>39354</v>
          </cell>
          <cell r="E407">
            <v>79043</v>
          </cell>
          <cell r="F407" t="str">
            <v>F00069</v>
          </cell>
          <cell r="G407" t="str">
            <v>DTS433/UB1511#DTS</v>
          </cell>
          <cell r="H407">
            <v>69.209999999999994</v>
          </cell>
          <cell r="I407">
            <v>13000</v>
          </cell>
          <cell r="J407">
            <v>1542750</v>
          </cell>
          <cell r="K407">
            <v>1542750</v>
          </cell>
          <cell r="L407">
            <v>10657500</v>
          </cell>
          <cell r="M407" t="str">
            <v>ARVIND ASSOCIATES</v>
          </cell>
          <cell r="N407" t="str">
            <v>FCB GARMENT TEX INDIA PVT LTD</v>
          </cell>
        </row>
        <row r="408">
          <cell r="B408" t="str">
            <v>DTS434</v>
          </cell>
          <cell r="C408">
            <v>2.5</v>
          </cell>
          <cell r="D408">
            <v>39354</v>
          </cell>
          <cell r="E408">
            <v>79046</v>
          </cell>
          <cell r="F408" t="str">
            <v>S04845</v>
          </cell>
          <cell r="G408" t="str">
            <v>DTS434/UB1503#DTS</v>
          </cell>
          <cell r="H408">
            <v>69.209999999999994</v>
          </cell>
          <cell r="I408">
            <v>13000</v>
          </cell>
          <cell r="J408">
            <v>1542750</v>
          </cell>
          <cell r="K408">
            <v>1543000</v>
          </cell>
          <cell r="L408">
            <v>10657500</v>
          </cell>
          <cell r="M408" t="str">
            <v>ARVIND ESTATES (P) LTD</v>
          </cell>
          <cell r="N408" t="str">
            <v>SANGEETA SINGAL</v>
          </cell>
        </row>
        <row r="409">
          <cell r="B409" t="str">
            <v>DTS435</v>
          </cell>
          <cell r="C409">
            <v>2.5</v>
          </cell>
          <cell r="D409">
            <v>39354</v>
          </cell>
          <cell r="E409">
            <v>79039</v>
          </cell>
          <cell r="F409" t="str">
            <v>R04032</v>
          </cell>
          <cell r="G409" t="str">
            <v>DTS435/UB1505#DTS</v>
          </cell>
          <cell r="H409">
            <v>71.91</v>
          </cell>
          <cell r="I409">
            <v>13000</v>
          </cell>
          <cell r="J409">
            <v>1599300</v>
          </cell>
          <cell r="K409">
            <v>1600000</v>
          </cell>
          <cell r="L409">
            <v>11049000</v>
          </cell>
          <cell r="M409" t="str">
            <v>ARVIND ESTATES (P) LTD</v>
          </cell>
          <cell r="N409" t="str">
            <v>RAJENDER KUMAR SINGAL</v>
          </cell>
        </row>
        <row r="410">
          <cell r="B410" t="str">
            <v>DTS436</v>
          </cell>
          <cell r="C410">
            <v>2.5</v>
          </cell>
          <cell r="D410">
            <v>39354</v>
          </cell>
          <cell r="E410">
            <v>78808</v>
          </cell>
          <cell r="F410" t="str">
            <v>S04812</v>
          </cell>
          <cell r="G410" t="str">
            <v>DTS436/UB1392#DTS</v>
          </cell>
          <cell r="H410">
            <v>77.760000000000005</v>
          </cell>
          <cell r="I410">
            <v>13000</v>
          </cell>
          <cell r="J410">
            <v>1722150</v>
          </cell>
          <cell r="K410">
            <v>1800000</v>
          </cell>
          <cell r="L410">
            <v>11899500</v>
          </cell>
          <cell r="M410" t="str">
            <v>ARVIND ASSOCIATES</v>
          </cell>
          <cell r="N410" t="str">
            <v>SHAM CHOPRA</v>
          </cell>
        </row>
        <row r="411">
          <cell r="B411" t="str">
            <v>DTS437</v>
          </cell>
          <cell r="C411">
            <v>2.5</v>
          </cell>
          <cell r="D411">
            <v>39354</v>
          </cell>
          <cell r="E411">
            <v>78915</v>
          </cell>
          <cell r="F411" t="str">
            <v>S04835</v>
          </cell>
          <cell r="G411" t="str">
            <v>DTS437/UB1548#DTS</v>
          </cell>
          <cell r="H411">
            <v>132.19999999999999</v>
          </cell>
          <cell r="I411">
            <v>14000</v>
          </cell>
          <cell r="J411">
            <v>3078300</v>
          </cell>
          <cell r="K411">
            <v>3080000</v>
          </cell>
          <cell r="L411">
            <v>21233500</v>
          </cell>
          <cell r="M411" t="str">
            <v>SANJAY NAGPAL ESTATES</v>
          </cell>
          <cell r="N411" t="str">
            <v>SJM INTERNATIONAL LTD</v>
          </cell>
        </row>
        <row r="412">
          <cell r="B412" t="str">
            <v>DTS439</v>
          </cell>
          <cell r="C412">
            <v>2.5</v>
          </cell>
          <cell r="D412">
            <v>39354</v>
          </cell>
          <cell r="E412">
            <v>79022</v>
          </cell>
          <cell r="F412" t="str">
            <v>D01060</v>
          </cell>
          <cell r="G412" t="str">
            <v>DTS439/UB1512#DTS</v>
          </cell>
          <cell r="H412">
            <v>69.209999999999994</v>
          </cell>
          <cell r="I412">
            <v>13000</v>
          </cell>
          <cell r="J412">
            <v>1542750</v>
          </cell>
          <cell r="K412">
            <v>1543000</v>
          </cell>
          <cell r="L412">
            <v>10657500</v>
          </cell>
          <cell r="M412" t="str">
            <v>BATRAS JAICO</v>
          </cell>
          <cell r="N412" t="str">
            <v>D.N.DALMIA</v>
          </cell>
        </row>
        <row r="413">
          <cell r="B413" t="str">
            <v>DTS440</v>
          </cell>
          <cell r="C413">
            <v>2.5</v>
          </cell>
          <cell r="D413">
            <v>39354</v>
          </cell>
          <cell r="E413">
            <v>79076</v>
          </cell>
          <cell r="F413" t="str">
            <v>S04854</v>
          </cell>
          <cell r="G413" t="str">
            <v>DTS440/UB1366#DTS</v>
          </cell>
          <cell r="H413">
            <v>69.209999999999994</v>
          </cell>
          <cell r="I413">
            <v>13000</v>
          </cell>
          <cell r="J413">
            <v>1542750</v>
          </cell>
          <cell r="K413">
            <v>1542750</v>
          </cell>
          <cell r="L413">
            <v>10657500</v>
          </cell>
          <cell r="M413" t="str">
            <v>COMMUNIQUE MARKETING SOLUTION</v>
          </cell>
          <cell r="N413" t="str">
            <v>S.S.V. INFRASTRUCTURE PVT. LT</v>
          </cell>
        </row>
        <row r="414">
          <cell r="B414" t="str">
            <v>DTS441</v>
          </cell>
          <cell r="C414">
            <v>2.5</v>
          </cell>
          <cell r="D414">
            <v>39354</v>
          </cell>
          <cell r="E414">
            <v>78859</v>
          </cell>
          <cell r="F414" t="str">
            <v>V02029</v>
          </cell>
          <cell r="G414" t="str">
            <v>DTS441/UB1386#DTS</v>
          </cell>
          <cell r="H414">
            <v>74.97</v>
          </cell>
          <cell r="I414">
            <v>13000</v>
          </cell>
          <cell r="J414">
            <v>1663650</v>
          </cell>
          <cell r="K414">
            <v>1663650</v>
          </cell>
          <cell r="L414">
            <v>11494500</v>
          </cell>
          <cell r="M414" t="str">
            <v>COMMUNIQUE MARKETING SOLUTION</v>
          </cell>
          <cell r="N414" t="str">
            <v>VIVEK SHARMA</v>
          </cell>
        </row>
        <row r="415">
          <cell r="B415" t="str">
            <v>DTS448</v>
          </cell>
          <cell r="C415">
            <v>2.5</v>
          </cell>
          <cell r="D415">
            <v>39354</v>
          </cell>
          <cell r="E415">
            <v>79040</v>
          </cell>
          <cell r="F415" t="str">
            <v>R04033</v>
          </cell>
          <cell r="G415" t="str">
            <v>DTS448/UB1253#DTS</v>
          </cell>
          <cell r="H415">
            <v>65.400000000000006</v>
          </cell>
          <cell r="I415">
            <v>13000</v>
          </cell>
          <cell r="J415">
            <v>1462800</v>
          </cell>
          <cell r="K415">
            <v>1500000</v>
          </cell>
          <cell r="L415">
            <v>10104000</v>
          </cell>
          <cell r="M415" t="str">
            <v>AMIT ARORA(Real Estate Develo</v>
          </cell>
          <cell r="N415" t="str">
            <v>RAKESH KUMAR VERMA</v>
          </cell>
        </row>
        <row r="416">
          <cell r="B416" t="str">
            <v>DTS449</v>
          </cell>
          <cell r="C416">
            <v>2.5</v>
          </cell>
          <cell r="D416">
            <v>39354</v>
          </cell>
          <cell r="E416">
            <v>78729</v>
          </cell>
          <cell r="F416" t="str">
            <v>R04003</v>
          </cell>
          <cell r="G416" t="str">
            <v>DTS449/UB1312#DTS</v>
          </cell>
          <cell r="H416">
            <v>85</v>
          </cell>
          <cell r="I416">
            <v>13000</v>
          </cell>
          <cell r="J416">
            <v>1874250</v>
          </cell>
          <cell r="K416">
            <v>1900000</v>
          </cell>
          <cell r="L416">
            <v>12952500</v>
          </cell>
          <cell r="M416" t="str">
            <v>AMIT ARORA(Real Estate Develo</v>
          </cell>
          <cell r="N416" t="str">
            <v>RAKESH KUMAR VERMA</v>
          </cell>
        </row>
        <row r="417">
          <cell r="B417" t="str">
            <v>DTS450</v>
          </cell>
          <cell r="C417">
            <v>2.5</v>
          </cell>
          <cell r="D417">
            <v>39354</v>
          </cell>
          <cell r="E417">
            <v>79037</v>
          </cell>
          <cell r="F417" t="str">
            <v>R04031</v>
          </cell>
          <cell r="G417" t="str">
            <v>DTS450/UB1252#DTS</v>
          </cell>
          <cell r="H417">
            <v>85</v>
          </cell>
          <cell r="I417">
            <v>13000</v>
          </cell>
          <cell r="J417">
            <v>1874250</v>
          </cell>
          <cell r="K417">
            <v>1900000</v>
          </cell>
          <cell r="L417">
            <v>12952500</v>
          </cell>
          <cell r="M417" t="str">
            <v>AMIT ARORA(Real Estate Develo</v>
          </cell>
          <cell r="N417" t="str">
            <v>RAKESH KUMAR VERMA</v>
          </cell>
        </row>
        <row r="418">
          <cell r="B418" t="str">
            <v>DTS451</v>
          </cell>
          <cell r="C418">
            <v>2.5</v>
          </cell>
          <cell r="D418">
            <v>39354</v>
          </cell>
          <cell r="E418">
            <v>79081</v>
          </cell>
          <cell r="F418" t="str">
            <v>R04035</v>
          </cell>
          <cell r="G418" t="str">
            <v>DTS451/UB1483#DTS</v>
          </cell>
          <cell r="H418">
            <v>69.12</v>
          </cell>
          <cell r="I418">
            <v>13000</v>
          </cell>
          <cell r="J418">
            <v>1540800</v>
          </cell>
          <cell r="K418">
            <v>1600000</v>
          </cell>
          <cell r="L418">
            <v>10644000</v>
          </cell>
          <cell r="M418" t="str">
            <v>AMIT ARORA(Real Estate Develo</v>
          </cell>
          <cell r="N418" t="str">
            <v>RAKESH KUMAR VERMA</v>
          </cell>
        </row>
        <row r="419">
          <cell r="B419" t="str">
            <v>DTS452</v>
          </cell>
          <cell r="C419">
            <v>2.5</v>
          </cell>
          <cell r="D419">
            <v>39354</v>
          </cell>
          <cell r="E419">
            <v>79005</v>
          </cell>
          <cell r="F419" t="str">
            <v>R04025</v>
          </cell>
          <cell r="G419" t="str">
            <v>DTS452/UB1498#DTS</v>
          </cell>
          <cell r="H419">
            <v>75.53</v>
          </cell>
          <cell r="I419">
            <v>13000</v>
          </cell>
          <cell r="J419">
            <v>1675350</v>
          </cell>
          <cell r="K419">
            <v>1700000</v>
          </cell>
          <cell r="L419">
            <v>11575500</v>
          </cell>
          <cell r="M419" t="str">
            <v>AMIT ARORA(Real Estate Develo</v>
          </cell>
          <cell r="N419" t="str">
            <v>RAKESH KUMAR VERMA</v>
          </cell>
        </row>
        <row r="420">
          <cell r="B420" t="str">
            <v>DTS453</v>
          </cell>
          <cell r="C420">
            <v>2.5</v>
          </cell>
          <cell r="D420">
            <v>39354</v>
          </cell>
          <cell r="E420">
            <v>78824</v>
          </cell>
          <cell r="F420" t="str">
            <v>A03510</v>
          </cell>
          <cell r="G420" t="str">
            <v>DTS453/UB1333#DTS</v>
          </cell>
          <cell r="H420">
            <v>75.53</v>
          </cell>
          <cell r="I420">
            <v>13000</v>
          </cell>
          <cell r="J420">
            <v>1675350</v>
          </cell>
          <cell r="K420">
            <v>2000000</v>
          </cell>
          <cell r="L420">
            <v>11575500</v>
          </cell>
          <cell r="M420" t="str">
            <v>AMIT ARORA(Real Estate Develo</v>
          </cell>
          <cell r="N420" t="str">
            <v>AMIT BAJAJ</v>
          </cell>
        </row>
        <row r="421">
          <cell r="B421" t="str">
            <v>DTS454</v>
          </cell>
          <cell r="C421">
            <v>2.5</v>
          </cell>
          <cell r="D421">
            <v>39354</v>
          </cell>
          <cell r="E421">
            <v>79078</v>
          </cell>
          <cell r="F421" t="str">
            <v>H01019</v>
          </cell>
          <cell r="G421" t="str">
            <v>DTS454/UB1484#DTS</v>
          </cell>
          <cell r="H421">
            <v>69.12</v>
          </cell>
          <cell r="I421">
            <v>13000</v>
          </cell>
          <cell r="J421">
            <v>1540800</v>
          </cell>
          <cell r="K421">
            <v>1600000</v>
          </cell>
          <cell r="L421">
            <v>10644000</v>
          </cell>
          <cell r="M421" t="str">
            <v>AMIT ARORA(Real Estate Develo</v>
          </cell>
          <cell r="N421" t="str">
            <v>HAVINDER KUMAR AHUJA</v>
          </cell>
        </row>
        <row r="422">
          <cell r="B422" t="str">
            <v>DTS455</v>
          </cell>
          <cell r="C422">
            <v>2.5</v>
          </cell>
          <cell r="D422">
            <v>39354</v>
          </cell>
          <cell r="E422">
            <v>79032</v>
          </cell>
          <cell r="F422" t="str">
            <v>R04030</v>
          </cell>
          <cell r="G422" t="str">
            <v>DTS455/UB1251#DTS</v>
          </cell>
          <cell r="H422">
            <v>85</v>
          </cell>
          <cell r="I422">
            <v>13000</v>
          </cell>
          <cell r="J422">
            <v>1874250</v>
          </cell>
          <cell r="K422">
            <v>1900000</v>
          </cell>
          <cell r="L422">
            <v>12952500</v>
          </cell>
          <cell r="M422" t="str">
            <v>AMIT ARORA(Real Estate Develo</v>
          </cell>
          <cell r="N422" t="str">
            <v>RAJESH MAGGU</v>
          </cell>
        </row>
        <row r="423">
          <cell r="B423" t="str">
            <v>DTS456</v>
          </cell>
          <cell r="C423">
            <v>2.5</v>
          </cell>
          <cell r="D423">
            <v>39354</v>
          </cell>
          <cell r="E423">
            <v>78811</v>
          </cell>
          <cell r="F423" t="str">
            <v>R04010</v>
          </cell>
          <cell r="G423" t="str">
            <v>DTS456/UB1266#DTS</v>
          </cell>
          <cell r="H423">
            <v>85</v>
          </cell>
          <cell r="I423">
            <v>13000</v>
          </cell>
          <cell r="J423">
            <v>1874250</v>
          </cell>
          <cell r="K423">
            <v>2500000</v>
          </cell>
          <cell r="L423">
            <v>12952500</v>
          </cell>
          <cell r="M423" t="str">
            <v>AMIT ARORA(Real Estate Develo</v>
          </cell>
          <cell r="N423" t="str">
            <v>ROHIT MADHOK</v>
          </cell>
        </row>
        <row r="424">
          <cell r="B424" t="str">
            <v>DTS457</v>
          </cell>
          <cell r="C424">
            <v>2.5</v>
          </cell>
          <cell r="D424">
            <v>39354</v>
          </cell>
          <cell r="E424">
            <v>79016</v>
          </cell>
          <cell r="F424" t="str">
            <v>K01296</v>
          </cell>
          <cell r="G424" t="str">
            <v>DTS457/UB1247#DTS</v>
          </cell>
          <cell r="H424">
            <v>65.400000000000006</v>
          </cell>
          <cell r="I424">
            <v>13000</v>
          </cell>
          <cell r="J424">
            <v>1462800</v>
          </cell>
          <cell r="K424">
            <v>1463000</v>
          </cell>
          <cell r="L424">
            <v>10104000</v>
          </cell>
          <cell r="M424" t="str">
            <v>AMIT ARORA(Real Estate Develo</v>
          </cell>
          <cell r="N424" t="str">
            <v>KAPRASH ENGINEERS PVT LTD</v>
          </cell>
        </row>
        <row r="425">
          <cell r="B425" t="str">
            <v>DTS459</v>
          </cell>
          <cell r="C425">
            <v>2.5</v>
          </cell>
          <cell r="D425">
            <v>39354</v>
          </cell>
          <cell r="E425">
            <v>79006</v>
          </cell>
          <cell r="F425" t="str">
            <v>S04843</v>
          </cell>
          <cell r="G425" t="str">
            <v>DTS459/UB1243#DTS</v>
          </cell>
          <cell r="H425">
            <v>65.400000000000006</v>
          </cell>
          <cell r="I425">
            <v>13000</v>
          </cell>
          <cell r="J425">
            <v>1462800</v>
          </cell>
          <cell r="K425">
            <v>2000000</v>
          </cell>
          <cell r="L425">
            <v>10104000</v>
          </cell>
          <cell r="M425" t="str">
            <v>AMIT ARORA(Real Estate Develo</v>
          </cell>
          <cell r="N425" t="str">
            <v>SANJAY KIRPAL</v>
          </cell>
        </row>
        <row r="426">
          <cell r="B426" t="str">
            <v>DTS460</v>
          </cell>
          <cell r="C426">
            <v>2.5</v>
          </cell>
          <cell r="D426">
            <v>39354</v>
          </cell>
          <cell r="E426">
            <v>78983</v>
          </cell>
          <cell r="F426" t="str">
            <v>H01014</v>
          </cell>
          <cell r="G426" t="str">
            <v>DTS460/UB1346#DTS</v>
          </cell>
          <cell r="H426">
            <v>89.93</v>
          </cell>
          <cell r="I426">
            <v>14000</v>
          </cell>
          <cell r="J426">
            <v>2122800</v>
          </cell>
          <cell r="K426">
            <v>3000000</v>
          </cell>
          <cell r="L426">
            <v>14636000</v>
          </cell>
          <cell r="M426" t="str">
            <v>SURAJ REALTORS P. LTD.</v>
          </cell>
          <cell r="N426" t="str">
            <v>HILDEGARD ANNA KHARABANDA    _x000C_</v>
          </cell>
        </row>
        <row r="427">
          <cell r="B427" t="str">
            <v>DTS461</v>
          </cell>
          <cell r="C427">
            <v>2.5</v>
          </cell>
          <cell r="D427">
            <v>39354</v>
          </cell>
          <cell r="E427">
            <v>78916</v>
          </cell>
          <cell r="F427" t="str">
            <v>H00999</v>
          </cell>
          <cell r="G427" t="str">
            <v>DTS461/UB1349#DTS</v>
          </cell>
          <cell r="H427">
            <v>89.93</v>
          </cell>
          <cell r="I427">
            <v>14000</v>
          </cell>
          <cell r="J427">
            <v>2122800</v>
          </cell>
          <cell r="K427">
            <v>3500000</v>
          </cell>
          <cell r="L427">
            <v>14636000</v>
          </cell>
          <cell r="M427" t="str">
            <v>SURAJ REALTORS P. LTD.</v>
          </cell>
          <cell r="N427" t="str">
            <v>HILDEGARD ANNA KHARABANDA</v>
          </cell>
        </row>
        <row r="428">
          <cell r="B428" t="str">
            <v>DTS463</v>
          </cell>
          <cell r="C428">
            <v>2.5</v>
          </cell>
          <cell r="D428">
            <v>39354</v>
          </cell>
          <cell r="E428">
            <v>78788</v>
          </cell>
          <cell r="F428" t="str">
            <v>J01486</v>
          </cell>
          <cell r="G428" t="str">
            <v>DTS463/UB1286#DTS</v>
          </cell>
          <cell r="H428">
            <v>104.52</v>
          </cell>
          <cell r="I428">
            <v>13000</v>
          </cell>
          <cell r="J428">
            <v>2283750</v>
          </cell>
          <cell r="K428">
            <v>2700000</v>
          </cell>
          <cell r="L428">
            <v>15787500</v>
          </cell>
          <cell r="M428" t="str">
            <v>SAR REALTY PVT LTD</v>
          </cell>
          <cell r="N428" t="str">
            <v>JAIDEEP SINGH KAPOOR</v>
          </cell>
        </row>
        <row r="429">
          <cell r="B429" t="str">
            <v>DTS464</v>
          </cell>
          <cell r="C429">
            <v>2.5</v>
          </cell>
          <cell r="D429">
            <v>39354</v>
          </cell>
          <cell r="E429">
            <v>78731</v>
          </cell>
          <cell r="F429" t="str">
            <v>S04801</v>
          </cell>
          <cell r="G429" t="str">
            <v>DTS464/UB1281#DTS</v>
          </cell>
          <cell r="H429">
            <v>74.97</v>
          </cell>
          <cell r="I429">
            <v>13000</v>
          </cell>
          <cell r="J429">
            <v>1663650</v>
          </cell>
          <cell r="K429">
            <v>1700000</v>
          </cell>
          <cell r="L429">
            <v>11494500</v>
          </cell>
          <cell r="M429" t="str">
            <v>LIASION CONSULTANCY SERVICES</v>
          </cell>
          <cell r="N429" t="str">
            <v>SANJEEV BANSAL</v>
          </cell>
        </row>
        <row r="430">
          <cell r="B430" t="str">
            <v>DTS465</v>
          </cell>
          <cell r="C430">
            <v>2.5</v>
          </cell>
          <cell r="D430">
            <v>39354</v>
          </cell>
          <cell r="E430">
            <v>79048</v>
          </cell>
          <cell r="F430" t="str">
            <v>N01135</v>
          </cell>
          <cell r="G430" t="str">
            <v>DTS465/UB1257#DTS</v>
          </cell>
          <cell r="H430">
            <v>69.209999999999994</v>
          </cell>
          <cell r="I430">
            <v>13000</v>
          </cell>
          <cell r="J430">
            <v>1542750</v>
          </cell>
          <cell r="K430">
            <v>2700000</v>
          </cell>
          <cell r="L430">
            <v>10657500</v>
          </cell>
          <cell r="M430" t="str">
            <v>AMIT ARORA(Real Estate Develo</v>
          </cell>
          <cell r="N430" t="str">
            <v>NEELAM PRADEEP ANAND</v>
          </cell>
        </row>
        <row r="431">
          <cell r="B431" t="str">
            <v>DTS466</v>
          </cell>
          <cell r="C431">
            <v>2.5</v>
          </cell>
          <cell r="D431">
            <v>39354</v>
          </cell>
          <cell r="E431">
            <v>79047</v>
          </cell>
          <cell r="F431" t="str">
            <v>N01134</v>
          </cell>
          <cell r="G431" t="str">
            <v>DTS466/UB1556#DTS</v>
          </cell>
          <cell r="H431">
            <v>69.209999999999994</v>
          </cell>
          <cell r="I431">
            <v>13000</v>
          </cell>
          <cell r="J431">
            <v>1542750</v>
          </cell>
          <cell r="K431">
            <v>2700000</v>
          </cell>
          <cell r="L431">
            <v>10637000</v>
          </cell>
          <cell r="M431" t="str">
            <v>AMIT ARORA(Real Estate Develo</v>
          </cell>
          <cell r="N431" t="str">
            <v>NEELAM PRADEEP ANAND</v>
          </cell>
        </row>
        <row r="432">
          <cell r="B432" t="str">
            <v>DTS467</v>
          </cell>
          <cell r="C432">
            <v>2.5</v>
          </cell>
          <cell r="D432">
            <v>39354</v>
          </cell>
          <cell r="E432">
            <v>79035</v>
          </cell>
          <cell r="F432" t="str">
            <v>V02036</v>
          </cell>
          <cell r="G432" t="str">
            <v>DTS467/UB1467#DTS</v>
          </cell>
          <cell r="H432">
            <v>73.760000000000005</v>
          </cell>
          <cell r="I432">
            <v>13000</v>
          </cell>
          <cell r="J432">
            <v>1638300</v>
          </cell>
          <cell r="K432">
            <v>1700000</v>
          </cell>
          <cell r="L432">
            <v>11319000</v>
          </cell>
          <cell r="M432" t="str">
            <v>AMIT ARORA(Real Estate Develo</v>
          </cell>
          <cell r="N432" t="str">
            <v>VIJAY GUPTA</v>
          </cell>
        </row>
        <row r="433">
          <cell r="B433" t="str">
            <v>DTS501</v>
          </cell>
          <cell r="C433">
            <v>2.5</v>
          </cell>
          <cell r="D433">
            <v>39354</v>
          </cell>
          <cell r="E433">
            <v>78863</v>
          </cell>
          <cell r="F433" t="str">
            <v>N01128</v>
          </cell>
          <cell r="G433" t="str">
            <v>DTS501/UB1538#DTS</v>
          </cell>
          <cell r="H433">
            <v>71.91</v>
          </cell>
          <cell r="I433">
            <v>13000</v>
          </cell>
          <cell r="J433">
            <v>1599300</v>
          </cell>
          <cell r="K433">
            <v>1599300</v>
          </cell>
          <cell r="L433">
            <v>11049000</v>
          </cell>
          <cell r="M433" t="str">
            <v>ICICI HOME FINANCE COMPANY LT</v>
          </cell>
          <cell r="N433" t="str">
            <v>NAVIN KUMAR</v>
          </cell>
        </row>
        <row r="434">
          <cell r="B434" t="str">
            <v>DTS503</v>
          </cell>
          <cell r="C434">
            <v>2.5</v>
          </cell>
          <cell r="D434">
            <v>39354</v>
          </cell>
          <cell r="E434">
            <v>79014</v>
          </cell>
          <cell r="F434" t="str">
            <v>M02203</v>
          </cell>
          <cell r="G434" t="str">
            <v>DTS503/UB1362#DTS</v>
          </cell>
          <cell r="H434">
            <v>69.209999999999994</v>
          </cell>
          <cell r="I434">
            <v>13000</v>
          </cell>
          <cell r="J434">
            <v>1542750</v>
          </cell>
          <cell r="K434">
            <v>1542750</v>
          </cell>
          <cell r="L434">
            <v>10657500</v>
          </cell>
          <cell r="M434" t="str">
            <v>INDIA REALTY INVESTMENT SERVI</v>
          </cell>
          <cell r="N434" t="str">
            <v>MANOJ NAGPAL</v>
          </cell>
        </row>
        <row r="435">
          <cell r="B435" t="str">
            <v>DTS510</v>
          </cell>
          <cell r="C435">
            <v>2.5</v>
          </cell>
          <cell r="D435">
            <v>39354</v>
          </cell>
          <cell r="E435">
            <v>78780</v>
          </cell>
          <cell r="F435" t="str">
            <v>A03506</v>
          </cell>
          <cell r="G435" t="str">
            <v>DTS510/UB1577#DTS</v>
          </cell>
          <cell r="H435">
            <v>114.08</v>
          </cell>
          <cell r="I435">
            <v>11000</v>
          </cell>
          <cell r="J435">
            <v>2116200</v>
          </cell>
          <cell r="K435">
            <v>2116200</v>
          </cell>
          <cell r="L435">
            <v>14722000</v>
          </cell>
          <cell r="M435" t="str">
            <v>C S &amp; ASSOCIATES</v>
          </cell>
          <cell r="N435" t="str">
            <v>APPOLO CRANES PVT LTD</v>
          </cell>
        </row>
        <row r="436">
          <cell r="B436" t="str">
            <v>DTS514</v>
          </cell>
          <cell r="C436">
            <v>2.5</v>
          </cell>
          <cell r="D436">
            <v>39354</v>
          </cell>
          <cell r="E436">
            <v>78674</v>
          </cell>
          <cell r="F436" t="str">
            <v>R03998</v>
          </cell>
          <cell r="G436" t="str">
            <v>DTS514/UB1163#DTS</v>
          </cell>
          <cell r="H436">
            <v>89.74</v>
          </cell>
          <cell r="I436">
            <v>13000</v>
          </cell>
          <cell r="J436">
            <v>1973700</v>
          </cell>
          <cell r="K436">
            <v>2700000</v>
          </cell>
          <cell r="L436">
            <v>13641000</v>
          </cell>
          <cell r="M436" t="str">
            <v>ETHICAL INFRASTRUCTURES PVT.</v>
          </cell>
          <cell r="N436" t="str">
            <v>REETA SOOD</v>
          </cell>
        </row>
        <row r="437">
          <cell r="B437" t="str">
            <v>DTS515</v>
          </cell>
          <cell r="C437">
            <v>2.5</v>
          </cell>
          <cell r="D437">
            <v>39354</v>
          </cell>
          <cell r="E437">
            <v>78968</v>
          </cell>
          <cell r="F437" t="str">
            <v>K01291</v>
          </cell>
          <cell r="G437" t="str">
            <v>DTS515/UB1479#DTS</v>
          </cell>
          <cell r="H437">
            <v>85</v>
          </cell>
          <cell r="I437">
            <v>13000</v>
          </cell>
          <cell r="J437">
            <v>1874250</v>
          </cell>
          <cell r="K437">
            <v>2700000</v>
          </cell>
          <cell r="L437">
            <v>12952500</v>
          </cell>
          <cell r="M437" t="str">
            <v>ETHICAL INFRASTRUCTURES PVT.</v>
          </cell>
          <cell r="N437" t="str">
            <v>K C SOOD</v>
          </cell>
        </row>
        <row r="438">
          <cell r="B438" t="str">
            <v>DTS516</v>
          </cell>
          <cell r="C438">
            <v>2.5</v>
          </cell>
          <cell r="D438">
            <v>39354</v>
          </cell>
          <cell r="E438">
            <v>78909</v>
          </cell>
          <cell r="F438" t="str">
            <v>S04834</v>
          </cell>
          <cell r="G438" t="str">
            <v>DTS516/UB1530#DTS</v>
          </cell>
          <cell r="H438">
            <v>69.209999999999994</v>
          </cell>
          <cell r="I438">
            <v>13000</v>
          </cell>
          <cell r="J438">
            <v>1542750</v>
          </cell>
          <cell r="K438">
            <v>1542750</v>
          </cell>
          <cell r="L438">
            <v>10657500</v>
          </cell>
          <cell r="M438" t="str">
            <v>ETHICAL INFRASTRUCTURES PVT.</v>
          </cell>
          <cell r="N438" t="str">
            <v>STALWART HOME STYLES</v>
          </cell>
        </row>
        <row r="439">
          <cell r="B439" t="str">
            <v>DTS517</v>
          </cell>
          <cell r="C439">
            <v>2.5</v>
          </cell>
          <cell r="D439">
            <v>39354</v>
          </cell>
          <cell r="E439">
            <v>79057</v>
          </cell>
          <cell r="F439" t="str">
            <v>M02205</v>
          </cell>
          <cell r="G439" t="str">
            <v>DTS517/UB1489#DTS</v>
          </cell>
          <cell r="H439">
            <v>75.53</v>
          </cell>
          <cell r="I439">
            <v>13000</v>
          </cell>
          <cell r="J439">
            <v>1675350</v>
          </cell>
          <cell r="K439">
            <v>2700000</v>
          </cell>
          <cell r="L439">
            <v>11575500</v>
          </cell>
          <cell r="M439" t="str">
            <v>ETHICAL INFRASTRUCTURES PVT.</v>
          </cell>
          <cell r="N439" t="str">
            <v>MANJU MAMIK</v>
          </cell>
        </row>
        <row r="440">
          <cell r="B440" t="str">
            <v>DTS539</v>
          </cell>
          <cell r="C440">
            <v>2.5</v>
          </cell>
          <cell r="D440">
            <v>39354</v>
          </cell>
          <cell r="E440">
            <v>78869</v>
          </cell>
          <cell r="F440" t="str">
            <v>S04824</v>
          </cell>
          <cell r="G440" t="str">
            <v>DTS539/UB1379#DTS</v>
          </cell>
          <cell r="H440">
            <v>69.209999999999994</v>
          </cell>
          <cell r="I440">
            <v>13000</v>
          </cell>
          <cell r="J440">
            <v>1542750</v>
          </cell>
          <cell r="K440">
            <v>1542750</v>
          </cell>
          <cell r="L440">
            <v>10657500</v>
          </cell>
          <cell r="M440" t="str">
            <v>LARES &amp; PENATES</v>
          </cell>
          <cell r="N440" t="str">
            <v>SURESH VAID</v>
          </cell>
        </row>
        <row r="441">
          <cell r="B441" t="str">
            <v>DTS543</v>
          </cell>
          <cell r="C441">
            <v>2.5</v>
          </cell>
          <cell r="D441">
            <v>39354</v>
          </cell>
          <cell r="E441">
            <v>79045</v>
          </cell>
          <cell r="F441" t="str">
            <v>I00310</v>
          </cell>
          <cell r="G441" t="str">
            <v>DTS543/UB1497#DTS</v>
          </cell>
          <cell r="H441">
            <v>178.84</v>
          </cell>
          <cell r="I441">
            <v>14000</v>
          </cell>
          <cell r="J441">
            <v>4132500</v>
          </cell>
          <cell r="K441">
            <v>4132500</v>
          </cell>
          <cell r="L441">
            <v>28512500</v>
          </cell>
          <cell r="M441" t="str">
            <v>ESSAAR ASSOCIATES</v>
          </cell>
          <cell r="N441" t="str">
            <v>INDIAN QUOTATION SYSTEMS PVT.</v>
          </cell>
        </row>
        <row r="442">
          <cell r="B442" t="str">
            <v>DTS545</v>
          </cell>
          <cell r="C442">
            <v>2.5</v>
          </cell>
          <cell r="D442">
            <v>39354</v>
          </cell>
          <cell r="E442">
            <v>78750</v>
          </cell>
          <cell r="F442" t="str">
            <v>B00844</v>
          </cell>
          <cell r="G442" t="str">
            <v>DTS545/UB1292#DTS</v>
          </cell>
          <cell r="H442">
            <v>85</v>
          </cell>
          <cell r="I442">
            <v>13000</v>
          </cell>
          <cell r="J442">
            <v>1874250</v>
          </cell>
          <cell r="K442">
            <v>1874250</v>
          </cell>
          <cell r="L442">
            <v>12952500</v>
          </cell>
          <cell r="M442" t="str">
            <v>JONES LANG LASALLE MEGHRAJ PR</v>
          </cell>
          <cell r="N442" t="str">
            <v>BHARAT BUILDTECH PVT LTD</v>
          </cell>
        </row>
        <row r="443">
          <cell r="B443" t="str">
            <v>DTS546</v>
          </cell>
          <cell r="C443">
            <v>2.5</v>
          </cell>
          <cell r="D443">
            <v>39354</v>
          </cell>
          <cell r="E443">
            <v>78755</v>
          </cell>
          <cell r="F443" t="str">
            <v>B00845</v>
          </cell>
          <cell r="G443" t="str">
            <v>DTS546/UB1296#DTS</v>
          </cell>
          <cell r="H443">
            <v>85</v>
          </cell>
          <cell r="I443">
            <v>13000</v>
          </cell>
          <cell r="J443">
            <v>1874250</v>
          </cell>
          <cell r="K443">
            <v>1874250</v>
          </cell>
          <cell r="L443">
            <v>12952500</v>
          </cell>
          <cell r="M443" t="str">
            <v>JONES LANG LASALLE MEGHRAJ PR</v>
          </cell>
          <cell r="N443" t="str">
            <v>BHARAT BUILDTECH PVT LTD</v>
          </cell>
        </row>
        <row r="444">
          <cell r="B444" t="str">
            <v>DTS547</v>
          </cell>
          <cell r="C444">
            <v>2.5</v>
          </cell>
          <cell r="D444">
            <v>39354</v>
          </cell>
          <cell r="E444">
            <v>78957</v>
          </cell>
          <cell r="F444" t="str">
            <v>B00850</v>
          </cell>
          <cell r="G444" t="str">
            <v>DTS547/UB1246#DTS</v>
          </cell>
          <cell r="H444">
            <v>69.12</v>
          </cell>
          <cell r="I444">
            <v>13000</v>
          </cell>
          <cell r="J444">
            <v>1540800</v>
          </cell>
          <cell r="K444">
            <v>1540800</v>
          </cell>
          <cell r="L444">
            <v>10644000</v>
          </cell>
          <cell r="M444" t="str">
            <v>JONES LANG LASALLE MEGHRAJ PR</v>
          </cell>
          <cell r="N444" t="str">
            <v>BHARAT BUILDTECH PVT. LTD.</v>
          </cell>
        </row>
        <row r="445">
          <cell r="B445" t="str">
            <v>DTS548</v>
          </cell>
          <cell r="C445">
            <v>2.5</v>
          </cell>
          <cell r="D445">
            <v>39354</v>
          </cell>
          <cell r="E445">
            <v>78996</v>
          </cell>
          <cell r="F445" t="str">
            <v>B00854</v>
          </cell>
          <cell r="G445" t="str">
            <v>DTS548/UB1241#DTS</v>
          </cell>
          <cell r="H445">
            <v>75.53</v>
          </cell>
          <cell r="I445">
            <v>13000</v>
          </cell>
          <cell r="J445">
            <v>1675350</v>
          </cell>
          <cell r="K445">
            <v>1675350</v>
          </cell>
          <cell r="L445">
            <v>11575500</v>
          </cell>
          <cell r="M445" t="str">
            <v>JONES LANG LASALLE MEGHRAJ PR</v>
          </cell>
          <cell r="N445" t="str">
            <v>BHARAT BUILDTECH PVT LTD</v>
          </cell>
        </row>
        <row r="446">
          <cell r="B446" t="str">
            <v>DTS549</v>
          </cell>
          <cell r="C446">
            <v>2.5</v>
          </cell>
          <cell r="D446">
            <v>39354</v>
          </cell>
          <cell r="E446">
            <v>78813</v>
          </cell>
          <cell r="F446" t="str">
            <v>B00846</v>
          </cell>
          <cell r="G446" t="str">
            <v>DTS549/UB1261#DTS</v>
          </cell>
          <cell r="H446">
            <v>75.53</v>
          </cell>
          <cell r="I446">
            <v>13000</v>
          </cell>
          <cell r="J446">
            <v>1675350</v>
          </cell>
          <cell r="K446">
            <v>1675350</v>
          </cell>
          <cell r="L446">
            <v>11575500</v>
          </cell>
          <cell r="M446" t="str">
            <v>JONES LANG LASALLE MEGHRAJ PR</v>
          </cell>
          <cell r="N446" t="str">
            <v>BHARAT BUILDTECH PVT. LTD.</v>
          </cell>
        </row>
        <row r="447">
          <cell r="B447" t="str">
            <v>DTS550</v>
          </cell>
          <cell r="C447">
            <v>2.5</v>
          </cell>
          <cell r="D447">
            <v>39354</v>
          </cell>
          <cell r="E447">
            <v>79060</v>
          </cell>
          <cell r="F447" t="str">
            <v>B00859</v>
          </cell>
          <cell r="G447" t="str">
            <v>DTS550/UB1262#DTS</v>
          </cell>
          <cell r="H447">
            <v>69.12</v>
          </cell>
          <cell r="I447">
            <v>13000</v>
          </cell>
          <cell r="J447">
            <v>1540800</v>
          </cell>
          <cell r="K447">
            <v>1540800</v>
          </cell>
          <cell r="L447">
            <v>10644000</v>
          </cell>
          <cell r="M447" t="str">
            <v>JONES LANG LASALLE MEGHRAJ PR</v>
          </cell>
          <cell r="N447" t="str">
            <v>BHARAT BUILDTECH PVT LTD</v>
          </cell>
        </row>
        <row r="448">
          <cell r="B448" t="str">
            <v>DTS554</v>
          </cell>
          <cell r="C448">
            <v>2.5</v>
          </cell>
          <cell r="D448">
            <v>39354</v>
          </cell>
          <cell r="E448">
            <v>79004</v>
          </cell>
          <cell r="F448" t="str">
            <v>J01502</v>
          </cell>
          <cell r="G448" t="str">
            <v>DTS554/UB1474#DTS</v>
          </cell>
          <cell r="H448">
            <v>178.84</v>
          </cell>
          <cell r="I448">
            <v>14000</v>
          </cell>
          <cell r="J448">
            <v>4132500</v>
          </cell>
          <cell r="K448">
            <v>4200000</v>
          </cell>
          <cell r="L448">
            <v>28512500</v>
          </cell>
          <cell r="M448" t="str">
            <v>KEDAR ESTATE &amp; INVESTMENTS</v>
          </cell>
          <cell r="N448" t="str">
            <v>JASBIR WASU</v>
          </cell>
        </row>
        <row r="449">
          <cell r="B449" t="str">
            <v>DTS558</v>
          </cell>
          <cell r="C449">
            <v>2.5</v>
          </cell>
          <cell r="D449">
            <v>39354</v>
          </cell>
          <cell r="E449">
            <v>78951</v>
          </cell>
          <cell r="F449" t="str">
            <v>N01129</v>
          </cell>
          <cell r="G449" t="str">
            <v>DTS558/UB1343#DTS</v>
          </cell>
          <cell r="H449">
            <v>69.209999999999994</v>
          </cell>
          <cell r="I449">
            <v>13000</v>
          </cell>
          <cell r="J449">
            <v>1542750</v>
          </cell>
          <cell r="K449">
            <v>3000000</v>
          </cell>
          <cell r="L449">
            <v>10657500</v>
          </cell>
          <cell r="M449" t="str">
            <v>MRS. MADHVI BERY</v>
          </cell>
          <cell r="N449" t="str">
            <v>NASIRUDDIN JAVERI</v>
          </cell>
        </row>
        <row r="450">
          <cell r="B450" t="str">
            <v>DTS562</v>
          </cell>
          <cell r="C450">
            <v>2.5</v>
          </cell>
          <cell r="D450">
            <v>39354</v>
          </cell>
          <cell r="E450">
            <v>78736</v>
          </cell>
          <cell r="F450" t="str">
            <v>O00131</v>
          </cell>
          <cell r="G450" t="str">
            <v>DTS562/UB1277#DTS</v>
          </cell>
          <cell r="H450">
            <v>69.209999999999994</v>
          </cell>
          <cell r="I450">
            <v>13000</v>
          </cell>
          <cell r="J450">
            <v>1542750</v>
          </cell>
          <cell r="K450">
            <v>1542750</v>
          </cell>
          <cell r="L450">
            <v>10657500</v>
          </cell>
          <cell r="M450" t="str">
            <v>K.K. REAL ESTATE</v>
          </cell>
          <cell r="N450" t="str">
            <v>OMKAR NATH KAUL</v>
          </cell>
        </row>
        <row r="451">
          <cell r="B451" t="str">
            <v>DTS601</v>
          </cell>
          <cell r="C451">
            <v>2.5</v>
          </cell>
          <cell r="D451">
            <v>39354</v>
          </cell>
          <cell r="E451">
            <v>79074</v>
          </cell>
          <cell r="F451" t="str">
            <v>R04034</v>
          </cell>
          <cell r="G451" t="str">
            <v>DTS601/UB1260#DTS</v>
          </cell>
          <cell r="H451">
            <v>71.91</v>
          </cell>
          <cell r="I451">
            <v>13000</v>
          </cell>
          <cell r="J451">
            <v>1599300</v>
          </cell>
          <cell r="K451">
            <v>1599300</v>
          </cell>
          <cell r="L451">
            <v>11049000</v>
          </cell>
          <cell r="M451" t="str">
            <v>PNK CONSULTANTS PVT LTD</v>
          </cell>
          <cell r="N451" t="str">
            <v>RITA SINGHAL                 _x000C_</v>
          </cell>
        </row>
        <row r="452">
          <cell r="B452" t="str">
            <v>DTS602</v>
          </cell>
          <cell r="C452">
            <v>2.5</v>
          </cell>
          <cell r="D452">
            <v>39354</v>
          </cell>
          <cell r="E452">
            <v>78805</v>
          </cell>
          <cell r="F452" t="str">
            <v>S04810</v>
          </cell>
          <cell r="G452" t="str">
            <v>DTS602/UB1393#DTS</v>
          </cell>
          <cell r="H452">
            <v>69.209999999999994</v>
          </cell>
          <cell r="I452">
            <v>13000</v>
          </cell>
          <cell r="J452">
            <v>1542750</v>
          </cell>
          <cell r="K452">
            <v>1542750</v>
          </cell>
          <cell r="L452">
            <v>10657500</v>
          </cell>
          <cell r="M452" t="str">
            <v>PNK CONSULTANTS PVT LTD</v>
          </cell>
          <cell r="N452" t="str">
            <v>SIRIUS BUYING SERVICES PVT. L</v>
          </cell>
        </row>
        <row r="453">
          <cell r="B453" t="str">
            <v>DTS603</v>
          </cell>
          <cell r="C453">
            <v>2.5</v>
          </cell>
          <cell r="D453">
            <v>39354</v>
          </cell>
          <cell r="E453">
            <v>78870</v>
          </cell>
          <cell r="F453" t="str">
            <v>S04825</v>
          </cell>
          <cell r="G453" t="str">
            <v>DTS603/UB1405#DTS</v>
          </cell>
          <cell r="H453">
            <v>69.209999999999994</v>
          </cell>
          <cell r="I453">
            <v>13000</v>
          </cell>
          <cell r="J453">
            <v>1542750</v>
          </cell>
          <cell r="K453">
            <v>1542750</v>
          </cell>
          <cell r="L453">
            <v>10657500</v>
          </cell>
          <cell r="M453" t="str">
            <v>PNK CONSULTANTS PVT LTD</v>
          </cell>
          <cell r="N453" t="str">
            <v>SOLUS SERVICES PVT LTD</v>
          </cell>
        </row>
        <row r="454">
          <cell r="B454" t="str">
            <v>DTS604</v>
          </cell>
          <cell r="C454">
            <v>2.5</v>
          </cell>
          <cell r="D454">
            <v>39354</v>
          </cell>
          <cell r="E454">
            <v>78878</v>
          </cell>
          <cell r="F454" t="str">
            <v>D01056</v>
          </cell>
          <cell r="G454" t="str">
            <v>DTS604/UB1536#DTS</v>
          </cell>
          <cell r="H454">
            <v>69.209999999999994</v>
          </cell>
          <cell r="I454">
            <v>13000</v>
          </cell>
          <cell r="J454">
            <v>1542750</v>
          </cell>
          <cell r="K454">
            <v>1542750</v>
          </cell>
          <cell r="L454">
            <v>10657500</v>
          </cell>
          <cell r="M454" t="str">
            <v>PNK CONSULTANTS PVT LTD</v>
          </cell>
          <cell r="N454" t="str">
            <v>DAVINDER SINGH NANDA</v>
          </cell>
        </row>
        <row r="455">
          <cell r="B455" t="str">
            <v>DTS605</v>
          </cell>
          <cell r="C455">
            <v>2.5</v>
          </cell>
          <cell r="D455">
            <v>39354</v>
          </cell>
          <cell r="E455">
            <v>79064</v>
          </cell>
          <cell r="F455" t="str">
            <v>K01300</v>
          </cell>
          <cell r="G455" t="str">
            <v>DTS605/UB1517#DTS</v>
          </cell>
          <cell r="H455">
            <v>69.209999999999994</v>
          </cell>
          <cell r="I455">
            <v>13000</v>
          </cell>
          <cell r="J455">
            <v>1542750</v>
          </cell>
          <cell r="K455">
            <v>1542750</v>
          </cell>
          <cell r="L455">
            <v>10657500</v>
          </cell>
          <cell r="M455" t="str">
            <v>PNK CONSULTANTS PVT LTD</v>
          </cell>
          <cell r="N455" t="str">
            <v>K.MOHAN &amp; COMPANY (EXPORTS) P</v>
          </cell>
        </row>
        <row r="456">
          <cell r="B456" t="str">
            <v>DTS608</v>
          </cell>
          <cell r="C456">
            <v>2.5</v>
          </cell>
          <cell r="D456">
            <v>39354</v>
          </cell>
          <cell r="E456">
            <v>78725</v>
          </cell>
          <cell r="F456" t="str">
            <v>J01482</v>
          </cell>
          <cell r="G456" t="str">
            <v>DTS608/UB1308#DTS</v>
          </cell>
          <cell r="H456">
            <v>89.93</v>
          </cell>
          <cell r="I456">
            <v>13000</v>
          </cell>
          <cell r="J456">
            <v>1977600</v>
          </cell>
          <cell r="K456">
            <v>1977600</v>
          </cell>
          <cell r="L456">
            <v>13668000</v>
          </cell>
          <cell r="M456" t="str">
            <v>PNK CONSULTANTS PVT LTD</v>
          </cell>
          <cell r="N456" t="str">
            <v>JATINDER SINGH ARORA</v>
          </cell>
        </row>
        <row r="457">
          <cell r="B457" t="str">
            <v>DTS609</v>
          </cell>
          <cell r="C457">
            <v>2.5</v>
          </cell>
          <cell r="D457">
            <v>39354</v>
          </cell>
          <cell r="E457">
            <v>78806</v>
          </cell>
          <cell r="F457" t="str">
            <v>S04811</v>
          </cell>
          <cell r="G457" t="str">
            <v>DTS609/UB1340#DTS</v>
          </cell>
          <cell r="H457">
            <v>65.400000000000006</v>
          </cell>
          <cell r="I457">
            <v>13000</v>
          </cell>
          <cell r="J457">
            <v>1462800</v>
          </cell>
          <cell r="K457">
            <v>1462800</v>
          </cell>
          <cell r="L457">
            <v>10104000</v>
          </cell>
          <cell r="M457" t="str">
            <v>PNK CONSULTANTS PVT LTD</v>
          </cell>
          <cell r="N457" t="str">
            <v>SANJAY KALRA</v>
          </cell>
        </row>
        <row r="458">
          <cell r="B458" t="str">
            <v>DTS610</v>
          </cell>
          <cell r="C458">
            <v>2.5</v>
          </cell>
          <cell r="D458">
            <v>39354</v>
          </cell>
          <cell r="E458">
            <v>78798</v>
          </cell>
          <cell r="F458" t="str">
            <v>D01048</v>
          </cell>
          <cell r="G458" t="str">
            <v>DTS610/UB1337#DTS</v>
          </cell>
          <cell r="H458">
            <v>114.08</v>
          </cell>
          <cell r="I458">
            <v>13000</v>
          </cell>
          <cell r="J458">
            <v>2484600</v>
          </cell>
          <cell r="K458">
            <v>2484600</v>
          </cell>
          <cell r="L458">
            <v>17178000</v>
          </cell>
          <cell r="M458" t="str">
            <v>PNK CONSULTANTS PVT LTD</v>
          </cell>
          <cell r="N458" t="str">
            <v>DEVESH WADHWA</v>
          </cell>
        </row>
        <row r="459">
          <cell r="B459" t="str">
            <v>DTS611</v>
          </cell>
          <cell r="C459">
            <v>2.5</v>
          </cell>
          <cell r="D459">
            <v>39354</v>
          </cell>
          <cell r="E459">
            <v>78902</v>
          </cell>
          <cell r="F459" t="str">
            <v>B00849</v>
          </cell>
          <cell r="G459" t="str">
            <v>DTS611/UB1532#DTS</v>
          </cell>
          <cell r="H459">
            <v>150.22</v>
          </cell>
          <cell r="I459">
            <v>14000</v>
          </cell>
          <cell r="J459">
            <v>3485700</v>
          </cell>
          <cell r="K459">
            <v>3485700</v>
          </cell>
          <cell r="L459">
            <v>24046500</v>
          </cell>
          <cell r="M459" t="str">
            <v>ETHICAL INFRASTRUCTURES PVT.</v>
          </cell>
          <cell r="N459" t="str">
            <v>BHASIN JEWELLERS PVT LTD</v>
          </cell>
        </row>
        <row r="460">
          <cell r="B460" t="str">
            <v>DTS618</v>
          </cell>
          <cell r="C460">
            <v>2.5</v>
          </cell>
          <cell r="D460">
            <v>39354</v>
          </cell>
          <cell r="E460">
            <v>78871</v>
          </cell>
          <cell r="F460" t="str">
            <v>M02201</v>
          </cell>
          <cell r="G460" t="str">
            <v>DTS618/UB1384#DTS</v>
          </cell>
          <cell r="H460">
            <v>75.53</v>
          </cell>
          <cell r="I460">
            <v>13000</v>
          </cell>
          <cell r="J460">
            <v>1675350</v>
          </cell>
          <cell r="K460">
            <v>1675350</v>
          </cell>
          <cell r="L460">
            <v>11575500</v>
          </cell>
          <cell r="M460" t="str">
            <v>RAJDHANI REALTORS PVT LTD</v>
          </cell>
          <cell r="N460" t="str">
            <v>MATRIX INVESTMENTS PVT LTD</v>
          </cell>
        </row>
        <row r="461">
          <cell r="B461" t="str">
            <v>DTS619</v>
          </cell>
          <cell r="C461">
            <v>2.5</v>
          </cell>
          <cell r="D461">
            <v>39354</v>
          </cell>
          <cell r="E461">
            <v>78810</v>
          </cell>
          <cell r="F461" t="str">
            <v>G00772</v>
          </cell>
          <cell r="G461" t="str">
            <v>DTS619/UB1391#DTS</v>
          </cell>
          <cell r="H461">
            <v>69.209999999999994</v>
          </cell>
          <cell r="I461">
            <v>13000</v>
          </cell>
          <cell r="J461">
            <v>1542750</v>
          </cell>
          <cell r="K461">
            <v>1542750</v>
          </cell>
          <cell r="L461">
            <v>10657500</v>
          </cell>
          <cell r="M461" t="str">
            <v>RAHEJA ASSOCIATES</v>
          </cell>
          <cell r="N461" t="str">
            <v>GURMEET SINGH SAWHNEY</v>
          </cell>
        </row>
        <row r="462">
          <cell r="B462" t="str">
            <v>DTS620</v>
          </cell>
          <cell r="C462">
            <v>2.5</v>
          </cell>
          <cell r="D462">
            <v>39354</v>
          </cell>
          <cell r="E462">
            <v>78844</v>
          </cell>
          <cell r="F462" t="str">
            <v>G00774</v>
          </cell>
          <cell r="G462" t="str">
            <v>DTS620/UB1403#DTS</v>
          </cell>
          <cell r="H462">
            <v>85</v>
          </cell>
          <cell r="I462">
            <v>13000</v>
          </cell>
          <cell r="J462">
            <v>1874250</v>
          </cell>
          <cell r="K462">
            <v>1874250</v>
          </cell>
          <cell r="L462">
            <v>12952500</v>
          </cell>
          <cell r="M462" t="str">
            <v>RAHEJA ASSOCIATES</v>
          </cell>
          <cell r="N462" t="str">
            <v>GURMEET SINGH SAWHNEY</v>
          </cell>
        </row>
        <row r="463">
          <cell r="B463" t="str">
            <v>DTS621</v>
          </cell>
          <cell r="C463">
            <v>2.5</v>
          </cell>
          <cell r="D463">
            <v>39354</v>
          </cell>
          <cell r="E463">
            <v>79028</v>
          </cell>
          <cell r="F463" t="str">
            <v>G00779</v>
          </cell>
          <cell r="G463" t="str">
            <v>DTS621/UB1250#DTS</v>
          </cell>
          <cell r="H463">
            <v>89.74</v>
          </cell>
          <cell r="I463">
            <v>13000</v>
          </cell>
          <cell r="J463">
            <v>1973700</v>
          </cell>
          <cell r="K463">
            <v>1973700</v>
          </cell>
          <cell r="L463">
            <v>13641000</v>
          </cell>
          <cell r="M463" t="str">
            <v>RAHEJA ASSOCIATES</v>
          </cell>
          <cell r="N463" t="str">
            <v>GURMEET SINGH SAWHNEY</v>
          </cell>
        </row>
        <row r="464">
          <cell r="B464" t="str">
            <v>DTS622</v>
          </cell>
          <cell r="C464">
            <v>2.5</v>
          </cell>
          <cell r="D464">
            <v>39354</v>
          </cell>
          <cell r="E464">
            <v>78904</v>
          </cell>
          <cell r="F464" t="str">
            <v>A03517</v>
          </cell>
          <cell r="G464" t="str">
            <v>DTS622/UB1408#DTS</v>
          </cell>
          <cell r="H464">
            <v>89</v>
          </cell>
          <cell r="I464">
            <v>14000</v>
          </cell>
          <cell r="J464">
            <v>2101800</v>
          </cell>
          <cell r="K464">
            <v>2700000</v>
          </cell>
          <cell r="L464">
            <v>14491000</v>
          </cell>
          <cell r="M464" t="str">
            <v>S SAIM &amp; CO</v>
          </cell>
          <cell r="N464" t="str">
            <v>ASHOK KHANNA</v>
          </cell>
        </row>
        <row r="465">
          <cell r="B465" t="str">
            <v>DTS623</v>
          </cell>
          <cell r="C465">
            <v>2.5</v>
          </cell>
          <cell r="D465">
            <v>39354</v>
          </cell>
          <cell r="E465">
            <v>78760</v>
          </cell>
          <cell r="F465" t="str">
            <v>S04807</v>
          </cell>
          <cell r="G465" t="str">
            <v>DTS623/UB1274#DTS</v>
          </cell>
          <cell r="H465">
            <v>150.22</v>
          </cell>
          <cell r="I465">
            <v>13000</v>
          </cell>
          <cell r="J465">
            <v>3243150</v>
          </cell>
          <cell r="K465">
            <v>3243150</v>
          </cell>
          <cell r="L465">
            <v>22429500</v>
          </cell>
          <cell r="M465" t="str">
            <v>PNK CONSULTANTS PVT LTD</v>
          </cell>
          <cell r="N465" t="str">
            <v>SANDEEP MADAN</v>
          </cell>
        </row>
        <row r="466">
          <cell r="B466" t="str">
            <v>DTS624</v>
          </cell>
          <cell r="C466">
            <v>2.5</v>
          </cell>
          <cell r="D466">
            <v>39354</v>
          </cell>
          <cell r="E466">
            <v>78762</v>
          </cell>
          <cell r="F466" t="str">
            <v>S04808</v>
          </cell>
          <cell r="G466" t="str">
            <v>DTS624/UB1275#DTS</v>
          </cell>
          <cell r="H466">
            <v>114.08</v>
          </cell>
          <cell r="I466">
            <v>13000</v>
          </cell>
          <cell r="J466">
            <v>2484600</v>
          </cell>
          <cell r="K466">
            <v>2484600</v>
          </cell>
          <cell r="L466">
            <v>17178000</v>
          </cell>
          <cell r="M466" t="str">
            <v>PNK CONSULTANTS PVT LTD</v>
          </cell>
          <cell r="N466" t="str">
            <v>SANDEEP MADAN</v>
          </cell>
        </row>
        <row r="467">
          <cell r="B467" t="str">
            <v>DTS625</v>
          </cell>
          <cell r="C467">
            <v>2.5</v>
          </cell>
          <cell r="D467">
            <v>39354</v>
          </cell>
          <cell r="E467">
            <v>78838</v>
          </cell>
          <cell r="F467" t="str">
            <v>D01050</v>
          </cell>
          <cell r="G467" t="str">
            <v>DTS625/UB1232#DTS</v>
          </cell>
          <cell r="H467">
            <v>65.400000000000006</v>
          </cell>
          <cell r="I467">
            <v>13000</v>
          </cell>
          <cell r="J467">
            <v>1462800</v>
          </cell>
          <cell r="K467">
            <v>1462800</v>
          </cell>
          <cell r="L467">
            <v>10104000</v>
          </cell>
          <cell r="M467" t="str">
            <v>PNK CONSULTANTS PVT LTD</v>
          </cell>
          <cell r="N467" t="str">
            <v>DEEPAK VERMA</v>
          </cell>
        </row>
        <row r="468">
          <cell r="B468" t="str">
            <v>DTS626</v>
          </cell>
          <cell r="C468">
            <v>2.5</v>
          </cell>
          <cell r="D468">
            <v>39354</v>
          </cell>
          <cell r="E468">
            <v>78896</v>
          </cell>
          <cell r="F468" t="str">
            <v>S04831</v>
          </cell>
          <cell r="G468" t="str">
            <v>DTS626/UB1413#DTS</v>
          </cell>
          <cell r="H468">
            <v>89.93</v>
          </cell>
          <cell r="I468">
            <v>13000</v>
          </cell>
          <cell r="J468">
            <v>1977600</v>
          </cell>
          <cell r="K468">
            <v>1977600</v>
          </cell>
          <cell r="L468">
            <v>13668000</v>
          </cell>
          <cell r="M468" t="str">
            <v>ESSAAR ASSOCIATES</v>
          </cell>
          <cell r="N468" t="str">
            <v>SARNA INTERNATIONAL PVT LTD</v>
          </cell>
        </row>
        <row r="469">
          <cell r="B469" t="str">
            <v>DTS627</v>
          </cell>
          <cell r="C469">
            <v>2.5</v>
          </cell>
          <cell r="D469">
            <v>39354</v>
          </cell>
          <cell r="E469">
            <v>78901</v>
          </cell>
          <cell r="F469" t="str">
            <v>S04832</v>
          </cell>
          <cell r="G469" t="str">
            <v>DTS627/UB1412#DTS</v>
          </cell>
          <cell r="H469">
            <v>90.02</v>
          </cell>
          <cell r="I469">
            <v>13000</v>
          </cell>
          <cell r="J469">
            <v>1979550</v>
          </cell>
          <cell r="K469">
            <v>1979550</v>
          </cell>
          <cell r="L469">
            <v>13681500</v>
          </cell>
          <cell r="M469" t="str">
            <v>ESSAAR ASSOCIATES</v>
          </cell>
          <cell r="N469" t="str">
            <v>SARNA INTERNATIONAL PVT LTD</v>
          </cell>
        </row>
        <row r="470">
          <cell r="B470" t="str">
            <v>DTS630</v>
          </cell>
          <cell r="C470">
            <v>2.5</v>
          </cell>
          <cell r="D470">
            <v>39354</v>
          </cell>
          <cell r="E470">
            <v>78723</v>
          </cell>
          <cell r="F470" t="str">
            <v>A03498</v>
          </cell>
          <cell r="G470" t="str">
            <v>DTS630/UB1282#DTS</v>
          </cell>
          <cell r="H470">
            <v>69.209999999999994</v>
          </cell>
          <cell r="I470">
            <v>13000</v>
          </cell>
          <cell r="J470">
            <v>1542750</v>
          </cell>
          <cell r="K470">
            <v>1600000</v>
          </cell>
          <cell r="L470">
            <v>10657500</v>
          </cell>
          <cell r="M470" t="str">
            <v>LIASION CONSULTANCY SERVICES</v>
          </cell>
          <cell r="N470" t="str">
            <v>ATUL RAHEJA</v>
          </cell>
        </row>
        <row r="471">
          <cell r="B471" t="str">
            <v>DTS631</v>
          </cell>
          <cell r="C471">
            <v>2.5</v>
          </cell>
          <cell r="D471">
            <v>39354</v>
          </cell>
          <cell r="E471">
            <v>79077</v>
          </cell>
          <cell r="F471" t="str">
            <v>A03538</v>
          </cell>
          <cell r="G471" t="str">
            <v>DTS631/UB1485#DTS</v>
          </cell>
          <cell r="H471">
            <v>69.209999999999994</v>
          </cell>
          <cell r="I471">
            <v>13000</v>
          </cell>
          <cell r="J471">
            <v>1542750</v>
          </cell>
          <cell r="K471">
            <v>1600000</v>
          </cell>
          <cell r="L471">
            <v>10657500</v>
          </cell>
          <cell r="M471" t="str">
            <v>LIASION CONSULTANCY SERVICES</v>
          </cell>
          <cell r="N471" t="str">
            <v>AMIT ARORA</v>
          </cell>
        </row>
        <row r="472">
          <cell r="B472" t="str">
            <v>DTS632</v>
          </cell>
          <cell r="C472">
            <v>2.5</v>
          </cell>
          <cell r="D472">
            <v>39354</v>
          </cell>
          <cell r="E472">
            <v>78815</v>
          </cell>
          <cell r="F472" t="str">
            <v>Y00248</v>
          </cell>
          <cell r="G472" t="str">
            <v>DTS632/UB1259#DTS</v>
          </cell>
          <cell r="H472">
            <v>69.209999999999994</v>
          </cell>
          <cell r="I472">
            <v>13000</v>
          </cell>
          <cell r="J472">
            <v>1542750</v>
          </cell>
          <cell r="K472">
            <v>2700000</v>
          </cell>
          <cell r="L472">
            <v>10657500</v>
          </cell>
          <cell r="M472" t="str">
            <v>SURINDER ARORA</v>
          </cell>
          <cell r="N472" t="str">
            <v>YUVRAJ ARORA</v>
          </cell>
        </row>
        <row r="473">
          <cell r="B473" t="str">
            <v>DTS633</v>
          </cell>
          <cell r="C473">
            <v>2.5</v>
          </cell>
          <cell r="D473">
            <v>39354</v>
          </cell>
          <cell r="E473">
            <v>78985</v>
          </cell>
          <cell r="F473" t="str">
            <v>Y00250</v>
          </cell>
          <cell r="G473" t="str">
            <v>DTS633/UB1235#DTS</v>
          </cell>
          <cell r="H473">
            <v>71.91</v>
          </cell>
          <cell r="I473">
            <v>13000</v>
          </cell>
          <cell r="J473">
            <v>1599300</v>
          </cell>
          <cell r="K473">
            <v>2700000</v>
          </cell>
          <cell r="L473">
            <v>11049000</v>
          </cell>
          <cell r="M473" t="str">
            <v>SURINDER ARORA</v>
          </cell>
          <cell r="N473" t="str">
            <v>YUVRAJ ARORA</v>
          </cell>
        </row>
        <row r="474">
          <cell r="B474" t="str">
            <v>DTS634</v>
          </cell>
          <cell r="C474">
            <v>2.5</v>
          </cell>
          <cell r="D474">
            <v>39354</v>
          </cell>
          <cell r="E474">
            <v>78823</v>
          </cell>
          <cell r="F474" t="str">
            <v>L00322</v>
          </cell>
          <cell r="G474" t="str">
            <v>DTS634/UB1331#DTS</v>
          </cell>
          <cell r="H474">
            <v>73.760000000000005</v>
          </cell>
          <cell r="I474">
            <v>13000</v>
          </cell>
          <cell r="J474">
            <v>1638300</v>
          </cell>
          <cell r="K474">
            <v>1638300</v>
          </cell>
          <cell r="L474">
            <v>11319000</v>
          </cell>
          <cell r="M474" t="str">
            <v>KHUSHI HOUSING SOLUTIONS</v>
          </cell>
          <cell r="N474" t="str">
            <v>LOKESH MAHAJAN</v>
          </cell>
        </row>
        <row r="475">
          <cell r="B475" t="str">
            <v>DTS635</v>
          </cell>
          <cell r="C475">
            <v>2.5</v>
          </cell>
          <cell r="D475">
            <v>39354</v>
          </cell>
          <cell r="E475">
            <v>78779</v>
          </cell>
          <cell r="F475" t="str">
            <v>A03505</v>
          </cell>
          <cell r="G475" t="str">
            <v>DTS635/UB1317#DTS</v>
          </cell>
          <cell r="H475">
            <v>69.209999999999994</v>
          </cell>
          <cell r="I475">
            <v>13000</v>
          </cell>
          <cell r="J475">
            <v>1542750</v>
          </cell>
          <cell r="K475">
            <v>1542750</v>
          </cell>
          <cell r="L475">
            <v>10657500</v>
          </cell>
          <cell r="M475" t="str">
            <v>KHUSHI HOUSING SOLUTIONS</v>
          </cell>
          <cell r="N475" t="str">
            <v>ANAND SRIVASTAVA</v>
          </cell>
        </row>
        <row r="476">
          <cell r="B476" t="str">
            <v>DTS636</v>
          </cell>
          <cell r="C476">
            <v>2.5</v>
          </cell>
          <cell r="D476">
            <v>39354</v>
          </cell>
          <cell r="E476">
            <v>78807</v>
          </cell>
          <cell r="F476" t="str">
            <v>M02198</v>
          </cell>
          <cell r="G476" t="str">
            <v>DTS636/UB1254#DTS</v>
          </cell>
          <cell r="H476">
            <v>69.209999999999994</v>
          </cell>
          <cell r="I476">
            <v>13000</v>
          </cell>
          <cell r="J476">
            <v>1542750</v>
          </cell>
          <cell r="K476">
            <v>1542750</v>
          </cell>
          <cell r="L476">
            <v>10657500</v>
          </cell>
          <cell r="M476" t="str">
            <v>KHUSHI HOUSING SOLUTIONS</v>
          </cell>
          <cell r="N476" t="str">
            <v>MUNISH SHARMA                _x000C_</v>
          </cell>
        </row>
        <row r="477">
          <cell r="B477" t="str">
            <v>DTS637</v>
          </cell>
          <cell r="C477">
            <v>2.5</v>
          </cell>
          <cell r="D477">
            <v>39354</v>
          </cell>
          <cell r="E477">
            <v>78728</v>
          </cell>
          <cell r="F477" t="str">
            <v>A03500</v>
          </cell>
          <cell r="G477" t="str">
            <v>DTS637/UB1311#DTS</v>
          </cell>
          <cell r="H477">
            <v>74.97</v>
          </cell>
          <cell r="I477">
            <v>13000</v>
          </cell>
          <cell r="J477">
            <v>1663650</v>
          </cell>
          <cell r="K477">
            <v>1663650</v>
          </cell>
          <cell r="L477">
            <v>11494500</v>
          </cell>
          <cell r="M477" t="str">
            <v>KHUSHI HOUSING SOLUTIONS</v>
          </cell>
          <cell r="N477" t="str">
            <v>ATUL SHARMA</v>
          </cell>
        </row>
        <row r="478">
          <cell r="B478" t="str">
            <v>DTS641</v>
          </cell>
          <cell r="C478">
            <v>2.5</v>
          </cell>
          <cell r="D478">
            <v>39354</v>
          </cell>
          <cell r="E478">
            <v>79018</v>
          </cell>
          <cell r="F478" t="str">
            <v>I00308</v>
          </cell>
          <cell r="G478" t="str">
            <v>DTS641/UB1470#DTS</v>
          </cell>
          <cell r="H478">
            <v>89.93</v>
          </cell>
          <cell r="I478">
            <v>13000</v>
          </cell>
          <cell r="J478">
            <v>1977600</v>
          </cell>
          <cell r="K478">
            <v>1977600</v>
          </cell>
          <cell r="L478">
            <v>13668000</v>
          </cell>
          <cell r="M478" t="str">
            <v>ESSAAR ASSOCIATES</v>
          </cell>
          <cell r="N478" t="str">
            <v>INDIAN QUOTATION SYSTEM P LTD</v>
          </cell>
        </row>
        <row r="479">
          <cell r="B479" t="str">
            <v>DTS642</v>
          </cell>
          <cell r="C479">
            <v>2.5</v>
          </cell>
          <cell r="D479">
            <v>39354</v>
          </cell>
          <cell r="E479">
            <v>79063</v>
          </cell>
          <cell r="F479" t="str">
            <v>S04847</v>
          </cell>
          <cell r="G479" t="str">
            <v>DTS642/UB1488#DTS</v>
          </cell>
          <cell r="H479">
            <v>65.400000000000006</v>
          </cell>
          <cell r="I479">
            <v>13000</v>
          </cell>
          <cell r="J479">
            <v>1462800</v>
          </cell>
          <cell r="K479">
            <v>2700000</v>
          </cell>
          <cell r="L479">
            <v>10104000</v>
          </cell>
          <cell r="M479" t="str">
            <v>SUNIL PURI &amp; ASSOCIATES</v>
          </cell>
          <cell r="N479" t="str">
            <v>SUMEET OBHRAI</v>
          </cell>
        </row>
        <row r="480">
          <cell r="B480" t="str">
            <v>DTS643</v>
          </cell>
          <cell r="C480">
            <v>2.5</v>
          </cell>
          <cell r="D480">
            <v>39354</v>
          </cell>
          <cell r="E480">
            <v>78764</v>
          </cell>
          <cell r="F480" t="str">
            <v>S04809</v>
          </cell>
          <cell r="G480" t="str">
            <v>DTS643/UB1276#DTS</v>
          </cell>
          <cell r="H480">
            <v>178.84</v>
          </cell>
          <cell r="I480">
            <v>13000</v>
          </cell>
          <cell r="J480">
            <v>3843750</v>
          </cell>
          <cell r="K480">
            <v>3843750</v>
          </cell>
          <cell r="L480">
            <v>26587500</v>
          </cell>
          <cell r="M480" t="str">
            <v>PNK CONSULTANTS PVT LTD</v>
          </cell>
          <cell r="N480" t="str">
            <v>SANDEEP MADAN</v>
          </cell>
        </row>
        <row r="481">
          <cell r="B481" t="str">
            <v>DTS644</v>
          </cell>
          <cell r="C481">
            <v>2.5</v>
          </cell>
          <cell r="D481">
            <v>39354</v>
          </cell>
          <cell r="E481">
            <v>79069</v>
          </cell>
          <cell r="F481" t="str">
            <v>A03537</v>
          </cell>
          <cell r="G481" t="str">
            <v>DTS644/UB1476#DTS</v>
          </cell>
          <cell r="H481">
            <v>65.400000000000006</v>
          </cell>
          <cell r="I481">
            <v>13000</v>
          </cell>
          <cell r="J481">
            <v>1462800</v>
          </cell>
          <cell r="K481">
            <v>1462800</v>
          </cell>
          <cell r="L481">
            <v>10104000</v>
          </cell>
          <cell r="M481" t="str">
            <v>PNK CONSULTANTS PVT LTD</v>
          </cell>
          <cell r="N481" t="str">
            <v>ATLAS CYCLES (HARYANA) LTD</v>
          </cell>
        </row>
        <row r="482">
          <cell r="B482" t="str">
            <v>DTS645</v>
          </cell>
          <cell r="C482">
            <v>2.5</v>
          </cell>
          <cell r="D482">
            <v>39354</v>
          </cell>
          <cell r="E482">
            <v>78988</v>
          </cell>
          <cell r="F482" t="str">
            <v>A03528</v>
          </cell>
          <cell r="G482" t="str">
            <v>DTS645/UB1234#DTS</v>
          </cell>
          <cell r="H482">
            <v>85</v>
          </cell>
          <cell r="I482">
            <v>13000</v>
          </cell>
          <cell r="J482">
            <v>1874250</v>
          </cell>
          <cell r="K482">
            <v>1874250</v>
          </cell>
          <cell r="L482">
            <v>12952500</v>
          </cell>
          <cell r="M482" t="str">
            <v>PNK CONSULTANTS PVT LTD</v>
          </cell>
          <cell r="N482" t="str">
            <v>ATLAS CYCLE (HARYANA) LTD</v>
          </cell>
        </row>
        <row r="483">
          <cell r="B483" t="str">
            <v>DTS646</v>
          </cell>
          <cell r="C483">
            <v>2.5</v>
          </cell>
          <cell r="D483">
            <v>39354</v>
          </cell>
          <cell r="E483">
            <v>78842</v>
          </cell>
          <cell r="F483" t="str">
            <v>A03512</v>
          </cell>
          <cell r="G483" t="str">
            <v>DTS646/UB1372#DTS</v>
          </cell>
          <cell r="H483">
            <v>85</v>
          </cell>
          <cell r="I483">
            <v>13000</v>
          </cell>
          <cell r="J483">
            <v>1874250</v>
          </cell>
          <cell r="K483">
            <v>1874250</v>
          </cell>
          <cell r="L483">
            <v>12952500</v>
          </cell>
          <cell r="M483" t="str">
            <v>PNK CONSULTANTS PVT LTD</v>
          </cell>
          <cell r="N483" t="str">
            <v>ATLAS CYCLES (HARYANA) LTD.</v>
          </cell>
        </row>
        <row r="484">
          <cell r="B484" t="str">
            <v>DTS647</v>
          </cell>
          <cell r="C484">
            <v>2.5</v>
          </cell>
          <cell r="D484">
            <v>39354</v>
          </cell>
          <cell r="E484">
            <v>79038</v>
          </cell>
          <cell r="F484" t="str">
            <v>A03534</v>
          </cell>
          <cell r="G484" t="str">
            <v>DTS647/UB1341#DTS</v>
          </cell>
          <cell r="H484">
            <v>69.12</v>
          </cell>
          <cell r="I484">
            <v>13000</v>
          </cell>
          <cell r="J484">
            <v>1540800</v>
          </cell>
          <cell r="K484">
            <v>1540800</v>
          </cell>
          <cell r="L484">
            <v>10644000</v>
          </cell>
          <cell r="M484" t="str">
            <v>PNK CONSULTANTS PVT LTD</v>
          </cell>
          <cell r="N484" t="str">
            <v>ATLAS CYCLES (HARYANA) LTD</v>
          </cell>
        </row>
        <row r="485">
          <cell r="B485" t="str">
            <v>DTS648</v>
          </cell>
          <cell r="C485">
            <v>2.5</v>
          </cell>
          <cell r="D485">
            <v>39354</v>
          </cell>
          <cell r="E485">
            <v>78763</v>
          </cell>
          <cell r="F485" t="str">
            <v>R04005</v>
          </cell>
          <cell r="G485" t="str">
            <v>DTS648/UB1302#DTS</v>
          </cell>
          <cell r="H485">
            <v>75.53</v>
          </cell>
          <cell r="I485">
            <v>13000</v>
          </cell>
          <cell r="J485">
            <v>1675350</v>
          </cell>
          <cell r="K485">
            <v>1675350</v>
          </cell>
          <cell r="L485">
            <v>11575500</v>
          </cell>
          <cell r="M485" t="str">
            <v>PNK CONSULTANTS PVT LTD</v>
          </cell>
          <cell r="N485" t="str">
            <v>RAJIV GOYAL</v>
          </cell>
        </row>
        <row r="486">
          <cell r="B486" t="str">
            <v>DTS649</v>
          </cell>
          <cell r="C486">
            <v>2.5</v>
          </cell>
          <cell r="D486">
            <v>39354</v>
          </cell>
          <cell r="E486">
            <v>78759</v>
          </cell>
          <cell r="F486" t="str">
            <v>R04004</v>
          </cell>
          <cell r="G486" t="str">
            <v>DTS649/UB1301#DTS</v>
          </cell>
          <cell r="H486">
            <v>75.53</v>
          </cell>
          <cell r="I486">
            <v>13000</v>
          </cell>
          <cell r="J486">
            <v>1675350</v>
          </cell>
          <cell r="K486">
            <v>1675350</v>
          </cell>
          <cell r="L486">
            <v>11575500</v>
          </cell>
          <cell r="M486" t="str">
            <v>PNK CONSULTANTS PVT LTD</v>
          </cell>
          <cell r="N486" t="str">
            <v>RAJIV GOYAL</v>
          </cell>
        </row>
        <row r="487">
          <cell r="B487" t="str">
            <v>DTS650</v>
          </cell>
          <cell r="C487">
            <v>2.5</v>
          </cell>
          <cell r="D487">
            <v>39354</v>
          </cell>
          <cell r="E487">
            <v>78803</v>
          </cell>
          <cell r="F487" t="str">
            <v>M02197</v>
          </cell>
          <cell r="G487" t="str">
            <v>DTS650/UB1339#DTS</v>
          </cell>
          <cell r="H487">
            <v>69.12</v>
          </cell>
          <cell r="I487">
            <v>13000</v>
          </cell>
          <cell r="J487">
            <v>1540800</v>
          </cell>
          <cell r="K487">
            <v>1540800</v>
          </cell>
          <cell r="L487">
            <v>10644000</v>
          </cell>
          <cell r="M487" t="str">
            <v>PNK CONSULTANTS PVT LTD</v>
          </cell>
          <cell r="N487" t="str">
            <v>MAMTA VAISH</v>
          </cell>
        </row>
        <row r="488">
          <cell r="B488" t="str">
            <v>DTS651</v>
          </cell>
          <cell r="C488">
            <v>2.5</v>
          </cell>
          <cell r="D488">
            <v>39354</v>
          </cell>
          <cell r="E488">
            <v>78739</v>
          </cell>
          <cell r="F488" t="str">
            <v>S04802</v>
          </cell>
          <cell r="G488" t="str">
            <v>DTS651/UB1298#DTS</v>
          </cell>
          <cell r="H488">
            <v>85</v>
          </cell>
          <cell r="I488">
            <v>13000</v>
          </cell>
          <cell r="J488">
            <v>1874250</v>
          </cell>
          <cell r="K488">
            <v>1874250</v>
          </cell>
          <cell r="L488">
            <v>12952500</v>
          </cell>
          <cell r="M488" t="str">
            <v>PNK CONSULTANTS PVT LTD</v>
          </cell>
          <cell r="N488" t="str">
            <v>SUN AERO LTD.</v>
          </cell>
        </row>
        <row r="489">
          <cell r="B489" t="str">
            <v>DTS652</v>
          </cell>
          <cell r="C489">
            <v>2.5</v>
          </cell>
          <cell r="D489">
            <v>39354</v>
          </cell>
          <cell r="E489">
            <v>78741</v>
          </cell>
          <cell r="F489" t="str">
            <v>S04804</v>
          </cell>
          <cell r="G489" t="str">
            <v>DTS652/UB1299#DTS</v>
          </cell>
          <cell r="H489">
            <v>85</v>
          </cell>
          <cell r="I489">
            <v>13000</v>
          </cell>
          <cell r="J489">
            <v>1874250</v>
          </cell>
          <cell r="K489">
            <v>1874250</v>
          </cell>
          <cell r="L489">
            <v>12952500</v>
          </cell>
          <cell r="M489" t="str">
            <v>PNK CONSULTANTS PVT LTD</v>
          </cell>
          <cell r="N489" t="str">
            <v>SUN AERO LTD.</v>
          </cell>
        </row>
        <row r="490">
          <cell r="B490" t="str">
            <v>DTS653</v>
          </cell>
          <cell r="C490">
            <v>2.5</v>
          </cell>
          <cell r="D490">
            <v>39354</v>
          </cell>
          <cell r="E490">
            <v>78795</v>
          </cell>
          <cell r="F490" t="str">
            <v>C01704</v>
          </cell>
          <cell r="G490" t="str">
            <v>DTS653/UB1321#DTS</v>
          </cell>
          <cell r="H490">
            <v>65.400000000000006</v>
          </cell>
          <cell r="I490">
            <v>13000</v>
          </cell>
          <cell r="J490">
            <v>1462800</v>
          </cell>
          <cell r="K490">
            <v>1462800</v>
          </cell>
          <cell r="L490">
            <v>10104000</v>
          </cell>
          <cell r="M490" t="str">
            <v>PNK CONSULTANTS PVT LTD</v>
          </cell>
          <cell r="N490" t="str">
            <v>COLUMBIA TRANDING COMPANY</v>
          </cell>
        </row>
        <row r="491">
          <cell r="B491" t="str">
            <v>DTS654</v>
          </cell>
          <cell r="C491">
            <v>2.5</v>
          </cell>
          <cell r="D491">
            <v>39354</v>
          </cell>
          <cell r="E491">
            <v>78908</v>
          </cell>
          <cell r="F491" t="str">
            <v>V02031</v>
          </cell>
          <cell r="G491" t="str">
            <v>DTS654/UB1465#DTS</v>
          </cell>
          <cell r="H491">
            <v>178.84</v>
          </cell>
          <cell r="I491">
            <v>14000</v>
          </cell>
          <cell r="J491">
            <v>4132500</v>
          </cell>
          <cell r="K491">
            <v>4132500</v>
          </cell>
          <cell r="L491">
            <v>28512500</v>
          </cell>
          <cell r="M491" t="str">
            <v>ETHICAL INFRASTRUCTURES PVT.</v>
          </cell>
          <cell r="N491" t="str">
            <v>VINEET SOOD</v>
          </cell>
        </row>
        <row r="492">
          <cell r="B492" t="str">
            <v>DTS655</v>
          </cell>
          <cell r="C492">
            <v>2.5</v>
          </cell>
          <cell r="D492">
            <v>39354</v>
          </cell>
          <cell r="E492">
            <v>78840</v>
          </cell>
          <cell r="F492" t="str">
            <v>P01718</v>
          </cell>
          <cell r="G492" t="str">
            <v>DTS655/UB1304#DTS</v>
          </cell>
          <cell r="H492">
            <v>65.400000000000006</v>
          </cell>
          <cell r="I492">
            <v>13000</v>
          </cell>
          <cell r="J492">
            <v>1462800</v>
          </cell>
          <cell r="K492">
            <v>1462800</v>
          </cell>
          <cell r="L492">
            <v>10104000</v>
          </cell>
          <cell r="M492" t="str">
            <v>PNK CONSULTANTS PVT LTD</v>
          </cell>
          <cell r="N492" t="str">
            <v>PROMODOME COMMUNICATIONS (P)</v>
          </cell>
        </row>
        <row r="493">
          <cell r="B493" t="str">
            <v>DTS656</v>
          </cell>
          <cell r="C493">
            <v>2.5</v>
          </cell>
          <cell r="D493">
            <v>39354</v>
          </cell>
          <cell r="E493">
            <v>79009</v>
          </cell>
          <cell r="F493" t="str">
            <v>K01295</v>
          </cell>
          <cell r="G493" t="str">
            <v>DTS656/UB1244#DTS</v>
          </cell>
          <cell r="H493">
            <v>89.93</v>
          </cell>
          <cell r="I493">
            <v>13000</v>
          </cell>
          <cell r="J493">
            <v>1977600</v>
          </cell>
          <cell r="K493">
            <v>1977600</v>
          </cell>
          <cell r="L493">
            <v>13668000</v>
          </cell>
          <cell r="M493" t="str">
            <v>PNK CONSULTANTS PVT LTD</v>
          </cell>
          <cell r="N493" t="str">
            <v>KARAN GUPTA</v>
          </cell>
        </row>
        <row r="494">
          <cell r="B494" t="str">
            <v>DTS657</v>
          </cell>
          <cell r="C494">
            <v>2.5</v>
          </cell>
          <cell r="D494">
            <v>39354</v>
          </cell>
          <cell r="E494">
            <v>79075</v>
          </cell>
          <cell r="F494" t="str">
            <v>P01725</v>
          </cell>
          <cell r="G494" t="str">
            <v>DTS657/UB1463#DTS</v>
          </cell>
          <cell r="H494">
            <v>89.93</v>
          </cell>
          <cell r="I494">
            <v>13000</v>
          </cell>
          <cell r="J494">
            <v>1977600</v>
          </cell>
          <cell r="K494">
            <v>1977600</v>
          </cell>
          <cell r="L494">
            <v>13668000</v>
          </cell>
          <cell r="M494" t="str">
            <v>PNK CONSULTANTS PVT LTD</v>
          </cell>
          <cell r="N494" t="str">
            <v>PNK CONSULTANTS (P) LTD.</v>
          </cell>
        </row>
        <row r="495">
          <cell r="B495" t="str">
            <v>DTS658</v>
          </cell>
          <cell r="C495">
            <v>2.5</v>
          </cell>
          <cell r="D495">
            <v>39354</v>
          </cell>
          <cell r="E495">
            <v>78941</v>
          </cell>
          <cell r="F495" t="str">
            <v>P01721</v>
          </cell>
          <cell r="G495" t="str">
            <v>DTS658/UB1233#DTS</v>
          </cell>
          <cell r="H495">
            <v>69.209999999999994</v>
          </cell>
          <cell r="I495">
            <v>13000</v>
          </cell>
          <cell r="J495">
            <v>1542750</v>
          </cell>
          <cell r="K495">
            <v>1542750</v>
          </cell>
          <cell r="L495">
            <v>10657500</v>
          </cell>
          <cell r="M495" t="str">
            <v>PNK CONSULTANTS PVT LTD</v>
          </cell>
          <cell r="N495" t="str">
            <v>PUSHPLATA DHINGRA</v>
          </cell>
        </row>
        <row r="496">
          <cell r="B496" t="str">
            <v>DTS659</v>
          </cell>
          <cell r="C496">
            <v>2.5</v>
          </cell>
          <cell r="D496">
            <v>39354</v>
          </cell>
          <cell r="E496">
            <v>78752</v>
          </cell>
          <cell r="F496" t="str">
            <v>P01702</v>
          </cell>
          <cell r="G496" t="str">
            <v>DTS659/UB1307#DTS</v>
          </cell>
          <cell r="H496">
            <v>104.52</v>
          </cell>
          <cell r="I496">
            <v>13000</v>
          </cell>
          <cell r="J496">
            <v>2283750</v>
          </cell>
          <cell r="K496">
            <v>2283750</v>
          </cell>
          <cell r="L496">
            <v>29850000</v>
          </cell>
          <cell r="M496" t="str">
            <v>PNK CONSULTANTS PVT LTD</v>
          </cell>
          <cell r="N496" t="str">
            <v>PRADEEP KUMAR DHINGRA</v>
          </cell>
        </row>
        <row r="497">
          <cell r="B497" t="str">
            <v>DTS660</v>
          </cell>
          <cell r="C497">
            <v>2.5</v>
          </cell>
          <cell r="D497">
            <v>39354</v>
          </cell>
          <cell r="E497">
            <v>78849</v>
          </cell>
          <cell r="F497" t="str">
            <v>B00847</v>
          </cell>
          <cell r="G497" t="str">
            <v>DTS660/UB1416#DTS</v>
          </cell>
          <cell r="H497">
            <v>74.97</v>
          </cell>
          <cell r="I497">
            <v>13000</v>
          </cell>
          <cell r="J497">
            <v>1663650</v>
          </cell>
          <cell r="K497">
            <v>1663650</v>
          </cell>
          <cell r="L497">
            <v>11494500</v>
          </cell>
          <cell r="M497" t="str">
            <v>KHUSHI HOUSING SOLUTIONS</v>
          </cell>
          <cell r="N497" t="str">
            <v>BEC CONDUITS PVT LTD</v>
          </cell>
        </row>
        <row r="498">
          <cell r="B498" t="str">
            <v>DTS661</v>
          </cell>
          <cell r="C498">
            <v>2.5</v>
          </cell>
          <cell r="D498">
            <v>39354</v>
          </cell>
          <cell r="E498">
            <v>78884</v>
          </cell>
          <cell r="F498" t="str">
            <v>F00068</v>
          </cell>
          <cell r="G498" t="str">
            <v>DTS661/UB1373#DTS</v>
          </cell>
          <cell r="H498">
            <v>69.209999999999994</v>
          </cell>
          <cell r="I498">
            <v>13000</v>
          </cell>
          <cell r="J498">
            <v>1542750</v>
          </cell>
          <cell r="K498">
            <v>1542750</v>
          </cell>
          <cell r="L498">
            <v>10657500</v>
          </cell>
          <cell r="M498" t="str">
            <v>KHUSHI HOUSING SOLUTIONS</v>
          </cell>
          <cell r="N498" t="str">
            <v>FRIENDS APPARELS PVT. LTD.</v>
          </cell>
        </row>
        <row r="499">
          <cell r="B499" t="str">
            <v>DTS662</v>
          </cell>
          <cell r="C499">
            <v>2.5</v>
          </cell>
          <cell r="D499">
            <v>39354</v>
          </cell>
          <cell r="E499">
            <v>78793</v>
          </cell>
          <cell r="F499" t="str">
            <v>A03508</v>
          </cell>
          <cell r="G499" t="str">
            <v>DTS662/UB1319#DTS</v>
          </cell>
          <cell r="H499">
            <v>69.209999999999994</v>
          </cell>
          <cell r="I499">
            <v>13000</v>
          </cell>
          <cell r="J499">
            <v>1542750</v>
          </cell>
          <cell r="K499">
            <v>1542750</v>
          </cell>
          <cell r="L499">
            <v>10657500</v>
          </cell>
          <cell r="M499" t="str">
            <v>KHUSHI HOUSING SOLUTIONS</v>
          </cell>
          <cell r="N499" t="str">
            <v>ASHOK KUMAR</v>
          </cell>
        </row>
        <row r="500">
          <cell r="B500" t="str">
            <v>DTS663</v>
          </cell>
          <cell r="C500">
            <v>2.5</v>
          </cell>
          <cell r="D500">
            <v>39354</v>
          </cell>
          <cell r="E500">
            <v>78835</v>
          </cell>
          <cell r="F500" t="str">
            <v>I00307</v>
          </cell>
          <cell r="G500" t="str">
            <v>DTS663/UB1238#DTS</v>
          </cell>
          <cell r="H500">
            <v>73.760000000000005</v>
          </cell>
          <cell r="I500">
            <v>13000</v>
          </cell>
          <cell r="J500">
            <v>1638300</v>
          </cell>
          <cell r="K500">
            <v>1638300</v>
          </cell>
          <cell r="L500">
            <v>11319000</v>
          </cell>
          <cell r="M500" t="str">
            <v>KHUSHI HOUSING SOLUTIONS</v>
          </cell>
          <cell r="N500" t="str">
            <v>IQBAL FASHIONS PVT LIMITED</v>
          </cell>
        </row>
        <row r="501">
          <cell r="B501" t="str">
            <v>DTS707</v>
          </cell>
          <cell r="C501">
            <v>2.5</v>
          </cell>
          <cell r="D501">
            <v>39354</v>
          </cell>
          <cell r="E501">
            <v>78797</v>
          </cell>
          <cell r="F501" t="str">
            <v>N01126</v>
          </cell>
          <cell r="G501" t="str">
            <v>DTS707/UB1322#DTS</v>
          </cell>
          <cell r="H501">
            <v>90.02</v>
          </cell>
          <cell r="I501">
            <v>13000</v>
          </cell>
          <cell r="J501">
            <v>1979550</v>
          </cell>
          <cell r="K501">
            <v>1979550</v>
          </cell>
          <cell r="L501">
            <v>13681500</v>
          </cell>
          <cell r="M501" t="str">
            <v>RAHEJA ASSOCIATES</v>
          </cell>
          <cell r="N501" t="str">
            <v>NIGANIA STEELS PVT. LTD.     _x000C_</v>
          </cell>
        </row>
        <row r="502">
          <cell r="B502" t="str">
            <v>DTS708</v>
          </cell>
          <cell r="C502">
            <v>2.5</v>
          </cell>
          <cell r="D502">
            <v>39354</v>
          </cell>
          <cell r="E502">
            <v>79001</v>
          </cell>
          <cell r="F502" t="str">
            <v>A03530</v>
          </cell>
          <cell r="G502" t="str">
            <v>DTS708/UB1242#DTS</v>
          </cell>
          <cell r="H502">
            <v>89.93</v>
          </cell>
          <cell r="I502">
            <v>13000</v>
          </cell>
          <cell r="J502">
            <v>1977600</v>
          </cell>
          <cell r="K502">
            <v>1977600</v>
          </cell>
          <cell r="L502">
            <v>13668000</v>
          </cell>
          <cell r="M502" t="str">
            <v>RAHEJA ASSOCIATES</v>
          </cell>
          <cell r="N502" t="str">
            <v>AMRIT KAPUR &amp; SONS (HUF)</v>
          </cell>
        </row>
        <row r="503">
          <cell r="B503" t="str">
            <v>DTS709</v>
          </cell>
          <cell r="C503">
            <v>2.5</v>
          </cell>
          <cell r="D503">
            <v>39354</v>
          </cell>
          <cell r="E503">
            <v>78772</v>
          </cell>
          <cell r="F503" t="str">
            <v>R04006</v>
          </cell>
          <cell r="G503" t="str">
            <v>DTS709/UB1288#DTS</v>
          </cell>
          <cell r="H503">
            <v>65.400000000000006</v>
          </cell>
          <cell r="I503">
            <v>13000</v>
          </cell>
          <cell r="J503">
            <v>1462800</v>
          </cell>
          <cell r="K503">
            <v>1462800</v>
          </cell>
          <cell r="L503">
            <v>10104000</v>
          </cell>
          <cell r="M503" t="str">
            <v>RAHEJA ASSOCIATES</v>
          </cell>
          <cell r="N503" t="str">
            <v>ROHAN KHANNA</v>
          </cell>
        </row>
        <row r="504">
          <cell r="B504" t="str">
            <v>DTS710</v>
          </cell>
          <cell r="C504">
            <v>2.5</v>
          </cell>
          <cell r="D504">
            <v>39354</v>
          </cell>
          <cell r="E504">
            <v>78864</v>
          </cell>
          <cell r="F504" t="str">
            <v>R04016</v>
          </cell>
          <cell r="G504" t="str">
            <v>DTS710/UB1385#DTS</v>
          </cell>
          <cell r="H504">
            <v>114.08</v>
          </cell>
          <cell r="I504">
            <v>13000</v>
          </cell>
          <cell r="J504">
            <v>2484600</v>
          </cell>
          <cell r="K504">
            <v>2484600</v>
          </cell>
          <cell r="L504">
            <v>17178000</v>
          </cell>
          <cell r="M504" t="str">
            <v>KHUSHAL SETHI HOUSING SOLUTIO</v>
          </cell>
          <cell r="N504" t="str">
            <v>RAMAN SOBTI</v>
          </cell>
        </row>
        <row r="505">
          <cell r="B505" t="str">
            <v>DTS711</v>
          </cell>
          <cell r="C505">
            <v>2.5</v>
          </cell>
          <cell r="D505">
            <v>39354</v>
          </cell>
          <cell r="E505">
            <v>79050</v>
          </cell>
          <cell r="F505" t="str">
            <v>J01507</v>
          </cell>
          <cell r="G505" t="str">
            <v>DTS711/UB1514#DTS</v>
          </cell>
          <cell r="H505">
            <v>150.22</v>
          </cell>
          <cell r="I505">
            <v>14000</v>
          </cell>
          <cell r="J505">
            <v>3485700</v>
          </cell>
          <cell r="K505">
            <v>3486000</v>
          </cell>
          <cell r="L505">
            <v>24046500</v>
          </cell>
          <cell r="M505" t="str">
            <v>ARVIND ESTATES (P) LTD</v>
          </cell>
          <cell r="N505" t="str">
            <v>JINDAL ART GLASS INNOVATIONS</v>
          </cell>
        </row>
        <row r="506">
          <cell r="B506" t="str">
            <v>DTS712</v>
          </cell>
          <cell r="C506">
            <v>2.5</v>
          </cell>
          <cell r="D506">
            <v>39354</v>
          </cell>
          <cell r="E506">
            <v>78843</v>
          </cell>
          <cell r="F506" t="str">
            <v>S04816</v>
          </cell>
          <cell r="G506" t="str">
            <v>DTS712/UB1418#DTS</v>
          </cell>
          <cell r="H506">
            <v>89</v>
          </cell>
          <cell r="I506">
            <v>13000</v>
          </cell>
          <cell r="J506">
            <v>1958100</v>
          </cell>
          <cell r="K506">
            <v>1958100</v>
          </cell>
          <cell r="L506">
            <v>13533000</v>
          </cell>
          <cell r="M506" t="str">
            <v>RAHEJA ASSOCIATES</v>
          </cell>
          <cell r="N506" t="str">
            <v>SHILPI KAPOOR</v>
          </cell>
        </row>
        <row r="507">
          <cell r="B507" t="str">
            <v>DTS714</v>
          </cell>
          <cell r="C507">
            <v>2.5</v>
          </cell>
          <cell r="D507">
            <v>39354</v>
          </cell>
          <cell r="E507">
            <v>78845</v>
          </cell>
          <cell r="F507" t="str">
            <v>A03513</v>
          </cell>
          <cell r="G507" t="str">
            <v>DTS714/UB1417#DTS</v>
          </cell>
          <cell r="H507">
            <v>89.74</v>
          </cell>
          <cell r="I507">
            <v>13000</v>
          </cell>
          <cell r="J507">
            <v>1973700</v>
          </cell>
          <cell r="K507">
            <v>1973700</v>
          </cell>
          <cell r="L507">
            <v>13641000</v>
          </cell>
          <cell r="M507" t="str">
            <v>RAHEJA ASSOCIATES</v>
          </cell>
          <cell r="N507" t="str">
            <v>APK IDENTIFICATION</v>
          </cell>
        </row>
        <row r="508">
          <cell r="B508" t="str">
            <v>DTS715</v>
          </cell>
          <cell r="C508">
            <v>2.5</v>
          </cell>
          <cell r="D508">
            <v>39354</v>
          </cell>
          <cell r="E508">
            <v>78913</v>
          </cell>
          <cell r="F508" t="str">
            <v>V02032</v>
          </cell>
          <cell r="G508" t="str">
            <v>DTS715/UB1482#DTS</v>
          </cell>
          <cell r="H508">
            <v>85</v>
          </cell>
          <cell r="I508">
            <v>13000</v>
          </cell>
          <cell r="J508">
            <v>1874250</v>
          </cell>
          <cell r="K508">
            <v>2700000</v>
          </cell>
          <cell r="L508">
            <v>12952500</v>
          </cell>
          <cell r="M508" t="str">
            <v>RAHEJA ASSOCIATES</v>
          </cell>
          <cell r="N508" t="str">
            <v>VEENA KUMARI TANDON</v>
          </cell>
        </row>
        <row r="509">
          <cell r="B509" t="str">
            <v>DTS716</v>
          </cell>
          <cell r="C509">
            <v>2.5</v>
          </cell>
          <cell r="D509">
            <v>39354</v>
          </cell>
          <cell r="E509">
            <v>78766</v>
          </cell>
          <cell r="F509" t="str">
            <v>D01047</v>
          </cell>
          <cell r="G509" t="str">
            <v>DTS716/UB1291#DTS</v>
          </cell>
          <cell r="H509">
            <v>69.209999999999994</v>
          </cell>
          <cell r="I509">
            <v>13000</v>
          </cell>
          <cell r="J509">
            <v>1542750</v>
          </cell>
          <cell r="K509">
            <v>1542750</v>
          </cell>
          <cell r="L509">
            <v>10657500</v>
          </cell>
          <cell r="M509" t="str">
            <v>RAHEJA ASSOCIATES</v>
          </cell>
          <cell r="N509" t="str">
            <v>DAVINDER K GUPTA</v>
          </cell>
        </row>
        <row r="510">
          <cell r="B510" t="str">
            <v>DTS717</v>
          </cell>
          <cell r="C510">
            <v>2.5</v>
          </cell>
          <cell r="D510">
            <v>39354</v>
          </cell>
          <cell r="E510">
            <v>79053</v>
          </cell>
          <cell r="F510" t="str">
            <v>V02037</v>
          </cell>
          <cell r="G510" t="str">
            <v>DTS717/UB1367#DTS</v>
          </cell>
          <cell r="H510">
            <v>75.53</v>
          </cell>
          <cell r="I510">
            <v>13000</v>
          </cell>
          <cell r="J510">
            <v>1675350</v>
          </cell>
          <cell r="K510">
            <v>2700000</v>
          </cell>
          <cell r="L510">
            <v>11575500</v>
          </cell>
          <cell r="M510" t="str">
            <v>RAHEJA ASSOCIATES</v>
          </cell>
          <cell r="N510" t="str">
            <v>VISHAL SIKKA</v>
          </cell>
        </row>
        <row r="511">
          <cell r="B511" t="str">
            <v>DTS718</v>
          </cell>
          <cell r="C511">
            <v>2.5</v>
          </cell>
          <cell r="D511">
            <v>39354</v>
          </cell>
          <cell r="E511">
            <v>78773</v>
          </cell>
          <cell r="F511" t="str">
            <v>R04007</v>
          </cell>
          <cell r="G511" t="str">
            <v>DTS718/UB1294#DTS</v>
          </cell>
          <cell r="H511">
            <v>75.53</v>
          </cell>
          <cell r="I511">
            <v>13000</v>
          </cell>
          <cell r="J511">
            <v>1675350</v>
          </cell>
          <cell r="K511">
            <v>1675350</v>
          </cell>
          <cell r="L511">
            <v>11575500</v>
          </cell>
          <cell r="M511" t="str">
            <v>RAHEJA ASSOCIATES</v>
          </cell>
          <cell r="N511" t="str">
            <v>ROHIT D KUMAR</v>
          </cell>
        </row>
        <row r="512">
          <cell r="B512" t="str">
            <v>DTS719</v>
          </cell>
          <cell r="C512">
            <v>2.5</v>
          </cell>
          <cell r="D512">
            <v>39354</v>
          </cell>
          <cell r="E512">
            <v>78825</v>
          </cell>
          <cell r="F512" t="str">
            <v>S04815</v>
          </cell>
          <cell r="G512" t="str">
            <v>DTS719/UB1544#DTS</v>
          </cell>
          <cell r="H512">
            <v>69.209999999999994</v>
          </cell>
          <cell r="I512">
            <v>13000</v>
          </cell>
          <cell r="J512">
            <v>1542750</v>
          </cell>
          <cell r="K512">
            <v>1542750</v>
          </cell>
          <cell r="L512">
            <v>10657500</v>
          </cell>
          <cell r="M512" t="str">
            <v>RAHEJA ASSOCIATES</v>
          </cell>
          <cell r="N512" t="str">
            <v>SUKHBIR KUMAR JAIN</v>
          </cell>
        </row>
        <row r="513">
          <cell r="B513" t="str">
            <v>DTS725</v>
          </cell>
          <cell r="C513">
            <v>2.5</v>
          </cell>
          <cell r="D513">
            <v>39354</v>
          </cell>
          <cell r="E513">
            <v>78993</v>
          </cell>
          <cell r="F513" t="str">
            <v>H01016</v>
          </cell>
          <cell r="G513" t="str">
            <v>DTS725/UB1230#DTS</v>
          </cell>
          <cell r="H513">
            <v>65.400000000000006</v>
          </cell>
          <cell r="I513">
            <v>13000</v>
          </cell>
          <cell r="J513">
            <v>1462800</v>
          </cell>
          <cell r="K513">
            <v>1462800</v>
          </cell>
          <cell r="L513">
            <v>10104000</v>
          </cell>
          <cell r="M513" t="str">
            <v>RAHEJA ASSOCIATES</v>
          </cell>
          <cell r="N513" t="str">
            <v>HARVINDER SINGH SIDHU</v>
          </cell>
        </row>
        <row r="514">
          <cell r="B514" t="str">
            <v>DTS726</v>
          </cell>
          <cell r="C514">
            <v>2.5</v>
          </cell>
          <cell r="D514">
            <v>39354</v>
          </cell>
          <cell r="E514">
            <v>78821</v>
          </cell>
          <cell r="F514" t="str">
            <v>G00773</v>
          </cell>
          <cell r="G514" t="str">
            <v>DTS726/UB1542#DTS</v>
          </cell>
          <cell r="H514">
            <v>89.93</v>
          </cell>
          <cell r="I514">
            <v>13000</v>
          </cell>
          <cell r="J514">
            <v>1977600</v>
          </cell>
          <cell r="K514">
            <v>1977600</v>
          </cell>
          <cell r="L514">
            <v>13668000</v>
          </cell>
          <cell r="M514" t="str">
            <v>RAHEJA ASSOCIATES</v>
          </cell>
          <cell r="N514" t="str">
            <v>GEETA KASSAL</v>
          </cell>
        </row>
        <row r="515">
          <cell r="B515" t="str">
            <v>DTS727</v>
          </cell>
          <cell r="C515">
            <v>2.5</v>
          </cell>
          <cell r="D515">
            <v>39354</v>
          </cell>
          <cell r="E515">
            <v>78822</v>
          </cell>
          <cell r="F515" t="str">
            <v>K01275</v>
          </cell>
          <cell r="G515" t="str">
            <v>DTS727/UB1543#DTS</v>
          </cell>
          <cell r="H515">
            <v>90.02</v>
          </cell>
          <cell r="I515">
            <v>13000</v>
          </cell>
          <cell r="J515">
            <v>1979550</v>
          </cell>
          <cell r="K515">
            <v>1979550</v>
          </cell>
          <cell r="L515">
            <v>13681500</v>
          </cell>
          <cell r="M515" t="str">
            <v>KHUSHAL SETHI HOUSING SOLUTIO</v>
          </cell>
          <cell r="N515" t="str">
            <v>KHUSHAL SETHI HOUSING SOLUTIO</v>
          </cell>
        </row>
        <row r="516">
          <cell r="B516" t="str">
            <v>DTS728</v>
          </cell>
          <cell r="C516">
            <v>2.5</v>
          </cell>
          <cell r="D516">
            <v>39354</v>
          </cell>
          <cell r="E516">
            <v>78965</v>
          </cell>
          <cell r="F516" t="str">
            <v>O00132</v>
          </cell>
          <cell r="G516" t="str">
            <v>DTS728/UB1495#DTS</v>
          </cell>
          <cell r="H516">
            <v>69.209999999999994</v>
          </cell>
          <cell r="I516">
            <v>13000</v>
          </cell>
          <cell r="J516">
            <v>1542750</v>
          </cell>
          <cell r="K516">
            <v>1542750</v>
          </cell>
          <cell r="L516">
            <v>10657500</v>
          </cell>
          <cell r="M516" t="str">
            <v>VIRENDRA VERMA</v>
          </cell>
          <cell r="N516" t="str">
            <v>OM PRAKASH MANHANDA</v>
          </cell>
        </row>
        <row r="517">
          <cell r="B517" t="str">
            <v>DTS747</v>
          </cell>
          <cell r="C517">
            <v>2.5</v>
          </cell>
          <cell r="D517">
            <v>39354</v>
          </cell>
          <cell r="E517">
            <v>78980</v>
          </cell>
          <cell r="F517" t="str">
            <v>R04023</v>
          </cell>
          <cell r="G517" t="str">
            <v>DTS747/UB1528#DTS</v>
          </cell>
          <cell r="H517">
            <v>69.12</v>
          </cell>
          <cell r="I517">
            <v>13000</v>
          </cell>
          <cell r="J517">
            <v>1540800</v>
          </cell>
          <cell r="K517">
            <v>1540800</v>
          </cell>
          <cell r="L517">
            <v>10644000</v>
          </cell>
          <cell r="M517" t="str">
            <v>RAHEJA ASSOCIATES</v>
          </cell>
          <cell r="N517" t="str">
            <v>RAJEEV KUMAR SOOD</v>
          </cell>
        </row>
        <row r="518">
          <cell r="B518" t="str">
            <v>DTS749</v>
          </cell>
          <cell r="C518">
            <v>2.5</v>
          </cell>
          <cell r="D518">
            <v>39354</v>
          </cell>
          <cell r="E518">
            <v>78895</v>
          </cell>
          <cell r="F518" t="str">
            <v>R04020</v>
          </cell>
          <cell r="G518" t="str">
            <v>DTS749/UB1375#DTS</v>
          </cell>
          <cell r="H518">
            <v>75.53</v>
          </cell>
          <cell r="I518">
            <v>13000</v>
          </cell>
          <cell r="J518">
            <v>1675350</v>
          </cell>
          <cell r="K518">
            <v>1675350</v>
          </cell>
          <cell r="L518">
            <v>11575500</v>
          </cell>
          <cell r="M518" t="str">
            <v>RAHEJA ASSOCIATES</v>
          </cell>
          <cell r="N518" t="str">
            <v>RAHUL MALIK (HUF)</v>
          </cell>
        </row>
        <row r="519">
          <cell r="B519" t="str">
            <v>DTS750</v>
          </cell>
          <cell r="C519">
            <v>2.5</v>
          </cell>
          <cell r="D519">
            <v>39354</v>
          </cell>
          <cell r="E519">
            <v>79030</v>
          </cell>
          <cell r="F519" t="str">
            <v>D01061</v>
          </cell>
          <cell r="G519" t="str">
            <v>DTS750/UB1519#DTS</v>
          </cell>
          <cell r="H519">
            <v>69.12</v>
          </cell>
          <cell r="I519">
            <v>13000</v>
          </cell>
          <cell r="J519">
            <v>1540800</v>
          </cell>
          <cell r="K519">
            <v>2700000</v>
          </cell>
          <cell r="L519">
            <v>10644000</v>
          </cell>
          <cell r="M519" t="str">
            <v>RAHEJA ASSOCIATES</v>
          </cell>
          <cell r="N519" t="str">
            <v>DARSHAN MOHAN SINGH NANDA</v>
          </cell>
        </row>
        <row r="520">
          <cell r="B520" t="str">
            <v>DTS751</v>
          </cell>
          <cell r="C520">
            <v>2.5</v>
          </cell>
          <cell r="D520">
            <v>39354</v>
          </cell>
          <cell r="E520">
            <v>78841</v>
          </cell>
          <cell r="F520" t="str">
            <v>P01719</v>
          </cell>
          <cell r="G520" t="str">
            <v>DTS751/UB1419#DTS</v>
          </cell>
          <cell r="H520">
            <v>85</v>
          </cell>
          <cell r="I520">
            <v>13000</v>
          </cell>
          <cell r="J520">
            <v>1874250</v>
          </cell>
          <cell r="K520">
            <v>1874250</v>
          </cell>
          <cell r="L520">
            <v>12952500</v>
          </cell>
          <cell r="M520" t="str">
            <v>RAHEJA ASSOCIATES</v>
          </cell>
          <cell r="N520" t="str">
            <v>PLICA INDIA PVT LTD</v>
          </cell>
        </row>
        <row r="521">
          <cell r="B521" t="str">
            <v>DTS752</v>
          </cell>
          <cell r="C521">
            <v>2.5</v>
          </cell>
          <cell r="D521">
            <v>39354</v>
          </cell>
          <cell r="E521">
            <v>79011</v>
          </cell>
          <cell r="F521" t="str">
            <v>N01132</v>
          </cell>
          <cell r="G521" t="str">
            <v>DTS752/UB1361#DTS</v>
          </cell>
          <cell r="H521">
            <v>85</v>
          </cell>
          <cell r="I521">
            <v>13000</v>
          </cell>
          <cell r="J521">
            <v>1874250</v>
          </cell>
          <cell r="K521">
            <v>1874250</v>
          </cell>
          <cell r="L521">
            <v>12952500</v>
          </cell>
          <cell r="M521" t="str">
            <v>RAHEJA ASSOCIATES</v>
          </cell>
          <cell r="N521" t="str">
            <v>NITISH GARG</v>
          </cell>
        </row>
        <row r="522">
          <cell r="B522" t="str">
            <v>DTS753</v>
          </cell>
          <cell r="C522">
            <v>2.5</v>
          </cell>
          <cell r="D522">
            <v>39354</v>
          </cell>
          <cell r="E522">
            <v>78817</v>
          </cell>
          <cell r="F522" t="str">
            <v>P01716</v>
          </cell>
          <cell r="G522" t="str">
            <v>DTS753/UB1323#DTS</v>
          </cell>
          <cell r="H522">
            <v>65.400000000000006</v>
          </cell>
          <cell r="I522">
            <v>13000</v>
          </cell>
          <cell r="J522">
            <v>1462800</v>
          </cell>
          <cell r="K522">
            <v>2700000</v>
          </cell>
          <cell r="L522">
            <v>10104000</v>
          </cell>
          <cell r="M522" t="str">
            <v>RAHEJA ASSOCIATES</v>
          </cell>
          <cell r="N522" t="str">
            <v>PIYUSH AGRAWAL</v>
          </cell>
        </row>
        <row r="523">
          <cell r="B523" t="str">
            <v>DTS754</v>
          </cell>
          <cell r="C523">
            <v>2.5</v>
          </cell>
          <cell r="D523">
            <v>39354</v>
          </cell>
          <cell r="E523">
            <v>78914</v>
          </cell>
          <cell r="F523" t="str">
            <v>A03519</v>
          </cell>
          <cell r="G523" t="str">
            <v>DTS754/UB1552#DTS</v>
          </cell>
          <cell r="H523">
            <v>178.84</v>
          </cell>
          <cell r="I523">
            <v>14000</v>
          </cell>
          <cell r="J523">
            <v>4132500</v>
          </cell>
          <cell r="K523">
            <v>4132500</v>
          </cell>
          <cell r="L523">
            <v>28512500</v>
          </cell>
          <cell r="M523" t="str">
            <v>K.K. REAL ESTATE</v>
          </cell>
          <cell r="N523" t="str">
            <v>A K JEWELLERS (P) LTD</v>
          </cell>
        </row>
        <row r="524">
          <cell r="B524" t="str">
            <v>DTS755</v>
          </cell>
          <cell r="C524">
            <v>2.5</v>
          </cell>
          <cell r="D524">
            <v>39354</v>
          </cell>
          <cell r="E524">
            <v>79070</v>
          </cell>
          <cell r="F524" t="str">
            <v>S04850</v>
          </cell>
          <cell r="G524" t="str">
            <v>DTS755/UB1487#DTS</v>
          </cell>
          <cell r="H524">
            <v>65.400000000000006</v>
          </cell>
          <cell r="I524">
            <v>13000</v>
          </cell>
          <cell r="J524">
            <v>1462800</v>
          </cell>
          <cell r="K524">
            <v>1462800</v>
          </cell>
          <cell r="L524">
            <v>10104000</v>
          </cell>
          <cell r="M524" t="str">
            <v>RAHEJA ASSOCIATES</v>
          </cell>
          <cell r="N524" t="str">
            <v>SUNIL JAIN</v>
          </cell>
        </row>
        <row r="525">
          <cell r="B525" t="str">
            <v>DTS756</v>
          </cell>
          <cell r="C525">
            <v>2.5</v>
          </cell>
          <cell r="D525">
            <v>39354</v>
          </cell>
          <cell r="E525">
            <v>79065</v>
          </cell>
          <cell r="F525" t="str">
            <v>S04848</v>
          </cell>
          <cell r="G525" t="str">
            <v>DTS756/UB1263#DTS</v>
          </cell>
          <cell r="H525">
            <v>89.93</v>
          </cell>
          <cell r="I525">
            <v>13000</v>
          </cell>
          <cell r="J525">
            <v>1977600</v>
          </cell>
          <cell r="K525">
            <v>1977600</v>
          </cell>
          <cell r="L525">
            <v>13668000</v>
          </cell>
          <cell r="M525" t="str">
            <v>RAHEJA ASSOCIATES</v>
          </cell>
          <cell r="N525" t="str">
            <v>SUNIL JAIN</v>
          </cell>
        </row>
        <row r="526">
          <cell r="B526" t="str">
            <v>DTS757</v>
          </cell>
          <cell r="C526">
            <v>2.5</v>
          </cell>
          <cell r="D526">
            <v>39354</v>
          </cell>
          <cell r="E526">
            <v>78875</v>
          </cell>
          <cell r="F526" t="str">
            <v>Y00249</v>
          </cell>
          <cell r="G526" t="str">
            <v>DTS757/UB1404#DTS</v>
          </cell>
          <cell r="H526">
            <v>89.93</v>
          </cell>
          <cell r="I526">
            <v>13000</v>
          </cell>
          <cell r="J526">
            <v>1977600</v>
          </cell>
          <cell r="K526">
            <v>1977600</v>
          </cell>
          <cell r="L526">
            <v>13668000</v>
          </cell>
          <cell r="M526" t="str">
            <v>RAHEJA ASSOCIATES</v>
          </cell>
          <cell r="N526" t="str">
            <v>YOGESH VERMA                 _x000C_</v>
          </cell>
        </row>
        <row r="527">
          <cell r="B527" t="str">
            <v>DTS758</v>
          </cell>
          <cell r="C527">
            <v>2.5</v>
          </cell>
          <cell r="D527">
            <v>39354</v>
          </cell>
          <cell r="E527">
            <v>78783</v>
          </cell>
          <cell r="F527" t="str">
            <v>Y00247</v>
          </cell>
          <cell r="G527" t="str">
            <v>DTS758/UB1289#DTS</v>
          </cell>
          <cell r="H527">
            <v>69.209999999999994</v>
          </cell>
          <cell r="I527">
            <v>13000</v>
          </cell>
          <cell r="J527">
            <v>1542750</v>
          </cell>
          <cell r="K527">
            <v>1542750</v>
          </cell>
          <cell r="L527">
            <v>10657500</v>
          </cell>
          <cell r="M527" t="str">
            <v>RAHEJA ASSOCIATES</v>
          </cell>
          <cell r="N527" t="str">
            <v>YOGESH MEHTANI</v>
          </cell>
        </row>
        <row r="528">
          <cell r="B528" t="str">
            <v>DTS760</v>
          </cell>
          <cell r="C528">
            <v>2.5</v>
          </cell>
          <cell r="D528">
            <v>39354</v>
          </cell>
          <cell r="E528">
            <v>78727</v>
          </cell>
          <cell r="F528" t="str">
            <v>A03499</v>
          </cell>
          <cell r="G528" t="str">
            <v>DTS760/UB1309#DTS</v>
          </cell>
          <cell r="H528">
            <v>74.97</v>
          </cell>
          <cell r="I528">
            <v>13000</v>
          </cell>
          <cell r="J528">
            <v>1663650</v>
          </cell>
          <cell r="K528">
            <v>1663650</v>
          </cell>
          <cell r="L528">
            <v>11494500</v>
          </cell>
          <cell r="M528" t="str">
            <v>SANJAY NAGPAL ESTATES</v>
          </cell>
          <cell r="N528" t="str">
            <v>AMRIT LAL SARNA</v>
          </cell>
        </row>
        <row r="529">
          <cell r="B529" t="str">
            <v>DTS762</v>
          </cell>
          <cell r="C529">
            <v>2.5</v>
          </cell>
          <cell r="D529">
            <v>39354</v>
          </cell>
          <cell r="E529">
            <v>78950</v>
          </cell>
          <cell r="F529" t="str">
            <v>A03523</v>
          </cell>
          <cell r="G529" t="str">
            <v>DTS762/UB1356#DTS</v>
          </cell>
          <cell r="H529">
            <v>69.209999999999994</v>
          </cell>
          <cell r="I529">
            <v>13000</v>
          </cell>
          <cell r="J529">
            <v>1542750</v>
          </cell>
          <cell r="K529">
            <v>2700000</v>
          </cell>
          <cell r="L529">
            <v>10657500</v>
          </cell>
          <cell r="M529" t="str">
            <v>SANJAY NAGPAL ESTATES</v>
          </cell>
          <cell r="N529" t="str">
            <v>ANJANI KUMAR</v>
          </cell>
        </row>
        <row r="530">
          <cell r="B530" t="str">
            <v>DTS763</v>
          </cell>
          <cell r="C530">
            <v>2.5</v>
          </cell>
          <cell r="D530">
            <v>39354</v>
          </cell>
          <cell r="E530">
            <v>78894</v>
          </cell>
          <cell r="F530" t="str">
            <v>R04019</v>
          </cell>
          <cell r="G530" t="str">
            <v>DTS763/UB1414#DTS</v>
          </cell>
          <cell r="H530">
            <v>73.760000000000005</v>
          </cell>
          <cell r="I530">
            <v>13000</v>
          </cell>
          <cell r="J530">
            <v>1638300</v>
          </cell>
          <cell r="K530">
            <v>1700000</v>
          </cell>
          <cell r="L530">
            <v>11319000</v>
          </cell>
          <cell r="M530" t="str">
            <v>SANJAY NAGPAL ESTATES</v>
          </cell>
          <cell r="N530" t="str">
            <v>RAJESH GUPTA</v>
          </cell>
        </row>
        <row r="531">
          <cell r="B531" t="str">
            <v>DTS801</v>
          </cell>
          <cell r="C531">
            <v>2.5</v>
          </cell>
          <cell r="D531">
            <v>39354</v>
          </cell>
          <cell r="E531">
            <v>78726</v>
          </cell>
          <cell r="F531" t="str">
            <v>S04800</v>
          </cell>
          <cell r="G531" t="str">
            <v>DTS801/UB1310#DTS</v>
          </cell>
          <cell r="H531">
            <v>71.91</v>
          </cell>
          <cell r="I531">
            <v>13000</v>
          </cell>
          <cell r="J531">
            <v>1599300</v>
          </cell>
          <cell r="K531">
            <v>1599300</v>
          </cell>
          <cell r="L531">
            <v>11049000</v>
          </cell>
          <cell r="M531" t="str">
            <v>RAHEJA ASSOCIATES</v>
          </cell>
          <cell r="N531" t="str">
            <v>SAHIL NATH</v>
          </cell>
        </row>
        <row r="532">
          <cell r="B532" t="str">
            <v>DTS802</v>
          </cell>
          <cell r="C532">
            <v>2.5</v>
          </cell>
          <cell r="D532">
            <v>39354</v>
          </cell>
          <cell r="E532">
            <v>78796</v>
          </cell>
          <cell r="F532" t="str">
            <v>K01274</v>
          </cell>
          <cell r="G532" t="str">
            <v>DTS802/UB1318#DTS</v>
          </cell>
          <cell r="H532">
            <v>69.209999999999994</v>
          </cell>
          <cell r="I532">
            <v>13000</v>
          </cell>
          <cell r="J532">
            <v>1542750</v>
          </cell>
          <cell r="K532">
            <v>1542750</v>
          </cell>
          <cell r="L532">
            <v>10657500</v>
          </cell>
          <cell r="M532" t="str">
            <v>RAHEJA ASSOCIATES</v>
          </cell>
          <cell r="N532" t="str">
            <v>KADIMI CONSTRUCTIONS P.LTD.</v>
          </cell>
        </row>
        <row r="533">
          <cell r="B533" t="str">
            <v>DTS803</v>
          </cell>
          <cell r="C533">
            <v>2.5</v>
          </cell>
          <cell r="D533">
            <v>39354</v>
          </cell>
          <cell r="E533">
            <v>78974</v>
          </cell>
          <cell r="F533" t="str">
            <v>K01294</v>
          </cell>
          <cell r="G533" t="str">
            <v>DTS803/UB1558#DTS</v>
          </cell>
          <cell r="H533">
            <v>69.209999999999994</v>
          </cell>
          <cell r="I533">
            <v>13000</v>
          </cell>
          <cell r="J533">
            <v>1542750</v>
          </cell>
          <cell r="K533">
            <v>1542750</v>
          </cell>
          <cell r="L533">
            <v>10657500</v>
          </cell>
          <cell r="M533" t="str">
            <v>RAHEJA ASSOCIATES</v>
          </cell>
          <cell r="N533" t="str">
            <v>KADMIMI CONSTRUCTIONS PVT LTD</v>
          </cell>
        </row>
        <row r="534">
          <cell r="B534" t="str">
            <v>DTS804</v>
          </cell>
          <cell r="C534">
            <v>2.5</v>
          </cell>
          <cell r="D534">
            <v>39354</v>
          </cell>
          <cell r="E534">
            <v>78778</v>
          </cell>
          <cell r="F534" t="str">
            <v>R04008</v>
          </cell>
          <cell r="G534" t="str">
            <v>DTS804/UB1295#DTS</v>
          </cell>
          <cell r="H534">
            <v>69.209999999999994</v>
          </cell>
          <cell r="I534">
            <v>13000</v>
          </cell>
          <cell r="J534">
            <v>1542750</v>
          </cell>
          <cell r="K534">
            <v>1542750</v>
          </cell>
          <cell r="L534">
            <v>10657500</v>
          </cell>
          <cell r="M534" t="str">
            <v>RAHEJA ASSOCIATES</v>
          </cell>
          <cell r="N534" t="str">
            <v>RAVINDER NATH</v>
          </cell>
        </row>
        <row r="535">
          <cell r="B535" t="str">
            <v>DTS805</v>
          </cell>
          <cell r="C535">
            <v>2.5</v>
          </cell>
          <cell r="D535">
            <v>39354</v>
          </cell>
          <cell r="E535">
            <v>78858</v>
          </cell>
          <cell r="F535" t="str">
            <v>A03516</v>
          </cell>
          <cell r="G535" t="str">
            <v>DTS805/UB1397#DTS</v>
          </cell>
          <cell r="H535">
            <v>69.209999999999994</v>
          </cell>
          <cell r="I535">
            <v>13000</v>
          </cell>
          <cell r="J535">
            <v>1542750</v>
          </cell>
          <cell r="K535">
            <v>1958100</v>
          </cell>
          <cell r="L535">
            <v>10657500</v>
          </cell>
          <cell r="M535" t="str">
            <v>KHUSHAL SETHI HOUSING SOLUTIO</v>
          </cell>
          <cell r="N535" t="str">
            <v>AMBICA STEELS LTD</v>
          </cell>
        </row>
        <row r="536">
          <cell r="B536" t="str">
            <v>DTS806</v>
          </cell>
          <cell r="C536">
            <v>2.5</v>
          </cell>
          <cell r="D536">
            <v>39354</v>
          </cell>
          <cell r="E536">
            <v>78799</v>
          </cell>
          <cell r="F536" t="str">
            <v>A03509</v>
          </cell>
          <cell r="G536" t="str">
            <v>DTS806/UB1401#DTS</v>
          </cell>
          <cell r="H536">
            <v>69.209999999999994</v>
          </cell>
          <cell r="I536">
            <v>13000</v>
          </cell>
          <cell r="J536">
            <v>1542750</v>
          </cell>
          <cell r="K536">
            <v>1542750</v>
          </cell>
          <cell r="L536">
            <v>10657500</v>
          </cell>
          <cell r="M536" t="str">
            <v>KHUSHAL SETHI HOUSING SOLUTIO</v>
          </cell>
          <cell r="N536" t="str">
            <v>AMBICA STEELS LIMITED</v>
          </cell>
        </row>
        <row r="537">
          <cell r="B537" t="str">
            <v>DTS811</v>
          </cell>
          <cell r="C537">
            <v>2.5</v>
          </cell>
          <cell r="D537">
            <v>39354</v>
          </cell>
          <cell r="E537">
            <v>78812</v>
          </cell>
          <cell r="F537" t="str">
            <v>N01127</v>
          </cell>
          <cell r="G537" t="str">
            <v>DTS811/UB1421#DTS</v>
          </cell>
          <cell r="H537">
            <v>150.22</v>
          </cell>
          <cell r="I537">
            <v>14000</v>
          </cell>
          <cell r="J537">
            <v>3485700</v>
          </cell>
          <cell r="K537">
            <v>3485700</v>
          </cell>
          <cell r="L537">
            <v>24046500</v>
          </cell>
          <cell r="M537" t="str">
            <v>LANDMARK</v>
          </cell>
          <cell r="N537" t="str">
            <v>NITA BANSAL</v>
          </cell>
        </row>
        <row r="538">
          <cell r="B538" t="str">
            <v>DTS812</v>
          </cell>
          <cell r="C538">
            <v>2.5</v>
          </cell>
          <cell r="D538">
            <v>39354</v>
          </cell>
          <cell r="E538">
            <v>79084</v>
          </cell>
          <cell r="F538" t="str">
            <v>G00781</v>
          </cell>
          <cell r="G538" t="str">
            <v>DTS812/UB1527#DTS</v>
          </cell>
          <cell r="H538">
            <v>89</v>
          </cell>
          <cell r="I538">
            <v>13000</v>
          </cell>
          <cell r="J538">
            <v>1958100</v>
          </cell>
          <cell r="K538">
            <v>1959000</v>
          </cell>
          <cell r="L538">
            <v>13533000</v>
          </cell>
          <cell r="M538" t="str">
            <v>RAHEJA ASSOCIATES</v>
          </cell>
          <cell r="N538" t="str">
            <v>GOLDEN TOBACCO MFG CO.(P) LTD</v>
          </cell>
        </row>
        <row r="539">
          <cell r="B539" t="str">
            <v>DTS816</v>
          </cell>
          <cell r="C539">
            <v>2.5</v>
          </cell>
          <cell r="D539">
            <v>39354</v>
          </cell>
          <cell r="E539">
            <v>78955</v>
          </cell>
          <cell r="F539" t="str">
            <v>A03524</v>
          </cell>
          <cell r="G539" t="str">
            <v>DTS816/UB1357#DTS</v>
          </cell>
          <cell r="H539">
            <v>69.209999999999994</v>
          </cell>
          <cell r="I539">
            <v>13000</v>
          </cell>
          <cell r="J539">
            <v>1542750</v>
          </cell>
          <cell r="K539">
            <v>1542750</v>
          </cell>
          <cell r="L539">
            <v>10657500</v>
          </cell>
          <cell r="M539" t="str">
            <v>VSERV CAPITAL SERVICES PVT LT</v>
          </cell>
          <cell r="N539" t="str">
            <v>AMIT SHARMA</v>
          </cell>
        </row>
        <row r="540">
          <cell r="B540" t="str">
            <v>DTS825</v>
          </cell>
          <cell r="C540">
            <v>2.5</v>
          </cell>
          <cell r="D540">
            <v>39354</v>
          </cell>
          <cell r="E540">
            <v>79010</v>
          </cell>
          <cell r="F540" t="str">
            <v>A03532</v>
          </cell>
          <cell r="G540" t="str">
            <v>DTS825/UB1513#DTS</v>
          </cell>
          <cell r="H540">
            <v>65.400000000000006</v>
          </cell>
          <cell r="I540">
            <v>11000</v>
          </cell>
          <cell r="J540">
            <v>1251600</v>
          </cell>
          <cell r="K540">
            <v>1251600</v>
          </cell>
          <cell r="L540">
            <v>8696000</v>
          </cell>
          <cell r="M540" t="str">
            <v>RAHEJA ASSOCIATES</v>
          </cell>
          <cell r="N540" t="str">
            <v>AKASH TRIPATNI</v>
          </cell>
        </row>
        <row r="541">
          <cell r="B541" t="str">
            <v>DTS826</v>
          </cell>
          <cell r="C541">
            <v>2.5</v>
          </cell>
          <cell r="D541">
            <v>39354</v>
          </cell>
          <cell r="E541">
            <v>78865</v>
          </cell>
          <cell r="F541" t="str">
            <v>S04823</v>
          </cell>
          <cell r="G541" t="str">
            <v>DTS826/UB1390#DTS</v>
          </cell>
          <cell r="H541">
            <v>89.93</v>
          </cell>
          <cell r="I541">
            <v>11000</v>
          </cell>
          <cell r="J541">
            <v>1687200</v>
          </cell>
          <cell r="K541">
            <v>1687200</v>
          </cell>
          <cell r="L541">
            <v>11732000</v>
          </cell>
          <cell r="M541" t="str">
            <v>RAHEJA ASSOCIATES</v>
          </cell>
          <cell r="N541" t="str">
            <v>SATYA PRAKASH</v>
          </cell>
        </row>
        <row r="542">
          <cell r="B542" t="str">
            <v>DTS831</v>
          </cell>
          <cell r="C542">
            <v>2.5</v>
          </cell>
          <cell r="D542">
            <v>39354</v>
          </cell>
          <cell r="E542">
            <v>79082</v>
          </cell>
          <cell r="F542" t="str">
            <v>V02038</v>
          </cell>
          <cell r="G542" t="str">
            <v>DTS831/UB1264#DTS</v>
          </cell>
          <cell r="H542">
            <v>69.209999999999994</v>
          </cell>
          <cell r="I542">
            <v>13000</v>
          </cell>
          <cell r="J542">
            <v>1542750</v>
          </cell>
          <cell r="K542">
            <v>1542750</v>
          </cell>
          <cell r="L542">
            <v>10657500</v>
          </cell>
          <cell r="M542" t="str">
            <v>RAHEJA ASSOCIATES</v>
          </cell>
          <cell r="N542" t="str">
            <v>VIVEK SABHARWAL</v>
          </cell>
        </row>
        <row r="543">
          <cell r="B543" t="str">
            <v>DTS832</v>
          </cell>
          <cell r="C543">
            <v>2.5</v>
          </cell>
          <cell r="D543">
            <v>39354</v>
          </cell>
          <cell r="E543">
            <v>78887</v>
          </cell>
          <cell r="F543" t="str">
            <v>S04828</v>
          </cell>
          <cell r="G543" t="str">
            <v>DTS832/UB1376#DTS</v>
          </cell>
          <cell r="H543">
            <v>69.209999999999994</v>
          </cell>
          <cell r="I543">
            <v>13000</v>
          </cell>
          <cell r="J543">
            <v>1542750</v>
          </cell>
          <cell r="K543">
            <v>1542750</v>
          </cell>
          <cell r="L543">
            <v>10657500</v>
          </cell>
          <cell r="M543" t="str">
            <v>RAHEJA ASSOCIATES</v>
          </cell>
          <cell r="N543" t="str">
            <v>SANGEETA DHAWAN</v>
          </cell>
        </row>
        <row r="544">
          <cell r="B544" t="str">
            <v>DTS833</v>
          </cell>
          <cell r="C544">
            <v>2.5</v>
          </cell>
          <cell r="D544">
            <v>39354</v>
          </cell>
          <cell r="E544">
            <v>78966</v>
          </cell>
          <cell r="F544" t="str">
            <v>K01289</v>
          </cell>
          <cell r="G544" t="str">
            <v>DTS833/UB1237#DTS</v>
          </cell>
          <cell r="H544">
            <v>71.91</v>
          </cell>
          <cell r="I544">
            <v>13000</v>
          </cell>
          <cell r="J544">
            <v>1599300</v>
          </cell>
          <cell r="K544">
            <v>2700000</v>
          </cell>
          <cell r="L544">
            <v>11049000</v>
          </cell>
          <cell r="M544" t="str">
            <v>RAHEJA ASSOCIATES</v>
          </cell>
          <cell r="N544" t="str">
            <v>KRISHAN MAKHIJANI</v>
          </cell>
        </row>
        <row r="545">
          <cell r="B545" t="str">
            <v>DTS834</v>
          </cell>
          <cell r="C545">
            <v>2.5</v>
          </cell>
          <cell r="D545">
            <v>39354</v>
          </cell>
          <cell r="E545">
            <v>78787</v>
          </cell>
          <cell r="F545" t="str">
            <v>K01273</v>
          </cell>
          <cell r="G545" t="str">
            <v>DTS834/UB1297#DTS</v>
          </cell>
          <cell r="H545">
            <v>73.760000000000005</v>
          </cell>
          <cell r="I545">
            <v>13000</v>
          </cell>
          <cell r="J545">
            <v>1638300</v>
          </cell>
          <cell r="K545">
            <v>2700000</v>
          </cell>
          <cell r="L545">
            <v>11319000</v>
          </cell>
          <cell r="M545" t="str">
            <v>RAHEJA ASSOCIATES</v>
          </cell>
          <cell r="N545" t="str">
            <v>KRISHAN MAKHIJANI</v>
          </cell>
        </row>
        <row r="546">
          <cell r="B546" t="str">
            <v>DTS835</v>
          </cell>
          <cell r="C546">
            <v>2.5</v>
          </cell>
          <cell r="D546">
            <v>39354</v>
          </cell>
          <cell r="E546">
            <v>78834</v>
          </cell>
          <cell r="F546" t="str">
            <v>R04014</v>
          </cell>
          <cell r="G546" t="str">
            <v>DTS835/UB1239#DTS</v>
          </cell>
          <cell r="H546">
            <v>69.209999999999994</v>
          </cell>
          <cell r="I546">
            <v>13000</v>
          </cell>
          <cell r="J546">
            <v>1542750</v>
          </cell>
          <cell r="K546">
            <v>2700000</v>
          </cell>
          <cell r="L546">
            <v>10657500</v>
          </cell>
          <cell r="M546" t="str">
            <v>RAHEJA ASSOCIATES</v>
          </cell>
          <cell r="N546" t="str">
            <v>REKHA PRINTER PVT LIMITED</v>
          </cell>
        </row>
        <row r="547">
          <cell r="B547" t="str">
            <v>DTS836</v>
          </cell>
          <cell r="C547">
            <v>2.5</v>
          </cell>
          <cell r="D547">
            <v>39354</v>
          </cell>
          <cell r="E547">
            <v>78833</v>
          </cell>
          <cell r="F547" t="str">
            <v>M02200</v>
          </cell>
          <cell r="G547" t="str">
            <v>DTS836/UB1330#DTS</v>
          </cell>
          <cell r="H547">
            <v>69.209999999999994</v>
          </cell>
          <cell r="I547">
            <v>13000</v>
          </cell>
          <cell r="J547">
            <v>1542750</v>
          </cell>
          <cell r="K547">
            <v>2700000</v>
          </cell>
          <cell r="L547">
            <v>10657500</v>
          </cell>
          <cell r="M547" t="str">
            <v>RAHEJA ASSOCIATES</v>
          </cell>
          <cell r="N547" t="str">
            <v>MOHAN MAKHJANI</v>
          </cell>
        </row>
        <row r="548">
          <cell r="B548" t="str">
            <v>DTS837</v>
          </cell>
          <cell r="C548">
            <v>2.5</v>
          </cell>
          <cell r="D548">
            <v>39354</v>
          </cell>
          <cell r="E548">
            <v>78976</v>
          </cell>
          <cell r="F548" t="str">
            <v>M02202</v>
          </cell>
          <cell r="G548" t="str">
            <v>DTS837/UB1240#DTS</v>
          </cell>
          <cell r="H548">
            <v>74.97</v>
          </cell>
          <cell r="I548">
            <v>13000</v>
          </cell>
          <cell r="J548">
            <v>1663650</v>
          </cell>
          <cell r="K548">
            <v>2700000</v>
          </cell>
          <cell r="L548">
            <v>11494500</v>
          </cell>
          <cell r="M548" t="str">
            <v>RAHEJA ASSOCIATES</v>
          </cell>
          <cell r="N548" t="str">
            <v>MOHAN MAKHIJANI</v>
          </cell>
        </row>
        <row r="549">
          <cell r="B549" t="str">
            <v>DTS838</v>
          </cell>
          <cell r="C549">
            <v>2.5</v>
          </cell>
          <cell r="D549">
            <v>39354</v>
          </cell>
          <cell r="E549">
            <v>78814</v>
          </cell>
          <cell r="F549" t="str">
            <v>R04011</v>
          </cell>
          <cell r="G549" t="str">
            <v>DTS838/UB1420#DTS</v>
          </cell>
          <cell r="H549">
            <v>104.52</v>
          </cell>
          <cell r="I549">
            <v>13000</v>
          </cell>
          <cell r="J549">
            <v>2283750</v>
          </cell>
          <cell r="K549">
            <v>2283750</v>
          </cell>
          <cell r="L549">
            <v>15787500</v>
          </cell>
          <cell r="M549" t="str">
            <v>KHUSHAL SETHI HOUSING SOLUTIO</v>
          </cell>
          <cell r="N549" t="str">
            <v>RAJESH SHARMA</v>
          </cell>
        </row>
        <row r="550">
          <cell r="B550" t="str">
            <v>DTS840</v>
          </cell>
          <cell r="C550">
            <v>2.5</v>
          </cell>
          <cell r="D550">
            <v>39354</v>
          </cell>
          <cell r="E550">
            <v>78794</v>
          </cell>
          <cell r="F550" t="str">
            <v>R04009</v>
          </cell>
          <cell r="G550" t="str">
            <v>DTS840/UB1320#DTS</v>
          </cell>
          <cell r="H550">
            <v>89.93</v>
          </cell>
          <cell r="I550">
            <v>13000</v>
          </cell>
          <cell r="J550">
            <v>1977600</v>
          </cell>
          <cell r="K550">
            <v>1977600</v>
          </cell>
          <cell r="L550">
            <v>13668000</v>
          </cell>
          <cell r="M550" t="str">
            <v>RAHEJA ASSOCIATES</v>
          </cell>
          <cell r="N550" t="str">
            <v>RAVIN KUMAR SADH</v>
          </cell>
        </row>
        <row r="551">
          <cell r="B551" t="str">
            <v>DTS841</v>
          </cell>
          <cell r="C551">
            <v>2.5</v>
          </cell>
          <cell r="D551">
            <v>39354</v>
          </cell>
          <cell r="E551">
            <v>78853</v>
          </cell>
          <cell r="F551" t="str">
            <v>A03515</v>
          </cell>
          <cell r="G551" t="str">
            <v>DTS841/UB1387#DTS</v>
          </cell>
          <cell r="H551">
            <v>89.93</v>
          </cell>
          <cell r="I551">
            <v>11000</v>
          </cell>
          <cell r="J551">
            <v>1687200</v>
          </cell>
          <cell r="K551">
            <v>1687200</v>
          </cell>
          <cell r="L551">
            <v>11732000</v>
          </cell>
          <cell r="M551" t="str">
            <v>RAHEJA ASSOCIATES</v>
          </cell>
          <cell r="N551" t="str">
            <v>AMANSHIEL REALTORS PVT LTD   _x000C_</v>
          </cell>
        </row>
        <row r="552">
          <cell r="B552" t="str">
            <v>DTS842</v>
          </cell>
          <cell r="C552">
            <v>2.5</v>
          </cell>
          <cell r="D552">
            <v>39354</v>
          </cell>
          <cell r="E552">
            <v>78848</v>
          </cell>
          <cell r="F552" t="str">
            <v>A03514</v>
          </cell>
          <cell r="G552" t="str">
            <v>DTS842/UB1389#DTS</v>
          </cell>
          <cell r="H552">
            <v>65.400000000000006</v>
          </cell>
          <cell r="I552">
            <v>11000</v>
          </cell>
          <cell r="J552">
            <v>1251600</v>
          </cell>
          <cell r="K552">
            <v>1251600</v>
          </cell>
          <cell r="L552">
            <v>8696000</v>
          </cell>
          <cell r="M552" t="str">
            <v>RAHEJA ASSOCIATES</v>
          </cell>
          <cell r="N552" t="str">
            <v>AMANSHIEL REALTORS PVT LTD</v>
          </cell>
        </row>
        <row r="553">
          <cell r="B553" t="str">
            <v>DTS843</v>
          </cell>
          <cell r="C553">
            <v>2.5</v>
          </cell>
          <cell r="D553">
            <v>39354</v>
          </cell>
          <cell r="E553">
            <v>78949</v>
          </cell>
          <cell r="F553" t="str">
            <v>H01009</v>
          </cell>
          <cell r="G553" t="str">
            <v>DTS843/UB1535#DTS</v>
          </cell>
          <cell r="H553">
            <v>178.84</v>
          </cell>
          <cell r="I553">
            <v>14000</v>
          </cell>
          <cell r="J553">
            <v>4132500</v>
          </cell>
          <cell r="K553">
            <v>4132500</v>
          </cell>
          <cell r="L553">
            <v>28512500</v>
          </cell>
          <cell r="M553" t="str">
            <v>RAHEJA ASSOCIATES</v>
          </cell>
          <cell r="N553" t="str">
            <v>HONEST FINANCE &amp; INVESTMENT P</v>
          </cell>
        </row>
        <row r="554">
          <cell r="B554" t="str">
            <v>DTS845</v>
          </cell>
          <cell r="C554">
            <v>2.5</v>
          </cell>
          <cell r="D554">
            <v>39354</v>
          </cell>
          <cell r="E554">
            <v>78989</v>
          </cell>
          <cell r="F554" t="str">
            <v>V02035</v>
          </cell>
          <cell r="G554" t="str">
            <v>DTS845/UB1475#DTS</v>
          </cell>
          <cell r="H554">
            <v>85</v>
          </cell>
          <cell r="I554">
            <v>11000</v>
          </cell>
          <cell r="J554">
            <v>1599750</v>
          </cell>
          <cell r="K554">
            <v>1599750</v>
          </cell>
          <cell r="L554">
            <v>11122500</v>
          </cell>
          <cell r="N554" t="str">
            <v>VALSALA</v>
          </cell>
        </row>
        <row r="555">
          <cell r="B555" t="str">
            <v>DTS849</v>
          </cell>
          <cell r="C555">
            <v>2.5</v>
          </cell>
          <cell r="D555">
            <v>39354</v>
          </cell>
          <cell r="E555">
            <v>78903</v>
          </cell>
          <cell r="F555" t="str">
            <v>S04833</v>
          </cell>
          <cell r="G555" t="str">
            <v>DTS849/UB1407#DTS</v>
          </cell>
          <cell r="H555">
            <v>75.53</v>
          </cell>
          <cell r="I555">
            <v>13000</v>
          </cell>
          <cell r="J555">
            <v>1675350</v>
          </cell>
          <cell r="K555">
            <v>1675350</v>
          </cell>
          <cell r="L555">
            <v>11575500</v>
          </cell>
          <cell r="M555" t="str">
            <v>VSERV CAPITAL SERVICES PVT LT</v>
          </cell>
          <cell r="N555" t="str">
            <v>SIMRAN PREET KAUR</v>
          </cell>
        </row>
        <row r="556">
          <cell r="B556" t="str">
            <v>DTS850</v>
          </cell>
          <cell r="C556">
            <v>2.5</v>
          </cell>
          <cell r="D556">
            <v>39354</v>
          </cell>
          <cell r="E556">
            <v>79000</v>
          </cell>
          <cell r="F556" t="str">
            <v>A03529</v>
          </cell>
          <cell r="G556" t="str">
            <v>DTS850/UB1424#DTS</v>
          </cell>
          <cell r="H556">
            <v>69.12</v>
          </cell>
          <cell r="I556">
            <v>13000</v>
          </cell>
          <cell r="J556">
            <v>1540800</v>
          </cell>
          <cell r="K556">
            <v>1540800</v>
          </cell>
          <cell r="L556">
            <v>10644000</v>
          </cell>
          <cell r="M556" t="str">
            <v>VSERV CAPITAL SERVICES PVT LT</v>
          </cell>
          <cell r="N556" t="str">
            <v>ANGAD ESTATES (P) LTD.</v>
          </cell>
        </row>
        <row r="557">
          <cell r="B557" t="str">
            <v>DTS851</v>
          </cell>
          <cell r="C557">
            <v>2.5</v>
          </cell>
          <cell r="D557">
            <v>39354</v>
          </cell>
          <cell r="E557">
            <v>78977</v>
          </cell>
          <cell r="F557" t="str">
            <v>A03527</v>
          </cell>
          <cell r="G557" t="str">
            <v>DTS851/UB1423#DTS</v>
          </cell>
          <cell r="H557">
            <v>85</v>
          </cell>
          <cell r="I557">
            <v>13000</v>
          </cell>
          <cell r="J557">
            <v>1874250</v>
          </cell>
          <cell r="K557">
            <v>1874250</v>
          </cell>
          <cell r="L557">
            <v>12952500</v>
          </cell>
          <cell r="M557" t="str">
            <v>VSERV CAPITAL SERVICES PVT LT</v>
          </cell>
          <cell r="N557" t="str">
            <v>ANGAD ESTATES (P) LTD.</v>
          </cell>
        </row>
        <row r="558">
          <cell r="B558" t="str">
            <v>DTS858</v>
          </cell>
          <cell r="C558">
            <v>2.5</v>
          </cell>
          <cell r="D558">
            <v>39354</v>
          </cell>
          <cell r="E558">
            <v>78905</v>
          </cell>
          <cell r="F558" t="str">
            <v>A03518</v>
          </cell>
          <cell r="G558" t="str">
            <v>DTS858/UB1411#DTS</v>
          </cell>
          <cell r="H558">
            <v>69.209999999999994</v>
          </cell>
          <cell r="I558">
            <v>13000</v>
          </cell>
          <cell r="J558">
            <v>1542750</v>
          </cell>
          <cell r="K558">
            <v>1542750</v>
          </cell>
          <cell r="L558">
            <v>10657500</v>
          </cell>
          <cell r="M558" t="str">
            <v>VSERV CAPITAL SERVICES PVT LT</v>
          </cell>
          <cell r="N558" t="str">
            <v>AMIT SHARMA</v>
          </cell>
        </row>
        <row r="559">
          <cell r="B559" t="str">
            <v>DTS859</v>
          </cell>
          <cell r="C559">
            <v>2.5</v>
          </cell>
          <cell r="D559">
            <v>39354</v>
          </cell>
          <cell r="E559">
            <v>78877</v>
          </cell>
          <cell r="F559" t="str">
            <v>R04018</v>
          </cell>
          <cell r="G559" t="str">
            <v>DTS859/UB1374#DTS</v>
          </cell>
          <cell r="H559">
            <v>104.52</v>
          </cell>
          <cell r="I559">
            <v>13000</v>
          </cell>
          <cell r="J559">
            <v>2283750</v>
          </cell>
          <cell r="K559">
            <v>2700000</v>
          </cell>
          <cell r="L559">
            <v>15787500</v>
          </cell>
          <cell r="M559" t="str">
            <v>KHUSHAL SETHI HOUSING SOLUTIO</v>
          </cell>
          <cell r="N559" t="str">
            <v>RAKESH SHARMA</v>
          </cell>
        </row>
        <row r="560">
          <cell r="B560" t="str">
            <v>DTS860</v>
          </cell>
          <cell r="C560">
            <v>2.5</v>
          </cell>
          <cell r="D560">
            <v>39354</v>
          </cell>
          <cell r="E560">
            <v>78718</v>
          </cell>
          <cell r="F560" t="str">
            <v>A03496</v>
          </cell>
          <cell r="G560" t="str">
            <v>DTS860/UB1293#DTS</v>
          </cell>
          <cell r="H560">
            <v>74.97</v>
          </cell>
          <cell r="I560">
            <v>13000</v>
          </cell>
          <cell r="J560">
            <v>1663650</v>
          </cell>
          <cell r="K560">
            <v>1663650</v>
          </cell>
          <cell r="L560">
            <v>11494500</v>
          </cell>
          <cell r="M560" t="str">
            <v>RAHEJA ASSOCIATES</v>
          </cell>
          <cell r="N560" t="str">
            <v>AMARJEET SINGH</v>
          </cell>
        </row>
        <row r="561">
          <cell r="B561" t="str">
            <v>DTS861</v>
          </cell>
          <cell r="C561">
            <v>2.5</v>
          </cell>
          <cell r="D561">
            <v>39354</v>
          </cell>
          <cell r="E561">
            <v>79055</v>
          </cell>
          <cell r="F561" t="str">
            <v>B00858</v>
          </cell>
          <cell r="G561" t="str">
            <v>DTS861/UB1265#DTS</v>
          </cell>
          <cell r="H561">
            <v>69.209999999999994</v>
          </cell>
          <cell r="I561">
            <v>13000</v>
          </cell>
          <cell r="J561">
            <v>1542750</v>
          </cell>
          <cell r="K561">
            <v>1542750</v>
          </cell>
          <cell r="L561">
            <v>10657500</v>
          </cell>
          <cell r="M561" t="str">
            <v>RAHEJA ASSOCIATES</v>
          </cell>
          <cell r="N561" t="str">
            <v>BALJEET SINGH</v>
          </cell>
        </row>
        <row r="562">
          <cell r="B562" t="str">
            <v>DTS862</v>
          </cell>
          <cell r="C562">
            <v>2.5</v>
          </cell>
          <cell r="D562">
            <v>39354</v>
          </cell>
          <cell r="E562">
            <v>78816</v>
          </cell>
          <cell r="F562" t="str">
            <v>M02199</v>
          </cell>
          <cell r="G562" t="str">
            <v>DTS862/UB1256#DTS</v>
          </cell>
          <cell r="H562">
            <v>69.209999999999994</v>
          </cell>
          <cell r="I562">
            <v>13000</v>
          </cell>
          <cell r="J562">
            <v>1542750</v>
          </cell>
          <cell r="K562">
            <v>1542750</v>
          </cell>
          <cell r="L562">
            <v>10657500</v>
          </cell>
          <cell r="M562" t="str">
            <v>RAHEJA ASSOCIATES</v>
          </cell>
          <cell r="N562" t="str">
            <v>MADHU SUNEJA</v>
          </cell>
        </row>
        <row r="563">
          <cell r="B563" t="str">
            <v>DTS863</v>
          </cell>
          <cell r="C563">
            <v>2.5</v>
          </cell>
          <cell r="D563">
            <v>39354</v>
          </cell>
          <cell r="E563">
            <v>78720</v>
          </cell>
          <cell r="F563" t="str">
            <v>A03497</v>
          </cell>
          <cell r="G563" t="str">
            <v>DTS863/UB1305#DTS</v>
          </cell>
          <cell r="H563">
            <v>73.760000000000005</v>
          </cell>
          <cell r="I563">
            <v>13000</v>
          </cell>
          <cell r="J563">
            <v>1638300</v>
          </cell>
          <cell r="K563">
            <v>1638300</v>
          </cell>
          <cell r="L563">
            <v>11319000</v>
          </cell>
          <cell r="M563" t="str">
            <v>RAHEJA ASSOCIATES</v>
          </cell>
          <cell r="N563" t="str">
            <v>ANIL DATTA</v>
          </cell>
        </row>
        <row r="564">
          <cell r="B564" t="str">
            <v>DTS016</v>
          </cell>
          <cell r="C564">
            <v>2.5</v>
          </cell>
          <cell r="D564">
            <v>39359</v>
          </cell>
          <cell r="E564">
            <v>79106</v>
          </cell>
          <cell r="F564" t="str">
            <v>C01706</v>
          </cell>
          <cell r="G564" t="str">
            <v>DTS016/UB1570#DTS</v>
          </cell>
          <cell r="H564">
            <v>51.65</v>
          </cell>
          <cell r="I564">
            <v>17000</v>
          </cell>
          <cell r="J564">
            <v>1507800</v>
          </cell>
          <cell r="K564">
            <v>1507800</v>
          </cell>
          <cell r="L564">
            <v>10330000</v>
          </cell>
          <cell r="M564" t="str">
            <v>ARVIND ESTATES (P) LTD</v>
          </cell>
          <cell r="N564" t="str">
            <v>CHARU BATRA</v>
          </cell>
        </row>
        <row r="565">
          <cell r="B565" t="str">
            <v>DTS017</v>
          </cell>
          <cell r="C565">
            <v>2.5</v>
          </cell>
          <cell r="D565">
            <v>39359</v>
          </cell>
          <cell r="E565">
            <v>79104</v>
          </cell>
          <cell r="F565" t="str">
            <v>C01705</v>
          </cell>
          <cell r="G565" t="str">
            <v>DTS017/UB1566#DTS</v>
          </cell>
          <cell r="H565">
            <v>52.95</v>
          </cell>
          <cell r="I565">
            <v>17000</v>
          </cell>
          <cell r="J565">
            <v>1688850</v>
          </cell>
          <cell r="K565">
            <v>1688850</v>
          </cell>
          <cell r="L565">
            <v>11544000</v>
          </cell>
          <cell r="M565" t="str">
            <v>ARVIND ESTATES (P) LTD</v>
          </cell>
          <cell r="N565" t="str">
            <v>CHARU BATRA</v>
          </cell>
        </row>
        <row r="566">
          <cell r="B566" t="str">
            <v>DTS034</v>
          </cell>
          <cell r="C566">
            <v>2.5</v>
          </cell>
          <cell r="D566">
            <v>39359</v>
          </cell>
          <cell r="E566">
            <v>79098</v>
          </cell>
          <cell r="F566" t="str">
            <v>O00134</v>
          </cell>
          <cell r="G566" t="str">
            <v>DTS034/UB1559#DTS</v>
          </cell>
          <cell r="H566">
            <v>52.58</v>
          </cell>
          <cell r="I566">
            <v>17000</v>
          </cell>
          <cell r="J566">
            <v>1677630</v>
          </cell>
          <cell r="K566">
            <v>1677630</v>
          </cell>
          <cell r="L566">
            <v>11467200</v>
          </cell>
          <cell r="M566" t="str">
            <v>K.K. REAL ESTATE</v>
          </cell>
          <cell r="N566" t="str">
            <v>OKHLA PLASTICS PVT LTD</v>
          </cell>
        </row>
        <row r="567">
          <cell r="B567" t="str">
            <v>DTS108</v>
          </cell>
          <cell r="C567">
            <v>2.5</v>
          </cell>
          <cell r="D567">
            <v>39359</v>
          </cell>
          <cell r="E567">
            <v>79103</v>
          </cell>
          <cell r="F567" t="str">
            <v>D01063</v>
          </cell>
          <cell r="G567" t="str">
            <v>DTS108/UB1568#DTS</v>
          </cell>
          <cell r="H567">
            <v>69.209999999999994</v>
          </cell>
          <cell r="I567">
            <v>14000</v>
          </cell>
          <cell r="J567">
            <v>1654500</v>
          </cell>
          <cell r="K567">
            <v>1658700</v>
          </cell>
          <cell r="L567">
            <v>11402500</v>
          </cell>
          <cell r="M567" t="str">
            <v>KHOSLA ESTATE</v>
          </cell>
          <cell r="N567" t="str">
            <v>DEEPAK GROVER</v>
          </cell>
        </row>
        <row r="568">
          <cell r="B568" t="str">
            <v>DTS109</v>
          </cell>
          <cell r="C568">
            <v>2.5</v>
          </cell>
          <cell r="D568">
            <v>39359</v>
          </cell>
          <cell r="E568">
            <v>79105</v>
          </cell>
          <cell r="F568" t="str">
            <v>R04039</v>
          </cell>
          <cell r="G568" t="str">
            <v>DTS109/UB1569#DTS</v>
          </cell>
          <cell r="H568">
            <v>90.02</v>
          </cell>
          <cell r="I568">
            <v>14000</v>
          </cell>
          <cell r="J568">
            <v>2124900</v>
          </cell>
          <cell r="K568">
            <v>2124900</v>
          </cell>
          <cell r="L568">
            <v>14650500</v>
          </cell>
          <cell r="M568" t="str">
            <v>KHOSLA ESTATE</v>
          </cell>
          <cell r="N568" t="str">
            <v>RITU ANAND</v>
          </cell>
        </row>
        <row r="569">
          <cell r="B569" t="str">
            <v>DTS144</v>
          </cell>
          <cell r="C569">
            <v>2.5</v>
          </cell>
          <cell r="D569">
            <v>39359</v>
          </cell>
          <cell r="E569">
            <v>79095</v>
          </cell>
          <cell r="F569" t="str">
            <v>P01729</v>
          </cell>
          <cell r="G569" t="str">
            <v>DTS144/UB1563#DTS</v>
          </cell>
          <cell r="H569">
            <v>183.11</v>
          </cell>
          <cell r="I569">
            <v>14000</v>
          </cell>
          <cell r="J569">
            <v>4229100</v>
          </cell>
          <cell r="K569">
            <v>4229100</v>
          </cell>
          <cell r="L569">
            <v>29179500</v>
          </cell>
          <cell r="M569" t="str">
            <v>K.K. REAL ESTATE</v>
          </cell>
          <cell r="N569" t="str">
            <v>PARDEEP KUMAR VIJ HUF</v>
          </cell>
        </row>
        <row r="570">
          <cell r="B570" t="str">
            <v>DTS145</v>
          </cell>
          <cell r="C570">
            <v>2.5</v>
          </cell>
          <cell r="D570">
            <v>39359</v>
          </cell>
          <cell r="E570">
            <v>79099</v>
          </cell>
          <cell r="F570" t="str">
            <v>H01020</v>
          </cell>
          <cell r="G570" t="str">
            <v>DTS145/UB1561#DTS</v>
          </cell>
          <cell r="H570">
            <v>182.65</v>
          </cell>
          <cell r="I570">
            <v>14000</v>
          </cell>
          <cell r="J570">
            <v>4218600</v>
          </cell>
          <cell r="K570">
            <v>4220000</v>
          </cell>
          <cell r="L570">
            <v>29107000</v>
          </cell>
          <cell r="M570" t="str">
            <v>AMIT ARORA(Real Estate Develo</v>
          </cell>
          <cell r="N570" t="str">
            <v>HEMANT GOYAL</v>
          </cell>
        </row>
        <row r="571">
          <cell r="B571" t="str">
            <v>DTS155</v>
          </cell>
          <cell r="C571">
            <v>2.5</v>
          </cell>
          <cell r="D571">
            <v>39359</v>
          </cell>
          <cell r="E571">
            <v>79108</v>
          </cell>
          <cell r="F571" t="str">
            <v>S04858</v>
          </cell>
          <cell r="G571" t="str">
            <v>DTS155/UB1573#DTS</v>
          </cell>
          <cell r="H571">
            <v>183.11</v>
          </cell>
          <cell r="I571">
            <v>14000</v>
          </cell>
          <cell r="J571">
            <v>4229100</v>
          </cell>
          <cell r="K571">
            <v>4229100</v>
          </cell>
          <cell r="L571">
            <v>29179500</v>
          </cell>
          <cell r="M571" t="str">
            <v>C S &amp; ASSOCIATES</v>
          </cell>
          <cell r="N571" t="str">
            <v>SONU BUILDERS</v>
          </cell>
        </row>
        <row r="572">
          <cell r="B572" t="str">
            <v>DTS411</v>
          </cell>
          <cell r="C572">
            <v>2.5</v>
          </cell>
          <cell r="D572">
            <v>39359</v>
          </cell>
          <cell r="E572">
            <v>79096</v>
          </cell>
          <cell r="F572" t="str">
            <v>S04855</v>
          </cell>
          <cell r="G572" t="str">
            <v>DTS411/UB1562#DTS</v>
          </cell>
          <cell r="H572">
            <v>65.400000000000006</v>
          </cell>
          <cell r="I572">
            <v>12000</v>
          </cell>
          <cell r="J572">
            <v>1357200</v>
          </cell>
          <cell r="K572">
            <v>2000000</v>
          </cell>
          <cell r="L572">
            <v>9400000</v>
          </cell>
          <cell r="M572" t="str">
            <v>M/S AKANSHA ENTERPRISES</v>
          </cell>
          <cell r="N572" t="str">
            <v>SURENDER SINGH GERA</v>
          </cell>
        </row>
        <row r="573">
          <cell r="B573" t="str">
            <v>DTS446</v>
          </cell>
          <cell r="C573">
            <v>2.5</v>
          </cell>
          <cell r="D573">
            <v>39359</v>
          </cell>
          <cell r="E573">
            <v>79100</v>
          </cell>
          <cell r="F573" t="str">
            <v>H01021</v>
          </cell>
          <cell r="G573" t="str">
            <v>DTS446/UB1560#DTS</v>
          </cell>
          <cell r="H573">
            <v>65.400000000000006</v>
          </cell>
          <cell r="I573">
            <v>12000</v>
          </cell>
          <cell r="J573">
            <v>1357200</v>
          </cell>
          <cell r="K573">
            <v>1357200</v>
          </cell>
          <cell r="L573">
            <v>9400000</v>
          </cell>
          <cell r="M573" t="str">
            <v>C S &amp; ASSOCIATES</v>
          </cell>
          <cell r="N573" t="str">
            <v>HANISHA DARYANI</v>
          </cell>
        </row>
        <row r="574">
          <cell r="B574" t="str">
            <v>DTS502</v>
          </cell>
          <cell r="C574">
            <v>2.5</v>
          </cell>
          <cell r="D574">
            <v>39359</v>
          </cell>
          <cell r="E574">
            <v>79097</v>
          </cell>
          <cell r="F574" t="str">
            <v>S04856</v>
          </cell>
          <cell r="G574" t="str">
            <v>DTS502/UB1564#DTS</v>
          </cell>
          <cell r="H574">
            <v>69.209999999999994</v>
          </cell>
          <cell r="I574">
            <v>13000</v>
          </cell>
          <cell r="J574">
            <v>1542750</v>
          </cell>
          <cell r="K574">
            <v>1542750</v>
          </cell>
          <cell r="L574">
            <v>10657500</v>
          </cell>
          <cell r="M574" t="str">
            <v>ICICI BANK LTD</v>
          </cell>
          <cell r="N574" t="str">
            <v>SANJEEV MITTAL</v>
          </cell>
        </row>
        <row r="575">
          <cell r="B575" t="str">
            <v>DTS525</v>
          </cell>
          <cell r="C575">
            <v>2.5</v>
          </cell>
          <cell r="D575">
            <v>39359</v>
          </cell>
          <cell r="E575">
            <v>79110</v>
          </cell>
          <cell r="F575" t="str">
            <v>N01137</v>
          </cell>
          <cell r="G575" t="str">
            <v>DTS525/UB1572#DTS</v>
          </cell>
          <cell r="H575">
            <v>65.400000000000006</v>
          </cell>
          <cell r="I575">
            <v>14000</v>
          </cell>
          <cell r="J575">
            <v>1568400</v>
          </cell>
          <cell r="K575">
            <v>1568400</v>
          </cell>
          <cell r="L575">
            <v>10808000</v>
          </cell>
          <cell r="M575" t="str">
            <v>ICICI HOME FINANCE COMPANY LT</v>
          </cell>
          <cell r="N575" t="str">
            <v>NAVIN KUMAR</v>
          </cell>
        </row>
        <row r="576">
          <cell r="B576" t="str">
            <v>DTS748</v>
          </cell>
          <cell r="C576">
            <v>2.5</v>
          </cell>
          <cell r="D576">
            <v>39359</v>
          </cell>
          <cell r="E576">
            <v>79101</v>
          </cell>
          <cell r="F576" t="str">
            <v>A03539</v>
          </cell>
          <cell r="G576" t="str">
            <v>DTS748/UB1565#DTS</v>
          </cell>
          <cell r="H576">
            <v>75.53</v>
          </cell>
          <cell r="I576">
            <v>13000</v>
          </cell>
          <cell r="J576">
            <v>1675350</v>
          </cell>
          <cell r="K576">
            <v>1675350</v>
          </cell>
          <cell r="L576">
            <v>11575500</v>
          </cell>
          <cell r="M576" t="str">
            <v>RAHEJA ASSOCIATES</v>
          </cell>
          <cell r="N576" t="str">
            <v>ARUN KUMAR KHANNA            _x000C_</v>
          </cell>
        </row>
        <row r="577">
          <cell r="B577" t="str">
            <v>DTS823</v>
          </cell>
          <cell r="C577">
            <v>2.5</v>
          </cell>
          <cell r="D577">
            <v>39359</v>
          </cell>
          <cell r="E577">
            <v>79102</v>
          </cell>
          <cell r="F577" t="str">
            <v>S04857</v>
          </cell>
          <cell r="G577" t="str">
            <v>DTS823/UB1567#DTS</v>
          </cell>
          <cell r="H577">
            <v>150.22</v>
          </cell>
          <cell r="I577">
            <v>14000</v>
          </cell>
          <cell r="J577">
            <v>3485700</v>
          </cell>
          <cell r="K577">
            <v>3485700</v>
          </cell>
          <cell r="L577">
            <v>24046500</v>
          </cell>
          <cell r="M577" t="str">
            <v>AMIT ARORA(Real Estate Develo</v>
          </cell>
          <cell r="N577" t="str">
            <v>SARAN ENTERPRISES</v>
          </cell>
        </row>
        <row r="578">
          <cell r="B578" t="str">
            <v>DTS854</v>
          </cell>
          <cell r="C578">
            <v>2.5</v>
          </cell>
          <cell r="D578">
            <v>39359</v>
          </cell>
          <cell r="E578">
            <v>79107</v>
          </cell>
          <cell r="F578" t="str">
            <v>A03540</v>
          </cell>
          <cell r="G578" t="str">
            <v>DTS854/UB1571#DTS</v>
          </cell>
          <cell r="H578">
            <v>178.84</v>
          </cell>
          <cell r="I578">
            <v>14000</v>
          </cell>
          <cell r="J578">
            <v>4132500</v>
          </cell>
          <cell r="K578">
            <v>4132500</v>
          </cell>
          <cell r="L578">
            <v>28512500</v>
          </cell>
          <cell r="M578" t="str">
            <v>PNK CONSULTANTS PVT LTD</v>
          </cell>
          <cell r="N578" t="str">
            <v>ASIAN CONTEC LTD</v>
          </cell>
        </row>
        <row r="579">
          <cell r="B579" t="str">
            <v>DTS743</v>
          </cell>
          <cell r="C579">
            <v>2.5</v>
          </cell>
          <cell r="D579">
            <v>39360</v>
          </cell>
          <cell r="E579">
            <v>79123</v>
          </cell>
          <cell r="F579" t="str">
            <v>J01512</v>
          </cell>
          <cell r="G579" t="str">
            <v>DTS743/UB1574#DTS</v>
          </cell>
          <cell r="H579">
            <v>178.84</v>
          </cell>
          <cell r="I579">
            <v>14000</v>
          </cell>
          <cell r="J579">
            <v>4132500</v>
          </cell>
          <cell r="K579">
            <v>4133000</v>
          </cell>
          <cell r="L579">
            <v>28512500</v>
          </cell>
          <cell r="M579" t="str">
            <v>ARVIND ESTATES (P) LTD</v>
          </cell>
          <cell r="N579" t="str">
            <v>JINDAL ART GLASS INNOVATIONS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 block"/>
      <sheetName val="Table 41"/>
      <sheetName val="Table 9"/>
      <sheetName val="Table11"/>
      <sheetName val="K-1"/>
      <sheetName val="K-2"/>
      <sheetName val="Sheet1"/>
      <sheetName val="K-3"/>
      <sheetName val="Table 1"/>
      <sheetName val="Table 2"/>
      <sheetName val="Table 3"/>
      <sheetName val="Table 4"/>
      <sheetName val="Table 5"/>
      <sheetName val="Table 6"/>
      <sheetName val="Pivot"/>
      <sheetName val="Pivot 2"/>
      <sheetName val="DOT-Customer-data"/>
      <sheetName val="Fund Utilisation"/>
      <sheetName val="Consol"/>
      <sheetName val="Hyderabad_NLA"/>
      <sheetName val="Silokhera_NLA"/>
      <sheetName val="Cyber City_NLA"/>
      <sheetName val="Chennai_NLA"/>
      <sheetName val="Summary"/>
      <sheetName val="Chennai "/>
      <sheetName val="Tenant-Chennai"/>
      <sheetName val="Hyderabad"/>
      <sheetName val="Tanent-W Block"/>
      <sheetName val="W block (2)"/>
      <sheetName val="Silokhera"/>
      <sheetName val="Table 7"/>
      <sheetName val="Project Data"/>
      <sheetName val="Unleased area"/>
      <sheetName val="Assumption"/>
      <sheetName val="Pivot (2)"/>
      <sheetName val="Building 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3.7037037037037035E-2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inity "/>
      <sheetName val="Related party new-format"/>
      <sheetName val="working of related party"/>
      <sheetName val="dep 8.2006"/>
      <sheetName val="corporate green"/>
      <sheetName val="Building 8"/>
      <sheetName val="IBM"/>
      <sheetName val="dAKSH"/>
      <sheetName val="Interest 30.11.06"/>
      <sheetName val="PROVISIONS"/>
      <sheetName val="ACCENTURE"/>
      <sheetName val="cwip 11.2006"/>
      <sheetName val="cash flow"/>
      <sheetName val="Balance sheet DCCDL Nov 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BN1" t="str">
            <v xml:space="preserve"> </v>
          </cell>
        </row>
        <row r="5">
          <cell r="BN5" t="str">
            <v xml:space="preserve"> </v>
          </cell>
        </row>
        <row r="6">
          <cell r="BN6" t="str">
            <v xml:space="preserve"> </v>
          </cell>
        </row>
        <row r="7">
          <cell r="BN7" t="str">
            <v>DLF Cyber City Developers Ltd - CONSTRUCTION DIVISION</v>
          </cell>
        </row>
        <row r="8">
          <cell r="BN8" t="str">
            <v xml:space="preserve"> </v>
          </cell>
        </row>
        <row r="9">
          <cell r="BN9" t="str">
            <v>BALANCE SHEET AS AT 30.11.2006</v>
          </cell>
        </row>
        <row r="11">
          <cell r="BN11" t="str">
            <v>PARTICULRS</v>
          </cell>
          <cell r="BO11" t="str">
            <v>SCH.</v>
          </cell>
          <cell r="BP11" t="str">
            <v>AMOUNT</v>
          </cell>
        </row>
        <row r="12">
          <cell r="BO12" t="str">
            <v>NO.</v>
          </cell>
          <cell r="BP12" t="str">
            <v>Division</v>
          </cell>
        </row>
        <row r="14">
          <cell r="BN14" t="str">
            <v xml:space="preserve">SOURCES OF FUNDS </v>
          </cell>
        </row>
        <row r="15">
          <cell r="BN15" t="str">
            <v>Shareholder's Funds</v>
          </cell>
        </row>
        <row r="16">
          <cell r="BN16" t="str">
            <v>Capital Accounts</v>
          </cell>
        </row>
        <row r="17">
          <cell r="BN17" t="str">
            <v>Current Accounts</v>
          </cell>
          <cell r="BO17" t="str">
            <v xml:space="preserve"> </v>
          </cell>
          <cell r="BP17">
            <v>0</v>
          </cell>
        </row>
        <row r="18">
          <cell r="BO18" t="str">
            <v xml:space="preserve"> </v>
          </cell>
        </row>
        <row r="19">
          <cell r="BN19" t="str">
            <v>Profit &amp; Loss A/c</v>
          </cell>
          <cell r="BP19">
            <v>-2415821.5490323287</v>
          </cell>
        </row>
        <row r="20">
          <cell r="BN20" t="str">
            <v>LOAN FUNDS</v>
          </cell>
          <cell r="BP20">
            <v>0</v>
          </cell>
        </row>
        <row r="21">
          <cell r="BN21" t="str">
            <v>Secured loans</v>
          </cell>
          <cell r="BO21" t="str">
            <v xml:space="preserve"> </v>
          </cell>
          <cell r="BP21">
            <v>0</v>
          </cell>
        </row>
        <row r="22">
          <cell r="BN22" t="str">
            <v>UnSecured loans</v>
          </cell>
          <cell r="BO22" t="str">
            <v xml:space="preserve"> </v>
          </cell>
          <cell r="BP22">
            <v>0</v>
          </cell>
        </row>
        <row r="25">
          <cell r="BP25">
            <v>-2415821.5490323287</v>
          </cell>
        </row>
        <row r="28">
          <cell r="BN28" t="str">
            <v>APPLICATIONS OF FUNDS</v>
          </cell>
        </row>
        <row r="30">
          <cell r="BN30" t="str">
            <v>FIXED ASSETS :</v>
          </cell>
          <cell r="BO30" t="str">
            <v xml:space="preserve"> </v>
          </cell>
          <cell r="BP30">
            <v>3887584.8499999996</v>
          </cell>
        </row>
        <row r="31">
          <cell r="BN31" t="str">
            <v>Less : Depreciation</v>
          </cell>
          <cell r="BP31">
            <v>893173.61798664392</v>
          </cell>
        </row>
        <row r="33">
          <cell r="BN33" t="str">
            <v>Net Block</v>
          </cell>
          <cell r="BP33">
            <v>2994411.2320133559</v>
          </cell>
        </row>
        <row r="35">
          <cell r="BN35" t="str">
            <v>CAPITAL WIP</v>
          </cell>
          <cell r="BO35" t="str">
            <v xml:space="preserve"> </v>
          </cell>
          <cell r="BP35">
            <v>119041240</v>
          </cell>
        </row>
        <row r="36">
          <cell r="BN36" t="str">
            <v>(Including Advances)</v>
          </cell>
        </row>
        <row r="37">
          <cell r="BN37" t="str">
            <v>Current Assets.Loans &amp; Advances</v>
          </cell>
        </row>
        <row r="38">
          <cell r="BN38" t="str">
            <v xml:space="preserve">   Closing Stock</v>
          </cell>
          <cell r="BP38">
            <v>0</v>
          </cell>
        </row>
        <row r="39">
          <cell r="BN39" t="str">
            <v xml:space="preserve">   Stocks wip</v>
          </cell>
        </row>
        <row r="40">
          <cell r="BN40" t="str">
            <v xml:space="preserve">   Sundry Debtors</v>
          </cell>
          <cell r="BO40" t="str">
            <v>8</v>
          </cell>
          <cell r="BP40">
            <v>0</v>
          </cell>
        </row>
        <row r="41">
          <cell r="BN41" t="str">
            <v xml:space="preserve">   Cash &amp; Bank Balances</v>
          </cell>
          <cell r="BO41" t="str">
            <v>9</v>
          </cell>
          <cell r="BP41">
            <v>-348593.34</v>
          </cell>
        </row>
        <row r="42">
          <cell r="BN42" t="str">
            <v xml:space="preserve">   Other Current assets</v>
          </cell>
          <cell r="BO42" t="str">
            <v>10</v>
          </cell>
          <cell r="BP42">
            <v>0</v>
          </cell>
        </row>
        <row r="43">
          <cell r="BN43" t="str">
            <v xml:space="preserve">   Loan &amp; advances</v>
          </cell>
          <cell r="BO43" t="str">
            <v>11</v>
          </cell>
          <cell r="BP43">
            <v>199075071</v>
          </cell>
        </row>
        <row r="44">
          <cell r="BN44" t="str">
            <v xml:space="preserve">   Inter Unit transfer</v>
          </cell>
          <cell r="BO44" t="str">
            <v>11</v>
          </cell>
          <cell r="BP44">
            <v>2740880978.377295</v>
          </cell>
        </row>
        <row r="45">
          <cell r="BN45" t="str">
            <v>Corporate Div</v>
          </cell>
          <cell r="BP45">
            <v>-2962743968.377295</v>
          </cell>
        </row>
        <row r="46">
          <cell r="BN46" t="str">
            <v xml:space="preserve"> </v>
          </cell>
          <cell r="BP46">
            <v>0</v>
          </cell>
        </row>
        <row r="47">
          <cell r="BP47">
            <v>-23136512.340000153</v>
          </cell>
        </row>
        <row r="48">
          <cell r="BN48" t="str">
            <v xml:space="preserve"> </v>
          </cell>
        </row>
        <row r="49">
          <cell r="BN49" t="str">
            <v>Less :</v>
          </cell>
        </row>
        <row r="50">
          <cell r="BN50" t="str">
            <v>Current Liabilities and Provisions</v>
          </cell>
        </row>
        <row r="51">
          <cell r="BN51" t="str">
            <v xml:space="preserve">   Liabilities</v>
          </cell>
          <cell r="BO51" t="str">
            <v>12</v>
          </cell>
          <cell r="BP51">
            <v>101314960.44</v>
          </cell>
        </row>
        <row r="52">
          <cell r="BN52" t="str">
            <v xml:space="preserve">   Provisions</v>
          </cell>
          <cell r="BO52" t="str">
            <v>13</v>
          </cell>
          <cell r="BP52">
            <v>0</v>
          </cell>
        </row>
        <row r="54">
          <cell r="BP54">
            <v>101314960.44</v>
          </cell>
        </row>
        <row r="56">
          <cell r="BN56" t="str">
            <v>Net Current Assets</v>
          </cell>
          <cell r="BP56">
            <v>-124451472.78000015</v>
          </cell>
        </row>
        <row r="58">
          <cell r="BP58">
            <v>-2415821.5479867905</v>
          </cell>
        </row>
        <row r="60">
          <cell r="BN60" t="str">
            <v>Notes to Accounts</v>
          </cell>
          <cell r="BO60" t="str">
            <v>21</v>
          </cell>
          <cell r="BP60">
            <v>-1.0455381125211716E-3</v>
          </cell>
        </row>
        <row r="65">
          <cell r="BP65" t="str">
            <v xml:space="preserve"> </v>
          </cell>
        </row>
        <row r="71">
          <cell r="BN71" t="str">
            <v>DLF Cyber City Developers Ltd - CONSTRUCTION DIVISION</v>
          </cell>
        </row>
        <row r="72">
          <cell r="BN72" t="str">
            <v xml:space="preserve"> PROFIT &amp; LOSS ACCOUNT</v>
          </cell>
        </row>
        <row r="73">
          <cell r="BN73" t="str">
            <v>FOR THE PERIOD FOR THE PERIOD ENDED 30.11.2006</v>
          </cell>
        </row>
        <row r="74">
          <cell r="BN74" t="str">
            <v xml:space="preserve"> </v>
          </cell>
        </row>
        <row r="75">
          <cell r="BN75" t="str">
            <v>PARTICULRS</v>
          </cell>
          <cell r="BO75" t="str">
            <v>SCH.</v>
          </cell>
          <cell r="BP75" t="str">
            <v>AMOUNT</v>
          </cell>
        </row>
        <row r="78">
          <cell r="BO78" t="str">
            <v>NO.</v>
          </cell>
          <cell r="BP78" t="str">
            <v>Division</v>
          </cell>
        </row>
        <row r="81">
          <cell r="BN81" t="str">
            <v>INCOME :</v>
          </cell>
        </row>
        <row r="82">
          <cell r="BN82" t="str">
            <v>Sales and Other Income</v>
          </cell>
          <cell r="BO82" t="str">
            <v>14</v>
          </cell>
          <cell r="BP82">
            <v>19700</v>
          </cell>
        </row>
        <row r="83">
          <cell r="BN83" t="str">
            <v>Increase in Stocks</v>
          </cell>
          <cell r="BO83" t="str">
            <v>15</v>
          </cell>
          <cell r="BP83">
            <v>0</v>
          </cell>
        </row>
        <row r="85">
          <cell r="BP85">
            <v>19700</v>
          </cell>
        </row>
        <row r="87">
          <cell r="BN87" t="str">
            <v>EXPENDITURE :</v>
          </cell>
        </row>
        <row r="88">
          <cell r="BN88" t="str">
            <v xml:space="preserve">   Purchase and Development Expenses</v>
          </cell>
          <cell r="BO88" t="str">
            <v>16</v>
          </cell>
          <cell r="BP88">
            <v>0</v>
          </cell>
        </row>
        <row r="89">
          <cell r="BN89" t="str">
            <v xml:space="preserve">   Establishment</v>
          </cell>
          <cell r="BO89" t="str">
            <v>17</v>
          </cell>
          <cell r="BP89">
            <v>0</v>
          </cell>
        </row>
        <row r="90">
          <cell r="BN90" t="str">
            <v xml:space="preserve">   Finance Charges</v>
          </cell>
          <cell r="BO90" t="str">
            <v>18</v>
          </cell>
          <cell r="BP90">
            <v>0</v>
          </cell>
        </row>
        <row r="91">
          <cell r="BN91" t="str">
            <v xml:space="preserve">   Other Expenses</v>
          </cell>
          <cell r="BO91" t="str">
            <v>19</v>
          </cell>
          <cell r="BP91">
            <v>1935540.8499999999</v>
          </cell>
        </row>
        <row r="92">
          <cell r="BN92" t="str">
            <v xml:space="preserve">   Depreciation</v>
          </cell>
          <cell r="BP92">
            <v>499980.69903232891</v>
          </cell>
        </row>
        <row r="93">
          <cell r="BN93" t="str">
            <v xml:space="preserve">   Loss on sale of fire</v>
          </cell>
          <cell r="BP93">
            <v>0</v>
          </cell>
        </row>
        <row r="96">
          <cell r="BP96">
            <v>2435521.5490323287</v>
          </cell>
        </row>
        <row r="98">
          <cell r="BN98" t="str">
            <v>Profit before Tax</v>
          </cell>
          <cell r="BP98">
            <v>-2415821.5490323287</v>
          </cell>
        </row>
        <row r="99">
          <cell r="BN99" t="str">
            <v>Provision for Tax</v>
          </cell>
        </row>
        <row r="102">
          <cell r="BN102" t="str">
            <v>Profit after Tax</v>
          </cell>
          <cell r="BP102">
            <v>-2415821.5490323287</v>
          </cell>
        </row>
        <row r="103">
          <cell r="BN103" t="str">
            <v>Balance brough forward</v>
          </cell>
        </row>
        <row r="104">
          <cell r="BN104" t="str">
            <v>Prior Period Expenses (net)</v>
          </cell>
          <cell r="BO104" t="str">
            <v>20</v>
          </cell>
        </row>
        <row r="105">
          <cell r="BN105" t="str">
            <v>Tax - earlier year</v>
          </cell>
        </row>
        <row r="107">
          <cell r="BN107" t="str">
            <v>Investment Allowance Reserve written back</v>
          </cell>
        </row>
        <row r="108">
          <cell r="BN108" t="str">
            <v>back</v>
          </cell>
        </row>
        <row r="110">
          <cell r="BN110" t="str">
            <v>Amount available for Appropriation</v>
          </cell>
          <cell r="BP110">
            <v>-2415821.5490323287</v>
          </cell>
        </row>
        <row r="112">
          <cell r="BN112" t="str">
            <v>APPROPRIATION :</v>
          </cell>
        </row>
        <row r="113">
          <cell r="BN113" t="str">
            <v>Debenture Redemption Reserve</v>
          </cell>
        </row>
        <row r="114">
          <cell r="BN114" t="str">
            <v>General Reserve</v>
          </cell>
        </row>
        <row r="115">
          <cell r="BN115" t="str">
            <v>Dividend (Subject to Tax deducted</v>
          </cell>
        </row>
        <row r="116">
          <cell r="BN116" t="str">
            <v>at source on equity Shares.</v>
          </cell>
        </row>
        <row r="117">
          <cell r="BN117" t="str">
            <v>Proposed</v>
          </cell>
        </row>
        <row r="118">
          <cell r="BN118" t="str">
            <v>Interim</v>
          </cell>
        </row>
        <row r="120">
          <cell r="BN120" t="str">
            <v>Balance Carried to Balance Sheet</v>
          </cell>
          <cell r="BP120">
            <v>-2415821.5490323287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isting Project Avg"/>
      <sheetName val="Assumptions"/>
      <sheetName val="Ownership"/>
      <sheetName val="Control Sheet"/>
      <sheetName val="Memo Outputs---&gt;&gt;"/>
      <sheetName val="Renew Standalone"/>
      <sheetName val="IRR Bridge"/>
      <sheetName val="IRRs"/>
      <sheetName val="Existing Project_Memo Outpu_M"/>
      <sheetName val="Sample Project DCFs"/>
      <sheetName val="113.5MW_Memo Output_GS"/>
      <sheetName val="Conso Financials---&gt;&gt;"/>
      <sheetName val="BS"/>
      <sheetName val="P&amp;L"/>
      <sheetName val="CF"/>
      <sheetName val="Solar Strategy"/>
      <sheetName val="Capex"/>
      <sheetName val="Debt "/>
      <sheetName val="Wind BS"/>
      <sheetName val="Wind CF"/>
      <sheetName val="Wind Projects"/>
      <sheetName val="PPA in Year 1"/>
      <sheetName val="10 MW MAH"/>
      <sheetName val="14 MW GUJ"/>
      <sheetName val="25 MW GUJ"/>
      <sheetName val="14 MW MAH"/>
      <sheetName val="49.5 MW MAH"/>
      <sheetName val="PPA in Year 2"/>
      <sheetName val="PPA in Year 3"/>
      <sheetName val="PPA in Year 4"/>
      <sheetName val="PPA in Year 5"/>
      <sheetName val="PPA in Year 6"/>
      <sheetName val="Wind P&amp;L"/>
      <sheetName val="Summary"/>
      <sheetName val="Consol IRR"/>
      <sheetName val="Repowerpia-ONL-Model-110907_INR"/>
    </sheetNames>
    <sheetDataSet>
      <sheetData sheetId="0" refreshError="1"/>
      <sheetData sheetId="1" refreshError="1"/>
      <sheetData sheetId="2" refreshError="1"/>
      <sheetData sheetId="3">
        <row r="5">
          <cell r="K5">
            <v>1</v>
          </cell>
        </row>
      </sheetData>
      <sheetData sheetId="4" refreshError="1"/>
      <sheetData sheetId="5">
        <row r="39">
          <cell r="C39">
            <v>-59.429999999999993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F8">
            <v>0</v>
          </cell>
        </row>
      </sheetData>
      <sheetData sheetId="13">
        <row r="25">
          <cell r="F25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Assmptions"/>
      <sheetName val="CASHFLOWS-QUATERLY"/>
      <sheetName val="CASHFLOWS-QUATERLY (2)"/>
      <sheetName val="BUSINESS PLAN EX. SUMMARY"/>
      <sheetName val="Top Summary"/>
      <sheetName val="Noida-CF"/>
      <sheetName val="Courtyard-CF"/>
      <sheetName val="Promenade-CF"/>
      <sheetName val="Emporio-CF"/>
      <sheetName val="JALL II-CF"/>
      <sheetName val="Ludhiana II-CF"/>
      <sheetName val="MOI-CF"/>
      <sheetName val="Panipat-CF"/>
      <sheetName val="Kolkata-CF"/>
      <sheetName val="Bhoruka-CF"/>
      <sheetName val="GMC-CF"/>
      <sheetName val="Cochin-CF"/>
      <sheetName val="MICO-CF"/>
      <sheetName val="MRC-CF"/>
      <sheetName val="NTC-CF"/>
      <sheetName val="Baroda-CF"/>
      <sheetName val="Goa-CF"/>
      <sheetName val="CASHFLOWS-monthly"/>
      <sheetName val="CASHFLOWS-YEARLY"/>
      <sheetName val="Model"/>
      <sheetName val="TS-NOIDA"/>
      <sheetName val="TS-Courtyard"/>
      <sheetName val="TS-Promenade"/>
      <sheetName val="TS-Emporio-Oct"/>
      <sheetName val="Annexure - Jall II"/>
      <sheetName val="TS-JAL2"/>
      <sheetName val="TS-Ludh II"/>
      <sheetName val="Annex-MOI"/>
      <sheetName val="TS-MoI-Popular"/>
      <sheetName val="TS-MOI- Premium"/>
      <sheetName val="Annexure - Panipat"/>
      <sheetName val="TS-Panipat"/>
      <sheetName val="TS-Kolkata"/>
      <sheetName val="TS-Bhoruka"/>
      <sheetName val="Annexure -gmc"/>
      <sheetName val="TS-Cochin"/>
      <sheetName val="TS-MICO"/>
      <sheetName val="TS-MRC"/>
      <sheetName val="Annexure - NTC Mumbai"/>
      <sheetName val="TS-Baroda-Oct"/>
      <sheetName val="TS-GOA"/>
      <sheetName val="WORKING-CF"/>
      <sheetName val="June'07 Profitability"/>
      <sheetName val="Sept'07 profit"/>
      <sheetName val="Master Data"/>
      <sheetName val="FSI spread"/>
      <sheetName val="Quarterwise"/>
      <sheetName val="Exec Summary"/>
      <sheetName val="Earlier vs Now"/>
      <sheetName val="Mall of India - 30.69 acres"/>
      <sheetName val="MOI premium"/>
      <sheetName val="Jalandhar II"/>
      <sheetName val="Chandigarh"/>
      <sheetName val="Annexure-Jallandhar"/>
      <sheetName val="Chandigarh fin"/>
      <sheetName val="Sheet3"/>
      <sheetName val="Sheet2"/>
      <sheetName val="Sheet1"/>
      <sheetName val="EMP - JULY"/>
      <sheetName val="EMP - Augu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Sheet1"/>
      <sheetName val="REPAYMENT"/>
      <sheetName val="LC"/>
      <sheetName val="OLD-WORKING"/>
      <sheetName val="CMA-2004"/>
      <sheetName val="CMA-2004 (2)"/>
      <sheetName val="working"/>
      <sheetName val="COSTMAR"/>
      <sheetName val="Assumptions"/>
      <sheetName val="Company DEP "/>
      <sheetName val="DSCR Combine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Build 8"/>
      <sheetName val="Budget Vs Actual- Bldg.8"/>
      <sheetName val="Area"/>
      <sheetName val="Interest 30.11.2006 for 337 and"/>
      <sheetName val="infinity "/>
      <sheetName val="Related party new-format"/>
      <sheetName val="working of related party"/>
      <sheetName val="dep 8.2006"/>
      <sheetName val="Building 8"/>
      <sheetName val="IBM"/>
      <sheetName val="dAKSH"/>
      <sheetName val="Budget Vs Actual- Infinity"/>
      <sheetName val="Interest 30.11.06 exp 337 &amp; 343"/>
      <sheetName val="PROVISIONS"/>
      <sheetName val="ACCENTURE"/>
      <sheetName val="cwip 11.2006"/>
      <sheetName val="cash flow"/>
      <sheetName val="Balance sheet DCCDL Nov 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">
          <cell r="BN1" t="str">
            <v xml:space="preserve"> </v>
          </cell>
        </row>
        <row r="5">
          <cell r="BN5" t="str">
            <v xml:space="preserve"> </v>
          </cell>
        </row>
        <row r="6">
          <cell r="BN6" t="str">
            <v xml:space="preserve"> </v>
          </cell>
        </row>
        <row r="7">
          <cell r="BN7" t="str">
            <v>DLF Cyber City Developers Ltd - CONSTRUCTION DIVISION</v>
          </cell>
        </row>
        <row r="8">
          <cell r="BN8" t="str">
            <v xml:space="preserve"> </v>
          </cell>
        </row>
        <row r="9">
          <cell r="BN9" t="str">
            <v>BALANCE SHEET AS AT 30.11.2006</v>
          </cell>
        </row>
        <row r="11">
          <cell r="BN11" t="str">
            <v>PARTICULRS</v>
          </cell>
          <cell r="BO11" t="str">
            <v>SCH.</v>
          </cell>
          <cell r="BP11" t="str">
            <v>AMOUNT</v>
          </cell>
        </row>
        <row r="12">
          <cell r="BO12" t="str">
            <v>NO.</v>
          </cell>
          <cell r="BP12" t="str">
            <v>Division</v>
          </cell>
        </row>
        <row r="14">
          <cell r="BN14" t="str">
            <v xml:space="preserve">SOURCES OF FUNDS </v>
          </cell>
        </row>
        <row r="15">
          <cell r="BN15" t="str">
            <v>Shareholder's Funds</v>
          </cell>
        </row>
        <row r="16">
          <cell r="BN16" t="str">
            <v>Capital Accounts</v>
          </cell>
        </row>
        <row r="17">
          <cell r="BN17" t="str">
            <v>Current Accounts</v>
          </cell>
          <cell r="BO17" t="str">
            <v xml:space="preserve"> </v>
          </cell>
          <cell r="BP17">
            <v>0</v>
          </cell>
        </row>
        <row r="18">
          <cell r="BO18" t="str">
            <v xml:space="preserve"> </v>
          </cell>
        </row>
        <row r="19">
          <cell r="BN19" t="str">
            <v>Profit &amp; Loss A/c</v>
          </cell>
          <cell r="BP19">
            <v>0</v>
          </cell>
        </row>
        <row r="20">
          <cell r="BN20" t="str">
            <v>LOAN FUNDS</v>
          </cell>
          <cell r="BP20">
            <v>0</v>
          </cell>
        </row>
        <row r="21">
          <cell r="BN21" t="str">
            <v>Secured loans</v>
          </cell>
          <cell r="BO21" t="str">
            <v xml:space="preserve"> </v>
          </cell>
          <cell r="BP21">
            <v>0</v>
          </cell>
        </row>
        <row r="22">
          <cell r="BN22" t="str">
            <v>UnSecured loans</v>
          </cell>
          <cell r="BO22" t="str">
            <v xml:space="preserve"> </v>
          </cell>
          <cell r="BP22">
            <v>0</v>
          </cell>
        </row>
        <row r="25">
          <cell r="BP25">
            <v>0</v>
          </cell>
        </row>
        <row r="28">
          <cell r="BN28" t="str">
            <v>APPLICATIONS OF FUNDS</v>
          </cell>
        </row>
        <row r="30">
          <cell r="BN30" t="str">
            <v>FIXED ASSETS :</v>
          </cell>
          <cell r="BO30" t="str">
            <v xml:space="preserve"> </v>
          </cell>
          <cell r="BP30">
            <v>0</v>
          </cell>
        </row>
        <row r="31">
          <cell r="BN31" t="str">
            <v>Less : Depreciation</v>
          </cell>
          <cell r="BP31">
            <v>0</v>
          </cell>
        </row>
        <row r="33">
          <cell r="BN33" t="str">
            <v>Net Block</v>
          </cell>
          <cell r="BP33">
            <v>0</v>
          </cell>
        </row>
        <row r="35">
          <cell r="BN35" t="str">
            <v>CAPITAL WIP</v>
          </cell>
          <cell r="BO35" t="str">
            <v xml:space="preserve"> </v>
          </cell>
          <cell r="BP35">
            <v>0</v>
          </cell>
        </row>
        <row r="36">
          <cell r="BN36" t="str">
            <v>(Including Advances)</v>
          </cell>
        </row>
        <row r="37">
          <cell r="BN37" t="str">
            <v>Current Assets.Loans &amp; Advances</v>
          </cell>
        </row>
        <row r="38">
          <cell r="BN38" t="str">
            <v xml:space="preserve">   Closing Stock</v>
          </cell>
          <cell r="BP38">
            <v>0</v>
          </cell>
        </row>
        <row r="39">
          <cell r="BN39" t="str">
            <v xml:space="preserve">   Stocks wip</v>
          </cell>
        </row>
        <row r="40">
          <cell r="BN40" t="str">
            <v xml:space="preserve">   Sundry Debtors</v>
          </cell>
          <cell r="BO40" t="str">
            <v>8</v>
          </cell>
          <cell r="BP40">
            <v>0</v>
          </cell>
        </row>
        <row r="41">
          <cell r="BN41" t="str">
            <v xml:space="preserve">   Cash &amp; Bank Balances</v>
          </cell>
          <cell r="BO41" t="str">
            <v>9</v>
          </cell>
          <cell r="BP41">
            <v>0</v>
          </cell>
        </row>
        <row r="42">
          <cell r="BN42" t="str">
            <v xml:space="preserve">   Other Current assets</v>
          </cell>
          <cell r="BO42" t="str">
            <v>10</v>
          </cell>
          <cell r="BP42">
            <v>0</v>
          </cell>
        </row>
        <row r="43">
          <cell r="BN43" t="str">
            <v xml:space="preserve">   Loan &amp; advances</v>
          </cell>
          <cell r="BO43" t="str">
            <v>11</v>
          </cell>
          <cell r="BP43">
            <v>0</v>
          </cell>
        </row>
        <row r="44">
          <cell r="BN44" t="str">
            <v xml:space="preserve">   Inter Unit transfer</v>
          </cell>
          <cell r="BO44" t="str">
            <v>11</v>
          </cell>
          <cell r="BP44">
            <v>0</v>
          </cell>
        </row>
        <row r="45">
          <cell r="BN45" t="str">
            <v>Corporate Div</v>
          </cell>
          <cell r="BP45">
            <v>0</v>
          </cell>
        </row>
        <row r="46">
          <cell r="BN46" t="str">
            <v xml:space="preserve"> </v>
          </cell>
          <cell r="BP46">
            <v>0</v>
          </cell>
        </row>
        <row r="47">
          <cell r="BP47">
            <v>0</v>
          </cell>
        </row>
        <row r="48">
          <cell r="BN48" t="str">
            <v xml:space="preserve"> </v>
          </cell>
        </row>
        <row r="49">
          <cell r="BN49" t="str">
            <v>Less :</v>
          </cell>
        </row>
        <row r="50">
          <cell r="BN50" t="str">
            <v>Current Liabilities and Provisions</v>
          </cell>
        </row>
        <row r="51">
          <cell r="BN51" t="str">
            <v xml:space="preserve">   Liabilities</v>
          </cell>
          <cell r="BO51" t="str">
            <v>12</v>
          </cell>
          <cell r="BP51">
            <v>0</v>
          </cell>
        </row>
        <row r="52">
          <cell r="BN52" t="str">
            <v xml:space="preserve">   Provisions</v>
          </cell>
          <cell r="BO52" t="str">
            <v>13</v>
          </cell>
          <cell r="BP52">
            <v>0</v>
          </cell>
        </row>
        <row r="54">
          <cell r="BP54">
            <v>0</v>
          </cell>
        </row>
        <row r="56">
          <cell r="BN56" t="str">
            <v>Net Current Assets</v>
          </cell>
          <cell r="BP56">
            <v>0</v>
          </cell>
        </row>
        <row r="58">
          <cell r="BP58">
            <v>0</v>
          </cell>
        </row>
        <row r="60">
          <cell r="BN60" t="str">
            <v>Notes to Accounts</v>
          </cell>
          <cell r="BO60" t="str">
            <v>21</v>
          </cell>
          <cell r="BP60">
            <v>0</v>
          </cell>
        </row>
        <row r="65">
          <cell r="BP65" t="str">
            <v xml:space="preserve"> </v>
          </cell>
        </row>
        <row r="71">
          <cell r="BN71" t="str">
            <v>DLF Cyber City Developers Ltd - CONSTRUCTION DIVISION</v>
          </cell>
        </row>
        <row r="72">
          <cell r="BN72" t="str">
            <v xml:space="preserve"> PROFIT &amp; LOSS ACCOUNT</v>
          </cell>
        </row>
        <row r="73">
          <cell r="BN73" t="str">
            <v>FOR THE PERIOD FOR THE PERIOD ENDED 30.11.2006</v>
          </cell>
        </row>
        <row r="74">
          <cell r="BN74" t="str">
            <v xml:space="preserve"> </v>
          </cell>
        </row>
        <row r="75">
          <cell r="BN75" t="str">
            <v>PARTICULRS</v>
          </cell>
          <cell r="BO75" t="str">
            <v>SCH.</v>
          </cell>
          <cell r="BP75" t="str">
            <v>AMOUNT</v>
          </cell>
        </row>
        <row r="78">
          <cell r="BO78" t="str">
            <v>NO.</v>
          </cell>
          <cell r="BP78" t="str">
            <v>Division</v>
          </cell>
        </row>
        <row r="81">
          <cell r="BN81" t="str">
            <v>INCOME :</v>
          </cell>
        </row>
        <row r="82">
          <cell r="BN82" t="str">
            <v>Sales and Other Income</v>
          </cell>
          <cell r="BO82" t="str">
            <v>14</v>
          </cell>
          <cell r="BP82">
            <v>0</v>
          </cell>
        </row>
        <row r="83">
          <cell r="BN83" t="str">
            <v>Increase in Stocks</v>
          </cell>
          <cell r="BO83" t="str">
            <v>15</v>
          </cell>
          <cell r="BP83">
            <v>0</v>
          </cell>
        </row>
        <row r="85">
          <cell r="BP85">
            <v>0</v>
          </cell>
        </row>
        <row r="87">
          <cell r="BN87" t="str">
            <v>EXPENDITURE :</v>
          </cell>
        </row>
        <row r="88">
          <cell r="BN88" t="str">
            <v xml:space="preserve">   Purchase and Development Expenses</v>
          </cell>
          <cell r="BO88" t="str">
            <v>16</v>
          </cell>
          <cell r="BP88">
            <v>0</v>
          </cell>
        </row>
        <row r="89">
          <cell r="BN89" t="str">
            <v xml:space="preserve">   Establishment</v>
          </cell>
          <cell r="BO89" t="str">
            <v>17</v>
          </cell>
          <cell r="BP89">
            <v>0</v>
          </cell>
        </row>
        <row r="90">
          <cell r="BN90" t="str">
            <v xml:space="preserve">   Finance Charges</v>
          </cell>
          <cell r="BO90" t="str">
            <v>18</v>
          </cell>
          <cell r="BP90">
            <v>0</v>
          </cell>
        </row>
        <row r="91">
          <cell r="BN91" t="str">
            <v xml:space="preserve">   Other Expenses</v>
          </cell>
          <cell r="BO91" t="str">
            <v>19</v>
          </cell>
          <cell r="BP91">
            <v>0</v>
          </cell>
        </row>
        <row r="92">
          <cell r="BN92" t="str">
            <v xml:space="preserve">   Depreciation</v>
          </cell>
          <cell r="BP92">
            <v>0</v>
          </cell>
        </row>
        <row r="93">
          <cell r="BN93" t="str">
            <v xml:space="preserve">   Loss on sale of fire</v>
          </cell>
          <cell r="BP93">
            <v>0</v>
          </cell>
        </row>
        <row r="96">
          <cell r="BP96">
            <v>0</v>
          </cell>
        </row>
        <row r="98">
          <cell r="BN98" t="str">
            <v>Profit before Tax</v>
          </cell>
          <cell r="BP98">
            <v>0</v>
          </cell>
        </row>
        <row r="99">
          <cell r="BN99" t="str">
            <v>Provision for Tax</v>
          </cell>
        </row>
        <row r="102">
          <cell r="BN102" t="str">
            <v>Profit after Tax</v>
          </cell>
          <cell r="BP102">
            <v>0</v>
          </cell>
        </row>
        <row r="103">
          <cell r="BN103" t="str">
            <v>Balance brough forward</v>
          </cell>
        </row>
        <row r="104">
          <cell r="BN104" t="str">
            <v>Prior Period Expenses (net)</v>
          </cell>
          <cell r="BO104" t="str">
            <v>20</v>
          </cell>
        </row>
        <row r="105">
          <cell r="BN105" t="str">
            <v>Tax - earlier year</v>
          </cell>
        </row>
        <row r="107">
          <cell r="BN107" t="str">
            <v>Investment Allowance Reserve written back</v>
          </cell>
        </row>
        <row r="108">
          <cell r="BN108" t="str">
            <v>back</v>
          </cell>
        </row>
        <row r="110">
          <cell r="BN110" t="str">
            <v>Amount available for Appropriation</v>
          </cell>
          <cell r="BP110">
            <v>0</v>
          </cell>
        </row>
        <row r="112">
          <cell r="BN112" t="str">
            <v>APPROPRIATION :</v>
          </cell>
        </row>
        <row r="113">
          <cell r="BN113" t="str">
            <v>Debenture Redemption Reserve</v>
          </cell>
        </row>
        <row r="114">
          <cell r="BN114" t="str">
            <v>General Reserve</v>
          </cell>
        </row>
        <row r="115">
          <cell r="BN115" t="str">
            <v>Dividend (Subject to Tax deducted</v>
          </cell>
        </row>
        <row r="116">
          <cell r="BN116" t="str">
            <v>at source on equity Shares.</v>
          </cell>
        </row>
        <row r="117">
          <cell r="BN117" t="str">
            <v>Proposed</v>
          </cell>
        </row>
        <row r="118">
          <cell r="BN118" t="str">
            <v>Interim</v>
          </cell>
        </row>
        <row r="120">
          <cell r="BN120" t="str">
            <v>Balance Carried to Balance Sheet</v>
          </cell>
          <cell r="BP120">
            <v>0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총괄표"/>
      <sheetName val="HERO01"/>
      <sheetName val="PARAM"/>
    </sheetNames>
    <sheetDataSet>
      <sheetData sheetId="0" refreshError="1">
        <row r="53">
          <cell r="P53">
            <v>78589280</v>
          </cell>
          <cell r="Q53" t="str">
            <v>!</v>
          </cell>
        </row>
        <row r="55">
          <cell r="P55">
            <v>34797072</v>
          </cell>
          <cell r="Q55" t="str">
            <v>!</v>
          </cell>
        </row>
        <row r="60">
          <cell r="R60">
            <v>42600000</v>
          </cell>
          <cell r="S60" t="str">
            <v>!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(카톤)"/>
      <sheetName val="제품(지기)"/>
      <sheetName val="원재료,저장품"/>
      <sheetName val="XREF"/>
      <sheetName val="Tickmarks"/>
      <sheetName val="총괄표"/>
      <sheetName val="108.수선비"/>
      <sheetName val="118.세금과공과"/>
      <sheetName val="U"/>
    </sheetNames>
    <sheetDataSet>
      <sheetData sheetId="0"/>
      <sheetData sheetId="1"/>
      <sheetData sheetId="2"/>
      <sheetData sheetId="3">
        <row r="2">
          <cell r="A2">
            <v>992462340</v>
          </cell>
          <cell r="B2">
            <v>992462340</v>
          </cell>
          <cell r="D2" t="str">
            <v>재고자산 lead sheet</v>
          </cell>
          <cell r="E2" t="str">
            <v>!</v>
          </cell>
        </row>
        <row r="3">
          <cell r="A3">
            <v>1107645040</v>
          </cell>
          <cell r="B3">
            <v>1107645040</v>
          </cell>
          <cell r="D3" t="str">
            <v>재고자산 lead sheet</v>
          </cell>
          <cell r="E3" t="str">
            <v>!</v>
          </cell>
        </row>
        <row r="4">
          <cell r="A4">
            <v>99368720</v>
          </cell>
          <cell r="B4">
            <v>99368720</v>
          </cell>
          <cell r="D4" t="str">
            <v>재고자산 lead sheet</v>
          </cell>
          <cell r="E4" t="str">
            <v>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Financial Due diligence"/>
      <sheetName val="old"/>
      <sheetName val="Versa_IRL"/>
      <sheetName val="Appendix 1"/>
      <sheetName val="Appendix 2"/>
      <sheetName val="Appendix 7 old"/>
      <sheetName val="Project cost WIP"/>
      <sheetName val="Balance sheet"/>
      <sheetName val="Income statements"/>
      <sheetName val="Appendix 3"/>
      <sheetName val="Appendix 4-DT"/>
      <sheetName val="Appendix 4-ID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TI-QTR"/>
      <sheetName val="Alchemy 4-TAbles"/>
      <sheetName val="Sheet2"/>
      <sheetName val="Glofame Cotspin"/>
      <sheetName val="Sheet3"/>
      <sheetName val="Qtrly"/>
      <sheetName val="Main-motiformat"/>
      <sheetName val="merged"/>
      <sheetName val="Sheet1"/>
      <sheetName val="Model (Not Merged)"/>
      <sheetName val="Dont take"/>
      <sheetName val="reserves"/>
      <sheetName val="terry towels"/>
      <sheetName val="bed-linen"/>
      <sheetName val="yarn prices"/>
      <sheetName val="Sales"/>
      <sheetName val="depre"/>
      <sheetName val="power"/>
      <sheetName val="rawmaterial"/>
      <sheetName val="DCF"/>
      <sheetName val="Cover_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Model (Not Merged)"/>
    </sheetNames>
    <sheetDataSet>
      <sheetData sheetId="0" refreshError="1">
        <row r="16">
          <cell r="E16">
            <v>1996</v>
          </cell>
        </row>
      </sheetData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s"/>
      <sheetName val="Vector Inputs"/>
      <sheetName val="Calculations"/>
      <sheetName val="Financials"/>
      <sheetName val="Dash Board"/>
    </sheetNames>
    <sheetDataSet>
      <sheetData sheetId="0"/>
      <sheetData sheetId="1">
        <row r="29">
          <cell r="H2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th Statement"/>
      <sheetName val="Shareholding on 31st Mar-2010"/>
      <sheetName val="Bus.Sch."/>
      <sheetName val="Sheet3"/>
      <sheetName val="Key Managerial  Persons"/>
      <sheetName val="LIST OF BRANCHES"/>
      <sheetName val="Manpower as on 31st Mar-10"/>
      <sheetName val="DPOD"/>
    </sheetNames>
    <definedNames>
      <definedName name="_IS1" refersTo="#REF!"/>
      <definedName name="DataLabel" refersTo="#REF!"/>
      <definedName name="DataLabels" refersTo="#REF!"/>
      <definedName name="_xlbgnm.IS1" refersTo="#REF!"/>
      <definedName name="NetCapex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Ouput --&gt;"/>
      <sheetName val="5 year Business Plan Summary"/>
      <sheetName val="5 year Portfolio View"/>
      <sheetName val="Existing Projects Summary"/>
      <sheetName val="New Launch Summary"/>
      <sheetName val="Existing Projects Detailed View"/>
      <sheetName val="New Launch Detailed View"/>
      <sheetName val="Inputs and assumptions --&gt;"/>
      <sheetName val="Existing Projects Information"/>
      <sheetName val="Existing Projects Sales"/>
      <sheetName val="Existing Projects Collections"/>
      <sheetName val="Existing Projects Cost"/>
      <sheetName val="New Launch Assumptions"/>
      <sheetName val="Payment Plans"/>
      <sheetName val="Corporate Cost Inputs"/>
      <sheetName val="Calculations --&gt;"/>
      <sheetName val="Existing Proj Comm Collections"/>
      <sheetName val="Existing Proj Resi Collections"/>
      <sheetName val="Existing Proj Portfolio calc."/>
      <sheetName val="Existing Segments Detail Calc."/>
      <sheetName val="Existing Projects Detail Calc."/>
      <sheetName val="Existing Projects financing"/>
      <sheetName val="New Launch Sales"/>
      <sheetName val="New Launch Collections, AR Pay"/>
      <sheetName val="New Launch Leasing"/>
      <sheetName val="New Launch Parking"/>
      <sheetName val="New Launch Cost"/>
      <sheetName val="New Launch Detail Calc."/>
      <sheetName val="New Launch Financing Calc."/>
      <sheetName val="Consolidate Debt Financing View"/>
      <sheetName val="Backups -&gt;"/>
      <sheetName val="Sector71 Feasibility Model Data"/>
      <sheetName val="Construction cost-Cluster 1"/>
      <sheetName val="Construction cost-Cluster 2"/>
      <sheetName val="Collections-completed sales"/>
      <sheetName val="Overdue collections summary"/>
    </sheetNames>
    <sheetDataSet>
      <sheetData sheetId="0"/>
      <sheetData sheetId="1"/>
      <sheetData sheetId="2">
        <row r="18">
          <cell r="C18">
            <v>2.3949434331684087</v>
          </cell>
        </row>
      </sheetData>
      <sheetData sheetId="3">
        <row r="6">
          <cell r="C6">
            <v>0</v>
          </cell>
          <cell r="D6" t="str">
            <v>FY 19 (Q3/Q4)</v>
          </cell>
          <cell r="E6" t="str">
            <v>FY 20</v>
          </cell>
          <cell r="F6" t="str">
            <v>FY 21</v>
          </cell>
          <cell r="G6" t="str">
            <v>FY 22</v>
          </cell>
          <cell r="H6" t="str">
            <v>FY 23</v>
          </cell>
        </row>
        <row r="7">
          <cell r="C7" t="str">
            <v>Annual sales booking (Rs Cr)</v>
          </cell>
          <cell r="D7">
            <v>2394.9434331684088</v>
          </cell>
          <cell r="E7">
            <v>6078.5675036227658</v>
          </cell>
          <cell r="F7">
            <v>6579.7133088984911</v>
          </cell>
          <cell r="G7">
            <v>7084.7733267146232</v>
          </cell>
          <cell r="H7">
            <v>7877.3792809463303</v>
          </cell>
        </row>
        <row r="13">
          <cell r="C13" t="str">
            <v>Southern Peripheral Road (SPR)</v>
          </cell>
          <cell r="D13">
            <v>0.17094075271197473</v>
          </cell>
          <cell r="E13">
            <v>0.20128192750900112</v>
          </cell>
          <cell r="F13">
            <v>0.13063674664343214</v>
          </cell>
          <cell r="G13">
            <v>0.10778946771687035</v>
          </cell>
          <cell r="H13">
            <v>0.11920980973124962</v>
          </cell>
        </row>
        <row r="14">
          <cell r="C14" t="str">
            <v>Dwarka Expressway</v>
          </cell>
          <cell r="D14">
            <v>4.457307781118415E-2</v>
          </cell>
          <cell r="E14">
            <v>0.24786460281999734</v>
          </cell>
          <cell r="F14">
            <v>0.47213972275945043</v>
          </cell>
          <cell r="G14">
            <v>0.74977508810621218</v>
          </cell>
          <cell r="H14">
            <v>0.78840274532809596</v>
          </cell>
        </row>
        <row r="15">
          <cell r="C15" t="str">
            <v>Golf Course Extension Road</v>
          </cell>
          <cell r="D15">
            <v>0.78448616947684113</v>
          </cell>
          <cell r="E15">
            <v>0.55085346967100179</v>
          </cell>
          <cell r="F15">
            <v>0.39722353059711735</v>
          </cell>
          <cell r="G15">
            <v>0.1424354441769175</v>
          </cell>
          <cell r="H15">
            <v>9.2387444940654637E-2</v>
          </cell>
        </row>
      </sheetData>
      <sheetData sheetId="4"/>
      <sheetData sheetId="5"/>
      <sheetData sheetId="6"/>
      <sheetData sheetId="7"/>
      <sheetData sheetId="8"/>
      <sheetData sheetId="9">
        <row r="18">
          <cell r="B18" t="str">
            <v>Cosmopolitan</v>
          </cell>
        </row>
      </sheetData>
      <sheetData sheetId="10">
        <row r="3">
          <cell r="H3">
            <v>7</v>
          </cell>
        </row>
      </sheetData>
      <sheetData sheetId="11">
        <row r="5">
          <cell r="A5">
            <v>1</v>
          </cell>
        </row>
      </sheetData>
      <sheetData sheetId="12">
        <row r="4">
          <cell r="A4">
            <v>1</v>
          </cell>
        </row>
      </sheetData>
      <sheetData sheetId="13">
        <row r="29">
          <cell r="C29">
            <v>0</v>
          </cell>
        </row>
      </sheetData>
      <sheetData sheetId="14">
        <row r="11">
          <cell r="F11">
            <v>0.6100000000000001</v>
          </cell>
        </row>
      </sheetData>
      <sheetData sheetId="15">
        <row r="5">
          <cell r="C5">
            <v>0</v>
          </cell>
        </row>
      </sheetData>
      <sheetData sheetId="16"/>
      <sheetData sheetId="17">
        <row r="78">
          <cell r="Z78">
            <v>0</v>
          </cell>
        </row>
      </sheetData>
      <sheetData sheetId="18">
        <row r="54">
          <cell r="Z54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E3">
            <v>24.852427772630051</v>
          </cell>
        </row>
      </sheetData>
      <sheetData sheetId="33">
        <row r="5">
          <cell r="D5">
            <v>2.8158636168000006</v>
          </cell>
        </row>
      </sheetData>
      <sheetData sheetId="34">
        <row r="4">
          <cell r="E4">
            <v>2.3387000000000002</v>
          </cell>
        </row>
      </sheetData>
      <sheetData sheetId="35">
        <row r="7">
          <cell r="C7">
            <v>25.237700540000002</v>
          </cell>
        </row>
      </sheetData>
      <sheetData sheetId="3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lling details"/>
      <sheetName val="Unleased Rental"/>
      <sheetName val="LCC-RR"/>
      <sheetName val="Revenue Stream Apr 23- Dec 23"/>
      <sheetName val="Summary with DSCR "/>
      <sheetName val="Lease Rental Actual"/>
      <sheetName val="Lease Rental Rollover"/>
      <sheetName val="Lease Rental MG,LOI, Revenue"/>
      <sheetName val="Lease Rental without Rollover"/>
      <sheetName val="working- fact sheet"/>
      <sheetName val="Fact Sheet- Logix City Centre"/>
      <sheetName val="Area Details"/>
      <sheetName val="Lease Details"/>
      <sheetName val="Floor wise"/>
      <sheetName val="Current Os Debt"/>
      <sheetName val="Summary"/>
      <sheetName val="Lease Details (2)"/>
      <sheetName val="LRD"/>
      <sheetName val="Lease expiry"/>
    </sheetNames>
    <sheetDataSet>
      <sheetData sheetId="0"/>
      <sheetData sheetId="1">
        <row r="17">
          <cell r="G17">
            <v>1154625.7969645436</v>
          </cell>
        </row>
        <row r="20">
          <cell r="G20">
            <v>509040.63216335408</v>
          </cell>
        </row>
        <row r="21">
          <cell r="G21">
            <v>178612.32808330268</v>
          </cell>
        </row>
        <row r="22">
          <cell r="G22">
            <v>668534.13834725844</v>
          </cell>
        </row>
        <row r="24">
          <cell r="G24">
            <v>196264.93576421676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2D9FE-26B5-4902-8ED5-65AAEC969ED5}">
  <dimension ref="A1:AQ174"/>
  <sheetViews>
    <sheetView zoomScale="70" zoomScaleNormal="70" workbookViewId="0">
      <pane xSplit="2" ySplit="3" topLeftCell="E66" activePane="bottomRight" state="frozen"/>
      <selection activeCell="A2" sqref="A2"/>
      <selection pane="topRight" activeCell="C2" sqref="C2"/>
      <selection pane="bottomLeft" activeCell="A3" sqref="A3"/>
      <selection pane="bottomRight" activeCell="N84" sqref="N84"/>
    </sheetView>
  </sheetViews>
  <sheetFormatPr defaultRowHeight="14.5" x14ac:dyDescent="0.35"/>
  <cols>
    <col min="1" max="1" width="9" style="1" customWidth="1"/>
    <col min="2" max="2" width="35.453125" style="1" customWidth="1"/>
    <col min="3" max="3" width="23.1796875" style="1" customWidth="1"/>
    <col min="4" max="4" width="15.81640625" style="1" customWidth="1"/>
    <col min="5" max="5" width="14.54296875" style="2" customWidth="1"/>
    <col min="6" max="6" width="14.54296875" style="169" customWidth="1"/>
    <col min="7" max="8" width="12.81640625" style="2" customWidth="1"/>
    <col min="9" max="9" width="13.81640625" style="2" bestFit="1" customWidth="1"/>
    <col min="10" max="10" width="12" style="2" customWidth="1"/>
    <col min="11" max="11" width="11.453125" style="2" customWidth="1"/>
    <col min="12" max="13" width="12.54296875" style="2" customWidth="1"/>
    <col min="14" max="14" width="13.26953125" style="2" customWidth="1"/>
    <col min="15" max="15" width="13.1796875" style="2" customWidth="1"/>
    <col min="16" max="18" width="12.7265625" style="2" customWidth="1"/>
    <col min="19" max="19" width="14.7265625" style="1" customWidth="1"/>
    <col min="20" max="20" width="15.1796875" style="1" customWidth="1"/>
    <col min="21" max="21" width="14.453125" style="1" customWidth="1"/>
    <col min="22" max="22" width="16.26953125" style="1" customWidth="1"/>
    <col min="23" max="23" width="12" style="1" customWidth="1"/>
    <col min="24" max="24" width="13.453125" style="1" customWidth="1"/>
    <col min="25" max="25" width="15.54296875" style="1" customWidth="1"/>
    <col min="26" max="26" width="20.1796875" style="1" customWidth="1"/>
    <col min="27" max="28" width="13.26953125" style="1" customWidth="1"/>
    <col min="29" max="29" width="13.7265625" style="1" customWidth="1"/>
    <col min="30" max="32" width="13" style="1" customWidth="1"/>
    <col min="33" max="33" width="13.81640625" style="1" customWidth="1"/>
    <col min="34" max="34" width="13.26953125" style="1" customWidth="1"/>
    <col min="35" max="35" width="27.1796875" style="1" customWidth="1"/>
    <col min="36" max="36" width="27.26953125" style="1" bestFit="1" customWidth="1"/>
    <col min="37" max="37" width="34.453125" customWidth="1"/>
  </cols>
  <sheetData>
    <row r="1" spans="1:39" ht="0.75" customHeight="1" thickBot="1" x14ac:dyDescent="0.4">
      <c r="A1" s="1" t="s">
        <v>0</v>
      </c>
      <c r="B1" s="1" t="s">
        <v>1</v>
      </c>
      <c r="G1" s="2" t="s">
        <v>2</v>
      </c>
    </row>
    <row r="2" spans="1:39" s="11" customFormat="1" ht="29.25" customHeight="1" thickBot="1" x14ac:dyDescent="0.4">
      <c r="A2" s="3" t="s">
        <v>3</v>
      </c>
      <c r="B2" s="4" t="s">
        <v>4</v>
      </c>
      <c r="C2" s="4" t="s">
        <v>5</v>
      </c>
      <c r="D2" s="4" t="s">
        <v>6</v>
      </c>
      <c r="E2" s="5" t="s">
        <v>7</v>
      </c>
      <c r="F2" s="170" t="s">
        <v>8</v>
      </c>
      <c r="G2" s="6" t="s">
        <v>9</v>
      </c>
      <c r="H2" s="7"/>
      <c r="I2" s="7"/>
      <c r="J2" s="7"/>
      <c r="K2" s="7"/>
      <c r="L2" s="7"/>
      <c r="M2" s="8"/>
      <c r="N2" s="9" t="s">
        <v>10</v>
      </c>
      <c r="O2" s="10"/>
      <c r="P2" s="10"/>
      <c r="Q2" s="10"/>
      <c r="R2" s="10"/>
      <c r="S2" s="408" t="s">
        <v>11</v>
      </c>
      <c r="T2" s="410" t="s">
        <v>12</v>
      </c>
      <c r="U2" s="411"/>
      <c r="V2" s="412"/>
      <c r="W2" s="413" t="s">
        <v>13</v>
      </c>
      <c r="X2" s="415" t="s">
        <v>14</v>
      </c>
      <c r="Y2" s="417" t="s">
        <v>15</v>
      </c>
      <c r="Z2" s="419" t="s">
        <v>16</v>
      </c>
      <c r="AA2" s="421" t="s">
        <v>17</v>
      </c>
      <c r="AB2" s="421" t="s">
        <v>17</v>
      </c>
      <c r="AC2" s="423" t="s">
        <v>18</v>
      </c>
      <c r="AD2" s="425" t="s">
        <v>19</v>
      </c>
      <c r="AE2" s="425" t="s">
        <v>20</v>
      </c>
      <c r="AF2" s="406" t="s">
        <v>21</v>
      </c>
      <c r="AG2" s="425" t="s">
        <v>22</v>
      </c>
      <c r="AH2" s="427" t="s">
        <v>225</v>
      </c>
      <c r="AI2" s="429" t="s">
        <v>23</v>
      </c>
      <c r="AJ2" s="431" t="s">
        <v>24</v>
      </c>
      <c r="AK2" s="433" t="s">
        <v>25</v>
      </c>
    </row>
    <row r="3" spans="1:39" s="21" customFormat="1" ht="26.25" customHeight="1" thickBot="1" x14ac:dyDescent="0.4">
      <c r="A3" s="3" t="s">
        <v>3</v>
      </c>
      <c r="B3" s="4" t="s">
        <v>4</v>
      </c>
      <c r="C3" s="4" t="s">
        <v>5</v>
      </c>
      <c r="D3" s="4" t="s">
        <v>6</v>
      </c>
      <c r="E3" s="5" t="s">
        <v>7</v>
      </c>
      <c r="F3" s="170" t="s">
        <v>8</v>
      </c>
      <c r="G3" s="12" t="s">
        <v>26</v>
      </c>
      <c r="H3" s="13" t="s">
        <v>27</v>
      </c>
      <c r="I3" s="13" t="s">
        <v>28</v>
      </c>
      <c r="J3" s="13" t="s">
        <v>29</v>
      </c>
      <c r="K3" s="13" t="s">
        <v>30</v>
      </c>
      <c r="L3" s="14" t="s">
        <v>31</v>
      </c>
      <c r="M3" s="14" t="s">
        <v>32</v>
      </c>
      <c r="N3" s="15" t="s">
        <v>26</v>
      </c>
      <c r="O3" s="16" t="s">
        <v>27</v>
      </c>
      <c r="P3" s="16" t="s">
        <v>28</v>
      </c>
      <c r="Q3" s="17" t="s">
        <v>31</v>
      </c>
      <c r="R3" s="17" t="s">
        <v>33</v>
      </c>
      <c r="S3" s="409"/>
      <c r="T3" s="18" t="s">
        <v>34</v>
      </c>
      <c r="U3" s="19" t="s">
        <v>35</v>
      </c>
      <c r="V3" s="20" t="s">
        <v>36</v>
      </c>
      <c r="W3" s="414"/>
      <c r="X3" s="416"/>
      <c r="Y3" s="418"/>
      <c r="Z3" s="420"/>
      <c r="AA3" s="422"/>
      <c r="AB3" s="422"/>
      <c r="AC3" s="424"/>
      <c r="AD3" s="426"/>
      <c r="AE3" s="426"/>
      <c r="AF3" s="407"/>
      <c r="AG3" s="426"/>
      <c r="AH3" s="428"/>
      <c r="AI3" s="430"/>
      <c r="AJ3" s="432"/>
      <c r="AK3" s="434"/>
    </row>
    <row r="4" spans="1:39" s="21" customFormat="1" ht="26.25" customHeight="1" x14ac:dyDescent="0.35">
      <c r="A4" s="180"/>
      <c r="B4" s="181"/>
      <c r="C4" s="181"/>
      <c r="D4" s="181"/>
      <c r="E4" s="182"/>
      <c r="F4" s="183"/>
      <c r="G4" s="184"/>
      <c r="H4" s="185"/>
      <c r="I4" s="185"/>
      <c r="J4" s="185"/>
      <c r="K4" s="185"/>
      <c r="L4" s="186"/>
      <c r="M4" s="186"/>
      <c r="N4" s="187"/>
      <c r="O4" s="188"/>
      <c r="P4" s="188"/>
      <c r="Q4" s="189"/>
      <c r="R4" s="189"/>
      <c r="S4" s="190"/>
      <c r="T4" s="191"/>
      <c r="U4" s="192"/>
      <c r="V4" s="193"/>
      <c r="W4" s="194"/>
      <c r="X4" s="195"/>
      <c r="Y4" s="196"/>
      <c r="Z4" s="197"/>
      <c r="AA4" s="198"/>
      <c r="AB4" s="198"/>
      <c r="AC4" s="199"/>
      <c r="AD4" s="200"/>
      <c r="AE4" s="200"/>
      <c r="AF4" s="201"/>
      <c r="AG4" s="200"/>
      <c r="AH4" s="202" t="s">
        <v>225</v>
      </c>
      <c r="AI4" s="203"/>
      <c r="AJ4" s="204"/>
      <c r="AK4" s="205"/>
    </row>
    <row r="5" spans="1:39" x14ac:dyDescent="0.35">
      <c r="A5" s="22">
        <v>1</v>
      </c>
      <c r="B5" s="23" t="s">
        <v>37</v>
      </c>
      <c r="C5" s="24" t="s">
        <v>38</v>
      </c>
      <c r="D5" s="25" t="s">
        <v>39</v>
      </c>
      <c r="E5" s="26">
        <v>49664</v>
      </c>
      <c r="F5" s="168">
        <f>E5*1.2</f>
        <v>59596.799999999996</v>
      </c>
      <c r="G5" s="27">
        <v>56</v>
      </c>
      <c r="H5" s="28">
        <f>+G5*1.12</f>
        <v>62.720000000000006</v>
      </c>
      <c r="I5" s="28">
        <f>H5</f>
        <v>62.720000000000006</v>
      </c>
      <c r="J5" s="28">
        <f>I5</f>
        <v>62.720000000000006</v>
      </c>
      <c r="K5" s="28">
        <f>J5*1.12</f>
        <v>70.246400000000008</v>
      </c>
      <c r="L5" s="28">
        <f>K5</f>
        <v>70.246400000000008</v>
      </c>
      <c r="M5" s="28" t="s">
        <v>40</v>
      </c>
      <c r="N5" s="27">
        <f>F5*G5</f>
        <v>3337420.7999999998</v>
      </c>
      <c r="O5" s="27">
        <f>F5*H5</f>
        <v>3737911.2960000001</v>
      </c>
      <c r="P5" s="27">
        <f>I5*$F5</f>
        <v>3737911.2960000001</v>
      </c>
      <c r="Q5" s="27">
        <f t="shared" ref="Q5:Q68" si="0">+F5*L5</f>
        <v>4186460.6515200003</v>
      </c>
      <c r="R5" s="27">
        <f>+P5</f>
        <v>3737911.2960000001</v>
      </c>
      <c r="S5" s="29">
        <v>0.04</v>
      </c>
      <c r="T5" s="24">
        <f>12731150</f>
        <v>12731150</v>
      </c>
      <c r="U5" s="24">
        <f>1000000+2791600+6401720+2537830</f>
        <v>12731150</v>
      </c>
      <c r="V5" s="24">
        <f>T5-U5</f>
        <v>0</v>
      </c>
      <c r="W5" s="25">
        <v>12</v>
      </c>
      <c r="X5" s="25">
        <v>0</v>
      </c>
      <c r="Y5" s="30">
        <v>44256</v>
      </c>
      <c r="Z5" s="30">
        <v>44492</v>
      </c>
      <c r="AA5" s="25">
        <v>16</v>
      </c>
      <c r="AB5" s="31">
        <f>+F5*AA5</f>
        <v>953548.79999999993</v>
      </c>
      <c r="AC5" s="25">
        <v>7</v>
      </c>
      <c r="AD5" s="32">
        <v>0.15</v>
      </c>
      <c r="AE5" s="31">
        <f>+AB5*115%</f>
        <v>1096581.1199999999</v>
      </c>
      <c r="AF5" s="31">
        <f>+AE5</f>
        <v>1096581.1199999999</v>
      </c>
      <c r="AG5" s="27">
        <v>36</v>
      </c>
      <c r="AH5" s="32">
        <v>0.12</v>
      </c>
      <c r="AI5" s="32" t="s">
        <v>41</v>
      </c>
      <c r="AJ5" s="33" t="s">
        <v>42</v>
      </c>
      <c r="AK5" s="34"/>
      <c r="AM5" t="str">
        <f>CONCATENATE(D5," ",C5)</f>
        <v>Lower ground Anchor Store 1</v>
      </c>
    </row>
    <row r="6" spans="1:39" x14ac:dyDescent="0.35">
      <c r="A6" s="22">
        <f t="shared" ref="A6:A69" si="1">A5+1</f>
        <v>2</v>
      </c>
      <c r="B6" s="23" t="s">
        <v>43</v>
      </c>
      <c r="C6" s="24" t="s">
        <v>44</v>
      </c>
      <c r="D6" s="25" t="s">
        <v>39</v>
      </c>
      <c r="E6" s="26">
        <v>11617</v>
      </c>
      <c r="F6" s="168">
        <f>E6/0.75</f>
        <v>15489.333333333334</v>
      </c>
      <c r="G6" s="27">
        <v>65</v>
      </c>
      <c r="H6" s="27">
        <v>65</v>
      </c>
      <c r="I6" s="27">
        <v>70</v>
      </c>
      <c r="J6" s="35">
        <f>I6*1.15</f>
        <v>80.5</v>
      </c>
      <c r="K6" s="35">
        <f t="shared" ref="K6:K7" si="2">J6</f>
        <v>80.5</v>
      </c>
      <c r="L6" s="35">
        <f>K6</f>
        <v>80.5</v>
      </c>
      <c r="M6" s="35">
        <f>+L6*1.15</f>
        <v>92.574999999999989</v>
      </c>
      <c r="N6" s="27">
        <f>G6*$F6</f>
        <v>1006806.6666666667</v>
      </c>
      <c r="O6" s="27">
        <f>H6*$F6</f>
        <v>1006806.6666666667</v>
      </c>
      <c r="P6" s="27">
        <f>I6*$F6</f>
        <v>1084253.3333333335</v>
      </c>
      <c r="Q6" s="27">
        <f t="shared" si="0"/>
        <v>1246891.3333333335</v>
      </c>
      <c r="R6" s="27">
        <f>+F6*M6</f>
        <v>1433925.0333333332</v>
      </c>
      <c r="S6" s="36">
        <v>7.4999999999999997E-2</v>
      </c>
      <c r="T6" s="37">
        <f>F6*I6*6</f>
        <v>6505520.0000000009</v>
      </c>
      <c r="U6" s="24">
        <f>1073310+2172240+1090390+2155160</f>
        <v>6491100</v>
      </c>
      <c r="V6" s="37">
        <f>T6-U6</f>
        <v>14420.000000000931</v>
      </c>
      <c r="W6" s="25">
        <v>5</v>
      </c>
      <c r="X6" s="25">
        <v>36</v>
      </c>
      <c r="Y6" s="30">
        <v>44254</v>
      </c>
      <c r="Z6" s="30">
        <v>44403</v>
      </c>
      <c r="AA6" s="25">
        <v>18</v>
      </c>
      <c r="AB6" s="38">
        <f>+F6*AA6</f>
        <v>278808</v>
      </c>
      <c r="AC6" s="25" t="s">
        <v>45</v>
      </c>
      <c r="AD6" s="32">
        <v>0.15</v>
      </c>
      <c r="AE6" s="38">
        <f>+AB6*115%</f>
        <v>320629.19999999995</v>
      </c>
      <c r="AF6" s="31">
        <f>+AE6*1.15</f>
        <v>368723.5799999999</v>
      </c>
      <c r="AG6" s="25">
        <v>36</v>
      </c>
      <c r="AH6" s="32">
        <v>0.15</v>
      </c>
      <c r="AI6" s="32" t="s">
        <v>46</v>
      </c>
      <c r="AJ6" s="25" t="s">
        <v>42</v>
      </c>
      <c r="AK6" s="39"/>
      <c r="AM6" t="str">
        <f t="shared" ref="AM6:AM69" si="3">CONCATENATE(D6," ",C6)</f>
        <v>Lower ground Anchor Store 3</v>
      </c>
    </row>
    <row r="7" spans="1:39" x14ac:dyDescent="0.35">
      <c r="A7" s="22">
        <f t="shared" si="1"/>
        <v>3</v>
      </c>
      <c r="B7" s="23" t="s">
        <v>47</v>
      </c>
      <c r="C7" s="24" t="s">
        <v>48</v>
      </c>
      <c r="D7" s="25" t="s">
        <v>39</v>
      </c>
      <c r="E7" s="26">
        <v>10587.2</v>
      </c>
      <c r="F7" s="168">
        <f>E7/0.7</f>
        <v>15124.571428571431</v>
      </c>
      <c r="G7" s="27">
        <v>70</v>
      </c>
      <c r="H7" s="27">
        <v>70</v>
      </c>
      <c r="I7" s="27">
        <v>70</v>
      </c>
      <c r="J7" s="35">
        <f>I7*1.15</f>
        <v>80.5</v>
      </c>
      <c r="K7" s="35">
        <f t="shared" si="2"/>
        <v>80.5</v>
      </c>
      <c r="L7" s="35">
        <f>K7</f>
        <v>80.5</v>
      </c>
      <c r="M7" s="35">
        <f>+L7*1.15</f>
        <v>92.574999999999989</v>
      </c>
      <c r="N7" s="27">
        <f>G7*$F7</f>
        <v>1058720.0000000002</v>
      </c>
      <c r="O7" s="27">
        <f>H7*$F7</f>
        <v>1058720.0000000002</v>
      </c>
      <c r="P7" s="27">
        <f>I7*$F7</f>
        <v>1058720.0000000002</v>
      </c>
      <c r="Q7" s="27">
        <f t="shared" si="0"/>
        <v>1217528.0000000002</v>
      </c>
      <c r="R7" s="27">
        <f>+F7*M7</f>
        <v>1400157.2</v>
      </c>
      <c r="S7" s="40">
        <v>8.5000000000000006E-2</v>
      </c>
      <c r="T7" s="37">
        <f>F7*I7*4</f>
        <v>4234880.0000000009</v>
      </c>
      <c r="U7" s="24">
        <f>3158610+1076390</f>
        <v>4235000</v>
      </c>
      <c r="V7" s="37">
        <f>T7-U7</f>
        <v>-119.99999999906868</v>
      </c>
      <c r="W7" s="25">
        <v>12</v>
      </c>
      <c r="X7" s="25">
        <v>21</v>
      </c>
      <c r="Y7" s="30">
        <v>42421</v>
      </c>
      <c r="Z7" s="30">
        <v>42331</v>
      </c>
      <c r="AA7" s="25">
        <v>27</v>
      </c>
      <c r="AB7" s="38">
        <f>+F7*AA7</f>
        <v>408363.42857142864</v>
      </c>
      <c r="AC7" s="25">
        <v>8</v>
      </c>
      <c r="AD7" s="32">
        <v>0.15</v>
      </c>
      <c r="AE7" s="38">
        <f>+AB7*115%</f>
        <v>469617.94285714289</v>
      </c>
      <c r="AF7" s="31">
        <f>+AE7*1.15</f>
        <v>540060.63428571424</v>
      </c>
      <c r="AG7" s="25">
        <v>36</v>
      </c>
      <c r="AH7" s="32">
        <v>0.15</v>
      </c>
      <c r="AI7" s="32" t="s">
        <v>46</v>
      </c>
      <c r="AJ7" s="25" t="s">
        <v>42</v>
      </c>
      <c r="AK7" s="39"/>
      <c r="AM7" t="str">
        <f t="shared" si="3"/>
        <v>Lower ground Anchor Store 2</v>
      </c>
    </row>
    <row r="8" spans="1:39" s="56" customFormat="1" x14ac:dyDescent="0.35">
      <c r="A8" s="41">
        <f t="shared" si="1"/>
        <v>4</v>
      </c>
      <c r="B8" s="42" t="s">
        <v>49</v>
      </c>
      <c r="C8" s="43" t="s">
        <v>50</v>
      </c>
      <c r="D8" s="43" t="s">
        <v>39</v>
      </c>
      <c r="E8" s="44">
        <v>500</v>
      </c>
      <c r="F8" s="171">
        <f>E8/0.5</f>
        <v>1000</v>
      </c>
      <c r="G8" s="46"/>
      <c r="H8" s="46"/>
      <c r="I8" s="46"/>
      <c r="J8" s="46"/>
      <c r="K8" s="46"/>
      <c r="L8" s="46"/>
      <c r="M8" s="46"/>
      <c r="N8" s="47">
        <f>G8*F8</f>
        <v>0</v>
      </c>
      <c r="O8" s="47">
        <f>N8</f>
        <v>0</v>
      </c>
      <c r="P8" s="47">
        <f>O8</f>
        <v>0</v>
      </c>
      <c r="Q8" s="47">
        <f t="shared" si="0"/>
        <v>0</v>
      </c>
      <c r="R8" s="47">
        <f>+Q8</f>
        <v>0</v>
      </c>
      <c r="S8" s="48">
        <v>0.12</v>
      </c>
      <c r="T8" s="49"/>
      <c r="U8" s="49"/>
      <c r="V8" s="49"/>
      <c r="W8" s="43"/>
      <c r="X8" s="43"/>
      <c r="Y8" s="50"/>
      <c r="Z8" s="50"/>
      <c r="AA8" s="43">
        <v>36</v>
      </c>
      <c r="AB8" s="51">
        <f>+F8*AA8</f>
        <v>36000</v>
      </c>
      <c r="AC8" s="43"/>
      <c r="AD8" s="52"/>
      <c r="AE8" s="53">
        <f>+AB8</f>
        <v>36000</v>
      </c>
      <c r="AF8" s="53">
        <f t="shared" ref="AF8:AF22" si="4">+AE8</f>
        <v>36000</v>
      </c>
      <c r="AG8" s="43"/>
      <c r="AH8" s="52"/>
      <c r="AI8" s="52"/>
      <c r="AJ8" s="54" t="s">
        <v>49</v>
      </c>
      <c r="AK8" s="55"/>
      <c r="AM8" t="str">
        <f t="shared" si="3"/>
        <v>Lower ground Café</v>
      </c>
    </row>
    <row r="9" spans="1:39" s="56" customFormat="1" x14ac:dyDescent="0.35">
      <c r="A9" s="41">
        <f t="shared" si="1"/>
        <v>5</v>
      </c>
      <c r="B9" s="57" t="s">
        <v>51</v>
      </c>
      <c r="C9" s="43" t="s">
        <v>52</v>
      </c>
      <c r="D9" s="43" t="s">
        <v>39</v>
      </c>
      <c r="E9" s="44">
        <v>250</v>
      </c>
      <c r="F9" s="172">
        <f t="shared" ref="F9:F31" si="5">E9/0.6</f>
        <v>416.66666666666669</v>
      </c>
      <c r="G9" s="45">
        <f>75000/F9</f>
        <v>180</v>
      </c>
      <c r="H9" s="45">
        <f>90000/F9</f>
        <v>216</v>
      </c>
      <c r="I9" s="45">
        <f>90000/F9</f>
        <v>216</v>
      </c>
      <c r="J9" s="45">
        <f>99000/F9</f>
        <v>237.6</v>
      </c>
      <c r="K9" s="45">
        <f>J9</f>
        <v>237.6</v>
      </c>
      <c r="L9" s="45">
        <f>J9</f>
        <v>237.6</v>
      </c>
      <c r="M9" s="45">
        <f>+L9</f>
        <v>237.6</v>
      </c>
      <c r="N9" s="45">
        <f>G9*$F9</f>
        <v>75000</v>
      </c>
      <c r="O9" s="45">
        <f>H9*$F9</f>
        <v>90000</v>
      </c>
      <c r="P9" s="45">
        <f>I9*$F9</f>
        <v>90000</v>
      </c>
      <c r="Q9" s="45">
        <f t="shared" si="0"/>
        <v>99000</v>
      </c>
      <c r="R9" s="45">
        <f>+Q9</f>
        <v>99000</v>
      </c>
      <c r="S9" s="48">
        <v>0.12</v>
      </c>
      <c r="T9" s="49">
        <f>90000*3</f>
        <v>270000</v>
      </c>
      <c r="U9" s="49">
        <v>270000</v>
      </c>
      <c r="V9" s="49">
        <f>T9-U9</f>
        <v>0</v>
      </c>
      <c r="W9" s="43">
        <v>9</v>
      </c>
      <c r="X9" s="43">
        <v>24</v>
      </c>
      <c r="Y9" s="50">
        <v>42721</v>
      </c>
      <c r="Z9" s="50">
        <v>42667</v>
      </c>
      <c r="AA9" s="43" t="s">
        <v>53</v>
      </c>
      <c r="AB9" s="51">
        <v>0</v>
      </c>
      <c r="AC9" s="43" t="s">
        <v>53</v>
      </c>
      <c r="AD9" s="43">
        <v>0</v>
      </c>
      <c r="AE9" s="53">
        <f t="shared" ref="AE9:AE36" si="6">+AB9</f>
        <v>0</v>
      </c>
      <c r="AF9" s="53">
        <f t="shared" si="4"/>
        <v>0</v>
      </c>
      <c r="AG9" s="43">
        <v>36</v>
      </c>
      <c r="AH9" s="52">
        <v>0.1</v>
      </c>
      <c r="AI9" s="52" t="s">
        <v>46</v>
      </c>
      <c r="AJ9" s="43" t="s">
        <v>54</v>
      </c>
      <c r="AK9" s="55"/>
      <c r="AM9" t="str">
        <f t="shared" si="3"/>
        <v>Lower ground F&amp;B</v>
      </c>
    </row>
    <row r="10" spans="1:39" s="56" customFormat="1" x14ac:dyDescent="0.35">
      <c r="A10" s="41">
        <v>6</v>
      </c>
      <c r="B10" s="42" t="s">
        <v>49</v>
      </c>
      <c r="C10" s="43" t="s">
        <v>55</v>
      </c>
      <c r="D10" s="43" t="s">
        <v>39</v>
      </c>
      <c r="E10" s="44">
        <v>855.9</v>
      </c>
      <c r="F10" s="171">
        <f t="shared" si="5"/>
        <v>1426.5</v>
      </c>
      <c r="G10" s="46"/>
      <c r="H10" s="46"/>
      <c r="I10" s="46"/>
      <c r="J10" s="46"/>
      <c r="K10" s="46"/>
      <c r="L10" s="46"/>
      <c r="M10" s="46"/>
      <c r="N10" s="47">
        <f>G10*F10</f>
        <v>0</v>
      </c>
      <c r="O10" s="47">
        <f>N10</f>
        <v>0</v>
      </c>
      <c r="P10" s="47">
        <f>O10</f>
        <v>0</v>
      </c>
      <c r="Q10" s="47">
        <f t="shared" si="0"/>
        <v>0</v>
      </c>
      <c r="R10" s="47">
        <f>+Q10</f>
        <v>0</v>
      </c>
      <c r="S10" s="48">
        <v>0.13</v>
      </c>
      <c r="T10" s="58"/>
      <c r="U10" s="49"/>
      <c r="V10" s="45"/>
      <c r="W10" s="43"/>
      <c r="X10" s="43"/>
      <c r="Y10" s="50"/>
      <c r="Z10" s="50"/>
      <c r="AA10" s="43">
        <v>36</v>
      </c>
      <c r="AB10" s="51">
        <f t="shared" ref="AB10:AB40" si="7">+F10*AA10</f>
        <v>51354</v>
      </c>
      <c r="AC10" s="43"/>
      <c r="AD10" s="43"/>
      <c r="AE10" s="53">
        <f t="shared" si="6"/>
        <v>51354</v>
      </c>
      <c r="AF10" s="53">
        <f t="shared" si="4"/>
        <v>51354</v>
      </c>
      <c r="AG10" s="43"/>
      <c r="AH10" s="52"/>
      <c r="AI10" s="52"/>
      <c r="AJ10" s="54" t="s">
        <v>49</v>
      </c>
      <c r="AK10" s="55"/>
      <c r="AM10" t="str">
        <f t="shared" si="3"/>
        <v>Lower ground Store - 4</v>
      </c>
    </row>
    <row r="11" spans="1:39" s="56" customFormat="1" x14ac:dyDescent="0.35">
      <c r="A11" s="41">
        <f t="shared" si="1"/>
        <v>7</v>
      </c>
      <c r="B11" s="59" t="s">
        <v>56</v>
      </c>
      <c r="C11" s="43" t="s">
        <v>57</v>
      </c>
      <c r="D11" s="43" t="s">
        <v>58</v>
      </c>
      <c r="E11" s="45">
        <v>573</v>
      </c>
      <c r="F11" s="172">
        <f t="shared" si="5"/>
        <v>955</v>
      </c>
      <c r="G11" s="45">
        <v>150</v>
      </c>
      <c r="H11" s="45">
        <v>150</v>
      </c>
      <c r="I11" s="45">
        <v>150</v>
      </c>
      <c r="J11" s="60">
        <f>I11*1.15</f>
        <v>172.5</v>
      </c>
      <c r="K11" s="60">
        <f t="shared" ref="K11:L20" si="8">J11</f>
        <v>172.5</v>
      </c>
      <c r="L11" s="60">
        <f t="shared" si="8"/>
        <v>172.5</v>
      </c>
      <c r="M11" s="60">
        <f>+L11*1.15</f>
        <v>198.37499999999997</v>
      </c>
      <c r="N11" s="47">
        <f t="shared" ref="N11:P27" si="9">G11*$F11</f>
        <v>143250</v>
      </c>
      <c r="O11" s="47">
        <f t="shared" si="9"/>
        <v>143250</v>
      </c>
      <c r="P11" s="47">
        <f t="shared" si="9"/>
        <v>143250</v>
      </c>
      <c r="Q11" s="47">
        <f t="shared" si="0"/>
        <v>164737.5</v>
      </c>
      <c r="R11" s="47">
        <f>+F11*M11</f>
        <v>189448.12499999997</v>
      </c>
      <c r="S11" s="52">
        <v>0.1</v>
      </c>
      <c r="T11" s="61">
        <f>F11*4*I11</f>
        <v>573000</v>
      </c>
      <c r="U11" s="43">
        <f>98700+40950+279300+154050</f>
        <v>573000</v>
      </c>
      <c r="V11" s="62">
        <f t="shared" ref="V11:V27" si="10">T11-U11</f>
        <v>0</v>
      </c>
      <c r="W11" s="43">
        <v>9</v>
      </c>
      <c r="X11" s="43">
        <v>24</v>
      </c>
      <c r="Y11" s="50">
        <v>42494</v>
      </c>
      <c r="Z11" s="50">
        <v>42440</v>
      </c>
      <c r="AA11" s="43">
        <v>36</v>
      </c>
      <c r="AB11" s="51">
        <f t="shared" si="7"/>
        <v>34380</v>
      </c>
      <c r="AC11" s="43" t="s">
        <v>53</v>
      </c>
      <c r="AD11" s="43">
        <v>0</v>
      </c>
      <c r="AE11" s="53">
        <f t="shared" si="6"/>
        <v>34380</v>
      </c>
      <c r="AF11" s="53">
        <f t="shared" si="4"/>
        <v>34380</v>
      </c>
      <c r="AG11" s="43">
        <v>36</v>
      </c>
      <c r="AH11" s="52">
        <v>0.15</v>
      </c>
      <c r="AI11" s="52" t="s">
        <v>46</v>
      </c>
      <c r="AJ11" s="43" t="s">
        <v>42</v>
      </c>
      <c r="AK11" s="55"/>
      <c r="AM11" t="str">
        <f t="shared" si="3"/>
        <v>Ground G -1</v>
      </c>
    </row>
    <row r="12" spans="1:39" s="56" customFormat="1" x14ac:dyDescent="0.35">
      <c r="A12" s="41">
        <f t="shared" si="1"/>
        <v>8</v>
      </c>
      <c r="B12" s="59" t="s">
        <v>59</v>
      </c>
      <c r="C12" s="43" t="s">
        <v>60</v>
      </c>
      <c r="D12" s="43" t="s">
        <v>58</v>
      </c>
      <c r="E12" s="45">
        <v>892</v>
      </c>
      <c r="F12" s="172">
        <f t="shared" si="5"/>
        <v>1486.6666666666667</v>
      </c>
      <c r="G12" s="45">
        <v>165</v>
      </c>
      <c r="H12" s="45">
        <v>165</v>
      </c>
      <c r="I12" s="45">
        <v>165</v>
      </c>
      <c r="J12" s="45">
        <f>I12</f>
        <v>165</v>
      </c>
      <c r="K12" s="45">
        <f>I12*1.15</f>
        <v>189.74999999999997</v>
      </c>
      <c r="L12" s="45">
        <f t="shared" si="8"/>
        <v>189.74999999999997</v>
      </c>
      <c r="M12" s="45">
        <f>+L12*1.15</f>
        <v>218.21249999999995</v>
      </c>
      <c r="N12" s="47">
        <f t="shared" si="9"/>
        <v>245300</v>
      </c>
      <c r="O12" s="47">
        <f t="shared" si="9"/>
        <v>245300</v>
      </c>
      <c r="P12" s="47">
        <f t="shared" si="9"/>
        <v>245300</v>
      </c>
      <c r="Q12" s="47">
        <f t="shared" si="0"/>
        <v>282095</v>
      </c>
      <c r="R12" s="47">
        <f>+F12*M12</f>
        <v>324409.24999999994</v>
      </c>
      <c r="S12" s="52">
        <v>0.13</v>
      </c>
      <c r="T12" s="61">
        <f>F12*4*I12</f>
        <v>981200</v>
      </c>
      <c r="U12" s="43">
        <f>247830+488235+245355</f>
        <v>981420</v>
      </c>
      <c r="V12" s="63">
        <f t="shared" si="10"/>
        <v>-220</v>
      </c>
      <c r="W12" s="43">
        <v>9</v>
      </c>
      <c r="X12" s="43">
        <v>18</v>
      </c>
      <c r="Y12" s="50">
        <v>42557</v>
      </c>
      <c r="Z12" s="50">
        <v>42580</v>
      </c>
      <c r="AA12" s="43">
        <v>36</v>
      </c>
      <c r="AB12" s="51">
        <f t="shared" si="7"/>
        <v>53520</v>
      </c>
      <c r="AC12" s="43" t="s">
        <v>53</v>
      </c>
      <c r="AD12" s="43">
        <v>0</v>
      </c>
      <c r="AE12" s="53">
        <f t="shared" si="6"/>
        <v>53520</v>
      </c>
      <c r="AF12" s="53">
        <f t="shared" si="4"/>
        <v>53520</v>
      </c>
      <c r="AG12" s="43">
        <v>36</v>
      </c>
      <c r="AH12" s="52">
        <v>0.15</v>
      </c>
      <c r="AI12" s="52" t="s">
        <v>46</v>
      </c>
      <c r="AJ12" s="43" t="s">
        <v>42</v>
      </c>
      <c r="AK12" s="55"/>
      <c r="AM12" t="str">
        <f t="shared" si="3"/>
        <v>Ground G -2</v>
      </c>
    </row>
    <row r="13" spans="1:39" s="56" customFormat="1" x14ac:dyDescent="0.35">
      <c r="A13" s="41">
        <v>7</v>
      </c>
      <c r="B13" s="59" t="s">
        <v>227</v>
      </c>
      <c r="C13" s="43" t="s">
        <v>62</v>
      </c>
      <c r="D13" s="43" t="s">
        <v>58</v>
      </c>
      <c r="E13" s="45">
        <f>955.5</f>
        <v>955.5</v>
      </c>
      <c r="F13" s="172">
        <v>1593</v>
      </c>
      <c r="G13" s="45">
        <v>250</v>
      </c>
      <c r="H13" s="45">
        <v>250</v>
      </c>
      <c r="I13" s="45">
        <v>250</v>
      </c>
      <c r="J13" s="60">
        <v>275</v>
      </c>
      <c r="K13" s="60">
        <f>J13</f>
        <v>275</v>
      </c>
      <c r="L13" s="60">
        <f t="shared" si="8"/>
        <v>275</v>
      </c>
      <c r="M13" s="60" t="s">
        <v>40</v>
      </c>
      <c r="N13" s="47">
        <f t="shared" si="9"/>
        <v>398250</v>
      </c>
      <c r="O13" s="47">
        <f t="shared" si="9"/>
        <v>398250</v>
      </c>
      <c r="P13" s="47">
        <f t="shared" si="9"/>
        <v>398250</v>
      </c>
      <c r="Q13" s="47">
        <f>+F13*L13</f>
        <v>438075</v>
      </c>
      <c r="R13" s="47">
        <f>+Q13</f>
        <v>438075</v>
      </c>
      <c r="S13" s="52">
        <v>0</v>
      </c>
      <c r="T13" s="64">
        <f>275*6*F13</f>
        <v>2628450</v>
      </c>
      <c r="U13" s="45">
        <f>T13</f>
        <v>2628450</v>
      </c>
      <c r="V13" s="63">
        <f t="shared" si="10"/>
        <v>0</v>
      </c>
      <c r="W13" s="43">
        <v>9</v>
      </c>
      <c r="X13" s="43">
        <v>24</v>
      </c>
      <c r="Y13" s="50">
        <v>45139</v>
      </c>
      <c r="Z13" s="50">
        <v>45139</v>
      </c>
      <c r="AA13" s="43">
        <v>36</v>
      </c>
      <c r="AB13" s="53">
        <f t="shared" si="7"/>
        <v>57348</v>
      </c>
      <c r="AC13" s="43" t="s">
        <v>53</v>
      </c>
      <c r="AD13" s="43">
        <v>0</v>
      </c>
      <c r="AE13" s="53">
        <f t="shared" si="6"/>
        <v>57348</v>
      </c>
      <c r="AF13" s="53">
        <f t="shared" si="4"/>
        <v>57348</v>
      </c>
      <c r="AG13" s="43">
        <v>36</v>
      </c>
      <c r="AH13" s="52">
        <v>0.15</v>
      </c>
      <c r="AI13" s="52" t="s">
        <v>46</v>
      </c>
      <c r="AJ13" s="43" t="s">
        <v>54</v>
      </c>
      <c r="AK13" s="55"/>
      <c r="AM13" t="str">
        <f t="shared" si="3"/>
        <v>Ground G -3</v>
      </c>
    </row>
    <row r="14" spans="1:39" s="56" customFormat="1" x14ac:dyDescent="0.35">
      <c r="A14" s="41">
        <f t="shared" si="1"/>
        <v>8</v>
      </c>
      <c r="B14" s="57" t="s">
        <v>61</v>
      </c>
      <c r="C14" s="43" t="s">
        <v>63</v>
      </c>
      <c r="D14" s="43" t="s">
        <v>58</v>
      </c>
      <c r="E14" s="45">
        <v>989</v>
      </c>
      <c r="F14" s="172">
        <v>1649</v>
      </c>
      <c r="G14" s="45">
        <v>275</v>
      </c>
      <c r="H14" s="45">
        <v>275</v>
      </c>
      <c r="I14" s="45">
        <v>275</v>
      </c>
      <c r="J14" s="60">
        <f t="shared" ref="J14:L19" si="11">I14*1.15</f>
        <v>316.25</v>
      </c>
      <c r="K14" s="60">
        <f>J14</f>
        <v>316.25</v>
      </c>
      <c r="L14" s="60">
        <f t="shared" si="8"/>
        <v>316.25</v>
      </c>
      <c r="M14" s="60" t="s">
        <v>40</v>
      </c>
      <c r="N14" s="47">
        <f>+F14*G14</f>
        <v>453475</v>
      </c>
      <c r="O14" s="47">
        <f t="shared" si="9"/>
        <v>453475</v>
      </c>
      <c r="P14" s="47">
        <f t="shared" si="9"/>
        <v>453475</v>
      </c>
      <c r="Q14" s="47">
        <f>+F14*L14</f>
        <v>521496.25</v>
      </c>
      <c r="R14" s="47">
        <f>+N14</f>
        <v>453475</v>
      </c>
      <c r="S14" s="52">
        <v>0</v>
      </c>
      <c r="T14" s="64">
        <f>275*6*F14</f>
        <v>2720850</v>
      </c>
      <c r="U14" s="45">
        <f>T14</f>
        <v>2720850</v>
      </c>
      <c r="V14" s="63">
        <f t="shared" si="10"/>
        <v>0</v>
      </c>
      <c r="W14" s="43">
        <v>9</v>
      </c>
      <c r="X14" s="43">
        <v>24</v>
      </c>
      <c r="Y14" s="50">
        <v>45261</v>
      </c>
      <c r="Z14" s="50">
        <v>45139</v>
      </c>
      <c r="AA14" s="43">
        <v>36</v>
      </c>
      <c r="AB14" s="53">
        <f t="shared" si="7"/>
        <v>59364</v>
      </c>
      <c r="AC14" s="43" t="s">
        <v>53</v>
      </c>
      <c r="AD14" s="43">
        <v>0</v>
      </c>
      <c r="AE14" s="53">
        <f t="shared" si="6"/>
        <v>59364</v>
      </c>
      <c r="AF14" s="53">
        <f t="shared" si="4"/>
        <v>59364</v>
      </c>
      <c r="AG14" s="43">
        <v>36</v>
      </c>
      <c r="AH14" s="52">
        <v>0.15</v>
      </c>
      <c r="AI14" s="52"/>
      <c r="AJ14" s="43" t="s">
        <v>54</v>
      </c>
      <c r="AK14" s="55"/>
      <c r="AM14" t="str">
        <f t="shared" si="3"/>
        <v>Ground G -4</v>
      </c>
    </row>
    <row r="15" spans="1:39" x14ac:dyDescent="0.35">
      <c r="A15" s="22">
        <f t="shared" si="1"/>
        <v>9</v>
      </c>
      <c r="B15" s="65" t="s">
        <v>64</v>
      </c>
      <c r="C15" s="25" t="s">
        <v>65</v>
      </c>
      <c r="D15" s="25" t="s">
        <v>58</v>
      </c>
      <c r="E15" s="27">
        <v>663</v>
      </c>
      <c r="F15" s="168">
        <f t="shared" si="5"/>
        <v>1105</v>
      </c>
      <c r="G15" s="27">
        <v>170</v>
      </c>
      <c r="H15" s="27">
        <v>170</v>
      </c>
      <c r="I15" s="27">
        <v>170</v>
      </c>
      <c r="J15" s="27">
        <f t="shared" si="11"/>
        <v>195.49999999999997</v>
      </c>
      <c r="K15" s="27">
        <f t="shared" ref="K15:L23" si="12">J15</f>
        <v>195.49999999999997</v>
      </c>
      <c r="L15" s="27">
        <f t="shared" si="8"/>
        <v>195.49999999999997</v>
      </c>
      <c r="M15" s="27">
        <f>+L15*1.15</f>
        <v>224.82499999999996</v>
      </c>
      <c r="N15" s="66">
        <f t="shared" si="9"/>
        <v>187850</v>
      </c>
      <c r="O15" s="66">
        <f t="shared" si="9"/>
        <v>187850</v>
      </c>
      <c r="P15" s="66">
        <f t="shared" si="9"/>
        <v>187850</v>
      </c>
      <c r="Q15" s="66">
        <f t="shared" si="0"/>
        <v>216027.49999999997</v>
      </c>
      <c r="R15" s="66">
        <f>+F15*M15</f>
        <v>248431.62499999994</v>
      </c>
      <c r="S15" s="32">
        <v>0.11</v>
      </c>
      <c r="T15" s="37">
        <f>F15*H15*3</f>
        <v>563550</v>
      </c>
      <c r="U15" s="27">
        <f>187850+187850+187850</f>
        <v>563550</v>
      </c>
      <c r="V15" s="37">
        <f>T15-U15</f>
        <v>0</v>
      </c>
      <c r="W15" s="25">
        <v>9</v>
      </c>
      <c r="X15" s="25">
        <v>12</v>
      </c>
      <c r="Y15" s="30">
        <v>42971</v>
      </c>
      <c r="Z15" s="30">
        <v>43154</v>
      </c>
      <c r="AA15" s="25">
        <v>36</v>
      </c>
      <c r="AB15" s="38">
        <f t="shared" si="7"/>
        <v>39780</v>
      </c>
      <c r="AC15" s="25" t="s">
        <v>53</v>
      </c>
      <c r="AD15" s="25">
        <v>0</v>
      </c>
      <c r="AE15" s="31">
        <f t="shared" si="6"/>
        <v>39780</v>
      </c>
      <c r="AF15" s="31">
        <f t="shared" si="4"/>
        <v>39780</v>
      </c>
      <c r="AG15" s="25">
        <v>36</v>
      </c>
      <c r="AH15" s="32">
        <v>0.15</v>
      </c>
      <c r="AI15" s="32" t="s">
        <v>46</v>
      </c>
      <c r="AJ15" s="25" t="s">
        <v>42</v>
      </c>
      <c r="AK15" s="39"/>
      <c r="AM15" t="str">
        <f t="shared" si="3"/>
        <v>Ground G -6</v>
      </c>
    </row>
    <row r="16" spans="1:39" x14ac:dyDescent="0.35">
      <c r="A16" s="22">
        <v>8</v>
      </c>
      <c r="B16" s="65" t="s">
        <v>66</v>
      </c>
      <c r="C16" s="25" t="s">
        <v>67</v>
      </c>
      <c r="D16" s="25" t="s">
        <v>58</v>
      </c>
      <c r="E16" s="27">
        <v>825</v>
      </c>
      <c r="F16" s="168">
        <f t="shared" si="5"/>
        <v>1375</v>
      </c>
      <c r="G16" s="27">
        <v>165</v>
      </c>
      <c r="H16" s="27">
        <v>175</v>
      </c>
      <c r="I16" s="27">
        <v>185</v>
      </c>
      <c r="J16" s="27">
        <f t="shared" si="11"/>
        <v>212.74999999999997</v>
      </c>
      <c r="K16" s="27">
        <f t="shared" si="12"/>
        <v>212.74999999999997</v>
      </c>
      <c r="L16" s="27">
        <f t="shared" si="8"/>
        <v>212.74999999999997</v>
      </c>
      <c r="M16" s="27" t="s">
        <v>40</v>
      </c>
      <c r="N16" s="66">
        <f t="shared" si="9"/>
        <v>226875</v>
      </c>
      <c r="O16" s="66">
        <f t="shared" si="9"/>
        <v>240625</v>
      </c>
      <c r="P16" s="66">
        <f t="shared" si="9"/>
        <v>254375</v>
      </c>
      <c r="Q16" s="66">
        <f t="shared" si="0"/>
        <v>292531.24999999994</v>
      </c>
      <c r="R16" s="66">
        <f>+Q16</f>
        <v>292531.24999999994</v>
      </c>
      <c r="S16" s="32">
        <v>0.15</v>
      </c>
      <c r="T16" s="27">
        <f>F16*H16*4</f>
        <v>962500</v>
      </c>
      <c r="U16" s="25">
        <f>240625+481250+240625</f>
        <v>962500</v>
      </c>
      <c r="V16" s="37">
        <f t="shared" si="10"/>
        <v>0</v>
      </c>
      <c r="W16" s="25">
        <v>9</v>
      </c>
      <c r="X16" s="25">
        <v>24</v>
      </c>
      <c r="Y16" s="30">
        <v>43651</v>
      </c>
      <c r="Z16" s="30">
        <v>43643</v>
      </c>
      <c r="AA16" s="25">
        <v>36</v>
      </c>
      <c r="AB16" s="38">
        <f t="shared" si="7"/>
        <v>49500</v>
      </c>
      <c r="AC16" s="25" t="s">
        <v>53</v>
      </c>
      <c r="AD16" s="25">
        <v>0</v>
      </c>
      <c r="AE16" s="31">
        <f t="shared" si="6"/>
        <v>49500</v>
      </c>
      <c r="AF16" s="31">
        <f t="shared" si="4"/>
        <v>49500</v>
      </c>
      <c r="AG16" s="25">
        <v>36</v>
      </c>
      <c r="AH16" s="32">
        <v>0.15</v>
      </c>
      <c r="AI16" s="32" t="s">
        <v>46</v>
      </c>
      <c r="AJ16" s="25" t="s">
        <v>54</v>
      </c>
      <c r="AK16" s="39"/>
      <c r="AM16" t="str">
        <f t="shared" si="3"/>
        <v>Ground G -7</v>
      </c>
    </row>
    <row r="17" spans="1:43" x14ac:dyDescent="0.35">
      <c r="A17" s="22">
        <f t="shared" si="1"/>
        <v>9</v>
      </c>
      <c r="B17" s="65" t="s">
        <v>68</v>
      </c>
      <c r="C17" s="25" t="s">
        <v>69</v>
      </c>
      <c r="D17" s="25" t="s">
        <v>58</v>
      </c>
      <c r="E17" s="27">
        <f>69.71*10.764</f>
        <v>750.35843999999986</v>
      </c>
      <c r="F17" s="168">
        <v>1250.0001</v>
      </c>
      <c r="G17" s="27">
        <v>150</v>
      </c>
      <c r="H17" s="27">
        <v>150</v>
      </c>
      <c r="I17" s="27">
        <v>150</v>
      </c>
      <c r="J17" s="27">
        <f t="shared" si="11"/>
        <v>172.5</v>
      </c>
      <c r="K17" s="27">
        <f t="shared" si="12"/>
        <v>172.5</v>
      </c>
      <c r="L17" s="27">
        <f t="shared" si="8"/>
        <v>172.5</v>
      </c>
      <c r="M17" s="27">
        <f>+L17*1.15</f>
        <v>198.37499999999997</v>
      </c>
      <c r="N17" s="66">
        <f t="shared" si="9"/>
        <v>187500.01499999998</v>
      </c>
      <c r="O17" s="66">
        <f t="shared" si="9"/>
        <v>187500.01499999998</v>
      </c>
      <c r="P17" s="66">
        <f t="shared" si="9"/>
        <v>187500.01499999998</v>
      </c>
      <c r="Q17" s="66">
        <f t="shared" si="0"/>
        <v>215625.01725</v>
      </c>
      <c r="R17" s="66">
        <f>+F17*M17</f>
        <v>247968.76983749995</v>
      </c>
      <c r="S17" s="32" t="s">
        <v>70</v>
      </c>
      <c r="T17" s="37">
        <f>F17*G17*3</f>
        <v>562500.04499999993</v>
      </c>
      <c r="U17" s="25">
        <f>562500</f>
        <v>562500</v>
      </c>
      <c r="V17" s="37">
        <f t="shared" si="10"/>
        <v>4.4999999925494194E-2</v>
      </c>
      <c r="W17" s="25">
        <v>9</v>
      </c>
      <c r="X17" s="25">
        <v>12</v>
      </c>
      <c r="Y17" s="30">
        <v>42845</v>
      </c>
      <c r="Z17" s="30">
        <v>42786</v>
      </c>
      <c r="AA17" s="25">
        <v>36</v>
      </c>
      <c r="AB17" s="38">
        <f t="shared" si="7"/>
        <v>45000.003599999996</v>
      </c>
      <c r="AC17" s="25" t="s">
        <v>53</v>
      </c>
      <c r="AD17" s="25">
        <v>0</v>
      </c>
      <c r="AE17" s="31">
        <f t="shared" si="6"/>
        <v>45000.003599999996</v>
      </c>
      <c r="AF17" s="31">
        <f t="shared" si="4"/>
        <v>45000.003599999996</v>
      </c>
      <c r="AG17" s="25">
        <v>36</v>
      </c>
      <c r="AH17" s="32">
        <v>0.15</v>
      </c>
      <c r="AI17" s="32" t="s">
        <v>46</v>
      </c>
      <c r="AJ17" s="25" t="s">
        <v>42</v>
      </c>
      <c r="AK17" s="39"/>
      <c r="AM17" t="str">
        <f t="shared" si="3"/>
        <v>Ground G -8</v>
      </c>
    </row>
    <row r="18" spans="1:43" x14ac:dyDescent="0.35">
      <c r="A18" s="22">
        <f t="shared" si="1"/>
        <v>10</v>
      </c>
      <c r="B18" s="67" t="s">
        <v>71</v>
      </c>
      <c r="C18" s="25" t="s">
        <v>72</v>
      </c>
      <c r="D18" s="25" t="s">
        <v>58</v>
      </c>
      <c r="E18" s="27">
        <v>789</v>
      </c>
      <c r="F18" s="168">
        <f t="shared" si="5"/>
        <v>1315</v>
      </c>
      <c r="G18" s="27">
        <v>175</v>
      </c>
      <c r="H18" s="27">
        <v>175</v>
      </c>
      <c r="I18" s="27">
        <v>175</v>
      </c>
      <c r="J18" s="27">
        <f t="shared" si="11"/>
        <v>201.24999999999997</v>
      </c>
      <c r="K18" s="27">
        <f t="shared" si="11"/>
        <v>231.43749999999994</v>
      </c>
      <c r="L18" s="27">
        <f t="shared" si="11"/>
        <v>266.15312499999993</v>
      </c>
      <c r="M18" s="27" t="s">
        <v>40</v>
      </c>
      <c r="N18" s="66">
        <f t="shared" si="9"/>
        <v>230125</v>
      </c>
      <c r="O18" s="66">
        <f t="shared" si="9"/>
        <v>230125</v>
      </c>
      <c r="P18" s="66">
        <f t="shared" si="9"/>
        <v>230125</v>
      </c>
      <c r="Q18" s="66">
        <f t="shared" si="0"/>
        <v>349991.35937499988</v>
      </c>
      <c r="R18" s="66">
        <f>+F18*I18</f>
        <v>230125</v>
      </c>
      <c r="S18" s="32">
        <v>0.1</v>
      </c>
      <c r="T18" s="37">
        <f>F18*H18*3</f>
        <v>690375</v>
      </c>
      <c r="U18" s="68">
        <f>230125+507590</f>
        <v>737715</v>
      </c>
      <c r="V18" s="27">
        <f t="shared" si="10"/>
        <v>-47340</v>
      </c>
      <c r="W18" s="25">
        <v>10</v>
      </c>
      <c r="X18" s="25">
        <v>12</v>
      </c>
      <c r="Y18" s="30">
        <v>44911</v>
      </c>
      <c r="Z18" s="30">
        <v>44840</v>
      </c>
      <c r="AA18" s="25">
        <v>36</v>
      </c>
      <c r="AB18" s="38">
        <f t="shared" si="7"/>
        <v>47340</v>
      </c>
      <c r="AC18" s="25" t="s">
        <v>53</v>
      </c>
      <c r="AD18" s="25">
        <v>0</v>
      </c>
      <c r="AE18" s="31">
        <f t="shared" si="6"/>
        <v>47340</v>
      </c>
      <c r="AF18" s="31">
        <f t="shared" si="4"/>
        <v>47340</v>
      </c>
      <c r="AG18" s="25">
        <v>36</v>
      </c>
      <c r="AH18" s="32">
        <v>0.15</v>
      </c>
      <c r="AI18" s="32" t="s">
        <v>46</v>
      </c>
      <c r="AJ18" s="25" t="s">
        <v>54</v>
      </c>
      <c r="AK18" s="39"/>
      <c r="AM18" t="str">
        <f t="shared" si="3"/>
        <v>Ground G -9</v>
      </c>
    </row>
    <row r="19" spans="1:43" x14ac:dyDescent="0.35">
      <c r="A19" s="22">
        <f t="shared" si="1"/>
        <v>11</v>
      </c>
      <c r="B19" s="65" t="s">
        <v>73</v>
      </c>
      <c r="C19" s="25" t="s">
        <v>74</v>
      </c>
      <c r="D19" s="25" t="s">
        <v>58</v>
      </c>
      <c r="E19" s="27">
        <v>560</v>
      </c>
      <c r="F19" s="168">
        <f t="shared" si="5"/>
        <v>933.33333333333337</v>
      </c>
      <c r="G19" s="27">
        <v>160</v>
      </c>
      <c r="H19" s="27">
        <v>160</v>
      </c>
      <c r="I19" s="27">
        <v>160</v>
      </c>
      <c r="J19" s="27">
        <f t="shared" si="11"/>
        <v>184</v>
      </c>
      <c r="K19" s="27">
        <f t="shared" si="12"/>
        <v>184</v>
      </c>
      <c r="L19" s="27">
        <f t="shared" si="8"/>
        <v>184</v>
      </c>
      <c r="M19" s="27" t="s">
        <v>40</v>
      </c>
      <c r="N19" s="66">
        <f t="shared" si="9"/>
        <v>149333.33333333334</v>
      </c>
      <c r="O19" s="66">
        <f t="shared" si="9"/>
        <v>149333.33333333334</v>
      </c>
      <c r="P19" s="66">
        <f t="shared" si="9"/>
        <v>149333.33333333334</v>
      </c>
      <c r="Q19" s="66">
        <f t="shared" si="0"/>
        <v>171733.33333333334</v>
      </c>
      <c r="R19" s="66">
        <f>+Q19</f>
        <v>171733.33333333334</v>
      </c>
      <c r="S19" s="32">
        <v>0.11</v>
      </c>
      <c r="T19" s="37">
        <v>597120</v>
      </c>
      <c r="U19" s="27">
        <f>447840+149280</f>
        <v>597120</v>
      </c>
      <c r="V19" s="37">
        <f t="shared" si="10"/>
        <v>0</v>
      </c>
      <c r="W19" s="25">
        <v>9</v>
      </c>
      <c r="X19" s="25">
        <v>12</v>
      </c>
      <c r="Y19" s="30">
        <v>43654</v>
      </c>
      <c r="Z19" s="30">
        <v>43714</v>
      </c>
      <c r="AA19" s="25">
        <v>36</v>
      </c>
      <c r="AB19" s="38">
        <f t="shared" si="7"/>
        <v>33600</v>
      </c>
      <c r="AC19" s="25" t="s">
        <v>53</v>
      </c>
      <c r="AD19" s="25">
        <v>0</v>
      </c>
      <c r="AE19" s="31">
        <f t="shared" si="6"/>
        <v>33600</v>
      </c>
      <c r="AF19" s="31">
        <f t="shared" si="4"/>
        <v>33600</v>
      </c>
      <c r="AG19" s="25">
        <v>36</v>
      </c>
      <c r="AH19" s="32">
        <v>0.15</v>
      </c>
      <c r="AI19" s="32" t="s">
        <v>46</v>
      </c>
      <c r="AJ19" s="25" t="s">
        <v>42</v>
      </c>
      <c r="AK19" s="39"/>
      <c r="AM19" t="str">
        <f t="shared" si="3"/>
        <v>Ground G -10</v>
      </c>
    </row>
    <row r="20" spans="1:43" x14ac:dyDescent="0.35">
      <c r="A20" s="69">
        <f t="shared" si="1"/>
        <v>12</v>
      </c>
      <c r="B20" s="70" t="s">
        <v>75</v>
      </c>
      <c r="C20" s="71" t="s">
        <v>76</v>
      </c>
      <c r="D20" s="71" t="s">
        <v>58</v>
      </c>
      <c r="E20" s="72">
        <v>3178</v>
      </c>
      <c r="F20" s="168">
        <f t="shared" si="5"/>
        <v>5296.666666666667</v>
      </c>
      <c r="G20" s="72">
        <v>0</v>
      </c>
      <c r="H20" s="72">
        <v>0</v>
      </c>
      <c r="I20" s="72">
        <v>0</v>
      </c>
      <c r="J20" s="72">
        <v>0</v>
      </c>
      <c r="K20" s="72">
        <f t="shared" si="12"/>
        <v>0</v>
      </c>
      <c r="L20" s="72">
        <f t="shared" si="8"/>
        <v>0</v>
      </c>
      <c r="M20" s="72" t="s">
        <v>40</v>
      </c>
      <c r="N20" s="73">
        <f t="shared" si="9"/>
        <v>0</v>
      </c>
      <c r="O20" s="73">
        <f t="shared" si="9"/>
        <v>0</v>
      </c>
      <c r="P20" s="73">
        <f t="shared" si="9"/>
        <v>0</v>
      </c>
      <c r="Q20" s="73">
        <f t="shared" si="0"/>
        <v>0</v>
      </c>
      <c r="R20" s="73">
        <v>0</v>
      </c>
      <c r="S20" s="74">
        <v>0.08</v>
      </c>
      <c r="T20" s="75">
        <v>2000000</v>
      </c>
      <c r="U20" s="71">
        <f>1000000+1000000</f>
        <v>2000000</v>
      </c>
      <c r="V20" s="75">
        <f t="shared" si="10"/>
        <v>0</v>
      </c>
      <c r="W20" s="71">
        <v>9</v>
      </c>
      <c r="X20" s="71">
        <v>36</v>
      </c>
      <c r="Y20" s="76">
        <v>43255</v>
      </c>
      <c r="Z20" s="76">
        <v>43237</v>
      </c>
      <c r="AA20" s="71">
        <v>36</v>
      </c>
      <c r="AB20" s="77">
        <f t="shared" si="7"/>
        <v>190680</v>
      </c>
      <c r="AC20" s="71" t="s">
        <v>53</v>
      </c>
      <c r="AD20" s="71">
        <v>0</v>
      </c>
      <c r="AE20" s="77">
        <f t="shared" si="6"/>
        <v>190680</v>
      </c>
      <c r="AF20" s="77">
        <f t="shared" si="4"/>
        <v>190680</v>
      </c>
      <c r="AG20" s="71"/>
      <c r="AH20" s="74">
        <v>0</v>
      </c>
      <c r="AI20" s="74" t="s">
        <v>46</v>
      </c>
      <c r="AJ20" s="71" t="s">
        <v>54</v>
      </c>
      <c r="AK20" s="39"/>
      <c r="AM20" t="str">
        <f t="shared" si="3"/>
        <v>Ground G -11</v>
      </c>
    </row>
    <row r="21" spans="1:43" x14ac:dyDescent="0.35">
      <c r="A21" s="22">
        <f t="shared" si="1"/>
        <v>13</v>
      </c>
      <c r="B21" s="65" t="s">
        <v>77</v>
      </c>
      <c r="C21" s="25" t="s">
        <v>78</v>
      </c>
      <c r="D21" s="25" t="s">
        <v>58</v>
      </c>
      <c r="E21" s="27">
        <v>1512.8</v>
      </c>
      <c r="F21" s="168">
        <f t="shared" si="5"/>
        <v>2521.3333333333335</v>
      </c>
      <c r="G21" s="27">
        <v>120</v>
      </c>
      <c r="H21" s="27">
        <v>130</v>
      </c>
      <c r="I21" s="27">
        <v>140</v>
      </c>
      <c r="J21" s="27">
        <f>I21*1.15</f>
        <v>161</v>
      </c>
      <c r="K21" s="27">
        <f t="shared" si="12"/>
        <v>161</v>
      </c>
      <c r="L21" s="27">
        <f t="shared" si="12"/>
        <v>161</v>
      </c>
      <c r="M21" s="27">
        <f>+L21*1.15</f>
        <v>185.14999999999998</v>
      </c>
      <c r="N21" s="66">
        <f t="shared" si="9"/>
        <v>302560</v>
      </c>
      <c r="O21" s="66">
        <f t="shared" si="9"/>
        <v>327773.33333333337</v>
      </c>
      <c r="P21" s="66">
        <f t="shared" si="9"/>
        <v>352986.66666666669</v>
      </c>
      <c r="Q21" s="66">
        <f t="shared" si="0"/>
        <v>405934.66666666669</v>
      </c>
      <c r="R21" s="66">
        <f>+F21*M21</f>
        <v>466824.86666666664</v>
      </c>
      <c r="S21" s="32">
        <v>0.15</v>
      </c>
      <c r="T21" s="27">
        <f>F21*4*H21</f>
        <v>1311093.3333333335</v>
      </c>
      <c r="U21" s="25">
        <f>175140+153500+985920</f>
        <v>1314560</v>
      </c>
      <c r="V21" s="37">
        <f t="shared" si="10"/>
        <v>-3466.6666666665114</v>
      </c>
      <c r="W21" s="25">
        <v>9</v>
      </c>
      <c r="X21" s="25">
        <v>12</v>
      </c>
      <c r="Y21" s="30">
        <v>42741</v>
      </c>
      <c r="Z21" s="30">
        <v>42691</v>
      </c>
      <c r="AA21" s="25">
        <v>36</v>
      </c>
      <c r="AB21" s="38">
        <f t="shared" si="7"/>
        <v>90768</v>
      </c>
      <c r="AC21" s="25" t="s">
        <v>53</v>
      </c>
      <c r="AD21" s="25">
        <v>0</v>
      </c>
      <c r="AE21" s="31">
        <f t="shared" si="6"/>
        <v>90768</v>
      </c>
      <c r="AF21" s="31">
        <f t="shared" si="4"/>
        <v>90768</v>
      </c>
      <c r="AG21" s="25">
        <v>36</v>
      </c>
      <c r="AH21" s="32">
        <v>0.15</v>
      </c>
      <c r="AI21" s="32" t="s">
        <v>46</v>
      </c>
      <c r="AJ21" s="25" t="s">
        <v>54</v>
      </c>
      <c r="AK21" s="39"/>
      <c r="AM21" t="str">
        <f t="shared" si="3"/>
        <v>Ground G -12</v>
      </c>
    </row>
    <row r="22" spans="1:43" x14ac:dyDescent="0.35">
      <c r="A22" s="22">
        <f t="shared" si="1"/>
        <v>14</v>
      </c>
      <c r="B22" s="67" t="s">
        <v>79</v>
      </c>
      <c r="C22" s="25" t="s">
        <v>80</v>
      </c>
      <c r="D22" s="25" t="s">
        <v>58</v>
      </c>
      <c r="E22" s="27">
        <v>3050</v>
      </c>
      <c r="F22" s="168">
        <v>5083</v>
      </c>
      <c r="G22" s="27">
        <v>130</v>
      </c>
      <c r="H22" s="27">
        <v>130</v>
      </c>
      <c r="I22" s="27">
        <v>130</v>
      </c>
      <c r="J22" s="27">
        <f>I22*1.15</f>
        <v>149.5</v>
      </c>
      <c r="K22" s="27">
        <f t="shared" si="12"/>
        <v>149.5</v>
      </c>
      <c r="L22" s="27">
        <f t="shared" si="12"/>
        <v>149.5</v>
      </c>
      <c r="M22" s="27" t="s">
        <v>40</v>
      </c>
      <c r="N22" s="66">
        <f t="shared" si="9"/>
        <v>660790</v>
      </c>
      <c r="O22" s="66">
        <f t="shared" si="9"/>
        <v>660790</v>
      </c>
      <c r="P22" s="66">
        <f t="shared" si="9"/>
        <v>660790</v>
      </c>
      <c r="Q22" s="66">
        <f t="shared" si="0"/>
        <v>759908.5</v>
      </c>
      <c r="R22" s="66">
        <f>+F22*I22</f>
        <v>660790</v>
      </c>
      <c r="S22" s="78">
        <v>8.5000000000000006E-2</v>
      </c>
      <c r="T22" s="27">
        <f>F22*3*130</f>
        <v>1982370</v>
      </c>
      <c r="U22" s="27">
        <v>1982370</v>
      </c>
      <c r="V22" s="27">
        <f t="shared" si="10"/>
        <v>0</v>
      </c>
      <c r="W22" s="25">
        <v>9</v>
      </c>
      <c r="X22" s="25">
        <v>36</v>
      </c>
      <c r="Y22" s="30">
        <v>44764</v>
      </c>
      <c r="Z22" s="30">
        <v>44761</v>
      </c>
      <c r="AA22" s="25">
        <v>36</v>
      </c>
      <c r="AB22" s="38">
        <f t="shared" si="7"/>
        <v>182988</v>
      </c>
      <c r="AC22" s="25" t="s">
        <v>53</v>
      </c>
      <c r="AD22" s="25">
        <v>0</v>
      </c>
      <c r="AE22" s="31">
        <f t="shared" si="6"/>
        <v>182988</v>
      </c>
      <c r="AF22" s="31">
        <f t="shared" si="4"/>
        <v>182988</v>
      </c>
      <c r="AG22" s="25">
        <v>36</v>
      </c>
      <c r="AH22" s="32">
        <v>0.15</v>
      </c>
      <c r="AI22" s="32" t="s">
        <v>46</v>
      </c>
      <c r="AJ22" s="25" t="s">
        <v>42</v>
      </c>
      <c r="AK22" s="39"/>
      <c r="AM22" t="str">
        <f t="shared" si="3"/>
        <v>Ground G -13</v>
      </c>
    </row>
    <row r="23" spans="1:43" x14ac:dyDescent="0.35">
      <c r="A23" s="69">
        <f t="shared" si="1"/>
        <v>15</v>
      </c>
      <c r="B23" s="70" t="s">
        <v>81</v>
      </c>
      <c r="C23" s="71" t="s">
        <v>82</v>
      </c>
      <c r="D23" s="71" t="s">
        <v>58</v>
      </c>
      <c r="E23" s="72">
        <v>1478</v>
      </c>
      <c r="F23" s="168">
        <f>E23/0.6</f>
        <v>2463.3333333333335</v>
      </c>
      <c r="G23" s="72">
        <v>0</v>
      </c>
      <c r="H23" s="72">
        <v>0</v>
      </c>
      <c r="I23" s="72">
        <v>0</v>
      </c>
      <c r="J23" s="72">
        <v>0</v>
      </c>
      <c r="K23" s="72">
        <f t="shared" si="12"/>
        <v>0</v>
      </c>
      <c r="L23" s="72">
        <f t="shared" si="12"/>
        <v>0</v>
      </c>
      <c r="M23" s="72">
        <v>0</v>
      </c>
      <c r="N23" s="73">
        <f t="shared" si="9"/>
        <v>0</v>
      </c>
      <c r="O23" s="73">
        <f t="shared" si="9"/>
        <v>0</v>
      </c>
      <c r="P23" s="73">
        <f t="shared" si="9"/>
        <v>0</v>
      </c>
      <c r="Q23" s="73">
        <f t="shared" si="0"/>
        <v>0</v>
      </c>
      <c r="R23" s="73">
        <v>0</v>
      </c>
      <c r="S23" s="79">
        <v>0.125</v>
      </c>
      <c r="T23" s="75">
        <v>1477800</v>
      </c>
      <c r="U23" s="72">
        <v>1477800</v>
      </c>
      <c r="V23" s="75">
        <f t="shared" si="10"/>
        <v>0</v>
      </c>
      <c r="W23" s="71">
        <v>9</v>
      </c>
      <c r="X23" s="71">
        <v>60</v>
      </c>
      <c r="Y23" s="76">
        <v>43647</v>
      </c>
      <c r="Z23" s="76">
        <v>43655</v>
      </c>
      <c r="AA23" s="71">
        <v>36</v>
      </c>
      <c r="AB23" s="77">
        <f t="shared" si="7"/>
        <v>88680</v>
      </c>
      <c r="AC23" s="71" t="s">
        <v>53</v>
      </c>
      <c r="AD23" s="71">
        <v>0</v>
      </c>
      <c r="AE23" s="77">
        <f t="shared" si="6"/>
        <v>88680</v>
      </c>
      <c r="AF23" s="77">
        <f>+AE23*1.15</f>
        <v>101981.99999999999</v>
      </c>
      <c r="AG23" s="71">
        <v>36</v>
      </c>
      <c r="AH23" s="74">
        <v>0.15</v>
      </c>
      <c r="AI23" s="74" t="s">
        <v>46</v>
      </c>
      <c r="AJ23" s="71" t="s">
        <v>54</v>
      </c>
      <c r="AK23" s="39"/>
      <c r="AM23" t="str">
        <f t="shared" si="3"/>
        <v>Ground G -14</v>
      </c>
    </row>
    <row r="24" spans="1:43" x14ac:dyDescent="0.35">
      <c r="A24" s="69">
        <f t="shared" si="1"/>
        <v>16</v>
      </c>
      <c r="B24" s="70" t="s">
        <v>83</v>
      </c>
      <c r="C24" s="71" t="s">
        <v>84</v>
      </c>
      <c r="D24" s="71" t="s">
        <v>58</v>
      </c>
      <c r="E24" s="72">
        <v>1639</v>
      </c>
      <c r="F24" s="168">
        <f>E24/0.6</f>
        <v>2731.666666666667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3">
        <f t="shared" si="9"/>
        <v>0</v>
      </c>
      <c r="O24" s="73">
        <f t="shared" si="9"/>
        <v>0</v>
      </c>
      <c r="P24" s="73">
        <f t="shared" si="9"/>
        <v>0</v>
      </c>
      <c r="Q24" s="73">
        <f t="shared" si="0"/>
        <v>0</v>
      </c>
      <c r="R24" s="73">
        <v>0</v>
      </c>
      <c r="S24" s="79">
        <v>0.125</v>
      </c>
      <c r="T24" s="75">
        <v>1477800</v>
      </c>
      <c r="U24" s="72">
        <v>1477800</v>
      </c>
      <c r="V24" s="75">
        <f t="shared" si="10"/>
        <v>0</v>
      </c>
      <c r="W24" s="71">
        <v>9</v>
      </c>
      <c r="X24" s="71">
        <v>60</v>
      </c>
      <c r="Y24" s="76">
        <v>43647</v>
      </c>
      <c r="Z24" s="76">
        <v>43655</v>
      </c>
      <c r="AA24" s="71">
        <v>36</v>
      </c>
      <c r="AB24" s="77">
        <f t="shared" si="7"/>
        <v>98340.000000000015</v>
      </c>
      <c r="AC24" s="71" t="s">
        <v>53</v>
      </c>
      <c r="AD24" s="71">
        <v>0</v>
      </c>
      <c r="AE24" s="77">
        <f t="shared" si="6"/>
        <v>98340.000000000015</v>
      </c>
      <c r="AF24" s="77">
        <f>+AE24*1.15</f>
        <v>113091.00000000001</v>
      </c>
      <c r="AG24" s="71">
        <v>36</v>
      </c>
      <c r="AH24" s="74">
        <v>0.15</v>
      </c>
      <c r="AI24" s="74" t="s">
        <v>46</v>
      </c>
      <c r="AJ24" s="71" t="s">
        <v>54</v>
      </c>
      <c r="AK24" s="39"/>
      <c r="AM24" t="str">
        <f t="shared" si="3"/>
        <v>Ground G -15</v>
      </c>
    </row>
    <row r="25" spans="1:43" s="80" customFormat="1" x14ac:dyDescent="0.35">
      <c r="A25" s="22">
        <f t="shared" si="1"/>
        <v>17</v>
      </c>
      <c r="B25" s="65" t="s">
        <v>85</v>
      </c>
      <c r="C25" s="25" t="s">
        <v>86</v>
      </c>
      <c r="D25" s="25" t="s">
        <v>58</v>
      </c>
      <c r="E25" s="27">
        <v>504.8</v>
      </c>
      <c r="F25" s="168">
        <f t="shared" si="5"/>
        <v>841.33333333333337</v>
      </c>
      <c r="G25" s="27">
        <v>150</v>
      </c>
      <c r="H25" s="27">
        <v>150</v>
      </c>
      <c r="I25" s="27">
        <v>150</v>
      </c>
      <c r="J25" s="27">
        <f>I25*1.15</f>
        <v>172.5</v>
      </c>
      <c r="K25" s="27">
        <f>J25</f>
        <v>172.5</v>
      </c>
      <c r="L25" s="27">
        <f>K25</f>
        <v>172.5</v>
      </c>
      <c r="M25" s="27">
        <f>+L25*1.15</f>
        <v>198.37499999999997</v>
      </c>
      <c r="N25" s="66">
        <f t="shared" si="9"/>
        <v>126200</v>
      </c>
      <c r="O25" s="66">
        <f t="shared" si="9"/>
        <v>126200</v>
      </c>
      <c r="P25" s="66">
        <f t="shared" si="9"/>
        <v>126200</v>
      </c>
      <c r="Q25" s="66">
        <f t="shared" si="0"/>
        <v>145130</v>
      </c>
      <c r="R25" s="66">
        <f>+F25*M25</f>
        <v>166899.49999999997</v>
      </c>
      <c r="S25" s="32">
        <v>0.15</v>
      </c>
      <c r="T25" s="37">
        <f>F25*I25*3</f>
        <v>378600</v>
      </c>
      <c r="U25" s="27">
        <f>121950+121950+121950</f>
        <v>365850</v>
      </c>
      <c r="V25" s="37">
        <f t="shared" si="10"/>
        <v>12750</v>
      </c>
      <c r="W25" s="25">
        <v>9</v>
      </c>
      <c r="X25" s="25">
        <v>12</v>
      </c>
      <c r="Y25" s="30">
        <v>42731</v>
      </c>
      <c r="Z25" s="30">
        <v>42721</v>
      </c>
      <c r="AA25" s="25">
        <v>36</v>
      </c>
      <c r="AB25" s="38">
        <f t="shared" si="7"/>
        <v>30288</v>
      </c>
      <c r="AC25" s="25" t="s">
        <v>53</v>
      </c>
      <c r="AD25" s="25">
        <v>0</v>
      </c>
      <c r="AE25" s="31">
        <f t="shared" si="6"/>
        <v>30288</v>
      </c>
      <c r="AF25" s="31">
        <f t="shared" ref="AF25:AF36" si="13">+AE25</f>
        <v>30288</v>
      </c>
      <c r="AG25" s="25">
        <v>36</v>
      </c>
      <c r="AH25" s="32">
        <v>0.15</v>
      </c>
      <c r="AI25" s="32" t="s">
        <v>46</v>
      </c>
      <c r="AJ25" s="25" t="s">
        <v>54</v>
      </c>
      <c r="AK25" s="39"/>
      <c r="AL25"/>
      <c r="AM25" t="str">
        <f t="shared" si="3"/>
        <v>Ground G-16</v>
      </c>
      <c r="AN25"/>
      <c r="AO25"/>
      <c r="AP25"/>
      <c r="AQ25"/>
    </row>
    <row r="26" spans="1:43" x14ac:dyDescent="0.35">
      <c r="A26" s="22">
        <f t="shared" si="1"/>
        <v>18</v>
      </c>
      <c r="B26" s="65" t="s">
        <v>87</v>
      </c>
      <c r="C26" s="25" t="s">
        <v>88</v>
      </c>
      <c r="D26" s="25" t="s">
        <v>58</v>
      </c>
      <c r="E26" s="27">
        <v>529</v>
      </c>
      <c r="F26" s="168">
        <f>E26/0.6</f>
        <v>881.66666666666674</v>
      </c>
      <c r="G26" s="27">
        <v>120</v>
      </c>
      <c r="H26" s="27">
        <v>140</v>
      </c>
      <c r="I26" s="27">
        <v>160</v>
      </c>
      <c r="J26" s="27">
        <f>I26*1.15</f>
        <v>184</v>
      </c>
      <c r="K26" s="27">
        <f>+J26</f>
        <v>184</v>
      </c>
      <c r="L26" s="27">
        <f>+J26</f>
        <v>184</v>
      </c>
      <c r="M26" s="27" t="s">
        <v>40</v>
      </c>
      <c r="N26" s="66">
        <f t="shared" si="9"/>
        <v>105800.00000000001</v>
      </c>
      <c r="O26" s="66">
        <f t="shared" si="9"/>
        <v>123433.33333333334</v>
      </c>
      <c r="P26" s="66">
        <f t="shared" si="9"/>
        <v>141066.66666666669</v>
      </c>
      <c r="Q26" s="66">
        <f t="shared" si="0"/>
        <v>162226.66666666669</v>
      </c>
      <c r="R26" s="66">
        <f>+F26*I26</f>
        <v>141066.66666666669</v>
      </c>
      <c r="S26" s="32">
        <v>0.03</v>
      </c>
      <c r="T26" s="37">
        <f>3*140*F26</f>
        <v>370300.00000000006</v>
      </c>
      <c r="U26" s="25">
        <f>123480+123480</f>
        <v>246960</v>
      </c>
      <c r="V26" s="37">
        <f>T26-U26</f>
        <v>123340.00000000006</v>
      </c>
      <c r="W26" s="25">
        <v>9</v>
      </c>
      <c r="X26" s="25">
        <v>24</v>
      </c>
      <c r="Y26" s="30">
        <v>44290</v>
      </c>
      <c r="Z26" s="30">
        <v>44263</v>
      </c>
      <c r="AA26" s="25">
        <v>36</v>
      </c>
      <c r="AB26" s="31">
        <f t="shared" si="7"/>
        <v>31740.000000000004</v>
      </c>
      <c r="AC26" s="25" t="s">
        <v>53</v>
      </c>
      <c r="AD26" s="25">
        <v>0</v>
      </c>
      <c r="AE26" s="31">
        <f t="shared" si="6"/>
        <v>31740.000000000004</v>
      </c>
      <c r="AF26" s="31">
        <f t="shared" si="13"/>
        <v>31740.000000000004</v>
      </c>
      <c r="AG26" s="25">
        <v>36</v>
      </c>
      <c r="AH26" s="32">
        <v>0.15</v>
      </c>
      <c r="AI26" s="32" t="s">
        <v>46</v>
      </c>
      <c r="AJ26" s="25" t="s">
        <v>54</v>
      </c>
      <c r="AK26" s="39"/>
      <c r="AM26" t="str">
        <f t="shared" si="3"/>
        <v>Ground G-16A</v>
      </c>
    </row>
    <row r="27" spans="1:43" x14ac:dyDescent="0.35">
      <c r="A27" s="22">
        <f t="shared" si="1"/>
        <v>19</v>
      </c>
      <c r="B27" s="65" t="s">
        <v>89</v>
      </c>
      <c r="C27" s="25" t="s">
        <v>90</v>
      </c>
      <c r="D27" s="25" t="s">
        <v>58</v>
      </c>
      <c r="E27" s="27">
        <v>523</v>
      </c>
      <c r="F27" s="168">
        <f>E27/0.6</f>
        <v>871.66666666666674</v>
      </c>
      <c r="G27" s="27">
        <v>155</v>
      </c>
      <c r="H27" s="27">
        <v>155</v>
      </c>
      <c r="I27" s="27">
        <v>155</v>
      </c>
      <c r="J27" s="27">
        <f t="shared" ref="J27:J34" si="14">I27*1.15</f>
        <v>178.25</v>
      </c>
      <c r="K27" s="27">
        <f t="shared" ref="K27:K34" si="15">J27</f>
        <v>178.25</v>
      </c>
      <c r="L27" s="27">
        <f>K27</f>
        <v>178.25</v>
      </c>
      <c r="M27" s="27" t="s">
        <v>40</v>
      </c>
      <c r="N27" s="66">
        <f t="shared" si="9"/>
        <v>135108.33333333334</v>
      </c>
      <c r="O27" s="66">
        <f t="shared" si="9"/>
        <v>135108.33333333334</v>
      </c>
      <c r="P27" s="66">
        <f t="shared" si="9"/>
        <v>135108.33333333334</v>
      </c>
      <c r="Q27" s="66">
        <f t="shared" si="0"/>
        <v>155374.58333333334</v>
      </c>
      <c r="R27" s="66">
        <f>+Q27</f>
        <v>155374.58333333334</v>
      </c>
      <c r="S27" s="32">
        <v>0.15</v>
      </c>
      <c r="T27" s="37">
        <f>F27*H27*4</f>
        <v>540433.33333333337</v>
      </c>
      <c r="U27" s="25">
        <f>135160+405480</f>
        <v>540640</v>
      </c>
      <c r="V27" s="37">
        <f t="shared" si="10"/>
        <v>-206.66666666662786</v>
      </c>
      <c r="W27" s="25">
        <v>9</v>
      </c>
      <c r="X27" s="25">
        <v>15</v>
      </c>
      <c r="Y27" s="30">
        <v>43175</v>
      </c>
      <c r="Z27" s="30">
        <v>43385</v>
      </c>
      <c r="AA27" s="25">
        <v>36</v>
      </c>
      <c r="AB27" s="38">
        <f t="shared" si="7"/>
        <v>31380.000000000004</v>
      </c>
      <c r="AC27" s="25" t="s">
        <v>53</v>
      </c>
      <c r="AD27" s="25">
        <v>0</v>
      </c>
      <c r="AE27" s="31">
        <f t="shared" si="6"/>
        <v>31380.000000000004</v>
      </c>
      <c r="AF27" s="31">
        <f t="shared" si="13"/>
        <v>31380.000000000004</v>
      </c>
      <c r="AG27" s="25">
        <v>36</v>
      </c>
      <c r="AH27" s="32">
        <v>0.15</v>
      </c>
      <c r="AI27" s="32" t="s">
        <v>46</v>
      </c>
      <c r="AJ27" s="25" t="s">
        <v>42</v>
      </c>
      <c r="AK27" s="39"/>
      <c r="AM27" t="str">
        <f t="shared" si="3"/>
        <v>Ground G-16B</v>
      </c>
    </row>
    <row r="28" spans="1:43" x14ac:dyDescent="0.35">
      <c r="A28" s="22">
        <f t="shared" si="1"/>
        <v>20</v>
      </c>
      <c r="B28" s="81" t="s">
        <v>49</v>
      </c>
      <c r="C28" s="25" t="s">
        <v>91</v>
      </c>
      <c r="D28" s="25" t="s">
        <v>58</v>
      </c>
      <c r="E28" s="27">
        <f>149.02*10.764</f>
        <v>1604.0512799999999</v>
      </c>
      <c r="F28" s="28">
        <f>E28/0.6</f>
        <v>2673.4187999999999</v>
      </c>
      <c r="G28" s="46"/>
      <c r="H28" s="46"/>
      <c r="I28" s="46"/>
      <c r="J28" s="46"/>
      <c r="K28" s="46"/>
      <c r="L28" s="46"/>
      <c r="M28" s="46"/>
      <c r="N28" s="66">
        <f t="shared" ref="N28:P41" si="16">G28*$F28</f>
        <v>0</v>
      </c>
      <c r="O28" s="66">
        <f>+F28*H28</f>
        <v>0</v>
      </c>
      <c r="P28" s="66">
        <f>+F28*I28</f>
        <v>0</v>
      </c>
      <c r="Q28" s="66">
        <f t="shared" si="0"/>
        <v>0</v>
      </c>
      <c r="R28" s="66">
        <f>+Q28</f>
        <v>0</v>
      </c>
      <c r="S28" s="32" t="s">
        <v>40</v>
      </c>
      <c r="T28" s="37"/>
      <c r="U28" s="25"/>
      <c r="V28" s="37"/>
      <c r="W28" s="25"/>
      <c r="X28" s="25"/>
      <c r="Y28" s="30"/>
      <c r="Z28" s="30"/>
      <c r="AA28" s="25">
        <v>36</v>
      </c>
      <c r="AB28" s="38">
        <f t="shared" si="7"/>
        <v>96243.076799999995</v>
      </c>
      <c r="AC28" s="25" t="s">
        <v>53</v>
      </c>
      <c r="AD28" s="25">
        <v>0</v>
      </c>
      <c r="AE28" s="31">
        <f t="shared" si="6"/>
        <v>96243.076799999995</v>
      </c>
      <c r="AF28" s="31">
        <f t="shared" si="13"/>
        <v>96243.076799999995</v>
      </c>
      <c r="AG28" s="25"/>
      <c r="AH28" s="32"/>
      <c r="AI28" s="32"/>
      <c r="AJ28" s="82" t="s">
        <v>49</v>
      </c>
      <c r="AK28" s="39"/>
      <c r="AM28" t="str">
        <f t="shared" si="3"/>
        <v>Ground G-16C</v>
      </c>
    </row>
    <row r="29" spans="1:43" x14ac:dyDescent="0.35">
      <c r="A29" s="22">
        <f t="shared" si="1"/>
        <v>21</v>
      </c>
      <c r="B29" s="67" t="s">
        <v>92</v>
      </c>
      <c r="C29" s="25" t="s">
        <v>93</v>
      </c>
      <c r="D29" s="25" t="s">
        <v>58</v>
      </c>
      <c r="E29" s="27">
        <v>408.5</v>
      </c>
      <c r="F29" s="168">
        <f>E29/0.6</f>
        <v>680.83333333333337</v>
      </c>
      <c r="G29" s="27">
        <v>145</v>
      </c>
      <c r="H29" s="27">
        <v>160</v>
      </c>
      <c r="I29" s="27">
        <v>160</v>
      </c>
      <c r="J29" s="27">
        <f>I29*1.15</f>
        <v>184</v>
      </c>
      <c r="K29" s="27">
        <f t="shared" si="15"/>
        <v>184</v>
      </c>
      <c r="L29" s="27">
        <f>K29</f>
        <v>184</v>
      </c>
      <c r="M29" s="27" t="s">
        <v>40</v>
      </c>
      <c r="N29" s="66">
        <f t="shared" si="16"/>
        <v>98720.833333333343</v>
      </c>
      <c r="O29" s="66">
        <f t="shared" si="16"/>
        <v>108933.33333333334</v>
      </c>
      <c r="P29" s="66">
        <f t="shared" si="16"/>
        <v>108933.33333333334</v>
      </c>
      <c r="Q29" s="66">
        <f t="shared" si="0"/>
        <v>125273.33333333334</v>
      </c>
      <c r="R29" s="66">
        <f>+F29*I29</f>
        <v>108933.33333333334</v>
      </c>
      <c r="S29" s="32">
        <v>0</v>
      </c>
      <c r="T29" s="37">
        <f>F29*H29*3</f>
        <v>326800</v>
      </c>
      <c r="U29" s="25">
        <v>326800</v>
      </c>
      <c r="V29" s="37">
        <f>T29-U29</f>
        <v>0</v>
      </c>
      <c r="W29" s="25">
        <v>9</v>
      </c>
      <c r="X29" s="25">
        <v>36</v>
      </c>
      <c r="Y29" s="30">
        <v>44604</v>
      </c>
      <c r="Z29" s="30">
        <v>44547</v>
      </c>
      <c r="AA29" s="25">
        <v>36</v>
      </c>
      <c r="AB29" s="38">
        <f t="shared" si="7"/>
        <v>24510</v>
      </c>
      <c r="AC29" s="25" t="s">
        <v>53</v>
      </c>
      <c r="AD29" s="25">
        <v>0</v>
      </c>
      <c r="AE29" s="31">
        <f t="shared" si="6"/>
        <v>24510</v>
      </c>
      <c r="AF29" s="31">
        <f t="shared" si="13"/>
        <v>24510</v>
      </c>
      <c r="AG29" s="25">
        <v>36</v>
      </c>
      <c r="AH29" s="32">
        <v>0.15</v>
      </c>
      <c r="AI29" s="32" t="s">
        <v>46</v>
      </c>
      <c r="AJ29" s="25" t="s">
        <v>54</v>
      </c>
      <c r="AK29" s="39"/>
      <c r="AM29" t="str">
        <f t="shared" si="3"/>
        <v>Ground G-16D</v>
      </c>
    </row>
    <row r="30" spans="1:43" x14ac:dyDescent="0.35">
      <c r="A30" s="22">
        <f t="shared" si="1"/>
        <v>22</v>
      </c>
      <c r="B30" s="65" t="s">
        <v>94</v>
      </c>
      <c r="C30" s="25" t="s">
        <v>95</v>
      </c>
      <c r="D30" s="25" t="s">
        <v>58</v>
      </c>
      <c r="E30" s="27">
        <f>556+321</f>
        <v>877</v>
      </c>
      <c r="F30" s="168">
        <f t="shared" si="5"/>
        <v>1461.6666666666667</v>
      </c>
      <c r="G30" s="27">
        <v>135</v>
      </c>
      <c r="H30" s="27">
        <v>145</v>
      </c>
      <c r="I30" s="27">
        <v>155</v>
      </c>
      <c r="J30" s="27">
        <f t="shared" si="14"/>
        <v>178.25</v>
      </c>
      <c r="K30" s="27">
        <f t="shared" si="15"/>
        <v>178.25</v>
      </c>
      <c r="L30" s="27">
        <f>K30</f>
        <v>178.25</v>
      </c>
      <c r="M30" s="27" t="s">
        <v>40</v>
      </c>
      <c r="N30" s="66">
        <f t="shared" si="16"/>
        <v>197325</v>
      </c>
      <c r="O30" s="66">
        <f t="shared" si="16"/>
        <v>211941.66666666669</v>
      </c>
      <c r="P30" s="66">
        <f t="shared" si="16"/>
        <v>226558.33333333334</v>
      </c>
      <c r="Q30" s="66">
        <f t="shared" si="0"/>
        <v>260542.08333333334</v>
      </c>
      <c r="R30" s="66">
        <f>+F30*L30</f>
        <v>260542.08333333334</v>
      </c>
      <c r="S30" s="32">
        <v>0.15</v>
      </c>
      <c r="T30" s="37">
        <f>(F30*H30*3)</f>
        <v>635825</v>
      </c>
      <c r="U30" s="25">
        <f>150000+51695+201695+231710</f>
        <v>635100</v>
      </c>
      <c r="V30" s="37">
        <f>T30-U30</f>
        <v>725</v>
      </c>
      <c r="W30" s="25">
        <v>9</v>
      </c>
      <c r="X30" s="25">
        <v>15</v>
      </c>
      <c r="Y30" s="30">
        <v>42734</v>
      </c>
      <c r="Z30" s="30">
        <v>43187</v>
      </c>
      <c r="AA30" s="25">
        <v>36</v>
      </c>
      <c r="AB30" s="38">
        <f t="shared" si="7"/>
        <v>52620</v>
      </c>
      <c r="AC30" s="25" t="s">
        <v>53</v>
      </c>
      <c r="AD30" s="25">
        <v>0</v>
      </c>
      <c r="AE30" s="31">
        <f t="shared" si="6"/>
        <v>52620</v>
      </c>
      <c r="AF30" s="31">
        <f t="shared" si="13"/>
        <v>52620</v>
      </c>
      <c r="AG30" s="25">
        <v>36</v>
      </c>
      <c r="AH30" s="32">
        <v>0.15</v>
      </c>
      <c r="AI30" s="32" t="s">
        <v>46</v>
      </c>
      <c r="AJ30" s="25" t="s">
        <v>42</v>
      </c>
      <c r="AK30" s="39"/>
      <c r="AM30" t="str">
        <f t="shared" si="3"/>
        <v>Ground G -17 + 18 D</v>
      </c>
    </row>
    <row r="31" spans="1:43" x14ac:dyDescent="0.35">
      <c r="A31" s="22">
        <f t="shared" si="1"/>
        <v>23</v>
      </c>
      <c r="B31" s="83" t="s">
        <v>96</v>
      </c>
      <c r="C31" s="25" t="s">
        <v>97</v>
      </c>
      <c r="D31" s="25" t="s">
        <v>58</v>
      </c>
      <c r="E31" s="27">
        <v>750</v>
      </c>
      <c r="F31" s="168">
        <f t="shared" si="5"/>
        <v>1250</v>
      </c>
      <c r="G31" s="27">
        <v>180</v>
      </c>
      <c r="H31" s="27">
        <v>190</v>
      </c>
      <c r="I31" s="27">
        <v>200</v>
      </c>
      <c r="J31" s="27">
        <f t="shared" si="14"/>
        <v>229.99999999999997</v>
      </c>
      <c r="K31" s="27">
        <f>+J31</f>
        <v>229.99999999999997</v>
      </c>
      <c r="L31" s="27">
        <f>+J31</f>
        <v>229.99999999999997</v>
      </c>
      <c r="M31" s="27" t="s">
        <v>40</v>
      </c>
      <c r="N31" s="66">
        <f t="shared" si="16"/>
        <v>225000</v>
      </c>
      <c r="O31" s="66">
        <f t="shared" si="16"/>
        <v>237500</v>
      </c>
      <c r="P31" s="66">
        <f t="shared" si="16"/>
        <v>250000</v>
      </c>
      <c r="Q31" s="66">
        <f t="shared" si="0"/>
        <v>287499.99999999994</v>
      </c>
      <c r="R31" s="66">
        <f>+F31*G31</f>
        <v>225000</v>
      </c>
      <c r="S31" s="32">
        <v>0.12</v>
      </c>
      <c r="T31" s="37">
        <f>712500+135000</f>
        <v>847500</v>
      </c>
      <c r="U31" s="25">
        <f>237500+475000</f>
        <v>712500</v>
      </c>
      <c r="V31" s="37">
        <f>T31-U31</f>
        <v>135000</v>
      </c>
      <c r="W31" s="25">
        <v>9</v>
      </c>
      <c r="X31" s="25">
        <v>24</v>
      </c>
      <c r="Y31" s="30">
        <v>45199</v>
      </c>
      <c r="Z31" s="30">
        <v>45166</v>
      </c>
      <c r="AA31" s="25">
        <v>36</v>
      </c>
      <c r="AB31" s="38">
        <f t="shared" si="7"/>
        <v>45000</v>
      </c>
      <c r="AC31" s="25" t="s">
        <v>53</v>
      </c>
      <c r="AD31" s="25">
        <v>0</v>
      </c>
      <c r="AE31" s="31">
        <f t="shared" si="6"/>
        <v>45000</v>
      </c>
      <c r="AF31" s="31">
        <f t="shared" si="13"/>
        <v>45000</v>
      </c>
      <c r="AG31" s="25">
        <v>36</v>
      </c>
      <c r="AH31" s="32">
        <v>0.15</v>
      </c>
      <c r="AI31" s="32" t="s">
        <v>46</v>
      </c>
      <c r="AJ31" s="25" t="s">
        <v>54</v>
      </c>
      <c r="AK31" s="39"/>
      <c r="AM31" t="str">
        <f t="shared" si="3"/>
        <v>Ground G -18</v>
      </c>
    </row>
    <row r="32" spans="1:43" x14ac:dyDescent="0.35">
      <c r="A32" s="22">
        <f t="shared" si="1"/>
        <v>24</v>
      </c>
      <c r="B32" s="67" t="s">
        <v>98</v>
      </c>
      <c r="C32" s="25" t="s">
        <v>99</v>
      </c>
      <c r="D32" s="25" t="s">
        <v>58</v>
      </c>
      <c r="E32" s="27">
        <v>761</v>
      </c>
      <c r="F32" s="168">
        <v>1269</v>
      </c>
      <c r="G32" s="27">
        <v>170</v>
      </c>
      <c r="H32" s="27">
        <v>170</v>
      </c>
      <c r="I32" s="27">
        <v>170</v>
      </c>
      <c r="J32" s="27">
        <f t="shared" si="14"/>
        <v>195.49999999999997</v>
      </c>
      <c r="K32" s="27">
        <f t="shared" si="15"/>
        <v>195.49999999999997</v>
      </c>
      <c r="L32" s="27">
        <f>K32</f>
        <v>195.49999999999997</v>
      </c>
      <c r="M32" s="27" t="s">
        <v>40</v>
      </c>
      <c r="N32" s="66">
        <f t="shared" si="16"/>
        <v>215730</v>
      </c>
      <c r="O32" s="66">
        <f t="shared" si="16"/>
        <v>215730</v>
      </c>
      <c r="P32" s="66">
        <f t="shared" si="16"/>
        <v>215730</v>
      </c>
      <c r="Q32" s="66">
        <f t="shared" si="0"/>
        <v>248089.49999999997</v>
      </c>
      <c r="R32" s="66">
        <f>+F32*I32</f>
        <v>215730</v>
      </c>
      <c r="S32" s="32">
        <v>0.1</v>
      </c>
      <c r="T32" s="37">
        <f>F32*H32*3</f>
        <v>647190</v>
      </c>
      <c r="U32" s="25">
        <v>647190</v>
      </c>
      <c r="V32" s="37">
        <f t="shared" ref="V32:V34" si="17">T32-U32</f>
        <v>0</v>
      </c>
      <c r="W32" s="25">
        <v>9</v>
      </c>
      <c r="X32" s="25">
        <v>18</v>
      </c>
      <c r="Y32" s="30">
        <v>44713</v>
      </c>
      <c r="Z32" s="30">
        <v>44664</v>
      </c>
      <c r="AA32" s="25">
        <v>36</v>
      </c>
      <c r="AB32" s="38">
        <f t="shared" si="7"/>
        <v>45684</v>
      </c>
      <c r="AC32" s="25" t="s">
        <v>53</v>
      </c>
      <c r="AD32" s="25">
        <v>0</v>
      </c>
      <c r="AE32" s="31">
        <f t="shared" si="6"/>
        <v>45684</v>
      </c>
      <c r="AF32" s="31">
        <f t="shared" si="13"/>
        <v>45684</v>
      </c>
      <c r="AG32" s="25">
        <v>36</v>
      </c>
      <c r="AH32" s="32">
        <v>0.15</v>
      </c>
      <c r="AI32" s="32" t="s">
        <v>46</v>
      </c>
      <c r="AJ32" s="25" t="s">
        <v>54</v>
      </c>
      <c r="AK32" s="39"/>
      <c r="AM32" t="str">
        <f t="shared" si="3"/>
        <v>Ground G-18A</v>
      </c>
    </row>
    <row r="33" spans="1:39" x14ac:dyDescent="0.35">
      <c r="A33" s="22">
        <f t="shared" si="1"/>
        <v>25</v>
      </c>
      <c r="B33" s="65" t="s">
        <v>100</v>
      </c>
      <c r="C33" s="25" t="s">
        <v>101</v>
      </c>
      <c r="D33" s="25" t="s">
        <v>58</v>
      </c>
      <c r="E33" s="27">
        <v>468</v>
      </c>
      <c r="F33" s="168">
        <f>E33/0.6</f>
        <v>780</v>
      </c>
      <c r="G33" s="27">
        <v>135</v>
      </c>
      <c r="H33" s="27">
        <v>140</v>
      </c>
      <c r="I33" s="27">
        <v>145</v>
      </c>
      <c r="J33" s="27">
        <f t="shared" si="14"/>
        <v>166.75</v>
      </c>
      <c r="K33" s="27">
        <f t="shared" si="15"/>
        <v>166.75</v>
      </c>
      <c r="L33" s="27">
        <f>K33</f>
        <v>166.75</v>
      </c>
      <c r="M33" s="27">
        <f>+L33*1.15</f>
        <v>191.76249999999999</v>
      </c>
      <c r="N33" s="66">
        <f t="shared" si="16"/>
        <v>105300</v>
      </c>
      <c r="O33" s="66">
        <f t="shared" si="16"/>
        <v>109200</v>
      </c>
      <c r="P33" s="66">
        <f t="shared" si="16"/>
        <v>113100</v>
      </c>
      <c r="Q33" s="66">
        <f t="shared" si="0"/>
        <v>130065</v>
      </c>
      <c r="R33" s="66">
        <f>+F33*M33</f>
        <v>149574.75</v>
      </c>
      <c r="S33" s="32">
        <v>0.12</v>
      </c>
      <c r="T33" s="37">
        <f>F33*H33*3</f>
        <v>327600</v>
      </c>
      <c r="U33" s="25">
        <f>105280+210560</f>
        <v>315840</v>
      </c>
      <c r="V33" s="37">
        <f t="shared" si="17"/>
        <v>11760</v>
      </c>
      <c r="W33" s="25">
        <v>9</v>
      </c>
      <c r="X33" s="25">
        <v>12</v>
      </c>
      <c r="Y33" s="30">
        <v>42862</v>
      </c>
      <c r="Z33" s="30">
        <v>43069</v>
      </c>
      <c r="AA33" s="25">
        <v>36</v>
      </c>
      <c r="AB33" s="38">
        <f t="shared" si="7"/>
        <v>28080</v>
      </c>
      <c r="AC33" s="25" t="s">
        <v>53</v>
      </c>
      <c r="AD33" s="25">
        <v>0</v>
      </c>
      <c r="AE33" s="31">
        <f t="shared" si="6"/>
        <v>28080</v>
      </c>
      <c r="AF33" s="31">
        <f t="shared" si="13"/>
        <v>28080</v>
      </c>
      <c r="AG33" s="25">
        <v>36</v>
      </c>
      <c r="AH33" s="32">
        <v>0.15</v>
      </c>
      <c r="AI33" s="32" t="s">
        <v>46</v>
      </c>
      <c r="AJ33" s="25" t="s">
        <v>42</v>
      </c>
      <c r="AK33" s="39"/>
      <c r="AM33" t="str">
        <f t="shared" si="3"/>
        <v>Ground G-18B</v>
      </c>
    </row>
    <row r="34" spans="1:39" x14ac:dyDescent="0.35">
      <c r="A34" s="22">
        <f t="shared" si="1"/>
        <v>26</v>
      </c>
      <c r="B34" s="65" t="s">
        <v>102</v>
      </c>
      <c r="C34" s="25" t="s">
        <v>103</v>
      </c>
      <c r="D34" s="25" t="s">
        <v>58</v>
      </c>
      <c r="E34" s="27">
        <v>263</v>
      </c>
      <c r="F34" s="168">
        <f>E34/0.6</f>
        <v>438.33333333333337</v>
      </c>
      <c r="G34" s="27">
        <v>165</v>
      </c>
      <c r="H34" s="27">
        <v>165</v>
      </c>
      <c r="I34" s="27">
        <v>165</v>
      </c>
      <c r="J34" s="27">
        <f t="shared" si="14"/>
        <v>189.74999999999997</v>
      </c>
      <c r="K34" s="27">
        <f t="shared" si="15"/>
        <v>189.74999999999997</v>
      </c>
      <c r="L34" s="27">
        <f>K34</f>
        <v>189.74999999999997</v>
      </c>
      <c r="M34" s="27" t="s">
        <v>40</v>
      </c>
      <c r="N34" s="66">
        <f t="shared" si="16"/>
        <v>72325</v>
      </c>
      <c r="O34" s="66">
        <f t="shared" si="16"/>
        <v>72325</v>
      </c>
      <c r="P34" s="66">
        <f t="shared" si="16"/>
        <v>72325</v>
      </c>
      <c r="Q34" s="66">
        <f t="shared" si="0"/>
        <v>83173.75</v>
      </c>
      <c r="R34" s="66">
        <f>+F34*L34</f>
        <v>83173.75</v>
      </c>
      <c r="S34" s="32">
        <v>0.12</v>
      </c>
      <c r="T34" s="37">
        <f>F34*H34*3</f>
        <v>216975</v>
      </c>
      <c r="U34" s="25">
        <f>72270+144540</f>
        <v>216810</v>
      </c>
      <c r="V34" s="37">
        <f t="shared" si="17"/>
        <v>165</v>
      </c>
      <c r="W34" s="25">
        <v>9</v>
      </c>
      <c r="X34" s="25">
        <v>18</v>
      </c>
      <c r="Y34" s="30">
        <v>43716</v>
      </c>
      <c r="Z34" s="30">
        <v>43689</v>
      </c>
      <c r="AA34" s="25">
        <v>36</v>
      </c>
      <c r="AB34" s="38">
        <f t="shared" si="7"/>
        <v>15780.000000000002</v>
      </c>
      <c r="AC34" s="25" t="s">
        <v>53</v>
      </c>
      <c r="AD34" s="25">
        <v>0</v>
      </c>
      <c r="AE34" s="31">
        <f t="shared" si="6"/>
        <v>15780.000000000002</v>
      </c>
      <c r="AF34" s="31">
        <f t="shared" si="13"/>
        <v>15780.000000000002</v>
      </c>
      <c r="AG34" s="25">
        <v>36</v>
      </c>
      <c r="AH34" s="32">
        <v>0.15</v>
      </c>
      <c r="AI34" s="32" t="s">
        <v>46</v>
      </c>
      <c r="AJ34" s="25" t="s">
        <v>54</v>
      </c>
      <c r="AK34" s="39"/>
      <c r="AM34" t="str">
        <f t="shared" si="3"/>
        <v>Ground G-18C</v>
      </c>
    </row>
    <row r="35" spans="1:39" x14ac:dyDescent="0.35">
      <c r="A35" s="69">
        <f>A34+1</f>
        <v>27</v>
      </c>
      <c r="B35" s="70" t="s">
        <v>104</v>
      </c>
      <c r="C35" s="71" t="s">
        <v>105</v>
      </c>
      <c r="D35" s="71" t="s">
        <v>58</v>
      </c>
      <c r="E35" s="72">
        <v>13119</v>
      </c>
      <c r="F35" s="168">
        <f>E35/0.7</f>
        <v>18741.428571428572</v>
      </c>
      <c r="G35" s="72">
        <v>0</v>
      </c>
      <c r="H35" s="72">
        <v>0</v>
      </c>
      <c r="I35" s="72">
        <v>0</v>
      </c>
      <c r="J35" s="84">
        <v>0</v>
      </c>
      <c r="K35" s="84">
        <v>0</v>
      </c>
      <c r="L35" s="84">
        <v>0</v>
      </c>
      <c r="M35" s="72" t="s">
        <v>40</v>
      </c>
      <c r="N35" s="85">
        <f t="shared" si="16"/>
        <v>0</v>
      </c>
      <c r="O35" s="85">
        <f t="shared" si="16"/>
        <v>0</v>
      </c>
      <c r="P35" s="86">
        <f t="shared" si="16"/>
        <v>0</v>
      </c>
      <c r="Q35" s="73">
        <f t="shared" si="0"/>
        <v>0</v>
      </c>
      <c r="R35" s="73">
        <v>0</v>
      </c>
      <c r="S35" s="74">
        <v>0.1</v>
      </c>
      <c r="T35" s="72">
        <v>2500000</v>
      </c>
      <c r="U35" s="71">
        <v>1000000</v>
      </c>
      <c r="V35" s="75">
        <f>T35-U35</f>
        <v>1500000</v>
      </c>
      <c r="W35" s="71">
        <v>15</v>
      </c>
      <c r="X35" s="71">
        <v>60</v>
      </c>
      <c r="Y35" s="76">
        <v>42886</v>
      </c>
      <c r="Z35" s="76">
        <v>42811</v>
      </c>
      <c r="AA35" s="71">
        <v>20</v>
      </c>
      <c r="AB35" s="77">
        <f t="shared" si="7"/>
        <v>374828.57142857148</v>
      </c>
      <c r="AC35" s="71" t="s">
        <v>45</v>
      </c>
      <c r="AD35" s="74">
        <v>0.15</v>
      </c>
      <c r="AE35" s="77">
        <v>495699</v>
      </c>
      <c r="AF35" s="77">
        <f t="shared" si="13"/>
        <v>495699</v>
      </c>
      <c r="AG35" s="71"/>
      <c r="AH35" s="74">
        <v>0</v>
      </c>
      <c r="AI35" s="74" t="s">
        <v>46</v>
      </c>
      <c r="AJ35" s="71" t="s">
        <v>54</v>
      </c>
      <c r="AK35" s="39"/>
      <c r="AM35" t="str">
        <f t="shared" si="3"/>
        <v>Ground Anchor store 3</v>
      </c>
    </row>
    <row r="36" spans="1:39" x14ac:dyDescent="0.35">
      <c r="A36" s="22">
        <f>A35+1</f>
        <v>28</v>
      </c>
      <c r="B36" s="81" t="s">
        <v>49</v>
      </c>
      <c r="C36" s="25" t="s">
        <v>106</v>
      </c>
      <c r="D36" s="25" t="s">
        <v>58</v>
      </c>
      <c r="E36" s="27">
        <v>1576</v>
      </c>
      <c r="F36" s="28">
        <v>2627</v>
      </c>
      <c r="G36" s="46"/>
      <c r="H36" s="46"/>
      <c r="I36" s="46"/>
      <c r="J36" s="46"/>
      <c r="K36" s="46"/>
      <c r="L36" s="46"/>
      <c r="M36" s="46"/>
      <c r="N36" s="66">
        <f t="shared" si="16"/>
        <v>0</v>
      </c>
      <c r="O36" s="66">
        <f>+F36*H36</f>
        <v>0</v>
      </c>
      <c r="P36" s="66">
        <f>+F36*I36</f>
        <v>0</v>
      </c>
      <c r="Q36" s="66">
        <f t="shared" si="0"/>
        <v>0</v>
      </c>
      <c r="R36" s="66">
        <f>+Q36</f>
        <v>0</v>
      </c>
      <c r="S36" s="32"/>
      <c r="T36" s="27"/>
      <c r="U36" s="25"/>
      <c r="V36" s="37"/>
      <c r="W36" s="25"/>
      <c r="X36" s="25"/>
      <c r="Y36" s="30"/>
      <c r="Z36" s="30"/>
      <c r="AA36" s="25">
        <v>36</v>
      </c>
      <c r="AB36" s="38">
        <f t="shared" si="7"/>
        <v>94572</v>
      </c>
      <c r="AC36" s="25"/>
      <c r="AD36" s="25"/>
      <c r="AE36" s="31">
        <f t="shared" si="6"/>
        <v>94572</v>
      </c>
      <c r="AF36" s="31">
        <f t="shared" si="13"/>
        <v>94572</v>
      </c>
      <c r="AG36" s="25"/>
      <c r="AH36" s="32"/>
      <c r="AI36" s="32"/>
      <c r="AJ36" s="82" t="s">
        <v>49</v>
      </c>
      <c r="AK36" s="39"/>
      <c r="AM36" t="str">
        <f t="shared" si="3"/>
        <v>Ground G -5</v>
      </c>
    </row>
    <row r="37" spans="1:39" x14ac:dyDescent="0.35">
      <c r="A37" s="22">
        <v>29</v>
      </c>
      <c r="B37" s="65" t="s">
        <v>107</v>
      </c>
      <c r="C37" s="25" t="s">
        <v>108</v>
      </c>
      <c r="D37" s="25" t="s">
        <v>58</v>
      </c>
      <c r="E37" s="27">
        <v>15324.81</v>
      </c>
      <c r="F37" s="168">
        <f>E37*1.25</f>
        <v>19156.012500000001</v>
      </c>
      <c r="G37" s="27">
        <v>57</v>
      </c>
      <c r="H37" s="27">
        <v>58</v>
      </c>
      <c r="I37" s="27">
        <v>60</v>
      </c>
      <c r="J37" s="27">
        <f>I37*1.12</f>
        <v>67.2</v>
      </c>
      <c r="K37" s="27">
        <f>J37</f>
        <v>67.2</v>
      </c>
      <c r="L37" s="27">
        <f>K37</f>
        <v>67.2</v>
      </c>
      <c r="M37" s="27">
        <f>+L37*1.12</f>
        <v>75.26400000000001</v>
      </c>
      <c r="N37" s="66">
        <f t="shared" si="16"/>
        <v>1091892.7125000001</v>
      </c>
      <c r="O37" s="66">
        <f>H37*$F37</f>
        <v>1111048.7250000001</v>
      </c>
      <c r="P37" s="66">
        <f>I37*$F37</f>
        <v>1149360.75</v>
      </c>
      <c r="Q37" s="66">
        <f t="shared" si="0"/>
        <v>1287284.04</v>
      </c>
      <c r="R37" s="66">
        <f>+F37*M37</f>
        <v>1441758.1248000003</v>
      </c>
      <c r="S37" s="32">
        <v>7.0000000000000007E-2</v>
      </c>
      <c r="T37" s="37">
        <f>F37*I37*4</f>
        <v>4597443</v>
      </c>
      <c r="U37" s="25">
        <f>1000000+588400+2401700+607343</f>
        <v>4597443</v>
      </c>
      <c r="V37" s="37">
        <f>T37-U37</f>
        <v>0</v>
      </c>
      <c r="W37" s="25">
        <v>10</v>
      </c>
      <c r="X37" s="25">
        <v>36</v>
      </c>
      <c r="Y37" s="30">
        <v>42513</v>
      </c>
      <c r="Z37" s="30">
        <v>42457</v>
      </c>
      <c r="AA37" s="27">
        <v>16</v>
      </c>
      <c r="AB37" s="38">
        <f t="shared" si="7"/>
        <v>306496.2</v>
      </c>
      <c r="AC37" s="27">
        <v>7</v>
      </c>
      <c r="AD37" s="32">
        <v>0.12</v>
      </c>
      <c r="AE37" s="38">
        <f>+AB37*112%</f>
        <v>343275.74400000006</v>
      </c>
      <c r="AF37" s="31">
        <f>+AE37*1.12</f>
        <v>384468.83328000014</v>
      </c>
      <c r="AG37" s="25">
        <v>36</v>
      </c>
      <c r="AH37" s="32">
        <v>0.12</v>
      </c>
      <c r="AI37" s="32" t="s">
        <v>46</v>
      </c>
      <c r="AJ37" s="25" t="s">
        <v>42</v>
      </c>
      <c r="AK37" s="39"/>
      <c r="AM37" t="str">
        <f t="shared" si="3"/>
        <v>Ground Anchor store 1</v>
      </c>
    </row>
    <row r="38" spans="1:39" x14ac:dyDescent="0.35">
      <c r="A38" s="22">
        <f>A37+1</f>
        <v>30</v>
      </c>
      <c r="B38" s="65" t="s">
        <v>109</v>
      </c>
      <c r="C38" s="25" t="s">
        <v>110</v>
      </c>
      <c r="D38" s="25" t="s">
        <v>58</v>
      </c>
      <c r="E38" s="27">
        <v>11885.51</v>
      </c>
      <c r="F38" s="168">
        <f>E38/0.7</f>
        <v>16979.300000000003</v>
      </c>
      <c r="G38" s="27">
        <v>60</v>
      </c>
      <c r="H38" s="27">
        <v>70</v>
      </c>
      <c r="I38" s="27">
        <v>80</v>
      </c>
      <c r="J38" s="27">
        <f>I38*1.15</f>
        <v>92</v>
      </c>
      <c r="K38" s="27">
        <f>J38</f>
        <v>92</v>
      </c>
      <c r="L38" s="27">
        <f>K38</f>
        <v>92</v>
      </c>
      <c r="M38" s="27">
        <f>+L38*1.15</f>
        <v>105.8</v>
      </c>
      <c r="N38" s="66">
        <f t="shared" si="16"/>
        <v>1018758.0000000002</v>
      </c>
      <c r="O38" s="66">
        <f>H38*$F38</f>
        <v>1188551.0000000002</v>
      </c>
      <c r="P38" s="66">
        <f>I38*$F38</f>
        <v>1358344.0000000002</v>
      </c>
      <c r="Q38" s="66">
        <f t="shared" si="0"/>
        <v>1562095.6000000003</v>
      </c>
      <c r="R38" s="66">
        <f>+F38*M38</f>
        <v>1796409.9400000002</v>
      </c>
      <c r="S38" s="74">
        <v>0.09</v>
      </c>
      <c r="T38" s="71">
        <f>F38*4*70</f>
        <v>4754204.0000000009</v>
      </c>
      <c r="U38" s="71">
        <f>1370610+500000+1894293+989301</f>
        <v>4754204</v>
      </c>
      <c r="V38" s="87">
        <f>T38-U38</f>
        <v>0</v>
      </c>
      <c r="W38" s="71">
        <v>9</v>
      </c>
      <c r="X38" s="71">
        <v>36</v>
      </c>
      <c r="Y38" s="30">
        <v>42491</v>
      </c>
      <c r="Z38" s="30">
        <v>42375</v>
      </c>
      <c r="AA38" s="27">
        <v>15</v>
      </c>
      <c r="AB38" s="31">
        <f t="shared" si="7"/>
        <v>254689.50000000006</v>
      </c>
      <c r="AC38" s="27">
        <v>8</v>
      </c>
      <c r="AD38" s="32">
        <v>0.15</v>
      </c>
      <c r="AE38" s="31">
        <f>+AB38*115%</f>
        <v>292892.92500000005</v>
      </c>
      <c r="AF38" s="31">
        <f>+AE38*115%</f>
        <v>336826.86375000002</v>
      </c>
      <c r="AG38" s="25">
        <v>36</v>
      </c>
      <c r="AH38" s="32">
        <v>0.15</v>
      </c>
      <c r="AI38" s="32" t="s">
        <v>46</v>
      </c>
      <c r="AJ38" s="25" t="s">
        <v>42</v>
      </c>
      <c r="AK38" s="39"/>
      <c r="AM38" t="str">
        <f t="shared" si="3"/>
        <v>Ground Anchor store 2</v>
      </c>
    </row>
    <row r="39" spans="1:39" s="94" customFormat="1" x14ac:dyDescent="0.35">
      <c r="A39" s="88">
        <f>A38+1</f>
        <v>31</v>
      </c>
      <c r="B39" s="81" t="s">
        <v>49</v>
      </c>
      <c r="C39" s="25" t="s">
        <v>111</v>
      </c>
      <c r="D39" s="25" t="s">
        <v>58</v>
      </c>
      <c r="E39" s="28">
        <f>16.2*10.764</f>
        <v>174.37679999999997</v>
      </c>
      <c r="F39" s="28">
        <f>E39/0.5</f>
        <v>348.75359999999995</v>
      </c>
      <c r="G39" s="46"/>
      <c r="H39" s="46"/>
      <c r="I39" s="46"/>
      <c r="J39" s="46"/>
      <c r="K39" s="46"/>
      <c r="L39" s="46"/>
      <c r="M39" s="46"/>
      <c r="N39" s="66">
        <f t="shared" si="16"/>
        <v>0</v>
      </c>
      <c r="O39" s="66">
        <f>+F39*H39</f>
        <v>0</v>
      </c>
      <c r="P39" s="66">
        <f>+F39*I39</f>
        <v>0</v>
      </c>
      <c r="Q39" s="66">
        <f t="shared" si="0"/>
        <v>0</v>
      </c>
      <c r="R39" s="66">
        <f>+Q39</f>
        <v>0</v>
      </c>
      <c r="S39" s="82"/>
      <c r="T39" s="82"/>
      <c r="U39" s="82"/>
      <c r="V39" s="82"/>
      <c r="W39" s="82"/>
      <c r="X39" s="82"/>
      <c r="Y39" s="82"/>
      <c r="Z39" s="89"/>
      <c r="AA39" s="25">
        <v>36</v>
      </c>
      <c r="AB39" s="38">
        <f t="shared" si="7"/>
        <v>12555.129599999998</v>
      </c>
      <c r="AC39" s="82"/>
      <c r="AD39" s="82"/>
      <c r="AE39" s="90">
        <f>+AB39</f>
        <v>12555.129599999998</v>
      </c>
      <c r="AF39" s="91">
        <f>+AE39</f>
        <v>12555.129599999998</v>
      </c>
      <c r="AG39" s="82"/>
      <c r="AH39" s="92">
        <v>0.15</v>
      </c>
      <c r="AI39" s="92"/>
      <c r="AJ39" s="82" t="s">
        <v>49</v>
      </c>
      <c r="AK39" s="93"/>
      <c r="AM39" t="str">
        <f t="shared" si="3"/>
        <v>Ground Display Shop</v>
      </c>
    </row>
    <row r="40" spans="1:39" x14ac:dyDescent="0.35">
      <c r="A40" s="69">
        <f>A39+1</f>
        <v>32</v>
      </c>
      <c r="B40" s="70" t="s">
        <v>112</v>
      </c>
      <c r="C40" s="71" t="s">
        <v>113</v>
      </c>
      <c r="D40" s="71" t="s">
        <v>58</v>
      </c>
      <c r="E40" s="72">
        <v>481</v>
      </c>
      <c r="F40" s="168">
        <f>E40/0.6</f>
        <v>801.66666666666674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 t="s">
        <v>40</v>
      </c>
      <c r="N40" s="73">
        <f t="shared" si="16"/>
        <v>0</v>
      </c>
      <c r="O40" s="73">
        <f>H40*$F40</f>
        <v>0</v>
      </c>
      <c r="P40" s="73">
        <f>I40*$F40</f>
        <v>0</v>
      </c>
      <c r="Q40" s="73">
        <f t="shared" si="0"/>
        <v>0</v>
      </c>
      <c r="R40" s="73">
        <v>0</v>
      </c>
      <c r="S40" s="74">
        <v>0.15</v>
      </c>
      <c r="T40" s="71">
        <v>600000</v>
      </c>
      <c r="U40" s="71">
        <f>200000+200000+200000</f>
        <v>600000</v>
      </c>
      <c r="V40" s="87">
        <f>T40-U40</f>
        <v>0</v>
      </c>
      <c r="W40" s="71">
        <v>9</v>
      </c>
      <c r="X40" s="71">
        <v>12</v>
      </c>
      <c r="Y40" s="76">
        <v>42531</v>
      </c>
      <c r="Z40" s="76">
        <v>42326</v>
      </c>
      <c r="AA40" s="71">
        <v>36</v>
      </c>
      <c r="AB40" s="77">
        <f t="shared" si="7"/>
        <v>28860.000000000004</v>
      </c>
      <c r="AC40" s="71" t="s">
        <v>53</v>
      </c>
      <c r="AD40" s="71">
        <v>0</v>
      </c>
      <c r="AE40" s="95">
        <f t="shared" ref="AE40:AE49" si="18">+AB40</f>
        <v>28860.000000000004</v>
      </c>
      <c r="AF40" s="95">
        <f>+AE40</f>
        <v>28860.000000000004</v>
      </c>
      <c r="AG40" s="71"/>
      <c r="AH40" s="74">
        <v>0</v>
      </c>
      <c r="AI40" s="74" t="s">
        <v>46</v>
      </c>
      <c r="AJ40" s="71" t="s">
        <v>54</v>
      </c>
      <c r="AK40" s="39"/>
      <c r="AM40" t="str">
        <f t="shared" si="3"/>
        <v>Ground Atrium Café</v>
      </c>
    </row>
    <row r="41" spans="1:39" s="56" customFormat="1" x14ac:dyDescent="0.35">
      <c r="A41" s="41">
        <f>A40+1</f>
        <v>33</v>
      </c>
      <c r="B41" s="59" t="s">
        <v>114</v>
      </c>
      <c r="C41" s="43" t="s">
        <v>115</v>
      </c>
      <c r="D41" s="43" t="s">
        <v>58</v>
      </c>
      <c r="E41" s="45">
        <v>214</v>
      </c>
      <c r="F41" s="172">
        <f>E41/0.5</f>
        <v>428</v>
      </c>
      <c r="G41" s="45">
        <v>150</v>
      </c>
      <c r="H41" s="45">
        <v>150</v>
      </c>
      <c r="I41" s="45">
        <v>150</v>
      </c>
      <c r="J41" s="45">
        <f>I41*1.15</f>
        <v>172.5</v>
      </c>
      <c r="K41" s="45">
        <f t="shared" ref="K41:L47" si="19">J41</f>
        <v>172.5</v>
      </c>
      <c r="L41" s="45">
        <f t="shared" si="19"/>
        <v>172.5</v>
      </c>
      <c r="M41" s="45" t="s">
        <v>40</v>
      </c>
      <c r="N41" s="47">
        <f t="shared" si="16"/>
        <v>64200</v>
      </c>
      <c r="O41" s="47">
        <f>H41*$F41</f>
        <v>64200</v>
      </c>
      <c r="P41" s="47">
        <f>I41*$F41</f>
        <v>64200</v>
      </c>
      <c r="Q41" s="47">
        <f t="shared" si="0"/>
        <v>73830</v>
      </c>
      <c r="R41" s="47">
        <f>+Q41</f>
        <v>73830</v>
      </c>
      <c r="S41" s="52">
        <v>0.09</v>
      </c>
      <c r="T41" s="43">
        <f>64200*3</f>
        <v>192600</v>
      </c>
      <c r="U41" s="43">
        <f>64200+128400</f>
        <v>192600</v>
      </c>
      <c r="V41" s="49">
        <f>T41-U41</f>
        <v>0</v>
      </c>
      <c r="W41" s="43">
        <v>9</v>
      </c>
      <c r="X41" s="43">
        <v>21</v>
      </c>
      <c r="Y41" s="50">
        <v>43248</v>
      </c>
      <c r="Z41" s="50">
        <v>43342</v>
      </c>
      <c r="AA41" s="43" t="s">
        <v>53</v>
      </c>
      <c r="AB41" s="51">
        <v>0</v>
      </c>
      <c r="AC41" s="43" t="s">
        <v>53</v>
      </c>
      <c r="AD41" s="43">
        <v>0</v>
      </c>
      <c r="AE41" s="51">
        <f t="shared" si="18"/>
        <v>0</v>
      </c>
      <c r="AF41" s="53">
        <v>0</v>
      </c>
      <c r="AG41" s="43">
        <v>36</v>
      </c>
      <c r="AH41" s="52">
        <v>0</v>
      </c>
      <c r="AI41" s="52" t="s">
        <v>46</v>
      </c>
      <c r="AJ41" s="43" t="s">
        <v>42</v>
      </c>
      <c r="AK41" s="55"/>
      <c r="AM41" t="str">
        <f t="shared" si="3"/>
        <v>Ground Atrium Café 2</v>
      </c>
    </row>
    <row r="42" spans="1:39" x14ac:dyDescent="0.35">
      <c r="A42" s="22">
        <v>35</v>
      </c>
      <c r="B42" s="65" t="s">
        <v>116</v>
      </c>
      <c r="C42" s="25" t="s">
        <v>117</v>
      </c>
      <c r="D42" s="25" t="s">
        <v>58</v>
      </c>
      <c r="E42" s="27">
        <v>557.38</v>
      </c>
      <c r="F42" s="168">
        <v>1115</v>
      </c>
      <c r="G42" s="27">
        <v>184</v>
      </c>
      <c r="H42" s="27">
        <f>+G42</f>
        <v>184</v>
      </c>
      <c r="I42" s="27">
        <f>+H42</f>
        <v>184</v>
      </c>
      <c r="J42" s="27">
        <f>I42*1.15</f>
        <v>211.6</v>
      </c>
      <c r="K42" s="27">
        <f t="shared" si="19"/>
        <v>211.6</v>
      </c>
      <c r="L42" s="27">
        <f t="shared" si="19"/>
        <v>211.6</v>
      </c>
      <c r="M42" s="27">
        <v>0</v>
      </c>
      <c r="N42" s="66">
        <f>+F42*G42</f>
        <v>205160</v>
      </c>
      <c r="O42" s="66">
        <f>+F42*H42</f>
        <v>205160</v>
      </c>
      <c r="P42" s="66">
        <f>+F42*I42</f>
        <v>205160</v>
      </c>
      <c r="Q42" s="66">
        <f t="shared" si="0"/>
        <v>235934</v>
      </c>
      <c r="R42" s="66">
        <f>+F42*L42</f>
        <v>235934</v>
      </c>
      <c r="S42" s="32">
        <v>0.15</v>
      </c>
      <c r="T42" s="25">
        <v>558000</v>
      </c>
      <c r="U42" s="25">
        <f>200000+358000</f>
        <v>558000</v>
      </c>
      <c r="V42" s="24"/>
      <c r="W42" s="25">
        <v>9</v>
      </c>
      <c r="X42" s="25">
        <v>12</v>
      </c>
      <c r="Y42" s="30">
        <v>43605</v>
      </c>
      <c r="Z42" s="30">
        <v>43543</v>
      </c>
      <c r="AA42" s="25">
        <v>36</v>
      </c>
      <c r="AB42" s="38">
        <f>+F42*AA42</f>
        <v>40140</v>
      </c>
      <c r="AC42" s="25" t="s">
        <v>53</v>
      </c>
      <c r="AD42" s="25">
        <v>0</v>
      </c>
      <c r="AE42" s="90">
        <f t="shared" si="18"/>
        <v>40140</v>
      </c>
      <c r="AF42" s="91">
        <f>+AE42</f>
        <v>40140</v>
      </c>
      <c r="AG42" s="25">
        <v>36</v>
      </c>
      <c r="AH42" s="32">
        <v>0</v>
      </c>
      <c r="AI42" s="32" t="s">
        <v>46</v>
      </c>
      <c r="AJ42" s="25" t="s">
        <v>54</v>
      </c>
      <c r="AK42" s="39"/>
      <c r="AM42" t="str">
        <f t="shared" si="3"/>
        <v>Ground Atrium Café 3</v>
      </c>
    </row>
    <row r="43" spans="1:39" x14ac:dyDescent="0.35">
      <c r="A43" s="69">
        <v>36</v>
      </c>
      <c r="B43" s="70" t="s">
        <v>104</v>
      </c>
      <c r="C43" s="71" t="s">
        <v>118</v>
      </c>
      <c r="D43" s="71" t="s">
        <v>58</v>
      </c>
      <c r="E43" s="72">
        <v>1177.2</v>
      </c>
      <c r="F43" s="168">
        <v>1962</v>
      </c>
      <c r="G43" s="72">
        <v>0</v>
      </c>
      <c r="H43" s="72">
        <v>0</v>
      </c>
      <c r="I43" s="72">
        <f>H43</f>
        <v>0</v>
      </c>
      <c r="J43" s="72">
        <f>I43*1.15</f>
        <v>0</v>
      </c>
      <c r="K43" s="72">
        <f t="shared" si="19"/>
        <v>0</v>
      </c>
      <c r="L43" s="72">
        <f t="shared" si="19"/>
        <v>0</v>
      </c>
      <c r="M43" s="72" t="s">
        <v>40</v>
      </c>
      <c r="N43" s="73">
        <f t="shared" ref="N43:P44" si="20">G43*$F43</f>
        <v>0</v>
      </c>
      <c r="O43" s="73">
        <f t="shared" si="20"/>
        <v>0</v>
      </c>
      <c r="P43" s="73">
        <f t="shared" si="20"/>
        <v>0</v>
      </c>
      <c r="Q43" s="73">
        <f t="shared" si="0"/>
        <v>0</v>
      </c>
      <c r="R43" s="73">
        <v>0</v>
      </c>
      <c r="S43" s="96">
        <v>0</v>
      </c>
      <c r="T43" s="71"/>
      <c r="U43" s="71"/>
      <c r="V43" s="71"/>
      <c r="W43" s="71">
        <v>15</v>
      </c>
      <c r="X43" s="71"/>
      <c r="Y43" s="71"/>
      <c r="Z43" s="76"/>
      <c r="AA43" s="71" t="s">
        <v>40</v>
      </c>
      <c r="AB43" s="77">
        <v>0</v>
      </c>
      <c r="AC43" s="71"/>
      <c r="AD43" s="71">
        <v>0</v>
      </c>
      <c r="AE43" s="95">
        <f t="shared" si="18"/>
        <v>0</v>
      </c>
      <c r="AF43" s="95">
        <v>0</v>
      </c>
      <c r="AG43" s="71"/>
      <c r="AH43" s="74">
        <v>0</v>
      </c>
      <c r="AI43" s="74" t="s">
        <v>46</v>
      </c>
      <c r="AJ43" s="71" t="s">
        <v>54</v>
      </c>
      <c r="AK43" s="39"/>
      <c r="AM43" t="str">
        <f t="shared" si="3"/>
        <v>Ground Storage</v>
      </c>
    </row>
    <row r="44" spans="1:39" x14ac:dyDescent="0.35">
      <c r="A44" s="22">
        <f t="shared" si="1"/>
        <v>37</v>
      </c>
      <c r="B44" s="65" t="s">
        <v>119</v>
      </c>
      <c r="C44" s="25" t="s">
        <v>120</v>
      </c>
      <c r="D44" s="25" t="s">
        <v>121</v>
      </c>
      <c r="E44" s="27">
        <f>52.84*10.764</f>
        <v>568.76976000000002</v>
      </c>
      <c r="F44" s="168">
        <v>949</v>
      </c>
      <c r="G44" s="27">
        <v>150</v>
      </c>
      <c r="H44" s="27">
        <v>150</v>
      </c>
      <c r="I44" s="27">
        <v>150</v>
      </c>
      <c r="J44" s="27">
        <f t="shared" ref="J44:J46" si="21">I44*1.15</f>
        <v>172.5</v>
      </c>
      <c r="K44" s="27">
        <f t="shared" si="19"/>
        <v>172.5</v>
      </c>
      <c r="L44" s="27">
        <f t="shared" si="19"/>
        <v>172.5</v>
      </c>
      <c r="M44" s="27" t="s">
        <v>40</v>
      </c>
      <c r="N44" s="27">
        <f t="shared" si="20"/>
        <v>142350</v>
      </c>
      <c r="O44" s="27">
        <f t="shared" si="20"/>
        <v>142350</v>
      </c>
      <c r="P44" s="27">
        <f t="shared" si="20"/>
        <v>142350</v>
      </c>
      <c r="Q44" s="27">
        <f t="shared" si="0"/>
        <v>163702.5</v>
      </c>
      <c r="R44" s="27">
        <f>+F44*L44</f>
        <v>163702.5</v>
      </c>
      <c r="S44" s="32">
        <v>0.13</v>
      </c>
      <c r="T44" s="27">
        <f>F44*H44*3</f>
        <v>427050</v>
      </c>
      <c r="U44" s="25">
        <f>142350+284700</f>
        <v>427050</v>
      </c>
      <c r="V44" s="24">
        <f>T44-U44</f>
        <v>0</v>
      </c>
      <c r="W44" s="25">
        <v>9</v>
      </c>
      <c r="X44" s="25">
        <v>18</v>
      </c>
      <c r="Y44" s="30">
        <v>43435</v>
      </c>
      <c r="Z44" s="30">
        <v>43389</v>
      </c>
      <c r="AA44" s="25">
        <v>36</v>
      </c>
      <c r="AB44" s="38">
        <f>+F44*AA44</f>
        <v>34164</v>
      </c>
      <c r="AC44" s="25" t="s">
        <v>53</v>
      </c>
      <c r="AD44" s="25">
        <v>0</v>
      </c>
      <c r="AE44" s="90">
        <f t="shared" si="18"/>
        <v>34164</v>
      </c>
      <c r="AF44" s="91">
        <f>+AE44</f>
        <v>34164</v>
      </c>
      <c r="AG44" s="25">
        <v>36</v>
      </c>
      <c r="AH44" s="32">
        <v>0.15</v>
      </c>
      <c r="AI44" s="32" t="s">
        <v>46</v>
      </c>
      <c r="AJ44" s="25" t="s">
        <v>54</v>
      </c>
      <c r="AK44" s="39"/>
      <c r="AM44" t="str">
        <f t="shared" si="3"/>
        <v>First F -1</v>
      </c>
    </row>
    <row r="45" spans="1:39" x14ac:dyDescent="0.35">
      <c r="A45" s="22">
        <f t="shared" si="1"/>
        <v>38</v>
      </c>
      <c r="B45" s="67" t="s">
        <v>122</v>
      </c>
      <c r="C45" s="25" t="s">
        <v>123</v>
      </c>
      <c r="D45" s="25" t="s">
        <v>121</v>
      </c>
      <c r="E45" s="27">
        <v>693</v>
      </c>
      <c r="F45" s="168">
        <f t="shared" ref="F45" si="22">E45/0.6</f>
        <v>1155</v>
      </c>
      <c r="G45" s="27">
        <v>150</v>
      </c>
      <c r="H45" s="27">
        <v>150</v>
      </c>
      <c r="I45" s="27">
        <v>150</v>
      </c>
      <c r="J45" s="27">
        <f t="shared" si="21"/>
        <v>172.5</v>
      </c>
      <c r="K45" s="27">
        <f t="shared" si="19"/>
        <v>172.5</v>
      </c>
      <c r="L45" s="27">
        <f t="shared" si="19"/>
        <v>172.5</v>
      </c>
      <c r="M45" s="27" t="s">
        <v>40</v>
      </c>
      <c r="N45" s="27">
        <f>+F45*G45</f>
        <v>173250</v>
      </c>
      <c r="O45" s="27">
        <f>+F45*H45</f>
        <v>173250</v>
      </c>
      <c r="P45" s="27">
        <f>+F45*I45</f>
        <v>173250</v>
      </c>
      <c r="Q45" s="27">
        <f t="shared" si="0"/>
        <v>199237.5</v>
      </c>
      <c r="R45" s="27">
        <f>+P45</f>
        <v>173250</v>
      </c>
      <c r="S45" s="32">
        <v>0.14000000000000001</v>
      </c>
      <c r="T45" s="37">
        <f>F45*H45*3</f>
        <v>519750</v>
      </c>
      <c r="U45" s="68">
        <f>519750</f>
        <v>519750</v>
      </c>
      <c r="V45" s="37">
        <f>T45-U45</f>
        <v>0</v>
      </c>
      <c r="W45" s="25">
        <v>9</v>
      </c>
      <c r="X45" s="25">
        <v>15</v>
      </c>
      <c r="Y45" s="30">
        <v>44528</v>
      </c>
      <c r="Z45" s="30">
        <v>44540</v>
      </c>
      <c r="AA45" s="25">
        <v>36</v>
      </c>
      <c r="AB45" s="38">
        <f>+F45*AA45</f>
        <v>41580</v>
      </c>
      <c r="AC45" s="25" t="s">
        <v>53</v>
      </c>
      <c r="AD45" s="25">
        <v>0</v>
      </c>
      <c r="AE45" s="90">
        <f t="shared" si="18"/>
        <v>41580</v>
      </c>
      <c r="AF45" s="91">
        <f>+AE45</f>
        <v>41580</v>
      </c>
      <c r="AG45" s="25">
        <v>36</v>
      </c>
      <c r="AH45" s="32">
        <v>0.15</v>
      </c>
      <c r="AI45" s="32" t="s">
        <v>46</v>
      </c>
      <c r="AJ45" s="25" t="s">
        <v>42</v>
      </c>
      <c r="AK45" s="39"/>
      <c r="AM45" t="str">
        <f t="shared" si="3"/>
        <v>First F -2</v>
      </c>
    </row>
    <row r="46" spans="1:39" x14ac:dyDescent="0.35">
      <c r="A46" s="22">
        <f t="shared" si="1"/>
        <v>39</v>
      </c>
      <c r="B46" s="67" t="s">
        <v>124</v>
      </c>
      <c r="C46" s="25" t="s">
        <v>125</v>
      </c>
      <c r="D46" s="25" t="s">
        <v>121</v>
      </c>
      <c r="E46" s="27">
        <v>1229</v>
      </c>
      <c r="F46" s="168">
        <v>2049</v>
      </c>
      <c r="G46" s="27">
        <v>175</v>
      </c>
      <c r="H46" s="27">
        <v>175</v>
      </c>
      <c r="I46" s="27">
        <v>175</v>
      </c>
      <c r="J46" s="27">
        <f t="shared" si="21"/>
        <v>201.24999999999997</v>
      </c>
      <c r="K46" s="27">
        <f t="shared" si="19"/>
        <v>201.24999999999997</v>
      </c>
      <c r="L46" s="27">
        <f t="shared" si="19"/>
        <v>201.24999999999997</v>
      </c>
      <c r="M46" s="27" t="s">
        <v>40</v>
      </c>
      <c r="N46" s="27">
        <f t="shared" ref="N46:P68" si="23">G46*$F46</f>
        <v>358575</v>
      </c>
      <c r="O46" s="27">
        <f t="shared" si="23"/>
        <v>358575</v>
      </c>
      <c r="P46" s="27">
        <f t="shared" si="23"/>
        <v>358575</v>
      </c>
      <c r="Q46" s="27">
        <f t="shared" si="0"/>
        <v>412361.24999999994</v>
      </c>
      <c r="R46" s="27">
        <f>+P46</f>
        <v>358575</v>
      </c>
      <c r="S46" s="32">
        <v>0.1</v>
      </c>
      <c r="T46" s="37">
        <f>F46*H46*4</f>
        <v>1434300</v>
      </c>
      <c r="U46" s="97">
        <f>355775+1000000+78525</f>
        <v>1434300</v>
      </c>
      <c r="V46" s="37">
        <f>T46-U46</f>
        <v>0</v>
      </c>
      <c r="W46" s="25">
        <v>9</v>
      </c>
      <c r="X46" s="25">
        <v>18</v>
      </c>
      <c r="Y46" s="30">
        <v>44899</v>
      </c>
      <c r="Z46" s="30">
        <v>45168</v>
      </c>
      <c r="AA46" s="25">
        <v>36</v>
      </c>
      <c r="AB46" s="38">
        <f>+F46*AA46</f>
        <v>73764</v>
      </c>
      <c r="AC46" s="25" t="s">
        <v>53</v>
      </c>
      <c r="AD46" s="25">
        <v>0</v>
      </c>
      <c r="AE46" s="90">
        <f t="shared" si="18"/>
        <v>73764</v>
      </c>
      <c r="AF46" s="91">
        <f>+AE46</f>
        <v>73764</v>
      </c>
      <c r="AG46" s="25">
        <v>36</v>
      </c>
      <c r="AH46" s="32">
        <v>0.15</v>
      </c>
      <c r="AI46" s="32" t="s">
        <v>46</v>
      </c>
      <c r="AJ46" s="25" t="s">
        <v>54</v>
      </c>
      <c r="AK46" s="39"/>
      <c r="AM46" t="str">
        <f t="shared" si="3"/>
        <v>First F -3</v>
      </c>
    </row>
    <row r="47" spans="1:39" x14ac:dyDescent="0.35">
      <c r="A47" s="22">
        <f t="shared" si="1"/>
        <v>40</v>
      </c>
      <c r="B47" s="65" t="s">
        <v>126</v>
      </c>
      <c r="C47" s="25" t="s">
        <v>127</v>
      </c>
      <c r="D47" s="25" t="s">
        <v>121</v>
      </c>
      <c r="E47" s="27">
        <f>970.78</f>
        <v>970.78</v>
      </c>
      <c r="F47" s="168">
        <f>E47/0.6</f>
        <v>1617.9666666666667</v>
      </c>
      <c r="G47" s="27">
        <v>130</v>
      </c>
      <c r="H47" s="27">
        <v>140</v>
      </c>
      <c r="I47" s="27">
        <v>150</v>
      </c>
      <c r="J47" s="27">
        <f>H47*1.15</f>
        <v>161</v>
      </c>
      <c r="K47" s="27">
        <f t="shared" si="19"/>
        <v>161</v>
      </c>
      <c r="L47" s="27">
        <f t="shared" si="19"/>
        <v>161</v>
      </c>
      <c r="M47" s="27">
        <f>+L47*1.15</f>
        <v>185.14999999999998</v>
      </c>
      <c r="N47" s="27">
        <f t="shared" si="23"/>
        <v>210335.66666666666</v>
      </c>
      <c r="O47" s="27">
        <f t="shared" si="23"/>
        <v>226515.33333333334</v>
      </c>
      <c r="P47" s="27">
        <f t="shared" si="23"/>
        <v>242695</v>
      </c>
      <c r="Q47" s="27">
        <f t="shared" si="0"/>
        <v>260492.63333333333</v>
      </c>
      <c r="R47" s="27">
        <f>+F47*M47</f>
        <v>299566.52833333332</v>
      </c>
      <c r="S47" s="32">
        <v>0.12</v>
      </c>
      <c r="T47" s="37">
        <f>F47*H47*3</f>
        <v>679546</v>
      </c>
      <c r="U47" s="25">
        <f>225400+225400</f>
        <v>450800</v>
      </c>
      <c r="V47" s="37">
        <f>T47-U47</f>
        <v>228746</v>
      </c>
      <c r="W47" s="25">
        <v>9</v>
      </c>
      <c r="X47" s="25">
        <v>12</v>
      </c>
      <c r="Y47" s="98">
        <v>42648</v>
      </c>
      <c r="Z47" s="30">
        <v>42586</v>
      </c>
      <c r="AA47" s="25">
        <v>36</v>
      </c>
      <c r="AB47" s="38">
        <f>+F47*AA47</f>
        <v>58246.8</v>
      </c>
      <c r="AC47" s="25" t="s">
        <v>53</v>
      </c>
      <c r="AD47" s="32">
        <v>0</v>
      </c>
      <c r="AE47" s="90">
        <f t="shared" si="18"/>
        <v>58246.8</v>
      </c>
      <c r="AF47" s="91">
        <f>+AE47</f>
        <v>58246.8</v>
      </c>
      <c r="AG47" s="25">
        <v>36</v>
      </c>
      <c r="AH47" s="32">
        <v>0.15</v>
      </c>
      <c r="AI47" s="32" t="s">
        <v>46</v>
      </c>
      <c r="AJ47" s="25" t="s">
        <v>54</v>
      </c>
      <c r="AK47" s="39"/>
      <c r="AM47" t="str">
        <f t="shared" si="3"/>
        <v>First F -4</v>
      </c>
    </row>
    <row r="48" spans="1:39" x14ac:dyDescent="0.35">
      <c r="A48" s="22">
        <f t="shared" si="1"/>
        <v>41</v>
      </c>
      <c r="B48" s="65" t="s">
        <v>128</v>
      </c>
      <c r="C48" s="25" t="s">
        <v>129</v>
      </c>
      <c r="D48" s="25" t="s">
        <v>121</v>
      </c>
      <c r="E48" s="27">
        <v>9133</v>
      </c>
      <c r="F48" s="168">
        <f>E48/0.7</f>
        <v>13047.142857142859</v>
      </c>
      <c r="G48" s="27">
        <v>70</v>
      </c>
      <c r="H48" s="27">
        <v>70</v>
      </c>
      <c r="I48" s="27">
        <v>70</v>
      </c>
      <c r="J48" s="35">
        <v>80.5</v>
      </c>
      <c r="K48" s="35">
        <v>80.5</v>
      </c>
      <c r="L48" s="35">
        <v>80.5</v>
      </c>
      <c r="M48" s="35">
        <f>+L48*1.15</f>
        <v>92.574999999999989</v>
      </c>
      <c r="N48" s="25">
        <f t="shared" si="23"/>
        <v>913300.00000000012</v>
      </c>
      <c r="O48" s="27">
        <f t="shared" si="23"/>
        <v>913300.00000000012</v>
      </c>
      <c r="P48" s="27">
        <f t="shared" si="23"/>
        <v>913300.00000000012</v>
      </c>
      <c r="Q48" s="27">
        <f t="shared" si="0"/>
        <v>1050295.0000000002</v>
      </c>
      <c r="R48" s="27">
        <f>+F48*M48</f>
        <v>1207839.25</v>
      </c>
      <c r="S48" s="99">
        <v>3.5000000000000003E-2</v>
      </c>
      <c r="T48" s="27">
        <f>13047*4*70</f>
        <v>3653160</v>
      </c>
      <c r="U48" s="25">
        <f>913290+1826580+913290</f>
        <v>3653160</v>
      </c>
      <c r="V48" s="27">
        <f>T48-U48</f>
        <v>0</v>
      </c>
      <c r="W48" s="25">
        <v>12</v>
      </c>
      <c r="X48" s="25">
        <v>18</v>
      </c>
      <c r="Y48" s="30">
        <v>42552</v>
      </c>
      <c r="Z48" s="30">
        <v>42446</v>
      </c>
      <c r="AA48" s="27">
        <v>27</v>
      </c>
      <c r="AB48" s="38">
        <f>+F48*AA48</f>
        <v>352272.85714285716</v>
      </c>
      <c r="AC48" s="27">
        <v>8</v>
      </c>
      <c r="AD48" s="32">
        <v>0.15</v>
      </c>
      <c r="AE48" s="90">
        <f>+AB48*115%</f>
        <v>405113.78571428568</v>
      </c>
      <c r="AF48" s="91">
        <f>+AE48*1.15</f>
        <v>465880.85357142851</v>
      </c>
      <c r="AG48" s="25">
        <v>36</v>
      </c>
      <c r="AH48" s="32">
        <v>0.15</v>
      </c>
      <c r="AI48" s="32" t="s">
        <v>46</v>
      </c>
      <c r="AJ48" s="25" t="s">
        <v>42</v>
      </c>
      <c r="AK48" s="39"/>
      <c r="AM48" t="str">
        <f t="shared" si="3"/>
        <v>First F -5</v>
      </c>
    </row>
    <row r="49" spans="1:39" x14ac:dyDescent="0.35">
      <c r="A49" s="69">
        <f t="shared" si="1"/>
        <v>42</v>
      </c>
      <c r="B49" s="70" t="s">
        <v>130</v>
      </c>
      <c r="C49" s="71" t="s">
        <v>131</v>
      </c>
      <c r="D49" s="71" t="s">
        <v>121</v>
      </c>
      <c r="E49" s="72">
        <v>2515</v>
      </c>
      <c r="F49" s="168">
        <f>E49/0.6</f>
        <v>4191.666666666667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 t="s">
        <v>40</v>
      </c>
      <c r="N49" s="72">
        <f t="shared" si="23"/>
        <v>0</v>
      </c>
      <c r="O49" s="72">
        <f t="shared" si="23"/>
        <v>0</v>
      </c>
      <c r="P49" s="72">
        <f t="shared" si="23"/>
        <v>0</v>
      </c>
      <c r="Q49" s="72">
        <f t="shared" si="0"/>
        <v>0</v>
      </c>
      <c r="R49" s="72">
        <v>0</v>
      </c>
      <c r="S49" s="74">
        <v>0.19</v>
      </c>
      <c r="T49" s="71"/>
      <c r="U49" s="71"/>
      <c r="V49" s="71"/>
      <c r="W49" s="71">
        <v>9</v>
      </c>
      <c r="X49" s="71">
        <v>36</v>
      </c>
      <c r="Y49" s="100">
        <v>42644</v>
      </c>
      <c r="Z49" s="76">
        <v>42710</v>
      </c>
      <c r="AA49" s="71" t="s">
        <v>53</v>
      </c>
      <c r="AB49" s="77">
        <v>0</v>
      </c>
      <c r="AC49" s="71" t="s">
        <v>53</v>
      </c>
      <c r="AD49" s="71">
        <v>0</v>
      </c>
      <c r="AE49" s="95">
        <f t="shared" si="18"/>
        <v>0</v>
      </c>
      <c r="AF49" s="95">
        <v>0</v>
      </c>
      <c r="AG49" s="71"/>
      <c r="AH49" s="74">
        <v>0</v>
      </c>
      <c r="AI49" s="74" t="s">
        <v>46</v>
      </c>
      <c r="AJ49" s="71" t="s">
        <v>54</v>
      </c>
      <c r="AK49" s="39"/>
      <c r="AM49" t="str">
        <f t="shared" si="3"/>
        <v>First F-6</v>
      </c>
    </row>
    <row r="50" spans="1:39" x14ac:dyDescent="0.35">
      <c r="A50" s="22">
        <f t="shared" si="1"/>
        <v>43</v>
      </c>
      <c r="B50" s="65" t="s">
        <v>132</v>
      </c>
      <c r="C50" s="25" t="s">
        <v>133</v>
      </c>
      <c r="D50" s="25" t="s">
        <v>121</v>
      </c>
      <c r="E50" s="27">
        <f>115*10.764</f>
        <v>1237.8599999999999</v>
      </c>
      <c r="F50" s="168">
        <f t="shared" ref="F50:F55" si="24">E50/0.6</f>
        <v>2063.1</v>
      </c>
      <c r="G50" s="27">
        <v>130</v>
      </c>
      <c r="H50" s="27">
        <v>130</v>
      </c>
      <c r="I50" s="27">
        <v>130</v>
      </c>
      <c r="J50" s="35">
        <f>I50*1.15</f>
        <v>149.5</v>
      </c>
      <c r="K50" s="35">
        <f t="shared" ref="K50:L59" si="25">J50</f>
        <v>149.5</v>
      </c>
      <c r="L50" s="35">
        <f t="shared" si="25"/>
        <v>149.5</v>
      </c>
      <c r="M50" s="27" t="s">
        <v>40</v>
      </c>
      <c r="N50" s="27">
        <f t="shared" si="23"/>
        <v>268203</v>
      </c>
      <c r="O50" s="27">
        <f t="shared" si="23"/>
        <v>268203</v>
      </c>
      <c r="P50" s="27">
        <f t="shared" si="23"/>
        <v>268203</v>
      </c>
      <c r="Q50" s="27">
        <f t="shared" si="0"/>
        <v>308433.45</v>
      </c>
      <c r="R50" s="27">
        <f>+J50*F50</f>
        <v>308433.45</v>
      </c>
      <c r="S50" s="101">
        <v>0.11</v>
      </c>
      <c r="T50" s="27">
        <f>4*F50*H50</f>
        <v>1072812</v>
      </c>
      <c r="U50" s="25">
        <f>268710+806130</f>
        <v>1074840</v>
      </c>
      <c r="V50" s="27">
        <f>T50-U50</f>
        <v>-2028</v>
      </c>
      <c r="W50" s="25">
        <v>12</v>
      </c>
      <c r="X50" s="25">
        <v>18</v>
      </c>
      <c r="Y50" s="30">
        <v>43574</v>
      </c>
      <c r="Z50" s="30">
        <v>43707</v>
      </c>
      <c r="AA50" s="25">
        <v>36</v>
      </c>
      <c r="AB50" s="38">
        <f t="shared" ref="AB50:AB67" si="26">+F50*AA50</f>
        <v>74271.599999999991</v>
      </c>
      <c r="AC50" s="25" t="s">
        <v>53</v>
      </c>
      <c r="AD50" s="25">
        <v>0</v>
      </c>
      <c r="AE50" s="90">
        <f>+AB50</f>
        <v>74271.599999999991</v>
      </c>
      <c r="AF50" s="91">
        <f t="shared" ref="AF50:AF55" si="27">+AE50</f>
        <v>74271.599999999991</v>
      </c>
      <c r="AG50" s="25">
        <v>36</v>
      </c>
      <c r="AH50" s="32">
        <v>0.15</v>
      </c>
      <c r="AI50" s="32" t="s">
        <v>46</v>
      </c>
      <c r="AJ50" s="25" t="s">
        <v>42</v>
      </c>
      <c r="AK50" s="39"/>
      <c r="AM50" t="str">
        <f t="shared" si="3"/>
        <v>First F -7</v>
      </c>
    </row>
    <row r="51" spans="1:39" x14ac:dyDescent="0.35">
      <c r="A51" s="22">
        <f t="shared" si="1"/>
        <v>44</v>
      </c>
      <c r="B51" s="67" t="s">
        <v>134</v>
      </c>
      <c r="C51" s="25" t="s">
        <v>135</v>
      </c>
      <c r="D51" s="25" t="s">
        <v>121</v>
      </c>
      <c r="E51" s="27">
        <v>594</v>
      </c>
      <c r="F51" s="168">
        <f t="shared" si="24"/>
        <v>990</v>
      </c>
      <c r="G51" s="27">
        <v>155</v>
      </c>
      <c r="H51" s="27">
        <v>155</v>
      </c>
      <c r="I51" s="27">
        <v>155</v>
      </c>
      <c r="J51" s="35">
        <f>I51*1.15</f>
        <v>178.25</v>
      </c>
      <c r="K51" s="35">
        <f t="shared" si="25"/>
        <v>178.25</v>
      </c>
      <c r="L51" s="35">
        <f t="shared" si="25"/>
        <v>178.25</v>
      </c>
      <c r="M51" s="27" t="s">
        <v>40</v>
      </c>
      <c r="N51" s="27">
        <f t="shared" si="23"/>
        <v>153450</v>
      </c>
      <c r="O51" s="27">
        <f t="shared" si="23"/>
        <v>153450</v>
      </c>
      <c r="P51" s="27">
        <f t="shared" si="23"/>
        <v>153450</v>
      </c>
      <c r="Q51" s="27">
        <f t="shared" si="0"/>
        <v>176467.5</v>
      </c>
      <c r="R51" s="27">
        <f>+F51*I51</f>
        <v>153450</v>
      </c>
      <c r="S51" s="32">
        <v>0.14000000000000001</v>
      </c>
      <c r="T51" s="37">
        <f>F51*H51*3</f>
        <v>460350</v>
      </c>
      <c r="U51" s="68">
        <v>460350</v>
      </c>
      <c r="V51" s="37">
        <f>T51-U51</f>
        <v>0</v>
      </c>
      <c r="W51" s="25">
        <v>9</v>
      </c>
      <c r="X51" s="25">
        <v>15</v>
      </c>
      <c r="Y51" s="30">
        <v>44649</v>
      </c>
      <c r="Z51" s="30">
        <v>44819</v>
      </c>
      <c r="AA51" s="25">
        <v>36</v>
      </c>
      <c r="AB51" s="38">
        <f t="shared" si="26"/>
        <v>35640</v>
      </c>
      <c r="AC51" s="25" t="s">
        <v>53</v>
      </c>
      <c r="AD51" s="25">
        <v>0</v>
      </c>
      <c r="AE51" s="90">
        <f t="shared" ref="AE51:AE55" si="28">+AB51</f>
        <v>35640</v>
      </c>
      <c r="AF51" s="91">
        <f t="shared" si="27"/>
        <v>35640</v>
      </c>
      <c r="AG51" s="25">
        <v>36</v>
      </c>
      <c r="AH51" s="32">
        <v>0.15</v>
      </c>
      <c r="AI51" s="32" t="s">
        <v>46</v>
      </c>
      <c r="AJ51" s="25" t="s">
        <v>54</v>
      </c>
      <c r="AK51" s="39"/>
      <c r="AM51" t="str">
        <f t="shared" si="3"/>
        <v>First F -8</v>
      </c>
    </row>
    <row r="52" spans="1:39" x14ac:dyDescent="0.35">
      <c r="A52" s="22">
        <f t="shared" si="1"/>
        <v>45</v>
      </c>
      <c r="B52" s="65" t="s">
        <v>136</v>
      </c>
      <c r="C52" s="25" t="s">
        <v>137</v>
      </c>
      <c r="D52" s="25" t="s">
        <v>121</v>
      </c>
      <c r="E52" s="27">
        <v>577</v>
      </c>
      <c r="F52" s="168">
        <f t="shared" si="24"/>
        <v>961.66666666666674</v>
      </c>
      <c r="G52" s="27">
        <v>125</v>
      </c>
      <c r="H52" s="27">
        <v>125</v>
      </c>
      <c r="I52" s="27">
        <v>125</v>
      </c>
      <c r="J52" s="35">
        <f>I52*1.15</f>
        <v>143.75</v>
      </c>
      <c r="K52" s="35">
        <f t="shared" si="25"/>
        <v>143.75</v>
      </c>
      <c r="L52" s="35">
        <f t="shared" si="25"/>
        <v>143.75</v>
      </c>
      <c r="M52" s="35">
        <f t="shared" ref="M52:M57" si="29">+L52*1.15</f>
        <v>165.3125</v>
      </c>
      <c r="N52" s="27">
        <f t="shared" si="23"/>
        <v>120208.33333333334</v>
      </c>
      <c r="O52" s="27">
        <f t="shared" si="23"/>
        <v>120208.33333333334</v>
      </c>
      <c r="P52" s="27">
        <f t="shared" si="23"/>
        <v>120208.33333333334</v>
      </c>
      <c r="Q52" s="27">
        <f t="shared" si="0"/>
        <v>138239.58333333334</v>
      </c>
      <c r="R52" s="27">
        <f t="shared" ref="R52:R57" si="30">+F52*M52</f>
        <v>158975.52083333334</v>
      </c>
      <c r="S52" s="32" t="s">
        <v>53</v>
      </c>
      <c r="T52" s="27">
        <f>3*F52*H52</f>
        <v>360625</v>
      </c>
      <c r="U52" s="25">
        <f>120250+240500</f>
        <v>360750</v>
      </c>
      <c r="V52" s="27">
        <f>T52-U52</f>
        <v>-125</v>
      </c>
      <c r="W52" s="25">
        <v>9</v>
      </c>
      <c r="X52" s="25">
        <v>18</v>
      </c>
      <c r="Y52" s="30">
        <v>42679</v>
      </c>
      <c r="Z52" s="30">
        <v>42661</v>
      </c>
      <c r="AA52" s="25">
        <v>36</v>
      </c>
      <c r="AB52" s="38">
        <f t="shared" si="26"/>
        <v>34620</v>
      </c>
      <c r="AC52" s="25" t="s">
        <v>53</v>
      </c>
      <c r="AD52" s="25">
        <v>0</v>
      </c>
      <c r="AE52" s="90">
        <f t="shared" si="28"/>
        <v>34620</v>
      </c>
      <c r="AF52" s="91">
        <f t="shared" si="27"/>
        <v>34620</v>
      </c>
      <c r="AG52" s="25">
        <v>36</v>
      </c>
      <c r="AH52" s="32">
        <v>0.15</v>
      </c>
      <c r="AI52" s="32" t="s">
        <v>46</v>
      </c>
      <c r="AJ52" s="25" t="s">
        <v>42</v>
      </c>
      <c r="AK52" s="39"/>
      <c r="AM52" t="str">
        <f t="shared" si="3"/>
        <v>First F-8A</v>
      </c>
    </row>
    <row r="53" spans="1:39" x14ac:dyDescent="0.35">
      <c r="A53" s="22">
        <f t="shared" si="1"/>
        <v>46</v>
      </c>
      <c r="B53" s="65" t="s">
        <v>138</v>
      </c>
      <c r="C53" s="25" t="s">
        <v>139</v>
      </c>
      <c r="D53" s="25" t="s">
        <v>121</v>
      </c>
      <c r="E53" s="27">
        <v>1118</v>
      </c>
      <c r="F53" s="168">
        <f t="shared" si="24"/>
        <v>1863.3333333333335</v>
      </c>
      <c r="G53" s="27">
        <v>130</v>
      </c>
      <c r="H53" s="27">
        <v>130</v>
      </c>
      <c r="I53" s="27">
        <v>130</v>
      </c>
      <c r="J53" s="27">
        <f>I53</f>
        <v>130</v>
      </c>
      <c r="K53" s="27">
        <f>I53*1.15</f>
        <v>149.5</v>
      </c>
      <c r="L53" s="27">
        <f t="shared" si="25"/>
        <v>149.5</v>
      </c>
      <c r="M53" s="27">
        <f t="shared" si="29"/>
        <v>171.92499999999998</v>
      </c>
      <c r="N53" s="27">
        <f t="shared" si="23"/>
        <v>242233.33333333334</v>
      </c>
      <c r="O53" s="27">
        <f t="shared" si="23"/>
        <v>242233.33333333334</v>
      </c>
      <c r="P53" s="27">
        <f t="shared" si="23"/>
        <v>242233.33333333334</v>
      </c>
      <c r="Q53" s="27">
        <f t="shared" si="0"/>
        <v>278568.33333333337</v>
      </c>
      <c r="R53" s="27">
        <f t="shared" si="30"/>
        <v>320353.58333333331</v>
      </c>
      <c r="S53" s="32">
        <v>0.13</v>
      </c>
      <c r="T53" s="37">
        <f>F53*I53*4</f>
        <v>968933.33333333337</v>
      </c>
      <c r="U53" s="25">
        <f>241540+485030+242190</f>
        <v>968760</v>
      </c>
      <c r="V53" s="37">
        <f t="shared" ref="V53:V70" si="31">T53-U53</f>
        <v>173.33333333337214</v>
      </c>
      <c r="W53" s="25">
        <v>9</v>
      </c>
      <c r="X53" s="25">
        <v>18</v>
      </c>
      <c r="Y53" s="30">
        <v>42548</v>
      </c>
      <c r="Z53" s="30">
        <v>42581</v>
      </c>
      <c r="AA53" s="25">
        <v>36</v>
      </c>
      <c r="AB53" s="38">
        <f t="shared" si="26"/>
        <v>67080</v>
      </c>
      <c r="AC53" s="25" t="s">
        <v>53</v>
      </c>
      <c r="AD53" s="25">
        <v>0</v>
      </c>
      <c r="AE53" s="90">
        <f t="shared" si="28"/>
        <v>67080</v>
      </c>
      <c r="AF53" s="91">
        <f t="shared" si="27"/>
        <v>67080</v>
      </c>
      <c r="AG53" s="25">
        <v>36</v>
      </c>
      <c r="AH53" s="32">
        <v>0.15</v>
      </c>
      <c r="AI53" s="32" t="s">
        <v>46</v>
      </c>
      <c r="AJ53" s="25" t="s">
        <v>42</v>
      </c>
      <c r="AK53" s="39"/>
      <c r="AM53" t="str">
        <f t="shared" si="3"/>
        <v>First F -9</v>
      </c>
    </row>
    <row r="54" spans="1:39" x14ac:dyDescent="0.35">
      <c r="A54" s="22">
        <f t="shared" si="1"/>
        <v>47</v>
      </c>
      <c r="B54" s="102" t="s">
        <v>140</v>
      </c>
      <c r="C54" s="25" t="s">
        <v>141</v>
      </c>
      <c r="D54" s="25" t="s">
        <v>121</v>
      </c>
      <c r="E54" s="27">
        <v>1110</v>
      </c>
      <c r="F54" s="168">
        <f t="shared" si="24"/>
        <v>1850</v>
      </c>
      <c r="G54" s="27">
        <v>140</v>
      </c>
      <c r="H54" s="27">
        <v>150</v>
      </c>
      <c r="I54" s="27">
        <v>160</v>
      </c>
      <c r="J54" s="27">
        <f>I54*1.15</f>
        <v>184</v>
      </c>
      <c r="K54" s="27">
        <f t="shared" ref="K54:K63" si="32">J54</f>
        <v>184</v>
      </c>
      <c r="L54" s="27">
        <f t="shared" si="25"/>
        <v>184</v>
      </c>
      <c r="M54" s="27">
        <f t="shared" si="29"/>
        <v>211.6</v>
      </c>
      <c r="N54" s="27">
        <f t="shared" si="23"/>
        <v>259000</v>
      </c>
      <c r="O54" s="27">
        <f t="shared" si="23"/>
        <v>277500</v>
      </c>
      <c r="P54" s="27">
        <f t="shared" si="23"/>
        <v>296000</v>
      </c>
      <c r="Q54" s="27">
        <f t="shared" si="0"/>
        <v>340400</v>
      </c>
      <c r="R54" s="27">
        <f t="shared" si="30"/>
        <v>391460</v>
      </c>
      <c r="S54" s="32">
        <v>0.14000000000000001</v>
      </c>
      <c r="T54" s="37">
        <f>F54*H54*3</f>
        <v>832500</v>
      </c>
      <c r="U54" s="25">
        <f>256620+513240+62640</f>
        <v>832500</v>
      </c>
      <c r="V54" s="27">
        <f t="shared" si="31"/>
        <v>0</v>
      </c>
      <c r="W54" s="25">
        <v>9</v>
      </c>
      <c r="X54" s="25">
        <v>15</v>
      </c>
      <c r="Y54" s="30">
        <v>42546</v>
      </c>
      <c r="Z54" s="30">
        <v>42486</v>
      </c>
      <c r="AA54" s="25">
        <v>36</v>
      </c>
      <c r="AB54" s="38">
        <f t="shared" si="26"/>
        <v>66600</v>
      </c>
      <c r="AC54" s="25" t="s">
        <v>53</v>
      </c>
      <c r="AD54" s="25">
        <v>0</v>
      </c>
      <c r="AE54" s="90">
        <f t="shared" si="28"/>
        <v>66600</v>
      </c>
      <c r="AF54" s="91">
        <f t="shared" si="27"/>
        <v>66600</v>
      </c>
      <c r="AG54" s="25">
        <v>36</v>
      </c>
      <c r="AH54" s="32">
        <v>0.15</v>
      </c>
      <c r="AI54" s="32" t="s">
        <v>46</v>
      </c>
      <c r="AJ54" s="25" t="s">
        <v>42</v>
      </c>
      <c r="AK54" s="39"/>
      <c r="AM54" t="str">
        <f t="shared" si="3"/>
        <v>First F -10A</v>
      </c>
    </row>
    <row r="55" spans="1:39" x14ac:dyDescent="0.35">
      <c r="A55" s="22">
        <f t="shared" si="1"/>
        <v>48</v>
      </c>
      <c r="B55" s="65" t="s">
        <v>142</v>
      </c>
      <c r="C55" s="25" t="s">
        <v>143</v>
      </c>
      <c r="D55" s="25" t="s">
        <v>121</v>
      </c>
      <c r="E55" s="27">
        <v>1403</v>
      </c>
      <c r="F55" s="168">
        <f t="shared" si="24"/>
        <v>2338.3333333333335</v>
      </c>
      <c r="G55" s="27">
        <v>100</v>
      </c>
      <c r="H55" s="27">
        <v>125</v>
      </c>
      <c r="I55" s="27">
        <v>135</v>
      </c>
      <c r="J55" s="35">
        <v>142.6</v>
      </c>
      <c r="K55" s="35">
        <f t="shared" si="32"/>
        <v>142.6</v>
      </c>
      <c r="L55" s="35">
        <f t="shared" si="25"/>
        <v>142.6</v>
      </c>
      <c r="M55" s="35">
        <f t="shared" si="29"/>
        <v>163.98999999999998</v>
      </c>
      <c r="N55" s="27">
        <f t="shared" si="23"/>
        <v>233833.33333333334</v>
      </c>
      <c r="O55" s="27">
        <f t="shared" si="23"/>
        <v>292291.66666666669</v>
      </c>
      <c r="P55" s="27">
        <f t="shared" si="23"/>
        <v>315675</v>
      </c>
      <c r="Q55" s="27">
        <f t="shared" si="0"/>
        <v>333446.33333333331</v>
      </c>
      <c r="R55" s="27">
        <f t="shared" si="30"/>
        <v>383463.28333333333</v>
      </c>
      <c r="S55" s="32">
        <v>0.12</v>
      </c>
      <c r="T55" s="37">
        <f>F55*120*4</f>
        <v>1122400</v>
      </c>
      <c r="U55" s="25">
        <f>558000+279000+79000+200000</f>
        <v>1116000</v>
      </c>
      <c r="V55" s="37">
        <f t="shared" si="31"/>
        <v>6400</v>
      </c>
      <c r="W55" s="25">
        <v>9</v>
      </c>
      <c r="X55" s="25">
        <v>18</v>
      </c>
      <c r="Y55" s="30">
        <v>42566</v>
      </c>
      <c r="Z55" s="30">
        <v>42774</v>
      </c>
      <c r="AA55" s="25">
        <v>36</v>
      </c>
      <c r="AB55" s="38">
        <f t="shared" si="26"/>
        <v>84180</v>
      </c>
      <c r="AC55" s="25" t="s">
        <v>53</v>
      </c>
      <c r="AD55" s="25">
        <v>0</v>
      </c>
      <c r="AE55" s="90">
        <f t="shared" si="28"/>
        <v>84180</v>
      </c>
      <c r="AF55" s="91">
        <f t="shared" si="27"/>
        <v>84180</v>
      </c>
      <c r="AG55" s="25">
        <v>36</v>
      </c>
      <c r="AH55" s="32">
        <v>0.15</v>
      </c>
      <c r="AI55" s="32" t="s">
        <v>46</v>
      </c>
      <c r="AJ55" s="25" t="s">
        <v>42</v>
      </c>
      <c r="AK55" s="39"/>
      <c r="AM55" t="str">
        <f t="shared" si="3"/>
        <v>First F-10B</v>
      </c>
    </row>
    <row r="56" spans="1:39" x14ac:dyDescent="0.35">
      <c r="A56" s="22">
        <f t="shared" si="1"/>
        <v>49</v>
      </c>
      <c r="B56" s="65" t="s">
        <v>144</v>
      </c>
      <c r="C56" s="25" t="s">
        <v>145</v>
      </c>
      <c r="D56" s="25" t="s">
        <v>121</v>
      </c>
      <c r="E56" s="27">
        <v>8285</v>
      </c>
      <c r="F56" s="168">
        <f>E56/0.7</f>
        <v>11835.714285714286</v>
      </c>
      <c r="G56" s="27">
        <v>78</v>
      </c>
      <c r="H56" s="27">
        <v>78</v>
      </c>
      <c r="I56" s="27">
        <v>78</v>
      </c>
      <c r="J56" s="35">
        <f>I56*1.15</f>
        <v>89.699999999999989</v>
      </c>
      <c r="K56" s="35">
        <f t="shared" si="32"/>
        <v>89.699999999999989</v>
      </c>
      <c r="L56" s="35">
        <f t="shared" si="25"/>
        <v>89.699999999999989</v>
      </c>
      <c r="M56" s="35">
        <f t="shared" si="29"/>
        <v>103.15499999999997</v>
      </c>
      <c r="N56" s="27">
        <f t="shared" si="23"/>
        <v>923185.71428571432</v>
      </c>
      <c r="O56" s="27">
        <f t="shared" si="23"/>
        <v>923185.71428571432</v>
      </c>
      <c r="P56" s="27">
        <f t="shared" si="23"/>
        <v>923185.71428571432</v>
      </c>
      <c r="Q56" s="27">
        <f t="shared" si="0"/>
        <v>1061663.5714285714</v>
      </c>
      <c r="R56" s="27">
        <f t="shared" si="30"/>
        <v>1220913.1071428568</v>
      </c>
      <c r="S56" s="99">
        <v>3.2500000000000001E-2</v>
      </c>
      <c r="T56" s="27">
        <f>4*F56*H56</f>
        <v>3692742.8571428573</v>
      </c>
      <c r="U56" s="25">
        <f>200000+1646416+923208+923208</f>
        <v>3692832</v>
      </c>
      <c r="V56" s="27">
        <f t="shared" si="31"/>
        <v>-89.142857142724097</v>
      </c>
      <c r="W56" s="25">
        <v>12</v>
      </c>
      <c r="X56" s="25">
        <v>24</v>
      </c>
      <c r="Y56" s="30">
        <v>42517</v>
      </c>
      <c r="Z56" s="30">
        <v>42424</v>
      </c>
      <c r="AA56" s="27">
        <v>25</v>
      </c>
      <c r="AB56" s="38">
        <f t="shared" si="26"/>
        <v>295892.85714285716</v>
      </c>
      <c r="AC56" s="27" t="s">
        <v>45</v>
      </c>
      <c r="AD56" s="32">
        <v>0.15</v>
      </c>
      <c r="AE56" s="90">
        <f>+AB56*115%</f>
        <v>340276.78571428568</v>
      </c>
      <c r="AF56" s="91">
        <f>+AE56*1.15</f>
        <v>391318.30357142852</v>
      </c>
      <c r="AG56" s="25">
        <v>36</v>
      </c>
      <c r="AH56" s="32">
        <v>0.15</v>
      </c>
      <c r="AI56" s="32" t="s">
        <v>46</v>
      </c>
      <c r="AJ56" s="25" t="s">
        <v>42</v>
      </c>
      <c r="AK56" s="39"/>
      <c r="AM56" t="str">
        <f t="shared" si="3"/>
        <v>First F -11</v>
      </c>
    </row>
    <row r="57" spans="1:39" x14ac:dyDescent="0.35">
      <c r="A57" s="22">
        <f t="shared" si="1"/>
        <v>50</v>
      </c>
      <c r="B57" s="65" t="s">
        <v>146</v>
      </c>
      <c r="C57" s="25" t="s">
        <v>147</v>
      </c>
      <c r="D57" s="25" t="s">
        <v>121</v>
      </c>
      <c r="E57" s="27">
        <v>1976</v>
      </c>
      <c r="F57" s="168">
        <f>E57/0.6</f>
        <v>3293.3333333333335</v>
      </c>
      <c r="G57" s="27">
        <v>120</v>
      </c>
      <c r="H57" s="27">
        <v>120</v>
      </c>
      <c r="I57" s="27">
        <v>120</v>
      </c>
      <c r="J57" s="27">
        <f>I57*1.15</f>
        <v>138</v>
      </c>
      <c r="K57" s="27">
        <f t="shared" si="32"/>
        <v>138</v>
      </c>
      <c r="L57" s="27">
        <f t="shared" si="25"/>
        <v>138</v>
      </c>
      <c r="M57" s="27">
        <f t="shared" si="29"/>
        <v>158.69999999999999</v>
      </c>
      <c r="N57" s="27">
        <f t="shared" si="23"/>
        <v>395200</v>
      </c>
      <c r="O57" s="27">
        <f t="shared" si="23"/>
        <v>395200</v>
      </c>
      <c r="P57" s="27">
        <f t="shared" si="23"/>
        <v>395200</v>
      </c>
      <c r="Q57" s="27">
        <f t="shared" si="0"/>
        <v>454480</v>
      </c>
      <c r="R57" s="27">
        <f t="shared" si="30"/>
        <v>522652</v>
      </c>
      <c r="S57" s="32">
        <v>0.15</v>
      </c>
      <c r="T57" s="37">
        <f>F57*I57*4</f>
        <v>1580800</v>
      </c>
      <c r="U57" s="25">
        <f>385080+1155240</f>
        <v>1540320</v>
      </c>
      <c r="V57" s="27">
        <f t="shared" si="31"/>
        <v>40480</v>
      </c>
      <c r="W57" s="25">
        <v>9</v>
      </c>
      <c r="X57" s="25">
        <v>12</v>
      </c>
      <c r="Y57" s="30">
        <v>42623</v>
      </c>
      <c r="Z57" s="30">
        <v>43174</v>
      </c>
      <c r="AA57" s="25">
        <v>36</v>
      </c>
      <c r="AB57" s="38">
        <f t="shared" si="26"/>
        <v>118560</v>
      </c>
      <c r="AC57" s="25" t="s">
        <v>53</v>
      </c>
      <c r="AD57" s="25">
        <v>0</v>
      </c>
      <c r="AE57" s="90">
        <f>+AB57</f>
        <v>118560</v>
      </c>
      <c r="AF57" s="91">
        <f>+AE57</f>
        <v>118560</v>
      </c>
      <c r="AG57" s="25">
        <v>36</v>
      </c>
      <c r="AH57" s="32">
        <v>0.15</v>
      </c>
      <c r="AI57" s="32" t="s">
        <v>46</v>
      </c>
      <c r="AJ57" s="25" t="s">
        <v>42</v>
      </c>
      <c r="AK57" s="39"/>
      <c r="AM57" t="str">
        <f t="shared" si="3"/>
        <v>First F -12</v>
      </c>
    </row>
    <row r="58" spans="1:39" x14ac:dyDescent="0.35">
      <c r="A58" s="22">
        <f t="shared" si="1"/>
        <v>51</v>
      </c>
      <c r="B58" s="65" t="s">
        <v>148</v>
      </c>
      <c r="C58" s="25" t="s">
        <v>149</v>
      </c>
      <c r="D58" s="25" t="s">
        <v>121</v>
      </c>
      <c r="E58" s="27">
        <v>2040</v>
      </c>
      <c r="F58" s="168">
        <f>E58/0.6</f>
        <v>3400</v>
      </c>
      <c r="G58" s="27">
        <v>130</v>
      </c>
      <c r="H58" s="27">
        <v>130</v>
      </c>
      <c r="I58" s="27">
        <v>130</v>
      </c>
      <c r="J58" s="35">
        <f>I58*1.15</f>
        <v>149.5</v>
      </c>
      <c r="K58" s="35">
        <f t="shared" si="32"/>
        <v>149.5</v>
      </c>
      <c r="L58" s="35">
        <f t="shared" si="25"/>
        <v>149.5</v>
      </c>
      <c r="M58" s="27" t="s">
        <v>40</v>
      </c>
      <c r="N58" s="27">
        <f t="shared" si="23"/>
        <v>442000</v>
      </c>
      <c r="O58" s="27">
        <f t="shared" si="23"/>
        <v>442000</v>
      </c>
      <c r="P58" s="27">
        <f t="shared" si="23"/>
        <v>442000</v>
      </c>
      <c r="Q58" s="27">
        <f t="shared" si="0"/>
        <v>508300</v>
      </c>
      <c r="R58" s="27">
        <f>+Q58</f>
        <v>508300</v>
      </c>
      <c r="S58" s="78" t="s">
        <v>53</v>
      </c>
      <c r="T58" s="37">
        <f>F58*125*5</f>
        <v>2125000</v>
      </c>
      <c r="U58" s="25">
        <f>871520+1326000</f>
        <v>2197520</v>
      </c>
      <c r="V58" s="37">
        <f t="shared" si="31"/>
        <v>-72520</v>
      </c>
      <c r="W58" s="25">
        <v>9</v>
      </c>
      <c r="X58" s="25">
        <v>24</v>
      </c>
      <c r="Y58" s="30">
        <v>43231</v>
      </c>
      <c r="Z58" s="30">
        <v>43207</v>
      </c>
      <c r="AA58" s="25">
        <v>36</v>
      </c>
      <c r="AB58" s="38">
        <f t="shared" si="26"/>
        <v>122400</v>
      </c>
      <c r="AC58" s="25" t="s">
        <v>53</v>
      </c>
      <c r="AD58" s="25">
        <v>0</v>
      </c>
      <c r="AE58" s="90">
        <f t="shared" ref="AE58" si="33">+AB58</f>
        <v>122400</v>
      </c>
      <c r="AF58" s="91">
        <f>+AE58</f>
        <v>122400</v>
      </c>
      <c r="AG58" s="25">
        <v>36</v>
      </c>
      <c r="AH58" s="32">
        <v>0.15</v>
      </c>
      <c r="AI58" s="32" t="s">
        <v>46</v>
      </c>
      <c r="AJ58" s="25" t="s">
        <v>54</v>
      </c>
      <c r="AK58" s="39"/>
      <c r="AM58" t="str">
        <f t="shared" si="3"/>
        <v>First F-13</v>
      </c>
    </row>
    <row r="59" spans="1:39" x14ac:dyDescent="0.35">
      <c r="A59" s="22">
        <f t="shared" si="1"/>
        <v>52</v>
      </c>
      <c r="B59" s="65" t="s">
        <v>150</v>
      </c>
      <c r="C59" s="25" t="s">
        <v>151</v>
      </c>
      <c r="D59" s="25" t="s">
        <v>121</v>
      </c>
      <c r="E59" s="27">
        <v>11818</v>
      </c>
      <c r="F59" s="168">
        <f>E59/0.75</f>
        <v>15757.333333333334</v>
      </c>
      <c r="G59" s="27">
        <v>60.5</v>
      </c>
      <c r="H59" s="27">
        <v>60.5</v>
      </c>
      <c r="I59" s="27">
        <v>60.5</v>
      </c>
      <c r="J59" s="27">
        <f>+I59*1.15</f>
        <v>69.574999999999989</v>
      </c>
      <c r="K59" s="27">
        <f t="shared" si="32"/>
        <v>69.574999999999989</v>
      </c>
      <c r="L59" s="27">
        <f t="shared" si="25"/>
        <v>69.574999999999989</v>
      </c>
      <c r="M59" s="27" t="s">
        <v>40</v>
      </c>
      <c r="N59" s="27">
        <f t="shared" si="23"/>
        <v>953318.66666666674</v>
      </c>
      <c r="O59" s="27">
        <f t="shared" si="23"/>
        <v>953318.66666666674</v>
      </c>
      <c r="P59" s="27">
        <f t="shared" si="23"/>
        <v>953318.66666666674</v>
      </c>
      <c r="Q59" s="27">
        <f t="shared" si="0"/>
        <v>1096316.4666666666</v>
      </c>
      <c r="R59" s="27">
        <f>+P59</f>
        <v>953318.66666666674</v>
      </c>
      <c r="S59" s="32">
        <v>0.09</v>
      </c>
      <c r="T59" s="27">
        <f>6*65*15757</f>
        <v>6145230</v>
      </c>
      <c r="U59" s="25">
        <v>1024205</v>
      </c>
      <c r="V59" s="37">
        <f t="shared" si="31"/>
        <v>5121025</v>
      </c>
      <c r="W59" s="25">
        <v>12</v>
      </c>
      <c r="X59" s="25">
        <v>24</v>
      </c>
      <c r="Y59" s="30">
        <v>44560</v>
      </c>
      <c r="Z59" s="30">
        <v>44568</v>
      </c>
      <c r="AA59" s="25">
        <v>24</v>
      </c>
      <c r="AB59" s="38">
        <f t="shared" si="26"/>
        <v>378176</v>
      </c>
      <c r="AC59" s="25">
        <v>7</v>
      </c>
      <c r="AD59" s="32">
        <v>0.15</v>
      </c>
      <c r="AE59" s="90">
        <f>+AB59*115%</f>
        <v>434902.39999999997</v>
      </c>
      <c r="AF59" s="91">
        <f>+AE59</f>
        <v>434902.39999999997</v>
      </c>
      <c r="AG59" s="25">
        <v>36</v>
      </c>
      <c r="AH59" s="32">
        <v>0.15</v>
      </c>
      <c r="AI59" s="32" t="s">
        <v>46</v>
      </c>
      <c r="AJ59" s="25" t="s">
        <v>42</v>
      </c>
      <c r="AK59" s="39"/>
      <c r="AM59" t="str">
        <f t="shared" si="3"/>
        <v>First F-14</v>
      </c>
    </row>
    <row r="60" spans="1:39" x14ac:dyDescent="0.35">
      <c r="A60" s="22">
        <f t="shared" si="1"/>
        <v>53</v>
      </c>
      <c r="B60" s="65" t="s">
        <v>107</v>
      </c>
      <c r="C60" s="25" t="s">
        <v>38</v>
      </c>
      <c r="D60" s="25" t="s">
        <v>121</v>
      </c>
      <c r="E60" s="27">
        <v>31276.34</v>
      </c>
      <c r="F60" s="168">
        <f>E60*1.25</f>
        <v>39095.425000000003</v>
      </c>
      <c r="G60" s="27">
        <v>57</v>
      </c>
      <c r="H60" s="27">
        <v>58</v>
      </c>
      <c r="I60" s="27">
        <v>60</v>
      </c>
      <c r="J60" s="35">
        <f>I60*1.12</f>
        <v>67.2</v>
      </c>
      <c r="K60" s="35">
        <f t="shared" si="32"/>
        <v>67.2</v>
      </c>
      <c r="L60" s="35">
        <f>K60</f>
        <v>67.2</v>
      </c>
      <c r="M60" s="27">
        <f>+L60*1.12</f>
        <v>75.26400000000001</v>
      </c>
      <c r="N60" s="27">
        <f t="shared" si="23"/>
        <v>2228439.2250000001</v>
      </c>
      <c r="O60" s="27">
        <f t="shared" si="23"/>
        <v>2267534.6500000004</v>
      </c>
      <c r="P60" s="27">
        <f t="shared" si="23"/>
        <v>2345725.5</v>
      </c>
      <c r="Q60" s="27">
        <f t="shared" si="0"/>
        <v>2627212.5600000005</v>
      </c>
      <c r="R60" s="27">
        <f>+F60*M60</f>
        <v>2942478.0672000004</v>
      </c>
      <c r="S60" s="32">
        <v>7.0000000000000007E-2</v>
      </c>
      <c r="T60" s="37">
        <f>F60*I60*4</f>
        <v>9382902</v>
      </c>
      <c r="U60" s="25">
        <f>6990120+2392647</f>
        <v>9382767</v>
      </c>
      <c r="V60" s="37">
        <f t="shared" si="31"/>
        <v>135</v>
      </c>
      <c r="W60" s="25">
        <v>10</v>
      </c>
      <c r="X60" s="25">
        <v>36</v>
      </c>
      <c r="Y60" s="30">
        <v>42513</v>
      </c>
      <c r="Z60" s="30">
        <v>42457</v>
      </c>
      <c r="AA60" s="27">
        <v>16</v>
      </c>
      <c r="AB60" s="38">
        <f t="shared" si="26"/>
        <v>625526.80000000005</v>
      </c>
      <c r="AC60" s="27">
        <v>7</v>
      </c>
      <c r="AD60" s="32">
        <v>0.12</v>
      </c>
      <c r="AE60" s="90">
        <f>+AB60*112%</f>
        <v>700590.01600000006</v>
      </c>
      <c r="AF60" s="31">
        <f>+AE60*1.12</f>
        <v>784660.81792000018</v>
      </c>
      <c r="AG60" s="25">
        <v>36</v>
      </c>
      <c r="AH60" s="32">
        <v>0.12</v>
      </c>
      <c r="AI60" s="32" t="s">
        <v>46</v>
      </c>
      <c r="AJ60" s="25" t="s">
        <v>42</v>
      </c>
      <c r="AK60" s="39"/>
      <c r="AM60" t="str">
        <f t="shared" si="3"/>
        <v>First Anchor Store 1</v>
      </c>
    </row>
    <row r="61" spans="1:39" x14ac:dyDescent="0.35">
      <c r="A61" s="22">
        <f t="shared" si="1"/>
        <v>54</v>
      </c>
      <c r="B61" s="65" t="s">
        <v>109</v>
      </c>
      <c r="C61" s="25" t="s">
        <v>48</v>
      </c>
      <c r="D61" s="25" t="s">
        <v>121</v>
      </c>
      <c r="E61" s="27">
        <v>6939</v>
      </c>
      <c r="F61" s="168">
        <f>E61/0.7</f>
        <v>9912.8571428571431</v>
      </c>
      <c r="G61" s="27">
        <v>60</v>
      </c>
      <c r="H61" s="27">
        <v>70</v>
      </c>
      <c r="I61" s="27">
        <v>80</v>
      </c>
      <c r="J61" s="27">
        <f>I61*1.15</f>
        <v>92</v>
      </c>
      <c r="K61" s="27">
        <f t="shared" si="32"/>
        <v>92</v>
      </c>
      <c r="L61" s="27">
        <f>K61</f>
        <v>92</v>
      </c>
      <c r="M61" s="27">
        <f>+L61*1.15</f>
        <v>105.8</v>
      </c>
      <c r="N61" s="27">
        <f t="shared" si="23"/>
        <v>594771.42857142864</v>
      </c>
      <c r="O61" s="27">
        <f t="shared" si="23"/>
        <v>693900</v>
      </c>
      <c r="P61" s="27">
        <f t="shared" si="23"/>
        <v>793028.57142857148</v>
      </c>
      <c r="Q61" s="27">
        <f t="shared" si="0"/>
        <v>911982.85714285716</v>
      </c>
      <c r="R61" s="27">
        <f>+F61*M61</f>
        <v>1048780.2857142857</v>
      </c>
      <c r="S61" s="74">
        <v>0.09</v>
      </c>
      <c r="T61" s="71">
        <f>4*70*F61</f>
        <v>2775600</v>
      </c>
      <c r="U61" s="71">
        <f>1882451+893150</f>
        <v>2775601</v>
      </c>
      <c r="V61" s="75">
        <f t="shared" si="31"/>
        <v>-1</v>
      </c>
      <c r="W61" s="71">
        <v>9</v>
      </c>
      <c r="X61" s="71">
        <v>36</v>
      </c>
      <c r="Y61" s="30">
        <v>42491</v>
      </c>
      <c r="Z61" s="30">
        <v>42375</v>
      </c>
      <c r="AA61" s="27">
        <v>15</v>
      </c>
      <c r="AB61" s="31">
        <f t="shared" si="26"/>
        <v>148692.85714285716</v>
      </c>
      <c r="AC61" s="27">
        <v>8</v>
      </c>
      <c r="AD61" s="32">
        <v>0.15</v>
      </c>
      <c r="AE61" s="91">
        <f>+AB61*115%</f>
        <v>170996.78571428571</v>
      </c>
      <c r="AF61" s="31">
        <f>+AE61*115%</f>
        <v>196646.30357142855</v>
      </c>
      <c r="AG61" s="25">
        <v>36</v>
      </c>
      <c r="AH61" s="32">
        <v>0.15</v>
      </c>
      <c r="AI61" s="32" t="s">
        <v>46</v>
      </c>
      <c r="AJ61" s="25" t="s">
        <v>42</v>
      </c>
      <c r="AK61" s="39"/>
      <c r="AM61" t="str">
        <f t="shared" si="3"/>
        <v>First Anchor Store 2</v>
      </c>
    </row>
    <row r="62" spans="1:39" x14ac:dyDescent="0.35">
      <c r="A62" s="22">
        <f t="shared" si="1"/>
        <v>55</v>
      </c>
      <c r="B62" s="65" t="s">
        <v>152</v>
      </c>
      <c r="C62" s="25" t="s">
        <v>153</v>
      </c>
      <c r="D62" s="25" t="s">
        <v>154</v>
      </c>
      <c r="E62" s="27">
        <v>66934</v>
      </c>
      <c r="F62" s="168">
        <f>E62*1.2</f>
        <v>80320.800000000003</v>
      </c>
      <c r="G62" s="27">
        <v>48</v>
      </c>
      <c r="H62" s="27">
        <v>48</v>
      </c>
      <c r="I62" s="27">
        <v>48</v>
      </c>
      <c r="J62" s="27">
        <f>I62+I62*12%</f>
        <v>53.76</v>
      </c>
      <c r="K62" s="27">
        <f t="shared" si="32"/>
        <v>53.76</v>
      </c>
      <c r="L62" s="27">
        <f>K62</f>
        <v>53.76</v>
      </c>
      <c r="M62" s="27">
        <f>+L62*1.12</f>
        <v>60.211200000000005</v>
      </c>
      <c r="N62" s="27">
        <f t="shared" si="23"/>
        <v>3855398.4000000004</v>
      </c>
      <c r="O62" s="27">
        <f t="shared" si="23"/>
        <v>3855398.4000000004</v>
      </c>
      <c r="P62" s="27">
        <f t="shared" si="23"/>
        <v>3855398.4000000004</v>
      </c>
      <c r="Q62" s="27">
        <f t="shared" si="0"/>
        <v>4318046.2079999996</v>
      </c>
      <c r="R62" s="27">
        <f>+F62*M62</f>
        <v>4836211.7529600002</v>
      </c>
      <c r="S62" s="32">
        <v>0.16</v>
      </c>
      <c r="T62" s="37">
        <f>F62*H62*3</f>
        <v>11566195.200000001</v>
      </c>
      <c r="U62" s="27">
        <f>(T62/3)+3767040</f>
        <v>7622438.4000000004</v>
      </c>
      <c r="V62" s="37">
        <f t="shared" si="31"/>
        <v>3943756.8000000007</v>
      </c>
      <c r="W62" s="25">
        <v>20</v>
      </c>
      <c r="X62" s="25">
        <v>60</v>
      </c>
      <c r="Y62" s="30">
        <v>42457</v>
      </c>
      <c r="Z62" s="103">
        <v>42712</v>
      </c>
      <c r="AA62" s="27">
        <v>14</v>
      </c>
      <c r="AB62" s="38">
        <f t="shared" si="26"/>
        <v>1124491.2</v>
      </c>
      <c r="AC62" s="27" t="s">
        <v>45</v>
      </c>
      <c r="AD62" s="32">
        <v>0.12</v>
      </c>
      <c r="AE62" s="90">
        <f>+AB62*112%</f>
        <v>1259430.1440000001</v>
      </c>
      <c r="AF62" s="91">
        <f>+AE62*1.12</f>
        <v>1410561.7612800002</v>
      </c>
      <c r="AG62" s="25">
        <v>36</v>
      </c>
      <c r="AH62" s="32">
        <v>0.12</v>
      </c>
      <c r="AI62" s="32" t="s">
        <v>46</v>
      </c>
      <c r="AJ62" s="25" t="s">
        <v>42</v>
      </c>
      <c r="AK62" s="39"/>
      <c r="AM62" t="str">
        <f t="shared" si="3"/>
        <v>Second &amp; Third Multiplex</v>
      </c>
    </row>
    <row r="63" spans="1:39" x14ac:dyDescent="0.35">
      <c r="A63" s="22">
        <f t="shared" si="1"/>
        <v>56</v>
      </c>
      <c r="B63" s="65" t="s">
        <v>155</v>
      </c>
      <c r="C63" s="25" t="s">
        <v>156</v>
      </c>
      <c r="D63" s="25" t="s">
        <v>157</v>
      </c>
      <c r="E63" s="27">
        <v>528.6</v>
      </c>
      <c r="F63" s="168">
        <f>E63/0.6</f>
        <v>881.00000000000011</v>
      </c>
      <c r="G63" s="27">
        <v>125</v>
      </c>
      <c r="H63" s="27">
        <v>150</v>
      </c>
      <c r="I63" s="27">
        <v>150</v>
      </c>
      <c r="J63" s="35">
        <f>I63*1.15</f>
        <v>172.5</v>
      </c>
      <c r="K63" s="35">
        <f t="shared" si="32"/>
        <v>172.5</v>
      </c>
      <c r="L63" s="35">
        <f>K63</f>
        <v>172.5</v>
      </c>
      <c r="M63" s="35">
        <f>+L63*1.15</f>
        <v>198.37499999999997</v>
      </c>
      <c r="N63" s="27">
        <f t="shared" si="23"/>
        <v>110125.00000000001</v>
      </c>
      <c r="O63" s="27">
        <f t="shared" si="23"/>
        <v>132150.00000000003</v>
      </c>
      <c r="P63" s="27">
        <f t="shared" si="23"/>
        <v>132150.00000000003</v>
      </c>
      <c r="Q63" s="27">
        <f t="shared" si="0"/>
        <v>151972.50000000003</v>
      </c>
      <c r="R63" s="27">
        <f>+F63*M63</f>
        <v>174768.375</v>
      </c>
      <c r="S63" s="32">
        <v>7.0000000000000007E-2</v>
      </c>
      <c r="T63" s="37">
        <f>F63*150*3</f>
        <v>396450.00000000012</v>
      </c>
      <c r="U63" s="25">
        <f>122550+122550+122550</f>
        <v>367650</v>
      </c>
      <c r="V63" s="37">
        <f t="shared" si="31"/>
        <v>28800.000000000116</v>
      </c>
      <c r="W63" s="25">
        <v>9</v>
      </c>
      <c r="X63" s="25">
        <v>12</v>
      </c>
      <c r="Y63" s="30">
        <v>42760</v>
      </c>
      <c r="Z63" s="30">
        <v>42710</v>
      </c>
      <c r="AA63" s="25">
        <v>36</v>
      </c>
      <c r="AB63" s="38">
        <f t="shared" si="26"/>
        <v>31716.000000000004</v>
      </c>
      <c r="AC63" s="25" t="s">
        <v>53</v>
      </c>
      <c r="AD63" s="25">
        <v>0</v>
      </c>
      <c r="AE63" s="90">
        <f>+AB63</f>
        <v>31716.000000000004</v>
      </c>
      <c r="AF63" s="91">
        <f>+AE63</f>
        <v>31716.000000000004</v>
      </c>
      <c r="AG63" s="25">
        <v>36</v>
      </c>
      <c r="AH63" s="32">
        <v>0.15</v>
      </c>
      <c r="AI63" s="32" t="s">
        <v>46</v>
      </c>
      <c r="AJ63" s="25" t="s">
        <v>54</v>
      </c>
      <c r="AK63" s="39"/>
      <c r="AM63" t="str">
        <f t="shared" si="3"/>
        <v>Second SF-01</v>
      </c>
    </row>
    <row r="64" spans="1:39" x14ac:dyDescent="0.35">
      <c r="A64" s="22">
        <f t="shared" si="1"/>
        <v>57</v>
      </c>
      <c r="B64" s="104" t="s">
        <v>49</v>
      </c>
      <c r="C64" s="25" t="s">
        <v>158</v>
      </c>
      <c r="D64" s="25" t="s">
        <v>157</v>
      </c>
      <c r="E64" s="27">
        <v>517</v>
      </c>
      <c r="F64" s="28">
        <f>E64/0.6</f>
        <v>861.66666666666674</v>
      </c>
      <c r="G64" s="46"/>
      <c r="H64" s="46"/>
      <c r="I64" s="46"/>
      <c r="J64" s="46"/>
      <c r="K64" s="46"/>
      <c r="L64" s="46"/>
      <c r="M64" s="46"/>
      <c r="N64" s="66">
        <f t="shared" si="23"/>
        <v>0</v>
      </c>
      <c r="O64" s="66">
        <f t="shared" si="23"/>
        <v>0</v>
      </c>
      <c r="P64" s="66">
        <f t="shared" si="23"/>
        <v>0</v>
      </c>
      <c r="Q64" s="66">
        <f t="shared" si="0"/>
        <v>0</v>
      </c>
      <c r="R64" s="66">
        <f>+Q64</f>
        <v>0</v>
      </c>
      <c r="S64" s="32"/>
      <c r="T64" s="37">
        <v>537540</v>
      </c>
      <c r="U64" s="25">
        <f>134385+403155</f>
        <v>537540</v>
      </c>
      <c r="V64" s="37">
        <f t="shared" si="31"/>
        <v>0</v>
      </c>
      <c r="W64" s="25">
        <v>9</v>
      </c>
      <c r="X64" s="25">
        <v>24</v>
      </c>
      <c r="Y64" s="30">
        <v>45001</v>
      </c>
      <c r="Z64" s="103">
        <v>44944</v>
      </c>
      <c r="AA64" s="25">
        <v>36</v>
      </c>
      <c r="AB64" s="31">
        <f t="shared" si="26"/>
        <v>31020.000000000004</v>
      </c>
      <c r="AC64" s="25" t="s">
        <v>40</v>
      </c>
      <c r="AD64" s="25">
        <v>0</v>
      </c>
      <c r="AE64" s="91">
        <f t="shared" ref="AE64:AE73" si="34">+AB64</f>
        <v>31020.000000000004</v>
      </c>
      <c r="AF64" s="91">
        <f>+AE64</f>
        <v>31020.000000000004</v>
      </c>
      <c r="AG64" s="25" t="s">
        <v>40</v>
      </c>
      <c r="AH64" s="32" t="s">
        <v>40</v>
      </c>
      <c r="AI64" s="32" t="s">
        <v>40</v>
      </c>
      <c r="AJ64" s="82" t="s">
        <v>49</v>
      </c>
      <c r="AK64" s="39"/>
      <c r="AM64" t="str">
        <f t="shared" si="3"/>
        <v>Second SF-02</v>
      </c>
    </row>
    <row r="65" spans="1:39" x14ac:dyDescent="0.35">
      <c r="A65" s="69">
        <f t="shared" si="1"/>
        <v>58</v>
      </c>
      <c r="B65" s="70" t="s">
        <v>159</v>
      </c>
      <c r="C65" s="71" t="s">
        <v>160</v>
      </c>
      <c r="D65" s="71" t="s">
        <v>157</v>
      </c>
      <c r="E65" s="72">
        <v>3106</v>
      </c>
      <c r="F65" s="168">
        <f>E65/0.6</f>
        <v>5176.666666666667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 t="s">
        <v>40</v>
      </c>
      <c r="N65" s="72">
        <f t="shared" si="23"/>
        <v>0</v>
      </c>
      <c r="O65" s="72">
        <f t="shared" si="23"/>
        <v>0</v>
      </c>
      <c r="P65" s="72">
        <f t="shared" si="23"/>
        <v>0</v>
      </c>
      <c r="Q65" s="72">
        <f t="shared" si="0"/>
        <v>0</v>
      </c>
      <c r="R65" s="72">
        <v>0</v>
      </c>
      <c r="S65" s="32">
        <v>0.08</v>
      </c>
      <c r="T65" s="27">
        <v>1200000</v>
      </c>
      <c r="U65" s="25">
        <f>300000+900000</f>
        <v>1200000</v>
      </c>
      <c r="V65" s="37">
        <f t="shared" si="31"/>
        <v>0</v>
      </c>
      <c r="W65" s="25">
        <v>9</v>
      </c>
      <c r="X65" s="25">
        <v>18</v>
      </c>
      <c r="Y65" s="30">
        <v>42602</v>
      </c>
      <c r="Z65" s="103">
        <v>42576</v>
      </c>
      <c r="AA65" s="25">
        <v>36</v>
      </c>
      <c r="AB65" s="38">
        <f t="shared" si="26"/>
        <v>186360</v>
      </c>
      <c r="AC65" s="25" t="s">
        <v>53</v>
      </c>
      <c r="AD65" s="25">
        <v>0</v>
      </c>
      <c r="AE65" s="90">
        <f t="shared" si="34"/>
        <v>186360</v>
      </c>
      <c r="AF65" s="91">
        <f>+AE65</f>
        <v>186360</v>
      </c>
      <c r="AG65" s="25">
        <v>0</v>
      </c>
      <c r="AH65" s="32">
        <v>0.15</v>
      </c>
      <c r="AI65" s="32" t="s">
        <v>46</v>
      </c>
      <c r="AJ65" s="25" t="s">
        <v>42</v>
      </c>
      <c r="AK65" s="39"/>
      <c r="AM65" t="str">
        <f t="shared" si="3"/>
        <v>Second SF-03</v>
      </c>
    </row>
    <row r="66" spans="1:39" x14ac:dyDescent="0.35">
      <c r="A66" s="22">
        <f t="shared" si="1"/>
        <v>59</v>
      </c>
      <c r="B66" s="65" t="s">
        <v>161</v>
      </c>
      <c r="C66" s="25" t="s">
        <v>162</v>
      </c>
      <c r="D66" s="25" t="s">
        <v>157</v>
      </c>
      <c r="E66" s="27">
        <v>2500</v>
      </c>
      <c r="F66" s="168">
        <f>E66/0.65</f>
        <v>3846.1538461538462</v>
      </c>
      <c r="G66" s="27">
        <v>90</v>
      </c>
      <c r="H66" s="27">
        <v>95</v>
      </c>
      <c r="I66" s="27">
        <v>95</v>
      </c>
      <c r="J66" s="35">
        <f>I66*1.15</f>
        <v>109.24999999999999</v>
      </c>
      <c r="K66" s="35">
        <f>J66</f>
        <v>109.24999999999999</v>
      </c>
      <c r="L66" s="35">
        <f>K66</f>
        <v>109.24999999999999</v>
      </c>
      <c r="M66" s="35">
        <f>+L66*1.15</f>
        <v>125.63749999999997</v>
      </c>
      <c r="N66" s="27">
        <f t="shared" si="23"/>
        <v>346153.84615384619</v>
      </c>
      <c r="O66" s="27">
        <f t="shared" si="23"/>
        <v>365384.61538461538</v>
      </c>
      <c r="P66" s="27">
        <f t="shared" si="23"/>
        <v>365384.61538461538</v>
      </c>
      <c r="Q66" s="27">
        <f t="shared" si="0"/>
        <v>420192.30769230763</v>
      </c>
      <c r="R66" s="27">
        <f>+M66*F66</f>
        <v>483221.15384615376</v>
      </c>
      <c r="S66" s="32">
        <v>0.17</v>
      </c>
      <c r="T66" s="37">
        <f>F66*I66*4</f>
        <v>1461538.4615384615</v>
      </c>
      <c r="U66" s="25">
        <v>362425</v>
      </c>
      <c r="V66" s="37">
        <f t="shared" si="31"/>
        <v>1099113.4615384615</v>
      </c>
      <c r="W66" s="25">
        <v>9</v>
      </c>
      <c r="X66" s="25">
        <v>36</v>
      </c>
      <c r="Y66" s="30">
        <v>43777</v>
      </c>
      <c r="Z66" s="30">
        <v>43777</v>
      </c>
      <c r="AA66" s="25">
        <v>36</v>
      </c>
      <c r="AB66" s="38">
        <f t="shared" si="26"/>
        <v>138461.53846153847</v>
      </c>
      <c r="AC66" s="25" t="s">
        <v>53</v>
      </c>
      <c r="AD66" s="25">
        <v>0</v>
      </c>
      <c r="AE66" s="90">
        <f t="shared" si="34"/>
        <v>138461.53846153847</v>
      </c>
      <c r="AF66" s="91">
        <f>+AE66</f>
        <v>138461.53846153847</v>
      </c>
      <c r="AG66" s="25">
        <v>36</v>
      </c>
      <c r="AH66" s="32">
        <v>0.15</v>
      </c>
      <c r="AI66" s="32" t="s">
        <v>46</v>
      </c>
      <c r="AJ66" s="25" t="s">
        <v>42</v>
      </c>
      <c r="AK66" s="39"/>
      <c r="AM66" t="str">
        <f t="shared" si="3"/>
        <v>Second SF-04</v>
      </c>
    </row>
    <row r="67" spans="1:39" x14ac:dyDescent="0.35">
      <c r="A67" s="22">
        <f t="shared" si="1"/>
        <v>60</v>
      </c>
      <c r="B67" s="105" t="s">
        <v>163</v>
      </c>
      <c r="C67" s="25" t="s">
        <v>164</v>
      </c>
      <c r="D67" s="25" t="s">
        <v>157</v>
      </c>
      <c r="E67" s="27">
        <f>3923</f>
        <v>3923</v>
      </c>
      <c r="F67" s="168">
        <f t="shared" ref="F67:F73" si="35">E67/0.6</f>
        <v>6538.3333333333339</v>
      </c>
      <c r="G67" s="27">
        <v>83</v>
      </c>
      <c r="H67" s="27">
        <v>83</v>
      </c>
      <c r="I67" s="27">
        <v>83</v>
      </c>
      <c r="J67" s="35">
        <f>I67*1.15</f>
        <v>95.449999999999989</v>
      </c>
      <c r="K67" s="35">
        <f>J67</f>
        <v>95.449999999999989</v>
      </c>
      <c r="L67" s="35">
        <f>K67</f>
        <v>95.449999999999989</v>
      </c>
      <c r="M67" s="35">
        <f>+L67*1.15</f>
        <v>109.76749999999998</v>
      </c>
      <c r="N67" s="27">
        <f t="shared" si="23"/>
        <v>542681.66666666674</v>
      </c>
      <c r="O67" s="27">
        <f t="shared" si="23"/>
        <v>542681.66666666674</v>
      </c>
      <c r="P67" s="27">
        <f t="shared" si="23"/>
        <v>542681.66666666674</v>
      </c>
      <c r="Q67" s="27">
        <f t="shared" si="0"/>
        <v>624083.91666666663</v>
      </c>
      <c r="R67" s="27">
        <f>+F67*M67</f>
        <v>717696.50416666665</v>
      </c>
      <c r="S67" s="99">
        <v>8.5000000000000006E-2</v>
      </c>
      <c r="T67" s="27">
        <f>3*F67*H67</f>
        <v>1628045</v>
      </c>
      <c r="U67" s="25">
        <f>290210+1085308+252444</f>
        <v>1627962</v>
      </c>
      <c r="V67" s="27">
        <f t="shared" si="31"/>
        <v>83</v>
      </c>
      <c r="W67" s="25">
        <v>9</v>
      </c>
      <c r="X67" s="25">
        <v>18</v>
      </c>
      <c r="Y67" s="30">
        <v>42565</v>
      </c>
      <c r="Z67" s="30">
        <v>42523</v>
      </c>
      <c r="AA67" s="25">
        <v>36</v>
      </c>
      <c r="AB67" s="38">
        <f t="shared" si="26"/>
        <v>235380.00000000003</v>
      </c>
      <c r="AC67" s="25" t="s">
        <v>53</v>
      </c>
      <c r="AD67" s="25">
        <v>0</v>
      </c>
      <c r="AE67" s="90">
        <f t="shared" si="34"/>
        <v>235380.00000000003</v>
      </c>
      <c r="AF67" s="91">
        <f>+AE67</f>
        <v>235380.00000000003</v>
      </c>
      <c r="AG67" s="25">
        <v>36</v>
      </c>
      <c r="AH67" s="32">
        <v>0.15</v>
      </c>
      <c r="AI67" s="32" t="s">
        <v>46</v>
      </c>
      <c r="AJ67" s="25" t="s">
        <v>42</v>
      </c>
      <c r="AK67" s="39"/>
      <c r="AM67" t="str">
        <f t="shared" si="3"/>
        <v xml:space="preserve">Second SF - 05 to 10 </v>
      </c>
    </row>
    <row r="68" spans="1:39" s="107" customFormat="1" x14ac:dyDescent="0.35">
      <c r="A68" s="69">
        <f t="shared" si="1"/>
        <v>61</v>
      </c>
      <c r="B68" s="70" t="s">
        <v>165</v>
      </c>
      <c r="C68" s="71" t="s">
        <v>166</v>
      </c>
      <c r="D68" s="71" t="s">
        <v>157</v>
      </c>
      <c r="E68" s="72">
        <v>3850</v>
      </c>
      <c r="F68" s="168">
        <f t="shared" si="35"/>
        <v>6416.666666666667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 t="s">
        <v>40</v>
      </c>
      <c r="N68" s="72">
        <f t="shared" si="23"/>
        <v>0</v>
      </c>
      <c r="O68" s="72">
        <f t="shared" si="23"/>
        <v>0</v>
      </c>
      <c r="P68" s="72">
        <f t="shared" si="23"/>
        <v>0</v>
      </c>
      <c r="Q68" s="72">
        <f t="shared" si="0"/>
        <v>0</v>
      </c>
      <c r="R68" s="72">
        <v>0</v>
      </c>
      <c r="S68" s="32">
        <v>0.12</v>
      </c>
      <c r="T68" s="37">
        <f>2286000</f>
        <v>2286000</v>
      </c>
      <c r="U68" s="25">
        <f>762000+762000+762000</f>
        <v>2286000</v>
      </c>
      <c r="V68" s="37">
        <f t="shared" si="31"/>
        <v>0</v>
      </c>
      <c r="W68" s="25">
        <v>12</v>
      </c>
      <c r="X68" s="25">
        <v>36</v>
      </c>
      <c r="Y68" s="30">
        <v>42654</v>
      </c>
      <c r="Z68" s="30">
        <v>42769</v>
      </c>
      <c r="AA68" s="25" t="s">
        <v>53</v>
      </c>
      <c r="AB68" s="38">
        <v>0</v>
      </c>
      <c r="AC68" s="25" t="s">
        <v>45</v>
      </c>
      <c r="AD68" s="25">
        <v>0</v>
      </c>
      <c r="AE68" s="90">
        <f t="shared" si="34"/>
        <v>0</v>
      </c>
      <c r="AF68" s="91">
        <v>0</v>
      </c>
      <c r="AG68" s="25" t="s">
        <v>40</v>
      </c>
      <c r="AH68" s="32">
        <v>0</v>
      </c>
      <c r="AI68" s="32" t="s">
        <v>46</v>
      </c>
      <c r="AJ68" s="25" t="s">
        <v>42</v>
      </c>
      <c r="AK68" s="106"/>
      <c r="AM68" t="str">
        <f t="shared" si="3"/>
        <v>Second SF -11 to 12A</v>
      </c>
    </row>
    <row r="69" spans="1:39" x14ac:dyDescent="0.35">
      <c r="A69" s="22">
        <f t="shared" si="1"/>
        <v>62</v>
      </c>
      <c r="B69" s="104" t="s">
        <v>49</v>
      </c>
      <c r="C69" s="25" t="s">
        <v>167</v>
      </c>
      <c r="D69" s="25" t="s">
        <v>157</v>
      </c>
      <c r="E69" s="27">
        <v>2915</v>
      </c>
      <c r="F69" s="28">
        <f t="shared" si="35"/>
        <v>4858.3333333333339</v>
      </c>
      <c r="G69" s="46"/>
      <c r="H69" s="46"/>
      <c r="I69" s="46"/>
      <c r="J69" s="46"/>
      <c r="K69" s="46"/>
      <c r="L69" s="46"/>
      <c r="M69" s="46"/>
      <c r="N69" s="66">
        <f>G69*$F69</f>
        <v>0</v>
      </c>
      <c r="O69" s="66">
        <f>+F69*H69</f>
        <v>0</v>
      </c>
      <c r="P69" s="66">
        <f>+F69*I69</f>
        <v>0</v>
      </c>
      <c r="Q69" s="66">
        <f t="shared" ref="Q69:Q87" si="36">+F69*L69</f>
        <v>0</v>
      </c>
      <c r="R69" s="66">
        <f>+Q69</f>
        <v>0</v>
      </c>
      <c r="S69" s="78"/>
      <c r="T69" s="37"/>
      <c r="U69" s="25"/>
      <c r="V69" s="37"/>
      <c r="W69" s="25"/>
      <c r="X69" s="25"/>
      <c r="Y69" s="30"/>
      <c r="Z69" s="30"/>
      <c r="AA69" s="25">
        <v>36</v>
      </c>
      <c r="AB69" s="38">
        <f t="shared" ref="AB69:AB87" si="37">+F69*AA69</f>
        <v>174900.00000000003</v>
      </c>
      <c r="AC69" s="25"/>
      <c r="AD69" s="25"/>
      <c r="AE69" s="90">
        <f t="shared" si="34"/>
        <v>174900.00000000003</v>
      </c>
      <c r="AF69" s="91">
        <f t="shared" ref="AF69:AF83" si="38">+AE69</f>
        <v>174900.00000000003</v>
      </c>
      <c r="AG69" s="25" t="s">
        <v>40</v>
      </c>
      <c r="AH69" s="32" t="s">
        <v>40</v>
      </c>
      <c r="AI69" s="32" t="s">
        <v>40</v>
      </c>
      <c r="AJ69" s="82" t="s">
        <v>49</v>
      </c>
      <c r="AK69" s="39"/>
      <c r="AM69" t="str">
        <f t="shared" si="3"/>
        <v>Second FD-03</v>
      </c>
    </row>
    <row r="70" spans="1:39" x14ac:dyDescent="0.35">
      <c r="A70" s="69">
        <f t="shared" ref="A70:A87" si="39">A69+1</f>
        <v>63</v>
      </c>
      <c r="B70" s="70" t="s">
        <v>168</v>
      </c>
      <c r="C70" s="71" t="s">
        <v>169</v>
      </c>
      <c r="D70" s="71" t="s">
        <v>157</v>
      </c>
      <c r="E70" s="72">
        <v>3452</v>
      </c>
      <c r="F70" s="168">
        <f t="shared" si="35"/>
        <v>5753.3333333333339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>
        <v>0</v>
      </c>
      <c r="M70" s="72" t="s">
        <v>40</v>
      </c>
      <c r="N70" s="72">
        <f>G70*$F70</f>
        <v>0</v>
      </c>
      <c r="O70" s="72">
        <f>H70*$F70</f>
        <v>0</v>
      </c>
      <c r="P70" s="72">
        <f>I70*$F70</f>
        <v>0</v>
      </c>
      <c r="Q70" s="72">
        <f t="shared" si="36"/>
        <v>0</v>
      </c>
      <c r="R70" s="72">
        <v>0</v>
      </c>
      <c r="S70" s="32">
        <v>0.12</v>
      </c>
      <c r="T70" s="37">
        <f>5567*100*3</f>
        <v>1670100</v>
      </c>
      <c r="U70" s="25">
        <f>1670100</f>
        <v>1670100</v>
      </c>
      <c r="V70" s="37">
        <f t="shared" si="31"/>
        <v>0</v>
      </c>
      <c r="W70" s="25">
        <v>9</v>
      </c>
      <c r="X70" s="25">
        <v>24</v>
      </c>
      <c r="Y70" s="30">
        <v>42716</v>
      </c>
      <c r="Z70" s="30">
        <v>42821</v>
      </c>
      <c r="AA70" s="25">
        <v>36</v>
      </c>
      <c r="AB70" s="38">
        <f t="shared" si="37"/>
        <v>207120.00000000003</v>
      </c>
      <c r="AC70" s="25" t="s">
        <v>53</v>
      </c>
      <c r="AD70" s="25">
        <v>0</v>
      </c>
      <c r="AE70" s="90">
        <f t="shared" si="34"/>
        <v>207120.00000000003</v>
      </c>
      <c r="AF70" s="91">
        <f t="shared" si="38"/>
        <v>207120.00000000003</v>
      </c>
      <c r="AG70" s="25" t="s">
        <v>40</v>
      </c>
      <c r="AH70" s="32">
        <v>0</v>
      </c>
      <c r="AI70" s="32" t="s">
        <v>46</v>
      </c>
      <c r="AJ70" s="25" t="s">
        <v>42</v>
      </c>
      <c r="AK70" s="39"/>
      <c r="AM70" t="str">
        <f t="shared" ref="AM70:AM87" si="40">CONCATENATE(D70," ",C70)</f>
        <v>Second FD-04</v>
      </c>
    </row>
    <row r="71" spans="1:39" x14ac:dyDescent="0.35">
      <c r="A71" s="22">
        <f t="shared" si="39"/>
        <v>64</v>
      </c>
      <c r="B71" s="104" t="s">
        <v>49</v>
      </c>
      <c r="C71" s="25" t="s">
        <v>170</v>
      </c>
      <c r="D71" s="25" t="s">
        <v>157</v>
      </c>
      <c r="E71" s="27">
        <v>3434</v>
      </c>
      <c r="F71" s="28">
        <f t="shared" si="35"/>
        <v>5723.3333333333339</v>
      </c>
      <c r="G71" s="46"/>
      <c r="H71" s="46"/>
      <c r="I71" s="46"/>
      <c r="J71" s="46"/>
      <c r="K71" s="46"/>
      <c r="L71" s="46"/>
      <c r="M71" s="46"/>
      <c r="N71" s="66">
        <f>G71*$F71</f>
        <v>0</v>
      </c>
      <c r="O71" s="66">
        <f>+F71*H71</f>
        <v>0</v>
      </c>
      <c r="P71" s="66">
        <f>+F71*I71</f>
        <v>0</v>
      </c>
      <c r="Q71" s="66">
        <f t="shared" si="36"/>
        <v>0</v>
      </c>
      <c r="R71" s="66">
        <f>+Q71</f>
        <v>0</v>
      </c>
      <c r="S71" s="78"/>
      <c r="T71" s="37"/>
      <c r="U71" s="25"/>
      <c r="V71" s="37"/>
      <c r="W71" s="25"/>
      <c r="X71" s="25"/>
      <c r="Y71" s="30"/>
      <c r="Z71" s="30"/>
      <c r="AA71" s="25">
        <v>36</v>
      </c>
      <c r="AB71" s="38">
        <f t="shared" si="37"/>
        <v>206040.00000000003</v>
      </c>
      <c r="AC71" s="25" t="s">
        <v>40</v>
      </c>
      <c r="AD71" s="25">
        <v>0</v>
      </c>
      <c r="AE71" s="90">
        <f t="shared" si="34"/>
        <v>206040.00000000003</v>
      </c>
      <c r="AF71" s="91">
        <f t="shared" si="38"/>
        <v>206040.00000000003</v>
      </c>
      <c r="AG71" s="25" t="s">
        <v>40</v>
      </c>
      <c r="AH71" s="32" t="s">
        <v>40</v>
      </c>
      <c r="AI71" s="32" t="s">
        <v>40</v>
      </c>
      <c r="AJ71" s="82" t="s">
        <v>49</v>
      </c>
      <c r="AK71" s="39"/>
      <c r="AM71" t="str">
        <f t="shared" si="40"/>
        <v>Second FD-02</v>
      </c>
    </row>
    <row r="72" spans="1:39" x14ac:dyDescent="0.35">
      <c r="A72" s="22">
        <f t="shared" si="39"/>
        <v>65</v>
      </c>
      <c r="B72" s="65" t="s">
        <v>171</v>
      </c>
      <c r="C72" s="25" t="s">
        <v>172</v>
      </c>
      <c r="D72" s="25" t="s">
        <v>157</v>
      </c>
      <c r="E72" s="27">
        <v>1606</v>
      </c>
      <c r="F72" s="168">
        <f t="shared" si="35"/>
        <v>2676.666666666667</v>
      </c>
      <c r="G72" s="27">
        <v>100</v>
      </c>
      <c r="H72" s="27">
        <v>100</v>
      </c>
      <c r="I72" s="27">
        <v>100</v>
      </c>
      <c r="J72" s="35">
        <f t="shared" ref="J72:J77" si="41">I72*1.15</f>
        <v>114.99999999999999</v>
      </c>
      <c r="K72" s="35">
        <f>J72</f>
        <v>114.99999999999999</v>
      </c>
      <c r="L72" s="35">
        <f>K72</f>
        <v>114.99999999999999</v>
      </c>
      <c r="M72" s="35">
        <f>+L72*1.15</f>
        <v>132.24999999999997</v>
      </c>
      <c r="N72" s="27">
        <f>G72*$F72</f>
        <v>267666.66666666669</v>
      </c>
      <c r="O72" s="27">
        <f>H72*$F72</f>
        <v>267666.66666666669</v>
      </c>
      <c r="P72" s="27">
        <f>I72*$F72</f>
        <v>267666.66666666669</v>
      </c>
      <c r="Q72" s="27">
        <f t="shared" si="36"/>
        <v>307816.66666666669</v>
      </c>
      <c r="R72" s="27">
        <f>+F72*M72</f>
        <v>353989.16666666663</v>
      </c>
      <c r="S72" s="32">
        <v>0.17</v>
      </c>
      <c r="T72" s="37">
        <f>F72*I72*3</f>
        <v>803000</v>
      </c>
      <c r="U72" s="25">
        <f>266700+536400</f>
        <v>803100</v>
      </c>
      <c r="V72" s="37">
        <f t="shared" ref="V72:V78" si="42">T72-U72</f>
        <v>-100</v>
      </c>
      <c r="W72" s="25">
        <v>9</v>
      </c>
      <c r="X72" s="25">
        <v>18</v>
      </c>
      <c r="Y72" s="30">
        <v>42735</v>
      </c>
      <c r="Z72" s="30">
        <v>42661</v>
      </c>
      <c r="AA72" s="25">
        <v>36</v>
      </c>
      <c r="AB72" s="38">
        <f t="shared" si="37"/>
        <v>96360.000000000015</v>
      </c>
      <c r="AC72" s="25" t="s">
        <v>53</v>
      </c>
      <c r="AD72" s="25">
        <v>0</v>
      </c>
      <c r="AE72" s="90">
        <f t="shared" si="34"/>
        <v>96360.000000000015</v>
      </c>
      <c r="AF72" s="91">
        <f t="shared" si="38"/>
        <v>96360.000000000015</v>
      </c>
      <c r="AG72" s="25">
        <v>36</v>
      </c>
      <c r="AH72" s="32">
        <v>0.15</v>
      </c>
      <c r="AI72" s="32" t="s">
        <v>46</v>
      </c>
      <c r="AJ72" s="25" t="s">
        <v>42</v>
      </c>
      <c r="AK72" s="39"/>
      <c r="AM72" t="str">
        <f t="shared" si="40"/>
        <v>Second FD-05</v>
      </c>
    </row>
    <row r="73" spans="1:39" x14ac:dyDescent="0.35">
      <c r="A73" s="22">
        <f t="shared" si="39"/>
        <v>66</v>
      </c>
      <c r="B73" s="67" t="s">
        <v>173</v>
      </c>
      <c r="C73" s="25" t="s">
        <v>174</v>
      </c>
      <c r="D73" s="25" t="s">
        <v>157</v>
      </c>
      <c r="E73" s="27">
        <f>173.44*10.764</f>
        <v>1866.90816</v>
      </c>
      <c r="F73" s="168">
        <f t="shared" si="35"/>
        <v>3111.5136000000002</v>
      </c>
      <c r="G73" s="27">
        <v>90</v>
      </c>
      <c r="H73" s="27">
        <v>90</v>
      </c>
      <c r="I73" s="27">
        <v>90</v>
      </c>
      <c r="J73" s="27">
        <f t="shared" si="41"/>
        <v>103.49999999999999</v>
      </c>
      <c r="K73" s="27">
        <f>J73</f>
        <v>103.49999999999999</v>
      </c>
      <c r="L73" s="27">
        <f>K73</f>
        <v>103.49999999999999</v>
      </c>
      <c r="M73" s="27" t="s">
        <v>40</v>
      </c>
      <c r="N73" s="27">
        <f>F73*G73</f>
        <v>280036.22400000005</v>
      </c>
      <c r="O73" s="27">
        <f>N73</f>
        <v>280036.22400000005</v>
      </c>
      <c r="P73" s="27">
        <f>O73</f>
        <v>280036.22400000005</v>
      </c>
      <c r="Q73" s="27">
        <f t="shared" si="36"/>
        <v>322041.65759999998</v>
      </c>
      <c r="R73" s="27">
        <f>+O73</f>
        <v>280036.22400000005</v>
      </c>
      <c r="S73" s="32">
        <v>0.16</v>
      </c>
      <c r="T73" s="37">
        <v>560160</v>
      </c>
      <c r="U73" s="25">
        <f>560160</f>
        <v>560160</v>
      </c>
      <c r="V73" s="37">
        <f>T73-U73</f>
        <v>0</v>
      </c>
      <c r="W73" s="25">
        <v>9</v>
      </c>
      <c r="X73" s="25">
        <v>18</v>
      </c>
      <c r="Y73" s="30">
        <v>44287</v>
      </c>
      <c r="Z73" s="103">
        <v>44271</v>
      </c>
      <c r="AA73" s="25">
        <v>36</v>
      </c>
      <c r="AB73" s="38">
        <f t="shared" si="37"/>
        <v>112014.4896</v>
      </c>
      <c r="AC73" s="25" t="s">
        <v>53</v>
      </c>
      <c r="AD73" s="25">
        <v>0</v>
      </c>
      <c r="AE73" s="90">
        <f t="shared" si="34"/>
        <v>112014.4896</v>
      </c>
      <c r="AF73" s="91">
        <f t="shared" si="38"/>
        <v>112014.4896</v>
      </c>
      <c r="AG73" s="25">
        <v>36</v>
      </c>
      <c r="AH73" s="32">
        <v>0.15</v>
      </c>
      <c r="AI73" s="32" t="s">
        <v>46</v>
      </c>
      <c r="AJ73" s="25" t="s">
        <v>54</v>
      </c>
      <c r="AK73" s="39"/>
      <c r="AM73" t="str">
        <f t="shared" si="40"/>
        <v>Second FD-01</v>
      </c>
    </row>
    <row r="74" spans="1:39" x14ac:dyDescent="0.35">
      <c r="A74" s="22">
        <f>A73+1</f>
        <v>67</v>
      </c>
      <c r="B74" s="65" t="s">
        <v>175</v>
      </c>
      <c r="C74" s="25" t="s">
        <v>176</v>
      </c>
      <c r="D74" s="25" t="s">
        <v>177</v>
      </c>
      <c r="E74" s="27">
        <v>8900</v>
      </c>
      <c r="F74" s="168">
        <f>12700</f>
        <v>12700</v>
      </c>
      <c r="G74" s="27">
        <f>900000/F74</f>
        <v>70.866141732283467</v>
      </c>
      <c r="H74" s="27">
        <f>950000/F74</f>
        <v>74.803149606299215</v>
      </c>
      <c r="I74" s="27">
        <f>970000/F74</f>
        <v>76.377952755905511</v>
      </c>
      <c r="J74" s="35">
        <f t="shared" si="41"/>
        <v>87.834645669291334</v>
      </c>
      <c r="K74" s="35">
        <f t="shared" ref="K74:K78" si="43">J74</f>
        <v>87.834645669291334</v>
      </c>
      <c r="L74" s="35">
        <f>K74</f>
        <v>87.834645669291334</v>
      </c>
      <c r="M74" s="27" t="s">
        <v>40</v>
      </c>
      <c r="N74" s="27">
        <f t="shared" ref="N74:P77" si="44">G74*$F74</f>
        <v>900000</v>
      </c>
      <c r="O74" s="27">
        <f t="shared" si="44"/>
        <v>950000</v>
      </c>
      <c r="P74" s="27">
        <f t="shared" si="44"/>
        <v>970000</v>
      </c>
      <c r="Q74" s="27">
        <f t="shared" si="36"/>
        <v>1115500</v>
      </c>
      <c r="R74" s="27">
        <f>+Q74</f>
        <v>1115500</v>
      </c>
      <c r="S74" s="32">
        <v>0.16</v>
      </c>
      <c r="T74" s="37">
        <f>F74*H74*4</f>
        <v>3800000</v>
      </c>
      <c r="U74" s="25">
        <f>950000+950000+1900000</f>
        <v>3800000</v>
      </c>
      <c r="V74" s="24">
        <f t="shared" si="42"/>
        <v>0</v>
      </c>
      <c r="W74" s="25">
        <v>12</v>
      </c>
      <c r="X74" s="25">
        <v>36</v>
      </c>
      <c r="Y74" s="30">
        <v>43568</v>
      </c>
      <c r="Z74" s="30">
        <v>43600</v>
      </c>
      <c r="AA74" s="27">
        <v>33</v>
      </c>
      <c r="AB74" s="38">
        <f t="shared" si="37"/>
        <v>419100</v>
      </c>
      <c r="AC74" s="25" t="s">
        <v>53</v>
      </c>
      <c r="AD74" s="32">
        <v>0.15</v>
      </c>
      <c r="AE74" s="90">
        <f>+AB74*115%</f>
        <v>481964.99999999994</v>
      </c>
      <c r="AF74" s="91">
        <f t="shared" si="38"/>
        <v>481964.99999999994</v>
      </c>
      <c r="AG74" s="25">
        <v>36</v>
      </c>
      <c r="AH74" s="32">
        <v>0.15</v>
      </c>
      <c r="AI74" s="32" t="s">
        <v>46</v>
      </c>
      <c r="AJ74" s="25" t="s">
        <v>42</v>
      </c>
      <c r="AK74" s="39"/>
      <c r="AM74" t="str">
        <f t="shared" si="40"/>
        <v>Third TF - Retail 1</v>
      </c>
    </row>
    <row r="75" spans="1:39" x14ac:dyDescent="0.35">
      <c r="A75" s="22">
        <f t="shared" si="39"/>
        <v>68</v>
      </c>
      <c r="B75" s="65" t="s">
        <v>178</v>
      </c>
      <c r="C75" s="25" t="s">
        <v>179</v>
      </c>
      <c r="D75" s="25" t="s">
        <v>177</v>
      </c>
      <c r="E75" s="27">
        <v>27700</v>
      </c>
      <c r="F75" s="168">
        <f>E75/0.7</f>
        <v>39571.428571428572</v>
      </c>
      <c r="G75" s="27">
        <f>1500000/F75</f>
        <v>37.906137184115522</v>
      </c>
      <c r="H75" s="27">
        <f>1800000/F75</f>
        <v>45.487364620938628</v>
      </c>
      <c r="I75" s="27">
        <f>H75</f>
        <v>45.487364620938628</v>
      </c>
      <c r="J75" s="35">
        <f t="shared" si="41"/>
        <v>52.31046931407942</v>
      </c>
      <c r="K75" s="35">
        <f t="shared" si="43"/>
        <v>52.31046931407942</v>
      </c>
      <c r="L75" s="35">
        <f>K75</f>
        <v>52.31046931407942</v>
      </c>
      <c r="M75" s="35">
        <f>+L75*1.15</f>
        <v>60.157039711191331</v>
      </c>
      <c r="N75" s="27">
        <f t="shared" si="44"/>
        <v>1500000</v>
      </c>
      <c r="O75" s="27">
        <f t="shared" si="44"/>
        <v>1800000</v>
      </c>
      <c r="P75" s="27">
        <f t="shared" si="44"/>
        <v>1800000</v>
      </c>
      <c r="Q75" s="27">
        <f t="shared" si="36"/>
        <v>2070000</v>
      </c>
      <c r="R75" s="27">
        <f>+F75*M75</f>
        <v>2380500</v>
      </c>
      <c r="S75" s="32">
        <v>0.09</v>
      </c>
      <c r="T75" s="25">
        <f>1800000*4</f>
        <v>7200000</v>
      </c>
      <c r="U75" s="25">
        <f>1500000+4500000</f>
        <v>6000000</v>
      </c>
      <c r="V75" s="37">
        <f t="shared" si="42"/>
        <v>1200000</v>
      </c>
      <c r="W75" s="25">
        <v>15</v>
      </c>
      <c r="X75" s="25">
        <v>36</v>
      </c>
      <c r="Y75" s="30">
        <v>42522</v>
      </c>
      <c r="Z75" s="30">
        <v>42269</v>
      </c>
      <c r="AA75" s="27">
        <v>15</v>
      </c>
      <c r="AB75" s="38">
        <f t="shared" si="37"/>
        <v>593571.42857142864</v>
      </c>
      <c r="AC75" s="25" t="s">
        <v>53</v>
      </c>
      <c r="AD75" s="32">
        <v>0.15</v>
      </c>
      <c r="AE75" s="90">
        <f>+AB75*100%</f>
        <v>593571.42857142864</v>
      </c>
      <c r="AF75" s="91">
        <f t="shared" si="38"/>
        <v>593571.42857142864</v>
      </c>
      <c r="AG75" s="25">
        <v>36</v>
      </c>
      <c r="AH75" s="32">
        <v>0.15</v>
      </c>
      <c r="AI75" s="32" t="s">
        <v>46</v>
      </c>
      <c r="AJ75" s="25" t="s">
        <v>54</v>
      </c>
      <c r="AK75" s="39"/>
      <c r="AM75" t="str">
        <f t="shared" si="40"/>
        <v>Third Food Court</v>
      </c>
    </row>
    <row r="76" spans="1:39" x14ac:dyDescent="0.35">
      <c r="A76" s="22">
        <v>69</v>
      </c>
      <c r="B76" s="65" t="s">
        <v>180</v>
      </c>
      <c r="C76" s="25" t="s">
        <v>181</v>
      </c>
      <c r="D76" s="25" t="s">
        <v>182</v>
      </c>
      <c r="E76" s="27">
        <v>6963</v>
      </c>
      <c r="F76" s="168">
        <f t="shared" ref="F76:F80" si="45">E76/0.6</f>
        <v>11605</v>
      </c>
      <c r="G76" s="27">
        <v>58</v>
      </c>
      <c r="H76" s="27">
        <v>60</v>
      </c>
      <c r="I76" s="27">
        <v>60</v>
      </c>
      <c r="J76" s="35">
        <f t="shared" si="41"/>
        <v>69</v>
      </c>
      <c r="K76" s="35">
        <f t="shared" si="43"/>
        <v>69</v>
      </c>
      <c r="L76" s="35">
        <f>K76</f>
        <v>69</v>
      </c>
      <c r="M76" s="27" t="s">
        <v>40</v>
      </c>
      <c r="N76" s="27">
        <f t="shared" si="44"/>
        <v>673090</v>
      </c>
      <c r="O76" s="27">
        <f t="shared" si="44"/>
        <v>696300</v>
      </c>
      <c r="P76" s="27">
        <f t="shared" si="44"/>
        <v>696300</v>
      </c>
      <c r="Q76" s="27">
        <f t="shared" si="36"/>
        <v>800745</v>
      </c>
      <c r="R76" s="27">
        <f>+P76</f>
        <v>696300</v>
      </c>
      <c r="S76" s="32">
        <v>0.1</v>
      </c>
      <c r="T76" s="25">
        <v>3479325</v>
      </c>
      <c r="U76" s="25">
        <f>1100000+936450+1018225+424650</f>
        <v>3479325</v>
      </c>
      <c r="V76" s="37">
        <f t="shared" si="42"/>
        <v>0</v>
      </c>
      <c r="W76" s="25">
        <v>12</v>
      </c>
      <c r="X76" s="25">
        <v>24</v>
      </c>
      <c r="Y76" s="30">
        <v>43247</v>
      </c>
      <c r="Z76" s="30">
        <v>43328</v>
      </c>
      <c r="AA76" s="25">
        <v>36</v>
      </c>
      <c r="AB76" s="38">
        <f t="shared" si="37"/>
        <v>417780</v>
      </c>
      <c r="AC76" s="25" t="s">
        <v>53</v>
      </c>
      <c r="AD76" s="25">
        <v>0</v>
      </c>
      <c r="AE76" s="90">
        <f>+AB76</f>
        <v>417780</v>
      </c>
      <c r="AF76" s="91">
        <f t="shared" si="38"/>
        <v>417780</v>
      </c>
      <c r="AG76" s="25">
        <v>36</v>
      </c>
      <c r="AH76" s="32">
        <v>0.15</v>
      </c>
      <c r="AI76" s="32" t="s">
        <v>46</v>
      </c>
      <c r="AJ76" s="25" t="s">
        <v>42</v>
      </c>
      <c r="AK76" s="39"/>
      <c r="AM76" t="str">
        <f t="shared" si="40"/>
        <v>Fifth, Phase 1 Fine Dine - 1,2,3</v>
      </c>
    </row>
    <row r="77" spans="1:39" x14ac:dyDescent="0.35">
      <c r="A77" s="22">
        <f t="shared" si="39"/>
        <v>70</v>
      </c>
      <c r="B77" s="65" t="s">
        <v>183</v>
      </c>
      <c r="C77" s="25" t="s">
        <v>184</v>
      </c>
      <c r="D77" s="25" t="s">
        <v>182</v>
      </c>
      <c r="E77" s="27">
        <v>4922</v>
      </c>
      <c r="F77" s="168">
        <f t="shared" si="45"/>
        <v>8203.3333333333339</v>
      </c>
      <c r="G77" s="27">
        <v>55</v>
      </c>
      <c r="H77" s="27">
        <v>67</v>
      </c>
      <c r="I77" s="27">
        <v>87.5</v>
      </c>
      <c r="J77" s="27">
        <f t="shared" si="41"/>
        <v>100.62499999999999</v>
      </c>
      <c r="K77" s="27">
        <f t="shared" si="43"/>
        <v>100.62499999999999</v>
      </c>
      <c r="L77" s="27">
        <f>K77</f>
        <v>100.62499999999999</v>
      </c>
      <c r="M77" s="27" t="s">
        <v>40</v>
      </c>
      <c r="N77" s="27">
        <f t="shared" si="44"/>
        <v>451183.33333333337</v>
      </c>
      <c r="O77" s="27">
        <f t="shared" si="44"/>
        <v>549623.33333333337</v>
      </c>
      <c r="P77" s="27">
        <f t="shared" si="44"/>
        <v>717791.66666666674</v>
      </c>
      <c r="Q77" s="27">
        <f t="shared" si="36"/>
        <v>825460.41666666663</v>
      </c>
      <c r="R77" s="27">
        <f>+F77*L77</f>
        <v>825460.41666666663</v>
      </c>
      <c r="S77" s="32">
        <v>0.14000000000000001</v>
      </c>
      <c r="T77" s="25">
        <f>2153880</f>
        <v>2153880</v>
      </c>
      <c r="U77" s="25">
        <f>700000+721280+732600</f>
        <v>2153880</v>
      </c>
      <c r="V77" s="37">
        <f t="shared" si="42"/>
        <v>0</v>
      </c>
      <c r="W77" s="25">
        <v>9</v>
      </c>
      <c r="X77" s="25">
        <v>36</v>
      </c>
      <c r="Y77" s="30">
        <v>43177</v>
      </c>
      <c r="Z77" s="30">
        <v>43245</v>
      </c>
      <c r="AA77" s="25">
        <v>36</v>
      </c>
      <c r="AB77" s="38">
        <f t="shared" si="37"/>
        <v>295320</v>
      </c>
      <c r="AC77" s="25" t="s">
        <v>53</v>
      </c>
      <c r="AD77" s="25">
        <v>0</v>
      </c>
      <c r="AE77" s="90">
        <f t="shared" ref="AE77:AE87" si="46">+AB77</f>
        <v>295320</v>
      </c>
      <c r="AF77" s="91">
        <f t="shared" si="38"/>
        <v>295320</v>
      </c>
      <c r="AG77" s="25">
        <v>36</v>
      </c>
      <c r="AH77" s="32">
        <v>0.15</v>
      </c>
      <c r="AI77" s="32" t="s">
        <v>46</v>
      </c>
      <c r="AJ77" s="25" t="s">
        <v>42</v>
      </c>
      <c r="AK77" s="39"/>
      <c r="AM77" t="str">
        <f t="shared" si="40"/>
        <v>Fifth, Phase 1 Fine Dine - 4,5,6</v>
      </c>
    </row>
    <row r="78" spans="1:39" x14ac:dyDescent="0.35">
      <c r="A78" s="22">
        <f t="shared" si="39"/>
        <v>71</v>
      </c>
      <c r="B78" s="65" t="s">
        <v>185</v>
      </c>
      <c r="C78" s="25" t="s">
        <v>186</v>
      </c>
      <c r="D78" s="25" t="s">
        <v>182</v>
      </c>
      <c r="E78" s="27">
        <f>3794+3116</f>
        <v>6910</v>
      </c>
      <c r="F78" s="168">
        <f t="shared" si="45"/>
        <v>11516.666666666668</v>
      </c>
      <c r="G78" s="27">
        <v>80</v>
      </c>
      <c r="H78" s="27">
        <v>80</v>
      </c>
      <c r="I78" s="27">
        <v>80</v>
      </c>
      <c r="J78" s="27">
        <v>92.5</v>
      </c>
      <c r="K78" s="27">
        <f t="shared" si="43"/>
        <v>92.5</v>
      </c>
      <c r="L78" s="27">
        <f>K78</f>
        <v>92.5</v>
      </c>
      <c r="M78" s="27" t="s">
        <v>40</v>
      </c>
      <c r="N78" s="27">
        <f>(5193*75)+(6324*80)</f>
        <v>895395</v>
      </c>
      <c r="O78" s="27">
        <f>H78*$F78</f>
        <v>921333.33333333349</v>
      </c>
      <c r="P78" s="27">
        <f>I78*$F78</f>
        <v>921333.33333333349</v>
      </c>
      <c r="Q78" s="27">
        <f t="shared" si="36"/>
        <v>1065291.6666666667</v>
      </c>
      <c r="R78" s="27">
        <f>+L78*F78</f>
        <v>1065291.6666666667</v>
      </c>
      <c r="S78" s="78">
        <v>0.13500000000000001</v>
      </c>
      <c r="T78" s="37">
        <f>(11517*80*3)+(810*40*3)</f>
        <v>2861280</v>
      </c>
      <c r="U78" s="25">
        <f>550000+953760+953760</f>
        <v>2457520</v>
      </c>
      <c r="V78" s="37">
        <f t="shared" si="42"/>
        <v>403760</v>
      </c>
      <c r="W78" s="25">
        <v>9</v>
      </c>
      <c r="X78" s="25">
        <v>36</v>
      </c>
      <c r="Y78" s="30">
        <v>43485</v>
      </c>
      <c r="Z78" s="30">
        <v>43489</v>
      </c>
      <c r="AA78" s="25">
        <v>36</v>
      </c>
      <c r="AB78" s="38">
        <f t="shared" si="37"/>
        <v>414600.00000000006</v>
      </c>
      <c r="AC78" s="25" t="s">
        <v>53</v>
      </c>
      <c r="AD78" s="25">
        <v>0</v>
      </c>
      <c r="AE78" s="90">
        <f t="shared" si="46"/>
        <v>414600.00000000006</v>
      </c>
      <c r="AF78" s="91">
        <f t="shared" si="38"/>
        <v>414600.00000000006</v>
      </c>
      <c r="AG78" s="25">
        <v>36</v>
      </c>
      <c r="AH78" s="32">
        <v>0.15</v>
      </c>
      <c r="AI78" s="32" t="s">
        <v>46</v>
      </c>
      <c r="AJ78" s="25" t="s">
        <v>42</v>
      </c>
      <c r="AK78" s="39"/>
      <c r="AM78" t="str">
        <f t="shared" si="40"/>
        <v>Fifth, Phase 1 Fine Dine - 7,8</v>
      </c>
    </row>
    <row r="79" spans="1:39" x14ac:dyDescent="0.35">
      <c r="A79" s="22">
        <f t="shared" si="39"/>
        <v>72</v>
      </c>
      <c r="B79" s="104" t="s">
        <v>49</v>
      </c>
      <c r="C79" s="25" t="s">
        <v>187</v>
      </c>
      <c r="D79" s="25" t="s">
        <v>188</v>
      </c>
      <c r="E79" s="27">
        <v>1799</v>
      </c>
      <c r="F79" s="28">
        <f t="shared" si="45"/>
        <v>2998.3333333333335</v>
      </c>
      <c r="G79" s="46"/>
      <c r="H79" s="46"/>
      <c r="I79" s="46"/>
      <c r="J79" s="46"/>
      <c r="K79" s="46"/>
      <c r="L79" s="46"/>
      <c r="M79" s="46"/>
      <c r="N79" s="66">
        <f t="shared" ref="N79:P87" si="47">G79*$F79</f>
        <v>0</v>
      </c>
      <c r="O79" s="66">
        <f>+F79*H79</f>
        <v>0</v>
      </c>
      <c r="P79" s="66">
        <f>+F79*I79</f>
        <v>0</v>
      </c>
      <c r="Q79" s="66">
        <f t="shared" si="36"/>
        <v>0</v>
      </c>
      <c r="R79" s="66">
        <f>+Q79</f>
        <v>0</v>
      </c>
      <c r="S79" s="78"/>
      <c r="T79" s="37"/>
      <c r="U79" s="25"/>
      <c r="V79" s="37"/>
      <c r="W79" s="25"/>
      <c r="X79" s="25"/>
      <c r="Y79" s="25"/>
      <c r="Z79" s="30"/>
      <c r="AA79" s="25">
        <v>30</v>
      </c>
      <c r="AB79" s="38">
        <f t="shared" si="37"/>
        <v>89950</v>
      </c>
      <c r="AC79" s="25"/>
      <c r="AD79" s="25"/>
      <c r="AE79" s="90">
        <f t="shared" si="46"/>
        <v>89950</v>
      </c>
      <c r="AF79" s="91">
        <f t="shared" si="38"/>
        <v>89950</v>
      </c>
      <c r="AG79" s="25"/>
      <c r="AH79" s="32"/>
      <c r="AI79" s="32"/>
      <c r="AJ79" s="82" t="s">
        <v>49</v>
      </c>
      <c r="AK79" s="39"/>
      <c r="AM79" t="str">
        <f t="shared" si="40"/>
        <v>Fifth floor  Fine Dine - 9</v>
      </c>
    </row>
    <row r="80" spans="1:39" x14ac:dyDescent="0.35">
      <c r="A80" s="22">
        <f t="shared" si="39"/>
        <v>73</v>
      </c>
      <c r="B80" s="104" t="s">
        <v>49</v>
      </c>
      <c r="C80" s="25" t="s">
        <v>189</v>
      </c>
      <c r="D80" s="25" t="s">
        <v>190</v>
      </c>
      <c r="E80" s="27">
        <v>3111</v>
      </c>
      <c r="F80" s="28">
        <f t="shared" si="45"/>
        <v>5185</v>
      </c>
      <c r="G80" s="45"/>
      <c r="H80" s="45"/>
      <c r="I80" s="45"/>
      <c r="J80" s="45"/>
      <c r="K80" s="45"/>
      <c r="L80" s="45"/>
      <c r="M80" s="45"/>
      <c r="N80" s="66">
        <f t="shared" si="47"/>
        <v>0</v>
      </c>
      <c r="O80" s="66">
        <f>+F80*H80</f>
        <v>0</v>
      </c>
      <c r="P80" s="66">
        <f>+F80*I80</f>
        <v>0</v>
      </c>
      <c r="Q80" s="66">
        <f t="shared" si="36"/>
        <v>0</v>
      </c>
      <c r="R80" s="66">
        <f>+Q80</f>
        <v>0</v>
      </c>
      <c r="S80" s="78"/>
      <c r="T80" s="37"/>
      <c r="U80" s="25"/>
      <c r="V80" s="37"/>
      <c r="W80" s="25"/>
      <c r="X80" s="25"/>
      <c r="Y80" s="25"/>
      <c r="Z80" s="30"/>
      <c r="AA80" s="25">
        <v>30</v>
      </c>
      <c r="AB80" s="38">
        <f t="shared" si="37"/>
        <v>155550</v>
      </c>
      <c r="AC80" s="25"/>
      <c r="AD80" s="25"/>
      <c r="AE80" s="90">
        <f t="shared" si="46"/>
        <v>155550</v>
      </c>
      <c r="AF80" s="91">
        <f t="shared" si="38"/>
        <v>155550</v>
      </c>
      <c r="AG80" s="25"/>
      <c r="AH80" s="32"/>
      <c r="AI80" s="32"/>
      <c r="AJ80" s="82" t="s">
        <v>49</v>
      </c>
      <c r="AK80" s="39"/>
      <c r="AM80" t="str">
        <f t="shared" si="40"/>
        <v>Sixth floor Store - 1</v>
      </c>
    </row>
    <row r="81" spans="1:39" x14ac:dyDescent="0.35">
      <c r="A81" s="22">
        <f t="shared" si="39"/>
        <v>74</v>
      </c>
      <c r="B81" s="65" t="s">
        <v>191</v>
      </c>
      <c r="C81" s="25" t="s">
        <v>192</v>
      </c>
      <c r="D81" s="25" t="s">
        <v>182</v>
      </c>
      <c r="E81" s="27">
        <f>5852+890</f>
        <v>6742</v>
      </c>
      <c r="F81" s="168">
        <f>9753+1000</f>
        <v>10753</v>
      </c>
      <c r="G81" s="27">
        <f>((9753*65)+(1000*40))/F81</f>
        <v>62.67506742304473</v>
      </c>
      <c r="H81" s="27">
        <f>((9753*65)+(1000*40))/F81</f>
        <v>62.67506742304473</v>
      </c>
      <c r="I81" s="27">
        <f>H81</f>
        <v>62.67506742304473</v>
      </c>
      <c r="J81" s="35">
        <v>73.150000000000006</v>
      </c>
      <c r="K81" s="35">
        <f>J81</f>
        <v>73.150000000000006</v>
      </c>
      <c r="L81" s="35">
        <f>K81</f>
        <v>73.150000000000006</v>
      </c>
      <c r="M81" s="35">
        <f>+L81*1.15</f>
        <v>84.122500000000002</v>
      </c>
      <c r="N81" s="27">
        <f t="shared" si="47"/>
        <v>673945</v>
      </c>
      <c r="O81" s="27">
        <f>H81*$F81</f>
        <v>673945</v>
      </c>
      <c r="P81" s="27">
        <f>I81*$F81</f>
        <v>673945</v>
      </c>
      <c r="Q81" s="27">
        <f t="shared" si="36"/>
        <v>786581.95000000007</v>
      </c>
      <c r="R81" s="27">
        <f>+M81*F81</f>
        <v>904569.24250000005</v>
      </c>
      <c r="S81" s="32">
        <v>0.14000000000000001</v>
      </c>
      <c r="T81" s="37">
        <f>779300*3</f>
        <v>2337900</v>
      </c>
      <c r="U81" s="25">
        <f>779300+779300+779300</f>
        <v>2337900</v>
      </c>
      <c r="V81" s="37">
        <f>T81-U81</f>
        <v>0</v>
      </c>
      <c r="W81" s="25">
        <v>9</v>
      </c>
      <c r="X81" s="25">
        <v>24</v>
      </c>
      <c r="Y81" s="30">
        <v>43084</v>
      </c>
      <c r="Z81" s="30">
        <v>43221</v>
      </c>
      <c r="AA81" s="27">
        <v>28</v>
      </c>
      <c r="AB81" s="38">
        <f t="shared" si="37"/>
        <v>301084</v>
      </c>
      <c r="AC81" s="25" t="s">
        <v>53</v>
      </c>
      <c r="AD81" s="25">
        <v>0</v>
      </c>
      <c r="AE81" s="90">
        <f t="shared" si="46"/>
        <v>301084</v>
      </c>
      <c r="AF81" s="91">
        <f t="shared" si="38"/>
        <v>301084</v>
      </c>
      <c r="AG81" s="25">
        <v>36</v>
      </c>
      <c r="AH81" s="32">
        <v>0.15</v>
      </c>
      <c r="AI81" s="32" t="s">
        <v>46</v>
      </c>
      <c r="AJ81" s="25" t="s">
        <v>42</v>
      </c>
      <c r="AK81" s="39"/>
      <c r="AM81" t="str">
        <f t="shared" si="40"/>
        <v>Fifth, Phase 1 Fine Dine - 16,17,18,19</v>
      </c>
    </row>
    <row r="82" spans="1:39" x14ac:dyDescent="0.35">
      <c r="A82" s="22">
        <f t="shared" si="39"/>
        <v>75</v>
      </c>
      <c r="B82" s="104" t="s">
        <v>193</v>
      </c>
      <c r="C82" s="25" t="s">
        <v>194</v>
      </c>
      <c r="D82" s="25" t="s">
        <v>188</v>
      </c>
      <c r="E82" s="27">
        <f>33608-3750-14900-1543-810-426-2174</f>
        <v>10005</v>
      </c>
      <c r="F82" s="28">
        <f>E82</f>
        <v>10005</v>
      </c>
      <c r="G82" s="46"/>
      <c r="H82" s="46"/>
      <c r="I82" s="46"/>
      <c r="J82" s="46"/>
      <c r="K82" s="46"/>
      <c r="L82" s="46"/>
      <c r="M82" s="108"/>
      <c r="N82" s="66">
        <f t="shared" si="47"/>
        <v>0</v>
      </c>
      <c r="O82" s="66">
        <f>+F82*H82</f>
        <v>0</v>
      </c>
      <c r="P82" s="66">
        <f>+F82*I82</f>
        <v>0</v>
      </c>
      <c r="Q82" s="66">
        <f t="shared" si="36"/>
        <v>0</v>
      </c>
      <c r="R82" s="66">
        <f t="shared" ref="R82:R87" si="48">+Q82</f>
        <v>0</v>
      </c>
      <c r="S82" s="32"/>
      <c r="T82" s="25"/>
      <c r="U82" s="25"/>
      <c r="V82" s="25"/>
      <c r="W82" s="25"/>
      <c r="X82" s="25"/>
      <c r="Y82" s="25"/>
      <c r="Z82" s="30"/>
      <c r="AA82" s="25">
        <v>30</v>
      </c>
      <c r="AB82" s="31">
        <f t="shared" si="37"/>
        <v>300150</v>
      </c>
      <c r="AC82" s="25"/>
      <c r="AD82" s="25"/>
      <c r="AE82" s="91">
        <f t="shared" si="46"/>
        <v>300150</v>
      </c>
      <c r="AF82" s="91">
        <f t="shared" si="38"/>
        <v>300150</v>
      </c>
      <c r="AG82" s="25"/>
      <c r="AH82" s="32"/>
      <c r="AI82" s="32"/>
      <c r="AJ82" s="25" t="s">
        <v>195</v>
      </c>
      <c r="AK82" s="39"/>
      <c r="AM82" t="str">
        <f t="shared" si="40"/>
        <v>Fifth floor  Fresco seating</v>
      </c>
    </row>
    <row r="83" spans="1:39" x14ac:dyDescent="0.35">
      <c r="A83" s="22">
        <f t="shared" si="39"/>
        <v>76</v>
      </c>
      <c r="B83" s="104" t="s">
        <v>49</v>
      </c>
      <c r="C83" s="25" t="s">
        <v>194</v>
      </c>
      <c r="D83" s="25" t="s">
        <v>188</v>
      </c>
      <c r="E83" s="27">
        <v>14900</v>
      </c>
      <c r="F83" s="28">
        <v>14900</v>
      </c>
      <c r="G83" s="46"/>
      <c r="H83" s="46"/>
      <c r="I83" s="46"/>
      <c r="J83" s="46"/>
      <c r="K83" s="46"/>
      <c r="L83" s="46"/>
      <c r="M83" s="108"/>
      <c r="N83" s="66">
        <f t="shared" si="47"/>
        <v>0</v>
      </c>
      <c r="O83" s="66">
        <f t="shared" si="47"/>
        <v>0</v>
      </c>
      <c r="P83" s="66">
        <f t="shared" si="47"/>
        <v>0</v>
      </c>
      <c r="Q83" s="66">
        <f t="shared" si="36"/>
        <v>0</v>
      </c>
      <c r="R83" s="66">
        <f t="shared" si="48"/>
        <v>0</v>
      </c>
      <c r="S83" s="32"/>
      <c r="T83" s="25"/>
      <c r="U83" s="25"/>
      <c r="V83" s="25"/>
      <c r="W83" s="25">
        <v>12</v>
      </c>
      <c r="X83" s="25">
        <v>24</v>
      </c>
      <c r="Y83" s="30">
        <v>43247</v>
      </c>
      <c r="Z83" s="30">
        <v>42651</v>
      </c>
      <c r="AA83" s="25">
        <v>30</v>
      </c>
      <c r="AB83" s="31">
        <f t="shared" si="37"/>
        <v>447000</v>
      </c>
      <c r="AC83" s="25"/>
      <c r="AD83" s="25"/>
      <c r="AE83" s="91">
        <f t="shared" si="46"/>
        <v>447000</v>
      </c>
      <c r="AF83" s="91">
        <f t="shared" si="38"/>
        <v>447000</v>
      </c>
      <c r="AG83" s="25"/>
      <c r="AH83" s="32"/>
      <c r="AI83" s="32" t="s">
        <v>46</v>
      </c>
      <c r="AJ83" s="82" t="s">
        <v>49</v>
      </c>
      <c r="AK83" s="39"/>
      <c r="AM83" t="str">
        <f t="shared" si="40"/>
        <v>Fifth floor  Fresco seating</v>
      </c>
    </row>
    <row r="84" spans="1:39" x14ac:dyDescent="0.35">
      <c r="A84" s="22">
        <f t="shared" si="39"/>
        <v>77</v>
      </c>
      <c r="B84" s="65" t="s">
        <v>196</v>
      </c>
      <c r="C84" s="25" t="s">
        <v>194</v>
      </c>
      <c r="D84" s="25" t="s">
        <v>188</v>
      </c>
      <c r="E84" s="27">
        <v>3750</v>
      </c>
      <c r="F84" s="168">
        <v>3750</v>
      </c>
      <c r="G84" s="27">
        <v>30</v>
      </c>
      <c r="H84" s="27">
        <v>30</v>
      </c>
      <c r="I84" s="27">
        <v>30</v>
      </c>
      <c r="J84" s="35">
        <f>I84*1.15</f>
        <v>34.5</v>
      </c>
      <c r="K84" s="35">
        <f t="shared" ref="K84" si="49">J84</f>
        <v>34.5</v>
      </c>
      <c r="L84" s="35">
        <f>K84</f>
        <v>34.5</v>
      </c>
      <c r="M84" s="27" t="s">
        <v>40</v>
      </c>
      <c r="N84" s="27">
        <f t="shared" si="47"/>
        <v>112500</v>
      </c>
      <c r="O84" s="27">
        <f t="shared" si="47"/>
        <v>112500</v>
      </c>
      <c r="P84" s="27">
        <f t="shared" si="47"/>
        <v>112500</v>
      </c>
      <c r="Q84" s="27">
        <f t="shared" si="36"/>
        <v>129375</v>
      </c>
      <c r="R84" s="27">
        <f t="shared" si="48"/>
        <v>129375</v>
      </c>
      <c r="S84" s="32"/>
      <c r="T84" s="25"/>
      <c r="U84" s="25"/>
      <c r="V84" s="25"/>
      <c r="W84" s="25">
        <v>9</v>
      </c>
      <c r="X84" s="25">
        <v>24</v>
      </c>
      <c r="Y84" s="30">
        <v>43084</v>
      </c>
      <c r="Z84" s="30">
        <v>43221</v>
      </c>
      <c r="AA84" s="25"/>
      <c r="AB84" s="31">
        <f t="shared" si="37"/>
        <v>0</v>
      </c>
      <c r="AC84" s="25"/>
      <c r="AD84" s="25"/>
      <c r="AE84" s="91">
        <f t="shared" si="46"/>
        <v>0</v>
      </c>
      <c r="AF84" s="91">
        <v>0</v>
      </c>
      <c r="AG84" s="25"/>
      <c r="AH84" s="32">
        <v>0</v>
      </c>
      <c r="AI84" s="32" t="s">
        <v>46</v>
      </c>
      <c r="AJ84" s="25" t="s">
        <v>42</v>
      </c>
      <c r="AK84" s="39"/>
      <c r="AM84" t="str">
        <f t="shared" si="40"/>
        <v>Fifth floor  Fresco seating</v>
      </c>
    </row>
    <row r="85" spans="1:39" x14ac:dyDescent="0.35">
      <c r="A85" s="22">
        <f t="shared" si="39"/>
        <v>78</v>
      </c>
      <c r="B85" s="65" t="s">
        <v>197</v>
      </c>
      <c r="C85" s="25" t="s">
        <v>194</v>
      </c>
      <c r="D85" s="25" t="s">
        <v>188</v>
      </c>
      <c r="E85" s="27">
        <v>1543</v>
      </c>
      <c r="F85" s="168">
        <v>1543</v>
      </c>
      <c r="G85" s="27">
        <v>40</v>
      </c>
      <c r="H85" s="27">
        <v>40</v>
      </c>
      <c r="I85" s="27">
        <v>40</v>
      </c>
      <c r="J85" s="27">
        <f>40*1.15</f>
        <v>46</v>
      </c>
      <c r="K85" s="27">
        <f>+J85</f>
        <v>46</v>
      </c>
      <c r="L85" s="27">
        <f>+K85</f>
        <v>46</v>
      </c>
      <c r="M85" s="27" t="s">
        <v>40</v>
      </c>
      <c r="N85" s="27">
        <f t="shared" si="47"/>
        <v>61720</v>
      </c>
      <c r="O85" s="27">
        <f t="shared" si="47"/>
        <v>61720</v>
      </c>
      <c r="P85" s="27">
        <f t="shared" si="47"/>
        <v>61720</v>
      </c>
      <c r="Q85" s="27">
        <f t="shared" si="36"/>
        <v>70978</v>
      </c>
      <c r="R85" s="27">
        <f t="shared" si="48"/>
        <v>70978</v>
      </c>
      <c r="S85" s="32"/>
      <c r="T85" s="25"/>
      <c r="U85" s="25"/>
      <c r="V85" s="25"/>
      <c r="W85" s="25">
        <v>9</v>
      </c>
      <c r="X85" s="25">
        <v>36</v>
      </c>
      <c r="Y85" s="30">
        <v>43177</v>
      </c>
      <c r="Z85" s="30">
        <v>43245</v>
      </c>
      <c r="AA85" s="25"/>
      <c r="AB85" s="31">
        <f t="shared" si="37"/>
        <v>0</v>
      </c>
      <c r="AC85" s="25"/>
      <c r="AD85" s="25"/>
      <c r="AE85" s="91">
        <f t="shared" si="46"/>
        <v>0</v>
      </c>
      <c r="AF85" s="91">
        <v>0</v>
      </c>
      <c r="AG85" s="25"/>
      <c r="AH85" s="32">
        <v>0</v>
      </c>
      <c r="AI85" s="32" t="s">
        <v>46</v>
      </c>
      <c r="AJ85" s="25" t="s">
        <v>42</v>
      </c>
      <c r="AK85" s="39"/>
      <c r="AM85" t="str">
        <f t="shared" si="40"/>
        <v>Fifth floor  Fresco seating</v>
      </c>
    </row>
    <row r="86" spans="1:39" x14ac:dyDescent="0.35">
      <c r="A86" s="22">
        <f t="shared" si="39"/>
        <v>79</v>
      </c>
      <c r="B86" s="104" t="s">
        <v>49</v>
      </c>
      <c r="C86" s="25" t="s">
        <v>194</v>
      </c>
      <c r="D86" s="25" t="s">
        <v>188</v>
      </c>
      <c r="E86" s="27">
        <f>426+2174</f>
        <v>2600</v>
      </c>
      <c r="F86" s="28">
        <f>E86</f>
        <v>2600</v>
      </c>
      <c r="G86" s="46"/>
      <c r="H86" s="46"/>
      <c r="I86" s="46"/>
      <c r="J86" s="46"/>
      <c r="K86" s="46"/>
      <c r="L86" s="46"/>
      <c r="M86" s="46"/>
      <c r="N86" s="66">
        <f t="shared" si="47"/>
        <v>0</v>
      </c>
      <c r="O86" s="66">
        <f>+F86*H86</f>
        <v>0</v>
      </c>
      <c r="P86" s="66">
        <f>+F86*I86</f>
        <v>0</v>
      </c>
      <c r="Q86" s="66">
        <f t="shared" si="36"/>
        <v>0</v>
      </c>
      <c r="R86" s="66">
        <f t="shared" si="48"/>
        <v>0</v>
      </c>
      <c r="S86" s="78"/>
      <c r="T86" s="37"/>
      <c r="U86" s="25"/>
      <c r="V86" s="37"/>
      <c r="W86" s="25"/>
      <c r="X86" s="25"/>
      <c r="Y86" s="25"/>
      <c r="Z86" s="30"/>
      <c r="AA86" s="25">
        <v>30</v>
      </c>
      <c r="AB86" s="38">
        <f t="shared" si="37"/>
        <v>78000</v>
      </c>
      <c r="AC86" s="25"/>
      <c r="AD86" s="25"/>
      <c r="AE86" s="90">
        <f t="shared" si="46"/>
        <v>78000</v>
      </c>
      <c r="AF86" s="91">
        <f>+AE86</f>
        <v>78000</v>
      </c>
      <c r="AG86" s="25"/>
      <c r="AH86" s="32"/>
      <c r="AI86" s="32"/>
      <c r="AJ86" s="82" t="s">
        <v>49</v>
      </c>
      <c r="AK86" s="39"/>
      <c r="AM86" t="str">
        <f t="shared" si="40"/>
        <v>Fifth floor  Fresco seating</v>
      </c>
    </row>
    <row r="87" spans="1:39" ht="15" thickBot="1" x14ac:dyDescent="0.4">
      <c r="A87" s="109">
        <f t="shared" si="39"/>
        <v>80</v>
      </c>
      <c r="B87" s="110" t="s">
        <v>198</v>
      </c>
      <c r="C87" s="111" t="s">
        <v>194</v>
      </c>
      <c r="D87" s="111" t="s">
        <v>182</v>
      </c>
      <c r="E87" s="112">
        <v>810</v>
      </c>
      <c r="F87" s="173">
        <v>810</v>
      </c>
      <c r="G87" s="112">
        <v>40</v>
      </c>
      <c r="H87" s="112">
        <v>40</v>
      </c>
      <c r="I87" s="112">
        <v>40</v>
      </c>
      <c r="J87" s="112">
        <f>I87*1.15</f>
        <v>46</v>
      </c>
      <c r="K87" s="112">
        <f>J87</f>
        <v>46</v>
      </c>
      <c r="L87" s="112">
        <f>K87</f>
        <v>46</v>
      </c>
      <c r="M87" s="112" t="s">
        <v>40</v>
      </c>
      <c r="N87" s="112">
        <f t="shared" si="47"/>
        <v>32400</v>
      </c>
      <c r="O87" s="112">
        <f>H87*$F87</f>
        <v>32400</v>
      </c>
      <c r="P87" s="112">
        <f>I87*$F87</f>
        <v>32400</v>
      </c>
      <c r="Q87" s="112">
        <f t="shared" si="36"/>
        <v>37260</v>
      </c>
      <c r="R87" s="112">
        <f t="shared" si="48"/>
        <v>37260</v>
      </c>
      <c r="S87" s="113"/>
      <c r="T87" s="114"/>
      <c r="U87" s="111"/>
      <c r="V87" s="114"/>
      <c r="W87" s="111">
        <v>9</v>
      </c>
      <c r="X87" s="111">
        <v>36</v>
      </c>
      <c r="Y87" s="115">
        <v>43485</v>
      </c>
      <c r="Z87" s="115">
        <v>43489</v>
      </c>
      <c r="AA87" s="111"/>
      <c r="AB87" s="116">
        <f t="shared" si="37"/>
        <v>0</v>
      </c>
      <c r="AC87" s="111"/>
      <c r="AD87" s="111"/>
      <c r="AE87" s="117">
        <f t="shared" si="46"/>
        <v>0</v>
      </c>
      <c r="AF87" s="117">
        <v>0</v>
      </c>
      <c r="AG87" s="111"/>
      <c r="AH87" s="118">
        <v>0</v>
      </c>
      <c r="AI87" s="118" t="s">
        <v>46</v>
      </c>
      <c r="AJ87" s="111" t="s">
        <v>42</v>
      </c>
      <c r="AK87" s="119"/>
      <c r="AM87" t="str">
        <f t="shared" si="40"/>
        <v>Fifth, Phase 1 Fresco seating</v>
      </c>
    </row>
    <row r="88" spans="1:39" x14ac:dyDescent="0.35">
      <c r="E88" s="120">
        <f>SUM(E5:E87)</f>
        <v>421297.64443999995</v>
      </c>
      <c r="F88" s="174">
        <f>SUM(F5:F87)</f>
        <v>574795.05363663018</v>
      </c>
      <c r="N88" s="121">
        <f t="shared" ref="N88:V88" si="50">SUM(N5:N87)</f>
        <v>31638724.532177661</v>
      </c>
      <c r="O88" s="121">
        <f t="shared" si="50"/>
        <v>33111195.973003663</v>
      </c>
      <c r="P88" s="121">
        <f t="shared" si="50"/>
        <v>33907911.752765574</v>
      </c>
      <c r="Q88" s="121">
        <f t="shared" si="50"/>
        <v>38691498.746675402</v>
      </c>
      <c r="R88" s="122">
        <f t="shared" si="50"/>
        <v>40635701.225667462</v>
      </c>
      <c r="T88" s="122">
        <f t="shared" si="50"/>
        <v>140938743.5636813</v>
      </c>
      <c r="U88" s="122">
        <f t="shared" si="50"/>
        <v>127194327.40000001</v>
      </c>
      <c r="V88" s="122">
        <f t="shared" si="50"/>
        <v>13744416.163681323</v>
      </c>
      <c r="AB88" s="121">
        <f t="shared" ref="AB88" si="51">SUM(AB5:AB87)</f>
        <v>12980465.13806154</v>
      </c>
      <c r="AE88" s="121">
        <f t="shared" ref="AE88:AF88" si="52">SUM(AE5:AE87)</f>
        <v>13871548.915632967</v>
      </c>
      <c r="AF88" s="122">
        <f t="shared" si="52"/>
        <v>14475926.537862968</v>
      </c>
    </row>
    <row r="89" spans="1:39" ht="17.25" customHeight="1" x14ac:dyDescent="0.35"/>
    <row r="90" spans="1:39" x14ac:dyDescent="0.35">
      <c r="H90" s="123"/>
      <c r="I90" s="123"/>
    </row>
    <row r="91" spans="1:39" x14ac:dyDescent="0.35">
      <c r="G91" s="1"/>
      <c r="H91" s="123"/>
      <c r="I91" s="123"/>
    </row>
    <row r="92" spans="1:39" ht="17" x14ac:dyDescent="0.4">
      <c r="B92" s="124" t="s">
        <v>199</v>
      </c>
      <c r="C92"/>
      <c r="D92"/>
      <c r="E92"/>
      <c r="F92" s="175"/>
      <c r="G92" s="1"/>
      <c r="H92" s="123"/>
      <c r="I92" s="123"/>
    </row>
    <row r="93" spans="1:39" x14ac:dyDescent="0.35">
      <c r="B93"/>
      <c r="F93" s="176"/>
      <c r="G93" s="1"/>
      <c r="H93" s="123"/>
      <c r="I93" s="123"/>
      <c r="J93" s="125"/>
      <c r="K93" s="123"/>
      <c r="L93" s="123"/>
      <c r="M93" s="123"/>
      <c r="N93" s="123"/>
      <c r="O93" s="123"/>
    </row>
    <row r="94" spans="1:39" ht="18.75" customHeight="1" x14ac:dyDescent="0.35">
      <c r="B94" s="126" t="s">
        <v>200</v>
      </c>
      <c r="C94" s="127" t="s">
        <v>201</v>
      </c>
      <c r="D94" s="127" t="s">
        <v>202</v>
      </c>
      <c r="E94" s="127" t="s">
        <v>203</v>
      </c>
      <c r="F94" s="177"/>
      <c r="G94" s="1"/>
      <c r="H94" s="129"/>
      <c r="I94" s="129"/>
      <c r="J94" s="128"/>
      <c r="K94" s="128"/>
      <c r="L94" s="128"/>
      <c r="M94" s="128"/>
      <c r="O94" s="128"/>
      <c r="S94" s="2"/>
      <c r="T94" s="130"/>
      <c r="U94" s="131"/>
      <c r="V94" s="131"/>
      <c r="W94" s="132"/>
    </row>
    <row r="95" spans="1:39" x14ac:dyDescent="0.35">
      <c r="B95" s="133" t="s">
        <v>42</v>
      </c>
      <c r="C95" s="134">
        <f t="shared" ref="C95:D101" si="53">SUMIF($AJ$5:$AJ$87,$B95,E$5:E$87)</f>
        <v>309126.07843999995</v>
      </c>
      <c r="D95" s="134">
        <f t="shared" si="53"/>
        <v>415483.21049377299</v>
      </c>
      <c r="E95" s="135">
        <f>D95/$D$102</f>
        <v>0.72283713623678858</v>
      </c>
      <c r="F95" s="177"/>
      <c r="G95" s="128"/>
      <c r="H95" s="128"/>
      <c r="I95" s="128"/>
      <c r="J95" s="136"/>
      <c r="K95" s="137"/>
      <c r="O95" s="137"/>
      <c r="P95" s="138"/>
      <c r="Q95" s="138"/>
      <c r="R95" s="138"/>
      <c r="S95" s="2"/>
      <c r="T95" s="2"/>
      <c r="U95" s="2"/>
      <c r="V95" s="2"/>
      <c r="W95" s="139"/>
    </row>
    <row r="96" spans="1:39" x14ac:dyDescent="0.35">
      <c r="B96" s="133" t="s">
        <v>54</v>
      </c>
      <c r="C96" s="134">
        <f t="shared" si="53"/>
        <v>68180.23792</v>
      </c>
      <c r="D96" s="134">
        <f t="shared" si="53"/>
        <v>104104.50407619047</v>
      </c>
      <c r="E96" s="135">
        <f t="shared" ref="E96:E101" si="54">D96/$D$102</f>
        <v>0.18111586628579884</v>
      </c>
      <c r="F96" s="177"/>
      <c r="G96" s="128"/>
      <c r="H96" s="128"/>
      <c r="I96" s="140"/>
      <c r="J96" s="141"/>
      <c r="K96" s="140"/>
      <c r="O96" s="140"/>
      <c r="P96" s="138"/>
      <c r="Q96" s="138"/>
      <c r="R96" s="138"/>
      <c r="S96" s="2"/>
      <c r="T96" s="2"/>
      <c r="U96" s="2"/>
      <c r="V96" s="2"/>
      <c r="W96" s="139"/>
    </row>
    <row r="97" spans="1:36" x14ac:dyDescent="0.35">
      <c r="B97" s="133" t="s">
        <v>204</v>
      </c>
      <c r="C97" s="134">
        <f t="shared" si="53"/>
        <v>0</v>
      </c>
      <c r="D97" s="134">
        <f t="shared" si="53"/>
        <v>0</v>
      </c>
      <c r="E97" s="135">
        <f t="shared" si="54"/>
        <v>0</v>
      </c>
      <c r="F97" s="177"/>
      <c r="G97" s="128"/>
      <c r="H97" s="128"/>
      <c r="I97" s="140"/>
      <c r="J97" s="141"/>
      <c r="K97" s="140"/>
      <c r="O97" s="140"/>
      <c r="P97" s="138"/>
      <c r="Q97" s="138"/>
      <c r="R97" s="138"/>
      <c r="S97" s="2"/>
      <c r="T97" s="2"/>
      <c r="U97" s="2"/>
      <c r="V97" s="2"/>
      <c r="W97" s="139"/>
    </row>
    <row r="98" spans="1:36" s="148" customFormat="1" x14ac:dyDescent="0.35">
      <c r="A98" s="142"/>
      <c r="B98" s="143" t="s">
        <v>205</v>
      </c>
      <c r="C98" s="144">
        <f t="shared" si="53"/>
        <v>0</v>
      </c>
      <c r="D98" s="144">
        <f t="shared" si="53"/>
        <v>0</v>
      </c>
      <c r="E98" s="145">
        <f t="shared" si="54"/>
        <v>0</v>
      </c>
      <c r="F98" s="177"/>
      <c r="G98" s="128"/>
      <c r="H98" s="128"/>
      <c r="I98" s="146"/>
      <c r="J98" s="147"/>
      <c r="K98" s="146"/>
      <c r="O98" s="146"/>
      <c r="P98" s="138"/>
      <c r="Q98" s="138"/>
      <c r="R98" s="138"/>
      <c r="S98" s="2"/>
      <c r="T98"/>
      <c r="U98" s="2"/>
      <c r="V98" s="2"/>
      <c r="W98" s="149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</row>
    <row r="99" spans="1:36" x14ac:dyDescent="0.35">
      <c r="B99" s="133" t="s">
        <v>206</v>
      </c>
      <c r="C99" s="134">
        <f t="shared" si="53"/>
        <v>0</v>
      </c>
      <c r="D99" s="134">
        <f t="shared" si="53"/>
        <v>0</v>
      </c>
      <c r="E99" s="135" t="s">
        <v>2</v>
      </c>
      <c r="F99" s="177"/>
      <c r="G99" s="128"/>
      <c r="H99" s="128"/>
      <c r="I99" s="140"/>
      <c r="J99" s="141"/>
      <c r="K99" s="140"/>
      <c r="O99" s="140"/>
      <c r="P99" s="150"/>
      <c r="Q99" s="150"/>
      <c r="R99" s="150"/>
      <c r="S99" s="2"/>
      <c r="T99"/>
      <c r="U99" s="2"/>
      <c r="V99" s="2"/>
      <c r="W99" s="139"/>
    </row>
    <row r="100" spans="1:36" x14ac:dyDescent="0.35">
      <c r="B100" s="133" t="s">
        <v>49</v>
      </c>
      <c r="C100" s="134">
        <f t="shared" si="53"/>
        <v>33986.328079999999</v>
      </c>
      <c r="D100" s="134">
        <f t="shared" si="53"/>
        <v>45202.339066666667</v>
      </c>
      <c r="E100" s="135">
        <f t="shared" si="54"/>
        <v>7.8640793410936979E-2</v>
      </c>
      <c r="F100" s="177"/>
      <c r="G100" s="128"/>
      <c r="H100" s="128"/>
      <c r="I100" s="140"/>
      <c r="J100" s="141"/>
      <c r="K100" s="140"/>
      <c r="L100" s="140"/>
      <c r="M100" s="140"/>
      <c r="O100" s="140"/>
      <c r="P100" s="138"/>
      <c r="Q100" s="138"/>
      <c r="R100" s="138"/>
      <c r="S100" s="2"/>
      <c r="T100"/>
      <c r="U100" s="2"/>
      <c r="V100" s="2"/>
      <c r="W100" s="139"/>
    </row>
    <row r="101" spans="1:36" x14ac:dyDescent="0.35">
      <c r="B101" s="133" t="s">
        <v>195</v>
      </c>
      <c r="C101" s="134">
        <f t="shared" si="53"/>
        <v>10005</v>
      </c>
      <c r="D101" s="134">
        <f t="shared" si="53"/>
        <v>10005</v>
      </c>
      <c r="E101" s="135">
        <f t="shared" si="54"/>
        <v>1.7406204066475649E-2</v>
      </c>
      <c r="F101" s="177"/>
      <c r="G101" s="128"/>
      <c r="H101" s="128"/>
      <c r="I101" s="140"/>
      <c r="J101" s="141"/>
      <c r="K101" s="140"/>
      <c r="L101" s="140"/>
      <c r="M101" s="140"/>
      <c r="O101" s="140"/>
      <c r="P101" s="150"/>
      <c r="Q101" s="150"/>
      <c r="R101" s="150"/>
      <c r="S101" s="2"/>
      <c r="T101"/>
      <c r="U101" s="2"/>
      <c r="V101" s="2"/>
      <c r="W101" s="139"/>
    </row>
    <row r="102" spans="1:36" x14ac:dyDescent="0.35">
      <c r="B102" s="151" t="s">
        <v>34</v>
      </c>
      <c r="C102" s="152">
        <f t="shared" ref="C102:E102" si="55">SUM(C95:C101)</f>
        <v>421297.64443999995</v>
      </c>
      <c r="D102" s="152">
        <f t="shared" si="55"/>
        <v>574795.05363663007</v>
      </c>
      <c r="E102" s="153">
        <f t="shared" si="55"/>
        <v>1.0000000000000002</v>
      </c>
      <c r="F102" s="177"/>
      <c r="G102" s="128"/>
      <c r="H102" s="128"/>
      <c r="I102" s="154"/>
      <c r="J102" s="131"/>
      <c r="K102" s="154"/>
      <c r="L102" s="154"/>
      <c r="M102" s="154"/>
      <c r="O102" s="154"/>
      <c r="P102" s="138"/>
      <c r="Q102" s="138"/>
      <c r="R102" s="138"/>
      <c r="S102" s="131"/>
      <c r="T102" s="94"/>
      <c r="U102" s="131"/>
      <c r="V102" s="131"/>
      <c r="W102" s="139"/>
    </row>
    <row r="103" spans="1:36" s="94" customFormat="1" x14ac:dyDescent="0.35">
      <c r="A103" s="155"/>
      <c r="B103" s="155"/>
      <c r="C103" s="155"/>
      <c r="D103" s="156"/>
      <c r="F103" s="178"/>
      <c r="G103" s="131"/>
      <c r="H103" s="131"/>
      <c r="I103" s="131"/>
      <c r="J103" s="131"/>
      <c r="K103" s="131"/>
      <c r="L103" s="131"/>
      <c r="M103" s="131"/>
      <c r="N103" s="131"/>
      <c r="O103" s="131"/>
      <c r="P103" s="138"/>
      <c r="Q103" s="138"/>
      <c r="R103" s="138"/>
      <c r="S103" s="2"/>
      <c r="T103" s="2"/>
      <c r="U103" s="2"/>
      <c r="V103" s="2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</row>
    <row r="104" spans="1:36" s="94" customFormat="1" x14ac:dyDescent="0.35">
      <c r="A104" s="131"/>
      <c r="B104" s="131"/>
      <c r="C104" s="131"/>
      <c r="D104" s="131"/>
      <c r="E104" s="131"/>
      <c r="F104" s="178"/>
      <c r="G104" s="131"/>
      <c r="H104" s="131"/>
      <c r="I104" s="131"/>
      <c r="J104" s="131"/>
      <c r="K104" s="131"/>
      <c r="L104" s="131"/>
      <c r="M104" s="131"/>
      <c r="N104" s="131"/>
      <c r="O104" s="131"/>
      <c r="P104" s="138"/>
      <c r="Q104" s="138"/>
      <c r="R104" s="138"/>
      <c r="S104" s="2"/>
      <c r="T104"/>
      <c r="U104" s="2"/>
      <c r="V104" s="2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</row>
    <row r="105" spans="1:36" s="94" customFormat="1" x14ac:dyDescent="0.35">
      <c r="A105" s="130"/>
      <c r="B105" s="131"/>
      <c r="C105" s="131"/>
      <c r="D105" s="131"/>
      <c r="E105" s="131"/>
      <c r="F105" s="178"/>
      <c r="G105" s="131"/>
      <c r="H105" s="131"/>
      <c r="I105" s="131"/>
      <c r="J105" s="131"/>
      <c r="K105" s="131"/>
      <c r="L105" s="131"/>
      <c r="M105" s="131"/>
      <c r="N105" s="131"/>
      <c r="O105" s="131"/>
      <c r="P105" s="138"/>
      <c r="Q105" s="138"/>
      <c r="R105" s="138"/>
      <c r="S105" s="2"/>
      <c r="T105"/>
      <c r="U105" s="2"/>
      <c r="V105" s="2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</row>
    <row r="106" spans="1:36" s="94" customFormat="1" ht="15" customHeight="1" x14ac:dyDescent="0.35">
      <c r="A106" s="131"/>
      <c r="B106" s="2"/>
      <c r="C106" s="2"/>
      <c r="D106" s="2"/>
      <c r="E106" s="2"/>
      <c r="F106" s="179"/>
      <c r="G106" s="131"/>
      <c r="H106" s="131"/>
      <c r="I106" s="131"/>
      <c r="J106" s="131"/>
      <c r="K106" s="131"/>
      <c r="L106" s="131"/>
      <c r="M106" s="131"/>
      <c r="N106" s="131"/>
      <c r="O106" s="131"/>
      <c r="P106" s="138"/>
      <c r="Q106" s="138"/>
      <c r="R106" s="138"/>
      <c r="S106" s="2"/>
      <c r="T106"/>
      <c r="U106" s="2"/>
      <c r="V106" s="2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</row>
    <row r="107" spans="1:36" ht="15" customHeight="1" x14ac:dyDescent="0.35">
      <c r="A107" s="2"/>
      <c r="B107" s="2"/>
      <c r="C107" s="2"/>
      <c r="S107" s="2"/>
      <c r="T107"/>
      <c r="U107" s="2"/>
      <c r="V107" s="2"/>
    </row>
    <row r="108" spans="1:36" ht="15" customHeight="1" x14ac:dyDescent="0.35">
      <c r="A108" s="2"/>
      <c r="B108" s="157"/>
      <c r="C108" s="2"/>
      <c r="S108" s="131"/>
      <c r="T108" s="94"/>
      <c r="U108" s="131"/>
      <c r="V108" s="131"/>
    </row>
    <row r="109" spans="1:36" ht="15" customHeight="1" x14ac:dyDescent="0.35">
      <c r="A109" s="2"/>
      <c r="B109" s="2"/>
      <c r="C109" s="2"/>
      <c r="S109" s="2"/>
      <c r="T109" s="2"/>
      <c r="U109" s="2"/>
      <c r="V109" s="2"/>
    </row>
    <row r="110" spans="1:36" ht="15" customHeight="1" x14ac:dyDescent="0.35">
      <c r="A110" s="2"/>
      <c r="B110" s="2"/>
      <c r="C110" s="2"/>
      <c r="F110" s="175"/>
      <c r="S110" s="2"/>
      <c r="T110" s="2"/>
      <c r="U110" s="2"/>
      <c r="V110" s="2"/>
    </row>
    <row r="111" spans="1:36" ht="15" customHeight="1" x14ac:dyDescent="0.35">
      <c r="A111" s="2"/>
      <c r="B111" s="2"/>
      <c r="C111" s="2"/>
      <c r="F111" s="175"/>
    </row>
    <row r="112" spans="1:36" ht="15" customHeight="1" x14ac:dyDescent="0.35">
      <c r="A112" s="2"/>
      <c r="B112" s="2"/>
      <c r="C112" s="2"/>
      <c r="F112" s="175"/>
    </row>
    <row r="113" spans="1:36" ht="15" customHeight="1" x14ac:dyDescent="0.35">
      <c r="A113" s="2"/>
      <c r="B113" s="2"/>
      <c r="C113" s="2"/>
      <c r="F113" s="175"/>
    </row>
    <row r="114" spans="1:36" s="2" customFormat="1" x14ac:dyDescent="0.35">
      <c r="A114" s="158"/>
      <c r="B114"/>
      <c r="C114" s="1"/>
      <c r="D114" s="155"/>
      <c r="E114" s="131"/>
      <c r="F114" s="179"/>
      <c r="G114" s="131"/>
      <c r="H114" s="13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s="2" customFormat="1" x14ac:dyDescent="0.35">
      <c r="A115" s="158"/>
      <c r="B115"/>
      <c r="C115" s="1"/>
      <c r="D115" s="1"/>
      <c r="F115" s="169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s="2" customFormat="1" x14ac:dyDescent="0.35">
      <c r="A116" s="158"/>
      <c r="B116"/>
      <c r="C116" s="1"/>
      <c r="D116" s="1"/>
      <c r="F116" s="169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s="2" customFormat="1" x14ac:dyDescent="0.35">
      <c r="A117" s="158"/>
      <c r="B117"/>
      <c r="C117" s="1"/>
      <c r="D117" s="1"/>
      <c r="F117" s="169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s="2" customFormat="1" x14ac:dyDescent="0.35">
      <c r="A118" s="158"/>
      <c r="B118"/>
      <c r="C118" s="1"/>
      <c r="D118" s="1"/>
      <c r="F118" s="169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x14ac:dyDescent="0.35">
      <c r="F119" s="175"/>
    </row>
    <row r="120" spans="1:36" x14ac:dyDescent="0.35">
      <c r="F120" s="175"/>
    </row>
    <row r="121" spans="1:36" x14ac:dyDescent="0.35">
      <c r="F121" s="175"/>
    </row>
    <row r="122" spans="1:36" x14ac:dyDescent="0.35">
      <c r="F122" s="175"/>
    </row>
    <row r="123" spans="1:36" s="94" customFormat="1" x14ac:dyDescent="0.35">
      <c r="A123" s="155"/>
      <c r="B123" s="155"/>
      <c r="C123" s="155"/>
      <c r="D123" s="155"/>
      <c r="E123" s="131"/>
      <c r="F123" s="179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</row>
    <row r="131" spans="2:18" s="1" customFormat="1" x14ac:dyDescent="0.35">
      <c r="B131"/>
      <c r="E131" s="2"/>
      <c r="F131" s="169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s="1" customFormat="1" ht="15" customHeight="1" x14ac:dyDescent="0.35">
      <c r="B132"/>
      <c r="E132" s="2"/>
      <c r="F132" s="169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s="1" customFormat="1" x14ac:dyDescent="0.35">
      <c r="B133"/>
      <c r="E133" s="2"/>
      <c r="F133" s="169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s="1" customFormat="1" x14ac:dyDescent="0.35">
      <c r="B134"/>
      <c r="E134" s="2"/>
      <c r="F134" s="169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s="1" customFormat="1" x14ac:dyDescent="0.35">
      <c r="B135"/>
      <c r="E135" s="2"/>
      <c r="F135" s="169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s="1" customFormat="1" x14ac:dyDescent="0.35">
      <c r="B136"/>
      <c r="E136" s="2"/>
      <c r="F136" s="169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s="1" customFormat="1" x14ac:dyDescent="0.35">
      <c r="B137"/>
      <c r="E137" s="2"/>
      <c r="F137" s="169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s="1" customFormat="1" x14ac:dyDescent="0.35">
      <c r="B138"/>
      <c r="E138" s="2"/>
      <c r="F138" s="169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s="1" customFormat="1" x14ac:dyDescent="0.35">
      <c r="B139"/>
      <c r="E139" s="2"/>
      <c r="F139" s="169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s="1" customFormat="1" x14ac:dyDescent="0.35">
      <c r="B140"/>
      <c r="E140" s="2"/>
      <c r="F140" s="169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s="1" customFormat="1" x14ac:dyDescent="0.35">
      <c r="B141"/>
      <c r="E141" s="2"/>
      <c r="F141" s="169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s="1" customFormat="1" x14ac:dyDescent="0.35">
      <c r="B142"/>
      <c r="E142" s="2"/>
      <c r="F142" s="169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s="1" customFormat="1" x14ac:dyDescent="0.35">
      <c r="B143"/>
      <c r="E143" s="2"/>
      <c r="F143" s="169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s="1" customFormat="1" x14ac:dyDescent="0.35">
      <c r="B144"/>
      <c r="E144" s="2"/>
      <c r="F144" s="169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s="1" customFormat="1" x14ac:dyDescent="0.35">
      <c r="B145"/>
      <c r="E145" s="2"/>
      <c r="F145" s="169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s="1" customFormat="1" x14ac:dyDescent="0.35">
      <c r="B146"/>
      <c r="E146" s="2"/>
      <c r="F146" s="169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s="1" customFormat="1" x14ac:dyDescent="0.35">
      <c r="B147"/>
      <c r="E147" s="2"/>
      <c r="F147" s="16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s="1" customFormat="1" x14ac:dyDescent="0.35">
      <c r="B148"/>
      <c r="E148" s="2"/>
      <c r="F148" s="169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s="1" customFormat="1" x14ac:dyDescent="0.35">
      <c r="B149"/>
      <c r="E149" s="2"/>
      <c r="F149" s="169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s="1" customFormat="1" x14ac:dyDescent="0.35">
      <c r="B150"/>
      <c r="E150" s="2"/>
      <c r="F150" s="169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s="1" customFormat="1" x14ac:dyDescent="0.35">
      <c r="B151"/>
      <c r="E151" s="2"/>
      <c r="F151" s="169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s="1" customFormat="1" x14ac:dyDescent="0.35">
      <c r="B152"/>
      <c r="E152" s="2"/>
      <c r="F152" s="169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s="1" customFormat="1" x14ac:dyDescent="0.35">
      <c r="B153"/>
      <c r="E153" s="2"/>
      <c r="F153" s="169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s="1" customFormat="1" x14ac:dyDescent="0.35">
      <c r="B154"/>
      <c r="E154" s="2"/>
      <c r="F154" s="169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s="1" customFormat="1" x14ac:dyDescent="0.35">
      <c r="B155"/>
      <c r="E155" s="2"/>
      <c r="F155" s="169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s="1" customFormat="1" x14ac:dyDescent="0.35">
      <c r="B156"/>
      <c r="E156" s="2"/>
      <c r="F156" s="169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s="1" customFormat="1" x14ac:dyDescent="0.35">
      <c r="B157"/>
      <c r="E157" s="2"/>
      <c r="F157" s="169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s="1" customFormat="1" x14ac:dyDescent="0.35">
      <c r="B158"/>
      <c r="E158" s="2"/>
      <c r="F158" s="169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s="1" customFormat="1" x14ac:dyDescent="0.35">
      <c r="B159"/>
      <c r="E159" s="2"/>
      <c r="F159" s="169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s="1" customFormat="1" x14ac:dyDescent="0.35">
      <c r="B160"/>
      <c r="E160" s="2"/>
      <c r="F160" s="169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s="1" customFormat="1" x14ac:dyDescent="0.35">
      <c r="B161"/>
      <c r="E161" s="2"/>
      <c r="F161" s="169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s="1" customFormat="1" x14ac:dyDescent="0.35">
      <c r="B162"/>
      <c r="E162" s="2"/>
      <c r="F162" s="169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s="1" customFormat="1" x14ac:dyDescent="0.35">
      <c r="B163"/>
      <c r="E163" s="2"/>
      <c r="F163" s="169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s="1" customFormat="1" x14ac:dyDescent="0.35">
      <c r="B164"/>
      <c r="E164" s="2"/>
      <c r="F164" s="169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s="1" customFormat="1" x14ac:dyDescent="0.35">
      <c r="B165"/>
      <c r="E165" s="2"/>
      <c r="F165" s="169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s="1" customFormat="1" x14ac:dyDescent="0.35">
      <c r="B166"/>
      <c r="E166" s="2"/>
      <c r="F166" s="169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s="1" customFormat="1" x14ac:dyDescent="0.35">
      <c r="B167"/>
      <c r="E167" s="2"/>
      <c r="F167" s="169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s="1" customFormat="1" x14ac:dyDescent="0.35">
      <c r="B168"/>
      <c r="E168" s="2"/>
      <c r="F168" s="169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s="1" customFormat="1" x14ac:dyDescent="0.35">
      <c r="B169"/>
      <c r="E169" s="2"/>
      <c r="F169" s="169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s="1" customFormat="1" x14ac:dyDescent="0.35">
      <c r="B170"/>
      <c r="E170" s="2"/>
      <c r="F170" s="169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s="1" customFormat="1" x14ac:dyDescent="0.35">
      <c r="B171"/>
      <c r="E171" s="2"/>
      <c r="F171" s="169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s="1" customFormat="1" x14ac:dyDescent="0.35">
      <c r="B172"/>
      <c r="E172" s="2"/>
      <c r="F172" s="169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s="1" customFormat="1" x14ac:dyDescent="0.35">
      <c r="B173"/>
      <c r="E173" s="2"/>
      <c r="F173" s="169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s="1" customFormat="1" x14ac:dyDescent="0.35">
      <c r="B174"/>
      <c r="E174" s="2"/>
      <c r="F174" s="169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</sheetData>
  <autoFilter ref="A2:AQ88" xr:uid="{D202D9FE-26B5-4902-8ED5-65AAEC969ED5}">
    <filterColumn colId="19" showButton="0"/>
    <filterColumn colId="20" showButton="0"/>
  </autoFilter>
  <mergeCells count="17">
    <mergeCell ref="AG2:AG3"/>
    <mergeCell ref="AH2:AH3"/>
    <mergeCell ref="AI2:AI3"/>
    <mergeCell ref="AJ2:AJ3"/>
    <mergeCell ref="AK2:AK3"/>
    <mergeCell ref="AF2:AF3"/>
    <mergeCell ref="S2:S3"/>
    <mergeCell ref="T2:V2"/>
    <mergeCell ref="W2:W3"/>
    <mergeCell ref="X2:X3"/>
    <mergeCell ref="Y2:Y3"/>
    <mergeCell ref="Z2:Z3"/>
    <mergeCell ref="AA2:AA3"/>
    <mergeCell ref="AB2:AB3"/>
    <mergeCell ref="AC2:AC3"/>
    <mergeCell ref="AD2:AD3"/>
    <mergeCell ref="AE2:AE3"/>
  </mergeCells>
  <conditionalFormatting sqref="B5:B87">
    <cfRule type="duplicateValues" dxfId="3" priority="2"/>
  </conditionalFormatting>
  <conditionalFormatting sqref="B23">
    <cfRule type="duplicateValues" dxfId="2" priority="3"/>
  </conditionalFormatting>
  <conditionalFormatting sqref="F5:F88">
    <cfRule type="duplicateValues" dxfId="1" priority="1"/>
  </conditionalFormatting>
  <pageMargins left="0.70866141732283472" right="0.70866141732283472" top="0.74803149606299213" bottom="0.74803149606299213" header="0.31496062992125984" footer="0.31496062992125984"/>
  <pageSetup scale="8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6E4B-EDD4-4901-B8FE-47052F4D8AF3}">
  <dimension ref="A1:CM213"/>
  <sheetViews>
    <sheetView showGridLines="0" workbookViewId="0">
      <pane xSplit="3" ySplit="17" topLeftCell="BV18" activePane="bottomRight" state="frozen"/>
      <selection activeCell="C1" sqref="C1"/>
      <selection pane="topRight" activeCell="C1" sqref="C1"/>
      <selection pane="bottomLeft" activeCell="C1" sqref="C1"/>
      <selection pane="bottomRight" activeCell="CD17" sqref="CD17"/>
    </sheetView>
  </sheetViews>
  <sheetFormatPr defaultRowHeight="11.5" x14ac:dyDescent="0.25"/>
  <cols>
    <col min="1" max="1" width="8.453125" style="166" bestFit="1" customWidth="1"/>
    <col min="2" max="2" width="8.7265625" style="166"/>
    <col min="3" max="3" width="15.7265625" style="166" customWidth="1"/>
    <col min="4" max="4" width="12.54296875" style="166" customWidth="1"/>
    <col min="5" max="5" width="10.81640625" style="166" bestFit="1" customWidth="1"/>
    <col min="6" max="6" width="12.6328125" style="166" bestFit="1" customWidth="1"/>
    <col min="7" max="10" width="11.6328125" style="166" bestFit="1" customWidth="1"/>
    <col min="11" max="11" width="11.26953125" style="166" customWidth="1"/>
    <col min="12" max="16" width="11.6328125" style="166" bestFit="1" customWidth="1"/>
    <col min="17" max="17" width="10.08984375" style="166" bestFit="1" customWidth="1"/>
    <col min="18" max="18" width="11.6328125" style="166" bestFit="1" customWidth="1"/>
    <col min="19" max="19" width="12.6328125" style="166" bestFit="1" customWidth="1"/>
    <col min="20" max="21" width="10.08984375" style="166" bestFit="1" customWidth="1"/>
    <col min="22" max="24" width="11.6328125" style="166" bestFit="1" customWidth="1"/>
    <col min="25" max="25" width="10.1796875" style="166" bestFit="1" customWidth="1"/>
    <col min="26" max="29" width="11.6328125" style="166" bestFit="1" customWidth="1"/>
    <col min="30" max="30" width="10.1796875" style="166" bestFit="1" customWidth="1"/>
    <col min="31" max="31" width="10.08984375" style="166" bestFit="1" customWidth="1"/>
    <col min="32" max="33" width="12.6328125" style="166" bestFit="1" customWidth="1"/>
    <col min="34" max="34" width="10.08984375" style="166" bestFit="1" customWidth="1"/>
    <col min="35" max="41" width="11.6328125" style="166" bestFit="1" customWidth="1"/>
    <col min="42" max="42" width="12.6328125" style="166" bestFit="1" customWidth="1"/>
    <col min="43" max="43" width="10.08984375" style="166" bestFit="1" customWidth="1"/>
    <col min="44" max="49" width="11.6328125" style="166" bestFit="1" customWidth="1"/>
    <col min="50" max="50" width="12.6328125" style="166" bestFit="1" customWidth="1"/>
    <col min="51" max="51" width="10.08984375" style="166" bestFit="1" customWidth="1"/>
    <col min="52" max="52" width="11.6328125" style="166" bestFit="1" customWidth="1"/>
    <col min="53" max="53" width="10.08984375" style="166" bestFit="1" customWidth="1"/>
    <col min="54" max="56" width="12.6328125" style="166" bestFit="1" customWidth="1"/>
    <col min="57" max="58" width="11.6328125" style="166" bestFit="1" customWidth="1"/>
    <col min="59" max="64" width="10.08984375" style="166" bestFit="1" customWidth="1"/>
    <col min="65" max="65" width="10.453125" style="166" bestFit="1" customWidth="1"/>
    <col min="66" max="67" width="10.81640625" style="166" bestFit="1" customWidth="1"/>
    <col min="68" max="68" width="10.08984375" style="166" bestFit="1" customWidth="1"/>
    <col min="69" max="69" width="10.453125" style="166" bestFit="1" customWidth="1"/>
    <col min="70" max="70" width="10.81640625" style="166" bestFit="1" customWidth="1"/>
    <col min="71" max="73" width="10.08984375" style="166" bestFit="1" customWidth="1"/>
    <col min="74" max="74" width="10.54296875" style="166" bestFit="1" customWidth="1"/>
    <col min="75" max="77" width="9.7265625" style="166" bestFit="1" customWidth="1"/>
    <col min="78" max="78" width="10.08984375" style="166" bestFit="1" customWidth="1"/>
    <col min="79" max="79" width="11.81640625" style="217" bestFit="1" customWidth="1"/>
    <col min="80" max="80" width="11.7265625" style="166" customWidth="1"/>
    <col min="81" max="81" width="11" style="166" customWidth="1"/>
    <col min="82" max="82" width="12.08984375" style="166" customWidth="1"/>
    <col min="83" max="83" width="11.90625" style="217" customWidth="1"/>
    <col min="84" max="84" width="10.6328125" style="166" bestFit="1" customWidth="1"/>
    <col min="85" max="85" width="11.08984375" style="166" customWidth="1"/>
    <col min="86" max="16384" width="8.7265625" style="166"/>
  </cols>
  <sheetData>
    <row r="1" spans="1:84" s="159" customFormat="1" x14ac:dyDescent="0.25">
      <c r="B1" s="437" t="s">
        <v>207</v>
      </c>
      <c r="C1" s="437"/>
      <c r="D1" s="160">
        <v>1</v>
      </c>
      <c r="E1" s="160">
        <f>D1+1</f>
        <v>2</v>
      </c>
      <c r="F1" s="160">
        <f t="shared" ref="F1:BF1" si="0">E1+1</f>
        <v>3</v>
      </c>
      <c r="G1" s="160">
        <f t="shared" si="0"/>
        <v>4</v>
      </c>
      <c r="H1" s="160">
        <f t="shared" si="0"/>
        <v>5</v>
      </c>
      <c r="I1" s="160">
        <f t="shared" si="0"/>
        <v>6</v>
      </c>
      <c r="J1" s="160">
        <f t="shared" si="0"/>
        <v>7</v>
      </c>
      <c r="K1" s="160">
        <f t="shared" si="0"/>
        <v>8</v>
      </c>
      <c r="L1" s="160">
        <f t="shared" si="0"/>
        <v>9</v>
      </c>
      <c r="M1" s="160">
        <f t="shared" si="0"/>
        <v>10</v>
      </c>
      <c r="N1" s="160">
        <f t="shared" si="0"/>
        <v>11</v>
      </c>
      <c r="O1" s="160">
        <f t="shared" si="0"/>
        <v>12</v>
      </c>
      <c r="P1" s="160">
        <f t="shared" si="0"/>
        <v>13</v>
      </c>
      <c r="Q1" s="160">
        <f t="shared" si="0"/>
        <v>14</v>
      </c>
      <c r="R1" s="160">
        <f t="shared" si="0"/>
        <v>15</v>
      </c>
      <c r="S1" s="160">
        <f t="shared" si="0"/>
        <v>16</v>
      </c>
      <c r="T1" s="160">
        <f t="shared" si="0"/>
        <v>17</v>
      </c>
      <c r="U1" s="160">
        <f t="shared" si="0"/>
        <v>18</v>
      </c>
      <c r="V1" s="160">
        <f t="shared" si="0"/>
        <v>19</v>
      </c>
      <c r="W1" s="160">
        <f t="shared" si="0"/>
        <v>20</v>
      </c>
      <c r="X1" s="160">
        <f t="shared" si="0"/>
        <v>21</v>
      </c>
      <c r="Y1" s="160">
        <f t="shared" si="0"/>
        <v>22</v>
      </c>
      <c r="Z1" s="160">
        <f t="shared" si="0"/>
        <v>23</v>
      </c>
      <c r="AA1" s="160">
        <f t="shared" si="0"/>
        <v>24</v>
      </c>
      <c r="AB1" s="160">
        <f t="shared" si="0"/>
        <v>25</v>
      </c>
      <c r="AC1" s="160">
        <f t="shared" si="0"/>
        <v>26</v>
      </c>
      <c r="AD1" s="160">
        <f t="shared" si="0"/>
        <v>27</v>
      </c>
      <c r="AE1" s="160">
        <f t="shared" si="0"/>
        <v>28</v>
      </c>
      <c r="AF1" s="160">
        <f t="shared" si="0"/>
        <v>29</v>
      </c>
      <c r="AG1" s="160">
        <f t="shared" si="0"/>
        <v>30</v>
      </c>
      <c r="AH1" s="160">
        <f t="shared" si="0"/>
        <v>31</v>
      </c>
      <c r="AI1" s="160">
        <f t="shared" si="0"/>
        <v>32</v>
      </c>
      <c r="AJ1" s="160">
        <f t="shared" si="0"/>
        <v>33</v>
      </c>
      <c r="AK1" s="160">
        <f t="shared" si="0"/>
        <v>34</v>
      </c>
      <c r="AL1" s="160">
        <f t="shared" si="0"/>
        <v>35</v>
      </c>
      <c r="AM1" s="160">
        <f t="shared" si="0"/>
        <v>36</v>
      </c>
      <c r="AN1" s="160">
        <f t="shared" si="0"/>
        <v>37</v>
      </c>
      <c r="AO1" s="160">
        <f t="shared" si="0"/>
        <v>38</v>
      </c>
      <c r="AP1" s="160">
        <f t="shared" si="0"/>
        <v>39</v>
      </c>
      <c r="AQ1" s="160">
        <f t="shared" si="0"/>
        <v>40</v>
      </c>
      <c r="AR1" s="160">
        <f t="shared" si="0"/>
        <v>41</v>
      </c>
      <c r="AS1" s="160">
        <f t="shared" si="0"/>
        <v>42</v>
      </c>
      <c r="AT1" s="160">
        <f t="shared" si="0"/>
        <v>43</v>
      </c>
      <c r="AU1" s="160">
        <f t="shared" si="0"/>
        <v>44</v>
      </c>
      <c r="AV1" s="160">
        <f t="shared" si="0"/>
        <v>45</v>
      </c>
      <c r="AW1" s="160">
        <f t="shared" si="0"/>
        <v>46</v>
      </c>
      <c r="AX1" s="160">
        <f t="shared" si="0"/>
        <v>47</v>
      </c>
      <c r="AY1" s="160">
        <f t="shared" si="0"/>
        <v>48</v>
      </c>
      <c r="AZ1" s="160">
        <f t="shared" si="0"/>
        <v>49</v>
      </c>
      <c r="BA1" s="160">
        <f t="shared" si="0"/>
        <v>50</v>
      </c>
      <c r="BB1" s="160">
        <f t="shared" si="0"/>
        <v>51</v>
      </c>
      <c r="BC1" s="160">
        <f t="shared" si="0"/>
        <v>52</v>
      </c>
      <c r="BD1" s="160">
        <f t="shared" si="0"/>
        <v>53</v>
      </c>
      <c r="BE1" s="160">
        <f t="shared" si="0"/>
        <v>54</v>
      </c>
      <c r="BF1" s="160">
        <f t="shared" si="0"/>
        <v>55</v>
      </c>
      <c r="BG1" s="160">
        <f>BF1+1</f>
        <v>56</v>
      </c>
      <c r="BH1" s="160">
        <f t="shared" ref="BH1:BZ1" si="1">BG1+1</f>
        <v>57</v>
      </c>
      <c r="BI1" s="160">
        <f t="shared" si="1"/>
        <v>58</v>
      </c>
      <c r="BJ1" s="160">
        <f t="shared" si="1"/>
        <v>59</v>
      </c>
      <c r="BK1" s="160">
        <f t="shared" si="1"/>
        <v>60</v>
      </c>
      <c r="BL1" s="160">
        <f t="shared" si="1"/>
        <v>61</v>
      </c>
      <c r="BM1" s="160">
        <f t="shared" si="1"/>
        <v>62</v>
      </c>
      <c r="BN1" s="160">
        <f t="shared" si="1"/>
        <v>63</v>
      </c>
      <c r="BO1" s="160">
        <f t="shared" si="1"/>
        <v>64</v>
      </c>
      <c r="BP1" s="160">
        <f t="shared" si="1"/>
        <v>65</v>
      </c>
      <c r="BQ1" s="160">
        <f t="shared" si="1"/>
        <v>66</v>
      </c>
      <c r="BR1" s="160">
        <f t="shared" si="1"/>
        <v>67</v>
      </c>
      <c r="BS1" s="160">
        <f t="shared" si="1"/>
        <v>68</v>
      </c>
      <c r="BT1" s="160">
        <f>BS1+1</f>
        <v>69</v>
      </c>
      <c r="BU1" s="160">
        <f t="shared" si="1"/>
        <v>70</v>
      </c>
      <c r="BV1" s="160">
        <f t="shared" si="1"/>
        <v>71</v>
      </c>
      <c r="BW1" s="160">
        <f t="shared" si="1"/>
        <v>72</v>
      </c>
      <c r="BX1" s="160">
        <f t="shared" si="1"/>
        <v>73</v>
      </c>
      <c r="BY1" s="160">
        <f t="shared" si="1"/>
        <v>74</v>
      </c>
      <c r="BZ1" s="160">
        <f t="shared" si="1"/>
        <v>75</v>
      </c>
      <c r="CA1" s="216"/>
      <c r="CC1" s="230">
        <v>0.1</v>
      </c>
      <c r="CE1" s="216"/>
    </row>
    <row r="2" spans="1:84" s="161" customFormat="1" ht="46" x14ac:dyDescent="0.25">
      <c r="B2" s="438" t="s">
        <v>4</v>
      </c>
      <c r="C2" s="438"/>
      <c r="D2" s="221" t="s">
        <v>37</v>
      </c>
      <c r="E2" s="221" t="s">
        <v>43</v>
      </c>
      <c r="F2" s="221" t="s">
        <v>47</v>
      </c>
      <c r="G2" s="221" t="s">
        <v>51</v>
      </c>
      <c r="H2" s="221" t="s">
        <v>56</v>
      </c>
      <c r="I2" s="221" t="s">
        <v>59</v>
      </c>
      <c r="J2" s="221" t="s">
        <v>227</v>
      </c>
      <c r="K2" s="221" t="s">
        <v>61</v>
      </c>
      <c r="L2" s="221" t="s">
        <v>64</v>
      </c>
      <c r="M2" s="221" t="s">
        <v>66</v>
      </c>
      <c r="N2" s="221" t="s">
        <v>68</v>
      </c>
      <c r="O2" s="221" t="s">
        <v>71</v>
      </c>
      <c r="P2" s="221" t="s">
        <v>73</v>
      </c>
      <c r="Q2" s="221" t="s">
        <v>75</v>
      </c>
      <c r="R2" s="221" t="s">
        <v>77</v>
      </c>
      <c r="S2" s="221" t="s">
        <v>79</v>
      </c>
      <c r="T2" s="221" t="s">
        <v>81</v>
      </c>
      <c r="U2" s="221" t="s">
        <v>83</v>
      </c>
      <c r="V2" s="221" t="s">
        <v>85</v>
      </c>
      <c r="W2" s="221" t="s">
        <v>87</v>
      </c>
      <c r="X2" s="221" t="s">
        <v>89</v>
      </c>
      <c r="Y2" s="221" t="s">
        <v>92</v>
      </c>
      <c r="Z2" s="221" t="s">
        <v>94</v>
      </c>
      <c r="AA2" s="221" t="s">
        <v>96</v>
      </c>
      <c r="AB2" s="221" t="s">
        <v>98</v>
      </c>
      <c r="AC2" s="221" t="s">
        <v>100</v>
      </c>
      <c r="AD2" s="221" t="s">
        <v>102</v>
      </c>
      <c r="AE2" s="221" t="s">
        <v>104</v>
      </c>
      <c r="AF2" s="221" t="s">
        <v>107</v>
      </c>
      <c r="AG2" s="221" t="s">
        <v>109</v>
      </c>
      <c r="AH2" s="221" t="s">
        <v>112</v>
      </c>
      <c r="AI2" s="221" t="s">
        <v>114</v>
      </c>
      <c r="AJ2" s="221" t="s">
        <v>116</v>
      </c>
      <c r="AK2" s="221" t="s">
        <v>104</v>
      </c>
      <c r="AL2" s="221" t="s">
        <v>119</v>
      </c>
      <c r="AM2" s="221" t="s">
        <v>122</v>
      </c>
      <c r="AN2" s="221" t="s">
        <v>124</v>
      </c>
      <c r="AO2" s="221" t="s">
        <v>126</v>
      </c>
      <c r="AP2" s="221" t="s">
        <v>128</v>
      </c>
      <c r="AQ2" s="221" t="s">
        <v>130</v>
      </c>
      <c r="AR2" s="221" t="s">
        <v>132</v>
      </c>
      <c r="AS2" s="221" t="s">
        <v>134</v>
      </c>
      <c r="AT2" s="221" t="s">
        <v>136</v>
      </c>
      <c r="AU2" s="221" t="s">
        <v>138</v>
      </c>
      <c r="AV2" s="221" t="s">
        <v>140</v>
      </c>
      <c r="AW2" s="221" t="s">
        <v>142</v>
      </c>
      <c r="AX2" s="221" t="s">
        <v>144</v>
      </c>
      <c r="AY2" s="221" t="s">
        <v>146</v>
      </c>
      <c r="AZ2" s="221" t="s">
        <v>148</v>
      </c>
      <c r="BA2" s="221" t="s">
        <v>150</v>
      </c>
      <c r="BB2" s="221" t="s">
        <v>107</v>
      </c>
      <c r="BC2" s="221" t="s">
        <v>109</v>
      </c>
      <c r="BD2" s="221" t="s">
        <v>152</v>
      </c>
      <c r="BE2" s="221" t="s">
        <v>155</v>
      </c>
      <c r="BF2" s="221" t="s">
        <v>159</v>
      </c>
      <c r="BG2" s="221" t="s">
        <v>161</v>
      </c>
      <c r="BH2" s="221" t="s">
        <v>163</v>
      </c>
      <c r="BI2" s="221" t="s">
        <v>165</v>
      </c>
      <c r="BJ2" s="221" t="s">
        <v>168</v>
      </c>
      <c r="BK2" s="221" t="s">
        <v>171</v>
      </c>
      <c r="BL2" s="221" t="s">
        <v>173</v>
      </c>
      <c r="BM2" s="221" t="s">
        <v>175</v>
      </c>
      <c r="BN2" s="221" t="s">
        <v>178</v>
      </c>
      <c r="BO2" s="221" t="s">
        <v>180</v>
      </c>
      <c r="BP2" s="221" t="s">
        <v>183</v>
      </c>
      <c r="BQ2" s="221" t="s">
        <v>185</v>
      </c>
      <c r="BR2" s="221" t="s">
        <v>191</v>
      </c>
      <c r="BS2" s="221" t="s">
        <v>196</v>
      </c>
      <c r="BT2" s="221" t="s">
        <v>197</v>
      </c>
      <c r="BU2" s="221" t="s">
        <v>198</v>
      </c>
      <c r="BV2" s="221" t="s">
        <v>188</v>
      </c>
      <c r="BW2" s="221" t="s">
        <v>58</v>
      </c>
      <c r="BX2" s="221" t="s">
        <v>39</v>
      </c>
      <c r="BY2" s="221" t="s">
        <v>157</v>
      </c>
      <c r="BZ2" s="221" t="s">
        <v>190</v>
      </c>
      <c r="CA2" s="223" t="s">
        <v>266</v>
      </c>
      <c r="CB2" s="222" t="s">
        <v>208</v>
      </c>
      <c r="CC2" s="224" t="s">
        <v>210</v>
      </c>
      <c r="CD2" s="223" t="s">
        <v>209</v>
      </c>
      <c r="CE2" s="222" t="s">
        <v>211</v>
      </c>
      <c r="CF2" s="162"/>
    </row>
    <row r="3" spans="1:84" s="161" customFormat="1" x14ac:dyDescent="0.25">
      <c r="A3" s="161" t="s">
        <v>212</v>
      </c>
      <c r="B3" s="220" t="s">
        <v>213</v>
      </c>
      <c r="C3" s="220"/>
      <c r="D3" s="208">
        <v>59596.799999999996</v>
      </c>
      <c r="E3" s="208">
        <v>15489.333333333334</v>
      </c>
      <c r="F3" s="208">
        <v>15124.571428571431</v>
      </c>
      <c r="G3" s="208">
        <v>416.66666666666669</v>
      </c>
      <c r="H3" s="208">
        <v>955</v>
      </c>
      <c r="I3" s="208">
        <v>1486.6666666666667</v>
      </c>
      <c r="J3" s="208">
        <v>1593</v>
      </c>
      <c r="K3" s="208">
        <v>1649</v>
      </c>
      <c r="L3" s="208">
        <v>1105</v>
      </c>
      <c r="M3" s="208">
        <v>1375</v>
      </c>
      <c r="N3" s="208">
        <v>1250.0001</v>
      </c>
      <c r="O3" s="208">
        <v>1315</v>
      </c>
      <c r="P3" s="208">
        <v>933.33333333333337</v>
      </c>
      <c r="Q3" s="208">
        <v>5296.666666666667</v>
      </c>
      <c r="R3" s="208">
        <v>2521.3333333333335</v>
      </c>
      <c r="S3" s="208">
        <v>5083</v>
      </c>
      <c r="T3" s="208">
        <v>2463.3333333333335</v>
      </c>
      <c r="U3" s="208">
        <v>2731.666666666667</v>
      </c>
      <c r="V3" s="208">
        <v>841.33333333333337</v>
      </c>
      <c r="W3" s="208">
        <v>881.66666666666674</v>
      </c>
      <c r="X3" s="208">
        <v>871.66666666666674</v>
      </c>
      <c r="Y3" s="208">
        <v>680.83333333333337</v>
      </c>
      <c r="Z3" s="208">
        <v>1461.6666666666667</v>
      </c>
      <c r="AA3" s="208">
        <v>1250</v>
      </c>
      <c r="AB3" s="208">
        <v>1269</v>
      </c>
      <c r="AC3" s="208">
        <v>780</v>
      </c>
      <c r="AD3" s="208">
        <v>438.33333333333337</v>
      </c>
      <c r="AE3" s="208">
        <v>18741.428571428572</v>
      </c>
      <c r="AF3" s="208">
        <v>19156.012500000001</v>
      </c>
      <c r="AG3" s="208">
        <v>16979.300000000003</v>
      </c>
      <c r="AH3" s="208">
        <v>801.66666666666674</v>
      </c>
      <c r="AI3" s="208">
        <v>428</v>
      </c>
      <c r="AJ3" s="208">
        <v>1115</v>
      </c>
      <c r="AK3" s="208">
        <v>1962</v>
      </c>
      <c r="AL3" s="208">
        <v>949</v>
      </c>
      <c r="AM3" s="208">
        <v>1155</v>
      </c>
      <c r="AN3" s="208">
        <v>2049</v>
      </c>
      <c r="AO3" s="208">
        <v>1617.9666666666667</v>
      </c>
      <c r="AP3" s="208">
        <v>13047.142857142859</v>
      </c>
      <c r="AQ3" s="208">
        <v>4191.666666666667</v>
      </c>
      <c r="AR3" s="208">
        <v>2063.1</v>
      </c>
      <c r="AS3" s="208">
        <v>990</v>
      </c>
      <c r="AT3" s="208">
        <v>961.66666666666674</v>
      </c>
      <c r="AU3" s="208">
        <v>1863.3333333333335</v>
      </c>
      <c r="AV3" s="208">
        <v>1850</v>
      </c>
      <c r="AW3" s="208">
        <v>2338.3333333333335</v>
      </c>
      <c r="AX3" s="208">
        <v>11835.714285714286</v>
      </c>
      <c r="AY3" s="208">
        <v>3293.3333333333335</v>
      </c>
      <c r="AZ3" s="208">
        <v>3400</v>
      </c>
      <c r="BA3" s="208">
        <v>15757.333333333334</v>
      </c>
      <c r="BB3" s="208">
        <v>39095.425000000003</v>
      </c>
      <c r="BC3" s="208">
        <v>9912.8571428571431</v>
      </c>
      <c r="BD3" s="208">
        <v>80320.800000000003</v>
      </c>
      <c r="BE3" s="208">
        <v>881.00000000000011</v>
      </c>
      <c r="BF3" s="208">
        <v>5176.666666666667</v>
      </c>
      <c r="BG3" s="208">
        <v>3846.1538461538462</v>
      </c>
      <c r="BH3" s="208">
        <v>6538.3333333333339</v>
      </c>
      <c r="BI3" s="208">
        <v>6416.666666666667</v>
      </c>
      <c r="BJ3" s="208">
        <v>5753.3333333333339</v>
      </c>
      <c r="BK3" s="208">
        <v>2676.666666666667</v>
      </c>
      <c r="BL3" s="208">
        <v>3111.5136000000002</v>
      </c>
      <c r="BM3" s="208">
        <v>12700</v>
      </c>
      <c r="BN3" s="208">
        <v>39571.428571428572</v>
      </c>
      <c r="BO3" s="208">
        <v>11605</v>
      </c>
      <c r="BP3" s="208">
        <v>8203.3333333333339</v>
      </c>
      <c r="BQ3" s="208">
        <v>11516.666666666668</v>
      </c>
      <c r="BR3" s="208">
        <v>10753</v>
      </c>
      <c r="BS3" s="208">
        <v>3750</v>
      </c>
      <c r="BT3" s="208">
        <v>1543</v>
      </c>
      <c r="BU3" s="208">
        <v>810</v>
      </c>
      <c r="BV3" s="218">
        <v>30503.333333333332</v>
      </c>
      <c r="BW3" s="218">
        <v>5649.1723999999995</v>
      </c>
      <c r="BX3" s="218">
        <v>2426.5</v>
      </c>
      <c r="BY3" s="218">
        <v>11443.333333333334</v>
      </c>
      <c r="BZ3" s="218">
        <v>5185</v>
      </c>
      <c r="CA3" s="215">
        <f>SUM(D3:BZ3)</f>
        <v>574795.0536366303</v>
      </c>
      <c r="CB3" s="233"/>
      <c r="CC3" s="233"/>
      <c r="CD3" s="233"/>
      <c r="CE3" s="226"/>
    </row>
    <row r="4" spans="1:84" s="161" customFormat="1" x14ac:dyDescent="0.25">
      <c r="B4" s="435" t="s">
        <v>214</v>
      </c>
      <c r="C4" s="435"/>
      <c r="D4" s="207">
        <f>VLOOKUP('Rental wo escalation - RIL'!D$3,'LCC-RR - client'!$F$5:$Y$87,20,FALSE)</f>
        <v>44256</v>
      </c>
      <c r="E4" s="207">
        <f>VLOOKUP('Rental wo escalation - RIL'!E$3,'LCC-RR - client'!$F$5:$Y$87,20,FALSE)</f>
        <v>44254</v>
      </c>
      <c r="F4" s="207">
        <f>VLOOKUP('Rental wo escalation - RIL'!F$3,'LCC-RR - client'!$F$5:$Y$87,20,FALSE)</f>
        <v>42421</v>
      </c>
      <c r="G4" s="207">
        <f>VLOOKUP('Rental wo escalation - RIL'!G$3,'LCC-RR - client'!$F$5:$Y$87,20,FALSE)</f>
        <v>42721</v>
      </c>
      <c r="H4" s="207">
        <f>VLOOKUP('Rental wo escalation - RIL'!H$3,'LCC-RR - client'!$F$5:$Y$87,20,FALSE)</f>
        <v>42494</v>
      </c>
      <c r="I4" s="207">
        <f>VLOOKUP('Rental wo escalation - RIL'!I$3,'LCC-RR - client'!$F$5:$Y$87,20,FALSE)</f>
        <v>42557</v>
      </c>
      <c r="J4" s="207">
        <f>VLOOKUP('Rental wo escalation - RIL'!J$3,'LCC-RR - client'!$F$5:$Y$87,20,FALSE)</f>
        <v>45139</v>
      </c>
      <c r="K4" s="207">
        <f>VLOOKUP('Rental wo escalation - RIL'!K$3,'LCC-RR - client'!$F$5:$Y$87,20,FALSE)</f>
        <v>45261</v>
      </c>
      <c r="L4" s="207">
        <f>VLOOKUP('Rental wo escalation - RIL'!L$3,'LCC-RR - client'!$F$5:$Y$87,20,FALSE)</f>
        <v>42971</v>
      </c>
      <c r="M4" s="207">
        <f>VLOOKUP('Rental wo escalation - RIL'!M$3,'LCC-RR - client'!$F$5:$Y$87,20,FALSE)</f>
        <v>43651</v>
      </c>
      <c r="N4" s="207">
        <f>VLOOKUP('Rental wo escalation - RIL'!N$3,'LCC-RR - client'!$F$5:$Y$87,20,FALSE)</f>
        <v>42845</v>
      </c>
      <c r="O4" s="207">
        <f>VLOOKUP('Rental wo escalation - RIL'!O$3,'LCC-RR - client'!$F$5:$Y$87,20,FALSE)</f>
        <v>44911</v>
      </c>
      <c r="P4" s="207">
        <f>VLOOKUP('Rental wo escalation - RIL'!P$3,'LCC-RR - client'!$F$5:$Y$87,20,FALSE)</f>
        <v>43654</v>
      </c>
      <c r="Q4" s="207">
        <f>VLOOKUP('Rental wo escalation - RIL'!Q$3,'LCC-RR - client'!$F$5:$Y$87,20,FALSE)</f>
        <v>43255</v>
      </c>
      <c r="R4" s="207">
        <f>VLOOKUP('Rental wo escalation - RIL'!R$3,'LCC-RR - client'!$F$5:$Y$87,20,FALSE)</f>
        <v>42741</v>
      </c>
      <c r="S4" s="207">
        <f>VLOOKUP('Rental wo escalation - RIL'!S$3,'LCC-RR - client'!$F$5:$Y$87,20,FALSE)</f>
        <v>44764</v>
      </c>
      <c r="T4" s="207">
        <f>VLOOKUP('Rental wo escalation - RIL'!T$3,'LCC-RR - client'!$F$5:$Y$87,20,FALSE)</f>
        <v>43647</v>
      </c>
      <c r="U4" s="207">
        <f>VLOOKUP('Rental wo escalation - RIL'!U$3,'LCC-RR - client'!$F$5:$Y$87,20,FALSE)</f>
        <v>43647</v>
      </c>
      <c r="V4" s="207">
        <f>VLOOKUP('Rental wo escalation - RIL'!V$3,'LCC-RR - client'!$F$5:$Y$87,20,FALSE)</f>
        <v>42731</v>
      </c>
      <c r="W4" s="207">
        <f>VLOOKUP('Rental wo escalation - RIL'!W$3,'LCC-RR - client'!$F$5:$Y$87,20,FALSE)</f>
        <v>44290</v>
      </c>
      <c r="X4" s="207">
        <f>VLOOKUP('Rental wo escalation - RIL'!X$3,'LCC-RR - client'!$F$5:$Y$87,20,FALSE)</f>
        <v>43175</v>
      </c>
      <c r="Y4" s="207">
        <f>VLOOKUP('Rental wo escalation - RIL'!Y$3,'LCC-RR - client'!$F$5:$Y$87,20,FALSE)</f>
        <v>44604</v>
      </c>
      <c r="Z4" s="207">
        <f>VLOOKUP('Rental wo escalation - RIL'!Z$3,'LCC-RR - client'!$F$5:$Y$87,20,FALSE)</f>
        <v>42734</v>
      </c>
      <c r="AA4" s="207">
        <f>VLOOKUP('Rental wo escalation - RIL'!AA$3,'LCC-RR - client'!$F$5:$Y$87,20,FALSE)</f>
        <v>45199</v>
      </c>
      <c r="AB4" s="207">
        <f>VLOOKUP('Rental wo escalation - RIL'!AB$3,'LCC-RR - client'!$F$5:$Y$87,20,FALSE)</f>
        <v>44713</v>
      </c>
      <c r="AC4" s="207">
        <f>VLOOKUP('Rental wo escalation - RIL'!AC$3,'LCC-RR - client'!$F$5:$Y$87,20,FALSE)</f>
        <v>42862</v>
      </c>
      <c r="AD4" s="207">
        <f>VLOOKUP('Rental wo escalation - RIL'!AD$3,'LCC-RR - client'!$F$5:$Y$87,20,FALSE)</f>
        <v>43716</v>
      </c>
      <c r="AE4" s="207">
        <f>VLOOKUP('Rental wo escalation - RIL'!AE$3,'LCC-RR - client'!$F$5:$Y$87,20,FALSE)</f>
        <v>42886</v>
      </c>
      <c r="AF4" s="207">
        <f>VLOOKUP('Rental wo escalation - RIL'!AF$3,'LCC-RR - client'!$F$5:$Y$87,20,FALSE)</f>
        <v>42513</v>
      </c>
      <c r="AG4" s="207">
        <f>VLOOKUP('Rental wo escalation - RIL'!AG$3,'LCC-RR - client'!$F$5:$Y$87,20,FALSE)</f>
        <v>42491</v>
      </c>
      <c r="AH4" s="207">
        <f>VLOOKUP('Rental wo escalation - RIL'!AH$3,'LCC-RR - client'!$F$5:$Y$87,20,FALSE)</f>
        <v>42531</v>
      </c>
      <c r="AI4" s="207">
        <f>VLOOKUP('Rental wo escalation - RIL'!AI$3,'LCC-RR - client'!$F$5:$Y$87,20,FALSE)</f>
        <v>43248</v>
      </c>
      <c r="AJ4" s="207">
        <f>VLOOKUP('Rental wo escalation - RIL'!AJ$3,'LCC-RR - client'!$F$5:$Y$87,20,FALSE)</f>
        <v>43605</v>
      </c>
      <c r="AK4" s="207">
        <f>VLOOKUP('Rental wo escalation - RIL'!AK$3,'LCC-RR - client'!$F$5:$Y$87,20,FALSE)</f>
        <v>0</v>
      </c>
      <c r="AL4" s="207">
        <f>VLOOKUP('Rental wo escalation - RIL'!AL$3,'LCC-RR - client'!$F$5:$Y$87,20,FALSE)</f>
        <v>43435</v>
      </c>
      <c r="AM4" s="207">
        <f>VLOOKUP('Rental wo escalation - RIL'!AM$3,'LCC-RR - client'!$F$5:$Y$87,20,FALSE)</f>
        <v>44528</v>
      </c>
      <c r="AN4" s="207">
        <f>VLOOKUP('Rental wo escalation - RIL'!AN$3,'LCC-RR - client'!$F$5:$Y$87,20,FALSE)</f>
        <v>44899</v>
      </c>
      <c r="AO4" s="207">
        <f>VLOOKUP('Rental wo escalation - RIL'!AO$3,'LCC-RR - client'!$F$5:$Y$87,20,FALSE)</f>
        <v>42648</v>
      </c>
      <c r="AP4" s="207">
        <f>VLOOKUP('Rental wo escalation - RIL'!AP$3,'LCC-RR - client'!$F$5:$Y$87,20,FALSE)</f>
        <v>42552</v>
      </c>
      <c r="AQ4" s="207">
        <f>VLOOKUP('Rental wo escalation - RIL'!AQ$3,'LCC-RR - client'!$F$5:$Y$87,20,FALSE)</f>
        <v>42644</v>
      </c>
      <c r="AR4" s="207">
        <f>VLOOKUP('Rental wo escalation - RIL'!AR$3,'LCC-RR - client'!$F$5:$Y$87,20,FALSE)</f>
        <v>43574</v>
      </c>
      <c r="AS4" s="207">
        <f>VLOOKUP('Rental wo escalation - RIL'!AS$3,'LCC-RR - client'!$F$5:$Y$87,20,FALSE)</f>
        <v>44649</v>
      </c>
      <c r="AT4" s="207">
        <f>VLOOKUP('Rental wo escalation - RIL'!AT$3,'LCC-RR - client'!$F$5:$Y$87,20,FALSE)</f>
        <v>42679</v>
      </c>
      <c r="AU4" s="207">
        <f>VLOOKUP('Rental wo escalation - RIL'!AU$3,'LCC-RR - client'!$F$5:$Y$87,20,FALSE)</f>
        <v>42548</v>
      </c>
      <c r="AV4" s="207">
        <f>VLOOKUP('Rental wo escalation - RIL'!AV$3,'LCC-RR - client'!$F$5:$Y$87,20,FALSE)</f>
        <v>42546</v>
      </c>
      <c r="AW4" s="207">
        <f>VLOOKUP('Rental wo escalation - RIL'!AW$3,'LCC-RR - client'!$F$5:$Y$87,20,FALSE)</f>
        <v>42566</v>
      </c>
      <c r="AX4" s="207">
        <f>VLOOKUP('Rental wo escalation - RIL'!AX$3,'LCC-RR - client'!$F$5:$Y$87,20,FALSE)</f>
        <v>42517</v>
      </c>
      <c r="AY4" s="207">
        <f>VLOOKUP('Rental wo escalation - RIL'!AY$3,'LCC-RR - client'!$F$5:$Y$87,20,FALSE)</f>
        <v>42623</v>
      </c>
      <c r="AZ4" s="207">
        <f>VLOOKUP('Rental wo escalation - RIL'!AZ$3,'LCC-RR - client'!$F$5:$Y$87,20,FALSE)</f>
        <v>43231</v>
      </c>
      <c r="BA4" s="207">
        <f>VLOOKUP('Rental wo escalation - RIL'!BA$3,'LCC-RR - client'!$F$5:$Y$87,20,FALSE)</f>
        <v>44560</v>
      </c>
      <c r="BB4" s="207">
        <f>VLOOKUP('Rental wo escalation - RIL'!BB$3,'LCC-RR - client'!$F$5:$Y$87,20,FALSE)</f>
        <v>42513</v>
      </c>
      <c r="BC4" s="207">
        <f>VLOOKUP('Rental wo escalation - RIL'!BC$3,'LCC-RR - client'!$F$5:$Y$87,20,FALSE)</f>
        <v>42491</v>
      </c>
      <c r="BD4" s="207">
        <f>VLOOKUP('Rental wo escalation - RIL'!BD$3,'LCC-RR - client'!$F$5:$Y$87,20,FALSE)</f>
        <v>42457</v>
      </c>
      <c r="BE4" s="207">
        <f>VLOOKUP('Rental wo escalation - RIL'!BE$3,'LCC-RR - client'!$F$5:$Y$87,20,FALSE)</f>
        <v>42760</v>
      </c>
      <c r="BF4" s="207">
        <f>VLOOKUP('Rental wo escalation - RIL'!BF$3,'LCC-RR - client'!$F$5:$Y$87,20,FALSE)</f>
        <v>42602</v>
      </c>
      <c r="BG4" s="207">
        <f>VLOOKUP('Rental wo escalation - RIL'!BG$3,'LCC-RR - client'!$F$5:$Y$87,20,FALSE)</f>
        <v>43777</v>
      </c>
      <c r="BH4" s="207">
        <f>VLOOKUP('Rental wo escalation - RIL'!BH$3,'LCC-RR - client'!$F$5:$Y$87,20,FALSE)</f>
        <v>42565</v>
      </c>
      <c r="BI4" s="207">
        <f>VLOOKUP('Rental wo escalation - RIL'!BI$3,'LCC-RR - client'!$F$5:$Y$87,20,FALSE)</f>
        <v>42654</v>
      </c>
      <c r="BJ4" s="207">
        <f>VLOOKUP('Rental wo escalation - RIL'!BJ$3,'LCC-RR - client'!$F$5:$Y$87,20,FALSE)</f>
        <v>42716</v>
      </c>
      <c r="BK4" s="207">
        <f>VLOOKUP('Rental wo escalation - RIL'!BK$3,'LCC-RR - client'!$F$5:$Y$87,20,FALSE)</f>
        <v>42735</v>
      </c>
      <c r="BL4" s="207">
        <f>VLOOKUP('Rental wo escalation - RIL'!BL$3,'LCC-RR - client'!$F$5:$Y$87,20,FALSE)</f>
        <v>44287</v>
      </c>
      <c r="BM4" s="207">
        <f>VLOOKUP('Rental wo escalation - RIL'!BM$3,'LCC-RR - client'!$F$5:$Y$87,20,FALSE)</f>
        <v>43568</v>
      </c>
      <c r="BN4" s="207">
        <f>VLOOKUP('Rental wo escalation - RIL'!BN$3,'LCC-RR - client'!$F$5:$Y$87,20,FALSE)</f>
        <v>42522</v>
      </c>
      <c r="BO4" s="207">
        <f>VLOOKUP('Rental wo escalation - RIL'!BO$3,'LCC-RR - client'!$F$5:$Y$87,20,FALSE)</f>
        <v>43247</v>
      </c>
      <c r="BP4" s="207">
        <f>VLOOKUP('Rental wo escalation - RIL'!BP$3,'LCC-RR - client'!$F$5:$Y$87,20,FALSE)</f>
        <v>43177</v>
      </c>
      <c r="BQ4" s="207">
        <f>VLOOKUP('Rental wo escalation - RIL'!BQ$3,'LCC-RR - client'!$F$5:$Y$87,20,FALSE)</f>
        <v>43485</v>
      </c>
      <c r="BR4" s="207">
        <f>VLOOKUP('Rental wo escalation - RIL'!BR$3,'LCC-RR - client'!$F$5:$Y$87,20,FALSE)</f>
        <v>43084</v>
      </c>
      <c r="BS4" s="207">
        <f>VLOOKUP('Rental wo escalation - RIL'!BS$3,'LCC-RR - client'!$F$5:$Y$87,20,FALSE)</f>
        <v>43084</v>
      </c>
      <c r="BT4" s="207">
        <f>VLOOKUP('Rental wo escalation - RIL'!BT$3,'LCC-RR - client'!$F$5:$Y$87,20,FALSE)</f>
        <v>43177</v>
      </c>
      <c r="BU4" s="207">
        <f>VLOOKUP('Rental wo escalation - RIL'!BU$3,'LCC-RR - client'!$F$5:$Y$87,20,FALSE)</f>
        <v>43485</v>
      </c>
      <c r="BV4" s="218"/>
      <c r="BW4" s="218"/>
      <c r="BX4" s="218"/>
      <c r="BY4" s="218"/>
      <c r="BZ4" s="218"/>
      <c r="CA4" s="215"/>
      <c r="CB4" s="233"/>
      <c r="CC4" s="233"/>
      <c r="CD4" s="233"/>
      <c r="CE4" s="226"/>
    </row>
    <row r="5" spans="1:84" s="161" customFormat="1" x14ac:dyDescent="0.25">
      <c r="B5" s="435" t="s">
        <v>289</v>
      </c>
      <c r="C5" s="435"/>
      <c r="D5" s="319">
        <f>IF(DAY(D4)&lt;15,EOMONTH(D4,0),EOMONTH(D4,1))</f>
        <v>44286</v>
      </c>
      <c r="E5" s="319">
        <f t="shared" ref="E5:BP5" si="2">IF(DAY(E4)&lt;15,EOMONTH(E4,0),EOMONTH(E4,1))</f>
        <v>44286</v>
      </c>
      <c r="F5" s="319">
        <f t="shared" si="2"/>
        <v>42460</v>
      </c>
      <c r="G5" s="319">
        <f t="shared" si="2"/>
        <v>42766</v>
      </c>
      <c r="H5" s="319">
        <f t="shared" si="2"/>
        <v>42521</v>
      </c>
      <c r="I5" s="319">
        <f t="shared" si="2"/>
        <v>42582</v>
      </c>
      <c r="J5" s="319">
        <f t="shared" si="2"/>
        <v>45169</v>
      </c>
      <c r="K5" s="319">
        <f t="shared" si="2"/>
        <v>45291</v>
      </c>
      <c r="L5" s="319">
        <f t="shared" si="2"/>
        <v>43008</v>
      </c>
      <c r="M5" s="319">
        <f t="shared" si="2"/>
        <v>43677</v>
      </c>
      <c r="N5" s="319">
        <f t="shared" si="2"/>
        <v>42886</v>
      </c>
      <c r="O5" s="319">
        <f t="shared" si="2"/>
        <v>44957</v>
      </c>
      <c r="P5" s="319">
        <f t="shared" si="2"/>
        <v>43677</v>
      </c>
      <c r="Q5" s="319">
        <f t="shared" si="2"/>
        <v>43281</v>
      </c>
      <c r="R5" s="319">
        <f t="shared" si="2"/>
        <v>42766</v>
      </c>
      <c r="S5" s="319">
        <f t="shared" si="2"/>
        <v>44804</v>
      </c>
      <c r="T5" s="319">
        <f t="shared" si="2"/>
        <v>43677</v>
      </c>
      <c r="U5" s="319">
        <f t="shared" si="2"/>
        <v>43677</v>
      </c>
      <c r="V5" s="319">
        <f t="shared" si="2"/>
        <v>42766</v>
      </c>
      <c r="W5" s="319">
        <f t="shared" si="2"/>
        <v>44316</v>
      </c>
      <c r="X5" s="319">
        <f t="shared" si="2"/>
        <v>43220</v>
      </c>
      <c r="Y5" s="319">
        <f t="shared" si="2"/>
        <v>44620</v>
      </c>
      <c r="Z5" s="319">
        <f t="shared" si="2"/>
        <v>42766</v>
      </c>
      <c r="AA5" s="319">
        <f t="shared" si="2"/>
        <v>45230</v>
      </c>
      <c r="AB5" s="319">
        <f t="shared" si="2"/>
        <v>44742</v>
      </c>
      <c r="AC5" s="319">
        <f t="shared" si="2"/>
        <v>42886</v>
      </c>
      <c r="AD5" s="319">
        <f t="shared" si="2"/>
        <v>43738</v>
      </c>
      <c r="AE5" s="319">
        <f t="shared" si="2"/>
        <v>42916</v>
      </c>
      <c r="AF5" s="319">
        <f t="shared" si="2"/>
        <v>42551</v>
      </c>
      <c r="AG5" s="319">
        <f t="shared" si="2"/>
        <v>42521</v>
      </c>
      <c r="AH5" s="319">
        <f t="shared" si="2"/>
        <v>42551</v>
      </c>
      <c r="AI5" s="319">
        <f t="shared" si="2"/>
        <v>43281</v>
      </c>
      <c r="AJ5" s="319">
        <f t="shared" si="2"/>
        <v>43646</v>
      </c>
      <c r="AK5" s="319">
        <f t="shared" si="2"/>
        <v>31</v>
      </c>
      <c r="AL5" s="319">
        <f t="shared" si="2"/>
        <v>43465</v>
      </c>
      <c r="AM5" s="319">
        <f t="shared" si="2"/>
        <v>44561</v>
      </c>
      <c r="AN5" s="319">
        <f t="shared" si="2"/>
        <v>44926</v>
      </c>
      <c r="AO5" s="319">
        <f t="shared" si="2"/>
        <v>42674</v>
      </c>
      <c r="AP5" s="319">
        <f t="shared" si="2"/>
        <v>42582</v>
      </c>
      <c r="AQ5" s="319">
        <f t="shared" si="2"/>
        <v>42674</v>
      </c>
      <c r="AR5" s="319">
        <f t="shared" si="2"/>
        <v>43616</v>
      </c>
      <c r="AS5" s="319">
        <f t="shared" si="2"/>
        <v>44681</v>
      </c>
      <c r="AT5" s="319">
        <f t="shared" si="2"/>
        <v>42704</v>
      </c>
      <c r="AU5" s="319">
        <f t="shared" si="2"/>
        <v>42582</v>
      </c>
      <c r="AV5" s="319">
        <f t="shared" si="2"/>
        <v>42582</v>
      </c>
      <c r="AW5" s="319">
        <f t="shared" si="2"/>
        <v>42613</v>
      </c>
      <c r="AX5" s="319">
        <f t="shared" si="2"/>
        <v>42551</v>
      </c>
      <c r="AY5" s="319">
        <f t="shared" si="2"/>
        <v>42643</v>
      </c>
      <c r="AZ5" s="319">
        <f t="shared" si="2"/>
        <v>43251</v>
      </c>
      <c r="BA5" s="319">
        <f t="shared" si="2"/>
        <v>44592</v>
      </c>
      <c r="BB5" s="319">
        <f t="shared" si="2"/>
        <v>42551</v>
      </c>
      <c r="BC5" s="319">
        <f t="shared" si="2"/>
        <v>42521</v>
      </c>
      <c r="BD5" s="319">
        <f t="shared" si="2"/>
        <v>42490</v>
      </c>
      <c r="BE5" s="319">
        <f t="shared" si="2"/>
        <v>42794</v>
      </c>
      <c r="BF5" s="319">
        <f t="shared" si="2"/>
        <v>42643</v>
      </c>
      <c r="BG5" s="319">
        <f t="shared" si="2"/>
        <v>43799</v>
      </c>
      <c r="BH5" s="319">
        <f t="shared" si="2"/>
        <v>42582</v>
      </c>
      <c r="BI5" s="319">
        <f t="shared" si="2"/>
        <v>42674</v>
      </c>
      <c r="BJ5" s="319">
        <f t="shared" si="2"/>
        <v>42735</v>
      </c>
      <c r="BK5" s="319">
        <f t="shared" si="2"/>
        <v>42766</v>
      </c>
      <c r="BL5" s="319">
        <f t="shared" si="2"/>
        <v>44316</v>
      </c>
      <c r="BM5" s="319">
        <f t="shared" si="2"/>
        <v>43585</v>
      </c>
      <c r="BN5" s="319">
        <f t="shared" si="2"/>
        <v>42551</v>
      </c>
      <c r="BO5" s="319">
        <f t="shared" si="2"/>
        <v>43281</v>
      </c>
      <c r="BP5" s="319">
        <f t="shared" si="2"/>
        <v>43220</v>
      </c>
      <c r="BQ5" s="319">
        <f t="shared" ref="BQ5:BU5" si="3">IF(DAY(BQ4)&lt;15,EOMONTH(BQ4,0),EOMONTH(BQ4,1))</f>
        <v>43524</v>
      </c>
      <c r="BR5" s="319">
        <f t="shared" si="3"/>
        <v>43131</v>
      </c>
      <c r="BS5" s="319">
        <f t="shared" si="3"/>
        <v>43131</v>
      </c>
      <c r="BT5" s="319">
        <f t="shared" si="3"/>
        <v>43220</v>
      </c>
      <c r="BU5" s="319">
        <f t="shared" si="3"/>
        <v>43524</v>
      </c>
      <c r="BV5" s="219"/>
      <c r="BW5" s="219"/>
      <c r="BX5" s="219"/>
      <c r="BY5" s="219"/>
      <c r="BZ5" s="219"/>
      <c r="CA5" s="225"/>
      <c r="CB5" s="233"/>
      <c r="CC5" s="233"/>
      <c r="CD5" s="233"/>
      <c r="CE5" s="226"/>
    </row>
    <row r="6" spans="1:84" s="161" customFormat="1" x14ac:dyDescent="0.25">
      <c r="B6" s="435" t="s">
        <v>228</v>
      </c>
      <c r="C6" s="435"/>
      <c r="D6" s="208">
        <f>VLOOKUP('Rental wo escalation - RIL'!D$3,'LCC-RR - client'!$F$5:$Y$87,18,FALSE)</f>
        <v>12</v>
      </c>
      <c r="E6" s="208">
        <f>VLOOKUP('Rental wo escalation - RIL'!E$3,'LCC-RR - client'!$F$5:$Y$87,18,FALSE)</f>
        <v>5</v>
      </c>
      <c r="F6" s="208">
        <f>VLOOKUP('Rental wo escalation - RIL'!F$3,'LCC-RR - client'!$F$5:$Y$87,18,FALSE)</f>
        <v>12</v>
      </c>
      <c r="G6" s="208">
        <f>VLOOKUP('Rental wo escalation - RIL'!G$3,'LCC-RR - client'!$F$5:$Y$87,18,FALSE)</f>
        <v>9</v>
      </c>
      <c r="H6" s="208">
        <f>VLOOKUP('Rental wo escalation - RIL'!H$3,'LCC-RR - client'!$F$5:$Y$87,18,FALSE)</f>
        <v>9</v>
      </c>
      <c r="I6" s="208">
        <f>VLOOKUP('Rental wo escalation - RIL'!I$3,'LCC-RR - client'!$F$5:$Y$87,18,FALSE)</f>
        <v>9</v>
      </c>
      <c r="J6" s="208">
        <f>VLOOKUP('Rental wo escalation - RIL'!J$3,'LCC-RR - client'!$F$5:$Y$87,18,FALSE)</f>
        <v>9</v>
      </c>
      <c r="K6" s="208">
        <f>VLOOKUP('Rental wo escalation - RIL'!K$3,'LCC-RR - client'!$F$5:$Y$87,18,FALSE)</f>
        <v>9</v>
      </c>
      <c r="L6" s="208">
        <f>VLOOKUP('Rental wo escalation - RIL'!L$3,'LCC-RR - client'!$F$5:$Y$87,18,FALSE)</f>
        <v>9</v>
      </c>
      <c r="M6" s="208">
        <f>VLOOKUP('Rental wo escalation - RIL'!M$3,'LCC-RR - client'!$F$5:$Y$87,18,FALSE)</f>
        <v>9</v>
      </c>
      <c r="N6" s="208">
        <f>VLOOKUP('Rental wo escalation - RIL'!N$3,'LCC-RR - client'!$F$5:$Y$87,18,FALSE)</f>
        <v>9</v>
      </c>
      <c r="O6" s="208">
        <f>VLOOKUP('Rental wo escalation - RIL'!O$3,'LCC-RR - client'!$F$5:$Y$87,18,FALSE)</f>
        <v>10</v>
      </c>
      <c r="P6" s="208">
        <f>VLOOKUP('Rental wo escalation - RIL'!P$3,'LCC-RR - client'!$F$5:$Y$87,18,FALSE)</f>
        <v>9</v>
      </c>
      <c r="Q6" s="208">
        <f>VLOOKUP('Rental wo escalation - RIL'!Q$3,'LCC-RR - client'!$F$5:$Y$87,18,FALSE)</f>
        <v>9</v>
      </c>
      <c r="R6" s="208">
        <f>VLOOKUP('Rental wo escalation - RIL'!R$3,'LCC-RR - client'!$F$5:$Y$87,18,FALSE)</f>
        <v>9</v>
      </c>
      <c r="S6" s="208">
        <f>VLOOKUP('Rental wo escalation - RIL'!S$3,'LCC-RR - client'!$F$5:$Y$87,18,FALSE)</f>
        <v>9</v>
      </c>
      <c r="T6" s="208">
        <f>VLOOKUP('Rental wo escalation - RIL'!T$3,'LCC-RR - client'!$F$5:$Y$87,18,FALSE)</f>
        <v>9</v>
      </c>
      <c r="U6" s="208">
        <f>VLOOKUP('Rental wo escalation - RIL'!U$3,'LCC-RR - client'!$F$5:$Y$87,18,FALSE)</f>
        <v>9</v>
      </c>
      <c r="V6" s="208">
        <f>VLOOKUP('Rental wo escalation - RIL'!V$3,'LCC-RR - client'!$F$5:$Y$87,18,FALSE)</f>
        <v>9</v>
      </c>
      <c r="W6" s="208">
        <f>VLOOKUP('Rental wo escalation - RIL'!W$3,'LCC-RR - client'!$F$5:$Y$87,18,FALSE)</f>
        <v>9</v>
      </c>
      <c r="X6" s="208">
        <f>VLOOKUP('Rental wo escalation - RIL'!X$3,'LCC-RR - client'!$F$5:$Y$87,18,FALSE)</f>
        <v>9</v>
      </c>
      <c r="Y6" s="208">
        <f>VLOOKUP('Rental wo escalation - RIL'!Y$3,'LCC-RR - client'!$F$5:$Y$87,18,FALSE)</f>
        <v>9</v>
      </c>
      <c r="Z6" s="208">
        <f>VLOOKUP('Rental wo escalation - RIL'!Z$3,'LCC-RR - client'!$F$5:$Y$87,18,FALSE)</f>
        <v>9</v>
      </c>
      <c r="AA6" s="208">
        <f>VLOOKUP('Rental wo escalation - RIL'!AA$3,'LCC-RR - client'!$F$5:$Y$87,18,FALSE)</f>
        <v>9</v>
      </c>
      <c r="AB6" s="208">
        <f>VLOOKUP('Rental wo escalation - RIL'!AB$3,'LCC-RR - client'!$F$5:$Y$87,18,FALSE)</f>
        <v>9</v>
      </c>
      <c r="AC6" s="208">
        <f>VLOOKUP('Rental wo escalation - RIL'!AC$3,'LCC-RR - client'!$F$5:$Y$87,18,FALSE)</f>
        <v>9</v>
      </c>
      <c r="AD6" s="208">
        <f>VLOOKUP('Rental wo escalation - RIL'!AD$3,'LCC-RR - client'!$F$5:$Y$87,18,FALSE)</f>
        <v>9</v>
      </c>
      <c r="AE6" s="208">
        <f>VLOOKUP('Rental wo escalation - RIL'!AE$3,'LCC-RR - client'!$F$5:$Y$87,18,FALSE)</f>
        <v>15</v>
      </c>
      <c r="AF6" s="208">
        <f>VLOOKUP('Rental wo escalation - RIL'!AF$3,'LCC-RR - client'!$F$5:$Y$87,18,FALSE)</f>
        <v>10</v>
      </c>
      <c r="AG6" s="208">
        <f>VLOOKUP('Rental wo escalation - RIL'!AG$3,'LCC-RR - client'!$F$5:$Y$87,18,FALSE)</f>
        <v>9</v>
      </c>
      <c r="AH6" s="208">
        <f>VLOOKUP('Rental wo escalation - RIL'!AH$3,'LCC-RR - client'!$F$5:$Y$87,18,FALSE)</f>
        <v>9</v>
      </c>
      <c r="AI6" s="208">
        <f>VLOOKUP('Rental wo escalation - RIL'!AI$3,'LCC-RR - client'!$F$5:$Y$87,18,FALSE)</f>
        <v>9</v>
      </c>
      <c r="AJ6" s="208">
        <f>VLOOKUP('Rental wo escalation - RIL'!AJ$3,'LCC-RR - client'!$F$5:$Y$87,18,FALSE)</f>
        <v>9</v>
      </c>
      <c r="AK6" s="208">
        <f>VLOOKUP('Rental wo escalation - RIL'!AK$3,'LCC-RR - client'!$F$5:$Y$87,18,FALSE)</f>
        <v>15</v>
      </c>
      <c r="AL6" s="208">
        <f>VLOOKUP('Rental wo escalation - RIL'!AL$3,'LCC-RR - client'!$F$5:$Y$87,18,FALSE)</f>
        <v>9</v>
      </c>
      <c r="AM6" s="208">
        <f>VLOOKUP('Rental wo escalation - RIL'!AM$3,'LCC-RR - client'!$F$5:$Y$87,18,FALSE)</f>
        <v>9</v>
      </c>
      <c r="AN6" s="208">
        <f>VLOOKUP('Rental wo escalation - RIL'!AN$3,'LCC-RR - client'!$F$5:$Y$87,18,FALSE)</f>
        <v>9</v>
      </c>
      <c r="AO6" s="208">
        <f>VLOOKUP('Rental wo escalation - RIL'!AO$3,'LCC-RR - client'!$F$5:$Y$87,18,FALSE)</f>
        <v>9</v>
      </c>
      <c r="AP6" s="208">
        <f>VLOOKUP('Rental wo escalation - RIL'!AP$3,'LCC-RR - client'!$F$5:$Y$87,18,FALSE)</f>
        <v>12</v>
      </c>
      <c r="AQ6" s="208">
        <f>VLOOKUP('Rental wo escalation - RIL'!AQ$3,'LCC-RR - client'!$F$5:$Y$87,18,FALSE)</f>
        <v>9</v>
      </c>
      <c r="AR6" s="208">
        <f>VLOOKUP('Rental wo escalation - RIL'!AR$3,'LCC-RR - client'!$F$5:$Y$87,18,FALSE)</f>
        <v>12</v>
      </c>
      <c r="AS6" s="208">
        <f>VLOOKUP('Rental wo escalation - RIL'!AS$3,'LCC-RR - client'!$F$5:$Y$87,18,FALSE)</f>
        <v>9</v>
      </c>
      <c r="AT6" s="208">
        <f>VLOOKUP('Rental wo escalation - RIL'!AT$3,'LCC-RR - client'!$F$5:$Y$87,18,FALSE)</f>
        <v>9</v>
      </c>
      <c r="AU6" s="208">
        <f>VLOOKUP('Rental wo escalation - RIL'!AU$3,'LCC-RR - client'!$F$5:$Y$87,18,FALSE)</f>
        <v>9</v>
      </c>
      <c r="AV6" s="208">
        <f>VLOOKUP('Rental wo escalation - RIL'!AV$3,'LCC-RR - client'!$F$5:$Y$87,18,FALSE)</f>
        <v>9</v>
      </c>
      <c r="AW6" s="208">
        <f>VLOOKUP('Rental wo escalation - RIL'!AW$3,'LCC-RR - client'!$F$5:$Y$87,18,FALSE)</f>
        <v>9</v>
      </c>
      <c r="AX6" s="208">
        <f>VLOOKUP('Rental wo escalation - RIL'!AX$3,'LCC-RR - client'!$F$5:$Y$87,18,FALSE)</f>
        <v>12</v>
      </c>
      <c r="AY6" s="208">
        <f>VLOOKUP('Rental wo escalation - RIL'!AY$3,'LCC-RR - client'!$F$5:$Y$87,18,FALSE)</f>
        <v>9</v>
      </c>
      <c r="AZ6" s="208">
        <f>VLOOKUP('Rental wo escalation - RIL'!AZ$3,'LCC-RR - client'!$F$5:$Y$87,18,FALSE)</f>
        <v>9</v>
      </c>
      <c r="BA6" s="208">
        <f>VLOOKUP('Rental wo escalation - RIL'!BA$3,'LCC-RR - client'!$F$5:$Y$87,18,FALSE)</f>
        <v>12</v>
      </c>
      <c r="BB6" s="208">
        <f>VLOOKUP('Rental wo escalation - RIL'!BB$3,'LCC-RR - client'!$F$5:$Y$87,18,FALSE)</f>
        <v>10</v>
      </c>
      <c r="BC6" s="208">
        <f>VLOOKUP('Rental wo escalation - RIL'!BC$3,'LCC-RR - client'!$F$5:$Y$87,18,FALSE)</f>
        <v>9</v>
      </c>
      <c r="BD6" s="208">
        <f>VLOOKUP('Rental wo escalation - RIL'!BD$3,'LCC-RR - client'!$F$5:$Y$87,18,FALSE)</f>
        <v>20</v>
      </c>
      <c r="BE6" s="208">
        <f>VLOOKUP('Rental wo escalation - RIL'!BE$3,'LCC-RR - client'!$F$5:$Y$87,18,FALSE)</f>
        <v>9</v>
      </c>
      <c r="BF6" s="208">
        <f>VLOOKUP('Rental wo escalation - RIL'!BF$3,'LCC-RR - client'!$F$5:$Y$87,18,FALSE)</f>
        <v>9</v>
      </c>
      <c r="BG6" s="208">
        <f>VLOOKUP('Rental wo escalation - RIL'!BG$3,'LCC-RR - client'!$F$5:$Y$87,18,FALSE)</f>
        <v>9</v>
      </c>
      <c r="BH6" s="208">
        <f>VLOOKUP('Rental wo escalation - RIL'!BH$3,'LCC-RR - client'!$F$5:$Y$87,18,FALSE)</f>
        <v>9</v>
      </c>
      <c r="BI6" s="208">
        <f>VLOOKUP('Rental wo escalation - RIL'!BI$3,'LCC-RR - client'!$F$5:$Y$87,18,FALSE)</f>
        <v>12</v>
      </c>
      <c r="BJ6" s="208">
        <f>VLOOKUP('Rental wo escalation - RIL'!BJ$3,'LCC-RR - client'!$F$5:$Y$87,18,FALSE)</f>
        <v>9</v>
      </c>
      <c r="BK6" s="208">
        <f>VLOOKUP('Rental wo escalation - RIL'!BK$3,'LCC-RR - client'!$F$5:$Y$87,18,FALSE)</f>
        <v>9</v>
      </c>
      <c r="BL6" s="208">
        <f>VLOOKUP('Rental wo escalation - RIL'!BL$3,'LCC-RR - client'!$F$5:$Y$87,18,FALSE)</f>
        <v>9</v>
      </c>
      <c r="BM6" s="208">
        <f>VLOOKUP('Rental wo escalation - RIL'!BM$3,'LCC-RR - client'!$F$5:$Y$87,18,FALSE)</f>
        <v>12</v>
      </c>
      <c r="BN6" s="208">
        <f>VLOOKUP('Rental wo escalation - RIL'!BN$3,'LCC-RR - client'!$F$5:$Y$87,18,FALSE)</f>
        <v>15</v>
      </c>
      <c r="BO6" s="208">
        <f>VLOOKUP('Rental wo escalation - RIL'!BO$3,'LCC-RR - client'!$F$5:$Y$87,18,FALSE)</f>
        <v>12</v>
      </c>
      <c r="BP6" s="208">
        <f>VLOOKUP('Rental wo escalation - RIL'!BP$3,'LCC-RR - client'!$F$5:$Y$87,18,FALSE)</f>
        <v>9</v>
      </c>
      <c r="BQ6" s="208">
        <f>VLOOKUP('Rental wo escalation - RIL'!BQ$3,'LCC-RR - client'!$F$5:$Y$87,18,FALSE)</f>
        <v>9</v>
      </c>
      <c r="BR6" s="208">
        <f>VLOOKUP('Rental wo escalation - RIL'!BR$3,'LCC-RR - client'!$F$5:$Y$87,18,FALSE)</f>
        <v>9</v>
      </c>
      <c r="BS6" s="208">
        <f>VLOOKUP('Rental wo escalation - RIL'!BS$3,'LCC-RR - client'!$F$5:$Y$87,18,FALSE)</f>
        <v>9</v>
      </c>
      <c r="BT6" s="208">
        <f>VLOOKUP('Rental wo escalation - RIL'!BT$3,'LCC-RR - client'!$F$5:$Y$87,18,FALSE)</f>
        <v>9</v>
      </c>
      <c r="BU6" s="208">
        <f>VLOOKUP('Rental wo escalation - RIL'!BU$3,'LCC-RR - client'!$F$5:$Y$87,18,FALSE)</f>
        <v>9</v>
      </c>
      <c r="BV6" s="219"/>
      <c r="BW6" s="219"/>
      <c r="BX6" s="219"/>
      <c r="BY6" s="219"/>
      <c r="BZ6" s="219"/>
      <c r="CA6" s="225"/>
      <c r="CB6" s="233"/>
      <c r="CC6" s="233"/>
      <c r="CD6" s="233"/>
      <c r="CE6" s="226"/>
    </row>
    <row r="7" spans="1:84" s="161" customFormat="1" x14ac:dyDescent="0.25">
      <c r="B7" s="435" t="s">
        <v>215</v>
      </c>
      <c r="C7" s="435"/>
      <c r="D7" s="207">
        <f>EDATE(D4,D6*12)-1</f>
        <v>48638</v>
      </c>
      <c r="E7" s="207">
        <f t="shared" ref="E7:BP7" si="4">EDATE(E4,E6*12)-1</f>
        <v>46079</v>
      </c>
      <c r="F7" s="207">
        <f t="shared" si="4"/>
        <v>46803</v>
      </c>
      <c r="G7" s="207">
        <f t="shared" si="4"/>
        <v>46007</v>
      </c>
      <c r="H7" s="207">
        <f t="shared" si="4"/>
        <v>45780</v>
      </c>
      <c r="I7" s="207">
        <f t="shared" si="4"/>
        <v>45843</v>
      </c>
      <c r="J7" s="207">
        <f t="shared" si="4"/>
        <v>48426</v>
      </c>
      <c r="K7" s="207">
        <f t="shared" si="4"/>
        <v>48548</v>
      </c>
      <c r="L7" s="207">
        <f t="shared" si="4"/>
        <v>46257</v>
      </c>
      <c r="M7" s="207">
        <f t="shared" si="4"/>
        <v>46938</v>
      </c>
      <c r="N7" s="207">
        <f t="shared" si="4"/>
        <v>46131</v>
      </c>
      <c r="O7" s="207">
        <f t="shared" si="4"/>
        <v>48563</v>
      </c>
      <c r="P7" s="207">
        <f t="shared" si="4"/>
        <v>46941</v>
      </c>
      <c r="Q7" s="207">
        <f t="shared" si="4"/>
        <v>46541</v>
      </c>
      <c r="R7" s="207">
        <f t="shared" si="4"/>
        <v>46027</v>
      </c>
      <c r="S7" s="207">
        <f t="shared" si="4"/>
        <v>48050</v>
      </c>
      <c r="T7" s="207">
        <f t="shared" si="4"/>
        <v>46934</v>
      </c>
      <c r="U7" s="207">
        <f t="shared" si="4"/>
        <v>46934</v>
      </c>
      <c r="V7" s="207">
        <f t="shared" si="4"/>
        <v>46017</v>
      </c>
      <c r="W7" s="207">
        <f t="shared" si="4"/>
        <v>47576</v>
      </c>
      <c r="X7" s="207">
        <f t="shared" si="4"/>
        <v>46461</v>
      </c>
      <c r="Y7" s="207">
        <f t="shared" si="4"/>
        <v>47890</v>
      </c>
      <c r="Z7" s="207">
        <f t="shared" si="4"/>
        <v>46020</v>
      </c>
      <c r="AA7" s="207">
        <f t="shared" si="4"/>
        <v>48486</v>
      </c>
      <c r="AB7" s="207">
        <f t="shared" si="4"/>
        <v>47999</v>
      </c>
      <c r="AC7" s="207">
        <f t="shared" si="4"/>
        <v>46148</v>
      </c>
      <c r="AD7" s="207">
        <f t="shared" si="4"/>
        <v>47003</v>
      </c>
      <c r="AE7" s="207">
        <f t="shared" si="4"/>
        <v>48364</v>
      </c>
      <c r="AF7" s="207">
        <f t="shared" si="4"/>
        <v>46164</v>
      </c>
      <c r="AG7" s="207">
        <f t="shared" si="4"/>
        <v>45777</v>
      </c>
      <c r="AH7" s="207">
        <f t="shared" si="4"/>
        <v>45817</v>
      </c>
      <c r="AI7" s="207">
        <f t="shared" si="4"/>
        <v>46534</v>
      </c>
      <c r="AJ7" s="207">
        <f t="shared" si="4"/>
        <v>46892</v>
      </c>
      <c r="AK7" s="207">
        <f t="shared" si="4"/>
        <v>5478</v>
      </c>
      <c r="AL7" s="207">
        <f t="shared" si="4"/>
        <v>46721</v>
      </c>
      <c r="AM7" s="207">
        <f t="shared" si="4"/>
        <v>47814</v>
      </c>
      <c r="AN7" s="207">
        <f t="shared" si="4"/>
        <v>48185</v>
      </c>
      <c r="AO7" s="207">
        <f t="shared" si="4"/>
        <v>45934</v>
      </c>
      <c r="AP7" s="207">
        <f t="shared" si="4"/>
        <v>46934</v>
      </c>
      <c r="AQ7" s="207">
        <f t="shared" si="4"/>
        <v>45930</v>
      </c>
      <c r="AR7" s="207">
        <f t="shared" si="4"/>
        <v>47956</v>
      </c>
      <c r="AS7" s="207">
        <f t="shared" si="4"/>
        <v>47935</v>
      </c>
      <c r="AT7" s="207">
        <f t="shared" si="4"/>
        <v>45965</v>
      </c>
      <c r="AU7" s="207">
        <f t="shared" si="4"/>
        <v>45834</v>
      </c>
      <c r="AV7" s="207">
        <f t="shared" si="4"/>
        <v>45832</v>
      </c>
      <c r="AW7" s="207">
        <f t="shared" si="4"/>
        <v>45852</v>
      </c>
      <c r="AX7" s="207">
        <f t="shared" si="4"/>
        <v>46899</v>
      </c>
      <c r="AY7" s="207">
        <f t="shared" si="4"/>
        <v>45909</v>
      </c>
      <c r="AZ7" s="207">
        <f t="shared" si="4"/>
        <v>46517</v>
      </c>
      <c r="BA7" s="207">
        <f t="shared" si="4"/>
        <v>48942</v>
      </c>
      <c r="BB7" s="207">
        <f t="shared" si="4"/>
        <v>46164</v>
      </c>
      <c r="BC7" s="207">
        <f t="shared" si="4"/>
        <v>45777</v>
      </c>
      <c r="BD7" s="207">
        <f t="shared" si="4"/>
        <v>49761</v>
      </c>
      <c r="BE7" s="207">
        <f t="shared" si="4"/>
        <v>46046</v>
      </c>
      <c r="BF7" s="207">
        <f t="shared" si="4"/>
        <v>45888</v>
      </c>
      <c r="BG7" s="207">
        <f t="shared" si="4"/>
        <v>47064</v>
      </c>
      <c r="BH7" s="207">
        <f t="shared" si="4"/>
        <v>45851</v>
      </c>
      <c r="BI7" s="207">
        <f t="shared" si="4"/>
        <v>47036</v>
      </c>
      <c r="BJ7" s="207">
        <f t="shared" si="4"/>
        <v>46002</v>
      </c>
      <c r="BK7" s="207">
        <f t="shared" si="4"/>
        <v>46021</v>
      </c>
      <c r="BL7" s="207">
        <f t="shared" si="4"/>
        <v>47573</v>
      </c>
      <c r="BM7" s="207">
        <f t="shared" si="4"/>
        <v>47950</v>
      </c>
      <c r="BN7" s="207">
        <f t="shared" si="4"/>
        <v>47999</v>
      </c>
      <c r="BO7" s="207">
        <f t="shared" si="4"/>
        <v>47629</v>
      </c>
      <c r="BP7" s="207">
        <f t="shared" si="4"/>
        <v>46463</v>
      </c>
      <c r="BQ7" s="207">
        <f t="shared" ref="BQ7:BU7" si="5">EDATE(BQ4,BQ6*12)-1</f>
        <v>46771</v>
      </c>
      <c r="BR7" s="207">
        <f t="shared" si="5"/>
        <v>46370</v>
      </c>
      <c r="BS7" s="207">
        <f t="shared" si="5"/>
        <v>46370</v>
      </c>
      <c r="BT7" s="207">
        <f t="shared" si="5"/>
        <v>46463</v>
      </c>
      <c r="BU7" s="207">
        <f t="shared" si="5"/>
        <v>46771</v>
      </c>
      <c r="BV7" s="219"/>
      <c r="BW7" s="219"/>
      <c r="BX7" s="219"/>
      <c r="BY7" s="219"/>
      <c r="BZ7" s="219"/>
      <c r="CA7" s="225"/>
      <c r="CB7" s="233"/>
      <c r="CC7" s="233"/>
      <c r="CD7" s="233"/>
      <c r="CE7" s="226"/>
    </row>
    <row r="8" spans="1:84" s="161" customFormat="1" hidden="1" x14ac:dyDescent="0.25">
      <c r="A8" s="206">
        <f ca="1">TODAY()</f>
        <v>45365</v>
      </c>
      <c r="B8" s="220" t="s">
        <v>216</v>
      </c>
      <c r="C8" s="220"/>
      <c r="D8" s="212">
        <f ca="1">+(D7-$A$8)/365</f>
        <v>8.9671232876712335</v>
      </c>
      <c r="E8" s="212">
        <f t="shared" ref="E8:BP8" ca="1" si="6">+(E7-$A$8)/365</f>
        <v>1.9561643835616438</v>
      </c>
      <c r="F8" s="212">
        <f t="shared" ca="1" si="6"/>
        <v>3.9397260273972603</v>
      </c>
      <c r="G8" s="212">
        <f t="shared" ca="1" si="6"/>
        <v>1.7589041095890412</v>
      </c>
      <c r="H8" s="212">
        <f t="shared" ca="1" si="6"/>
        <v>1.1369863013698631</v>
      </c>
      <c r="I8" s="212">
        <f t="shared" ca="1" si="6"/>
        <v>1.3095890410958904</v>
      </c>
      <c r="J8" s="212">
        <f t="shared" ca="1" si="6"/>
        <v>8.3863013698630144</v>
      </c>
      <c r="K8" s="212">
        <f t="shared" ca="1" si="6"/>
        <v>8.7205479452054799</v>
      </c>
      <c r="L8" s="212">
        <f t="shared" ca="1" si="6"/>
        <v>2.4438356164383563</v>
      </c>
      <c r="M8" s="212">
        <f t="shared" ca="1" si="6"/>
        <v>4.3095890410958901</v>
      </c>
      <c r="N8" s="212">
        <f t="shared" ca="1" si="6"/>
        <v>2.0986301369863014</v>
      </c>
      <c r="O8" s="212">
        <f t="shared" ca="1" si="6"/>
        <v>8.7616438356164377</v>
      </c>
      <c r="P8" s="212">
        <f t="shared" ca="1" si="6"/>
        <v>4.3178082191780822</v>
      </c>
      <c r="Q8" s="212">
        <f t="shared" ca="1" si="6"/>
        <v>3.2219178082191782</v>
      </c>
      <c r="R8" s="212">
        <f t="shared" ca="1" si="6"/>
        <v>1.8136986301369864</v>
      </c>
      <c r="S8" s="212">
        <f t="shared" ca="1" si="6"/>
        <v>7.3561643835616435</v>
      </c>
      <c r="T8" s="212">
        <f t="shared" ca="1" si="6"/>
        <v>4.2986301369863016</v>
      </c>
      <c r="U8" s="212">
        <f t="shared" ca="1" si="6"/>
        <v>4.2986301369863016</v>
      </c>
      <c r="V8" s="212">
        <f t="shared" ca="1" si="6"/>
        <v>1.7863013698630137</v>
      </c>
      <c r="W8" s="212">
        <f t="shared" ca="1" si="6"/>
        <v>6.0575342465753428</v>
      </c>
      <c r="X8" s="212">
        <f t="shared" ca="1" si="6"/>
        <v>3.0027397260273974</v>
      </c>
      <c r="Y8" s="212">
        <f t="shared" ca="1" si="6"/>
        <v>6.9178082191780819</v>
      </c>
      <c r="Z8" s="212">
        <f t="shared" ca="1" si="6"/>
        <v>1.7945205479452055</v>
      </c>
      <c r="AA8" s="212">
        <f t="shared" ca="1" si="6"/>
        <v>8.5506849315068489</v>
      </c>
      <c r="AB8" s="212">
        <f t="shared" ca="1" si="6"/>
        <v>7.2164383561643834</v>
      </c>
      <c r="AC8" s="212">
        <f t="shared" ca="1" si="6"/>
        <v>2.1452054794520548</v>
      </c>
      <c r="AD8" s="212">
        <f t="shared" ca="1" si="6"/>
        <v>4.4876712328767123</v>
      </c>
      <c r="AE8" s="212">
        <f t="shared" ca="1" si="6"/>
        <v>8.2164383561643834</v>
      </c>
      <c r="AF8" s="212">
        <f t="shared" ca="1" si="6"/>
        <v>2.1890410958904107</v>
      </c>
      <c r="AG8" s="212">
        <f t="shared" ca="1" si="6"/>
        <v>1.1287671232876713</v>
      </c>
      <c r="AH8" s="212">
        <f t="shared" ca="1" si="6"/>
        <v>1.2383561643835617</v>
      </c>
      <c r="AI8" s="212">
        <f t="shared" ca="1" si="6"/>
        <v>3.2027397260273971</v>
      </c>
      <c r="AJ8" s="212">
        <f t="shared" ca="1" si="6"/>
        <v>4.183561643835616</v>
      </c>
      <c r="AK8" s="212">
        <f t="shared" ca="1" si="6"/>
        <v>-109.27945205479452</v>
      </c>
      <c r="AL8" s="212">
        <f t="shared" ca="1" si="6"/>
        <v>3.7150684931506848</v>
      </c>
      <c r="AM8" s="212">
        <f t="shared" ca="1" si="6"/>
        <v>6.7095890410958905</v>
      </c>
      <c r="AN8" s="212">
        <f t="shared" ca="1" si="6"/>
        <v>7.7260273972602738</v>
      </c>
      <c r="AO8" s="212">
        <f t="shared" ca="1" si="6"/>
        <v>1.558904109589041</v>
      </c>
      <c r="AP8" s="212">
        <f t="shared" ca="1" si="6"/>
        <v>4.2986301369863016</v>
      </c>
      <c r="AQ8" s="212">
        <f t="shared" ca="1" si="6"/>
        <v>1.547945205479452</v>
      </c>
      <c r="AR8" s="212">
        <f t="shared" ca="1" si="6"/>
        <v>7.0986301369863014</v>
      </c>
      <c r="AS8" s="212">
        <f t="shared" ca="1" si="6"/>
        <v>7.0410958904109586</v>
      </c>
      <c r="AT8" s="212">
        <f t="shared" ca="1" si="6"/>
        <v>1.6438356164383561</v>
      </c>
      <c r="AU8" s="212">
        <f t="shared" ca="1" si="6"/>
        <v>1.284931506849315</v>
      </c>
      <c r="AV8" s="212">
        <f t="shared" ca="1" si="6"/>
        <v>1.2794520547945205</v>
      </c>
      <c r="AW8" s="212">
        <f t="shared" ca="1" si="6"/>
        <v>1.3342465753424657</v>
      </c>
      <c r="AX8" s="212">
        <f t="shared" ca="1" si="6"/>
        <v>4.2027397260273975</v>
      </c>
      <c r="AY8" s="212">
        <f t="shared" ca="1" si="6"/>
        <v>1.4904109589041097</v>
      </c>
      <c r="AZ8" s="212">
        <f t="shared" ca="1" si="6"/>
        <v>3.1561643835616437</v>
      </c>
      <c r="BA8" s="212">
        <f t="shared" ca="1" si="6"/>
        <v>9.8000000000000007</v>
      </c>
      <c r="BB8" s="212">
        <f t="shared" ca="1" si="6"/>
        <v>2.1890410958904107</v>
      </c>
      <c r="BC8" s="212">
        <f t="shared" ca="1" si="6"/>
        <v>1.1287671232876713</v>
      </c>
      <c r="BD8" s="212">
        <f t="shared" ca="1" si="6"/>
        <v>12.043835616438356</v>
      </c>
      <c r="BE8" s="212">
        <f t="shared" ca="1" si="6"/>
        <v>1.8657534246575342</v>
      </c>
      <c r="BF8" s="212">
        <f t="shared" ca="1" si="6"/>
        <v>1.4328767123287671</v>
      </c>
      <c r="BG8" s="212">
        <f t="shared" ca="1" si="6"/>
        <v>4.6547945205479451</v>
      </c>
      <c r="BH8" s="212">
        <f t="shared" ca="1" si="6"/>
        <v>1.3315068493150686</v>
      </c>
      <c r="BI8" s="212">
        <f t="shared" ca="1" si="6"/>
        <v>4.5780821917808217</v>
      </c>
      <c r="BJ8" s="212">
        <f t="shared" ca="1" si="6"/>
        <v>1.7452054794520548</v>
      </c>
      <c r="BK8" s="212">
        <f t="shared" ca="1" si="6"/>
        <v>1.7972602739726027</v>
      </c>
      <c r="BL8" s="212">
        <f t="shared" ca="1" si="6"/>
        <v>6.0493150684931507</v>
      </c>
      <c r="BM8" s="212">
        <f t="shared" ca="1" si="6"/>
        <v>7.0821917808219181</v>
      </c>
      <c r="BN8" s="212">
        <f t="shared" ca="1" si="6"/>
        <v>7.2164383561643834</v>
      </c>
      <c r="BO8" s="212">
        <f t="shared" ca="1" si="6"/>
        <v>6.2027397260273975</v>
      </c>
      <c r="BP8" s="212">
        <f t="shared" ca="1" si="6"/>
        <v>3.0082191780821916</v>
      </c>
      <c r="BQ8" s="212">
        <f ca="1">+(BQ7-$A$8)/365</f>
        <v>3.8520547945205479</v>
      </c>
      <c r="BR8" s="212">
        <f ca="1">+(BR7-$A$8)/365</f>
        <v>2.7534246575342465</v>
      </c>
      <c r="BS8" s="212">
        <f ca="1">+(BS7-$A$8)/365</f>
        <v>2.7534246575342465</v>
      </c>
      <c r="BT8" s="212">
        <f ca="1">+(BT7-$A$8)/365</f>
        <v>3.0082191780821916</v>
      </c>
      <c r="BU8" s="212">
        <f ca="1">+(BU7-$A$8)/365</f>
        <v>3.8520547945205479</v>
      </c>
      <c r="BV8" s="219"/>
      <c r="BW8" s="219"/>
      <c r="BX8" s="219"/>
      <c r="BY8" s="219"/>
      <c r="BZ8" s="219"/>
      <c r="CA8" s="225"/>
      <c r="CB8" s="233"/>
      <c r="CC8" s="233"/>
      <c r="CD8" s="233"/>
      <c r="CE8" s="226"/>
    </row>
    <row r="9" spans="1:84" s="161" customFormat="1" ht="11.5" hidden="1" customHeight="1" x14ac:dyDescent="0.25">
      <c r="B9" s="435" t="s">
        <v>217</v>
      </c>
      <c r="C9" s="435"/>
      <c r="D9" s="211">
        <f>EOMONTH(EDATE(D5,36),0)</f>
        <v>45382</v>
      </c>
      <c r="E9" s="211">
        <f t="shared" ref="E9:BP9" si="7">EOMONTH(EDATE(E5,36),0)</f>
        <v>45382</v>
      </c>
      <c r="F9" s="211">
        <f t="shared" si="7"/>
        <v>43555</v>
      </c>
      <c r="G9" s="211">
        <f t="shared" si="7"/>
        <v>43861</v>
      </c>
      <c r="H9" s="211">
        <f t="shared" si="7"/>
        <v>43616</v>
      </c>
      <c r="I9" s="211">
        <f t="shared" si="7"/>
        <v>43677</v>
      </c>
      <c r="J9" s="211">
        <f t="shared" si="7"/>
        <v>46265</v>
      </c>
      <c r="K9" s="211">
        <f t="shared" si="7"/>
        <v>46387</v>
      </c>
      <c r="L9" s="211">
        <f t="shared" si="7"/>
        <v>44104</v>
      </c>
      <c r="M9" s="211">
        <f t="shared" si="7"/>
        <v>44773</v>
      </c>
      <c r="N9" s="211">
        <f t="shared" si="7"/>
        <v>43982</v>
      </c>
      <c r="O9" s="211">
        <f t="shared" si="7"/>
        <v>46053</v>
      </c>
      <c r="P9" s="211">
        <f t="shared" si="7"/>
        <v>44773</v>
      </c>
      <c r="Q9" s="211">
        <f t="shared" si="7"/>
        <v>44377</v>
      </c>
      <c r="R9" s="211">
        <f t="shared" si="7"/>
        <v>43861</v>
      </c>
      <c r="S9" s="211">
        <f t="shared" si="7"/>
        <v>45900</v>
      </c>
      <c r="T9" s="211">
        <f t="shared" si="7"/>
        <v>44773</v>
      </c>
      <c r="U9" s="211">
        <f t="shared" si="7"/>
        <v>44773</v>
      </c>
      <c r="V9" s="211">
        <f t="shared" si="7"/>
        <v>43861</v>
      </c>
      <c r="W9" s="211">
        <f t="shared" si="7"/>
        <v>45412</v>
      </c>
      <c r="X9" s="211">
        <f t="shared" si="7"/>
        <v>44316</v>
      </c>
      <c r="Y9" s="211">
        <f t="shared" si="7"/>
        <v>45716</v>
      </c>
      <c r="Z9" s="211">
        <f t="shared" si="7"/>
        <v>43861</v>
      </c>
      <c r="AA9" s="211">
        <f t="shared" si="7"/>
        <v>46326</v>
      </c>
      <c r="AB9" s="211">
        <f t="shared" si="7"/>
        <v>45838</v>
      </c>
      <c r="AC9" s="211">
        <f t="shared" si="7"/>
        <v>43982</v>
      </c>
      <c r="AD9" s="211">
        <f t="shared" si="7"/>
        <v>44834</v>
      </c>
      <c r="AE9" s="211">
        <f t="shared" si="7"/>
        <v>44012</v>
      </c>
      <c r="AF9" s="211">
        <f t="shared" si="7"/>
        <v>43646</v>
      </c>
      <c r="AG9" s="211">
        <f t="shared" si="7"/>
        <v>43616</v>
      </c>
      <c r="AH9" s="211">
        <f t="shared" si="7"/>
        <v>43646</v>
      </c>
      <c r="AI9" s="211">
        <f t="shared" si="7"/>
        <v>44377</v>
      </c>
      <c r="AJ9" s="211">
        <f t="shared" si="7"/>
        <v>44742</v>
      </c>
      <c r="AK9" s="211">
        <f t="shared" si="7"/>
        <v>1127</v>
      </c>
      <c r="AL9" s="211">
        <f t="shared" si="7"/>
        <v>44561</v>
      </c>
      <c r="AM9" s="211">
        <f t="shared" si="7"/>
        <v>45657</v>
      </c>
      <c r="AN9" s="211">
        <f t="shared" si="7"/>
        <v>46022</v>
      </c>
      <c r="AO9" s="211">
        <f t="shared" si="7"/>
        <v>43769</v>
      </c>
      <c r="AP9" s="211">
        <f t="shared" si="7"/>
        <v>43677</v>
      </c>
      <c r="AQ9" s="211">
        <f t="shared" si="7"/>
        <v>43769</v>
      </c>
      <c r="AR9" s="211">
        <f t="shared" si="7"/>
        <v>44712</v>
      </c>
      <c r="AS9" s="211">
        <f t="shared" si="7"/>
        <v>45777</v>
      </c>
      <c r="AT9" s="211">
        <f t="shared" si="7"/>
        <v>43799</v>
      </c>
      <c r="AU9" s="211">
        <f t="shared" si="7"/>
        <v>43677</v>
      </c>
      <c r="AV9" s="211">
        <f t="shared" si="7"/>
        <v>43677</v>
      </c>
      <c r="AW9" s="211">
        <f t="shared" si="7"/>
        <v>43708</v>
      </c>
      <c r="AX9" s="211">
        <f t="shared" si="7"/>
        <v>43646</v>
      </c>
      <c r="AY9" s="211">
        <f t="shared" si="7"/>
        <v>43738</v>
      </c>
      <c r="AZ9" s="211">
        <f t="shared" si="7"/>
        <v>44347</v>
      </c>
      <c r="BA9" s="211">
        <f t="shared" si="7"/>
        <v>45688</v>
      </c>
      <c r="BB9" s="211">
        <f t="shared" si="7"/>
        <v>43646</v>
      </c>
      <c r="BC9" s="211">
        <f t="shared" si="7"/>
        <v>43616</v>
      </c>
      <c r="BD9" s="211">
        <f t="shared" si="7"/>
        <v>43585</v>
      </c>
      <c r="BE9" s="211">
        <f t="shared" si="7"/>
        <v>43890</v>
      </c>
      <c r="BF9" s="211">
        <f t="shared" si="7"/>
        <v>43738</v>
      </c>
      <c r="BG9" s="211">
        <f t="shared" si="7"/>
        <v>44895</v>
      </c>
      <c r="BH9" s="211">
        <f t="shared" si="7"/>
        <v>43677</v>
      </c>
      <c r="BI9" s="211">
        <f t="shared" si="7"/>
        <v>43769</v>
      </c>
      <c r="BJ9" s="211">
        <f t="shared" si="7"/>
        <v>43830</v>
      </c>
      <c r="BK9" s="211">
        <f t="shared" si="7"/>
        <v>43861</v>
      </c>
      <c r="BL9" s="211">
        <f t="shared" si="7"/>
        <v>45412</v>
      </c>
      <c r="BM9" s="211">
        <f t="shared" si="7"/>
        <v>44681</v>
      </c>
      <c r="BN9" s="211">
        <f t="shared" si="7"/>
        <v>43646</v>
      </c>
      <c r="BO9" s="211">
        <f t="shared" si="7"/>
        <v>44377</v>
      </c>
      <c r="BP9" s="211">
        <f t="shared" si="7"/>
        <v>44316</v>
      </c>
      <c r="BQ9" s="211">
        <f t="shared" ref="BQ9:BU9" si="8">EOMONTH(EDATE(BQ5,36),0)</f>
        <v>44620</v>
      </c>
      <c r="BR9" s="211">
        <f t="shared" si="8"/>
        <v>44227</v>
      </c>
      <c r="BS9" s="211">
        <f t="shared" si="8"/>
        <v>44227</v>
      </c>
      <c r="BT9" s="211">
        <f t="shared" si="8"/>
        <v>44316</v>
      </c>
      <c r="BU9" s="211">
        <f t="shared" si="8"/>
        <v>44620</v>
      </c>
      <c r="BV9" s="219"/>
      <c r="BW9" s="219"/>
      <c r="BX9" s="219"/>
      <c r="BY9" s="219"/>
      <c r="BZ9" s="219"/>
      <c r="CA9" s="226"/>
      <c r="CB9" s="233"/>
      <c r="CC9" s="233"/>
      <c r="CD9" s="233"/>
      <c r="CE9" s="226"/>
    </row>
    <row r="10" spans="1:84" s="161" customFormat="1" ht="11.5" hidden="1" customHeight="1" x14ac:dyDescent="0.25">
      <c r="A10" s="161">
        <f>MATCH(D3,'LCC-RR - client'!F5:F87,0)</f>
        <v>1</v>
      </c>
      <c r="B10" s="435" t="s">
        <v>218</v>
      </c>
      <c r="C10" s="435"/>
      <c r="D10" s="211">
        <f t="shared" ref="D10:BO13" si="9">EOMONTH(EDATE(D9,36),0)</f>
        <v>46477</v>
      </c>
      <c r="E10" s="211">
        <f t="shared" si="9"/>
        <v>46477</v>
      </c>
      <c r="F10" s="211">
        <f t="shared" si="9"/>
        <v>44651</v>
      </c>
      <c r="G10" s="211">
        <f t="shared" si="9"/>
        <v>44957</v>
      </c>
      <c r="H10" s="211">
        <f t="shared" si="9"/>
        <v>44712</v>
      </c>
      <c r="I10" s="211">
        <f t="shared" si="9"/>
        <v>44773</v>
      </c>
      <c r="J10" s="211">
        <f t="shared" si="9"/>
        <v>47361</v>
      </c>
      <c r="K10" s="211">
        <f t="shared" si="9"/>
        <v>47483</v>
      </c>
      <c r="L10" s="211">
        <f t="shared" si="9"/>
        <v>45199</v>
      </c>
      <c r="M10" s="211">
        <f t="shared" si="9"/>
        <v>45869</v>
      </c>
      <c r="N10" s="211">
        <f t="shared" si="9"/>
        <v>45077</v>
      </c>
      <c r="O10" s="211">
        <f t="shared" si="9"/>
        <v>47149</v>
      </c>
      <c r="P10" s="211">
        <f t="shared" si="9"/>
        <v>45869</v>
      </c>
      <c r="Q10" s="211">
        <f t="shared" si="9"/>
        <v>45473</v>
      </c>
      <c r="R10" s="211">
        <f t="shared" si="9"/>
        <v>44957</v>
      </c>
      <c r="S10" s="211">
        <f t="shared" si="9"/>
        <v>46996</v>
      </c>
      <c r="T10" s="211">
        <f t="shared" si="9"/>
        <v>45869</v>
      </c>
      <c r="U10" s="211">
        <f t="shared" si="9"/>
        <v>45869</v>
      </c>
      <c r="V10" s="211">
        <f t="shared" si="9"/>
        <v>44957</v>
      </c>
      <c r="W10" s="211">
        <f t="shared" si="9"/>
        <v>46507</v>
      </c>
      <c r="X10" s="211">
        <f t="shared" si="9"/>
        <v>45412</v>
      </c>
      <c r="Y10" s="211">
        <f t="shared" si="9"/>
        <v>46812</v>
      </c>
      <c r="Z10" s="211">
        <f t="shared" si="9"/>
        <v>44957</v>
      </c>
      <c r="AA10" s="211">
        <f t="shared" si="9"/>
        <v>47422</v>
      </c>
      <c r="AB10" s="211">
        <f t="shared" si="9"/>
        <v>46934</v>
      </c>
      <c r="AC10" s="211">
        <f t="shared" si="9"/>
        <v>45077</v>
      </c>
      <c r="AD10" s="211">
        <f t="shared" si="9"/>
        <v>45930</v>
      </c>
      <c r="AE10" s="211">
        <f t="shared" si="9"/>
        <v>45107</v>
      </c>
      <c r="AF10" s="211">
        <f t="shared" si="9"/>
        <v>44742</v>
      </c>
      <c r="AG10" s="211">
        <f t="shared" si="9"/>
        <v>44712</v>
      </c>
      <c r="AH10" s="211">
        <f t="shared" si="9"/>
        <v>44742</v>
      </c>
      <c r="AI10" s="211">
        <f t="shared" si="9"/>
        <v>45473</v>
      </c>
      <c r="AJ10" s="211">
        <f t="shared" si="9"/>
        <v>45838</v>
      </c>
      <c r="AK10" s="211">
        <f t="shared" si="9"/>
        <v>2223</v>
      </c>
      <c r="AL10" s="211">
        <f t="shared" si="9"/>
        <v>45657</v>
      </c>
      <c r="AM10" s="211">
        <f t="shared" si="9"/>
        <v>46752</v>
      </c>
      <c r="AN10" s="211">
        <f t="shared" si="9"/>
        <v>47118</v>
      </c>
      <c r="AO10" s="211">
        <f t="shared" si="9"/>
        <v>44865</v>
      </c>
      <c r="AP10" s="211">
        <f t="shared" si="9"/>
        <v>44773</v>
      </c>
      <c r="AQ10" s="211">
        <f t="shared" si="9"/>
        <v>44865</v>
      </c>
      <c r="AR10" s="211">
        <f t="shared" si="9"/>
        <v>45808</v>
      </c>
      <c r="AS10" s="211">
        <f t="shared" si="9"/>
        <v>46873</v>
      </c>
      <c r="AT10" s="211">
        <f t="shared" si="9"/>
        <v>44895</v>
      </c>
      <c r="AU10" s="211">
        <f t="shared" si="9"/>
        <v>44773</v>
      </c>
      <c r="AV10" s="211">
        <f t="shared" si="9"/>
        <v>44773</v>
      </c>
      <c r="AW10" s="211">
        <f t="shared" si="9"/>
        <v>44804</v>
      </c>
      <c r="AX10" s="211">
        <f t="shared" si="9"/>
        <v>44742</v>
      </c>
      <c r="AY10" s="211">
        <f t="shared" si="9"/>
        <v>44834</v>
      </c>
      <c r="AZ10" s="211">
        <f t="shared" si="9"/>
        <v>45443</v>
      </c>
      <c r="BA10" s="211">
        <f t="shared" si="9"/>
        <v>46783</v>
      </c>
      <c r="BB10" s="211">
        <f t="shared" si="9"/>
        <v>44742</v>
      </c>
      <c r="BC10" s="211">
        <f t="shared" si="9"/>
        <v>44712</v>
      </c>
      <c r="BD10" s="211">
        <f t="shared" si="9"/>
        <v>44681</v>
      </c>
      <c r="BE10" s="211">
        <f t="shared" si="9"/>
        <v>44985</v>
      </c>
      <c r="BF10" s="211">
        <f t="shared" si="9"/>
        <v>44834</v>
      </c>
      <c r="BG10" s="211">
        <f t="shared" si="9"/>
        <v>45991</v>
      </c>
      <c r="BH10" s="211">
        <f t="shared" si="9"/>
        <v>44773</v>
      </c>
      <c r="BI10" s="211">
        <f t="shared" si="9"/>
        <v>44865</v>
      </c>
      <c r="BJ10" s="211">
        <f t="shared" si="9"/>
        <v>44926</v>
      </c>
      <c r="BK10" s="211">
        <f t="shared" si="9"/>
        <v>44957</v>
      </c>
      <c r="BL10" s="211">
        <f t="shared" si="9"/>
        <v>46507</v>
      </c>
      <c r="BM10" s="211">
        <f t="shared" si="9"/>
        <v>45777</v>
      </c>
      <c r="BN10" s="211">
        <f t="shared" si="9"/>
        <v>44742</v>
      </c>
      <c r="BO10" s="211">
        <f t="shared" si="9"/>
        <v>45473</v>
      </c>
      <c r="BP10" s="211">
        <f t="shared" ref="BP10:BU13" si="10">EOMONTH(EDATE(BP9,36),0)</f>
        <v>45412</v>
      </c>
      <c r="BQ10" s="211">
        <f t="shared" si="10"/>
        <v>45716</v>
      </c>
      <c r="BR10" s="211">
        <f t="shared" si="10"/>
        <v>45322</v>
      </c>
      <c r="BS10" s="211">
        <f t="shared" si="10"/>
        <v>45322</v>
      </c>
      <c r="BT10" s="211">
        <f t="shared" si="10"/>
        <v>45412</v>
      </c>
      <c r="BU10" s="211">
        <f t="shared" si="10"/>
        <v>45716</v>
      </c>
      <c r="BV10" s="219"/>
      <c r="BW10" s="219"/>
      <c r="BX10" s="219"/>
      <c r="BY10" s="219"/>
      <c r="BZ10" s="219"/>
      <c r="CA10" s="226"/>
      <c r="CB10" s="233"/>
      <c r="CC10" s="233"/>
      <c r="CD10" s="233"/>
      <c r="CE10" s="226"/>
    </row>
    <row r="11" spans="1:84" s="161" customFormat="1" ht="11.5" hidden="1" customHeight="1" x14ac:dyDescent="0.25">
      <c r="B11" s="435" t="s">
        <v>219</v>
      </c>
      <c r="C11" s="435"/>
      <c r="D11" s="211">
        <f t="shared" si="9"/>
        <v>47573</v>
      </c>
      <c r="E11" s="211">
        <f t="shared" si="9"/>
        <v>47573</v>
      </c>
      <c r="F11" s="211">
        <f t="shared" si="9"/>
        <v>45747</v>
      </c>
      <c r="G11" s="211">
        <f t="shared" si="9"/>
        <v>46053</v>
      </c>
      <c r="H11" s="211">
        <f t="shared" si="9"/>
        <v>45808</v>
      </c>
      <c r="I11" s="211">
        <f t="shared" si="9"/>
        <v>45869</v>
      </c>
      <c r="J11" s="211">
        <f t="shared" si="9"/>
        <v>48457</v>
      </c>
      <c r="K11" s="211">
        <f t="shared" si="9"/>
        <v>48579</v>
      </c>
      <c r="L11" s="211">
        <f t="shared" si="9"/>
        <v>46295</v>
      </c>
      <c r="M11" s="211">
        <f t="shared" si="9"/>
        <v>46965</v>
      </c>
      <c r="N11" s="211">
        <f t="shared" si="9"/>
        <v>46173</v>
      </c>
      <c r="O11" s="211">
        <f t="shared" si="9"/>
        <v>48244</v>
      </c>
      <c r="P11" s="211">
        <f t="shared" si="9"/>
        <v>46965</v>
      </c>
      <c r="Q11" s="211">
        <f t="shared" si="9"/>
        <v>46568</v>
      </c>
      <c r="R11" s="211">
        <f t="shared" si="9"/>
        <v>46053</v>
      </c>
      <c r="S11" s="211">
        <f t="shared" si="9"/>
        <v>48091</v>
      </c>
      <c r="T11" s="211">
        <f t="shared" si="9"/>
        <v>46965</v>
      </c>
      <c r="U11" s="211">
        <f t="shared" si="9"/>
        <v>46965</v>
      </c>
      <c r="V11" s="211">
        <f t="shared" si="9"/>
        <v>46053</v>
      </c>
      <c r="W11" s="211">
        <f t="shared" si="9"/>
        <v>47603</v>
      </c>
      <c r="X11" s="211">
        <f t="shared" si="9"/>
        <v>46507</v>
      </c>
      <c r="Y11" s="211">
        <f t="shared" si="9"/>
        <v>47907</v>
      </c>
      <c r="Z11" s="211">
        <f t="shared" si="9"/>
        <v>46053</v>
      </c>
      <c r="AA11" s="211">
        <f t="shared" si="9"/>
        <v>48518</v>
      </c>
      <c r="AB11" s="211">
        <f t="shared" si="9"/>
        <v>48029</v>
      </c>
      <c r="AC11" s="211">
        <f t="shared" si="9"/>
        <v>46173</v>
      </c>
      <c r="AD11" s="211">
        <f t="shared" si="9"/>
        <v>47026</v>
      </c>
      <c r="AE11" s="211">
        <f t="shared" si="9"/>
        <v>46203</v>
      </c>
      <c r="AF11" s="211">
        <f t="shared" si="9"/>
        <v>45838</v>
      </c>
      <c r="AG11" s="211">
        <f t="shared" si="9"/>
        <v>45808</v>
      </c>
      <c r="AH11" s="211">
        <f t="shared" si="9"/>
        <v>45838</v>
      </c>
      <c r="AI11" s="211">
        <f t="shared" si="9"/>
        <v>46568</v>
      </c>
      <c r="AJ11" s="211">
        <f t="shared" si="9"/>
        <v>46934</v>
      </c>
      <c r="AK11" s="211">
        <f t="shared" si="9"/>
        <v>3319</v>
      </c>
      <c r="AL11" s="211">
        <f t="shared" si="9"/>
        <v>46752</v>
      </c>
      <c r="AM11" s="211">
        <f t="shared" si="9"/>
        <v>47848</v>
      </c>
      <c r="AN11" s="211">
        <f t="shared" si="9"/>
        <v>48213</v>
      </c>
      <c r="AO11" s="211">
        <f t="shared" si="9"/>
        <v>45961</v>
      </c>
      <c r="AP11" s="211">
        <f t="shared" si="9"/>
        <v>45869</v>
      </c>
      <c r="AQ11" s="211">
        <f t="shared" si="9"/>
        <v>45961</v>
      </c>
      <c r="AR11" s="211">
        <f t="shared" si="9"/>
        <v>46904</v>
      </c>
      <c r="AS11" s="211">
        <f t="shared" si="9"/>
        <v>47968</v>
      </c>
      <c r="AT11" s="211">
        <f t="shared" si="9"/>
        <v>45991</v>
      </c>
      <c r="AU11" s="211">
        <f t="shared" si="9"/>
        <v>45869</v>
      </c>
      <c r="AV11" s="211">
        <f t="shared" si="9"/>
        <v>45869</v>
      </c>
      <c r="AW11" s="211">
        <f t="shared" si="9"/>
        <v>45900</v>
      </c>
      <c r="AX11" s="211">
        <f t="shared" si="9"/>
        <v>45838</v>
      </c>
      <c r="AY11" s="211">
        <f t="shared" si="9"/>
        <v>45930</v>
      </c>
      <c r="AZ11" s="211">
        <f t="shared" si="9"/>
        <v>46538</v>
      </c>
      <c r="BA11" s="211">
        <f t="shared" si="9"/>
        <v>47879</v>
      </c>
      <c r="BB11" s="211">
        <f t="shared" si="9"/>
        <v>45838</v>
      </c>
      <c r="BC11" s="211">
        <f t="shared" si="9"/>
        <v>45808</v>
      </c>
      <c r="BD11" s="211">
        <f t="shared" si="9"/>
        <v>45777</v>
      </c>
      <c r="BE11" s="211">
        <f t="shared" si="9"/>
        <v>46081</v>
      </c>
      <c r="BF11" s="211">
        <f t="shared" si="9"/>
        <v>45930</v>
      </c>
      <c r="BG11" s="211">
        <f t="shared" si="9"/>
        <v>47087</v>
      </c>
      <c r="BH11" s="211">
        <f t="shared" si="9"/>
        <v>45869</v>
      </c>
      <c r="BI11" s="211">
        <f t="shared" si="9"/>
        <v>45961</v>
      </c>
      <c r="BJ11" s="211">
        <f t="shared" si="9"/>
        <v>46022</v>
      </c>
      <c r="BK11" s="211">
        <f t="shared" si="9"/>
        <v>46053</v>
      </c>
      <c r="BL11" s="211">
        <f t="shared" si="9"/>
        <v>47603</v>
      </c>
      <c r="BM11" s="211">
        <f t="shared" si="9"/>
        <v>46873</v>
      </c>
      <c r="BN11" s="211">
        <f t="shared" si="9"/>
        <v>45838</v>
      </c>
      <c r="BO11" s="211">
        <f t="shared" si="9"/>
        <v>46568</v>
      </c>
      <c r="BP11" s="211">
        <f t="shared" si="10"/>
        <v>46507</v>
      </c>
      <c r="BQ11" s="211">
        <f t="shared" si="10"/>
        <v>46812</v>
      </c>
      <c r="BR11" s="211">
        <f t="shared" si="10"/>
        <v>46418</v>
      </c>
      <c r="BS11" s="211">
        <f t="shared" si="10"/>
        <v>46418</v>
      </c>
      <c r="BT11" s="211">
        <f t="shared" si="10"/>
        <v>46507</v>
      </c>
      <c r="BU11" s="211">
        <f t="shared" si="10"/>
        <v>46812</v>
      </c>
      <c r="BV11" s="219"/>
      <c r="BW11" s="219"/>
      <c r="BX11" s="219"/>
      <c r="BY11" s="219"/>
      <c r="BZ11" s="219"/>
      <c r="CA11" s="226"/>
      <c r="CB11" s="233"/>
      <c r="CC11" s="233"/>
      <c r="CD11" s="233"/>
      <c r="CE11" s="226"/>
    </row>
    <row r="12" spans="1:84" s="161" customFormat="1" ht="11.5" hidden="1" customHeight="1" x14ac:dyDescent="0.25">
      <c r="B12" s="435" t="s">
        <v>220</v>
      </c>
      <c r="C12" s="435"/>
      <c r="D12" s="211">
        <f t="shared" si="9"/>
        <v>48669</v>
      </c>
      <c r="E12" s="211">
        <f t="shared" si="9"/>
        <v>48669</v>
      </c>
      <c r="F12" s="211">
        <f t="shared" si="9"/>
        <v>46843</v>
      </c>
      <c r="G12" s="211">
        <f t="shared" si="9"/>
        <v>47149</v>
      </c>
      <c r="H12" s="211">
        <f t="shared" si="9"/>
        <v>46904</v>
      </c>
      <c r="I12" s="211">
        <f t="shared" si="9"/>
        <v>46965</v>
      </c>
      <c r="J12" s="211">
        <f t="shared" si="9"/>
        <v>49552</v>
      </c>
      <c r="K12" s="211">
        <f t="shared" si="9"/>
        <v>49674</v>
      </c>
      <c r="L12" s="211">
        <f t="shared" si="9"/>
        <v>47391</v>
      </c>
      <c r="M12" s="211">
        <f t="shared" si="9"/>
        <v>48060</v>
      </c>
      <c r="N12" s="211">
        <f t="shared" si="9"/>
        <v>47269</v>
      </c>
      <c r="O12" s="211">
        <f t="shared" si="9"/>
        <v>49340</v>
      </c>
      <c r="P12" s="211">
        <f t="shared" si="9"/>
        <v>48060</v>
      </c>
      <c r="Q12" s="211">
        <f t="shared" si="9"/>
        <v>47664</v>
      </c>
      <c r="R12" s="211">
        <f t="shared" si="9"/>
        <v>47149</v>
      </c>
      <c r="S12" s="211">
        <f t="shared" si="9"/>
        <v>49187</v>
      </c>
      <c r="T12" s="211">
        <f t="shared" si="9"/>
        <v>48060</v>
      </c>
      <c r="U12" s="211">
        <f t="shared" si="9"/>
        <v>48060</v>
      </c>
      <c r="V12" s="211">
        <f t="shared" si="9"/>
        <v>47149</v>
      </c>
      <c r="W12" s="211">
        <f t="shared" si="9"/>
        <v>48699</v>
      </c>
      <c r="X12" s="211">
        <f t="shared" si="9"/>
        <v>47603</v>
      </c>
      <c r="Y12" s="211">
        <f t="shared" si="9"/>
        <v>49003</v>
      </c>
      <c r="Z12" s="211">
        <f t="shared" si="9"/>
        <v>47149</v>
      </c>
      <c r="AA12" s="211">
        <f t="shared" si="9"/>
        <v>49613</v>
      </c>
      <c r="AB12" s="211">
        <f t="shared" si="9"/>
        <v>49125</v>
      </c>
      <c r="AC12" s="211">
        <f t="shared" si="9"/>
        <v>47269</v>
      </c>
      <c r="AD12" s="211">
        <f t="shared" si="9"/>
        <v>48121</v>
      </c>
      <c r="AE12" s="211">
        <f t="shared" si="9"/>
        <v>47299</v>
      </c>
      <c r="AF12" s="211">
        <f t="shared" si="9"/>
        <v>46934</v>
      </c>
      <c r="AG12" s="211">
        <f t="shared" si="9"/>
        <v>46904</v>
      </c>
      <c r="AH12" s="211">
        <f t="shared" si="9"/>
        <v>46934</v>
      </c>
      <c r="AI12" s="211">
        <f t="shared" si="9"/>
        <v>47664</v>
      </c>
      <c r="AJ12" s="211">
        <f t="shared" si="9"/>
        <v>48029</v>
      </c>
      <c r="AK12" s="211">
        <f t="shared" si="9"/>
        <v>4414</v>
      </c>
      <c r="AL12" s="211">
        <f t="shared" si="9"/>
        <v>47848</v>
      </c>
      <c r="AM12" s="211">
        <f t="shared" si="9"/>
        <v>48944</v>
      </c>
      <c r="AN12" s="211">
        <f t="shared" si="9"/>
        <v>49309</v>
      </c>
      <c r="AO12" s="211">
        <f t="shared" si="9"/>
        <v>47057</v>
      </c>
      <c r="AP12" s="211">
        <f t="shared" si="9"/>
        <v>46965</v>
      </c>
      <c r="AQ12" s="211">
        <f t="shared" si="9"/>
        <v>47057</v>
      </c>
      <c r="AR12" s="211">
        <f t="shared" si="9"/>
        <v>47999</v>
      </c>
      <c r="AS12" s="211">
        <f t="shared" si="9"/>
        <v>49064</v>
      </c>
      <c r="AT12" s="211">
        <f t="shared" si="9"/>
        <v>47087</v>
      </c>
      <c r="AU12" s="211">
        <f t="shared" si="9"/>
        <v>46965</v>
      </c>
      <c r="AV12" s="211">
        <f t="shared" si="9"/>
        <v>46965</v>
      </c>
      <c r="AW12" s="211">
        <f t="shared" si="9"/>
        <v>46996</v>
      </c>
      <c r="AX12" s="211">
        <f t="shared" si="9"/>
        <v>46934</v>
      </c>
      <c r="AY12" s="211">
        <f t="shared" si="9"/>
        <v>47026</v>
      </c>
      <c r="AZ12" s="211">
        <f t="shared" si="9"/>
        <v>47634</v>
      </c>
      <c r="BA12" s="211">
        <f t="shared" si="9"/>
        <v>48975</v>
      </c>
      <c r="BB12" s="211">
        <f t="shared" si="9"/>
        <v>46934</v>
      </c>
      <c r="BC12" s="211">
        <f t="shared" si="9"/>
        <v>46904</v>
      </c>
      <c r="BD12" s="211">
        <f t="shared" si="9"/>
        <v>46873</v>
      </c>
      <c r="BE12" s="211">
        <f t="shared" si="9"/>
        <v>47177</v>
      </c>
      <c r="BF12" s="211">
        <f t="shared" si="9"/>
        <v>47026</v>
      </c>
      <c r="BG12" s="211">
        <f t="shared" si="9"/>
        <v>48182</v>
      </c>
      <c r="BH12" s="211">
        <f t="shared" si="9"/>
        <v>46965</v>
      </c>
      <c r="BI12" s="211">
        <f t="shared" si="9"/>
        <v>47057</v>
      </c>
      <c r="BJ12" s="211">
        <f t="shared" si="9"/>
        <v>47118</v>
      </c>
      <c r="BK12" s="211">
        <f t="shared" si="9"/>
        <v>47149</v>
      </c>
      <c r="BL12" s="211">
        <f t="shared" si="9"/>
        <v>48699</v>
      </c>
      <c r="BM12" s="211">
        <f t="shared" si="9"/>
        <v>47968</v>
      </c>
      <c r="BN12" s="211">
        <f t="shared" si="9"/>
        <v>46934</v>
      </c>
      <c r="BO12" s="211">
        <f t="shared" si="9"/>
        <v>47664</v>
      </c>
      <c r="BP12" s="211">
        <f t="shared" si="10"/>
        <v>47603</v>
      </c>
      <c r="BQ12" s="211">
        <f t="shared" si="10"/>
        <v>47907</v>
      </c>
      <c r="BR12" s="211">
        <f t="shared" si="10"/>
        <v>47514</v>
      </c>
      <c r="BS12" s="211">
        <f t="shared" si="10"/>
        <v>47514</v>
      </c>
      <c r="BT12" s="211">
        <f t="shared" si="10"/>
        <v>47603</v>
      </c>
      <c r="BU12" s="211">
        <f t="shared" si="10"/>
        <v>47907</v>
      </c>
      <c r="BV12" s="219"/>
      <c r="BW12" s="219"/>
      <c r="BX12" s="219"/>
      <c r="BY12" s="219"/>
      <c r="BZ12" s="219"/>
      <c r="CA12" s="226"/>
      <c r="CB12" s="233"/>
      <c r="CC12" s="233"/>
      <c r="CD12" s="233"/>
      <c r="CE12" s="226"/>
    </row>
    <row r="13" spans="1:84" s="161" customFormat="1" ht="11.5" hidden="1" customHeight="1" x14ac:dyDescent="0.25">
      <c r="B13" s="435" t="s">
        <v>221</v>
      </c>
      <c r="C13" s="435"/>
      <c r="D13" s="211">
        <f t="shared" si="9"/>
        <v>49765</v>
      </c>
      <c r="E13" s="211">
        <f t="shared" si="9"/>
        <v>49765</v>
      </c>
      <c r="F13" s="211">
        <f t="shared" si="9"/>
        <v>47938</v>
      </c>
      <c r="G13" s="211">
        <f t="shared" si="9"/>
        <v>48244</v>
      </c>
      <c r="H13" s="211">
        <f t="shared" si="9"/>
        <v>47999</v>
      </c>
      <c r="I13" s="211">
        <f t="shared" si="9"/>
        <v>48060</v>
      </c>
      <c r="J13" s="211">
        <f t="shared" si="9"/>
        <v>50648</v>
      </c>
      <c r="K13" s="211">
        <f t="shared" si="9"/>
        <v>50770</v>
      </c>
      <c r="L13" s="211">
        <f t="shared" si="9"/>
        <v>48487</v>
      </c>
      <c r="M13" s="211">
        <f t="shared" si="9"/>
        <v>49156</v>
      </c>
      <c r="N13" s="211">
        <f t="shared" si="9"/>
        <v>48365</v>
      </c>
      <c r="O13" s="211">
        <f t="shared" si="9"/>
        <v>50436</v>
      </c>
      <c r="P13" s="211">
        <f t="shared" si="9"/>
        <v>49156</v>
      </c>
      <c r="Q13" s="211">
        <f t="shared" si="9"/>
        <v>48760</v>
      </c>
      <c r="R13" s="211">
        <f t="shared" si="9"/>
        <v>48244</v>
      </c>
      <c r="S13" s="211">
        <f t="shared" si="9"/>
        <v>50283</v>
      </c>
      <c r="T13" s="211">
        <f t="shared" si="9"/>
        <v>49156</v>
      </c>
      <c r="U13" s="211">
        <f t="shared" si="9"/>
        <v>49156</v>
      </c>
      <c r="V13" s="211">
        <f t="shared" si="9"/>
        <v>48244</v>
      </c>
      <c r="W13" s="211">
        <f t="shared" si="9"/>
        <v>49795</v>
      </c>
      <c r="X13" s="211">
        <f t="shared" si="9"/>
        <v>48699</v>
      </c>
      <c r="Y13" s="211">
        <f t="shared" si="9"/>
        <v>50099</v>
      </c>
      <c r="Z13" s="211">
        <f t="shared" si="9"/>
        <v>48244</v>
      </c>
      <c r="AA13" s="211">
        <f t="shared" si="9"/>
        <v>50709</v>
      </c>
      <c r="AB13" s="211">
        <f t="shared" si="9"/>
        <v>50221</v>
      </c>
      <c r="AC13" s="211">
        <f t="shared" si="9"/>
        <v>48365</v>
      </c>
      <c r="AD13" s="211">
        <f t="shared" si="9"/>
        <v>49217</v>
      </c>
      <c r="AE13" s="211">
        <f t="shared" si="9"/>
        <v>48395</v>
      </c>
      <c r="AF13" s="211">
        <f t="shared" si="9"/>
        <v>48029</v>
      </c>
      <c r="AG13" s="211">
        <f t="shared" si="9"/>
        <v>47999</v>
      </c>
      <c r="AH13" s="211">
        <f t="shared" si="9"/>
        <v>48029</v>
      </c>
      <c r="AI13" s="211">
        <f t="shared" si="9"/>
        <v>48760</v>
      </c>
      <c r="AJ13" s="211">
        <f t="shared" si="9"/>
        <v>49125</v>
      </c>
      <c r="AK13" s="211">
        <f t="shared" si="9"/>
        <v>5510</v>
      </c>
      <c r="AL13" s="211">
        <f t="shared" si="9"/>
        <v>48944</v>
      </c>
      <c r="AM13" s="211">
        <f t="shared" si="9"/>
        <v>50040</v>
      </c>
      <c r="AN13" s="211">
        <f t="shared" si="9"/>
        <v>50405</v>
      </c>
      <c r="AO13" s="211">
        <f t="shared" si="9"/>
        <v>48152</v>
      </c>
      <c r="AP13" s="211">
        <f t="shared" si="9"/>
        <v>48060</v>
      </c>
      <c r="AQ13" s="211">
        <f t="shared" si="9"/>
        <v>48152</v>
      </c>
      <c r="AR13" s="211">
        <f t="shared" si="9"/>
        <v>49095</v>
      </c>
      <c r="AS13" s="211">
        <f t="shared" si="9"/>
        <v>50160</v>
      </c>
      <c r="AT13" s="211">
        <f t="shared" si="9"/>
        <v>48182</v>
      </c>
      <c r="AU13" s="211">
        <f t="shared" si="9"/>
        <v>48060</v>
      </c>
      <c r="AV13" s="211">
        <f t="shared" si="9"/>
        <v>48060</v>
      </c>
      <c r="AW13" s="211">
        <f t="shared" si="9"/>
        <v>48091</v>
      </c>
      <c r="AX13" s="211">
        <f t="shared" si="9"/>
        <v>48029</v>
      </c>
      <c r="AY13" s="211">
        <f t="shared" si="9"/>
        <v>48121</v>
      </c>
      <c r="AZ13" s="211">
        <f t="shared" si="9"/>
        <v>48730</v>
      </c>
      <c r="BA13" s="211">
        <f t="shared" si="9"/>
        <v>50071</v>
      </c>
      <c r="BB13" s="211">
        <f t="shared" si="9"/>
        <v>48029</v>
      </c>
      <c r="BC13" s="211">
        <f t="shared" si="9"/>
        <v>47999</v>
      </c>
      <c r="BD13" s="211">
        <f t="shared" si="9"/>
        <v>47968</v>
      </c>
      <c r="BE13" s="211">
        <f t="shared" si="9"/>
        <v>48273</v>
      </c>
      <c r="BF13" s="211">
        <f t="shared" si="9"/>
        <v>48121</v>
      </c>
      <c r="BG13" s="211">
        <f t="shared" si="9"/>
        <v>49278</v>
      </c>
      <c r="BH13" s="211">
        <f t="shared" si="9"/>
        <v>48060</v>
      </c>
      <c r="BI13" s="211">
        <f t="shared" si="9"/>
        <v>48152</v>
      </c>
      <c r="BJ13" s="211">
        <f t="shared" si="9"/>
        <v>48213</v>
      </c>
      <c r="BK13" s="211">
        <f t="shared" si="9"/>
        <v>48244</v>
      </c>
      <c r="BL13" s="211">
        <f t="shared" si="9"/>
        <v>49795</v>
      </c>
      <c r="BM13" s="211">
        <f t="shared" si="9"/>
        <v>49064</v>
      </c>
      <c r="BN13" s="211">
        <f t="shared" si="9"/>
        <v>48029</v>
      </c>
      <c r="BO13" s="211">
        <f t="shared" ref="BO13:BP13" si="11">EOMONTH(EDATE(BO12,36),0)</f>
        <v>48760</v>
      </c>
      <c r="BP13" s="211">
        <f t="shared" si="11"/>
        <v>48699</v>
      </c>
      <c r="BQ13" s="211">
        <f t="shared" si="10"/>
        <v>49003</v>
      </c>
      <c r="BR13" s="211">
        <f t="shared" si="10"/>
        <v>48610</v>
      </c>
      <c r="BS13" s="211">
        <f t="shared" si="10"/>
        <v>48610</v>
      </c>
      <c r="BT13" s="211">
        <f t="shared" si="10"/>
        <v>48699</v>
      </c>
      <c r="BU13" s="211">
        <f t="shared" si="10"/>
        <v>49003</v>
      </c>
      <c r="BV13" s="219"/>
      <c r="BW13" s="219"/>
      <c r="BX13" s="219"/>
      <c r="BY13" s="219"/>
      <c r="BZ13" s="219"/>
      <c r="CA13" s="226"/>
      <c r="CB13" s="233"/>
      <c r="CC13" s="233"/>
      <c r="CD13" s="233"/>
      <c r="CE13" s="226"/>
    </row>
    <row r="14" spans="1:84" s="161" customFormat="1" ht="11.5" customHeight="1" x14ac:dyDescent="0.25">
      <c r="B14" s="435" t="s">
        <v>288</v>
      </c>
      <c r="C14" s="435"/>
      <c r="D14" s="207">
        <f>IF(DAY(D7)&gt;15,EOMONTH(D7,0),EOMONTH(D7,-1))</f>
        <v>48638</v>
      </c>
      <c r="E14" s="207">
        <f t="shared" ref="E14:BP14" si="12">IF(DAY(E7)&gt;15,EOMONTH(E7,0),EOMONTH(E7,-1))</f>
        <v>46081</v>
      </c>
      <c r="F14" s="207">
        <f t="shared" si="12"/>
        <v>46812</v>
      </c>
      <c r="G14" s="207">
        <f t="shared" si="12"/>
        <v>46022</v>
      </c>
      <c r="H14" s="207">
        <f t="shared" si="12"/>
        <v>45777</v>
      </c>
      <c r="I14" s="207">
        <f t="shared" si="12"/>
        <v>45838</v>
      </c>
      <c r="J14" s="207">
        <f t="shared" si="12"/>
        <v>48426</v>
      </c>
      <c r="K14" s="207">
        <f t="shared" si="12"/>
        <v>48548</v>
      </c>
      <c r="L14" s="207">
        <f t="shared" si="12"/>
        <v>46265</v>
      </c>
      <c r="M14" s="207">
        <f t="shared" si="12"/>
        <v>46934</v>
      </c>
      <c r="N14" s="207">
        <f t="shared" si="12"/>
        <v>46142</v>
      </c>
      <c r="O14" s="207">
        <f t="shared" si="12"/>
        <v>48548</v>
      </c>
      <c r="P14" s="207">
        <f t="shared" si="12"/>
        <v>46934</v>
      </c>
      <c r="Q14" s="207">
        <f t="shared" si="12"/>
        <v>46538</v>
      </c>
      <c r="R14" s="207">
        <f t="shared" si="12"/>
        <v>46022</v>
      </c>
      <c r="S14" s="207">
        <f t="shared" si="12"/>
        <v>48060</v>
      </c>
      <c r="T14" s="207">
        <f t="shared" si="12"/>
        <v>46934</v>
      </c>
      <c r="U14" s="207">
        <f t="shared" si="12"/>
        <v>46934</v>
      </c>
      <c r="V14" s="207">
        <f t="shared" si="12"/>
        <v>46022</v>
      </c>
      <c r="W14" s="207">
        <f t="shared" si="12"/>
        <v>47573</v>
      </c>
      <c r="X14" s="207">
        <f t="shared" si="12"/>
        <v>46446</v>
      </c>
      <c r="Y14" s="207">
        <f t="shared" si="12"/>
        <v>47879</v>
      </c>
      <c r="Z14" s="207">
        <f t="shared" si="12"/>
        <v>46022</v>
      </c>
      <c r="AA14" s="207">
        <f t="shared" si="12"/>
        <v>48487</v>
      </c>
      <c r="AB14" s="207">
        <f t="shared" si="12"/>
        <v>47999</v>
      </c>
      <c r="AC14" s="207">
        <f t="shared" si="12"/>
        <v>46142</v>
      </c>
      <c r="AD14" s="207">
        <f t="shared" si="12"/>
        <v>46996</v>
      </c>
      <c r="AE14" s="207">
        <f t="shared" si="12"/>
        <v>48365</v>
      </c>
      <c r="AF14" s="207">
        <f t="shared" si="12"/>
        <v>46173</v>
      </c>
      <c r="AG14" s="207">
        <f t="shared" si="12"/>
        <v>45777</v>
      </c>
      <c r="AH14" s="207">
        <f t="shared" si="12"/>
        <v>45808</v>
      </c>
      <c r="AI14" s="207">
        <f t="shared" si="12"/>
        <v>46538</v>
      </c>
      <c r="AJ14" s="207">
        <f t="shared" si="12"/>
        <v>46904</v>
      </c>
      <c r="AK14" s="207">
        <f t="shared" si="12"/>
        <v>5479</v>
      </c>
      <c r="AL14" s="207">
        <f t="shared" si="12"/>
        <v>46721</v>
      </c>
      <c r="AM14" s="207">
        <f t="shared" si="12"/>
        <v>47817</v>
      </c>
      <c r="AN14" s="207">
        <f t="shared" si="12"/>
        <v>48182</v>
      </c>
      <c r="AO14" s="207">
        <f t="shared" si="12"/>
        <v>45930</v>
      </c>
      <c r="AP14" s="207">
        <f t="shared" si="12"/>
        <v>46934</v>
      </c>
      <c r="AQ14" s="207">
        <f t="shared" si="12"/>
        <v>45930</v>
      </c>
      <c r="AR14" s="207">
        <f t="shared" si="12"/>
        <v>47968</v>
      </c>
      <c r="AS14" s="207">
        <f t="shared" si="12"/>
        <v>47938</v>
      </c>
      <c r="AT14" s="207">
        <f t="shared" si="12"/>
        <v>45961</v>
      </c>
      <c r="AU14" s="207">
        <f t="shared" si="12"/>
        <v>45838</v>
      </c>
      <c r="AV14" s="207">
        <f t="shared" si="12"/>
        <v>45838</v>
      </c>
      <c r="AW14" s="207">
        <f t="shared" si="12"/>
        <v>45838</v>
      </c>
      <c r="AX14" s="207">
        <f t="shared" si="12"/>
        <v>46904</v>
      </c>
      <c r="AY14" s="207">
        <f t="shared" si="12"/>
        <v>45900</v>
      </c>
      <c r="AZ14" s="207">
        <f t="shared" si="12"/>
        <v>46507</v>
      </c>
      <c r="BA14" s="207">
        <f t="shared" si="12"/>
        <v>48944</v>
      </c>
      <c r="BB14" s="207">
        <f t="shared" si="12"/>
        <v>46173</v>
      </c>
      <c r="BC14" s="207">
        <f t="shared" si="12"/>
        <v>45777</v>
      </c>
      <c r="BD14" s="207">
        <f t="shared" si="12"/>
        <v>49765</v>
      </c>
      <c r="BE14" s="207">
        <f t="shared" si="12"/>
        <v>46053</v>
      </c>
      <c r="BF14" s="207">
        <f t="shared" si="12"/>
        <v>45900</v>
      </c>
      <c r="BG14" s="207">
        <f t="shared" si="12"/>
        <v>47057</v>
      </c>
      <c r="BH14" s="207">
        <f t="shared" si="12"/>
        <v>45838</v>
      </c>
      <c r="BI14" s="207">
        <f t="shared" si="12"/>
        <v>47026</v>
      </c>
      <c r="BJ14" s="207">
        <f t="shared" si="12"/>
        <v>45991</v>
      </c>
      <c r="BK14" s="207">
        <f t="shared" si="12"/>
        <v>46022</v>
      </c>
      <c r="BL14" s="207">
        <f t="shared" si="12"/>
        <v>47573</v>
      </c>
      <c r="BM14" s="207">
        <f t="shared" si="12"/>
        <v>47938</v>
      </c>
      <c r="BN14" s="207">
        <f t="shared" si="12"/>
        <v>47999</v>
      </c>
      <c r="BO14" s="207">
        <f t="shared" si="12"/>
        <v>47634</v>
      </c>
      <c r="BP14" s="207">
        <f t="shared" si="12"/>
        <v>46477</v>
      </c>
      <c r="BQ14" s="207">
        <f t="shared" ref="BQ14:BU14" si="13">IF(DAY(BQ7)&gt;15,EOMONTH(BQ7,0),EOMONTH(BQ7,-1))</f>
        <v>46783</v>
      </c>
      <c r="BR14" s="207">
        <f t="shared" si="13"/>
        <v>46356</v>
      </c>
      <c r="BS14" s="207">
        <f t="shared" si="13"/>
        <v>46356</v>
      </c>
      <c r="BT14" s="207">
        <f t="shared" si="13"/>
        <v>46477</v>
      </c>
      <c r="BU14" s="207">
        <f t="shared" si="13"/>
        <v>46783</v>
      </c>
      <c r="BV14" s="219"/>
      <c r="BW14" s="219"/>
      <c r="BX14" s="219"/>
      <c r="BY14" s="219"/>
      <c r="BZ14" s="219"/>
      <c r="CA14" s="226"/>
      <c r="CB14" s="233"/>
      <c r="CC14" s="233"/>
      <c r="CD14" s="233"/>
      <c r="CE14" s="226"/>
    </row>
    <row r="15" spans="1:84" s="161" customFormat="1" x14ac:dyDescent="0.25">
      <c r="B15" s="435" t="s">
        <v>229</v>
      </c>
      <c r="C15" s="435"/>
      <c r="D15" s="208">
        <f>VLOOKUP('Rental wo escalation - RIL'!D$3,'LCC-RR - client'!$F$5:$AH$87,28,FALSE)</f>
        <v>36</v>
      </c>
      <c r="E15" s="208">
        <f>VLOOKUP('Rental wo escalation - RIL'!E$3,'LCC-RR - client'!$F$5:$AH$87,28,FALSE)</f>
        <v>36</v>
      </c>
      <c r="F15" s="208">
        <f>VLOOKUP('Rental wo escalation - RIL'!F$3,'LCC-RR - client'!$F$5:$AH$87,28,FALSE)</f>
        <v>36</v>
      </c>
      <c r="G15" s="208">
        <f>VLOOKUP('Rental wo escalation - RIL'!G$3,'LCC-RR - client'!$F$5:$AH$87,28,FALSE)</f>
        <v>36</v>
      </c>
      <c r="H15" s="208">
        <f>VLOOKUP('Rental wo escalation - RIL'!H$3,'LCC-RR - client'!$F$5:$AH$87,28,FALSE)</f>
        <v>36</v>
      </c>
      <c r="I15" s="208">
        <f>VLOOKUP('Rental wo escalation - RIL'!I$3,'LCC-RR - client'!$F$5:$AH$87,28,FALSE)</f>
        <v>36</v>
      </c>
      <c r="J15" s="208">
        <f>VLOOKUP('Rental wo escalation - RIL'!J$3,'LCC-RR - client'!$F$5:$AH$87,28,FALSE)</f>
        <v>36</v>
      </c>
      <c r="K15" s="208">
        <f>VLOOKUP('Rental wo escalation - RIL'!K$3,'LCC-RR - client'!$F$5:$AH$87,28,FALSE)</f>
        <v>36</v>
      </c>
      <c r="L15" s="208">
        <f>VLOOKUP('Rental wo escalation - RIL'!L$3,'LCC-RR - client'!$F$5:$AH$87,28,FALSE)</f>
        <v>36</v>
      </c>
      <c r="M15" s="208">
        <f>VLOOKUP('Rental wo escalation - RIL'!M$3,'LCC-RR - client'!$F$5:$AH$87,28,FALSE)</f>
        <v>36</v>
      </c>
      <c r="N15" s="208">
        <f>VLOOKUP('Rental wo escalation - RIL'!N$3,'LCC-RR - client'!$F$5:$AH$87,28,FALSE)</f>
        <v>36</v>
      </c>
      <c r="O15" s="208">
        <f>VLOOKUP('Rental wo escalation - RIL'!O$3,'LCC-RR - client'!$F$5:$AH$87,28,FALSE)</f>
        <v>36</v>
      </c>
      <c r="P15" s="208">
        <f>VLOOKUP('Rental wo escalation - RIL'!P$3,'LCC-RR - client'!$F$5:$AH$87,28,FALSE)</f>
        <v>36</v>
      </c>
      <c r="Q15" s="208">
        <f>VLOOKUP('Rental wo escalation - RIL'!Q$3,'LCC-RR - client'!$F$5:$AH$87,28,FALSE)</f>
        <v>0</v>
      </c>
      <c r="R15" s="208">
        <f>VLOOKUP('Rental wo escalation - RIL'!R$3,'LCC-RR - client'!$F$5:$AH$87,28,FALSE)</f>
        <v>36</v>
      </c>
      <c r="S15" s="208">
        <f>VLOOKUP('Rental wo escalation - RIL'!S$3,'LCC-RR - client'!$F$5:$AH$87,28,FALSE)</f>
        <v>36</v>
      </c>
      <c r="T15" s="208">
        <f>VLOOKUP('Rental wo escalation - RIL'!T$3,'LCC-RR - client'!$F$5:$AH$87,28,FALSE)</f>
        <v>36</v>
      </c>
      <c r="U15" s="208">
        <f>VLOOKUP('Rental wo escalation - RIL'!U$3,'LCC-RR - client'!$F$5:$AH$87,28,FALSE)</f>
        <v>36</v>
      </c>
      <c r="V15" s="208">
        <f>VLOOKUP('Rental wo escalation - RIL'!V$3,'LCC-RR - client'!$F$5:$AH$87,28,FALSE)</f>
        <v>36</v>
      </c>
      <c r="W15" s="208">
        <f>VLOOKUP('Rental wo escalation - RIL'!W$3,'LCC-RR - client'!$F$5:$AH$87,28,FALSE)</f>
        <v>36</v>
      </c>
      <c r="X15" s="208">
        <f>VLOOKUP('Rental wo escalation - RIL'!X$3,'LCC-RR - client'!$F$5:$AH$87,28,FALSE)</f>
        <v>36</v>
      </c>
      <c r="Y15" s="208">
        <f>VLOOKUP('Rental wo escalation - RIL'!Y$3,'LCC-RR - client'!$F$5:$AH$87,28,FALSE)</f>
        <v>36</v>
      </c>
      <c r="Z15" s="208">
        <f>VLOOKUP('Rental wo escalation - RIL'!Z$3,'LCC-RR - client'!$F$5:$AH$87,28,FALSE)</f>
        <v>36</v>
      </c>
      <c r="AA15" s="208">
        <f>VLOOKUP('Rental wo escalation - RIL'!AA$3,'LCC-RR - client'!$F$5:$AH$87,28,FALSE)</f>
        <v>36</v>
      </c>
      <c r="AB15" s="208">
        <f>VLOOKUP('Rental wo escalation - RIL'!AB$3,'LCC-RR - client'!$F$5:$AH$87,28,FALSE)</f>
        <v>36</v>
      </c>
      <c r="AC15" s="208">
        <f>VLOOKUP('Rental wo escalation - RIL'!AC$3,'LCC-RR - client'!$F$5:$AH$87,28,FALSE)</f>
        <v>36</v>
      </c>
      <c r="AD15" s="208">
        <f>VLOOKUP('Rental wo escalation - RIL'!AD$3,'LCC-RR - client'!$F$5:$AH$87,28,FALSE)</f>
        <v>36</v>
      </c>
      <c r="AE15" s="208">
        <f>VLOOKUP('Rental wo escalation - RIL'!AE$3,'LCC-RR - client'!$F$5:$AH$87,28,FALSE)</f>
        <v>0</v>
      </c>
      <c r="AF15" s="208">
        <f>VLOOKUP('Rental wo escalation - RIL'!AF$3,'LCC-RR - client'!$F$5:$AH$87,28,FALSE)</f>
        <v>36</v>
      </c>
      <c r="AG15" s="208">
        <f>VLOOKUP('Rental wo escalation - RIL'!AG$3,'LCC-RR - client'!$F$5:$AH$87,28,FALSE)</f>
        <v>36</v>
      </c>
      <c r="AH15" s="208">
        <f>VLOOKUP('Rental wo escalation - RIL'!AH$3,'LCC-RR - client'!$F$5:$AH$87,28,FALSE)</f>
        <v>0</v>
      </c>
      <c r="AI15" s="208">
        <f>VLOOKUP('Rental wo escalation - RIL'!AI$3,'LCC-RR - client'!$F$5:$AH$87,28,FALSE)</f>
        <v>36</v>
      </c>
      <c r="AJ15" s="208">
        <f>VLOOKUP('Rental wo escalation - RIL'!AJ$3,'LCC-RR - client'!$F$5:$AH$87,28,FALSE)</f>
        <v>36</v>
      </c>
      <c r="AK15" s="208">
        <f>VLOOKUP('Rental wo escalation - RIL'!AK$3,'LCC-RR - client'!$F$5:$AH$87,28,FALSE)</f>
        <v>0</v>
      </c>
      <c r="AL15" s="208">
        <f>VLOOKUP('Rental wo escalation - RIL'!AL$3,'LCC-RR - client'!$F$5:$AH$87,28,FALSE)</f>
        <v>36</v>
      </c>
      <c r="AM15" s="208">
        <f>VLOOKUP('Rental wo escalation - RIL'!AM$3,'LCC-RR - client'!$F$5:$AH$87,28,FALSE)</f>
        <v>36</v>
      </c>
      <c r="AN15" s="208">
        <f>VLOOKUP('Rental wo escalation - RIL'!AN$3,'LCC-RR - client'!$F$5:$AH$87,28,FALSE)</f>
        <v>36</v>
      </c>
      <c r="AO15" s="208">
        <f>VLOOKUP('Rental wo escalation - RIL'!AO$3,'LCC-RR - client'!$F$5:$AH$87,28,FALSE)</f>
        <v>36</v>
      </c>
      <c r="AP15" s="208">
        <f>VLOOKUP('Rental wo escalation - RIL'!AP$3,'LCC-RR - client'!$F$5:$AH$87,28,FALSE)</f>
        <v>36</v>
      </c>
      <c r="AQ15" s="208">
        <f>VLOOKUP('Rental wo escalation - RIL'!AQ$3,'LCC-RR - client'!$F$5:$AH$87,28,FALSE)</f>
        <v>0</v>
      </c>
      <c r="AR15" s="208">
        <f>VLOOKUP('Rental wo escalation - RIL'!AR$3,'LCC-RR - client'!$F$5:$AH$87,28,FALSE)</f>
        <v>36</v>
      </c>
      <c r="AS15" s="208">
        <f>VLOOKUP('Rental wo escalation - RIL'!AS$3,'LCC-RR - client'!$F$5:$AH$87,28,FALSE)</f>
        <v>36</v>
      </c>
      <c r="AT15" s="208">
        <f>VLOOKUP('Rental wo escalation - RIL'!AT$3,'LCC-RR - client'!$F$5:$AH$87,28,FALSE)</f>
        <v>36</v>
      </c>
      <c r="AU15" s="208">
        <f>VLOOKUP('Rental wo escalation - RIL'!AU$3,'LCC-RR - client'!$F$5:$AH$87,28,FALSE)</f>
        <v>36</v>
      </c>
      <c r="AV15" s="208">
        <f>VLOOKUP('Rental wo escalation - RIL'!AV$3,'LCC-RR - client'!$F$5:$AH$87,28,FALSE)</f>
        <v>36</v>
      </c>
      <c r="AW15" s="208">
        <f>VLOOKUP('Rental wo escalation - RIL'!AW$3,'LCC-RR - client'!$F$5:$AH$87,28,FALSE)</f>
        <v>36</v>
      </c>
      <c r="AX15" s="208">
        <f>VLOOKUP('Rental wo escalation - RIL'!AX$3,'LCC-RR - client'!$F$5:$AH$87,28,FALSE)</f>
        <v>36</v>
      </c>
      <c r="AY15" s="208">
        <f>VLOOKUP('Rental wo escalation - RIL'!AY$3,'LCC-RR - client'!$F$5:$AH$87,28,FALSE)</f>
        <v>36</v>
      </c>
      <c r="AZ15" s="208">
        <f>VLOOKUP('Rental wo escalation - RIL'!AZ$3,'LCC-RR - client'!$F$5:$AH$87,28,FALSE)</f>
        <v>36</v>
      </c>
      <c r="BA15" s="208">
        <f>VLOOKUP('Rental wo escalation - RIL'!BA$3,'LCC-RR - client'!$F$5:$AH$87,28,FALSE)</f>
        <v>36</v>
      </c>
      <c r="BB15" s="208">
        <f>VLOOKUP('Rental wo escalation - RIL'!BB$3,'LCC-RR - client'!$F$5:$AH$87,28,FALSE)</f>
        <v>36</v>
      </c>
      <c r="BC15" s="208">
        <f>VLOOKUP('Rental wo escalation - RIL'!BC$3,'LCC-RR - client'!$F$5:$AH$87,28,FALSE)</f>
        <v>36</v>
      </c>
      <c r="BD15" s="208">
        <f>VLOOKUP('Rental wo escalation - RIL'!BD$3,'LCC-RR - client'!$F$5:$AH$87,28,FALSE)</f>
        <v>36</v>
      </c>
      <c r="BE15" s="208">
        <f>VLOOKUP('Rental wo escalation - RIL'!BE$3,'LCC-RR - client'!$F$5:$AH$87,28,FALSE)</f>
        <v>36</v>
      </c>
      <c r="BF15" s="208">
        <f>VLOOKUP('Rental wo escalation - RIL'!BF$3,'LCC-RR - client'!$F$5:$AH$87,28,FALSE)</f>
        <v>0</v>
      </c>
      <c r="BG15" s="208">
        <f>VLOOKUP('Rental wo escalation - RIL'!BG$3,'LCC-RR - client'!$F$5:$AH$87,28,FALSE)</f>
        <v>36</v>
      </c>
      <c r="BH15" s="208">
        <f>VLOOKUP('Rental wo escalation - RIL'!BH$3,'LCC-RR - client'!$F$5:$AH$87,28,FALSE)</f>
        <v>36</v>
      </c>
      <c r="BI15" s="208" t="str">
        <f>VLOOKUP('Rental wo escalation - RIL'!BI$3,'LCC-RR - client'!$F$5:$AH$87,28,FALSE)</f>
        <v>-</v>
      </c>
      <c r="BJ15" s="208" t="str">
        <f>VLOOKUP('Rental wo escalation - RIL'!BJ$3,'LCC-RR - client'!$F$5:$AH$87,28,FALSE)</f>
        <v>-</v>
      </c>
      <c r="BK15" s="208">
        <f>VLOOKUP('Rental wo escalation - RIL'!BK$3,'LCC-RR - client'!$F$5:$AH$87,28,FALSE)</f>
        <v>36</v>
      </c>
      <c r="BL15" s="208">
        <f>VLOOKUP('Rental wo escalation - RIL'!BL$3,'LCC-RR - client'!$F$5:$AH$87,28,FALSE)</f>
        <v>36</v>
      </c>
      <c r="BM15" s="208">
        <f>VLOOKUP('Rental wo escalation - RIL'!BM$3,'LCC-RR - client'!$F$5:$AH$87,28,FALSE)</f>
        <v>36</v>
      </c>
      <c r="BN15" s="208">
        <f>VLOOKUP('Rental wo escalation - RIL'!BN$3,'LCC-RR - client'!$F$5:$AH$87,28,FALSE)</f>
        <v>36</v>
      </c>
      <c r="BO15" s="208">
        <f>VLOOKUP('Rental wo escalation - RIL'!BO$3,'LCC-RR - client'!$F$5:$AH$87,28,FALSE)</f>
        <v>36</v>
      </c>
      <c r="BP15" s="208">
        <f>VLOOKUP('Rental wo escalation - RIL'!BP$3,'LCC-RR - client'!$F$5:$AH$87,28,FALSE)</f>
        <v>36</v>
      </c>
      <c r="BQ15" s="208">
        <f>VLOOKUP('Rental wo escalation - RIL'!BQ$3,'LCC-RR - client'!$F$5:$AH$87,28,FALSE)</f>
        <v>36</v>
      </c>
      <c r="BR15" s="208">
        <f>VLOOKUP('Rental wo escalation - RIL'!BR$3,'LCC-RR - client'!$F$5:$AH$87,28,FALSE)</f>
        <v>36</v>
      </c>
      <c r="BS15" s="208">
        <f>VLOOKUP('Rental wo escalation - RIL'!BS$3,'LCC-RR - client'!$F$5:$AH$87,28,FALSE)</f>
        <v>0</v>
      </c>
      <c r="BT15" s="208">
        <f>VLOOKUP('Rental wo escalation - RIL'!BT$3,'LCC-RR - client'!$F$5:$AH$87,28,FALSE)</f>
        <v>0</v>
      </c>
      <c r="BU15" s="208">
        <f>VLOOKUP('Rental wo escalation - RIL'!BU$3,'LCC-RR - client'!$F$5:$AH$87,28,FALSE)</f>
        <v>0</v>
      </c>
      <c r="BV15" s="219"/>
      <c r="BW15" s="219"/>
      <c r="BX15" s="219"/>
      <c r="BY15" s="219"/>
      <c r="BZ15" s="219"/>
      <c r="CA15" s="226"/>
      <c r="CB15" s="208">
        <v>36</v>
      </c>
      <c r="CC15" s="233"/>
      <c r="CD15" s="233"/>
      <c r="CE15" s="226"/>
    </row>
    <row r="16" spans="1:84" s="161" customFormat="1" x14ac:dyDescent="0.25">
      <c r="B16" s="435" t="s">
        <v>225</v>
      </c>
      <c r="C16" s="435"/>
      <c r="D16" s="231">
        <f>INDEX('LCC-RR - client'!$B$4:$AK$87,MATCH(D3,'LCC-RR - client'!$F$4:$F$87,0),MATCH($B$16,'LCC-RR - client'!$B$4:$AK$4,0))</f>
        <v>0.12</v>
      </c>
      <c r="E16" s="231">
        <f>INDEX('LCC-RR - client'!$B$4:$AK$87,MATCH(E3,'LCC-RR - client'!$F$4:$F$87,0),MATCH($B$16,'LCC-RR - client'!$B$4:$AK$4,0))</f>
        <v>0.15</v>
      </c>
      <c r="F16" s="231">
        <f>INDEX('LCC-RR - client'!$B$4:$AK$87,MATCH(F3,'LCC-RR - client'!$F$4:$F$87,0),MATCH($B$16,'LCC-RR - client'!$B$4:$AK$4,0))</f>
        <v>0.15</v>
      </c>
      <c r="G16" s="231">
        <f>INDEX('LCC-RR - client'!$B$4:$AK$87,MATCH(G3,'LCC-RR - client'!$F$4:$F$87,0),MATCH($B$16,'LCC-RR - client'!$B$4:$AK$4,0))</f>
        <v>0.1</v>
      </c>
      <c r="H16" s="231">
        <f>INDEX('LCC-RR - client'!$B$4:$AK$87,MATCH(H3,'LCC-RR - client'!$F$4:$F$87,0),MATCH($B$16,'LCC-RR - client'!$B$4:$AK$4,0))</f>
        <v>0.15</v>
      </c>
      <c r="I16" s="231">
        <f>INDEX('LCC-RR - client'!$B$4:$AK$87,MATCH(I3,'LCC-RR - client'!$F$4:$F$87,0),MATCH($B$16,'LCC-RR - client'!$B$4:$AK$4,0))</f>
        <v>0.15</v>
      </c>
      <c r="J16" s="231">
        <f>INDEX('LCC-RR - client'!$B$4:$AK$87,MATCH(J3,'LCC-RR - client'!$F$4:$F$87,0),MATCH($B$16,'LCC-RR - client'!$B$4:$AK$4,0))</f>
        <v>0.15</v>
      </c>
      <c r="K16" s="231">
        <f>INDEX('LCC-RR - client'!$B$4:$AK$87,MATCH(K3,'LCC-RR - client'!$F$4:$F$87,0),MATCH($B$16,'LCC-RR - client'!$B$4:$AK$4,0))</f>
        <v>0.15</v>
      </c>
      <c r="L16" s="231">
        <f>INDEX('LCC-RR - client'!$B$4:$AK$87,MATCH(L3,'LCC-RR - client'!$F$4:$F$87,0),MATCH($B$16,'LCC-RR - client'!$B$4:$AK$4,0))</f>
        <v>0.15</v>
      </c>
      <c r="M16" s="231">
        <f>INDEX('LCC-RR - client'!$B$4:$AK$87,MATCH(M3,'LCC-RR - client'!$F$4:$F$87,0),MATCH($B$16,'LCC-RR - client'!$B$4:$AK$4,0))</f>
        <v>0.15</v>
      </c>
      <c r="N16" s="231">
        <f>INDEX('LCC-RR - client'!$B$4:$AK$87,MATCH(N3,'LCC-RR - client'!$F$4:$F$87,0),MATCH($B$16,'LCC-RR - client'!$B$4:$AK$4,0))</f>
        <v>0.15</v>
      </c>
      <c r="O16" s="231">
        <f>INDEX('LCC-RR - client'!$B$4:$AK$87,MATCH(O3,'LCC-RR - client'!$F$4:$F$87,0),MATCH($B$16,'LCC-RR - client'!$B$4:$AK$4,0))</f>
        <v>0.15</v>
      </c>
      <c r="P16" s="231">
        <f>INDEX('LCC-RR - client'!$B$4:$AK$87,MATCH(P3,'LCC-RR - client'!$F$4:$F$87,0),MATCH($B$16,'LCC-RR - client'!$B$4:$AK$4,0))</f>
        <v>0.15</v>
      </c>
      <c r="Q16" s="231">
        <f>INDEX('LCC-RR - client'!$B$4:$AK$87,MATCH(Q3,'LCC-RR - client'!$F$4:$F$87,0),MATCH($B$16,'LCC-RR - client'!$B$4:$AK$4,0))</f>
        <v>0</v>
      </c>
      <c r="R16" s="231">
        <f>INDEX('LCC-RR - client'!$B$4:$AK$87,MATCH(R3,'LCC-RR - client'!$F$4:$F$87,0),MATCH($B$16,'LCC-RR - client'!$B$4:$AK$4,0))</f>
        <v>0.15</v>
      </c>
      <c r="S16" s="231">
        <f>INDEX('LCC-RR - client'!$B$4:$AK$87,MATCH(S3,'LCC-RR - client'!$F$4:$F$87,0),MATCH($B$16,'LCC-RR - client'!$B$4:$AK$4,0))</f>
        <v>0.15</v>
      </c>
      <c r="T16" s="231">
        <f>INDEX('LCC-RR - client'!$B$4:$AK$87,MATCH(T3,'LCC-RR - client'!$F$4:$F$87,0),MATCH($B$16,'LCC-RR - client'!$B$4:$AK$4,0))</f>
        <v>0.15</v>
      </c>
      <c r="U16" s="231">
        <f>INDEX('LCC-RR - client'!$B$4:$AK$87,MATCH(U3,'LCC-RR - client'!$F$4:$F$87,0),MATCH($B$16,'LCC-RR - client'!$B$4:$AK$4,0))</f>
        <v>0.15</v>
      </c>
      <c r="V16" s="231">
        <f>INDEX('LCC-RR - client'!$B$4:$AK$87,MATCH(V3,'LCC-RR - client'!$F$4:$F$87,0),MATCH($B$16,'LCC-RR - client'!$B$4:$AK$4,0))</f>
        <v>0.15</v>
      </c>
      <c r="W16" s="231">
        <f>INDEX('LCC-RR - client'!$B$4:$AK$87,MATCH(W3,'LCC-RR - client'!$F$4:$F$87,0),MATCH($B$16,'LCC-RR - client'!$B$4:$AK$4,0))</f>
        <v>0.15</v>
      </c>
      <c r="X16" s="231">
        <f>INDEX('LCC-RR - client'!$B$4:$AK$87,MATCH(X3,'LCC-RR - client'!$F$4:$F$87,0),MATCH($B$16,'LCC-RR - client'!$B$4:$AK$4,0))</f>
        <v>0.15</v>
      </c>
      <c r="Y16" s="231">
        <f>INDEX('LCC-RR - client'!$B$4:$AK$87,MATCH(Y3,'LCC-RR - client'!$F$4:$F$87,0),MATCH($B$16,'LCC-RR - client'!$B$4:$AK$4,0))</f>
        <v>0.15</v>
      </c>
      <c r="Z16" s="231">
        <f>INDEX('LCC-RR - client'!$B$4:$AK$87,MATCH(Z3,'LCC-RR - client'!$F$4:$F$87,0),MATCH($B$16,'LCC-RR - client'!$B$4:$AK$4,0))</f>
        <v>0.15</v>
      </c>
      <c r="AA16" s="231">
        <f>INDEX('LCC-RR - client'!$B$4:$AK$87,MATCH(AA3,'LCC-RR - client'!$F$4:$F$87,0),MATCH($B$16,'LCC-RR - client'!$B$4:$AK$4,0))</f>
        <v>0.15</v>
      </c>
      <c r="AB16" s="231">
        <f>INDEX('LCC-RR - client'!$B$4:$AK$87,MATCH(AB3,'LCC-RR - client'!$F$4:$F$87,0),MATCH($B$16,'LCC-RR - client'!$B$4:$AK$4,0))</f>
        <v>0.15</v>
      </c>
      <c r="AC16" s="231">
        <f>INDEX('LCC-RR - client'!$B$4:$AK$87,MATCH(AC3,'LCC-RR - client'!$F$4:$F$87,0),MATCH($B$16,'LCC-RR - client'!$B$4:$AK$4,0))</f>
        <v>0.15</v>
      </c>
      <c r="AD16" s="231">
        <f>INDEX('LCC-RR - client'!$B$4:$AK$87,MATCH(AD3,'LCC-RR - client'!$F$4:$F$87,0),MATCH($B$16,'LCC-RR - client'!$B$4:$AK$4,0))</f>
        <v>0.15</v>
      </c>
      <c r="AE16" s="231">
        <f>INDEX('LCC-RR - client'!$B$4:$AK$87,MATCH(AE3,'LCC-RR - client'!$F$4:$F$87,0),MATCH($B$16,'LCC-RR - client'!$B$4:$AK$4,0))</f>
        <v>0</v>
      </c>
      <c r="AF16" s="231">
        <f>INDEX('LCC-RR - client'!$B$4:$AK$87,MATCH(AF3,'LCC-RR - client'!$F$4:$F$87,0),MATCH($B$16,'LCC-RR - client'!$B$4:$AK$4,0))</f>
        <v>0.12</v>
      </c>
      <c r="AG16" s="231">
        <f>INDEX('LCC-RR - client'!$B$4:$AK$87,MATCH(AG3,'LCC-RR - client'!$F$4:$F$87,0),MATCH($B$16,'LCC-RR - client'!$B$4:$AK$4,0))</f>
        <v>0.15</v>
      </c>
      <c r="AH16" s="231">
        <f>INDEX('LCC-RR - client'!$B$4:$AK$87,MATCH(AH3,'LCC-RR - client'!$F$4:$F$87,0),MATCH($B$16,'LCC-RR - client'!$B$4:$AK$4,0))</f>
        <v>0</v>
      </c>
      <c r="AI16" s="231">
        <f>INDEX('LCC-RR - client'!$B$4:$AK$87,MATCH(AI3,'LCC-RR - client'!$F$4:$F$87,0),MATCH($B$16,'LCC-RR - client'!$B$4:$AK$4,0))</f>
        <v>0</v>
      </c>
      <c r="AJ16" s="231">
        <f>INDEX('LCC-RR - client'!$B$4:$AK$87,MATCH(AJ3,'LCC-RR - client'!$F$4:$F$87,0),MATCH($B$16,'LCC-RR - client'!$B$4:$AK$4,0))</f>
        <v>0</v>
      </c>
      <c r="AK16" s="231">
        <f>INDEX('LCC-RR - client'!$B$4:$AK$87,MATCH(AK3,'LCC-RR - client'!$F$4:$F$87,0),MATCH($B$16,'LCC-RR - client'!$B$4:$AK$4,0))</f>
        <v>0</v>
      </c>
      <c r="AL16" s="231">
        <f>INDEX('LCC-RR - client'!$B$4:$AK$87,MATCH(AL3,'LCC-RR - client'!$F$4:$F$87,0),MATCH($B$16,'LCC-RR - client'!$B$4:$AK$4,0))</f>
        <v>0.15</v>
      </c>
      <c r="AM16" s="231">
        <f>INDEX('LCC-RR - client'!$B$4:$AK$87,MATCH(AM3,'LCC-RR - client'!$F$4:$F$87,0),MATCH($B$16,'LCC-RR - client'!$B$4:$AK$4,0))</f>
        <v>0.15</v>
      </c>
      <c r="AN16" s="231">
        <f>INDEX('LCC-RR - client'!$B$4:$AK$87,MATCH(AN3,'LCC-RR - client'!$F$4:$F$87,0),MATCH($B$16,'LCC-RR - client'!$B$4:$AK$4,0))</f>
        <v>0.15</v>
      </c>
      <c r="AO16" s="231">
        <f>INDEX('LCC-RR - client'!$B$4:$AK$87,MATCH(AO3,'LCC-RR - client'!$F$4:$F$87,0),MATCH($B$16,'LCC-RR - client'!$B$4:$AK$4,0))</f>
        <v>0.15</v>
      </c>
      <c r="AP16" s="231">
        <f>INDEX('LCC-RR - client'!$B$4:$AK$87,MATCH(AP3,'LCC-RR - client'!$F$4:$F$87,0),MATCH($B$16,'LCC-RR - client'!$B$4:$AK$4,0))</f>
        <v>0.15</v>
      </c>
      <c r="AQ16" s="231">
        <f>INDEX('LCC-RR - client'!$B$4:$AK$87,MATCH(AQ3,'LCC-RR - client'!$F$4:$F$87,0),MATCH($B$16,'LCC-RR - client'!$B$4:$AK$4,0))</f>
        <v>0</v>
      </c>
      <c r="AR16" s="231">
        <f>INDEX('LCC-RR - client'!$B$4:$AK$87,MATCH(AR3,'LCC-RR - client'!$F$4:$F$87,0),MATCH($B$16,'LCC-RR - client'!$B$4:$AK$4,0))</f>
        <v>0.15</v>
      </c>
      <c r="AS16" s="231">
        <f>INDEX('LCC-RR - client'!$B$4:$AK$87,MATCH(AS3,'LCC-RR - client'!$F$4:$F$87,0),MATCH($B$16,'LCC-RR - client'!$B$4:$AK$4,0))</f>
        <v>0.15</v>
      </c>
      <c r="AT16" s="231">
        <f>INDEX('LCC-RR - client'!$B$4:$AK$87,MATCH(AT3,'LCC-RR - client'!$F$4:$F$87,0),MATCH($B$16,'LCC-RR - client'!$B$4:$AK$4,0))</f>
        <v>0.15</v>
      </c>
      <c r="AU16" s="231">
        <f>INDEX('LCC-RR - client'!$B$4:$AK$87,MATCH(AU3,'LCC-RR - client'!$F$4:$F$87,0),MATCH($B$16,'LCC-RR - client'!$B$4:$AK$4,0))</f>
        <v>0.15</v>
      </c>
      <c r="AV16" s="231">
        <f>INDEX('LCC-RR - client'!$B$4:$AK$87,MATCH(AV3,'LCC-RR - client'!$F$4:$F$87,0),MATCH($B$16,'LCC-RR - client'!$B$4:$AK$4,0))</f>
        <v>0.15</v>
      </c>
      <c r="AW16" s="231">
        <f>INDEX('LCC-RR - client'!$B$4:$AK$87,MATCH(AW3,'LCC-RR - client'!$F$4:$F$87,0),MATCH($B$16,'LCC-RR - client'!$B$4:$AK$4,0))</f>
        <v>0.15</v>
      </c>
      <c r="AX16" s="231">
        <f>INDEX('LCC-RR - client'!$B$4:$AK$87,MATCH(AX3,'LCC-RR - client'!$F$4:$F$87,0),MATCH($B$16,'LCC-RR - client'!$B$4:$AK$4,0))</f>
        <v>0.15</v>
      </c>
      <c r="AY16" s="231">
        <f>INDEX('LCC-RR - client'!$B$4:$AK$87,MATCH(AY3,'LCC-RR - client'!$F$4:$F$87,0),MATCH($B$16,'LCC-RR - client'!$B$4:$AK$4,0))</f>
        <v>0.15</v>
      </c>
      <c r="AZ16" s="231">
        <f>INDEX('LCC-RR - client'!$B$4:$AK$87,MATCH(AZ3,'LCC-RR - client'!$F$4:$F$87,0),MATCH($B$16,'LCC-RR - client'!$B$4:$AK$4,0))</f>
        <v>0.15</v>
      </c>
      <c r="BA16" s="231">
        <f>INDEX('LCC-RR - client'!$B$4:$AK$87,MATCH(BA3,'LCC-RR - client'!$F$4:$F$87,0),MATCH($B$16,'LCC-RR - client'!$B$4:$AK$4,0))</f>
        <v>0.15</v>
      </c>
      <c r="BB16" s="231">
        <f>INDEX('LCC-RR - client'!$B$4:$AK$87,MATCH(BB3,'LCC-RR - client'!$F$4:$F$87,0),MATCH($B$16,'LCC-RR - client'!$B$4:$AK$4,0))</f>
        <v>0.12</v>
      </c>
      <c r="BC16" s="231">
        <f>INDEX('LCC-RR - client'!$B$4:$AK$87,MATCH(BC3,'LCC-RR - client'!$F$4:$F$87,0),MATCH($B$16,'LCC-RR - client'!$B$4:$AK$4,0))</f>
        <v>0.15</v>
      </c>
      <c r="BD16" s="231">
        <f>INDEX('LCC-RR - client'!$B$4:$AK$87,MATCH(BD3,'LCC-RR - client'!$F$4:$F$87,0),MATCH($B$16,'LCC-RR - client'!$B$4:$AK$4,0))</f>
        <v>0.12</v>
      </c>
      <c r="BE16" s="231">
        <f>INDEX('LCC-RR - client'!$B$4:$AK$87,MATCH(BE3,'LCC-RR - client'!$F$4:$F$87,0),MATCH($B$16,'LCC-RR - client'!$B$4:$AK$4,0))</f>
        <v>0.15</v>
      </c>
      <c r="BF16" s="231">
        <f>INDEX('LCC-RR - client'!$B$4:$AK$87,MATCH(BF3,'LCC-RR - client'!$F$4:$F$87,0),MATCH($B$16,'LCC-RR - client'!$B$4:$AK$4,0))</f>
        <v>0.15</v>
      </c>
      <c r="BG16" s="231">
        <f>INDEX('LCC-RR - client'!$B$4:$AK$87,MATCH(BG3,'LCC-RR - client'!$F$4:$F$87,0),MATCH($B$16,'LCC-RR - client'!$B$4:$AK$4,0))</f>
        <v>0.15</v>
      </c>
      <c r="BH16" s="231">
        <f>INDEX('LCC-RR - client'!$B$4:$AK$87,MATCH(BH3,'LCC-RR - client'!$F$4:$F$87,0),MATCH($B$16,'LCC-RR - client'!$B$4:$AK$4,0))</f>
        <v>0.15</v>
      </c>
      <c r="BI16" s="231">
        <f>INDEX('LCC-RR - client'!$B$4:$AK$87,MATCH(BI3,'LCC-RR - client'!$F$4:$F$87,0),MATCH($B$16,'LCC-RR - client'!$B$4:$AK$4,0))</f>
        <v>0</v>
      </c>
      <c r="BJ16" s="231">
        <f>INDEX('LCC-RR - client'!$B$4:$AK$87,MATCH(BJ3,'LCC-RR - client'!$F$4:$F$87,0),MATCH($B$16,'LCC-RR - client'!$B$4:$AK$4,0))</f>
        <v>0</v>
      </c>
      <c r="BK16" s="231">
        <f>INDEX('LCC-RR - client'!$B$4:$AK$87,MATCH(BK3,'LCC-RR - client'!$F$4:$F$87,0),MATCH($B$16,'LCC-RR - client'!$B$4:$AK$4,0))</f>
        <v>0.15</v>
      </c>
      <c r="BL16" s="231">
        <f>INDEX('LCC-RR - client'!$B$4:$AK$87,MATCH(BL3,'LCC-RR - client'!$F$4:$F$87,0),MATCH($B$16,'LCC-RR - client'!$B$4:$AK$4,0))</f>
        <v>0.15</v>
      </c>
      <c r="BM16" s="231">
        <f>INDEX('LCC-RR - client'!$B$4:$AK$87,MATCH(BM3,'LCC-RR - client'!$F$4:$F$87,0),MATCH($B$16,'LCC-RR - client'!$B$4:$AK$4,0))</f>
        <v>0.15</v>
      </c>
      <c r="BN16" s="231">
        <f>INDEX('LCC-RR - client'!$B$4:$AK$87,MATCH(BN3,'LCC-RR - client'!$F$4:$F$87,0),MATCH($B$16,'LCC-RR - client'!$B$4:$AK$4,0))</f>
        <v>0.15</v>
      </c>
      <c r="BO16" s="231">
        <f>INDEX('LCC-RR - client'!$B$4:$AK$87,MATCH(BO3,'LCC-RR - client'!$F$4:$F$87,0),MATCH($B$16,'LCC-RR - client'!$B$4:$AK$4,0))</f>
        <v>0.15</v>
      </c>
      <c r="BP16" s="231">
        <f>INDEX('LCC-RR - client'!$B$4:$AK$87,MATCH(BP3,'LCC-RR - client'!$F$4:$F$87,0),MATCH($B$16,'LCC-RR - client'!$B$4:$AK$4,0))</f>
        <v>0.15</v>
      </c>
      <c r="BQ16" s="231">
        <f>INDEX('LCC-RR - client'!$B$4:$AK$87,MATCH(BQ3,'LCC-RR - client'!$F$4:$F$87,0),MATCH($B$16,'LCC-RR - client'!$B$4:$AK$4,0))</f>
        <v>0.15</v>
      </c>
      <c r="BR16" s="231">
        <f>INDEX('LCC-RR - client'!$B$4:$AK$87,MATCH(BR3,'LCC-RR - client'!$F$4:$F$87,0),MATCH($B$16,'LCC-RR - client'!$B$4:$AK$4,0))</f>
        <v>0.15</v>
      </c>
      <c r="BS16" s="231">
        <f>INDEX('LCC-RR - client'!$B$4:$AK$87,MATCH(BS3,'LCC-RR - client'!$F$4:$F$87,0),MATCH($B$16,'LCC-RR - client'!$B$4:$AK$4,0))</f>
        <v>0</v>
      </c>
      <c r="BT16" s="231">
        <f>INDEX('LCC-RR - client'!$B$4:$AK$87,MATCH(BT3,'LCC-RR - client'!$F$4:$F$87,0),MATCH($B$16,'LCC-RR - client'!$B$4:$AK$4,0))</f>
        <v>0</v>
      </c>
      <c r="BU16" s="231">
        <f>INDEX('LCC-RR - client'!$B$4:$AK$87,MATCH(BU3,'LCC-RR - client'!$F$4:$F$87,0),MATCH($B$16,'LCC-RR - client'!$B$4:$AK$4,0))</f>
        <v>0</v>
      </c>
      <c r="BV16" s="232">
        <v>0</v>
      </c>
      <c r="BW16" s="232">
        <v>0</v>
      </c>
      <c r="BX16" s="232">
        <v>0</v>
      </c>
      <c r="BY16" s="232">
        <v>0</v>
      </c>
      <c r="BZ16" s="232">
        <v>0</v>
      </c>
      <c r="CA16" s="227"/>
      <c r="CB16" s="321">
        <v>0</v>
      </c>
      <c r="CC16" s="233"/>
      <c r="CD16" s="234"/>
      <c r="CE16" s="226"/>
    </row>
    <row r="17" spans="1:91" s="210" customFormat="1" ht="23" customHeight="1" x14ac:dyDescent="0.25">
      <c r="A17" s="165"/>
      <c r="B17" s="436" t="s">
        <v>226</v>
      </c>
      <c r="C17" s="436"/>
      <c r="D17" s="228">
        <f>VLOOKUP('Rental wo escalation - RIL'!D$3,'LCC-RR - client'!$F$5:$Y$87,13,FALSE)</f>
        <v>3737911.2960000001</v>
      </c>
      <c r="E17" s="228">
        <f>VLOOKUP('Rental wo escalation - RIL'!E$3,'LCC-RR - client'!$F$5:$Y$87,13,FALSE)</f>
        <v>1433925.0333333332</v>
      </c>
      <c r="F17" s="228">
        <f>VLOOKUP('Rental wo escalation - RIL'!F$3,'LCC-RR - client'!$F$5:$Y$87,13,FALSE)</f>
        <v>1400157.2</v>
      </c>
      <c r="G17" s="228">
        <f>VLOOKUP('Rental wo escalation - RIL'!G$3,'LCC-RR - client'!$F$5:$Y$87,13,FALSE)</f>
        <v>99000</v>
      </c>
      <c r="H17" s="228">
        <f>VLOOKUP('Rental wo escalation - RIL'!H$3,'LCC-RR - client'!$F$5:$Y$87,13,FALSE)</f>
        <v>189448.12499999997</v>
      </c>
      <c r="I17" s="228">
        <f>VLOOKUP('Rental wo escalation - RIL'!I$3,'LCC-RR - client'!$F$5:$Y$87,13,FALSE)</f>
        <v>324409.24999999994</v>
      </c>
      <c r="J17" s="228">
        <f>VLOOKUP('Rental wo escalation - RIL'!J$3,'LCC-RR - client'!$F$5:$Y$87,13,FALSE)</f>
        <v>438075</v>
      </c>
      <c r="K17" s="228">
        <f>VLOOKUP('Rental wo escalation - RIL'!K$3,'LCC-RR - client'!$F$5:$Y$87,13,FALSE)</f>
        <v>453475</v>
      </c>
      <c r="L17" s="228">
        <f>VLOOKUP('Rental wo escalation - RIL'!L$3,'LCC-RR - client'!$F$5:$Y$87,13,FALSE)</f>
        <v>248431.62499999994</v>
      </c>
      <c r="M17" s="228">
        <f>VLOOKUP('Rental wo escalation - RIL'!M$3,'LCC-RR - client'!$F$5:$Y$87,13,FALSE)</f>
        <v>292531.24999999994</v>
      </c>
      <c r="N17" s="228">
        <f>VLOOKUP('Rental wo escalation - RIL'!N$3,'LCC-RR - client'!$F$5:$Y$87,13,FALSE)</f>
        <v>247968.76983749995</v>
      </c>
      <c r="O17" s="228">
        <f>VLOOKUP('Rental wo escalation - RIL'!O$3,'LCC-RR - client'!$F$5:$Y$87,13,FALSE)</f>
        <v>230125</v>
      </c>
      <c r="P17" s="228">
        <f>VLOOKUP('Rental wo escalation - RIL'!P$3,'LCC-RR - client'!$F$5:$Y$87,13,FALSE)</f>
        <v>171733.33333333334</v>
      </c>
      <c r="Q17" s="228">
        <f>VLOOKUP('Rental wo escalation - RIL'!Q$3,'LCC-RR - client'!$F$5:$Y$87,13,FALSE)</f>
        <v>0</v>
      </c>
      <c r="R17" s="228">
        <f>VLOOKUP('Rental wo escalation - RIL'!R$3,'LCC-RR - client'!$F$5:$Y$87,13,FALSE)</f>
        <v>466824.86666666664</v>
      </c>
      <c r="S17" s="228">
        <f>VLOOKUP('Rental wo escalation - RIL'!S$3,'LCC-RR - client'!$F$5:$Y$87,13,FALSE)</f>
        <v>660790</v>
      </c>
      <c r="T17" s="228">
        <f>VLOOKUP('Rental wo escalation - RIL'!T$3,'LCC-RR - client'!$F$5:$Y$87,13,FALSE)</f>
        <v>0</v>
      </c>
      <c r="U17" s="228">
        <f>VLOOKUP('Rental wo escalation - RIL'!U$3,'LCC-RR - client'!$F$5:$Y$87,13,FALSE)</f>
        <v>0</v>
      </c>
      <c r="V17" s="228">
        <f>VLOOKUP('Rental wo escalation - RIL'!V$3,'LCC-RR - client'!$F$5:$Y$87,13,FALSE)</f>
        <v>166899.49999999997</v>
      </c>
      <c r="W17" s="228">
        <f>VLOOKUP('Rental wo escalation - RIL'!W$3,'LCC-RR - client'!$F$5:$Y$87,13,FALSE)</f>
        <v>141066.66666666669</v>
      </c>
      <c r="X17" s="228">
        <f>VLOOKUP('Rental wo escalation - RIL'!X$3,'LCC-RR - client'!$F$5:$Y$87,13,FALSE)</f>
        <v>155374.58333333334</v>
      </c>
      <c r="Y17" s="228">
        <f>VLOOKUP('Rental wo escalation - RIL'!Y$3,'LCC-RR - client'!$F$5:$Y$87,13,FALSE)</f>
        <v>108933.33333333334</v>
      </c>
      <c r="Z17" s="228">
        <f>VLOOKUP('Rental wo escalation - RIL'!Z$3,'LCC-RR - client'!$F$5:$Y$87,13,FALSE)</f>
        <v>260542.08333333334</v>
      </c>
      <c r="AA17" s="228">
        <f>VLOOKUP('Rental wo escalation - RIL'!AA$3,'LCC-RR - client'!$F$5:$Y$87,13,FALSE)</f>
        <v>225000</v>
      </c>
      <c r="AB17" s="228">
        <f>VLOOKUP('Rental wo escalation - RIL'!AB$3,'LCC-RR - client'!$F$5:$Y$87,13,FALSE)</f>
        <v>215730</v>
      </c>
      <c r="AC17" s="228">
        <f>VLOOKUP('Rental wo escalation - RIL'!AC$3,'LCC-RR - client'!$F$5:$Y$87,13,FALSE)</f>
        <v>149574.75</v>
      </c>
      <c r="AD17" s="228">
        <f>VLOOKUP('Rental wo escalation - RIL'!AD$3,'LCC-RR - client'!$F$5:$Y$87,13,FALSE)</f>
        <v>83173.75</v>
      </c>
      <c r="AE17" s="228">
        <f>VLOOKUP('Rental wo escalation - RIL'!AE$3,'LCC-RR - client'!$F$5:$Y$87,13,FALSE)</f>
        <v>0</v>
      </c>
      <c r="AF17" s="228">
        <f>VLOOKUP('Rental wo escalation - RIL'!AF$3,'LCC-RR - client'!$F$5:$Y$87,13,FALSE)</f>
        <v>1441758.1248000003</v>
      </c>
      <c r="AG17" s="228">
        <f>VLOOKUP('Rental wo escalation - RIL'!AG$3,'LCC-RR - client'!$F$5:$Y$87,13,FALSE)</f>
        <v>1796409.9400000002</v>
      </c>
      <c r="AH17" s="228">
        <f>VLOOKUP('Rental wo escalation - RIL'!AH$3,'LCC-RR - client'!$F$5:$Y$87,13,FALSE)</f>
        <v>0</v>
      </c>
      <c r="AI17" s="228">
        <f>VLOOKUP('Rental wo escalation - RIL'!AI$3,'LCC-RR - client'!$F$5:$Y$87,13,FALSE)</f>
        <v>73830</v>
      </c>
      <c r="AJ17" s="228">
        <f>VLOOKUP('Rental wo escalation - RIL'!AJ$3,'LCC-RR - client'!$F$5:$Y$87,13,FALSE)</f>
        <v>235934</v>
      </c>
      <c r="AK17" s="228">
        <f>VLOOKUP('Rental wo escalation - RIL'!AK$3,'LCC-RR - client'!$F$5:$Y$87,13,FALSE)</f>
        <v>0</v>
      </c>
      <c r="AL17" s="228">
        <f>VLOOKUP('Rental wo escalation - RIL'!AL$3,'LCC-RR - client'!$F$5:$Y$87,13,FALSE)</f>
        <v>163702.5</v>
      </c>
      <c r="AM17" s="228">
        <f>VLOOKUP('Rental wo escalation - RIL'!AM$3,'LCC-RR - client'!$F$5:$Y$87,13,FALSE)</f>
        <v>173250</v>
      </c>
      <c r="AN17" s="228">
        <f>VLOOKUP('Rental wo escalation - RIL'!AN$3,'LCC-RR - client'!$F$5:$Y$87,13,FALSE)</f>
        <v>358575</v>
      </c>
      <c r="AO17" s="228">
        <f>VLOOKUP('Rental wo escalation - RIL'!AO$3,'LCC-RR - client'!$F$5:$Y$87,13,FALSE)</f>
        <v>299566.52833333332</v>
      </c>
      <c r="AP17" s="228">
        <f>VLOOKUP('Rental wo escalation - RIL'!AP$3,'LCC-RR - client'!$F$5:$Y$87,13,FALSE)</f>
        <v>1207839.25</v>
      </c>
      <c r="AQ17" s="228">
        <f>VLOOKUP('Rental wo escalation - RIL'!AQ$3,'LCC-RR - client'!$F$5:$Y$87,13,FALSE)</f>
        <v>0</v>
      </c>
      <c r="AR17" s="228">
        <f>VLOOKUP('Rental wo escalation - RIL'!AR$3,'LCC-RR - client'!$F$5:$Y$87,13,FALSE)</f>
        <v>308433.45</v>
      </c>
      <c r="AS17" s="228">
        <f>VLOOKUP('Rental wo escalation - RIL'!AS$3,'LCC-RR - client'!$F$5:$Y$87,13,FALSE)</f>
        <v>153450</v>
      </c>
      <c r="AT17" s="228">
        <f>VLOOKUP('Rental wo escalation - RIL'!AT$3,'LCC-RR - client'!$F$5:$Y$87,13,FALSE)</f>
        <v>158975.52083333334</v>
      </c>
      <c r="AU17" s="228">
        <f>VLOOKUP('Rental wo escalation - RIL'!AU$3,'LCC-RR - client'!$F$5:$Y$87,13,FALSE)</f>
        <v>320353.58333333331</v>
      </c>
      <c r="AV17" s="228">
        <f>VLOOKUP('Rental wo escalation - RIL'!AV$3,'LCC-RR - client'!$F$5:$Y$87,13,FALSE)</f>
        <v>391460</v>
      </c>
      <c r="AW17" s="228">
        <f>VLOOKUP('Rental wo escalation - RIL'!AW$3,'LCC-RR - client'!$F$5:$Y$87,13,FALSE)</f>
        <v>383463.28333333333</v>
      </c>
      <c r="AX17" s="228">
        <f>VLOOKUP('Rental wo escalation - RIL'!AX$3,'LCC-RR - client'!$F$5:$Y$87,13,FALSE)</f>
        <v>1220913.1071428568</v>
      </c>
      <c r="AY17" s="228">
        <f>VLOOKUP('Rental wo escalation - RIL'!AY$3,'LCC-RR - client'!$F$5:$Y$87,13,FALSE)</f>
        <v>522652</v>
      </c>
      <c r="AZ17" s="228">
        <f>VLOOKUP('Rental wo escalation - RIL'!AZ$3,'LCC-RR - client'!$F$5:$Y$87,13,FALSE)</f>
        <v>508300</v>
      </c>
      <c r="BA17" s="228">
        <f>VLOOKUP('Rental wo escalation - RIL'!BA$3,'LCC-RR - client'!$F$5:$Y$87,13,FALSE)</f>
        <v>953318.66666666674</v>
      </c>
      <c r="BB17" s="228">
        <f>VLOOKUP('Rental wo escalation - RIL'!BB$3,'LCC-RR - client'!$F$5:$Y$87,13,FALSE)</f>
        <v>2942478.0672000004</v>
      </c>
      <c r="BC17" s="228">
        <f>VLOOKUP('Rental wo escalation - RIL'!BC$3,'LCC-RR - client'!$F$5:$Y$87,13,FALSE)</f>
        <v>1048780.2857142857</v>
      </c>
      <c r="BD17" s="228">
        <f>VLOOKUP('Rental wo escalation - RIL'!BD$3,'LCC-RR - client'!$F$5:$Y$87,13,FALSE)</f>
        <v>4836211.7529600002</v>
      </c>
      <c r="BE17" s="228">
        <f>VLOOKUP('Rental wo escalation - RIL'!BE$3,'LCC-RR - client'!$F$5:$Y$87,13,FALSE)</f>
        <v>174768.375</v>
      </c>
      <c r="BF17" s="228">
        <f>VLOOKUP('Rental wo escalation - RIL'!BF$3,'LCC-RR - client'!$F$5:$Y$87,13,FALSE)</f>
        <v>0</v>
      </c>
      <c r="BG17" s="228">
        <f>VLOOKUP('Rental wo escalation - RIL'!BG$3,'LCC-RR - client'!$F$5:$Y$87,13,FALSE)</f>
        <v>483221.15384615376</v>
      </c>
      <c r="BH17" s="228">
        <f>VLOOKUP('Rental wo escalation - RIL'!BH$3,'LCC-RR - client'!$F$5:$Y$87,13,FALSE)</f>
        <v>717696.50416666665</v>
      </c>
      <c r="BI17" s="228">
        <f>VLOOKUP('Rental wo escalation - RIL'!BI$3,'LCC-RR - client'!$F$5:$Y$87,13,FALSE)</f>
        <v>0</v>
      </c>
      <c r="BJ17" s="228">
        <f>VLOOKUP('Rental wo escalation - RIL'!BJ$3,'LCC-RR - client'!$F$5:$Y$87,13,FALSE)</f>
        <v>0</v>
      </c>
      <c r="BK17" s="228">
        <f>VLOOKUP('Rental wo escalation - RIL'!BK$3,'LCC-RR - client'!$F$5:$Y$87,13,FALSE)</f>
        <v>353989.16666666663</v>
      </c>
      <c r="BL17" s="228">
        <f>VLOOKUP('Rental wo escalation - RIL'!BL$3,'LCC-RR - client'!$F$5:$Y$87,13,FALSE)</f>
        <v>280036.22400000005</v>
      </c>
      <c r="BM17" s="228">
        <f>VLOOKUP('Rental wo escalation - RIL'!BM$3,'LCC-RR - client'!$F$5:$Y$87,13,FALSE)</f>
        <v>1115500</v>
      </c>
      <c r="BN17" s="228">
        <f>VLOOKUP('Rental wo escalation - RIL'!BN$3,'LCC-RR - client'!$F$5:$Y$87,13,FALSE)</f>
        <v>2380500</v>
      </c>
      <c r="BO17" s="228">
        <f>VLOOKUP('Rental wo escalation - RIL'!BO$3,'LCC-RR - client'!$F$5:$Y$87,13,FALSE)</f>
        <v>696300</v>
      </c>
      <c r="BP17" s="228">
        <f>VLOOKUP('Rental wo escalation - RIL'!BP$3,'LCC-RR - client'!$F$5:$Y$87,13,FALSE)</f>
        <v>825460.41666666663</v>
      </c>
      <c r="BQ17" s="228">
        <f>VLOOKUP('Rental wo escalation - RIL'!BQ$3,'LCC-RR - client'!$F$5:$Y$87,13,FALSE)</f>
        <v>1065291.6666666667</v>
      </c>
      <c r="BR17" s="228">
        <f>VLOOKUP('Rental wo escalation - RIL'!BR$3,'LCC-RR - client'!$F$5:$Y$87,13,FALSE)</f>
        <v>904569.24250000005</v>
      </c>
      <c r="BS17" s="228">
        <f>VLOOKUP('Rental wo escalation - RIL'!BS$3,'LCC-RR - client'!$F$5:$Y$87,13,FALSE)</f>
        <v>129375</v>
      </c>
      <c r="BT17" s="228">
        <f>VLOOKUP('Rental wo escalation - RIL'!BT$3,'LCC-RR - client'!$F$5:$Y$87,13,FALSE)</f>
        <v>70978</v>
      </c>
      <c r="BU17" s="228">
        <f>VLOOKUP('Rental wo escalation - RIL'!BU$3,'LCC-RR - client'!$F$5:$Y$87,13,FALSE)</f>
        <v>37260</v>
      </c>
      <c r="BV17" s="229">
        <f>+'[91]Unleased Rental'!G17</f>
        <v>1154625.7969645436</v>
      </c>
      <c r="BW17" s="229">
        <f>+'[91]Unleased Rental'!G20</f>
        <v>509040.63216335408</v>
      </c>
      <c r="BX17" s="229">
        <f>+'[91]Unleased Rental'!G21</f>
        <v>178612.32808330268</v>
      </c>
      <c r="BY17" s="229">
        <f>+'[91]Unleased Rental'!G22</f>
        <v>668534.13834725844</v>
      </c>
      <c r="BZ17" s="229">
        <f>+'[91]Unleased Rental'!G24</f>
        <v>196264.93576421676</v>
      </c>
      <c r="CA17" s="229">
        <f>SUM(D17:BZ17)</f>
        <v>43342779.056990132</v>
      </c>
      <c r="CB17" s="229">
        <v>2000000</v>
      </c>
      <c r="CC17" s="226"/>
      <c r="CD17" s="229">
        <f>2.65*10^7/12</f>
        <v>2208333.3333333335</v>
      </c>
      <c r="CE17" s="226"/>
    </row>
    <row r="18" spans="1:91" s="161" customFormat="1" x14ac:dyDescent="0.25">
      <c r="A18" s="163"/>
      <c r="B18" s="209"/>
      <c r="C18" s="209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5"/>
      <c r="CB18" s="165"/>
      <c r="CD18" s="165"/>
      <c r="CE18" s="210"/>
    </row>
    <row r="19" spans="1:91" s="161" customFormat="1" ht="12" thickBot="1" x14ac:dyDescent="0.3">
      <c r="A19" s="163"/>
      <c r="B19" s="209"/>
      <c r="C19" s="209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5"/>
      <c r="CB19" s="165"/>
      <c r="CD19" s="165"/>
      <c r="CE19" s="210"/>
    </row>
    <row r="20" spans="1:91" s="161" customFormat="1" x14ac:dyDescent="0.25">
      <c r="A20" s="163"/>
      <c r="B20" s="209"/>
      <c r="C20" s="209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439" t="s">
        <v>263</v>
      </c>
      <c r="CB20" s="440"/>
      <c r="CC20" s="440"/>
      <c r="CD20" s="440"/>
      <c r="CE20" s="440"/>
      <c r="CF20" s="440"/>
      <c r="CG20" s="441"/>
      <c r="CH20" s="442" t="s">
        <v>264</v>
      </c>
      <c r="CI20" s="443"/>
      <c r="CJ20" s="443"/>
      <c r="CK20" s="443"/>
      <c r="CL20" s="443"/>
      <c r="CM20" s="444"/>
    </row>
    <row r="21" spans="1:91" s="161" customFormat="1" ht="46" x14ac:dyDescent="0.25">
      <c r="A21" s="163"/>
      <c r="B21" s="209"/>
      <c r="C21" s="209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293" t="s">
        <v>284</v>
      </c>
      <c r="CB21" s="222" t="s">
        <v>208</v>
      </c>
      <c r="CC21" s="224" t="s">
        <v>210</v>
      </c>
      <c r="CD21" s="223" t="s">
        <v>209</v>
      </c>
      <c r="CE21" s="223" t="s">
        <v>282</v>
      </c>
      <c r="CF21" s="222" t="s">
        <v>281</v>
      </c>
      <c r="CG21" s="294" t="s">
        <v>283</v>
      </c>
      <c r="CH21" s="293" t="s">
        <v>285</v>
      </c>
      <c r="CI21" s="223" t="s">
        <v>208</v>
      </c>
      <c r="CJ21" s="224" t="s">
        <v>210</v>
      </c>
      <c r="CK21" s="223" t="s">
        <v>209</v>
      </c>
      <c r="CL21" s="223" t="s">
        <v>282</v>
      </c>
      <c r="CM21" s="294" t="s">
        <v>283</v>
      </c>
    </row>
    <row r="22" spans="1:91" s="159" customFormat="1" x14ac:dyDescent="0.25">
      <c r="B22" s="256">
        <v>1</v>
      </c>
      <c r="C22" s="254">
        <v>45322</v>
      </c>
      <c r="D22" s="214">
        <f t="shared" ref="D22:BO22" si="14">D17/10^7</f>
        <v>0.37379112959999999</v>
      </c>
      <c r="E22" s="214">
        <f t="shared" si="14"/>
        <v>0.14339250333333331</v>
      </c>
      <c r="F22" s="214">
        <f t="shared" si="14"/>
        <v>0.14001571999999998</v>
      </c>
      <c r="G22" s="214">
        <f t="shared" si="14"/>
        <v>9.9000000000000008E-3</v>
      </c>
      <c r="H22" s="214">
        <f t="shared" si="14"/>
        <v>1.8944812499999998E-2</v>
      </c>
      <c r="I22" s="214">
        <f t="shared" si="14"/>
        <v>3.2440924999999995E-2</v>
      </c>
      <c r="J22" s="214">
        <f t="shared" si="14"/>
        <v>4.3807499999999999E-2</v>
      </c>
      <c r="K22" s="214">
        <f t="shared" si="14"/>
        <v>4.5347499999999999E-2</v>
      </c>
      <c r="L22" s="214">
        <f t="shared" si="14"/>
        <v>2.4843162499999995E-2</v>
      </c>
      <c r="M22" s="214">
        <f t="shared" si="14"/>
        <v>2.9253124999999994E-2</v>
      </c>
      <c r="N22" s="214">
        <f t="shared" si="14"/>
        <v>2.4796876983749994E-2</v>
      </c>
      <c r="O22" s="214">
        <f t="shared" si="14"/>
        <v>2.3012500000000002E-2</v>
      </c>
      <c r="P22" s="214">
        <f t="shared" si="14"/>
        <v>1.7173333333333336E-2</v>
      </c>
      <c r="Q22" s="214">
        <f t="shared" si="14"/>
        <v>0</v>
      </c>
      <c r="R22" s="214">
        <f t="shared" si="14"/>
        <v>4.6682486666666662E-2</v>
      </c>
      <c r="S22" s="214">
        <f t="shared" si="14"/>
        <v>6.6078999999999999E-2</v>
      </c>
      <c r="T22" s="214">
        <f t="shared" si="14"/>
        <v>0</v>
      </c>
      <c r="U22" s="214">
        <f t="shared" si="14"/>
        <v>0</v>
      </c>
      <c r="V22" s="214">
        <f t="shared" si="14"/>
        <v>1.6689949999999999E-2</v>
      </c>
      <c r="W22" s="214">
        <f t="shared" si="14"/>
        <v>1.4106666666666668E-2</v>
      </c>
      <c r="X22" s="214">
        <f t="shared" si="14"/>
        <v>1.5537458333333334E-2</v>
      </c>
      <c r="Y22" s="214">
        <f t="shared" si="14"/>
        <v>1.0893333333333335E-2</v>
      </c>
      <c r="Z22" s="214">
        <f t="shared" si="14"/>
        <v>2.6054208333333335E-2</v>
      </c>
      <c r="AA22" s="214">
        <f t="shared" si="14"/>
        <v>2.2499999999999999E-2</v>
      </c>
      <c r="AB22" s="214">
        <f t="shared" si="14"/>
        <v>2.1572999999999998E-2</v>
      </c>
      <c r="AC22" s="214">
        <f t="shared" si="14"/>
        <v>1.4957475E-2</v>
      </c>
      <c r="AD22" s="214">
        <f t="shared" si="14"/>
        <v>8.3173750000000001E-3</v>
      </c>
      <c r="AE22" s="214">
        <f t="shared" si="14"/>
        <v>0</v>
      </c>
      <c r="AF22" s="214">
        <f t="shared" si="14"/>
        <v>0.14417581248000003</v>
      </c>
      <c r="AG22" s="214">
        <f t="shared" si="14"/>
        <v>0.17964099400000003</v>
      </c>
      <c r="AH22" s="214">
        <f t="shared" si="14"/>
        <v>0</v>
      </c>
      <c r="AI22" s="214">
        <f t="shared" si="14"/>
        <v>7.3829999999999998E-3</v>
      </c>
      <c r="AJ22" s="214">
        <f t="shared" si="14"/>
        <v>2.35934E-2</v>
      </c>
      <c r="AK22" s="214">
        <f t="shared" si="14"/>
        <v>0</v>
      </c>
      <c r="AL22" s="214">
        <f t="shared" si="14"/>
        <v>1.6370249999999999E-2</v>
      </c>
      <c r="AM22" s="214">
        <f t="shared" si="14"/>
        <v>1.7325E-2</v>
      </c>
      <c r="AN22" s="214">
        <f t="shared" si="14"/>
        <v>3.58575E-2</v>
      </c>
      <c r="AO22" s="214">
        <f t="shared" si="14"/>
        <v>2.9956652833333333E-2</v>
      </c>
      <c r="AP22" s="214">
        <f t="shared" si="14"/>
        <v>0.120783925</v>
      </c>
      <c r="AQ22" s="214">
        <f t="shared" si="14"/>
        <v>0</v>
      </c>
      <c r="AR22" s="214">
        <f t="shared" si="14"/>
        <v>3.0843345000000001E-2</v>
      </c>
      <c r="AS22" s="214">
        <f t="shared" si="14"/>
        <v>1.5344999999999999E-2</v>
      </c>
      <c r="AT22" s="214">
        <f t="shared" si="14"/>
        <v>1.5897552083333336E-2</v>
      </c>
      <c r="AU22" s="214">
        <f t="shared" si="14"/>
        <v>3.2035358333333333E-2</v>
      </c>
      <c r="AV22" s="214">
        <f t="shared" si="14"/>
        <v>3.9146E-2</v>
      </c>
      <c r="AW22" s="214">
        <f t="shared" si="14"/>
        <v>3.8346328333333332E-2</v>
      </c>
      <c r="AX22" s="214">
        <f t="shared" si="14"/>
        <v>0.12209131071428568</v>
      </c>
      <c r="AY22" s="214">
        <f t="shared" si="14"/>
        <v>5.2265199999999998E-2</v>
      </c>
      <c r="AZ22" s="214">
        <f t="shared" si="14"/>
        <v>5.083E-2</v>
      </c>
      <c r="BA22" s="214">
        <f t="shared" si="14"/>
        <v>9.5331866666666668E-2</v>
      </c>
      <c r="BB22" s="214">
        <f t="shared" si="14"/>
        <v>0.29424780672000006</v>
      </c>
      <c r="BC22" s="214">
        <f t="shared" si="14"/>
        <v>0.10487802857142857</v>
      </c>
      <c r="BD22" s="214">
        <f t="shared" si="14"/>
        <v>0.48362117529600002</v>
      </c>
      <c r="BE22" s="214">
        <f t="shared" si="14"/>
        <v>1.7476837499999998E-2</v>
      </c>
      <c r="BF22" s="214">
        <f t="shared" si="14"/>
        <v>0</v>
      </c>
      <c r="BG22" s="214">
        <f t="shared" si="14"/>
        <v>4.8322115384615373E-2</v>
      </c>
      <c r="BH22" s="214">
        <f t="shared" si="14"/>
        <v>7.1769650416666664E-2</v>
      </c>
      <c r="BI22" s="214">
        <f t="shared" si="14"/>
        <v>0</v>
      </c>
      <c r="BJ22" s="214">
        <f t="shared" si="14"/>
        <v>0</v>
      </c>
      <c r="BK22" s="214">
        <f t="shared" si="14"/>
        <v>3.5398916666666662E-2</v>
      </c>
      <c r="BL22" s="214">
        <f t="shared" si="14"/>
        <v>2.8003622400000004E-2</v>
      </c>
      <c r="BM22" s="214">
        <f t="shared" si="14"/>
        <v>0.11155</v>
      </c>
      <c r="BN22" s="214">
        <f t="shared" si="14"/>
        <v>0.23805000000000001</v>
      </c>
      <c r="BO22" s="214">
        <f t="shared" si="14"/>
        <v>6.9629999999999997E-2</v>
      </c>
      <c r="BP22" s="214">
        <f t="shared" ref="BP22:BZ22" si="15">BP17/10^7</f>
        <v>8.2546041666666667E-2</v>
      </c>
      <c r="BQ22" s="214">
        <f t="shared" si="15"/>
        <v>0.10652916666666667</v>
      </c>
      <c r="BR22" s="214">
        <f t="shared" si="15"/>
        <v>9.0456924250000001E-2</v>
      </c>
      <c r="BS22" s="214">
        <f t="shared" si="15"/>
        <v>1.2937499999999999E-2</v>
      </c>
      <c r="BT22" s="214">
        <f t="shared" si="15"/>
        <v>7.0977999999999996E-3</v>
      </c>
      <c r="BU22" s="214">
        <f t="shared" si="15"/>
        <v>3.7260000000000001E-3</v>
      </c>
      <c r="BV22" s="214">
        <f t="shared" si="15"/>
        <v>0.11546257969645436</v>
      </c>
      <c r="BW22" s="214">
        <f t="shared" si="15"/>
        <v>5.0904063216335407E-2</v>
      </c>
      <c r="BX22" s="214">
        <f t="shared" si="15"/>
        <v>1.7861232808330268E-2</v>
      </c>
      <c r="BY22" s="214">
        <f t="shared" si="15"/>
        <v>6.6853413834725844E-2</v>
      </c>
      <c r="BZ22" s="214">
        <f t="shared" si="15"/>
        <v>1.9626493576421676E-2</v>
      </c>
      <c r="CA22" s="295">
        <f>SUM(D22:BZ22)</f>
        <v>4.3342779056990137</v>
      </c>
      <c r="CB22" s="163">
        <f>CB17/10^7</f>
        <v>0.2</v>
      </c>
      <c r="CC22" s="163">
        <f>(CA22+CB22)*$CC$1</f>
        <v>0.4534277905699014</v>
      </c>
      <c r="CD22" s="163">
        <f>$CD$17/10^7</f>
        <v>0.22083333333333335</v>
      </c>
      <c r="CE22" s="165">
        <f>(CA22-CD22-CC22)</f>
        <v>3.6600167817957789</v>
      </c>
      <c r="CF22" s="163">
        <f>'Other Income'!$B$20/12</f>
        <v>1.0929316444444444</v>
      </c>
      <c r="CG22" s="302">
        <f t="shared" ref="CG22:CG85" si="16">SUM(CE22:CF22)+CB22</f>
        <v>4.9529484262402237</v>
      </c>
      <c r="CH22" s="295">
        <f>CA22-SUM(BV22:BZ22)</f>
        <v>4.0635701225667464</v>
      </c>
      <c r="CI22" s="163">
        <f>CB22</f>
        <v>0.2</v>
      </c>
      <c r="CJ22" s="163">
        <f>(CH22+CI22)*$CC$1</f>
        <v>0.42635701225667466</v>
      </c>
      <c r="CK22" s="163">
        <f>CD22</f>
        <v>0.22083333333333335</v>
      </c>
      <c r="CL22" s="165">
        <f>(CH22-CK22-CJ22)</f>
        <v>3.4163797769767386</v>
      </c>
      <c r="CM22" s="296">
        <f>CL22+CF22+CI22</f>
        <v>4.7093114214211829</v>
      </c>
    </row>
    <row r="23" spans="1:91" s="159" customFormat="1" x14ac:dyDescent="0.25">
      <c r="B23" s="257">
        <f>B22+1</f>
        <v>2</v>
      </c>
      <c r="C23" s="255">
        <f>EOMONTH(C22,1)</f>
        <v>45351</v>
      </c>
      <c r="D23" s="214">
        <f>IF($C23&gt;D$14,D22,IF(AND(MONTH($C23)-MONTH(D$5)=0,MOD((YEAR(D$5)-YEAR($C23)),3)=0),D22*(1+D$16),D22))</f>
        <v>0.37379112959999999</v>
      </c>
      <c r="E23" s="214">
        <f t="shared" ref="E23:H86" si="17">IF($C23&gt;E$14,E22,IF(AND(MONTH($C23)-MONTH(E$5)=0,MOD((YEAR(E$5)-YEAR($C23)),3)=0),E22*(1+E$16),E22))</f>
        <v>0.14339250333333331</v>
      </c>
      <c r="F23" s="214">
        <f t="shared" si="17"/>
        <v>0.14001571999999998</v>
      </c>
      <c r="G23" s="214">
        <f t="shared" si="17"/>
        <v>9.9000000000000008E-3</v>
      </c>
      <c r="H23" s="214">
        <f t="shared" si="17"/>
        <v>1.8944812499999998E-2</v>
      </c>
      <c r="I23" s="214">
        <f t="shared" ref="I23:X86" si="18">IF($C23&gt;I$14,I22,IF(AND(MONTH($C23)-MONTH(I$5)=0,MOD((YEAR(I$5)-YEAR($C23)),3)=0),I22*(1+I$16),I22))</f>
        <v>3.2440924999999995E-2</v>
      </c>
      <c r="J23" s="214">
        <f t="shared" si="18"/>
        <v>4.3807499999999999E-2</v>
      </c>
      <c r="K23" s="214">
        <f t="shared" si="18"/>
        <v>4.5347499999999999E-2</v>
      </c>
      <c r="L23" s="214">
        <f t="shared" si="18"/>
        <v>2.4843162499999995E-2</v>
      </c>
      <c r="M23" s="214">
        <f t="shared" si="18"/>
        <v>2.9253124999999994E-2</v>
      </c>
      <c r="N23" s="214">
        <f t="shared" si="18"/>
        <v>2.4796876983749994E-2</v>
      </c>
      <c r="O23" s="214">
        <f t="shared" si="18"/>
        <v>2.3012500000000002E-2</v>
      </c>
      <c r="P23" s="214">
        <f t="shared" si="18"/>
        <v>1.7173333333333336E-2</v>
      </c>
      <c r="Q23" s="214">
        <f t="shared" si="18"/>
        <v>0</v>
      </c>
      <c r="R23" s="214">
        <f t="shared" si="18"/>
        <v>4.6682486666666662E-2</v>
      </c>
      <c r="S23" s="214">
        <f t="shared" si="18"/>
        <v>6.6078999999999999E-2</v>
      </c>
      <c r="T23" s="214">
        <f t="shared" si="18"/>
        <v>0</v>
      </c>
      <c r="U23" s="214">
        <f t="shared" si="18"/>
        <v>0</v>
      </c>
      <c r="V23" s="214">
        <f t="shared" si="18"/>
        <v>1.6689949999999999E-2</v>
      </c>
      <c r="W23" s="214">
        <f t="shared" si="18"/>
        <v>1.4106666666666668E-2</v>
      </c>
      <c r="X23" s="214">
        <f t="shared" si="18"/>
        <v>1.5537458333333334E-2</v>
      </c>
      <c r="Y23" s="214">
        <f t="shared" ref="Y23:BU28" si="19">IF($C23&gt;Y$14,Y22,IF(AND(MONTH($C23)-MONTH(Y$5)=0,MOD((YEAR(Y$5)-YEAR($C23)),3)=0),Y22*(1+Y$16),Y22))</f>
        <v>1.0893333333333335E-2</v>
      </c>
      <c r="Z23" s="214">
        <f t="shared" si="19"/>
        <v>2.6054208333333335E-2</v>
      </c>
      <c r="AA23" s="214">
        <f t="shared" si="19"/>
        <v>2.2499999999999999E-2</v>
      </c>
      <c r="AB23" s="214">
        <f t="shared" si="19"/>
        <v>2.1572999999999998E-2</v>
      </c>
      <c r="AC23" s="214">
        <f t="shared" si="19"/>
        <v>1.4957475E-2</v>
      </c>
      <c r="AD23" s="214">
        <f t="shared" si="19"/>
        <v>8.3173750000000001E-3</v>
      </c>
      <c r="AE23" s="214">
        <f t="shared" si="19"/>
        <v>0</v>
      </c>
      <c r="AF23" s="214">
        <f t="shared" si="19"/>
        <v>0.14417581248000003</v>
      </c>
      <c r="AG23" s="214">
        <f t="shared" si="19"/>
        <v>0.17964099400000003</v>
      </c>
      <c r="AH23" s="214">
        <f t="shared" si="19"/>
        <v>0</v>
      </c>
      <c r="AI23" s="214">
        <f t="shared" si="19"/>
        <v>7.3829999999999998E-3</v>
      </c>
      <c r="AJ23" s="214">
        <f t="shared" si="19"/>
        <v>2.35934E-2</v>
      </c>
      <c r="AK23" s="214">
        <f t="shared" si="19"/>
        <v>0</v>
      </c>
      <c r="AL23" s="214">
        <f t="shared" si="19"/>
        <v>1.6370249999999999E-2</v>
      </c>
      <c r="AM23" s="214">
        <f t="shared" si="19"/>
        <v>1.7325E-2</v>
      </c>
      <c r="AN23" s="214">
        <f t="shared" si="19"/>
        <v>3.58575E-2</v>
      </c>
      <c r="AO23" s="214">
        <f t="shared" si="19"/>
        <v>2.9956652833333333E-2</v>
      </c>
      <c r="AP23" s="214">
        <f t="shared" si="19"/>
        <v>0.120783925</v>
      </c>
      <c r="AQ23" s="214">
        <f t="shared" si="19"/>
        <v>0</v>
      </c>
      <c r="AR23" s="214">
        <f t="shared" si="19"/>
        <v>3.0843345000000001E-2</v>
      </c>
      <c r="AS23" s="214">
        <f t="shared" si="19"/>
        <v>1.5344999999999999E-2</v>
      </c>
      <c r="AT23" s="214">
        <f t="shared" si="19"/>
        <v>1.5897552083333336E-2</v>
      </c>
      <c r="AU23" s="214">
        <f t="shared" si="19"/>
        <v>3.2035358333333333E-2</v>
      </c>
      <c r="AV23" s="214">
        <f t="shared" si="19"/>
        <v>3.9146E-2</v>
      </c>
      <c r="AW23" s="214">
        <f t="shared" si="19"/>
        <v>3.8346328333333332E-2</v>
      </c>
      <c r="AX23" s="214">
        <f t="shared" si="19"/>
        <v>0.12209131071428568</v>
      </c>
      <c r="AY23" s="214">
        <f t="shared" si="19"/>
        <v>5.2265199999999998E-2</v>
      </c>
      <c r="AZ23" s="214">
        <f t="shared" si="19"/>
        <v>5.083E-2</v>
      </c>
      <c r="BA23" s="214">
        <f t="shared" si="19"/>
        <v>9.5331866666666668E-2</v>
      </c>
      <c r="BB23" s="214">
        <f t="shared" si="19"/>
        <v>0.29424780672000006</v>
      </c>
      <c r="BC23" s="214">
        <f t="shared" si="19"/>
        <v>0.10487802857142857</v>
      </c>
      <c r="BD23" s="214">
        <f t="shared" si="19"/>
        <v>0.48362117529600002</v>
      </c>
      <c r="BE23" s="214">
        <f t="shared" si="19"/>
        <v>1.7476837499999998E-2</v>
      </c>
      <c r="BF23" s="214">
        <f t="shared" si="19"/>
        <v>0</v>
      </c>
      <c r="BG23" s="214">
        <f t="shared" si="19"/>
        <v>4.8322115384615373E-2</v>
      </c>
      <c r="BH23" s="214">
        <f t="shared" si="19"/>
        <v>7.1769650416666664E-2</v>
      </c>
      <c r="BI23" s="214">
        <f t="shared" si="19"/>
        <v>0</v>
      </c>
      <c r="BJ23" s="214">
        <f t="shared" si="19"/>
        <v>0</v>
      </c>
      <c r="BK23" s="214">
        <f t="shared" si="19"/>
        <v>3.5398916666666662E-2</v>
      </c>
      <c r="BL23" s="214">
        <f t="shared" si="19"/>
        <v>2.8003622400000004E-2</v>
      </c>
      <c r="BM23" s="214">
        <f t="shared" si="19"/>
        <v>0.11155</v>
      </c>
      <c r="BN23" s="214">
        <f t="shared" si="19"/>
        <v>0.23805000000000001</v>
      </c>
      <c r="BO23" s="214">
        <f t="shared" si="19"/>
        <v>6.9629999999999997E-2</v>
      </c>
      <c r="BP23" s="214">
        <f t="shared" si="19"/>
        <v>8.2546041666666667E-2</v>
      </c>
      <c r="BQ23" s="214">
        <f t="shared" si="19"/>
        <v>0.10652916666666667</v>
      </c>
      <c r="BR23" s="214">
        <f t="shared" si="19"/>
        <v>9.0456924250000001E-2</v>
      </c>
      <c r="BS23" s="214">
        <f t="shared" si="19"/>
        <v>1.2937499999999999E-2</v>
      </c>
      <c r="BT23" s="214">
        <f t="shared" si="19"/>
        <v>7.0977999999999996E-3</v>
      </c>
      <c r="BU23" s="214">
        <f t="shared" si="19"/>
        <v>3.7260000000000001E-3</v>
      </c>
      <c r="BV23" s="214">
        <f t="shared" ref="BV23:BV54" si="20">IF(AND(MONTH($C23)-MONTH(BV$5)=0,MOD((YEAR(BV$5)-YEAR($C23)),3)=0),BV22*(1+BV$16),BV22)</f>
        <v>0.11546257969645436</v>
      </c>
      <c r="BW23" s="214">
        <f t="shared" ref="BW23:BW54" si="21">IF(AND(MONTH($C23)-MONTH(BW$5)=0,MOD((YEAR(BW$5)-YEAR($C23)),3)=0),BW22*(1+BW$16),BW22)</f>
        <v>5.0904063216335407E-2</v>
      </c>
      <c r="BX23" s="214">
        <f t="shared" ref="BX23:BX54" si="22">IF(AND(MONTH($C23)-MONTH(BX$5)=0,MOD((YEAR(BX$5)-YEAR($C23)),3)=0),BX22*(1+BX$16),BX22)</f>
        <v>1.7861232808330268E-2</v>
      </c>
      <c r="BY23" s="214">
        <f t="shared" ref="BY23:BY54" si="23">IF(AND(MONTH($C23)-MONTH(BY$5)=0,MOD((YEAR(BY$5)-YEAR($C23)),3)=0),BY22*(1+BY$16),BY22)</f>
        <v>6.6853413834725844E-2</v>
      </c>
      <c r="BZ23" s="214">
        <f t="shared" ref="BZ23:BZ54" si="24">IF(AND(MONTH($C23)-MONTH(BZ$5)=0,MOD((YEAR(BZ$5)-YEAR($C23)),3)=0),BZ22*(1+BZ$16),BZ22)</f>
        <v>1.9626493576421676E-2</v>
      </c>
      <c r="CA23" s="295">
        <f t="shared" ref="CA23:CA86" si="25">SUM(D23:BZ23)</f>
        <v>4.3342779056990137</v>
      </c>
      <c r="CB23" s="163">
        <f>+CB22</f>
        <v>0.2</v>
      </c>
      <c r="CC23" s="163">
        <f t="shared" ref="CC23:CC86" si="26">(CA23+CB23)*$CC$1</f>
        <v>0.4534277905699014</v>
      </c>
      <c r="CD23" s="163">
        <f t="shared" ref="CD23:CD86" si="27">$CD$17/10^7</f>
        <v>0.22083333333333335</v>
      </c>
      <c r="CE23" s="165">
        <f t="shared" ref="CE23:CE86" si="28">(CA23-CD23-CC23)</f>
        <v>3.6600167817957789</v>
      </c>
      <c r="CF23" s="163">
        <f>'Other Income'!$B$20/12</f>
        <v>1.0929316444444444</v>
      </c>
      <c r="CG23" s="302">
        <f t="shared" si="16"/>
        <v>4.9529484262402237</v>
      </c>
      <c r="CH23" s="295">
        <f t="shared" ref="CH23:CH86" si="29">CA23-SUM(BV23:BZ23)</f>
        <v>4.0635701225667464</v>
      </c>
      <c r="CI23" s="163">
        <f t="shared" ref="CI23:CI86" si="30">CB23</f>
        <v>0.2</v>
      </c>
      <c r="CJ23" s="163">
        <f t="shared" ref="CJ23:CJ86" si="31">(CH23+CI23)*$CC$1</f>
        <v>0.42635701225667466</v>
      </c>
      <c r="CK23" s="163">
        <f t="shared" ref="CK23:CK86" si="32">CD23</f>
        <v>0.22083333333333335</v>
      </c>
      <c r="CL23" s="165">
        <f t="shared" ref="CL23:CL86" si="33">(CH23-CK23-CJ23)</f>
        <v>3.4163797769767386</v>
      </c>
      <c r="CM23" s="296">
        <f t="shared" ref="CM23:CM86" si="34">CL23+CF23+CI23</f>
        <v>4.7093114214211829</v>
      </c>
    </row>
    <row r="24" spans="1:91" s="159" customFormat="1" x14ac:dyDescent="0.25">
      <c r="B24" s="257">
        <f t="shared" ref="B24:B87" si="35">B23+1</f>
        <v>3</v>
      </c>
      <c r="C24" s="255">
        <f t="shared" ref="C24:C87" si="36">EOMONTH(C23,1)</f>
        <v>45382</v>
      </c>
      <c r="D24" s="214">
        <f t="shared" ref="D24:D87" si="37">IF($C24&gt;D$14,D23,IF(AND(MONTH($C24)-MONTH(D$5)=0,MOD((YEAR(D$5)-YEAR($C24)),3)=0),D23*(1+D$16),D23))</f>
        <v>0.41864606515200004</v>
      </c>
      <c r="E24" s="214">
        <f t="shared" si="17"/>
        <v>0.16490137883333331</v>
      </c>
      <c r="F24" s="214">
        <f t="shared" si="17"/>
        <v>0.14001571999999998</v>
      </c>
      <c r="G24" s="214">
        <f t="shared" si="17"/>
        <v>9.9000000000000008E-3</v>
      </c>
      <c r="H24" s="214">
        <f t="shared" si="17"/>
        <v>1.8944812499999998E-2</v>
      </c>
      <c r="I24" s="214">
        <f t="shared" si="18"/>
        <v>3.2440924999999995E-2</v>
      </c>
      <c r="J24" s="214">
        <f t="shared" si="18"/>
        <v>4.3807499999999999E-2</v>
      </c>
      <c r="K24" s="214">
        <f t="shared" si="18"/>
        <v>4.5347499999999999E-2</v>
      </c>
      <c r="L24" s="214">
        <f t="shared" si="18"/>
        <v>2.4843162499999995E-2</v>
      </c>
      <c r="M24" s="214">
        <f t="shared" si="18"/>
        <v>2.9253124999999994E-2</v>
      </c>
      <c r="N24" s="214">
        <f t="shared" si="18"/>
        <v>2.4796876983749994E-2</v>
      </c>
      <c r="O24" s="214">
        <f t="shared" si="18"/>
        <v>2.3012500000000002E-2</v>
      </c>
      <c r="P24" s="214">
        <f t="shared" si="18"/>
        <v>1.7173333333333336E-2</v>
      </c>
      <c r="Q24" s="214">
        <f t="shared" si="18"/>
        <v>0</v>
      </c>
      <c r="R24" s="214">
        <f t="shared" si="18"/>
        <v>4.6682486666666662E-2</v>
      </c>
      <c r="S24" s="214">
        <f t="shared" si="18"/>
        <v>6.6078999999999999E-2</v>
      </c>
      <c r="T24" s="214">
        <f t="shared" si="18"/>
        <v>0</v>
      </c>
      <c r="U24" s="214">
        <f t="shared" si="18"/>
        <v>0</v>
      </c>
      <c r="V24" s="214">
        <f t="shared" si="18"/>
        <v>1.6689949999999999E-2</v>
      </c>
      <c r="W24" s="214">
        <f t="shared" si="18"/>
        <v>1.4106666666666668E-2</v>
      </c>
      <c r="X24" s="214">
        <f t="shared" si="18"/>
        <v>1.5537458333333334E-2</v>
      </c>
      <c r="Y24" s="214">
        <f t="shared" si="19"/>
        <v>1.0893333333333335E-2</v>
      </c>
      <c r="Z24" s="214">
        <f t="shared" si="19"/>
        <v>2.6054208333333335E-2</v>
      </c>
      <c r="AA24" s="214">
        <f t="shared" si="19"/>
        <v>2.2499999999999999E-2</v>
      </c>
      <c r="AB24" s="214">
        <f t="shared" si="19"/>
        <v>2.1572999999999998E-2</v>
      </c>
      <c r="AC24" s="214">
        <f t="shared" si="19"/>
        <v>1.4957475E-2</v>
      </c>
      <c r="AD24" s="214">
        <f t="shared" si="19"/>
        <v>8.3173750000000001E-3</v>
      </c>
      <c r="AE24" s="214">
        <f t="shared" si="19"/>
        <v>0</v>
      </c>
      <c r="AF24" s="214">
        <f t="shared" si="19"/>
        <v>0.14417581248000003</v>
      </c>
      <c r="AG24" s="214">
        <f t="shared" si="19"/>
        <v>0.17964099400000003</v>
      </c>
      <c r="AH24" s="214">
        <f t="shared" si="19"/>
        <v>0</v>
      </c>
      <c r="AI24" s="214">
        <f t="shared" si="19"/>
        <v>7.3829999999999998E-3</v>
      </c>
      <c r="AJ24" s="214">
        <f t="shared" si="19"/>
        <v>2.35934E-2</v>
      </c>
      <c r="AK24" s="214">
        <f t="shared" si="19"/>
        <v>0</v>
      </c>
      <c r="AL24" s="214">
        <f t="shared" si="19"/>
        <v>1.6370249999999999E-2</v>
      </c>
      <c r="AM24" s="214">
        <f t="shared" si="19"/>
        <v>1.7325E-2</v>
      </c>
      <c r="AN24" s="214">
        <f t="shared" si="19"/>
        <v>3.58575E-2</v>
      </c>
      <c r="AO24" s="214">
        <f t="shared" si="19"/>
        <v>2.9956652833333333E-2</v>
      </c>
      <c r="AP24" s="214">
        <f t="shared" si="19"/>
        <v>0.120783925</v>
      </c>
      <c r="AQ24" s="214">
        <f t="shared" si="19"/>
        <v>0</v>
      </c>
      <c r="AR24" s="214">
        <f t="shared" si="19"/>
        <v>3.0843345000000001E-2</v>
      </c>
      <c r="AS24" s="214">
        <f t="shared" si="19"/>
        <v>1.5344999999999999E-2</v>
      </c>
      <c r="AT24" s="214">
        <f t="shared" si="19"/>
        <v>1.5897552083333336E-2</v>
      </c>
      <c r="AU24" s="214">
        <f t="shared" si="19"/>
        <v>3.2035358333333333E-2</v>
      </c>
      <c r="AV24" s="214">
        <f t="shared" si="19"/>
        <v>3.9146E-2</v>
      </c>
      <c r="AW24" s="214">
        <f t="shared" si="19"/>
        <v>3.8346328333333332E-2</v>
      </c>
      <c r="AX24" s="214">
        <f t="shared" si="19"/>
        <v>0.12209131071428568</v>
      </c>
      <c r="AY24" s="214">
        <f t="shared" si="19"/>
        <v>5.2265199999999998E-2</v>
      </c>
      <c r="AZ24" s="214">
        <f t="shared" si="19"/>
        <v>5.083E-2</v>
      </c>
      <c r="BA24" s="214">
        <f t="shared" si="19"/>
        <v>9.5331866666666668E-2</v>
      </c>
      <c r="BB24" s="214">
        <f t="shared" si="19"/>
        <v>0.29424780672000006</v>
      </c>
      <c r="BC24" s="214">
        <f t="shared" si="19"/>
        <v>0.10487802857142857</v>
      </c>
      <c r="BD24" s="214">
        <f t="shared" si="19"/>
        <v>0.48362117529600002</v>
      </c>
      <c r="BE24" s="214">
        <f t="shared" si="19"/>
        <v>1.7476837499999998E-2</v>
      </c>
      <c r="BF24" s="214">
        <f t="shared" si="19"/>
        <v>0</v>
      </c>
      <c r="BG24" s="214">
        <f t="shared" si="19"/>
        <v>4.8322115384615373E-2</v>
      </c>
      <c r="BH24" s="214">
        <f t="shared" si="19"/>
        <v>7.1769650416666664E-2</v>
      </c>
      <c r="BI24" s="214">
        <f t="shared" si="19"/>
        <v>0</v>
      </c>
      <c r="BJ24" s="214">
        <f t="shared" si="19"/>
        <v>0</v>
      </c>
      <c r="BK24" s="214">
        <f t="shared" si="19"/>
        <v>3.5398916666666662E-2</v>
      </c>
      <c r="BL24" s="214">
        <f t="shared" si="19"/>
        <v>2.8003622400000004E-2</v>
      </c>
      <c r="BM24" s="214">
        <f t="shared" si="19"/>
        <v>0.11155</v>
      </c>
      <c r="BN24" s="214">
        <f t="shared" si="19"/>
        <v>0.23805000000000001</v>
      </c>
      <c r="BO24" s="214">
        <f t="shared" si="19"/>
        <v>6.9629999999999997E-2</v>
      </c>
      <c r="BP24" s="214">
        <f t="shared" si="19"/>
        <v>8.2546041666666667E-2</v>
      </c>
      <c r="BQ24" s="214">
        <f t="shared" si="19"/>
        <v>0.10652916666666667</v>
      </c>
      <c r="BR24" s="214">
        <f t="shared" si="19"/>
        <v>9.0456924250000001E-2</v>
      </c>
      <c r="BS24" s="214">
        <f t="shared" si="19"/>
        <v>1.2937499999999999E-2</v>
      </c>
      <c r="BT24" s="214">
        <f t="shared" si="19"/>
        <v>7.0977999999999996E-3</v>
      </c>
      <c r="BU24" s="214">
        <f t="shared" si="19"/>
        <v>3.7260000000000001E-3</v>
      </c>
      <c r="BV24" s="214">
        <f t="shared" si="20"/>
        <v>0.11546257969645436</v>
      </c>
      <c r="BW24" s="214">
        <f t="shared" si="21"/>
        <v>5.0904063216335407E-2</v>
      </c>
      <c r="BX24" s="214">
        <f t="shared" si="22"/>
        <v>1.7861232808330268E-2</v>
      </c>
      <c r="BY24" s="214">
        <f t="shared" si="23"/>
        <v>6.6853413834725844E-2</v>
      </c>
      <c r="BZ24" s="214">
        <f t="shared" si="24"/>
        <v>1.9626493576421676E-2</v>
      </c>
      <c r="CA24" s="295">
        <f t="shared" si="25"/>
        <v>4.4006417167510135</v>
      </c>
      <c r="CB24" s="163">
        <f t="shared" ref="CB24:CB87" si="38">+CB23</f>
        <v>0.2</v>
      </c>
      <c r="CC24" s="163">
        <f t="shared" si="26"/>
        <v>0.46006417167510139</v>
      </c>
      <c r="CD24" s="163">
        <f t="shared" si="27"/>
        <v>0.22083333333333335</v>
      </c>
      <c r="CE24" s="165">
        <f t="shared" si="28"/>
        <v>3.719744211742579</v>
      </c>
      <c r="CF24" s="163">
        <f>'Other Income'!$B$20/12</f>
        <v>1.0929316444444444</v>
      </c>
      <c r="CG24" s="302">
        <f t="shared" si="16"/>
        <v>5.0126758561870233</v>
      </c>
      <c r="CH24" s="295">
        <f t="shared" si="29"/>
        <v>4.1299339336187462</v>
      </c>
      <c r="CI24" s="163">
        <f t="shared" si="30"/>
        <v>0.2</v>
      </c>
      <c r="CJ24" s="163">
        <f t="shared" si="31"/>
        <v>0.43299339336187465</v>
      </c>
      <c r="CK24" s="163">
        <f t="shared" si="32"/>
        <v>0.22083333333333335</v>
      </c>
      <c r="CL24" s="165">
        <f t="shared" si="33"/>
        <v>3.4761072069235381</v>
      </c>
      <c r="CM24" s="296">
        <f t="shared" si="34"/>
        <v>4.7690388513679824</v>
      </c>
    </row>
    <row r="25" spans="1:91" s="159" customFormat="1" x14ac:dyDescent="0.25">
      <c r="B25" s="257">
        <f t="shared" si="35"/>
        <v>4</v>
      </c>
      <c r="C25" s="255">
        <f t="shared" si="36"/>
        <v>45412</v>
      </c>
      <c r="D25" s="214">
        <f t="shared" si="37"/>
        <v>0.41864606515200004</v>
      </c>
      <c r="E25" s="214">
        <f t="shared" si="17"/>
        <v>0.16490137883333331</v>
      </c>
      <c r="F25" s="214">
        <f t="shared" si="17"/>
        <v>0.14001571999999998</v>
      </c>
      <c r="G25" s="214">
        <f t="shared" si="17"/>
        <v>9.9000000000000008E-3</v>
      </c>
      <c r="H25" s="214">
        <f t="shared" si="17"/>
        <v>1.8944812499999998E-2</v>
      </c>
      <c r="I25" s="214">
        <f t="shared" si="18"/>
        <v>3.2440924999999995E-2</v>
      </c>
      <c r="J25" s="214">
        <f t="shared" si="18"/>
        <v>4.3807499999999999E-2</v>
      </c>
      <c r="K25" s="214">
        <f t="shared" si="18"/>
        <v>4.5347499999999999E-2</v>
      </c>
      <c r="L25" s="214">
        <f t="shared" si="18"/>
        <v>2.4843162499999995E-2</v>
      </c>
      <c r="M25" s="214">
        <f t="shared" si="18"/>
        <v>2.9253124999999994E-2</v>
      </c>
      <c r="N25" s="214">
        <f t="shared" si="18"/>
        <v>2.4796876983749994E-2</v>
      </c>
      <c r="O25" s="214">
        <f t="shared" si="18"/>
        <v>2.3012500000000002E-2</v>
      </c>
      <c r="P25" s="214">
        <f t="shared" si="18"/>
        <v>1.7173333333333336E-2</v>
      </c>
      <c r="Q25" s="214">
        <f t="shared" si="18"/>
        <v>0</v>
      </c>
      <c r="R25" s="214">
        <f t="shared" si="18"/>
        <v>4.6682486666666662E-2</v>
      </c>
      <c r="S25" s="214">
        <f t="shared" si="18"/>
        <v>6.6078999999999999E-2</v>
      </c>
      <c r="T25" s="214">
        <f t="shared" si="18"/>
        <v>0</v>
      </c>
      <c r="U25" s="214">
        <f t="shared" si="18"/>
        <v>0</v>
      </c>
      <c r="V25" s="214">
        <f t="shared" si="18"/>
        <v>1.6689949999999999E-2</v>
      </c>
      <c r="W25" s="214">
        <f t="shared" si="18"/>
        <v>1.6222666666666666E-2</v>
      </c>
      <c r="X25" s="214">
        <f t="shared" si="18"/>
        <v>1.7868077083333333E-2</v>
      </c>
      <c r="Y25" s="214">
        <f t="shared" si="19"/>
        <v>1.0893333333333335E-2</v>
      </c>
      <c r="Z25" s="214">
        <f t="shared" si="19"/>
        <v>2.6054208333333335E-2</v>
      </c>
      <c r="AA25" s="214">
        <f t="shared" si="19"/>
        <v>2.2499999999999999E-2</v>
      </c>
      <c r="AB25" s="214">
        <f t="shared" si="19"/>
        <v>2.1572999999999998E-2</v>
      </c>
      <c r="AC25" s="214">
        <f t="shared" si="19"/>
        <v>1.4957475E-2</v>
      </c>
      <c r="AD25" s="214">
        <f t="shared" si="19"/>
        <v>8.3173750000000001E-3</v>
      </c>
      <c r="AE25" s="214">
        <f t="shared" si="19"/>
        <v>0</v>
      </c>
      <c r="AF25" s="214">
        <f t="shared" si="19"/>
        <v>0.14417581248000003</v>
      </c>
      <c r="AG25" s="214">
        <f t="shared" si="19"/>
        <v>0.17964099400000003</v>
      </c>
      <c r="AH25" s="214">
        <f t="shared" si="19"/>
        <v>0</v>
      </c>
      <c r="AI25" s="214">
        <f t="shared" si="19"/>
        <v>7.3829999999999998E-3</v>
      </c>
      <c r="AJ25" s="214">
        <f t="shared" si="19"/>
        <v>2.35934E-2</v>
      </c>
      <c r="AK25" s="214">
        <f t="shared" si="19"/>
        <v>0</v>
      </c>
      <c r="AL25" s="214">
        <f t="shared" si="19"/>
        <v>1.6370249999999999E-2</v>
      </c>
      <c r="AM25" s="214">
        <f t="shared" si="19"/>
        <v>1.7325E-2</v>
      </c>
      <c r="AN25" s="214">
        <f t="shared" si="19"/>
        <v>3.58575E-2</v>
      </c>
      <c r="AO25" s="214">
        <f t="shared" si="19"/>
        <v>2.9956652833333333E-2</v>
      </c>
      <c r="AP25" s="214">
        <f t="shared" si="19"/>
        <v>0.120783925</v>
      </c>
      <c r="AQ25" s="214">
        <f t="shared" si="19"/>
        <v>0</v>
      </c>
      <c r="AR25" s="214">
        <f t="shared" si="19"/>
        <v>3.0843345000000001E-2</v>
      </c>
      <c r="AS25" s="214">
        <f t="shared" si="19"/>
        <v>1.5344999999999999E-2</v>
      </c>
      <c r="AT25" s="214">
        <f t="shared" si="19"/>
        <v>1.5897552083333336E-2</v>
      </c>
      <c r="AU25" s="214">
        <f t="shared" si="19"/>
        <v>3.2035358333333333E-2</v>
      </c>
      <c r="AV25" s="214">
        <f t="shared" si="19"/>
        <v>3.9146E-2</v>
      </c>
      <c r="AW25" s="214">
        <f t="shared" si="19"/>
        <v>3.8346328333333332E-2</v>
      </c>
      <c r="AX25" s="214">
        <f t="shared" si="19"/>
        <v>0.12209131071428568</v>
      </c>
      <c r="AY25" s="214">
        <f t="shared" si="19"/>
        <v>5.2265199999999998E-2</v>
      </c>
      <c r="AZ25" s="214">
        <f t="shared" si="19"/>
        <v>5.083E-2</v>
      </c>
      <c r="BA25" s="214">
        <f t="shared" si="19"/>
        <v>9.5331866666666668E-2</v>
      </c>
      <c r="BB25" s="214">
        <f t="shared" si="19"/>
        <v>0.29424780672000006</v>
      </c>
      <c r="BC25" s="214">
        <f t="shared" si="19"/>
        <v>0.10487802857142857</v>
      </c>
      <c r="BD25" s="214">
        <f t="shared" si="19"/>
        <v>0.48362117529600002</v>
      </c>
      <c r="BE25" s="214">
        <f t="shared" si="19"/>
        <v>1.7476837499999998E-2</v>
      </c>
      <c r="BF25" s="214">
        <f t="shared" si="19"/>
        <v>0</v>
      </c>
      <c r="BG25" s="214">
        <f t="shared" si="19"/>
        <v>4.8322115384615373E-2</v>
      </c>
      <c r="BH25" s="214">
        <f t="shared" si="19"/>
        <v>7.1769650416666664E-2</v>
      </c>
      <c r="BI25" s="214">
        <f t="shared" si="19"/>
        <v>0</v>
      </c>
      <c r="BJ25" s="214">
        <f t="shared" si="19"/>
        <v>0</v>
      </c>
      <c r="BK25" s="214">
        <f t="shared" si="19"/>
        <v>3.5398916666666662E-2</v>
      </c>
      <c r="BL25" s="214">
        <f t="shared" si="19"/>
        <v>3.220416576E-2</v>
      </c>
      <c r="BM25" s="214">
        <f t="shared" si="19"/>
        <v>0.11155</v>
      </c>
      <c r="BN25" s="214">
        <f t="shared" si="19"/>
        <v>0.23805000000000001</v>
      </c>
      <c r="BO25" s="214">
        <f t="shared" si="19"/>
        <v>6.9629999999999997E-2</v>
      </c>
      <c r="BP25" s="214">
        <f t="shared" si="19"/>
        <v>9.4927947916666658E-2</v>
      </c>
      <c r="BQ25" s="214">
        <f t="shared" si="19"/>
        <v>0.10652916666666667</v>
      </c>
      <c r="BR25" s="214">
        <f t="shared" si="19"/>
        <v>9.0456924250000001E-2</v>
      </c>
      <c r="BS25" s="214">
        <f t="shared" si="19"/>
        <v>1.2937499999999999E-2</v>
      </c>
      <c r="BT25" s="214">
        <f t="shared" si="19"/>
        <v>7.0977999999999996E-3</v>
      </c>
      <c r="BU25" s="214">
        <f t="shared" si="19"/>
        <v>3.7260000000000001E-3</v>
      </c>
      <c r="BV25" s="214">
        <f t="shared" si="20"/>
        <v>0.11546257969645436</v>
      </c>
      <c r="BW25" s="214">
        <f t="shared" si="21"/>
        <v>5.0904063216335407E-2</v>
      </c>
      <c r="BX25" s="214">
        <f t="shared" si="22"/>
        <v>1.7861232808330268E-2</v>
      </c>
      <c r="BY25" s="214">
        <f t="shared" si="23"/>
        <v>6.6853413834725844E-2</v>
      </c>
      <c r="BZ25" s="214">
        <f t="shared" si="24"/>
        <v>1.9626493576421676E-2</v>
      </c>
      <c r="CA25" s="295">
        <f t="shared" si="25"/>
        <v>4.4216707851110133</v>
      </c>
      <c r="CB25" s="163">
        <f t="shared" si="38"/>
        <v>0.2</v>
      </c>
      <c r="CC25" s="163">
        <f t="shared" si="26"/>
        <v>0.46216707851110139</v>
      </c>
      <c r="CD25" s="163">
        <f t="shared" si="27"/>
        <v>0.22083333333333335</v>
      </c>
      <c r="CE25" s="165">
        <f t="shared" si="28"/>
        <v>3.7386703732665785</v>
      </c>
      <c r="CF25" s="163">
        <f>'Other Income'!$B$20/12</f>
        <v>1.0929316444444444</v>
      </c>
      <c r="CG25" s="302">
        <f t="shared" si="16"/>
        <v>5.0316020177110232</v>
      </c>
      <c r="CH25" s="295">
        <f t="shared" si="29"/>
        <v>4.150963001978746</v>
      </c>
      <c r="CI25" s="163">
        <f t="shared" si="30"/>
        <v>0.2</v>
      </c>
      <c r="CJ25" s="163">
        <f t="shared" si="31"/>
        <v>0.43509630019787465</v>
      </c>
      <c r="CK25" s="163">
        <f t="shared" si="32"/>
        <v>0.22083333333333335</v>
      </c>
      <c r="CL25" s="165">
        <f t="shared" si="33"/>
        <v>3.4950333684475381</v>
      </c>
      <c r="CM25" s="296">
        <f t="shared" si="34"/>
        <v>4.7879650128919824</v>
      </c>
    </row>
    <row r="26" spans="1:91" s="159" customFormat="1" x14ac:dyDescent="0.25">
      <c r="B26" s="257">
        <f t="shared" si="35"/>
        <v>5</v>
      </c>
      <c r="C26" s="255">
        <f t="shared" si="36"/>
        <v>45443</v>
      </c>
      <c r="D26" s="214">
        <f t="shared" si="37"/>
        <v>0.41864606515200004</v>
      </c>
      <c r="E26" s="214">
        <f t="shared" si="17"/>
        <v>0.16490137883333331</v>
      </c>
      <c r="F26" s="214">
        <f t="shared" si="17"/>
        <v>0.14001571999999998</v>
      </c>
      <c r="G26" s="214">
        <f t="shared" si="17"/>
        <v>9.9000000000000008E-3</v>
      </c>
      <c r="H26" s="214">
        <f t="shared" si="17"/>
        <v>1.8944812499999998E-2</v>
      </c>
      <c r="I26" s="214">
        <f t="shared" si="18"/>
        <v>3.2440924999999995E-2</v>
      </c>
      <c r="J26" s="214">
        <f t="shared" si="18"/>
        <v>4.3807499999999999E-2</v>
      </c>
      <c r="K26" s="214">
        <f t="shared" si="18"/>
        <v>4.5347499999999999E-2</v>
      </c>
      <c r="L26" s="214">
        <f t="shared" si="18"/>
        <v>2.4843162499999995E-2</v>
      </c>
      <c r="M26" s="214">
        <f t="shared" si="18"/>
        <v>2.9253124999999994E-2</v>
      </c>
      <c r="N26" s="214">
        <f t="shared" si="18"/>
        <v>2.4796876983749994E-2</v>
      </c>
      <c r="O26" s="214">
        <f t="shared" si="18"/>
        <v>2.3012500000000002E-2</v>
      </c>
      <c r="P26" s="214">
        <f t="shared" si="18"/>
        <v>1.7173333333333336E-2</v>
      </c>
      <c r="Q26" s="214">
        <f t="shared" si="18"/>
        <v>0</v>
      </c>
      <c r="R26" s="214">
        <f t="shared" si="18"/>
        <v>4.6682486666666662E-2</v>
      </c>
      <c r="S26" s="214">
        <f t="shared" si="18"/>
        <v>6.6078999999999999E-2</v>
      </c>
      <c r="T26" s="214">
        <f t="shared" si="18"/>
        <v>0</v>
      </c>
      <c r="U26" s="214">
        <f t="shared" si="18"/>
        <v>0</v>
      </c>
      <c r="V26" s="214">
        <f t="shared" si="18"/>
        <v>1.6689949999999999E-2</v>
      </c>
      <c r="W26" s="214">
        <f t="shared" si="18"/>
        <v>1.6222666666666666E-2</v>
      </c>
      <c r="X26" s="214">
        <f t="shared" si="18"/>
        <v>1.7868077083333333E-2</v>
      </c>
      <c r="Y26" s="214">
        <f t="shared" si="19"/>
        <v>1.0893333333333335E-2</v>
      </c>
      <c r="Z26" s="214">
        <f t="shared" si="19"/>
        <v>2.6054208333333335E-2</v>
      </c>
      <c r="AA26" s="214">
        <f t="shared" si="19"/>
        <v>2.2499999999999999E-2</v>
      </c>
      <c r="AB26" s="214">
        <f t="shared" si="19"/>
        <v>2.1572999999999998E-2</v>
      </c>
      <c r="AC26" s="214">
        <f t="shared" si="19"/>
        <v>1.4957475E-2</v>
      </c>
      <c r="AD26" s="214">
        <f t="shared" si="19"/>
        <v>8.3173750000000001E-3</v>
      </c>
      <c r="AE26" s="214">
        <f t="shared" si="19"/>
        <v>0</v>
      </c>
      <c r="AF26" s="214">
        <f t="shared" si="19"/>
        <v>0.14417581248000003</v>
      </c>
      <c r="AG26" s="214">
        <f t="shared" si="19"/>
        <v>0.17964099400000003</v>
      </c>
      <c r="AH26" s="214">
        <f t="shared" si="19"/>
        <v>0</v>
      </c>
      <c r="AI26" s="214">
        <f t="shared" si="19"/>
        <v>7.3829999999999998E-3</v>
      </c>
      <c r="AJ26" s="214">
        <f t="shared" si="19"/>
        <v>2.35934E-2</v>
      </c>
      <c r="AK26" s="214">
        <f t="shared" si="19"/>
        <v>0</v>
      </c>
      <c r="AL26" s="214">
        <f t="shared" si="19"/>
        <v>1.6370249999999999E-2</v>
      </c>
      <c r="AM26" s="214">
        <f t="shared" si="19"/>
        <v>1.7325E-2</v>
      </c>
      <c r="AN26" s="214">
        <f t="shared" si="19"/>
        <v>3.58575E-2</v>
      </c>
      <c r="AO26" s="214">
        <f t="shared" si="19"/>
        <v>2.9956652833333333E-2</v>
      </c>
      <c r="AP26" s="214">
        <f t="shared" si="19"/>
        <v>0.120783925</v>
      </c>
      <c r="AQ26" s="214">
        <f t="shared" si="19"/>
        <v>0</v>
      </c>
      <c r="AR26" s="214">
        <f t="shared" si="19"/>
        <v>3.0843345000000001E-2</v>
      </c>
      <c r="AS26" s="214">
        <f t="shared" si="19"/>
        <v>1.5344999999999999E-2</v>
      </c>
      <c r="AT26" s="214">
        <f t="shared" si="19"/>
        <v>1.5897552083333336E-2</v>
      </c>
      <c r="AU26" s="214">
        <f t="shared" si="19"/>
        <v>3.2035358333333333E-2</v>
      </c>
      <c r="AV26" s="214">
        <f t="shared" si="19"/>
        <v>3.9146E-2</v>
      </c>
      <c r="AW26" s="214">
        <f t="shared" si="19"/>
        <v>3.8346328333333332E-2</v>
      </c>
      <c r="AX26" s="214">
        <f t="shared" si="19"/>
        <v>0.12209131071428568</v>
      </c>
      <c r="AY26" s="214">
        <f t="shared" si="19"/>
        <v>5.2265199999999998E-2</v>
      </c>
      <c r="AZ26" s="214">
        <f t="shared" si="19"/>
        <v>5.8454499999999993E-2</v>
      </c>
      <c r="BA26" s="214">
        <f t="shared" si="19"/>
        <v>9.5331866666666668E-2</v>
      </c>
      <c r="BB26" s="214">
        <f t="shared" si="19"/>
        <v>0.29424780672000006</v>
      </c>
      <c r="BC26" s="214">
        <f t="shared" si="19"/>
        <v>0.10487802857142857</v>
      </c>
      <c r="BD26" s="214">
        <f t="shared" si="19"/>
        <v>0.48362117529600002</v>
      </c>
      <c r="BE26" s="214">
        <f t="shared" si="19"/>
        <v>1.7476837499999998E-2</v>
      </c>
      <c r="BF26" s="214">
        <f t="shared" si="19"/>
        <v>0</v>
      </c>
      <c r="BG26" s="214">
        <f t="shared" si="19"/>
        <v>4.8322115384615373E-2</v>
      </c>
      <c r="BH26" s="214">
        <f t="shared" si="19"/>
        <v>7.1769650416666664E-2</v>
      </c>
      <c r="BI26" s="214">
        <f t="shared" si="19"/>
        <v>0</v>
      </c>
      <c r="BJ26" s="214">
        <f t="shared" si="19"/>
        <v>0</v>
      </c>
      <c r="BK26" s="214">
        <f t="shared" si="19"/>
        <v>3.5398916666666662E-2</v>
      </c>
      <c r="BL26" s="214">
        <f t="shared" si="19"/>
        <v>3.220416576E-2</v>
      </c>
      <c r="BM26" s="214">
        <f t="shared" si="19"/>
        <v>0.11155</v>
      </c>
      <c r="BN26" s="214">
        <f t="shared" si="19"/>
        <v>0.23805000000000001</v>
      </c>
      <c r="BO26" s="214">
        <f t="shared" si="19"/>
        <v>6.9629999999999997E-2</v>
      </c>
      <c r="BP26" s="214">
        <f t="shared" si="19"/>
        <v>9.4927947916666658E-2</v>
      </c>
      <c r="BQ26" s="214">
        <f t="shared" si="19"/>
        <v>0.10652916666666667</v>
      </c>
      <c r="BR26" s="214">
        <f t="shared" si="19"/>
        <v>9.0456924250000001E-2</v>
      </c>
      <c r="BS26" s="214">
        <f t="shared" si="19"/>
        <v>1.2937499999999999E-2</v>
      </c>
      <c r="BT26" s="214">
        <f t="shared" si="19"/>
        <v>7.0977999999999996E-3</v>
      </c>
      <c r="BU26" s="214">
        <f t="shared" si="19"/>
        <v>3.7260000000000001E-3</v>
      </c>
      <c r="BV26" s="214">
        <f t="shared" si="20"/>
        <v>0.11546257969645436</v>
      </c>
      <c r="BW26" s="214">
        <f t="shared" si="21"/>
        <v>5.0904063216335407E-2</v>
      </c>
      <c r="BX26" s="214">
        <f t="shared" si="22"/>
        <v>1.7861232808330268E-2</v>
      </c>
      <c r="BY26" s="214">
        <f t="shared" si="23"/>
        <v>6.6853413834725844E-2</v>
      </c>
      <c r="BZ26" s="214">
        <f t="shared" si="24"/>
        <v>1.9626493576421676E-2</v>
      </c>
      <c r="CA26" s="295">
        <f t="shared" si="25"/>
        <v>4.4292952851110128</v>
      </c>
      <c r="CB26" s="163">
        <f t="shared" si="38"/>
        <v>0.2</v>
      </c>
      <c r="CC26" s="163">
        <f t="shared" si="26"/>
        <v>0.46292952851110131</v>
      </c>
      <c r="CD26" s="163">
        <f t="shared" si="27"/>
        <v>0.22083333333333335</v>
      </c>
      <c r="CE26" s="165">
        <f t="shared" si="28"/>
        <v>3.7455324232665781</v>
      </c>
      <c r="CF26" s="163">
        <f>'Other Income'!$B$20/12</f>
        <v>1.0929316444444444</v>
      </c>
      <c r="CG26" s="302">
        <f t="shared" si="16"/>
        <v>5.0384640677110228</v>
      </c>
      <c r="CH26" s="295">
        <f t="shared" si="29"/>
        <v>4.1585875019787455</v>
      </c>
      <c r="CI26" s="163">
        <f t="shared" si="30"/>
        <v>0.2</v>
      </c>
      <c r="CJ26" s="163">
        <f t="shared" si="31"/>
        <v>0.43585875019787457</v>
      </c>
      <c r="CK26" s="163">
        <f t="shared" si="32"/>
        <v>0.22083333333333335</v>
      </c>
      <c r="CL26" s="165">
        <f t="shared" si="33"/>
        <v>3.5018954184475377</v>
      </c>
      <c r="CM26" s="296">
        <f t="shared" si="34"/>
        <v>4.794827062891982</v>
      </c>
    </row>
    <row r="27" spans="1:91" s="159" customFormat="1" x14ac:dyDescent="0.25">
      <c r="B27" s="257">
        <f t="shared" si="35"/>
        <v>6</v>
      </c>
      <c r="C27" s="255">
        <f t="shared" si="36"/>
        <v>45473</v>
      </c>
      <c r="D27" s="214">
        <f t="shared" si="37"/>
        <v>0.41864606515200004</v>
      </c>
      <c r="E27" s="214">
        <f t="shared" si="17"/>
        <v>0.16490137883333331</v>
      </c>
      <c r="F27" s="214">
        <f t="shared" si="17"/>
        <v>0.14001571999999998</v>
      </c>
      <c r="G27" s="214">
        <f t="shared" si="17"/>
        <v>9.9000000000000008E-3</v>
      </c>
      <c r="H27" s="214">
        <f t="shared" si="17"/>
        <v>1.8944812499999998E-2</v>
      </c>
      <c r="I27" s="214">
        <f t="shared" si="18"/>
        <v>3.2440924999999995E-2</v>
      </c>
      <c r="J27" s="214">
        <f t="shared" si="18"/>
        <v>4.3807499999999999E-2</v>
      </c>
      <c r="K27" s="214">
        <f t="shared" si="18"/>
        <v>4.5347499999999999E-2</v>
      </c>
      <c r="L27" s="214">
        <f t="shared" si="18"/>
        <v>2.4843162499999995E-2</v>
      </c>
      <c r="M27" s="214">
        <f t="shared" si="18"/>
        <v>2.9253124999999994E-2</v>
      </c>
      <c r="N27" s="214">
        <f t="shared" si="18"/>
        <v>2.4796876983749994E-2</v>
      </c>
      <c r="O27" s="214">
        <f t="shared" si="18"/>
        <v>2.3012500000000002E-2</v>
      </c>
      <c r="P27" s="214">
        <f t="shared" si="18"/>
        <v>1.7173333333333336E-2</v>
      </c>
      <c r="Q27" s="214">
        <f t="shared" si="18"/>
        <v>0</v>
      </c>
      <c r="R27" s="214">
        <f t="shared" si="18"/>
        <v>4.6682486666666662E-2</v>
      </c>
      <c r="S27" s="214">
        <f t="shared" si="18"/>
        <v>6.6078999999999999E-2</v>
      </c>
      <c r="T27" s="214">
        <f t="shared" si="18"/>
        <v>0</v>
      </c>
      <c r="U27" s="214">
        <f t="shared" si="18"/>
        <v>0</v>
      </c>
      <c r="V27" s="214">
        <f t="shared" si="18"/>
        <v>1.6689949999999999E-2</v>
      </c>
      <c r="W27" s="214">
        <f t="shared" si="18"/>
        <v>1.6222666666666666E-2</v>
      </c>
      <c r="X27" s="214">
        <f t="shared" si="18"/>
        <v>1.7868077083333333E-2</v>
      </c>
      <c r="Y27" s="214">
        <f t="shared" si="19"/>
        <v>1.0893333333333335E-2</v>
      </c>
      <c r="Z27" s="214">
        <f t="shared" si="19"/>
        <v>2.6054208333333335E-2</v>
      </c>
      <c r="AA27" s="214">
        <f t="shared" si="19"/>
        <v>2.2499999999999999E-2</v>
      </c>
      <c r="AB27" s="214">
        <f t="shared" si="19"/>
        <v>2.1572999999999998E-2</v>
      </c>
      <c r="AC27" s="214">
        <f t="shared" si="19"/>
        <v>1.4957475E-2</v>
      </c>
      <c r="AD27" s="214">
        <f t="shared" si="19"/>
        <v>8.3173750000000001E-3</v>
      </c>
      <c r="AE27" s="214">
        <f t="shared" si="19"/>
        <v>0</v>
      </c>
      <c r="AF27" s="214">
        <f t="shared" si="19"/>
        <v>0.14417581248000003</v>
      </c>
      <c r="AG27" s="214">
        <f t="shared" si="19"/>
        <v>0.17964099400000003</v>
      </c>
      <c r="AH27" s="214">
        <f t="shared" si="19"/>
        <v>0</v>
      </c>
      <c r="AI27" s="214">
        <f t="shared" si="19"/>
        <v>7.3829999999999998E-3</v>
      </c>
      <c r="AJ27" s="214">
        <f t="shared" si="19"/>
        <v>2.35934E-2</v>
      </c>
      <c r="AK27" s="214">
        <f t="shared" si="19"/>
        <v>0</v>
      </c>
      <c r="AL27" s="214">
        <f t="shared" si="19"/>
        <v>1.6370249999999999E-2</v>
      </c>
      <c r="AM27" s="214">
        <f t="shared" si="19"/>
        <v>1.7325E-2</v>
      </c>
      <c r="AN27" s="214">
        <f t="shared" si="19"/>
        <v>3.58575E-2</v>
      </c>
      <c r="AO27" s="214">
        <f t="shared" si="19"/>
        <v>2.9956652833333333E-2</v>
      </c>
      <c r="AP27" s="214">
        <f t="shared" si="19"/>
        <v>0.120783925</v>
      </c>
      <c r="AQ27" s="214">
        <f t="shared" si="19"/>
        <v>0</v>
      </c>
      <c r="AR27" s="214">
        <f t="shared" si="19"/>
        <v>3.0843345000000001E-2</v>
      </c>
      <c r="AS27" s="214">
        <f t="shared" si="19"/>
        <v>1.5344999999999999E-2</v>
      </c>
      <c r="AT27" s="214">
        <f t="shared" si="19"/>
        <v>1.5897552083333336E-2</v>
      </c>
      <c r="AU27" s="214">
        <f t="shared" si="19"/>
        <v>3.2035358333333333E-2</v>
      </c>
      <c r="AV27" s="214">
        <f t="shared" si="19"/>
        <v>3.9146E-2</v>
      </c>
      <c r="AW27" s="214">
        <f t="shared" si="19"/>
        <v>3.8346328333333332E-2</v>
      </c>
      <c r="AX27" s="214">
        <f t="shared" si="19"/>
        <v>0.12209131071428568</v>
      </c>
      <c r="AY27" s="214">
        <f t="shared" si="19"/>
        <v>5.2265199999999998E-2</v>
      </c>
      <c r="AZ27" s="214">
        <f t="shared" si="19"/>
        <v>5.8454499999999993E-2</v>
      </c>
      <c r="BA27" s="214">
        <f t="shared" si="19"/>
        <v>9.5331866666666668E-2</v>
      </c>
      <c r="BB27" s="214">
        <f t="shared" si="19"/>
        <v>0.29424780672000006</v>
      </c>
      <c r="BC27" s="214">
        <f t="shared" si="19"/>
        <v>0.10487802857142857</v>
      </c>
      <c r="BD27" s="214">
        <f t="shared" si="19"/>
        <v>0.48362117529600002</v>
      </c>
      <c r="BE27" s="214">
        <f t="shared" si="19"/>
        <v>1.7476837499999998E-2</v>
      </c>
      <c r="BF27" s="214">
        <f t="shared" si="19"/>
        <v>0</v>
      </c>
      <c r="BG27" s="214">
        <f t="shared" si="19"/>
        <v>4.8322115384615373E-2</v>
      </c>
      <c r="BH27" s="214">
        <f t="shared" si="19"/>
        <v>7.1769650416666664E-2</v>
      </c>
      <c r="BI27" s="214">
        <f t="shared" si="19"/>
        <v>0</v>
      </c>
      <c r="BJ27" s="214">
        <f t="shared" si="19"/>
        <v>0</v>
      </c>
      <c r="BK27" s="214">
        <f t="shared" si="19"/>
        <v>3.5398916666666662E-2</v>
      </c>
      <c r="BL27" s="214">
        <f t="shared" si="19"/>
        <v>3.220416576E-2</v>
      </c>
      <c r="BM27" s="214">
        <f t="shared" si="19"/>
        <v>0.11155</v>
      </c>
      <c r="BN27" s="214">
        <f t="shared" si="19"/>
        <v>0.23805000000000001</v>
      </c>
      <c r="BO27" s="214">
        <f t="shared" si="19"/>
        <v>8.0074499999999993E-2</v>
      </c>
      <c r="BP27" s="214">
        <f t="shared" si="19"/>
        <v>9.4927947916666658E-2</v>
      </c>
      <c r="BQ27" s="214">
        <f t="shared" si="19"/>
        <v>0.10652916666666667</v>
      </c>
      <c r="BR27" s="214">
        <f t="shared" si="19"/>
        <v>9.0456924250000001E-2</v>
      </c>
      <c r="BS27" s="214">
        <f t="shared" si="19"/>
        <v>1.2937499999999999E-2</v>
      </c>
      <c r="BT27" s="214">
        <f t="shared" si="19"/>
        <v>7.0977999999999996E-3</v>
      </c>
      <c r="BU27" s="214">
        <f t="shared" si="19"/>
        <v>3.7260000000000001E-3</v>
      </c>
      <c r="BV27" s="214">
        <f t="shared" si="20"/>
        <v>0.11546257969645436</v>
      </c>
      <c r="BW27" s="214">
        <f t="shared" si="21"/>
        <v>5.0904063216335407E-2</v>
      </c>
      <c r="BX27" s="214">
        <f t="shared" si="22"/>
        <v>1.7861232808330268E-2</v>
      </c>
      <c r="BY27" s="214">
        <f t="shared" si="23"/>
        <v>6.6853413834725844E-2</v>
      </c>
      <c r="BZ27" s="214">
        <f t="shared" si="24"/>
        <v>1.9626493576421676E-2</v>
      </c>
      <c r="CA27" s="295">
        <f t="shared" si="25"/>
        <v>4.439739785111013</v>
      </c>
      <c r="CB27" s="163">
        <f t="shared" si="38"/>
        <v>0.2</v>
      </c>
      <c r="CC27" s="163">
        <f t="shared" si="26"/>
        <v>0.46397397851110134</v>
      </c>
      <c r="CD27" s="163">
        <f t="shared" si="27"/>
        <v>0.22083333333333335</v>
      </c>
      <c r="CE27" s="165">
        <f t="shared" si="28"/>
        <v>3.7549324732665785</v>
      </c>
      <c r="CF27" s="163">
        <f>'Other Income'!$B$20/12</f>
        <v>1.0929316444444444</v>
      </c>
      <c r="CG27" s="302">
        <f t="shared" si="16"/>
        <v>5.0478641177110228</v>
      </c>
      <c r="CH27" s="295">
        <f t="shared" si="29"/>
        <v>4.1690320019787457</v>
      </c>
      <c r="CI27" s="163">
        <f t="shared" si="30"/>
        <v>0.2</v>
      </c>
      <c r="CJ27" s="163">
        <f t="shared" si="31"/>
        <v>0.4369032001978746</v>
      </c>
      <c r="CK27" s="163">
        <f t="shared" si="32"/>
        <v>0.22083333333333335</v>
      </c>
      <c r="CL27" s="165">
        <f t="shared" si="33"/>
        <v>3.5112954684475377</v>
      </c>
      <c r="CM27" s="296">
        <f t="shared" si="34"/>
        <v>4.804227112891982</v>
      </c>
    </row>
    <row r="28" spans="1:91" s="159" customFormat="1" x14ac:dyDescent="0.25">
      <c r="B28" s="257">
        <f t="shared" si="35"/>
        <v>7</v>
      </c>
      <c r="C28" s="255">
        <f t="shared" si="36"/>
        <v>45504</v>
      </c>
      <c r="D28" s="214">
        <f t="shared" si="37"/>
        <v>0.41864606515200004</v>
      </c>
      <c r="E28" s="214">
        <f t="shared" si="17"/>
        <v>0.16490137883333331</v>
      </c>
      <c r="F28" s="214">
        <f t="shared" si="17"/>
        <v>0.14001571999999998</v>
      </c>
      <c r="G28" s="214">
        <f t="shared" si="17"/>
        <v>9.9000000000000008E-3</v>
      </c>
      <c r="H28" s="214">
        <f t="shared" si="17"/>
        <v>1.8944812499999998E-2</v>
      </c>
      <c r="I28" s="214">
        <f t="shared" si="18"/>
        <v>3.2440924999999995E-2</v>
      </c>
      <c r="J28" s="214">
        <f t="shared" si="18"/>
        <v>4.3807499999999999E-2</v>
      </c>
      <c r="K28" s="214">
        <f t="shared" si="18"/>
        <v>4.5347499999999999E-2</v>
      </c>
      <c r="L28" s="214">
        <f t="shared" si="18"/>
        <v>2.4843162499999995E-2</v>
      </c>
      <c r="M28" s="214">
        <f t="shared" si="18"/>
        <v>2.9253124999999994E-2</v>
      </c>
      <c r="N28" s="214">
        <f t="shared" si="18"/>
        <v>2.4796876983749994E-2</v>
      </c>
      <c r="O28" s="214">
        <f t="shared" si="18"/>
        <v>2.3012500000000002E-2</v>
      </c>
      <c r="P28" s="214">
        <f t="shared" si="18"/>
        <v>1.7173333333333336E-2</v>
      </c>
      <c r="Q28" s="214">
        <f t="shared" si="18"/>
        <v>0</v>
      </c>
      <c r="R28" s="214">
        <f t="shared" si="18"/>
        <v>4.6682486666666662E-2</v>
      </c>
      <c r="S28" s="214">
        <f t="shared" si="18"/>
        <v>6.6078999999999999E-2</v>
      </c>
      <c r="T28" s="214">
        <f t="shared" si="18"/>
        <v>0</v>
      </c>
      <c r="U28" s="214">
        <f t="shared" si="18"/>
        <v>0</v>
      </c>
      <c r="V28" s="214">
        <f t="shared" si="18"/>
        <v>1.6689949999999999E-2</v>
      </c>
      <c r="W28" s="214">
        <f t="shared" si="18"/>
        <v>1.6222666666666666E-2</v>
      </c>
      <c r="X28" s="214">
        <f t="shared" si="18"/>
        <v>1.7868077083333333E-2</v>
      </c>
      <c r="Y28" s="214">
        <f t="shared" si="19"/>
        <v>1.0893333333333335E-2</v>
      </c>
      <c r="Z28" s="214">
        <f t="shared" si="19"/>
        <v>2.6054208333333335E-2</v>
      </c>
      <c r="AA28" s="214">
        <f t="shared" si="19"/>
        <v>2.2499999999999999E-2</v>
      </c>
      <c r="AB28" s="214">
        <f t="shared" si="19"/>
        <v>2.1572999999999998E-2</v>
      </c>
      <c r="AC28" s="214">
        <f t="shared" si="19"/>
        <v>1.4957475E-2</v>
      </c>
      <c r="AD28" s="214">
        <f t="shared" si="19"/>
        <v>8.3173750000000001E-3</v>
      </c>
      <c r="AE28" s="214">
        <f t="shared" si="19"/>
        <v>0</v>
      </c>
      <c r="AF28" s="214">
        <f t="shared" si="19"/>
        <v>0.14417581248000003</v>
      </c>
      <c r="AG28" s="214">
        <f t="shared" si="19"/>
        <v>0.17964099400000003</v>
      </c>
      <c r="AH28" s="214">
        <f t="shared" si="19"/>
        <v>0</v>
      </c>
      <c r="AI28" s="214">
        <f t="shared" ref="AI28:BU28" si="39">IF($C28&gt;AI$14,AI27,IF(AND(MONTH($C28)-MONTH(AI$5)=0,MOD((YEAR(AI$5)-YEAR($C28)),3)=0),AI27*(1+AI$16),AI27))</f>
        <v>7.3829999999999998E-3</v>
      </c>
      <c r="AJ28" s="214">
        <f t="shared" si="39"/>
        <v>2.35934E-2</v>
      </c>
      <c r="AK28" s="214">
        <f t="shared" si="39"/>
        <v>0</v>
      </c>
      <c r="AL28" s="214">
        <f t="shared" si="39"/>
        <v>1.6370249999999999E-2</v>
      </c>
      <c r="AM28" s="214">
        <f t="shared" si="39"/>
        <v>1.7325E-2</v>
      </c>
      <c r="AN28" s="214">
        <f t="shared" si="39"/>
        <v>3.58575E-2</v>
      </c>
      <c r="AO28" s="214">
        <f t="shared" si="39"/>
        <v>2.9956652833333333E-2</v>
      </c>
      <c r="AP28" s="214">
        <f t="shared" si="39"/>
        <v>0.120783925</v>
      </c>
      <c r="AQ28" s="214">
        <f t="shared" si="39"/>
        <v>0</v>
      </c>
      <c r="AR28" s="214">
        <f t="shared" si="39"/>
        <v>3.0843345000000001E-2</v>
      </c>
      <c r="AS28" s="214">
        <f t="shared" si="39"/>
        <v>1.5344999999999999E-2</v>
      </c>
      <c r="AT28" s="214">
        <f t="shared" si="39"/>
        <v>1.5897552083333336E-2</v>
      </c>
      <c r="AU28" s="214">
        <f t="shared" si="39"/>
        <v>3.2035358333333333E-2</v>
      </c>
      <c r="AV28" s="214">
        <f t="shared" si="39"/>
        <v>3.9146E-2</v>
      </c>
      <c r="AW28" s="214">
        <f t="shared" si="39"/>
        <v>3.8346328333333332E-2</v>
      </c>
      <c r="AX28" s="214">
        <f t="shared" si="39"/>
        <v>0.12209131071428568</v>
      </c>
      <c r="AY28" s="214">
        <f t="shared" si="39"/>
        <v>5.2265199999999998E-2</v>
      </c>
      <c r="AZ28" s="214">
        <f t="shared" si="39"/>
        <v>5.8454499999999993E-2</v>
      </c>
      <c r="BA28" s="214">
        <f t="shared" si="39"/>
        <v>9.5331866666666668E-2</v>
      </c>
      <c r="BB28" s="214">
        <f t="shared" si="39"/>
        <v>0.29424780672000006</v>
      </c>
      <c r="BC28" s="214">
        <f t="shared" si="39"/>
        <v>0.10487802857142857</v>
      </c>
      <c r="BD28" s="214">
        <f t="shared" si="39"/>
        <v>0.48362117529600002</v>
      </c>
      <c r="BE28" s="214">
        <f t="shared" si="39"/>
        <v>1.7476837499999998E-2</v>
      </c>
      <c r="BF28" s="214">
        <f t="shared" si="39"/>
        <v>0</v>
      </c>
      <c r="BG28" s="214">
        <f t="shared" si="39"/>
        <v>4.8322115384615373E-2</v>
      </c>
      <c r="BH28" s="214">
        <f t="shared" si="39"/>
        <v>7.1769650416666664E-2</v>
      </c>
      <c r="BI28" s="214">
        <f t="shared" si="39"/>
        <v>0</v>
      </c>
      <c r="BJ28" s="214">
        <f t="shared" si="39"/>
        <v>0</v>
      </c>
      <c r="BK28" s="214">
        <f t="shared" si="39"/>
        <v>3.5398916666666662E-2</v>
      </c>
      <c r="BL28" s="214">
        <f t="shared" si="39"/>
        <v>3.220416576E-2</v>
      </c>
      <c r="BM28" s="214">
        <f t="shared" si="39"/>
        <v>0.11155</v>
      </c>
      <c r="BN28" s="214">
        <f t="shared" si="39"/>
        <v>0.23805000000000001</v>
      </c>
      <c r="BO28" s="214">
        <f t="shared" si="39"/>
        <v>8.0074499999999993E-2</v>
      </c>
      <c r="BP28" s="214">
        <f t="shared" si="39"/>
        <v>9.4927947916666658E-2</v>
      </c>
      <c r="BQ28" s="214">
        <f t="shared" si="39"/>
        <v>0.10652916666666667</v>
      </c>
      <c r="BR28" s="214">
        <f t="shared" si="39"/>
        <v>9.0456924250000001E-2</v>
      </c>
      <c r="BS28" s="214">
        <f t="shared" si="39"/>
        <v>1.2937499999999999E-2</v>
      </c>
      <c r="BT28" s="214">
        <f t="shared" si="39"/>
        <v>7.0977999999999996E-3</v>
      </c>
      <c r="BU28" s="214">
        <f t="shared" si="39"/>
        <v>3.7260000000000001E-3</v>
      </c>
      <c r="BV28" s="214">
        <f t="shared" si="20"/>
        <v>0.11546257969645436</v>
      </c>
      <c r="BW28" s="214">
        <f t="shared" si="21"/>
        <v>5.0904063216335407E-2</v>
      </c>
      <c r="BX28" s="214">
        <f t="shared" si="22"/>
        <v>1.7861232808330268E-2</v>
      </c>
      <c r="BY28" s="214">
        <f t="shared" si="23"/>
        <v>6.6853413834725844E-2</v>
      </c>
      <c r="BZ28" s="214">
        <f t="shared" si="24"/>
        <v>1.9626493576421676E-2</v>
      </c>
      <c r="CA28" s="295">
        <f t="shared" si="25"/>
        <v>4.439739785111013</v>
      </c>
      <c r="CB28" s="163">
        <f t="shared" si="38"/>
        <v>0.2</v>
      </c>
      <c r="CC28" s="163">
        <f t="shared" si="26"/>
        <v>0.46397397851110134</v>
      </c>
      <c r="CD28" s="163">
        <f t="shared" si="27"/>
        <v>0.22083333333333335</v>
      </c>
      <c r="CE28" s="165">
        <f t="shared" si="28"/>
        <v>3.7549324732665785</v>
      </c>
      <c r="CF28" s="163">
        <f>'Other Income'!$B$20/12</f>
        <v>1.0929316444444444</v>
      </c>
      <c r="CG28" s="302">
        <f t="shared" si="16"/>
        <v>5.0478641177110228</v>
      </c>
      <c r="CH28" s="295">
        <f t="shared" si="29"/>
        <v>4.1690320019787457</v>
      </c>
      <c r="CI28" s="163">
        <f t="shared" si="30"/>
        <v>0.2</v>
      </c>
      <c r="CJ28" s="163">
        <f t="shared" si="31"/>
        <v>0.4369032001978746</v>
      </c>
      <c r="CK28" s="163">
        <f t="shared" si="32"/>
        <v>0.22083333333333335</v>
      </c>
      <c r="CL28" s="165">
        <f t="shared" si="33"/>
        <v>3.5112954684475377</v>
      </c>
      <c r="CM28" s="296">
        <f t="shared" si="34"/>
        <v>4.804227112891982</v>
      </c>
    </row>
    <row r="29" spans="1:91" s="159" customFormat="1" x14ac:dyDescent="0.25">
      <c r="B29" s="257">
        <f t="shared" si="35"/>
        <v>8</v>
      </c>
      <c r="C29" s="255">
        <f t="shared" si="36"/>
        <v>45535</v>
      </c>
      <c r="D29" s="214">
        <f t="shared" si="37"/>
        <v>0.41864606515200004</v>
      </c>
      <c r="E29" s="214">
        <f t="shared" si="17"/>
        <v>0.16490137883333331</v>
      </c>
      <c r="F29" s="214">
        <f t="shared" si="17"/>
        <v>0.14001571999999998</v>
      </c>
      <c r="G29" s="214">
        <f t="shared" si="17"/>
        <v>9.9000000000000008E-3</v>
      </c>
      <c r="H29" s="214">
        <f t="shared" si="17"/>
        <v>1.8944812499999998E-2</v>
      </c>
      <c r="I29" s="214">
        <f t="shared" si="18"/>
        <v>3.2440924999999995E-2</v>
      </c>
      <c r="J29" s="214">
        <f t="shared" si="18"/>
        <v>4.3807499999999999E-2</v>
      </c>
      <c r="K29" s="214">
        <f t="shared" si="18"/>
        <v>4.5347499999999999E-2</v>
      </c>
      <c r="L29" s="214">
        <f t="shared" si="18"/>
        <v>2.4843162499999995E-2</v>
      </c>
      <c r="M29" s="214">
        <f t="shared" si="18"/>
        <v>2.9253124999999994E-2</v>
      </c>
      <c r="N29" s="214">
        <f t="shared" si="18"/>
        <v>2.4796876983749994E-2</v>
      </c>
      <c r="O29" s="214">
        <f t="shared" si="18"/>
        <v>2.3012500000000002E-2</v>
      </c>
      <c r="P29" s="214">
        <f t="shared" si="18"/>
        <v>1.7173333333333336E-2</v>
      </c>
      <c r="Q29" s="214">
        <f t="shared" si="18"/>
        <v>0</v>
      </c>
      <c r="R29" s="214">
        <f t="shared" si="18"/>
        <v>4.6682486666666662E-2</v>
      </c>
      <c r="S29" s="214">
        <f t="shared" si="18"/>
        <v>6.6078999999999999E-2</v>
      </c>
      <c r="T29" s="214">
        <f t="shared" si="18"/>
        <v>0</v>
      </c>
      <c r="U29" s="214">
        <f t="shared" si="18"/>
        <v>0</v>
      </c>
      <c r="V29" s="214">
        <f t="shared" si="18"/>
        <v>1.6689949999999999E-2</v>
      </c>
      <c r="W29" s="214">
        <f t="shared" si="18"/>
        <v>1.6222666666666666E-2</v>
      </c>
      <c r="X29" s="214">
        <f t="shared" si="18"/>
        <v>1.7868077083333333E-2</v>
      </c>
      <c r="Y29" s="214">
        <f t="shared" ref="Y29:BU34" si="40">IF($C29&gt;Y$14,Y28,IF(AND(MONTH($C29)-MONTH(Y$5)=0,MOD((YEAR(Y$5)-YEAR($C29)),3)=0),Y28*(1+Y$16),Y28))</f>
        <v>1.0893333333333335E-2</v>
      </c>
      <c r="Z29" s="214">
        <f t="shared" si="40"/>
        <v>2.6054208333333335E-2</v>
      </c>
      <c r="AA29" s="214">
        <f t="shared" si="40"/>
        <v>2.2499999999999999E-2</v>
      </c>
      <c r="AB29" s="214">
        <f t="shared" si="40"/>
        <v>2.1572999999999998E-2</v>
      </c>
      <c r="AC29" s="214">
        <f t="shared" si="40"/>
        <v>1.4957475E-2</v>
      </c>
      <c r="AD29" s="214">
        <f t="shared" si="40"/>
        <v>8.3173750000000001E-3</v>
      </c>
      <c r="AE29" s="214">
        <f t="shared" si="40"/>
        <v>0</v>
      </c>
      <c r="AF29" s="214">
        <f t="shared" si="40"/>
        <v>0.14417581248000003</v>
      </c>
      <c r="AG29" s="214">
        <f t="shared" si="40"/>
        <v>0.17964099400000003</v>
      </c>
      <c r="AH29" s="214">
        <f t="shared" si="40"/>
        <v>0</v>
      </c>
      <c r="AI29" s="214">
        <f t="shared" si="40"/>
        <v>7.3829999999999998E-3</v>
      </c>
      <c r="AJ29" s="214">
        <f t="shared" si="40"/>
        <v>2.35934E-2</v>
      </c>
      <c r="AK29" s="214">
        <f t="shared" si="40"/>
        <v>0</v>
      </c>
      <c r="AL29" s="214">
        <f t="shared" si="40"/>
        <v>1.6370249999999999E-2</v>
      </c>
      <c r="AM29" s="214">
        <f t="shared" si="40"/>
        <v>1.7325E-2</v>
      </c>
      <c r="AN29" s="214">
        <f t="shared" si="40"/>
        <v>3.58575E-2</v>
      </c>
      <c r="AO29" s="214">
        <f t="shared" si="40"/>
        <v>2.9956652833333333E-2</v>
      </c>
      <c r="AP29" s="214">
        <f t="shared" si="40"/>
        <v>0.120783925</v>
      </c>
      <c r="AQ29" s="214">
        <f t="shared" si="40"/>
        <v>0</v>
      </c>
      <c r="AR29" s="214">
        <f t="shared" si="40"/>
        <v>3.0843345000000001E-2</v>
      </c>
      <c r="AS29" s="214">
        <f t="shared" si="40"/>
        <v>1.5344999999999999E-2</v>
      </c>
      <c r="AT29" s="214">
        <f t="shared" si="40"/>
        <v>1.5897552083333336E-2</v>
      </c>
      <c r="AU29" s="214">
        <f t="shared" si="40"/>
        <v>3.2035358333333333E-2</v>
      </c>
      <c r="AV29" s="214">
        <f t="shared" si="40"/>
        <v>3.9146E-2</v>
      </c>
      <c r="AW29" s="214">
        <f t="shared" si="40"/>
        <v>3.8346328333333332E-2</v>
      </c>
      <c r="AX29" s="214">
        <f t="shared" si="40"/>
        <v>0.12209131071428568</v>
      </c>
      <c r="AY29" s="214">
        <f t="shared" si="40"/>
        <v>5.2265199999999998E-2</v>
      </c>
      <c r="AZ29" s="214">
        <f t="shared" si="40"/>
        <v>5.8454499999999993E-2</v>
      </c>
      <c r="BA29" s="214">
        <f t="shared" si="40"/>
        <v>9.5331866666666668E-2</v>
      </c>
      <c r="BB29" s="214">
        <f t="shared" si="40"/>
        <v>0.29424780672000006</v>
      </c>
      <c r="BC29" s="214">
        <f t="shared" si="40"/>
        <v>0.10487802857142857</v>
      </c>
      <c r="BD29" s="214">
        <f t="shared" si="40"/>
        <v>0.48362117529600002</v>
      </c>
      <c r="BE29" s="214">
        <f t="shared" si="40"/>
        <v>1.7476837499999998E-2</v>
      </c>
      <c r="BF29" s="214">
        <f t="shared" si="40"/>
        <v>0</v>
      </c>
      <c r="BG29" s="214">
        <f t="shared" si="40"/>
        <v>4.8322115384615373E-2</v>
      </c>
      <c r="BH29" s="214">
        <f t="shared" si="40"/>
        <v>7.1769650416666664E-2</v>
      </c>
      <c r="BI29" s="214">
        <f t="shared" si="40"/>
        <v>0</v>
      </c>
      <c r="BJ29" s="214">
        <f t="shared" si="40"/>
        <v>0</v>
      </c>
      <c r="BK29" s="214">
        <f t="shared" si="40"/>
        <v>3.5398916666666662E-2</v>
      </c>
      <c r="BL29" s="214">
        <f t="shared" si="40"/>
        <v>3.220416576E-2</v>
      </c>
      <c r="BM29" s="214">
        <f t="shared" si="40"/>
        <v>0.11155</v>
      </c>
      <c r="BN29" s="214">
        <f t="shared" si="40"/>
        <v>0.23805000000000001</v>
      </c>
      <c r="BO29" s="214">
        <f t="shared" si="40"/>
        <v>8.0074499999999993E-2</v>
      </c>
      <c r="BP29" s="214">
        <f t="shared" si="40"/>
        <v>9.4927947916666658E-2</v>
      </c>
      <c r="BQ29" s="214">
        <f t="shared" si="40"/>
        <v>0.10652916666666667</v>
      </c>
      <c r="BR29" s="214">
        <f t="shared" si="40"/>
        <v>9.0456924250000001E-2</v>
      </c>
      <c r="BS29" s="214">
        <f t="shared" si="40"/>
        <v>1.2937499999999999E-2</v>
      </c>
      <c r="BT29" s="214">
        <f t="shared" si="40"/>
        <v>7.0977999999999996E-3</v>
      </c>
      <c r="BU29" s="214">
        <f t="shared" si="40"/>
        <v>3.7260000000000001E-3</v>
      </c>
      <c r="BV29" s="214">
        <f t="shared" si="20"/>
        <v>0.11546257969645436</v>
      </c>
      <c r="BW29" s="214">
        <f t="shared" si="21"/>
        <v>5.0904063216335407E-2</v>
      </c>
      <c r="BX29" s="214">
        <f t="shared" si="22"/>
        <v>1.7861232808330268E-2</v>
      </c>
      <c r="BY29" s="214">
        <f t="shared" si="23"/>
        <v>6.6853413834725844E-2</v>
      </c>
      <c r="BZ29" s="214">
        <f t="shared" si="24"/>
        <v>1.9626493576421676E-2</v>
      </c>
      <c r="CA29" s="295">
        <f t="shared" si="25"/>
        <v>4.439739785111013</v>
      </c>
      <c r="CB29" s="163">
        <f t="shared" si="38"/>
        <v>0.2</v>
      </c>
      <c r="CC29" s="163">
        <f t="shared" si="26"/>
        <v>0.46397397851110134</v>
      </c>
      <c r="CD29" s="163">
        <f t="shared" si="27"/>
        <v>0.22083333333333335</v>
      </c>
      <c r="CE29" s="165">
        <f t="shared" si="28"/>
        <v>3.7549324732665785</v>
      </c>
      <c r="CF29" s="163">
        <f>'Other Income'!$B$20/12</f>
        <v>1.0929316444444444</v>
      </c>
      <c r="CG29" s="302">
        <f t="shared" si="16"/>
        <v>5.0478641177110228</v>
      </c>
      <c r="CH29" s="295">
        <f t="shared" si="29"/>
        <v>4.1690320019787457</v>
      </c>
      <c r="CI29" s="163">
        <f t="shared" si="30"/>
        <v>0.2</v>
      </c>
      <c r="CJ29" s="163">
        <f t="shared" si="31"/>
        <v>0.4369032001978746</v>
      </c>
      <c r="CK29" s="163">
        <f t="shared" si="32"/>
        <v>0.22083333333333335</v>
      </c>
      <c r="CL29" s="165">
        <f t="shared" si="33"/>
        <v>3.5112954684475377</v>
      </c>
      <c r="CM29" s="296">
        <f t="shared" si="34"/>
        <v>4.804227112891982</v>
      </c>
    </row>
    <row r="30" spans="1:91" s="159" customFormat="1" x14ac:dyDescent="0.25">
      <c r="B30" s="257">
        <f t="shared" si="35"/>
        <v>9</v>
      </c>
      <c r="C30" s="255">
        <f t="shared" si="36"/>
        <v>45565</v>
      </c>
      <c r="D30" s="214">
        <f t="shared" si="37"/>
        <v>0.41864606515200004</v>
      </c>
      <c r="E30" s="214">
        <f t="shared" si="17"/>
        <v>0.16490137883333331</v>
      </c>
      <c r="F30" s="214">
        <f t="shared" si="17"/>
        <v>0.14001571999999998</v>
      </c>
      <c r="G30" s="214">
        <f t="shared" si="17"/>
        <v>9.9000000000000008E-3</v>
      </c>
      <c r="H30" s="214">
        <f t="shared" si="17"/>
        <v>1.8944812499999998E-2</v>
      </c>
      <c r="I30" s="214">
        <f t="shared" si="18"/>
        <v>3.2440924999999995E-2</v>
      </c>
      <c r="J30" s="214">
        <f t="shared" si="18"/>
        <v>4.3807499999999999E-2</v>
      </c>
      <c r="K30" s="214">
        <f t="shared" si="18"/>
        <v>4.5347499999999999E-2</v>
      </c>
      <c r="L30" s="214">
        <f t="shared" si="18"/>
        <v>2.4843162499999995E-2</v>
      </c>
      <c r="M30" s="214">
        <f t="shared" si="18"/>
        <v>2.9253124999999994E-2</v>
      </c>
      <c r="N30" s="214">
        <f t="shared" si="18"/>
        <v>2.4796876983749994E-2</v>
      </c>
      <c r="O30" s="214">
        <f t="shared" si="18"/>
        <v>2.3012500000000002E-2</v>
      </c>
      <c r="P30" s="214">
        <f t="shared" si="18"/>
        <v>1.7173333333333336E-2</v>
      </c>
      <c r="Q30" s="214">
        <f t="shared" si="18"/>
        <v>0</v>
      </c>
      <c r="R30" s="214">
        <f t="shared" si="18"/>
        <v>4.6682486666666662E-2</v>
      </c>
      <c r="S30" s="214">
        <f t="shared" si="18"/>
        <v>6.6078999999999999E-2</v>
      </c>
      <c r="T30" s="214">
        <f t="shared" si="18"/>
        <v>0</v>
      </c>
      <c r="U30" s="214">
        <f t="shared" si="18"/>
        <v>0</v>
      </c>
      <c r="V30" s="214">
        <f t="shared" si="18"/>
        <v>1.6689949999999999E-2</v>
      </c>
      <c r="W30" s="214">
        <f t="shared" si="18"/>
        <v>1.6222666666666666E-2</v>
      </c>
      <c r="X30" s="214">
        <f t="shared" si="18"/>
        <v>1.7868077083333333E-2</v>
      </c>
      <c r="Y30" s="214">
        <f t="shared" si="40"/>
        <v>1.0893333333333335E-2</v>
      </c>
      <c r="Z30" s="214">
        <f t="shared" si="40"/>
        <v>2.6054208333333335E-2</v>
      </c>
      <c r="AA30" s="214">
        <f t="shared" si="40"/>
        <v>2.2499999999999999E-2</v>
      </c>
      <c r="AB30" s="214">
        <f t="shared" si="40"/>
        <v>2.1572999999999998E-2</v>
      </c>
      <c r="AC30" s="214">
        <f t="shared" si="40"/>
        <v>1.4957475E-2</v>
      </c>
      <c r="AD30" s="214">
        <f t="shared" si="40"/>
        <v>8.3173750000000001E-3</v>
      </c>
      <c r="AE30" s="214">
        <f t="shared" si="40"/>
        <v>0</v>
      </c>
      <c r="AF30" s="214">
        <f t="shared" si="40"/>
        <v>0.14417581248000003</v>
      </c>
      <c r="AG30" s="214">
        <f t="shared" si="40"/>
        <v>0.17964099400000003</v>
      </c>
      <c r="AH30" s="214">
        <f t="shared" si="40"/>
        <v>0</v>
      </c>
      <c r="AI30" s="214">
        <f t="shared" si="40"/>
        <v>7.3829999999999998E-3</v>
      </c>
      <c r="AJ30" s="214">
        <f t="shared" si="40"/>
        <v>2.35934E-2</v>
      </c>
      <c r="AK30" s="214">
        <f t="shared" si="40"/>
        <v>0</v>
      </c>
      <c r="AL30" s="214">
        <f t="shared" si="40"/>
        <v>1.6370249999999999E-2</v>
      </c>
      <c r="AM30" s="214">
        <f t="shared" si="40"/>
        <v>1.7325E-2</v>
      </c>
      <c r="AN30" s="214">
        <f t="shared" si="40"/>
        <v>3.58575E-2</v>
      </c>
      <c r="AO30" s="214">
        <f t="shared" si="40"/>
        <v>2.9956652833333333E-2</v>
      </c>
      <c r="AP30" s="214">
        <f t="shared" si="40"/>
        <v>0.120783925</v>
      </c>
      <c r="AQ30" s="214">
        <f t="shared" si="40"/>
        <v>0</v>
      </c>
      <c r="AR30" s="214">
        <f t="shared" si="40"/>
        <v>3.0843345000000001E-2</v>
      </c>
      <c r="AS30" s="214">
        <f t="shared" si="40"/>
        <v>1.5344999999999999E-2</v>
      </c>
      <c r="AT30" s="214">
        <f t="shared" si="40"/>
        <v>1.5897552083333336E-2</v>
      </c>
      <c r="AU30" s="214">
        <f t="shared" si="40"/>
        <v>3.2035358333333333E-2</v>
      </c>
      <c r="AV30" s="214">
        <f t="shared" si="40"/>
        <v>3.9146E-2</v>
      </c>
      <c r="AW30" s="214">
        <f t="shared" si="40"/>
        <v>3.8346328333333332E-2</v>
      </c>
      <c r="AX30" s="214">
        <f t="shared" si="40"/>
        <v>0.12209131071428568</v>
      </c>
      <c r="AY30" s="214">
        <f t="shared" si="40"/>
        <v>5.2265199999999998E-2</v>
      </c>
      <c r="AZ30" s="214">
        <f t="shared" si="40"/>
        <v>5.8454499999999993E-2</v>
      </c>
      <c r="BA30" s="214">
        <f t="shared" si="40"/>
        <v>9.5331866666666668E-2</v>
      </c>
      <c r="BB30" s="214">
        <f t="shared" si="40"/>
        <v>0.29424780672000006</v>
      </c>
      <c r="BC30" s="214">
        <f t="shared" si="40"/>
        <v>0.10487802857142857</v>
      </c>
      <c r="BD30" s="214">
        <f t="shared" si="40"/>
        <v>0.48362117529600002</v>
      </c>
      <c r="BE30" s="214">
        <f t="shared" si="40"/>
        <v>1.7476837499999998E-2</v>
      </c>
      <c r="BF30" s="214">
        <f t="shared" si="40"/>
        <v>0</v>
      </c>
      <c r="BG30" s="214">
        <f t="shared" si="40"/>
        <v>4.8322115384615373E-2</v>
      </c>
      <c r="BH30" s="214">
        <f t="shared" si="40"/>
        <v>7.1769650416666664E-2</v>
      </c>
      <c r="BI30" s="214">
        <f t="shared" si="40"/>
        <v>0</v>
      </c>
      <c r="BJ30" s="214">
        <f t="shared" si="40"/>
        <v>0</v>
      </c>
      <c r="BK30" s="214">
        <f t="shared" si="40"/>
        <v>3.5398916666666662E-2</v>
      </c>
      <c r="BL30" s="214">
        <f t="shared" si="40"/>
        <v>3.220416576E-2</v>
      </c>
      <c r="BM30" s="214">
        <f t="shared" si="40"/>
        <v>0.11155</v>
      </c>
      <c r="BN30" s="214">
        <f t="shared" si="40"/>
        <v>0.23805000000000001</v>
      </c>
      <c r="BO30" s="214">
        <f t="shared" si="40"/>
        <v>8.0074499999999993E-2</v>
      </c>
      <c r="BP30" s="214">
        <f t="shared" si="40"/>
        <v>9.4927947916666658E-2</v>
      </c>
      <c r="BQ30" s="214">
        <f t="shared" si="40"/>
        <v>0.10652916666666667</v>
      </c>
      <c r="BR30" s="214">
        <f t="shared" si="40"/>
        <v>9.0456924250000001E-2</v>
      </c>
      <c r="BS30" s="214">
        <f t="shared" si="40"/>
        <v>1.2937499999999999E-2</v>
      </c>
      <c r="BT30" s="214">
        <f t="shared" si="40"/>
        <v>7.0977999999999996E-3</v>
      </c>
      <c r="BU30" s="214">
        <f t="shared" si="40"/>
        <v>3.7260000000000001E-3</v>
      </c>
      <c r="BV30" s="214">
        <f t="shared" si="20"/>
        <v>0.11546257969645436</v>
      </c>
      <c r="BW30" s="214">
        <f t="shared" si="21"/>
        <v>5.0904063216335407E-2</v>
      </c>
      <c r="BX30" s="214">
        <f t="shared" si="22"/>
        <v>1.7861232808330268E-2</v>
      </c>
      <c r="BY30" s="214">
        <f t="shared" si="23"/>
        <v>6.6853413834725844E-2</v>
      </c>
      <c r="BZ30" s="214">
        <f t="shared" si="24"/>
        <v>1.9626493576421676E-2</v>
      </c>
      <c r="CA30" s="295">
        <f t="shared" si="25"/>
        <v>4.439739785111013</v>
      </c>
      <c r="CB30" s="163">
        <f t="shared" si="38"/>
        <v>0.2</v>
      </c>
      <c r="CC30" s="163">
        <f t="shared" si="26"/>
        <v>0.46397397851110134</v>
      </c>
      <c r="CD30" s="163">
        <f t="shared" si="27"/>
        <v>0.22083333333333335</v>
      </c>
      <c r="CE30" s="165">
        <f t="shared" si="28"/>
        <v>3.7549324732665785</v>
      </c>
      <c r="CF30" s="163">
        <f>'Other Income'!$B$20/12</f>
        <v>1.0929316444444444</v>
      </c>
      <c r="CG30" s="302">
        <f t="shared" si="16"/>
        <v>5.0478641177110228</v>
      </c>
      <c r="CH30" s="295">
        <f t="shared" si="29"/>
        <v>4.1690320019787457</v>
      </c>
      <c r="CI30" s="163">
        <f t="shared" si="30"/>
        <v>0.2</v>
      </c>
      <c r="CJ30" s="163">
        <f t="shared" si="31"/>
        <v>0.4369032001978746</v>
      </c>
      <c r="CK30" s="163">
        <f t="shared" si="32"/>
        <v>0.22083333333333335</v>
      </c>
      <c r="CL30" s="165">
        <f t="shared" si="33"/>
        <v>3.5112954684475377</v>
      </c>
      <c r="CM30" s="296">
        <f t="shared" si="34"/>
        <v>4.804227112891982</v>
      </c>
    </row>
    <row r="31" spans="1:91" s="159" customFormat="1" x14ac:dyDescent="0.25">
      <c r="B31" s="257">
        <f t="shared" si="35"/>
        <v>10</v>
      </c>
      <c r="C31" s="255">
        <f t="shared" si="36"/>
        <v>45596</v>
      </c>
      <c r="D31" s="214">
        <f t="shared" si="37"/>
        <v>0.41864606515200004</v>
      </c>
      <c r="E31" s="214">
        <f t="shared" si="17"/>
        <v>0.16490137883333331</v>
      </c>
      <c r="F31" s="214">
        <f t="shared" si="17"/>
        <v>0.14001571999999998</v>
      </c>
      <c r="G31" s="214">
        <f t="shared" si="17"/>
        <v>9.9000000000000008E-3</v>
      </c>
      <c r="H31" s="214">
        <f t="shared" si="17"/>
        <v>1.8944812499999998E-2</v>
      </c>
      <c r="I31" s="214">
        <f t="shared" si="18"/>
        <v>3.2440924999999995E-2</v>
      </c>
      <c r="J31" s="214">
        <f t="shared" si="18"/>
        <v>4.3807499999999999E-2</v>
      </c>
      <c r="K31" s="214">
        <f t="shared" si="18"/>
        <v>4.5347499999999999E-2</v>
      </c>
      <c r="L31" s="214">
        <f t="shared" si="18"/>
        <v>2.4843162499999995E-2</v>
      </c>
      <c r="M31" s="214">
        <f t="shared" si="18"/>
        <v>2.9253124999999994E-2</v>
      </c>
      <c r="N31" s="214">
        <f t="shared" si="18"/>
        <v>2.4796876983749994E-2</v>
      </c>
      <c r="O31" s="214">
        <f t="shared" si="18"/>
        <v>2.3012500000000002E-2</v>
      </c>
      <c r="P31" s="214">
        <f t="shared" si="18"/>
        <v>1.7173333333333336E-2</v>
      </c>
      <c r="Q31" s="214">
        <f t="shared" si="18"/>
        <v>0</v>
      </c>
      <c r="R31" s="214">
        <f t="shared" si="18"/>
        <v>4.6682486666666662E-2</v>
      </c>
      <c r="S31" s="214">
        <f t="shared" si="18"/>
        <v>6.6078999999999999E-2</v>
      </c>
      <c r="T31" s="214">
        <f t="shared" si="18"/>
        <v>0</v>
      </c>
      <c r="U31" s="214">
        <f t="shared" si="18"/>
        <v>0</v>
      </c>
      <c r="V31" s="214">
        <f t="shared" si="18"/>
        <v>1.6689949999999999E-2</v>
      </c>
      <c r="W31" s="214">
        <f t="shared" si="18"/>
        <v>1.6222666666666666E-2</v>
      </c>
      <c r="X31" s="214">
        <f t="shared" si="18"/>
        <v>1.7868077083333333E-2</v>
      </c>
      <c r="Y31" s="214">
        <f t="shared" si="40"/>
        <v>1.0893333333333335E-2</v>
      </c>
      <c r="Z31" s="214">
        <f t="shared" si="40"/>
        <v>2.6054208333333335E-2</v>
      </c>
      <c r="AA31" s="214">
        <f t="shared" si="40"/>
        <v>2.2499999999999999E-2</v>
      </c>
      <c r="AB31" s="214">
        <f t="shared" si="40"/>
        <v>2.1572999999999998E-2</v>
      </c>
      <c r="AC31" s="214">
        <f t="shared" si="40"/>
        <v>1.4957475E-2</v>
      </c>
      <c r="AD31" s="214">
        <f t="shared" si="40"/>
        <v>8.3173750000000001E-3</v>
      </c>
      <c r="AE31" s="214">
        <f t="shared" si="40"/>
        <v>0</v>
      </c>
      <c r="AF31" s="214">
        <f t="shared" si="40"/>
        <v>0.14417581248000003</v>
      </c>
      <c r="AG31" s="214">
        <f t="shared" si="40"/>
        <v>0.17964099400000003</v>
      </c>
      <c r="AH31" s="214">
        <f t="shared" si="40"/>
        <v>0</v>
      </c>
      <c r="AI31" s="214">
        <f t="shared" si="40"/>
        <v>7.3829999999999998E-3</v>
      </c>
      <c r="AJ31" s="214">
        <f t="shared" si="40"/>
        <v>2.35934E-2</v>
      </c>
      <c r="AK31" s="214">
        <f t="shared" si="40"/>
        <v>0</v>
      </c>
      <c r="AL31" s="214">
        <f t="shared" si="40"/>
        <v>1.6370249999999999E-2</v>
      </c>
      <c r="AM31" s="214">
        <f t="shared" si="40"/>
        <v>1.7325E-2</v>
      </c>
      <c r="AN31" s="214">
        <f t="shared" si="40"/>
        <v>3.58575E-2</v>
      </c>
      <c r="AO31" s="214">
        <f t="shared" si="40"/>
        <v>2.9956652833333333E-2</v>
      </c>
      <c r="AP31" s="214">
        <f t="shared" si="40"/>
        <v>0.120783925</v>
      </c>
      <c r="AQ31" s="214">
        <f t="shared" si="40"/>
        <v>0</v>
      </c>
      <c r="AR31" s="214">
        <f t="shared" si="40"/>
        <v>3.0843345000000001E-2</v>
      </c>
      <c r="AS31" s="214">
        <f t="shared" si="40"/>
        <v>1.5344999999999999E-2</v>
      </c>
      <c r="AT31" s="214">
        <f t="shared" si="40"/>
        <v>1.5897552083333336E-2</v>
      </c>
      <c r="AU31" s="214">
        <f t="shared" si="40"/>
        <v>3.2035358333333333E-2</v>
      </c>
      <c r="AV31" s="214">
        <f t="shared" si="40"/>
        <v>3.9146E-2</v>
      </c>
      <c r="AW31" s="214">
        <f t="shared" si="40"/>
        <v>3.8346328333333332E-2</v>
      </c>
      <c r="AX31" s="214">
        <f t="shared" si="40"/>
        <v>0.12209131071428568</v>
      </c>
      <c r="AY31" s="214">
        <f t="shared" si="40"/>
        <v>5.2265199999999998E-2</v>
      </c>
      <c r="AZ31" s="214">
        <f t="shared" si="40"/>
        <v>5.8454499999999993E-2</v>
      </c>
      <c r="BA31" s="214">
        <f t="shared" si="40"/>
        <v>9.5331866666666668E-2</v>
      </c>
      <c r="BB31" s="214">
        <f t="shared" si="40"/>
        <v>0.29424780672000006</v>
      </c>
      <c r="BC31" s="214">
        <f t="shared" si="40"/>
        <v>0.10487802857142857</v>
      </c>
      <c r="BD31" s="214">
        <f t="shared" si="40"/>
        <v>0.48362117529600002</v>
      </c>
      <c r="BE31" s="214">
        <f t="shared" si="40"/>
        <v>1.7476837499999998E-2</v>
      </c>
      <c r="BF31" s="214">
        <f t="shared" si="40"/>
        <v>0</v>
      </c>
      <c r="BG31" s="214">
        <f t="shared" si="40"/>
        <v>4.8322115384615373E-2</v>
      </c>
      <c r="BH31" s="214">
        <f t="shared" si="40"/>
        <v>7.1769650416666664E-2</v>
      </c>
      <c r="BI31" s="214">
        <f t="shared" si="40"/>
        <v>0</v>
      </c>
      <c r="BJ31" s="214">
        <f t="shared" si="40"/>
        <v>0</v>
      </c>
      <c r="BK31" s="214">
        <f t="shared" si="40"/>
        <v>3.5398916666666662E-2</v>
      </c>
      <c r="BL31" s="214">
        <f t="shared" si="40"/>
        <v>3.220416576E-2</v>
      </c>
      <c r="BM31" s="214">
        <f t="shared" si="40"/>
        <v>0.11155</v>
      </c>
      <c r="BN31" s="214">
        <f t="shared" si="40"/>
        <v>0.23805000000000001</v>
      </c>
      <c r="BO31" s="214">
        <f t="shared" si="40"/>
        <v>8.0074499999999993E-2</v>
      </c>
      <c r="BP31" s="214">
        <f t="shared" si="40"/>
        <v>9.4927947916666658E-2</v>
      </c>
      <c r="BQ31" s="214">
        <f t="shared" si="40"/>
        <v>0.10652916666666667</v>
      </c>
      <c r="BR31" s="214">
        <f t="shared" si="40"/>
        <v>9.0456924250000001E-2</v>
      </c>
      <c r="BS31" s="214">
        <f t="shared" si="40"/>
        <v>1.2937499999999999E-2</v>
      </c>
      <c r="BT31" s="214">
        <f t="shared" si="40"/>
        <v>7.0977999999999996E-3</v>
      </c>
      <c r="BU31" s="214">
        <f t="shared" si="40"/>
        <v>3.7260000000000001E-3</v>
      </c>
      <c r="BV31" s="214">
        <f t="shared" si="20"/>
        <v>0.11546257969645436</v>
      </c>
      <c r="BW31" s="214">
        <f t="shared" si="21"/>
        <v>5.0904063216335407E-2</v>
      </c>
      <c r="BX31" s="214">
        <f t="shared" si="22"/>
        <v>1.7861232808330268E-2</v>
      </c>
      <c r="BY31" s="214">
        <f t="shared" si="23"/>
        <v>6.6853413834725844E-2</v>
      </c>
      <c r="BZ31" s="214">
        <f t="shared" si="24"/>
        <v>1.9626493576421676E-2</v>
      </c>
      <c r="CA31" s="295">
        <f t="shared" si="25"/>
        <v>4.439739785111013</v>
      </c>
      <c r="CB31" s="163">
        <f t="shared" si="38"/>
        <v>0.2</v>
      </c>
      <c r="CC31" s="163">
        <f t="shared" si="26"/>
        <v>0.46397397851110134</v>
      </c>
      <c r="CD31" s="163">
        <f t="shared" si="27"/>
        <v>0.22083333333333335</v>
      </c>
      <c r="CE31" s="165">
        <f t="shared" si="28"/>
        <v>3.7549324732665785</v>
      </c>
      <c r="CF31" s="163">
        <f>'Other Income'!$B$20/12</f>
        <v>1.0929316444444444</v>
      </c>
      <c r="CG31" s="302">
        <f t="shared" si="16"/>
        <v>5.0478641177110228</v>
      </c>
      <c r="CH31" s="295">
        <f t="shared" si="29"/>
        <v>4.1690320019787457</v>
      </c>
      <c r="CI31" s="163">
        <f t="shared" si="30"/>
        <v>0.2</v>
      </c>
      <c r="CJ31" s="163">
        <f t="shared" si="31"/>
        <v>0.4369032001978746</v>
      </c>
      <c r="CK31" s="163">
        <f t="shared" si="32"/>
        <v>0.22083333333333335</v>
      </c>
      <c r="CL31" s="165">
        <f t="shared" si="33"/>
        <v>3.5112954684475377</v>
      </c>
      <c r="CM31" s="296">
        <f t="shared" si="34"/>
        <v>4.804227112891982</v>
      </c>
    </row>
    <row r="32" spans="1:91" s="159" customFormat="1" x14ac:dyDescent="0.25">
      <c r="B32" s="257">
        <f t="shared" si="35"/>
        <v>11</v>
      </c>
      <c r="C32" s="255">
        <f t="shared" si="36"/>
        <v>45626</v>
      </c>
      <c r="D32" s="214">
        <f t="shared" si="37"/>
        <v>0.41864606515200004</v>
      </c>
      <c r="E32" s="214">
        <f t="shared" si="17"/>
        <v>0.16490137883333331</v>
      </c>
      <c r="F32" s="214">
        <f t="shared" si="17"/>
        <v>0.14001571999999998</v>
      </c>
      <c r="G32" s="214">
        <f t="shared" si="17"/>
        <v>9.9000000000000008E-3</v>
      </c>
      <c r="H32" s="214">
        <f t="shared" si="17"/>
        <v>1.8944812499999998E-2</v>
      </c>
      <c r="I32" s="214">
        <f t="shared" si="18"/>
        <v>3.2440924999999995E-2</v>
      </c>
      <c r="J32" s="214">
        <f t="shared" si="18"/>
        <v>4.3807499999999999E-2</v>
      </c>
      <c r="K32" s="214">
        <f t="shared" si="18"/>
        <v>4.5347499999999999E-2</v>
      </c>
      <c r="L32" s="214">
        <f t="shared" si="18"/>
        <v>2.4843162499999995E-2</v>
      </c>
      <c r="M32" s="214">
        <f t="shared" si="18"/>
        <v>2.9253124999999994E-2</v>
      </c>
      <c r="N32" s="214">
        <f t="shared" si="18"/>
        <v>2.4796876983749994E-2</v>
      </c>
      <c r="O32" s="214">
        <f t="shared" si="18"/>
        <v>2.3012500000000002E-2</v>
      </c>
      <c r="P32" s="214">
        <f t="shared" si="18"/>
        <v>1.7173333333333336E-2</v>
      </c>
      <c r="Q32" s="214">
        <f t="shared" si="18"/>
        <v>0</v>
      </c>
      <c r="R32" s="214">
        <f t="shared" si="18"/>
        <v>4.6682486666666662E-2</v>
      </c>
      <c r="S32" s="214">
        <f t="shared" si="18"/>
        <v>6.6078999999999999E-2</v>
      </c>
      <c r="T32" s="214">
        <f t="shared" si="18"/>
        <v>0</v>
      </c>
      <c r="U32" s="214">
        <f t="shared" si="18"/>
        <v>0</v>
      </c>
      <c r="V32" s="214">
        <f t="shared" si="18"/>
        <v>1.6689949999999999E-2</v>
      </c>
      <c r="W32" s="214">
        <f t="shared" si="18"/>
        <v>1.6222666666666666E-2</v>
      </c>
      <c r="X32" s="214">
        <f t="shared" si="18"/>
        <v>1.7868077083333333E-2</v>
      </c>
      <c r="Y32" s="214">
        <f t="shared" si="40"/>
        <v>1.0893333333333335E-2</v>
      </c>
      <c r="Z32" s="214">
        <f t="shared" si="40"/>
        <v>2.6054208333333335E-2</v>
      </c>
      <c r="AA32" s="214">
        <f t="shared" si="40"/>
        <v>2.2499999999999999E-2</v>
      </c>
      <c r="AB32" s="214">
        <f t="shared" si="40"/>
        <v>2.1572999999999998E-2</v>
      </c>
      <c r="AC32" s="214">
        <f t="shared" si="40"/>
        <v>1.4957475E-2</v>
      </c>
      <c r="AD32" s="214">
        <f t="shared" si="40"/>
        <v>8.3173750000000001E-3</v>
      </c>
      <c r="AE32" s="214">
        <f t="shared" si="40"/>
        <v>0</v>
      </c>
      <c r="AF32" s="214">
        <f t="shared" si="40"/>
        <v>0.14417581248000003</v>
      </c>
      <c r="AG32" s="214">
        <f t="shared" si="40"/>
        <v>0.17964099400000003</v>
      </c>
      <c r="AH32" s="214">
        <f t="shared" si="40"/>
        <v>0</v>
      </c>
      <c r="AI32" s="214">
        <f t="shared" si="40"/>
        <v>7.3829999999999998E-3</v>
      </c>
      <c r="AJ32" s="214">
        <f t="shared" si="40"/>
        <v>2.35934E-2</v>
      </c>
      <c r="AK32" s="214">
        <f t="shared" si="40"/>
        <v>0</v>
      </c>
      <c r="AL32" s="214">
        <f t="shared" si="40"/>
        <v>1.6370249999999999E-2</v>
      </c>
      <c r="AM32" s="214">
        <f t="shared" si="40"/>
        <v>1.7325E-2</v>
      </c>
      <c r="AN32" s="214">
        <f t="shared" si="40"/>
        <v>3.58575E-2</v>
      </c>
      <c r="AO32" s="214">
        <f t="shared" si="40"/>
        <v>2.9956652833333333E-2</v>
      </c>
      <c r="AP32" s="214">
        <f t="shared" si="40"/>
        <v>0.120783925</v>
      </c>
      <c r="AQ32" s="214">
        <f t="shared" si="40"/>
        <v>0</v>
      </c>
      <c r="AR32" s="214">
        <f t="shared" si="40"/>
        <v>3.0843345000000001E-2</v>
      </c>
      <c r="AS32" s="214">
        <f t="shared" si="40"/>
        <v>1.5344999999999999E-2</v>
      </c>
      <c r="AT32" s="214">
        <f t="shared" si="40"/>
        <v>1.5897552083333336E-2</v>
      </c>
      <c r="AU32" s="214">
        <f t="shared" si="40"/>
        <v>3.2035358333333333E-2</v>
      </c>
      <c r="AV32" s="214">
        <f t="shared" si="40"/>
        <v>3.9146E-2</v>
      </c>
      <c r="AW32" s="214">
        <f t="shared" si="40"/>
        <v>3.8346328333333332E-2</v>
      </c>
      <c r="AX32" s="214">
        <f t="shared" si="40"/>
        <v>0.12209131071428568</v>
      </c>
      <c r="AY32" s="214">
        <f t="shared" si="40"/>
        <v>5.2265199999999998E-2</v>
      </c>
      <c r="AZ32" s="214">
        <f t="shared" si="40"/>
        <v>5.8454499999999993E-2</v>
      </c>
      <c r="BA32" s="214">
        <f t="shared" si="40"/>
        <v>9.5331866666666668E-2</v>
      </c>
      <c r="BB32" s="214">
        <f t="shared" si="40"/>
        <v>0.29424780672000006</v>
      </c>
      <c r="BC32" s="214">
        <f t="shared" si="40"/>
        <v>0.10487802857142857</v>
      </c>
      <c r="BD32" s="214">
        <f t="shared" si="40"/>
        <v>0.48362117529600002</v>
      </c>
      <c r="BE32" s="214">
        <f t="shared" si="40"/>
        <v>1.7476837499999998E-2</v>
      </c>
      <c r="BF32" s="214">
        <f t="shared" si="40"/>
        <v>0</v>
      </c>
      <c r="BG32" s="214">
        <f t="shared" si="40"/>
        <v>4.8322115384615373E-2</v>
      </c>
      <c r="BH32" s="214">
        <f t="shared" si="40"/>
        <v>7.1769650416666664E-2</v>
      </c>
      <c r="BI32" s="214">
        <f t="shared" si="40"/>
        <v>0</v>
      </c>
      <c r="BJ32" s="214">
        <f t="shared" si="40"/>
        <v>0</v>
      </c>
      <c r="BK32" s="214">
        <f t="shared" si="40"/>
        <v>3.5398916666666662E-2</v>
      </c>
      <c r="BL32" s="214">
        <f t="shared" si="40"/>
        <v>3.220416576E-2</v>
      </c>
      <c r="BM32" s="214">
        <f t="shared" si="40"/>
        <v>0.11155</v>
      </c>
      <c r="BN32" s="214">
        <f t="shared" si="40"/>
        <v>0.23805000000000001</v>
      </c>
      <c r="BO32" s="214">
        <f t="shared" si="40"/>
        <v>8.0074499999999993E-2</v>
      </c>
      <c r="BP32" s="214">
        <f t="shared" si="40"/>
        <v>9.4927947916666658E-2</v>
      </c>
      <c r="BQ32" s="214">
        <f t="shared" si="40"/>
        <v>0.10652916666666667</v>
      </c>
      <c r="BR32" s="214">
        <f t="shared" si="40"/>
        <v>9.0456924250000001E-2</v>
      </c>
      <c r="BS32" s="214">
        <f t="shared" si="40"/>
        <v>1.2937499999999999E-2</v>
      </c>
      <c r="BT32" s="214">
        <f t="shared" si="40"/>
        <v>7.0977999999999996E-3</v>
      </c>
      <c r="BU32" s="214">
        <f t="shared" si="40"/>
        <v>3.7260000000000001E-3</v>
      </c>
      <c r="BV32" s="214">
        <f t="shared" si="20"/>
        <v>0.11546257969645436</v>
      </c>
      <c r="BW32" s="214">
        <f t="shared" si="21"/>
        <v>5.0904063216335407E-2</v>
      </c>
      <c r="BX32" s="214">
        <f t="shared" si="22"/>
        <v>1.7861232808330268E-2</v>
      </c>
      <c r="BY32" s="214">
        <f t="shared" si="23"/>
        <v>6.6853413834725844E-2</v>
      </c>
      <c r="BZ32" s="214">
        <f t="shared" si="24"/>
        <v>1.9626493576421676E-2</v>
      </c>
      <c r="CA32" s="295">
        <f t="shared" si="25"/>
        <v>4.439739785111013</v>
      </c>
      <c r="CB32" s="163">
        <f t="shared" si="38"/>
        <v>0.2</v>
      </c>
      <c r="CC32" s="163">
        <f t="shared" si="26"/>
        <v>0.46397397851110134</v>
      </c>
      <c r="CD32" s="163">
        <f t="shared" si="27"/>
        <v>0.22083333333333335</v>
      </c>
      <c r="CE32" s="165">
        <f t="shared" si="28"/>
        <v>3.7549324732665785</v>
      </c>
      <c r="CF32" s="163">
        <f>'Other Income'!$B$20/12</f>
        <v>1.0929316444444444</v>
      </c>
      <c r="CG32" s="302">
        <f t="shared" si="16"/>
        <v>5.0478641177110228</v>
      </c>
      <c r="CH32" s="295">
        <f t="shared" si="29"/>
        <v>4.1690320019787457</v>
      </c>
      <c r="CI32" s="163">
        <f t="shared" si="30"/>
        <v>0.2</v>
      </c>
      <c r="CJ32" s="163">
        <f t="shared" si="31"/>
        <v>0.4369032001978746</v>
      </c>
      <c r="CK32" s="163">
        <f t="shared" si="32"/>
        <v>0.22083333333333335</v>
      </c>
      <c r="CL32" s="165">
        <f t="shared" si="33"/>
        <v>3.5112954684475377</v>
      </c>
      <c r="CM32" s="296">
        <f t="shared" si="34"/>
        <v>4.804227112891982</v>
      </c>
    </row>
    <row r="33" spans="2:91" s="159" customFormat="1" x14ac:dyDescent="0.25">
      <c r="B33" s="257">
        <f t="shared" si="35"/>
        <v>12</v>
      </c>
      <c r="C33" s="255">
        <f t="shared" si="36"/>
        <v>45657</v>
      </c>
      <c r="D33" s="214">
        <f t="shared" si="37"/>
        <v>0.41864606515200004</v>
      </c>
      <c r="E33" s="214">
        <f t="shared" si="17"/>
        <v>0.16490137883333331</v>
      </c>
      <c r="F33" s="214">
        <f t="shared" si="17"/>
        <v>0.14001571999999998</v>
      </c>
      <c r="G33" s="214">
        <f t="shared" si="17"/>
        <v>9.9000000000000008E-3</v>
      </c>
      <c r="H33" s="214">
        <f t="shared" si="17"/>
        <v>1.8944812499999998E-2</v>
      </c>
      <c r="I33" s="214">
        <f t="shared" si="18"/>
        <v>3.2440924999999995E-2</v>
      </c>
      <c r="J33" s="214">
        <f t="shared" si="18"/>
        <v>4.3807499999999999E-2</v>
      </c>
      <c r="K33" s="214">
        <f t="shared" si="18"/>
        <v>4.5347499999999999E-2</v>
      </c>
      <c r="L33" s="214">
        <f t="shared" si="18"/>
        <v>2.4843162499999995E-2</v>
      </c>
      <c r="M33" s="214">
        <f t="shared" si="18"/>
        <v>2.9253124999999994E-2</v>
      </c>
      <c r="N33" s="214">
        <f t="shared" si="18"/>
        <v>2.4796876983749994E-2</v>
      </c>
      <c r="O33" s="214">
        <f t="shared" si="18"/>
        <v>2.3012500000000002E-2</v>
      </c>
      <c r="P33" s="214">
        <f t="shared" si="18"/>
        <v>1.7173333333333336E-2</v>
      </c>
      <c r="Q33" s="214">
        <f t="shared" si="18"/>
        <v>0</v>
      </c>
      <c r="R33" s="214">
        <f t="shared" si="18"/>
        <v>4.6682486666666662E-2</v>
      </c>
      <c r="S33" s="214">
        <f t="shared" si="18"/>
        <v>6.6078999999999999E-2</v>
      </c>
      <c r="T33" s="214">
        <f t="shared" si="18"/>
        <v>0</v>
      </c>
      <c r="U33" s="214">
        <f t="shared" si="18"/>
        <v>0</v>
      </c>
      <c r="V33" s="214">
        <f t="shared" si="18"/>
        <v>1.6689949999999999E-2</v>
      </c>
      <c r="W33" s="214">
        <f t="shared" si="18"/>
        <v>1.6222666666666666E-2</v>
      </c>
      <c r="X33" s="214">
        <f t="shared" si="18"/>
        <v>1.7868077083333333E-2</v>
      </c>
      <c r="Y33" s="214">
        <f t="shared" si="40"/>
        <v>1.0893333333333335E-2</v>
      </c>
      <c r="Z33" s="214">
        <f t="shared" si="40"/>
        <v>2.6054208333333335E-2</v>
      </c>
      <c r="AA33" s="214">
        <f t="shared" si="40"/>
        <v>2.2499999999999999E-2</v>
      </c>
      <c r="AB33" s="214">
        <f t="shared" si="40"/>
        <v>2.1572999999999998E-2</v>
      </c>
      <c r="AC33" s="214">
        <f t="shared" si="40"/>
        <v>1.4957475E-2</v>
      </c>
      <c r="AD33" s="214">
        <f t="shared" si="40"/>
        <v>8.3173750000000001E-3</v>
      </c>
      <c r="AE33" s="214">
        <f t="shared" si="40"/>
        <v>0</v>
      </c>
      <c r="AF33" s="214">
        <f t="shared" si="40"/>
        <v>0.14417581248000003</v>
      </c>
      <c r="AG33" s="214">
        <f t="shared" si="40"/>
        <v>0.17964099400000003</v>
      </c>
      <c r="AH33" s="214">
        <f t="shared" si="40"/>
        <v>0</v>
      </c>
      <c r="AI33" s="214">
        <f t="shared" si="40"/>
        <v>7.3829999999999998E-3</v>
      </c>
      <c r="AJ33" s="214">
        <f t="shared" si="40"/>
        <v>2.35934E-2</v>
      </c>
      <c r="AK33" s="214">
        <f t="shared" si="40"/>
        <v>0</v>
      </c>
      <c r="AL33" s="214">
        <f t="shared" si="40"/>
        <v>1.8825787499999996E-2</v>
      </c>
      <c r="AM33" s="214">
        <f t="shared" si="40"/>
        <v>1.9923749999999997E-2</v>
      </c>
      <c r="AN33" s="214">
        <f t="shared" si="40"/>
        <v>3.58575E-2</v>
      </c>
      <c r="AO33" s="214">
        <f t="shared" si="40"/>
        <v>2.9956652833333333E-2</v>
      </c>
      <c r="AP33" s="214">
        <f t="shared" si="40"/>
        <v>0.120783925</v>
      </c>
      <c r="AQ33" s="214">
        <f t="shared" si="40"/>
        <v>0</v>
      </c>
      <c r="AR33" s="214">
        <f t="shared" si="40"/>
        <v>3.0843345000000001E-2</v>
      </c>
      <c r="AS33" s="214">
        <f t="shared" si="40"/>
        <v>1.5344999999999999E-2</v>
      </c>
      <c r="AT33" s="214">
        <f t="shared" si="40"/>
        <v>1.5897552083333336E-2</v>
      </c>
      <c r="AU33" s="214">
        <f t="shared" si="40"/>
        <v>3.2035358333333333E-2</v>
      </c>
      <c r="AV33" s="214">
        <f t="shared" si="40"/>
        <v>3.9146E-2</v>
      </c>
      <c r="AW33" s="214">
        <f t="shared" si="40"/>
        <v>3.8346328333333332E-2</v>
      </c>
      <c r="AX33" s="214">
        <f t="shared" si="40"/>
        <v>0.12209131071428568</v>
      </c>
      <c r="AY33" s="214">
        <f t="shared" si="40"/>
        <v>5.2265199999999998E-2</v>
      </c>
      <c r="AZ33" s="214">
        <f t="shared" si="40"/>
        <v>5.8454499999999993E-2</v>
      </c>
      <c r="BA33" s="214">
        <f t="shared" si="40"/>
        <v>9.5331866666666668E-2</v>
      </c>
      <c r="BB33" s="214">
        <f t="shared" si="40"/>
        <v>0.29424780672000006</v>
      </c>
      <c r="BC33" s="214">
        <f t="shared" si="40"/>
        <v>0.10487802857142857</v>
      </c>
      <c r="BD33" s="214">
        <f t="shared" si="40"/>
        <v>0.48362117529600002</v>
      </c>
      <c r="BE33" s="214">
        <f t="shared" si="40"/>
        <v>1.7476837499999998E-2</v>
      </c>
      <c r="BF33" s="214">
        <f t="shared" si="40"/>
        <v>0</v>
      </c>
      <c r="BG33" s="214">
        <f t="shared" si="40"/>
        <v>4.8322115384615373E-2</v>
      </c>
      <c r="BH33" s="214">
        <f t="shared" si="40"/>
        <v>7.1769650416666664E-2</v>
      </c>
      <c r="BI33" s="214">
        <f t="shared" si="40"/>
        <v>0</v>
      </c>
      <c r="BJ33" s="214">
        <f t="shared" si="40"/>
        <v>0</v>
      </c>
      <c r="BK33" s="214">
        <f t="shared" si="40"/>
        <v>3.5398916666666662E-2</v>
      </c>
      <c r="BL33" s="214">
        <f t="shared" si="40"/>
        <v>3.220416576E-2</v>
      </c>
      <c r="BM33" s="214">
        <f t="shared" si="40"/>
        <v>0.11155</v>
      </c>
      <c r="BN33" s="214">
        <f t="shared" si="40"/>
        <v>0.23805000000000001</v>
      </c>
      <c r="BO33" s="214">
        <f t="shared" si="40"/>
        <v>8.0074499999999993E-2</v>
      </c>
      <c r="BP33" s="214">
        <f t="shared" si="40"/>
        <v>9.4927947916666658E-2</v>
      </c>
      <c r="BQ33" s="214">
        <f t="shared" si="40"/>
        <v>0.10652916666666667</v>
      </c>
      <c r="BR33" s="214">
        <f t="shared" si="40"/>
        <v>9.0456924250000001E-2</v>
      </c>
      <c r="BS33" s="214">
        <f t="shared" si="40"/>
        <v>1.2937499999999999E-2</v>
      </c>
      <c r="BT33" s="214">
        <f t="shared" si="40"/>
        <v>7.0977999999999996E-3</v>
      </c>
      <c r="BU33" s="214">
        <f t="shared" si="40"/>
        <v>3.7260000000000001E-3</v>
      </c>
      <c r="BV33" s="214">
        <f t="shared" si="20"/>
        <v>0.11546257969645436</v>
      </c>
      <c r="BW33" s="214">
        <f t="shared" si="21"/>
        <v>5.0904063216335407E-2</v>
      </c>
      <c r="BX33" s="214">
        <f t="shared" si="22"/>
        <v>1.7861232808330268E-2</v>
      </c>
      <c r="BY33" s="214">
        <f t="shared" si="23"/>
        <v>6.6853413834725844E-2</v>
      </c>
      <c r="BZ33" s="214">
        <f t="shared" si="24"/>
        <v>1.9626493576421676E-2</v>
      </c>
      <c r="CA33" s="295">
        <f t="shared" si="25"/>
        <v>4.4447940726110131</v>
      </c>
      <c r="CB33" s="163">
        <f t="shared" si="38"/>
        <v>0.2</v>
      </c>
      <c r="CC33" s="163">
        <f t="shared" si="26"/>
        <v>0.46447940726110137</v>
      </c>
      <c r="CD33" s="163">
        <f t="shared" si="27"/>
        <v>0.22083333333333335</v>
      </c>
      <c r="CE33" s="165">
        <f t="shared" si="28"/>
        <v>3.7594813320165787</v>
      </c>
      <c r="CF33" s="163">
        <f>'Other Income'!$B$20/12</f>
        <v>1.0929316444444444</v>
      </c>
      <c r="CG33" s="302">
        <f t="shared" si="16"/>
        <v>5.0524129764610235</v>
      </c>
      <c r="CH33" s="295">
        <f t="shared" si="29"/>
        <v>4.1740862894787458</v>
      </c>
      <c r="CI33" s="163">
        <f t="shared" si="30"/>
        <v>0.2</v>
      </c>
      <c r="CJ33" s="163">
        <f t="shared" si="31"/>
        <v>0.43740862894787463</v>
      </c>
      <c r="CK33" s="163">
        <f t="shared" si="32"/>
        <v>0.22083333333333335</v>
      </c>
      <c r="CL33" s="165">
        <f t="shared" si="33"/>
        <v>3.5158443271975379</v>
      </c>
      <c r="CM33" s="296">
        <f t="shared" si="34"/>
        <v>4.8087759716419827</v>
      </c>
    </row>
    <row r="34" spans="2:91" s="159" customFormat="1" x14ac:dyDescent="0.25">
      <c r="B34" s="257">
        <f t="shared" si="35"/>
        <v>13</v>
      </c>
      <c r="C34" s="255">
        <f t="shared" si="36"/>
        <v>45688</v>
      </c>
      <c r="D34" s="214">
        <f t="shared" si="37"/>
        <v>0.41864606515200004</v>
      </c>
      <c r="E34" s="214">
        <f t="shared" si="17"/>
        <v>0.16490137883333331</v>
      </c>
      <c r="F34" s="214">
        <f t="shared" si="17"/>
        <v>0.14001571999999998</v>
      </c>
      <c r="G34" s="214">
        <f t="shared" si="17"/>
        <v>9.9000000000000008E-3</v>
      </c>
      <c r="H34" s="214">
        <f t="shared" si="17"/>
        <v>1.8944812499999998E-2</v>
      </c>
      <c r="I34" s="214">
        <f t="shared" si="18"/>
        <v>3.2440924999999995E-2</v>
      </c>
      <c r="J34" s="214">
        <f t="shared" si="18"/>
        <v>4.3807499999999999E-2</v>
      </c>
      <c r="K34" s="214">
        <f t="shared" si="18"/>
        <v>4.5347499999999999E-2</v>
      </c>
      <c r="L34" s="214">
        <f t="shared" si="18"/>
        <v>2.4843162499999995E-2</v>
      </c>
      <c r="M34" s="214">
        <f t="shared" si="18"/>
        <v>2.9253124999999994E-2</v>
      </c>
      <c r="N34" s="214">
        <f t="shared" si="18"/>
        <v>2.4796876983749994E-2</v>
      </c>
      <c r="O34" s="214">
        <f t="shared" si="18"/>
        <v>2.3012500000000002E-2</v>
      </c>
      <c r="P34" s="214">
        <f t="shared" si="18"/>
        <v>1.7173333333333336E-2</v>
      </c>
      <c r="Q34" s="214">
        <f t="shared" si="18"/>
        <v>0</v>
      </c>
      <c r="R34" s="214">
        <f t="shared" si="18"/>
        <v>4.6682486666666662E-2</v>
      </c>
      <c r="S34" s="214">
        <f t="shared" si="18"/>
        <v>6.6078999999999999E-2</v>
      </c>
      <c r="T34" s="214">
        <f t="shared" si="18"/>
        <v>0</v>
      </c>
      <c r="U34" s="214">
        <f t="shared" si="18"/>
        <v>0</v>
      </c>
      <c r="V34" s="214">
        <f t="shared" si="18"/>
        <v>1.6689949999999999E-2</v>
      </c>
      <c r="W34" s="214">
        <f t="shared" si="18"/>
        <v>1.6222666666666666E-2</v>
      </c>
      <c r="X34" s="214">
        <f t="shared" si="18"/>
        <v>1.7868077083333333E-2</v>
      </c>
      <c r="Y34" s="214">
        <f t="shared" si="40"/>
        <v>1.0893333333333335E-2</v>
      </c>
      <c r="Z34" s="214">
        <f t="shared" si="40"/>
        <v>2.6054208333333335E-2</v>
      </c>
      <c r="AA34" s="214">
        <f t="shared" si="40"/>
        <v>2.2499999999999999E-2</v>
      </c>
      <c r="AB34" s="214">
        <f t="shared" si="40"/>
        <v>2.1572999999999998E-2</v>
      </c>
      <c r="AC34" s="214">
        <f t="shared" si="40"/>
        <v>1.4957475E-2</v>
      </c>
      <c r="AD34" s="214">
        <f t="shared" si="40"/>
        <v>8.3173750000000001E-3</v>
      </c>
      <c r="AE34" s="214">
        <f t="shared" si="40"/>
        <v>0</v>
      </c>
      <c r="AF34" s="214">
        <f t="shared" si="40"/>
        <v>0.14417581248000003</v>
      </c>
      <c r="AG34" s="214">
        <f t="shared" si="40"/>
        <v>0.17964099400000003</v>
      </c>
      <c r="AH34" s="214">
        <f t="shared" si="40"/>
        <v>0</v>
      </c>
      <c r="AI34" s="214">
        <f t="shared" ref="AI34:BU34" si="41">IF($C34&gt;AI$14,AI33,IF(AND(MONTH($C34)-MONTH(AI$5)=0,MOD((YEAR(AI$5)-YEAR($C34)),3)=0),AI33*(1+AI$16),AI33))</f>
        <v>7.3829999999999998E-3</v>
      </c>
      <c r="AJ34" s="214">
        <f t="shared" si="41"/>
        <v>2.35934E-2</v>
      </c>
      <c r="AK34" s="214">
        <f t="shared" si="41"/>
        <v>0</v>
      </c>
      <c r="AL34" s="214">
        <f t="shared" si="41"/>
        <v>1.8825787499999996E-2</v>
      </c>
      <c r="AM34" s="214">
        <f t="shared" si="41"/>
        <v>1.9923749999999997E-2</v>
      </c>
      <c r="AN34" s="214">
        <f t="shared" si="41"/>
        <v>3.58575E-2</v>
      </c>
      <c r="AO34" s="214">
        <f t="shared" si="41"/>
        <v>2.9956652833333333E-2</v>
      </c>
      <c r="AP34" s="214">
        <f t="shared" si="41"/>
        <v>0.120783925</v>
      </c>
      <c r="AQ34" s="214">
        <f t="shared" si="41"/>
        <v>0</v>
      </c>
      <c r="AR34" s="214">
        <f t="shared" si="41"/>
        <v>3.0843345000000001E-2</v>
      </c>
      <c r="AS34" s="214">
        <f t="shared" si="41"/>
        <v>1.5344999999999999E-2</v>
      </c>
      <c r="AT34" s="214">
        <f t="shared" si="41"/>
        <v>1.5897552083333336E-2</v>
      </c>
      <c r="AU34" s="214">
        <f t="shared" si="41"/>
        <v>3.2035358333333333E-2</v>
      </c>
      <c r="AV34" s="214">
        <f t="shared" si="41"/>
        <v>3.9146E-2</v>
      </c>
      <c r="AW34" s="214">
        <f t="shared" si="41"/>
        <v>3.8346328333333332E-2</v>
      </c>
      <c r="AX34" s="214">
        <f t="shared" si="41"/>
        <v>0.12209131071428568</v>
      </c>
      <c r="AY34" s="214">
        <f t="shared" si="41"/>
        <v>5.2265199999999998E-2</v>
      </c>
      <c r="AZ34" s="214">
        <f t="shared" si="41"/>
        <v>5.8454499999999993E-2</v>
      </c>
      <c r="BA34" s="214">
        <f t="shared" si="41"/>
        <v>0.10963164666666667</v>
      </c>
      <c r="BB34" s="214">
        <f t="shared" si="41"/>
        <v>0.29424780672000006</v>
      </c>
      <c r="BC34" s="214">
        <f t="shared" si="41"/>
        <v>0.10487802857142857</v>
      </c>
      <c r="BD34" s="214">
        <f t="shared" si="41"/>
        <v>0.48362117529600002</v>
      </c>
      <c r="BE34" s="214">
        <f t="shared" si="41"/>
        <v>1.7476837499999998E-2</v>
      </c>
      <c r="BF34" s="214">
        <f t="shared" si="41"/>
        <v>0</v>
      </c>
      <c r="BG34" s="214">
        <f t="shared" si="41"/>
        <v>4.8322115384615373E-2</v>
      </c>
      <c r="BH34" s="214">
        <f t="shared" si="41"/>
        <v>7.1769650416666664E-2</v>
      </c>
      <c r="BI34" s="214">
        <f t="shared" si="41"/>
        <v>0</v>
      </c>
      <c r="BJ34" s="214">
        <f t="shared" si="41"/>
        <v>0</v>
      </c>
      <c r="BK34" s="214">
        <f t="shared" si="41"/>
        <v>3.5398916666666662E-2</v>
      </c>
      <c r="BL34" s="214">
        <f t="shared" si="41"/>
        <v>3.220416576E-2</v>
      </c>
      <c r="BM34" s="214">
        <f t="shared" si="41"/>
        <v>0.11155</v>
      </c>
      <c r="BN34" s="214">
        <f t="shared" si="41"/>
        <v>0.23805000000000001</v>
      </c>
      <c r="BO34" s="214">
        <f t="shared" si="41"/>
        <v>8.0074499999999993E-2</v>
      </c>
      <c r="BP34" s="214">
        <f t="shared" si="41"/>
        <v>9.4927947916666658E-2</v>
      </c>
      <c r="BQ34" s="214">
        <f t="shared" si="41"/>
        <v>0.10652916666666667</v>
      </c>
      <c r="BR34" s="214">
        <f t="shared" si="41"/>
        <v>9.0456924250000001E-2</v>
      </c>
      <c r="BS34" s="214">
        <f t="shared" si="41"/>
        <v>1.2937499999999999E-2</v>
      </c>
      <c r="BT34" s="214">
        <f t="shared" si="41"/>
        <v>7.0977999999999996E-3</v>
      </c>
      <c r="BU34" s="214">
        <f t="shared" si="41"/>
        <v>3.7260000000000001E-3</v>
      </c>
      <c r="BV34" s="214">
        <f t="shared" si="20"/>
        <v>0.11546257969645436</v>
      </c>
      <c r="BW34" s="214">
        <f t="shared" si="21"/>
        <v>5.0904063216335407E-2</v>
      </c>
      <c r="BX34" s="214">
        <f t="shared" si="22"/>
        <v>1.7861232808330268E-2</v>
      </c>
      <c r="BY34" s="214">
        <f t="shared" si="23"/>
        <v>6.6853413834725844E-2</v>
      </c>
      <c r="BZ34" s="214">
        <f t="shared" si="24"/>
        <v>1.9626493576421676E-2</v>
      </c>
      <c r="CA34" s="295">
        <f t="shared" si="25"/>
        <v>4.4590938526110131</v>
      </c>
      <c r="CB34" s="163">
        <f t="shared" si="38"/>
        <v>0.2</v>
      </c>
      <c r="CC34" s="163">
        <f t="shared" si="26"/>
        <v>0.46590938526110137</v>
      </c>
      <c r="CD34" s="163">
        <f t="shared" si="27"/>
        <v>0.22083333333333335</v>
      </c>
      <c r="CE34" s="165">
        <f t="shared" si="28"/>
        <v>3.7723511340165787</v>
      </c>
      <c r="CF34" s="163">
        <f>'Other Income'!$B$20/12</f>
        <v>1.0929316444444444</v>
      </c>
      <c r="CG34" s="302">
        <f t="shared" si="16"/>
        <v>5.0652827784610235</v>
      </c>
      <c r="CH34" s="295">
        <f t="shared" si="29"/>
        <v>4.1883860694787458</v>
      </c>
      <c r="CI34" s="163">
        <f t="shared" si="30"/>
        <v>0.2</v>
      </c>
      <c r="CJ34" s="163">
        <f t="shared" si="31"/>
        <v>0.43883860694787463</v>
      </c>
      <c r="CK34" s="163">
        <f t="shared" si="32"/>
        <v>0.22083333333333335</v>
      </c>
      <c r="CL34" s="165">
        <f t="shared" si="33"/>
        <v>3.5287141291975379</v>
      </c>
      <c r="CM34" s="296">
        <f t="shared" si="34"/>
        <v>4.8216457736419827</v>
      </c>
    </row>
    <row r="35" spans="2:91" s="159" customFormat="1" x14ac:dyDescent="0.25">
      <c r="B35" s="257">
        <f t="shared" si="35"/>
        <v>14</v>
      </c>
      <c r="C35" s="255">
        <f t="shared" si="36"/>
        <v>45716</v>
      </c>
      <c r="D35" s="214">
        <f t="shared" si="37"/>
        <v>0.41864606515200004</v>
      </c>
      <c r="E35" s="214">
        <f t="shared" si="17"/>
        <v>0.16490137883333331</v>
      </c>
      <c r="F35" s="214">
        <f t="shared" si="17"/>
        <v>0.14001571999999998</v>
      </c>
      <c r="G35" s="214">
        <f t="shared" si="17"/>
        <v>9.9000000000000008E-3</v>
      </c>
      <c r="H35" s="214">
        <f t="shared" si="17"/>
        <v>1.8944812499999998E-2</v>
      </c>
      <c r="I35" s="214">
        <f t="shared" si="18"/>
        <v>3.2440924999999995E-2</v>
      </c>
      <c r="J35" s="214">
        <f t="shared" si="18"/>
        <v>4.3807499999999999E-2</v>
      </c>
      <c r="K35" s="214">
        <f t="shared" si="18"/>
        <v>4.5347499999999999E-2</v>
      </c>
      <c r="L35" s="214">
        <f t="shared" si="18"/>
        <v>2.4843162499999995E-2</v>
      </c>
      <c r="M35" s="214">
        <f t="shared" si="18"/>
        <v>2.9253124999999994E-2</v>
      </c>
      <c r="N35" s="214">
        <f t="shared" si="18"/>
        <v>2.4796876983749994E-2</v>
      </c>
      <c r="O35" s="214">
        <f t="shared" si="18"/>
        <v>2.3012500000000002E-2</v>
      </c>
      <c r="P35" s="214">
        <f t="shared" si="18"/>
        <v>1.7173333333333336E-2</v>
      </c>
      <c r="Q35" s="214">
        <f t="shared" si="18"/>
        <v>0</v>
      </c>
      <c r="R35" s="214">
        <f t="shared" si="18"/>
        <v>4.6682486666666662E-2</v>
      </c>
      <c r="S35" s="214">
        <f t="shared" si="18"/>
        <v>6.6078999999999999E-2</v>
      </c>
      <c r="T35" s="214">
        <f t="shared" si="18"/>
        <v>0</v>
      </c>
      <c r="U35" s="214">
        <f t="shared" ref="U35:BU35" si="42">IF($C35&gt;U$14,U34,IF(AND(MONTH($C35)-MONTH(U$5)=0,MOD((YEAR(U$5)-YEAR($C35)),3)=0),U34*(1+U$16),U34))</f>
        <v>0</v>
      </c>
      <c r="V35" s="214">
        <f t="shared" si="42"/>
        <v>1.6689949999999999E-2</v>
      </c>
      <c r="W35" s="214">
        <f t="shared" si="42"/>
        <v>1.6222666666666666E-2</v>
      </c>
      <c r="X35" s="214">
        <f t="shared" si="42"/>
        <v>1.7868077083333333E-2</v>
      </c>
      <c r="Y35" s="214">
        <f t="shared" si="42"/>
        <v>1.2527333333333335E-2</v>
      </c>
      <c r="Z35" s="214">
        <f t="shared" si="42"/>
        <v>2.6054208333333335E-2</v>
      </c>
      <c r="AA35" s="214">
        <f t="shared" si="42"/>
        <v>2.2499999999999999E-2</v>
      </c>
      <c r="AB35" s="214">
        <f t="shared" si="42"/>
        <v>2.1572999999999998E-2</v>
      </c>
      <c r="AC35" s="214">
        <f t="shared" si="42"/>
        <v>1.4957475E-2</v>
      </c>
      <c r="AD35" s="214">
        <f t="shared" si="42"/>
        <v>8.3173750000000001E-3</v>
      </c>
      <c r="AE35" s="214">
        <f t="shared" si="42"/>
        <v>0</v>
      </c>
      <c r="AF35" s="214">
        <f t="shared" si="42"/>
        <v>0.14417581248000003</v>
      </c>
      <c r="AG35" s="214">
        <f t="shared" si="42"/>
        <v>0.17964099400000003</v>
      </c>
      <c r="AH35" s="214">
        <f t="shared" si="42"/>
        <v>0</v>
      </c>
      <c r="AI35" s="214">
        <f t="shared" si="42"/>
        <v>7.3829999999999998E-3</v>
      </c>
      <c r="AJ35" s="214">
        <f t="shared" si="42"/>
        <v>2.35934E-2</v>
      </c>
      <c r="AK35" s="214">
        <f t="shared" si="42"/>
        <v>0</v>
      </c>
      <c r="AL35" s="214">
        <f t="shared" si="42"/>
        <v>1.8825787499999996E-2</v>
      </c>
      <c r="AM35" s="214">
        <f t="shared" si="42"/>
        <v>1.9923749999999997E-2</v>
      </c>
      <c r="AN35" s="214">
        <f t="shared" si="42"/>
        <v>3.58575E-2</v>
      </c>
      <c r="AO35" s="214">
        <f t="shared" si="42"/>
        <v>2.9956652833333333E-2</v>
      </c>
      <c r="AP35" s="214">
        <f t="shared" si="42"/>
        <v>0.120783925</v>
      </c>
      <c r="AQ35" s="214">
        <f t="shared" si="42"/>
        <v>0</v>
      </c>
      <c r="AR35" s="214">
        <f t="shared" si="42"/>
        <v>3.0843345000000001E-2</v>
      </c>
      <c r="AS35" s="214">
        <f t="shared" si="42"/>
        <v>1.5344999999999999E-2</v>
      </c>
      <c r="AT35" s="214">
        <f t="shared" si="42"/>
        <v>1.5897552083333336E-2</v>
      </c>
      <c r="AU35" s="214">
        <f t="shared" si="42"/>
        <v>3.2035358333333333E-2</v>
      </c>
      <c r="AV35" s="214">
        <f t="shared" si="42"/>
        <v>3.9146E-2</v>
      </c>
      <c r="AW35" s="214">
        <f t="shared" si="42"/>
        <v>3.8346328333333332E-2</v>
      </c>
      <c r="AX35" s="214">
        <f t="shared" si="42"/>
        <v>0.12209131071428568</v>
      </c>
      <c r="AY35" s="214">
        <f t="shared" si="42"/>
        <v>5.2265199999999998E-2</v>
      </c>
      <c r="AZ35" s="214">
        <f t="shared" si="42"/>
        <v>5.8454499999999993E-2</v>
      </c>
      <c r="BA35" s="214">
        <f t="shared" si="42"/>
        <v>0.10963164666666667</v>
      </c>
      <c r="BB35" s="214">
        <f t="shared" si="42"/>
        <v>0.29424780672000006</v>
      </c>
      <c r="BC35" s="214">
        <f t="shared" si="42"/>
        <v>0.10487802857142857</v>
      </c>
      <c r="BD35" s="214">
        <f t="shared" si="42"/>
        <v>0.48362117529600002</v>
      </c>
      <c r="BE35" s="214">
        <f t="shared" si="42"/>
        <v>1.7476837499999998E-2</v>
      </c>
      <c r="BF35" s="214">
        <f t="shared" si="42"/>
        <v>0</v>
      </c>
      <c r="BG35" s="214">
        <f t="shared" si="42"/>
        <v>4.8322115384615373E-2</v>
      </c>
      <c r="BH35" s="214">
        <f t="shared" si="42"/>
        <v>7.1769650416666664E-2</v>
      </c>
      <c r="BI35" s="214">
        <f t="shared" si="42"/>
        <v>0</v>
      </c>
      <c r="BJ35" s="214">
        <f t="shared" si="42"/>
        <v>0</v>
      </c>
      <c r="BK35" s="214">
        <f t="shared" si="42"/>
        <v>3.5398916666666662E-2</v>
      </c>
      <c r="BL35" s="214">
        <f t="shared" si="42"/>
        <v>3.220416576E-2</v>
      </c>
      <c r="BM35" s="214">
        <f t="shared" si="42"/>
        <v>0.11155</v>
      </c>
      <c r="BN35" s="214">
        <f t="shared" si="42"/>
        <v>0.23805000000000001</v>
      </c>
      <c r="BO35" s="214">
        <f t="shared" si="42"/>
        <v>8.0074499999999993E-2</v>
      </c>
      <c r="BP35" s="214">
        <f t="shared" si="42"/>
        <v>9.4927947916666658E-2</v>
      </c>
      <c r="BQ35" s="214">
        <f t="shared" si="42"/>
        <v>0.12250854166666666</v>
      </c>
      <c r="BR35" s="214">
        <f t="shared" si="42"/>
        <v>9.0456924250000001E-2</v>
      </c>
      <c r="BS35" s="214">
        <f t="shared" si="42"/>
        <v>1.2937499999999999E-2</v>
      </c>
      <c r="BT35" s="214">
        <f t="shared" si="42"/>
        <v>7.0977999999999996E-3</v>
      </c>
      <c r="BU35" s="214">
        <f t="shared" si="42"/>
        <v>3.7260000000000001E-3</v>
      </c>
      <c r="BV35" s="214">
        <f t="shared" si="20"/>
        <v>0.11546257969645436</v>
      </c>
      <c r="BW35" s="214">
        <f t="shared" si="21"/>
        <v>5.0904063216335407E-2</v>
      </c>
      <c r="BX35" s="214">
        <f t="shared" si="22"/>
        <v>1.7861232808330268E-2</v>
      </c>
      <c r="BY35" s="214">
        <f t="shared" si="23"/>
        <v>6.6853413834725844E-2</v>
      </c>
      <c r="BZ35" s="214">
        <f t="shared" si="24"/>
        <v>1.9626493576421676E-2</v>
      </c>
      <c r="CA35" s="295">
        <f t="shared" si="25"/>
        <v>4.4767072276110129</v>
      </c>
      <c r="CB35" s="163">
        <f t="shared" si="38"/>
        <v>0.2</v>
      </c>
      <c r="CC35" s="163">
        <f t="shared" si="26"/>
        <v>0.46767072276110133</v>
      </c>
      <c r="CD35" s="163">
        <f t="shared" si="27"/>
        <v>0.22083333333333335</v>
      </c>
      <c r="CE35" s="165">
        <f t="shared" si="28"/>
        <v>3.7882031715165785</v>
      </c>
      <c r="CF35" s="163">
        <f>'Other Income'!$B$20/12</f>
        <v>1.0929316444444444</v>
      </c>
      <c r="CG35" s="302">
        <f t="shared" si="16"/>
        <v>5.0811348159610228</v>
      </c>
      <c r="CH35" s="295">
        <f t="shared" si="29"/>
        <v>4.2059994444787456</v>
      </c>
      <c r="CI35" s="163">
        <f t="shared" si="30"/>
        <v>0.2</v>
      </c>
      <c r="CJ35" s="163">
        <f t="shared" si="31"/>
        <v>0.44059994444787459</v>
      </c>
      <c r="CK35" s="163">
        <f t="shared" si="32"/>
        <v>0.22083333333333335</v>
      </c>
      <c r="CL35" s="165">
        <f t="shared" si="33"/>
        <v>3.5445661666975377</v>
      </c>
      <c r="CM35" s="296">
        <f t="shared" si="34"/>
        <v>4.837497811141982</v>
      </c>
    </row>
    <row r="36" spans="2:91" s="159" customFormat="1" x14ac:dyDescent="0.25">
      <c r="B36" s="257">
        <f t="shared" si="35"/>
        <v>15</v>
      </c>
      <c r="C36" s="255">
        <f t="shared" si="36"/>
        <v>45747</v>
      </c>
      <c r="D36" s="214">
        <f t="shared" si="37"/>
        <v>0.41864606515200004</v>
      </c>
      <c r="E36" s="214">
        <f t="shared" si="17"/>
        <v>0.16490137883333331</v>
      </c>
      <c r="F36" s="214">
        <f t="shared" si="17"/>
        <v>0.16101807799999998</v>
      </c>
      <c r="G36" s="214">
        <f t="shared" si="17"/>
        <v>9.9000000000000008E-3</v>
      </c>
      <c r="H36" s="214">
        <f t="shared" si="17"/>
        <v>1.8944812499999998E-2</v>
      </c>
      <c r="I36" s="214">
        <f t="shared" si="18"/>
        <v>3.2440924999999995E-2</v>
      </c>
      <c r="J36" s="214">
        <f t="shared" ref="J36:BU39" si="43">IF($C36&gt;J$14,J35,IF(AND(MONTH($C36)-MONTH(J$5)=0,MOD((YEAR(J$5)-YEAR($C36)),3)=0),J35*(1+J$16),J35))</f>
        <v>4.3807499999999999E-2</v>
      </c>
      <c r="K36" s="214">
        <f t="shared" si="43"/>
        <v>4.5347499999999999E-2</v>
      </c>
      <c r="L36" s="214">
        <f t="shared" si="43"/>
        <v>2.4843162499999995E-2</v>
      </c>
      <c r="M36" s="214">
        <f t="shared" si="43"/>
        <v>2.9253124999999994E-2</v>
      </c>
      <c r="N36" s="214">
        <f t="shared" si="43"/>
        <v>2.4796876983749994E-2</v>
      </c>
      <c r="O36" s="214">
        <f t="shared" si="43"/>
        <v>2.3012500000000002E-2</v>
      </c>
      <c r="P36" s="214">
        <f t="shared" si="43"/>
        <v>1.7173333333333336E-2</v>
      </c>
      <c r="Q36" s="214">
        <f t="shared" si="43"/>
        <v>0</v>
      </c>
      <c r="R36" s="214">
        <f t="shared" si="43"/>
        <v>4.6682486666666662E-2</v>
      </c>
      <c r="S36" s="214">
        <f t="shared" si="43"/>
        <v>6.6078999999999999E-2</v>
      </c>
      <c r="T36" s="214">
        <f t="shared" si="43"/>
        <v>0</v>
      </c>
      <c r="U36" s="214">
        <f t="shared" si="43"/>
        <v>0</v>
      </c>
      <c r="V36" s="214">
        <f t="shared" si="43"/>
        <v>1.6689949999999999E-2</v>
      </c>
      <c r="W36" s="214">
        <f t="shared" si="43"/>
        <v>1.6222666666666666E-2</v>
      </c>
      <c r="X36" s="214">
        <f t="shared" si="43"/>
        <v>1.7868077083333333E-2</v>
      </c>
      <c r="Y36" s="214">
        <f t="shared" si="43"/>
        <v>1.2527333333333335E-2</v>
      </c>
      <c r="Z36" s="214">
        <f t="shared" si="43"/>
        <v>2.6054208333333335E-2</v>
      </c>
      <c r="AA36" s="214">
        <f t="shared" si="43"/>
        <v>2.2499999999999999E-2</v>
      </c>
      <c r="AB36" s="214">
        <f t="shared" si="43"/>
        <v>2.1572999999999998E-2</v>
      </c>
      <c r="AC36" s="214">
        <f t="shared" si="43"/>
        <v>1.4957475E-2</v>
      </c>
      <c r="AD36" s="214">
        <f t="shared" si="43"/>
        <v>8.3173750000000001E-3</v>
      </c>
      <c r="AE36" s="214">
        <f t="shared" si="43"/>
        <v>0</v>
      </c>
      <c r="AF36" s="214">
        <f t="shared" si="43"/>
        <v>0.14417581248000003</v>
      </c>
      <c r="AG36" s="214">
        <f t="shared" si="43"/>
        <v>0.17964099400000003</v>
      </c>
      <c r="AH36" s="214">
        <f t="shared" si="43"/>
        <v>0</v>
      </c>
      <c r="AI36" s="214">
        <f t="shared" si="43"/>
        <v>7.3829999999999998E-3</v>
      </c>
      <c r="AJ36" s="214">
        <f t="shared" si="43"/>
        <v>2.35934E-2</v>
      </c>
      <c r="AK36" s="214">
        <f t="shared" si="43"/>
        <v>0</v>
      </c>
      <c r="AL36" s="214">
        <f t="shared" si="43"/>
        <v>1.8825787499999996E-2</v>
      </c>
      <c r="AM36" s="214">
        <f t="shared" si="43"/>
        <v>1.9923749999999997E-2</v>
      </c>
      <c r="AN36" s="214">
        <f t="shared" si="43"/>
        <v>3.58575E-2</v>
      </c>
      <c r="AO36" s="214">
        <f t="shared" si="43"/>
        <v>2.9956652833333333E-2</v>
      </c>
      <c r="AP36" s="214">
        <f t="shared" si="43"/>
        <v>0.120783925</v>
      </c>
      <c r="AQ36" s="214">
        <f t="shared" si="43"/>
        <v>0</v>
      </c>
      <c r="AR36" s="214">
        <f t="shared" si="43"/>
        <v>3.0843345000000001E-2</v>
      </c>
      <c r="AS36" s="214">
        <f t="shared" si="43"/>
        <v>1.5344999999999999E-2</v>
      </c>
      <c r="AT36" s="214">
        <f t="shared" si="43"/>
        <v>1.5897552083333336E-2</v>
      </c>
      <c r="AU36" s="214">
        <f t="shared" si="43"/>
        <v>3.2035358333333333E-2</v>
      </c>
      <c r="AV36" s="214">
        <f t="shared" si="43"/>
        <v>3.9146E-2</v>
      </c>
      <c r="AW36" s="214">
        <f t="shared" si="43"/>
        <v>3.8346328333333332E-2</v>
      </c>
      <c r="AX36" s="214">
        <f t="shared" si="43"/>
        <v>0.12209131071428568</v>
      </c>
      <c r="AY36" s="214">
        <f t="shared" si="43"/>
        <v>5.2265199999999998E-2</v>
      </c>
      <c r="AZ36" s="214">
        <f t="shared" si="43"/>
        <v>5.8454499999999993E-2</v>
      </c>
      <c r="BA36" s="214">
        <f t="shared" si="43"/>
        <v>0.10963164666666667</v>
      </c>
      <c r="BB36" s="214">
        <f t="shared" si="43"/>
        <v>0.29424780672000006</v>
      </c>
      <c r="BC36" s="214">
        <f t="shared" si="43"/>
        <v>0.10487802857142857</v>
      </c>
      <c r="BD36" s="214">
        <f t="shared" si="43"/>
        <v>0.48362117529600002</v>
      </c>
      <c r="BE36" s="214">
        <f t="shared" si="43"/>
        <v>1.7476837499999998E-2</v>
      </c>
      <c r="BF36" s="214">
        <f t="shared" si="43"/>
        <v>0</v>
      </c>
      <c r="BG36" s="214">
        <f t="shared" si="43"/>
        <v>4.8322115384615373E-2</v>
      </c>
      <c r="BH36" s="214">
        <f t="shared" si="43"/>
        <v>7.1769650416666664E-2</v>
      </c>
      <c r="BI36" s="214">
        <f t="shared" si="43"/>
        <v>0</v>
      </c>
      <c r="BJ36" s="214">
        <f t="shared" si="43"/>
        <v>0</v>
      </c>
      <c r="BK36" s="214">
        <f t="shared" si="43"/>
        <v>3.5398916666666662E-2</v>
      </c>
      <c r="BL36" s="214">
        <f t="shared" si="43"/>
        <v>3.220416576E-2</v>
      </c>
      <c r="BM36" s="214">
        <f t="shared" si="43"/>
        <v>0.11155</v>
      </c>
      <c r="BN36" s="214">
        <f t="shared" si="43"/>
        <v>0.23805000000000001</v>
      </c>
      <c r="BO36" s="214">
        <f t="shared" si="43"/>
        <v>8.0074499999999993E-2</v>
      </c>
      <c r="BP36" s="214">
        <f t="shared" si="43"/>
        <v>9.4927947916666658E-2</v>
      </c>
      <c r="BQ36" s="214">
        <f t="shared" si="43"/>
        <v>0.12250854166666666</v>
      </c>
      <c r="BR36" s="214">
        <f t="shared" si="43"/>
        <v>9.0456924250000001E-2</v>
      </c>
      <c r="BS36" s="214">
        <f t="shared" si="43"/>
        <v>1.2937499999999999E-2</v>
      </c>
      <c r="BT36" s="214">
        <f t="shared" si="43"/>
        <v>7.0977999999999996E-3</v>
      </c>
      <c r="BU36" s="214">
        <f t="shared" si="43"/>
        <v>3.7260000000000001E-3</v>
      </c>
      <c r="BV36" s="214">
        <f t="shared" si="20"/>
        <v>0.11546257969645436</v>
      </c>
      <c r="BW36" s="214">
        <f t="shared" si="21"/>
        <v>5.0904063216335407E-2</v>
      </c>
      <c r="BX36" s="214">
        <f t="shared" si="22"/>
        <v>1.7861232808330268E-2</v>
      </c>
      <c r="BY36" s="214">
        <f t="shared" si="23"/>
        <v>6.6853413834725844E-2</v>
      </c>
      <c r="BZ36" s="214">
        <f t="shared" si="24"/>
        <v>1.9626493576421676E-2</v>
      </c>
      <c r="CA36" s="295">
        <f t="shared" si="25"/>
        <v>4.4977095856110125</v>
      </c>
      <c r="CB36" s="163">
        <f t="shared" si="38"/>
        <v>0.2</v>
      </c>
      <c r="CC36" s="163">
        <f t="shared" si="26"/>
        <v>0.46977095856110129</v>
      </c>
      <c r="CD36" s="163">
        <f t="shared" si="27"/>
        <v>0.22083333333333335</v>
      </c>
      <c r="CE36" s="165">
        <f t="shared" si="28"/>
        <v>3.8071052937165781</v>
      </c>
      <c r="CF36" s="163">
        <f>'Other Income'!$B$20/12</f>
        <v>1.0929316444444444</v>
      </c>
      <c r="CG36" s="302">
        <f t="shared" si="16"/>
        <v>5.1000369381610229</v>
      </c>
      <c r="CH36" s="295">
        <f t="shared" si="29"/>
        <v>4.2270018024787452</v>
      </c>
      <c r="CI36" s="163">
        <f t="shared" si="30"/>
        <v>0.2</v>
      </c>
      <c r="CJ36" s="163">
        <f t="shared" si="31"/>
        <v>0.44270018024787455</v>
      </c>
      <c r="CK36" s="163">
        <f t="shared" si="32"/>
        <v>0.22083333333333335</v>
      </c>
      <c r="CL36" s="165">
        <f t="shared" si="33"/>
        <v>3.5634682888975373</v>
      </c>
      <c r="CM36" s="296">
        <f t="shared" si="34"/>
        <v>4.8563999333419821</v>
      </c>
    </row>
    <row r="37" spans="2:91" s="159" customFormat="1" x14ac:dyDescent="0.25">
      <c r="B37" s="257">
        <f t="shared" si="35"/>
        <v>16</v>
      </c>
      <c r="C37" s="255">
        <f t="shared" si="36"/>
        <v>45777</v>
      </c>
      <c r="D37" s="214">
        <f t="shared" si="37"/>
        <v>0.41864606515200004</v>
      </c>
      <c r="E37" s="214">
        <f t="shared" si="17"/>
        <v>0.16490137883333331</v>
      </c>
      <c r="F37" s="214">
        <f t="shared" si="17"/>
        <v>0.16101807799999998</v>
      </c>
      <c r="G37" s="214">
        <f t="shared" si="17"/>
        <v>9.9000000000000008E-3</v>
      </c>
      <c r="H37" s="214">
        <f t="shared" si="17"/>
        <v>1.8944812499999998E-2</v>
      </c>
      <c r="I37" s="214">
        <f t="shared" si="18"/>
        <v>3.2440924999999995E-2</v>
      </c>
      <c r="J37" s="214">
        <f t="shared" si="43"/>
        <v>4.3807499999999999E-2</v>
      </c>
      <c r="K37" s="214">
        <f t="shared" si="43"/>
        <v>4.5347499999999999E-2</v>
      </c>
      <c r="L37" s="214">
        <f t="shared" si="43"/>
        <v>2.4843162499999995E-2</v>
      </c>
      <c r="M37" s="214">
        <f t="shared" si="43"/>
        <v>2.9253124999999994E-2</v>
      </c>
      <c r="N37" s="214">
        <f t="shared" si="43"/>
        <v>2.4796876983749994E-2</v>
      </c>
      <c r="O37" s="214">
        <f t="shared" si="43"/>
        <v>2.3012500000000002E-2</v>
      </c>
      <c r="P37" s="214">
        <f t="shared" si="43"/>
        <v>1.7173333333333336E-2</v>
      </c>
      <c r="Q37" s="214">
        <f t="shared" si="43"/>
        <v>0</v>
      </c>
      <c r="R37" s="214">
        <f t="shared" si="43"/>
        <v>4.6682486666666662E-2</v>
      </c>
      <c r="S37" s="214">
        <f t="shared" si="43"/>
        <v>6.6078999999999999E-2</v>
      </c>
      <c r="T37" s="214">
        <f t="shared" si="43"/>
        <v>0</v>
      </c>
      <c r="U37" s="214">
        <f t="shared" si="43"/>
        <v>0</v>
      </c>
      <c r="V37" s="214">
        <f t="shared" si="43"/>
        <v>1.6689949999999999E-2</v>
      </c>
      <c r="W37" s="214">
        <f t="shared" si="43"/>
        <v>1.6222666666666666E-2</v>
      </c>
      <c r="X37" s="214">
        <f t="shared" si="43"/>
        <v>1.7868077083333333E-2</v>
      </c>
      <c r="Y37" s="214">
        <f t="shared" si="43"/>
        <v>1.2527333333333335E-2</v>
      </c>
      <c r="Z37" s="214">
        <f t="shared" si="43"/>
        <v>2.6054208333333335E-2</v>
      </c>
      <c r="AA37" s="214">
        <f t="shared" si="43"/>
        <v>2.2499999999999999E-2</v>
      </c>
      <c r="AB37" s="214">
        <f t="shared" si="43"/>
        <v>2.1572999999999998E-2</v>
      </c>
      <c r="AC37" s="214">
        <f t="shared" si="43"/>
        <v>1.4957475E-2</v>
      </c>
      <c r="AD37" s="214">
        <f t="shared" si="43"/>
        <v>8.3173750000000001E-3</v>
      </c>
      <c r="AE37" s="214">
        <f t="shared" si="43"/>
        <v>0</v>
      </c>
      <c r="AF37" s="214">
        <f t="shared" si="43"/>
        <v>0.14417581248000003</v>
      </c>
      <c r="AG37" s="214">
        <f t="shared" si="43"/>
        <v>0.17964099400000003</v>
      </c>
      <c r="AH37" s="214">
        <f t="shared" si="43"/>
        <v>0</v>
      </c>
      <c r="AI37" s="214">
        <f t="shared" si="43"/>
        <v>7.3829999999999998E-3</v>
      </c>
      <c r="AJ37" s="214">
        <f t="shared" si="43"/>
        <v>2.35934E-2</v>
      </c>
      <c r="AK37" s="214">
        <f t="shared" si="43"/>
        <v>0</v>
      </c>
      <c r="AL37" s="214">
        <f t="shared" si="43"/>
        <v>1.8825787499999996E-2</v>
      </c>
      <c r="AM37" s="214">
        <f t="shared" si="43"/>
        <v>1.9923749999999997E-2</v>
      </c>
      <c r="AN37" s="214">
        <f t="shared" si="43"/>
        <v>3.58575E-2</v>
      </c>
      <c r="AO37" s="214">
        <f t="shared" si="43"/>
        <v>2.9956652833333333E-2</v>
      </c>
      <c r="AP37" s="214">
        <f t="shared" si="43"/>
        <v>0.120783925</v>
      </c>
      <c r="AQ37" s="214">
        <f t="shared" si="43"/>
        <v>0</v>
      </c>
      <c r="AR37" s="214">
        <f t="shared" si="43"/>
        <v>3.0843345000000001E-2</v>
      </c>
      <c r="AS37" s="214">
        <f t="shared" si="43"/>
        <v>1.7646749999999999E-2</v>
      </c>
      <c r="AT37" s="214">
        <f t="shared" si="43"/>
        <v>1.5897552083333336E-2</v>
      </c>
      <c r="AU37" s="214">
        <f t="shared" si="43"/>
        <v>3.2035358333333333E-2</v>
      </c>
      <c r="AV37" s="214">
        <f t="shared" si="43"/>
        <v>3.9146E-2</v>
      </c>
      <c r="AW37" s="214">
        <f t="shared" si="43"/>
        <v>3.8346328333333332E-2</v>
      </c>
      <c r="AX37" s="214">
        <f t="shared" si="43"/>
        <v>0.12209131071428568</v>
      </c>
      <c r="AY37" s="214">
        <f t="shared" si="43"/>
        <v>5.2265199999999998E-2</v>
      </c>
      <c r="AZ37" s="214">
        <f t="shared" si="43"/>
        <v>5.8454499999999993E-2</v>
      </c>
      <c r="BA37" s="214">
        <f t="shared" si="43"/>
        <v>0.10963164666666667</v>
      </c>
      <c r="BB37" s="214">
        <f t="shared" si="43"/>
        <v>0.29424780672000006</v>
      </c>
      <c r="BC37" s="214">
        <f t="shared" si="43"/>
        <v>0.10487802857142857</v>
      </c>
      <c r="BD37" s="214">
        <f t="shared" si="43"/>
        <v>0.5416557163315201</v>
      </c>
      <c r="BE37" s="214">
        <f t="shared" si="43"/>
        <v>1.7476837499999998E-2</v>
      </c>
      <c r="BF37" s="214">
        <f t="shared" si="43"/>
        <v>0</v>
      </c>
      <c r="BG37" s="214">
        <f t="shared" si="43"/>
        <v>4.8322115384615373E-2</v>
      </c>
      <c r="BH37" s="214">
        <f t="shared" si="43"/>
        <v>7.1769650416666664E-2</v>
      </c>
      <c r="BI37" s="214">
        <f t="shared" si="43"/>
        <v>0</v>
      </c>
      <c r="BJ37" s="214">
        <f t="shared" si="43"/>
        <v>0</v>
      </c>
      <c r="BK37" s="214">
        <f t="shared" si="43"/>
        <v>3.5398916666666662E-2</v>
      </c>
      <c r="BL37" s="214">
        <f t="shared" si="43"/>
        <v>3.220416576E-2</v>
      </c>
      <c r="BM37" s="214">
        <f t="shared" si="43"/>
        <v>0.12828249999999999</v>
      </c>
      <c r="BN37" s="214">
        <f t="shared" si="43"/>
        <v>0.23805000000000001</v>
      </c>
      <c r="BO37" s="214">
        <f t="shared" si="43"/>
        <v>8.0074499999999993E-2</v>
      </c>
      <c r="BP37" s="214">
        <f t="shared" si="43"/>
        <v>9.4927947916666658E-2</v>
      </c>
      <c r="BQ37" s="214">
        <f t="shared" si="43"/>
        <v>0.12250854166666666</v>
      </c>
      <c r="BR37" s="214">
        <f t="shared" si="43"/>
        <v>9.0456924250000001E-2</v>
      </c>
      <c r="BS37" s="214">
        <f t="shared" si="43"/>
        <v>1.2937499999999999E-2</v>
      </c>
      <c r="BT37" s="214">
        <f t="shared" si="43"/>
        <v>7.0977999999999996E-3</v>
      </c>
      <c r="BU37" s="214">
        <f t="shared" si="43"/>
        <v>3.7260000000000001E-3</v>
      </c>
      <c r="BV37" s="214">
        <f t="shared" si="20"/>
        <v>0.11546257969645436</v>
      </c>
      <c r="BW37" s="214">
        <f t="shared" si="21"/>
        <v>5.0904063216335407E-2</v>
      </c>
      <c r="BX37" s="214">
        <f t="shared" si="22"/>
        <v>1.7861232808330268E-2</v>
      </c>
      <c r="BY37" s="214">
        <f t="shared" si="23"/>
        <v>6.6853413834725844E-2</v>
      </c>
      <c r="BZ37" s="214">
        <f t="shared" si="24"/>
        <v>1.9626493576421676E-2</v>
      </c>
      <c r="CA37" s="295">
        <f t="shared" si="25"/>
        <v>4.5747783766465338</v>
      </c>
      <c r="CB37" s="163">
        <f t="shared" si="38"/>
        <v>0.2</v>
      </c>
      <c r="CC37" s="163">
        <f t="shared" si="26"/>
        <v>0.4774778376646534</v>
      </c>
      <c r="CD37" s="163">
        <f t="shared" si="27"/>
        <v>0.22083333333333335</v>
      </c>
      <c r="CE37" s="165">
        <f t="shared" si="28"/>
        <v>3.876467205648547</v>
      </c>
      <c r="CF37" s="163">
        <f>'Other Income'!$B$20/12</f>
        <v>1.0929316444444444</v>
      </c>
      <c r="CG37" s="302">
        <f t="shared" si="16"/>
        <v>5.1693988500929917</v>
      </c>
      <c r="CH37" s="295">
        <f t="shared" si="29"/>
        <v>4.3040705935142665</v>
      </c>
      <c r="CI37" s="163">
        <f t="shared" si="30"/>
        <v>0.2</v>
      </c>
      <c r="CJ37" s="163">
        <f t="shared" si="31"/>
        <v>0.45040705935142666</v>
      </c>
      <c r="CK37" s="163">
        <f t="shared" si="32"/>
        <v>0.22083333333333335</v>
      </c>
      <c r="CL37" s="165">
        <f t="shared" si="33"/>
        <v>3.6328302008295066</v>
      </c>
      <c r="CM37" s="296">
        <f t="shared" si="34"/>
        <v>4.9257618452739509</v>
      </c>
    </row>
    <row r="38" spans="2:91" s="159" customFormat="1" x14ac:dyDescent="0.25">
      <c r="B38" s="257">
        <f t="shared" si="35"/>
        <v>17</v>
      </c>
      <c r="C38" s="255">
        <f t="shared" si="36"/>
        <v>45808</v>
      </c>
      <c r="D38" s="214">
        <f t="shared" si="37"/>
        <v>0.41864606515200004</v>
      </c>
      <c r="E38" s="214">
        <f t="shared" si="17"/>
        <v>0.16490137883333331</v>
      </c>
      <c r="F38" s="214">
        <f t="shared" si="17"/>
        <v>0.16101807799999998</v>
      </c>
      <c r="G38" s="214">
        <f t="shared" si="17"/>
        <v>9.9000000000000008E-3</v>
      </c>
      <c r="H38" s="214">
        <f t="shared" si="17"/>
        <v>1.8944812499999998E-2</v>
      </c>
      <c r="I38" s="214">
        <f t="shared" si="18"/>
        <v>3.2440924999999995E-2</v>
      </c>
      <c r="J38" s="214">
        <f t="shared" si="43"/>
        <v>4.3807499999999999E-2</v>
      </c>
      <c r="K38" s="214">
        <f t="shared" si="43"/>
        <v>4.5347499999999999E-2</v>
      </c>
      <c r="L38" s="214">
        <f t="shared" si="43"/>
        <v>2.4843162499999995E-2</v>
      </c>
      <c r="M38" s="214">
        <f t="shared" si="43"/>
        <v>2.9253124999999994E-2</v>
      </c>
      <c r="N38" s="214">
        <f t="shared" si="43"/>
        <v>2.4796876983749994E-2</v>
      </c>
      <c r="O38" s="214">
        <f t="shared" si="43"/>
        <v>2.3012500000000002E-2</v>
      </c>
      <c r="P38" s="214">
        <f t="shared" si="43"/>
        <v>1.7173333333333336E-2</v>
      </c>
      <c r="Q38" s="214">
        <f t="shared" si="43"/>
        <v>0</v>
      </c>
      <c r="R38" s="214">
        <f t="shared" si="43"/>
        <v>4.6682486666666662E-2</v>
      </c>
      <c r="S38" s="214">
        <f t="shared" si="43"/>
        <v>6.6078999999999999E-2</v>
      </c>
      <c r="T38" s="214">
        <f t="shared" si="43"/>
        <v>0</v>
      </c>
      <c r="U38" s="214">
        <f t="shared" si="43"/>
        <v>0</v>
      </c>
      <c r="V38" s="214">
        <f t="shared" si="43"/>
        <v>1.6689949999999999E-2</v>
      </c>
      <c r="W38" s="214">
        <f t="shared" si="43"/>
        <v>1.6222666666666666E-2</v>
      </c>
      <c r="X38" s="214">
        <f t="shared" si="43"/>
        <v>1.7868077083333333E-2</v>
      </c>
      <c r="Y38" s="214">
        <f t="shared" si="43"/>
        <v>1.2527333333333335E-2</v>
      </c>
      <c r="Z38" s="214">
        <f t="shared" si="43"/>
        <v>2.6054208333333335E-2</v>
      </c>
      <c r="AA38" s="214">
        <f t="shared" si="43"/>
        <v>2.2499999999999999E-2</v>
      </c>
      <c r="AB38" s="214">
        <f t="shared" si="43"/>
        <v>2.1572999999999998E-2</v>
      </c>
      <c r="AC38" s="214">
        <f t="shared" si="43"/>
        <v>1.4957475E-2</v>
      </c>
      <c r="AD38" s="214">
        <f t="shared" si="43"/>
        <v>8.3173750000000001E-3</v>
      </c>
      <c r="AE38" s="214">
        <f t="shared" si="43"/>
        <v>0</v>
      </c>
      <c r="AF38" s="214">
        <f t="shared" si="43"/>
        <v>0.14417581248000003</v>
      </c>
      <c r="AG38" s="214">
        <f t="shared" si="43"/>
        <v>0.17964099400000003</v>
      </c>
      <c r="AH38" s="214">
        <f t="shared" si="43"/>
        <v>0</v>
      </c>
      <c r="AI38" s="214">
        <f t="shared" si="43"/>
        <v>7.3829999999999998E-3</v>
      </c>
      <c r="AJ38" s="214">
        <f t="shared" si="43"/>
        <v>2.35934E-2</v>
      </c>
      <c r="AK38" s="214">
        <f t="shared" si="43"/>
        <v>0</v>
      </c>
      <c r="AL38" s="214">
        <f t="shared" si="43"/>
        <v>1.8825787499999996E-2</v>
      </c>
      <c r="AM38" s="214">
        <f t="shared" si="43"/>
        <v>1.9923749999999997E-2</v>
      </c>
      <c r="AN38" s="214">
        <f t="shared" si="43"/>
        <v>3.58575E-2</v>
      </c>
      <c r="AO38" s="214">
        <f t="shared" si="43"/>
        <v>2.9956652833333333E-2</v>
      </c>
      <c r="AP38" s="214">
        <f t="shared" si="43"/>
        <v>0.120783925</v>
      </c>
      <c r="AQ38" s="214">
        <f t="shared" si="43"/>
        <v>0</v>
      </c>
      <c r="AR38" s="214">
        <f t="shared" si="43"/>
        <v>3.5469846749999999E-2</v>
      </c>
      <c r="AS38" s="214">
        <f t="shared" si="43"/>
        <v>1.7646749999999999E-2</v>
      </c>
      <c r="AT38" s="214">
        <f t="shared" si="43"/>
        <v>1.5897552083333336E-2</v>
      </c>
      <c r="AU38" s="214">
        <f t="shared" si="43"/>
        <v>3.2035358333333333E-2</v>
      </c>
      <c r="AV38" s="214">
        <f t="shared" si="43"/>
        <v>3.9146E-2</v>
      </c>
      <c r="AW38" s="214">
        <f t="shared" si="43"/>
        <v>3.8346328333333332E-2</v>
      </c>
      <c r="AX38" s="214">
        <f t="shared" si="43"/>
        <v>0.12209131071428568</v>
      </c>
      <c r="AY38" s="214">
        <f t="shared" si="43"/>
        <v>5.2265199999999998E-2</v>
      </c>
      <c r="AZ38" s="214">
        <f t="shared" si="43"/>
        <v>5.8454499999999993E-2</v>
      </c>
      <c r="BA38" s="214">
        <f t="shared" si="43"/>
        <v>0.10963164666666667</v>
      </c>
      <c r="BB38" s="214">
        <f t="shared" si="43"/>
        <v>0.29424780672000006</v>
      </c>
      <c r="BC38" s="214">
        <f t="shared" si="43"/>
        <v>0.10487802857142857</v>
      </c>
      <c r="BD38" s="214">
        <f t="shared" si="43"/>
        <v>0.5416557163315201</v>
      </c>
      <c r="BE38" s="214">
        <f t="shared" si="43"/>
        <v>1.7476837499999998E-2</v>
      </c>
      <c r="BF38" s="214">
        <f t="shared" si="43"/>
        <v>0</v>
      </c>
      <c r="BG38" s="214">
        <f t="shared" si="43"/>
        <v>4.8322115384615373E-2</v>
      </c>
      <c r="BH38" s="214">
        <f t="shared" si="43"/>
        <v>7.1769650416666664E-2</v>
      </c>
      <c r="BI38" s="214">
        <f t="shared" si="43"/>
        <v>0</v>
      </c>
      <c r="BJ38" s="214">
        <f t="shared" si="43"/>
        <v>0</v>
      </c>
      <c r="BK38" s="214">
        <f t="shared" si="43"/>
        <v>3.5398916666666662E-2</v>
      </c>
      <c r="BL38" s="214">
        <f t="shared" si="43"/>
        <v>3.220416576E-2</v>
      </c>
      <c r="BM38" s="214">
        <f t="shared" si="43"/>
        <v>0.12828249999999999</v>
      </c>
      <c r="BN38" s="214">
        <f t="shared" si="43"/>
        <v>0.23805000000000001</v>
      </c>
      <c r="BO38" s="214">
        <f t="shared" si="43"/>
        <v>8.0074499999999993E-2</v>
      </c>
      <c r="BP38" s="214">
        <f t="shared" si="43"/>
        <v>9.4927947916666658E-2</v>
      </c>
      <c r="BQ38" s="214">
        <f t="shared" si="43"/>
        <v>0.12250854166666666</v>
      </c>
      <c r="BR38" s="214">
        <f t="shared" si="43"/>
        <v>9.0456924250000001E-2</v>
      </c>
      <c r="BS38" s="214">
        <f t="shared" si="43"/>
        <v>1.2937499999999999E-2</v>
      </c>
      <c r="BT38" s="214">
        <f t="shared" si="43"/>
        <v>7.0977999999999996E-3</v>
      </c>
      <c r="BU38" s="214">
        <f t="shared" si="43"/>
        <v>3.7260000000000001E-3</v>
      </c>
      <c r="BV38" s="214">
        <f t="shared" si="20"/>
        <v>0.11546257969645436</v>
      </c>
      <c r="BW38" s="214">
        <f t="shared" si="21"/>
        <v>5.0904063216335407E-2</v>
      </c>
      <c r="BX38" s="214">
        <f t="shared" si="22"/>
        <v>1.7861232808330268E-2</v>
      </c>
      <c r="BY38" s="214">
        <f t="shared" si="23"/>
        <v>6.6853413834725844E-2</v>
      </c>
      <c r="BZ38" s="214">
        <f t="shared" si="24"/>
        <v>1.9626493576421676E-2</v>
      </c>
      <c r="CA38" s="295">
        <f t="shared" si="25"/>
        <v>4.5794048783965335</v>
      </c>
      <c r="CB38" s="163">
        <f t="shared" si="38"/>
        <v>0.2</v>
      </c>
      <c r="CC38" s="163">
        <f t="shared" si="26"/>
        <v>0.47794048783965337</v>
      </c>
      <c r="CD38" s="163">
        <f t="shared" si="27"/>
        <v>0.22083333333333335</v>
      </c>
      <c r="CE38" s="165">
        <f t="shared" si="28"/>
        <v>3.880631057223547</v>
      </c>
      <c r="CF38" s="163">
        <f>'Other Income'!$B$20/12</f>
        <v>1.0929316444444444</v>
      </c>
      <c r="CG38" s="302">
        <f t="shared" si="16"/>
        <v>5.1735627016679917</v>
      </c>
      <c r="CH38" s="295">
        <f t="shared" si="29"/>
        <v>4.3086970952642663</v>
      </c>
      <c r="CI38" s="163">
        <f t="shared" si="30"/>
        <v>0.2</v>
      </c>
      <c r="CJ38" s="163">
        <f t="shared" si="31"/>
        <v>0.45086970952642669</v>
      </c>
      <c r="CK38" s="163">
        <f t="shared" si="32"/>
        <v>0.22083333333333335</v>
      </c>
      <c r="CL38" s="165">
        <f t="shared" si="33"/>
        <v>3.6369940524045061</v>
      </c>
      <c r="CM38" s="296">
        <f t="shared" si="34"/>
        <v>4.9299256968489509</v>
      </c>
    </row>
    <row r="39" spans="2:91" s="159" customFormat="1" x14ac:dyDescent="0.25">
      <c r="B39" s="257">
        <f t="shared" si="35"/>
        <v>18</v>
      </c>
      <c r="C39" s="255">
        <f t="shared" si="36"/>
        <v>45838</v>
      </c>
      <c r="D39" s="214">
        <f t="shared" si="37"/>
        <v>0.41864606515200004</v>
      </c>
      <c r="E39" s="214">
        <f t="shared" si="17"/>
        <v>0.16490137883333331</v>
      </c>
      <c r="F39" s="214">
        <f t="shared" si="17"/>
        <v>0.16101807799999998</v>
      </c>
      <c r="G39" s="214">
        <f t="shared" si="17"/>
        <v>9.9000000000000008E-3</v>
      </c>
      <c r="H39" s="214">
        <f t="shared" si="17"/>
        <v>1.8944812499999998E-2</v>
      </c>
      <c r="I39" s="214">
        <f t="shared" si="18"/>
        <v>3.2440924999999995E-2</v>
      </c>
      <c r="J39" s="214">
        <f t="shared" si="43"/>
        <v>4.3807499999999999E-2</v>
      </c>
      <c r="K39" s="214">
        <f t="shared" si="43"/>
        <v>4.5347499999999999E-2</v>
      </c>
      <c r="L39" s="214">
        <f t="shared" si="43"/>
        <v>2.4843162499999995E-2</v>
      </c>
      <c r="M39" s="214">
        <f t="shared" si="43"/>
        <v>2.9253124999999994E-2</v>
      </c>
      <c r="N39" s="214">
        <f t="shared" si="43"/>
        <v>2.4796876983749994E-2</v>
      </c>
      <c r="O39" s="214">
        <f t="shared" si="43"/>
        <v>2.3012500000000002E-2</v>
      </c>
      <c r="P39" s="214">
        <f t="shared" si="43"/>
        <v>1.7173333333333336E-2</v>
      </c>
      <c r="Q39" s="214">
        <f t="shared" si="43"/>
        <v>0</v>
      </c>
      <c r="R39" s="214">
        <f t="shared" si="43"/>
        <v>4.6682486666666662E-2</v>
      </c>
      <c r="S39" s="214">
        <f t="shared" si="43"/>
        <v>6.6078999999999999E-2</v>
      </c>
      <c r="T39" s="214">
        <f t="shared" si="43"/>
        <v>0</v>
      </c>
      <c r="U39" s="214">
        <f t="shared" si="43"/>
        <v>0</v>
      </c>
      <c r="V39" s="214">
        <f t="shared" si="43"/>
        <v>1.6689949999999999E-2</v>
      </c>
      <c r="W39" s="214">
        <f t="shared" si="43"/>
        <v>1.6222666666666666E-2</v>
      </c>
      <c r="X39" s="214">
        <f t="shared" si="43"/>
        <v>1.7868077083333333E-2</v>
      </c>
      <c r="Y39" s="214">
        <f t="shared" si="43"/>
        <v>1.2527333333333335E-2</v>
      </c>
      <c r="Z39" s="214">
        <f t="shared" si="43"/>
        <v>2.6054208333333335E-2</v>
      </c>
      <c r="AA39" s="214">
        <f t="shared" si="43"/>
        <v>2.2499999999999999E-2</v>
      </c>
      <c r="AB39" s="214">
        <f t="shared" si="43"/>
        <v>2.4808949999999996E-2</v>
      </c>
      <c r="AC39" s="214">
        <f t="shared" si="43"/>
        <v>1.4957475E-2</v>
      </c>
      <c r="AD39" s="214">
        <f t="shared" si="43"/>
        <v>8.3173750000000001E-3</v>
      </c>
      <c r="AE39" s="214">
        <f t="shared" si="43"/>
        <v>0</v>
      </c>
      <c r="AF39" s="214">
        <f t="shared" si="43"/>
        <v>0.16147690997760006</v>
      </c>
      <c r="AG39" s="214">
        <f t="shared" si="43"/>
        <v>0.17964099400000003</v>
      </c>
      <c r="AH39" s="214">
        <f t="shared" si="43"/>
        <v>0</v>
      </c>
      <c r="AI39" s="214">
        <f t="shared" si="43"/>
        <v>7.3829999999999998E-3</v>
      </c>
      <c r="AJ39" s="214">
        <f t="shared" si="43"/>
        <v>2.35934E-2</v>
      </c>
      <c r="AK39" s="214">
        <f t="shared" si="43"/>
        <v>0</v>
      </c>
      <c r="AL39" s="214">
        <f t="shared" si="43"/>
        <v>1.8825787499999996E-2</v>
      </c>
      <c r="AM39" s="214">
        <f t="shared" si="43"/>
        <v>1.9923749999999997E-2</v>
      </c>
      <c r="AN39" s="214">
        <f t="shared" si="43"/>
        <v>3.58575E-2</v>
      </c>
      <c r="AO39" s="214">
        <f t="shared" si="43"/>
        <v>2.9956652833333333E-2</v>
      </c>
      <c r="AP39" s="214">
        <f t="shared" si="43"/>
        <v>0.120783925</v>
      </c>
      <c r="AQ39" s="214">
        <f t="shared" si="43"/>
        <v>0</v>
      </c>
      <c r="AR39" s="214">
        <f t="shared" si="43"/>
        <v>3.5469846749999999E-2</v>
      </c>
      <c r="AS39" s="214">
        <f t="shared" si="43"/>
        <v>1.7646749999999999E-2</v>
      </c>
      <c r="AT39" s="214">
        <f t="shared" si="43"/>
        <v>1.5897552083333336E-2</v>
      </c>
      <c r="AU39" s="214">
        <f t="shared" si="43"/>
        <v>3.2035358333333333E-2</v>
      </c>
      <c r="AV39" s="214">
        <f t="shared" si="43"/>
        <v>3.9146E-2</v>
      </c>
      <c r="AW39" s="214">
        <f t="shared" si="43"/>
        <v>3.8346328333333332E-2</v>
      </c>
      <c r="AX39" s="214">
        <f t="shared" si="43"/>
        <v>0.14040500732142852</v>
      </c>
      <c r="AY39" s="214">
        <f t="shared" si="43"/>
        <v>5.2265199999999998E-2</v>
      </c>
      <c r="AZ39" s="214">
        <f t="shared" si="43"/>
        <v>5.8454499999999993E-2</v>
      </c>
      <c r="BA39" s="214">
        <f t="shared" si="43"/>
        <v>0.10963164666666667</v>
      </c>
      <c r="BB39" s="214">
        <f t="shared" si="43"/>
        <v>0.3295575435264001</v>
      </c>
      <c r="BC39" s="214">
        <f t="shared" si="43"/>
        <v>0.10487802857142857</v>
      </c>
      <c r="BD39" s="214">
        <f t="shared" si="43"/>
        <v>0.5416557163315201</v>
      </c>
      <c r="BE39" s="214">
        <f t="shared" si="43"/>
        <v>1.7476837499999998E-2</v>
      </c>
      <c r="BF39" s="214">
        <f t="shared" si="43"/>
        <v>0</v>
      </c>
      <c r="BG39" s="214">
        <f t="shared" si="43"/>
        <v>4.8322115384615373E-2</v>
      </c>
      <c r="BH39" s="214">
        <f t="shared" si="43"/>
        <v>7.1769650416666664E-2</v>
      </c>
      <c r="BI39" s="214">
        <f t="shared" si="43"/>
        <v>0</v>
      </c>
      <c r="BJ39" s="214">
        <f t="shared" si="43"/>
        <v>0</v>
      </c>
      <c r="BK39" s="214">
        <f t="shared" si="43"/>
        <v>3.5398916666666662E-2</v>
      </c>
      <c r="BL39" s="214">
        <f t="shared" si="43"/>
        <v>3.220416576E-2</v>
      </c>
      <c r="BM39" s="214">
        <f t="shared" si="43"/>
        <v>0.12828249999999999</v>
      </c>
      <c r="BN39" s="214">
        <f t="shared" si="43"/>
        <v>0.27375749999999999</v>
      </c>
      <c r="BO39" s="214">
        <f t="shared" si="43"/>
        <v>8.0074499999999993E-2</v>
      </c>
      <c r="BP39" s="214">
        <f t="shared" si="43"/>
        <v>9.4927947916666658E-2</v>
      </c>
      <c r="BQ39" s="214">
        <f t="shared" si="43"/>
        <v>0.12250854166666666</v>
      </c>
      <c r="BR39" s="214">
        <f t="shared" si="43"/>
        <v>9.0456924250000001E-2</v>
      </c>
      <c r="BS39" s="214">
        <f t="shared" si="43"/>
        <v>1.2937499999999999E-2</v>
      </c>
      <c r="BT39" s="214">
        <f t="shared" si="43"/>
        <v>7.0977999999999996E-3</v>
      </c>
      <c r="BU39" s="214">
        <f t="shared" ref="J39:BU43" si="44">IF($C39&gt;BU$14,BU38,IF(AND(MONTH($C39)-MONTH(BU$5)=0,MOD((YEAR(BU$5)-YEAR($C39)),3)=0),BU38*(1+BU$16),BU38))</f>
        <v>3.7260000000000001E-3</v>
      </c>
      <c r="BV39" s="214">
        <f t="shared" si="20"/>
        <v>0.11546257969645436</v>
      </c>
      <c r="BW39" s="214">
        <f t="shared" si="21"/>
        <v>5.0904063216335407E-2</v>
      </c>
      <c r="BX39" s="214">
        <f t="shared" si="22"/>
        <v>1.7861232808330268E-2</v>
      </c>
      <c r="BY39" s="214">
        <f t="shared" si="23"/>
        <v>6.6853413834725844E-2</v>
      </c>
      <c r="BZ39" s="214">
        <f t="shared" si="24"/>
        <v>1.9626493576421676E-2</v>
      </c>
      <c r="CA39" s="295">
        <f t="shared" si="25"/>
        <v>4.6892728593076765</v>
      </c>
      <c r="CB39" s="163">
        <f t="shared" si="38"/>
        <v>0.2</v>
      </c>
      <c r="CC39" s="163">
        <f t="shared" si="26"/>
        <v>0.48892728593076767</v>
      </c>
      <c r="CD39" s="163">
        <f t="shared" si="27"/>
        <v>0.22083333333333335</v>
      </c>
      <c r="CE39" s="165">
        <f t="shared" si="28"/>
        <v>3.9795122400435754</v>
      </c>
      <c r="CF39" s="163">
        <f>'Other Income'!$B$20/12</f>
        <v>1.0929316444444444</v>
      </c>
      <c r="CG39" s="302">
        <f t="shared" si="16"/>
        <v>5.2724438844880197</v>
      </c>
      <c r="CH39" s="295">
        <f t="shared" si="29"/>
        <v>4.4185650761754092</v>
      </c>
      <c r="CI39" s="163">
        <f t="shared" si="30"/>
        <v>0.2</v>
      </c>
      <c r="CJ39" s="163">
        <f t="shared" si="31"/>
        <v>0.46185650761754093</v>
      </c>
      <c r="CK39" s="163">
        <f t="shared" si="32"/>
        <v>0.22083333333333335</v>
      </c>
      <c r="CL39" s="165">
        <f t="shared" si="33"/>
        <v>3.735875235224535</v>
      </c>
      <c r="CM39" s="296">
        <f t="shared" si="34"/>
        <v>5.0288068796689798</v>
      </c>
    </row>
    <row r="40" spans="2:91" s="159" customFormat="1" x14ac:dyDescent="0.25">
      <c r="B40" s="257">
        <f t="shared" si="35"/>
        <v>19</v>
      </c>
      <c r="C40" s="255">
        <f t="shared" si="36"/>
        <v>45869</v>
      </c>
      <c r="D40" s="214">
        <f t="shared" si="37"/>
        <v>0.41864606515200004</v>
      </c>
      <c r="E40" s="214">
        <f t="shared" si="17"/>
        <v>0.16490137883333331</v>
      </c>
      <c r="F40" s="214">
        <f t="shared" si="17"/>
        <v>0.16101807799999998</v>
      </c>
      <c r="G40" s="214">
        <f t="shared" si="17"/>
        <v>9.9000000000000008E-3</v>
      </c>
      <c r="H40" s="214">
        <f t="shared" si="17"/>
        <v>1.8944812499999998E-2</v>
      </c>
      <c r="I40" s="214">
        <f t="shared" si="18"/>
        <v>3.2440924999999995E-2</v>
      </c>
      <c r="J40" s="214">
        <f t="shared" si="44"/>
        <v>4.3807499999999999E-2</v>
      </c>
      <c r="K40" s="214">
        <f t="shared" si="44"/>
        <v>4.5347499999999999E-2</v>
      </c>
      <c r="L40" s="214">
        <f t="shared" si="44"/>
        <v>2.4843162499999995E-2</v>
      </c>
      <c r="M40" s="214">
        <f t="shared" si="44"/>
        <v>3.364109374999999E-2</v>
      </c>
      <c r="N40" s="214">
        <f t="shared" si="44"/>
        <v>2.4796876983749994E-2</v>
      </c>
      <c r="O40" s="214">
        <f t="shared" si="44"/>
        <v>2.3012500000000002E-2</v>
      </c>
      <c r="P40" s="214">
        <f t="shared" si="44"/>
        <v>1.9749333333333334E-2</v>
      </c>
      <c r="Q40" s="214">
        <f t="shared" si="44"/>
        <v>0</v>
      </c>
      <c r="R40" s="214">
        <f t="shared" si="44"/>
        <v>4.6682486666666662E-2</v>
      </c>
      <c r="S40" s="214">
        <f t="shared" si="44"/>
        <v>6.6078999999999999E-2</v>
      </c>
      <c r="T40" s="214">
        <f t="shared" si="44"/>
        <v>0</v>
      </c>
      <c r="U40" s="214">
        <f t="shared" si="44"/>
        <v>0</v>
      </c>
      <c r="V40" s="214">
        <f t="shared" si="44"/>
        <v>1.6689949999999999E-2</v>
      </c>
      <c r="W40" s="214">
        <f t="shared" si="44"/>
        <v>1.6222666666666666E-2</v>
      </c>
      <c r="X40" s="214">
        <f t="shared" si="44"/>
        <v>1.7868077083333333E-2</v>
      </c>
      <c r="Y40" s="214">
        <f t="shared" si="44"/>
        <v>1.2527333333333335E-2</v>
      </c>
      <c r="Z40" s="214">
        <f t="shared" si="44"/>
        <v>2.6054208333333335E-2</v>
      </c>
      <c r="AA40" s="214">
        <f t="shared" si="44"/>
        <v>2.2499999999999999E-2</v>
      </c>
      <c r="AB40" s="214">
        <f t="shared" si="44"/>
        <v>2.4808949999999996E-2</v>
      </c>
      <c r="AC40" s="214">
        <f t="shared" si="44"/>
        <v>1.4957475E-2</v>
      </c>
      <c r="AD40" s="214">
        <f t="shared" si="44"/>
        <v>8.3173750000000001E-3</v>
      </c>
      <c r="AE40" s="214">
        <f t="shared" si="44"/>
        <v>0</v>
      </c>
      <c r="AF40" s="214">
        <f t="shared" si="44"/>
        <v>0.16147690997760006</v>
      </c>
      <c r="AG40" s="214">
        <f t="shared" si="44"/>
        <v>0.17964099400000003</v>
      </c>
      <c r="AH40" s="214">
        <f t="shared" si="44"/>
        <v>0</v>
      </c>
      <c r="AI40" s="214">
        <f t="shared" si="44"/>
        <v>7.3829999999999998E-3</v>
      </c>
      <c r="AJ40" s="214">
        <f t="shared" si="44"/>
        <v>2.35934E-2</v>
      </c>
      <c r="AK40" s="214">
        <f t="shared" si="44"/>
        <v>0</v>
      </c>
      <c r="AL40" s="214">
        <f t="shared" si="44"/>
        <v>1.8825787499999996E-2</v>
      </c>
      <c r="AM40" s="214">
        <f t="shared" si="44"/>
        <v>1.9923749999999997E-2</v>
      </c>
      <c r="AN40" s="214">
        <f t="shared" si="44"/>
        <v>3.58575E-2</v>
      </c>
      <c r="AO40" s="214">
        <f t="shared" si="44"/>
        <v>2.9956652833333333E-2</v>
      </c>
      <c r="AP40" s="214">
        <f t="shared" si="44"/>
        <v>0.13890151374999998</v>
      </c>
      <c r="AQ40" s="214">
        <f t="shared" si="44"/>
        <v>0</v>
      </c>
      <c r="AR40" s="214">
        <f t="shared" si="44"/>
        <v>3.5469846749999999E-2</v>
      </c>
      <c r="AS40" s="214">
        <f t="shared" si="44"/>
        <v>1.7646749999999999E-2</v>
      </c>
      <c r="AT40" s="214">
        <f t="shared" si="44"/>
        <v>1.5897552083333336E-2</v>
      </c>
      <c r="AU40" s="214">
        <f t="shared" si="44"/>
        <v>3.2035358333333333E-2</v>
      </c>
      <c r="AV40" s="214">
        <f t="shared" si="44"/>
        <v>3.9146E-2</v>
      </c>
      <c r="AW40" s="214">
        <f t="shared" si="44"/>
        <v>3.8346328333333332E-2</v>
      </c>
      <c r="AX40" s="214">
        <f t="shared" si="44"/>
        <v>0.14040500732142852</v>
      </c>
      <c r="AY40" s="214">
        <f t="shared" si="44"/>
        <v>5.2265199999999998E-2</v>
      </c>
      <c r="AZ40" s="214">
        <f t="shared" si="44"/>
        <v>5.8454499999999993E-2</v>
      </c>
      <c r="BA40" s="214">
        <f t="shared" si="44"/>
        <v>0.10963164666666667</v>
      </c>
      <c r="BB40" s="214">
        <f t="shared" si="44"/>
        <v>0.3295575435264001</v>
      </c>
      <c r="BC40" s="214">
        <f t="shared" si="44"/>
        <v>0.10487802857142857</v>
      </c>
      <c r="BD40" s="214">
        <f t="shared" si="44"/>
        <v>0.5416557163315201</v>
      </c>
      <c r="BE40" s="214">
        <f t="shared" si="44"/>
        <v>1.7476837499999998E-2</v>
      </c>
      <c r="BF40" s="214">
        <f t="shared" si="44"/>
        <v>0</v>
      </c>
      <c r="BG40" s="214">
        <f t="shared" si="44"/>
        <v>4.8322115384615373E-2</v>
      </c>
      <c r="BH40" s="214">
        <f t="shared" si="44"/>
        <v>7.1769650416666664E-2</v>
      </c>
      <c r="BI40" s="214">
        <f t="shared" si="44"/>
        <v>0</v>
      </c>
      <c r="BJ40" s="214">
        <f t="shared" si="44"/>
        <v>0</v>
      </c>
      <c r="BK40" s="214">
        <f t="shared" si="44"/>
        <v>3.5398916666666662E-2</v>
      </c>
      <c r="BL40" s="214">
        <f t="shared" si="44"/>
        <v>3.220416576E-2</v>
      </c>
      <c r="BM40" s="214">
        <f t="shared" si="44"/>
        <v>0.12828249999999999</v>
      </c>
      <c r="BN40" s="214">
        <f t="shared" si="44"/>
        <v>0.27375749999999999</v>
      </c>
      <c r="BO40" s="214">
        <f t="shared" si="44"/>
        <v>8.0074499999999993E-2</v>
      </c>
      <c r="BP40" s="214">
        <f t="shared" si="44"/>
        <v>9.4927947916666658E-2</v>
      </c>
      <c r="BQ40" s="214">
        <f t="shared" si="44"/>
        <v>0.12250854166666666</v>
      </c>
      <c r="BR40" s="214">
        <f t="shared" si="44"/>
        <v>9.0456924250000001E-2</v>
      </c>
      <c r="BS40" s="214">
        <f t="shared" si="44"/>
        <v>1.2937499999999999E-2</v>
      </c>
      <c r="BT40" s="214">
        <f t="shared" si="44"/>
        <v>7.0977999999999996E-3</v>
      </c>
      <c r="BU40" s="214">
        <f t="shared" si="44"/>
        <v>3.7260000000000001E-3</v>
      </c>
      <c r="BV40" s="214">
        <f t="shared" si="20"/>
        <v>0.11546257969645436</v>
      </c>
      <c r="BW40" s="214">
        <f t="shared" si="21"/>
        <v>5.0904063216335407E-2</v>
      </c>
      <c r="BX40" s="214">
        <f t="shared" si="22"/>
        <v>1.7861232808330268E-2</v>
      </c>
      <c r="BY40" s="214">
        <f t="shared" si="23"/>
        <v>6.6853413834725844E-2</v>
      </c>
      <c r="BZ40" s="214">
        <f t="shared" si="24"/>
        <v>1.9626493576421676E-2</v>
      </c>
      <c r="CA40" s="295">
        <f t="shared" si="25"/>
        <v>4.7143544168076765</v>
      </c>
      <c r="CB40" s="163">
        <f t="shared" si="38"/>
        <v>0.2</v>
      </c>
      <c r="CC40" s="163">
        <f t="shared" si="26"/>
        <v>0.49143544168076769</v>
      </c>
      <c r="CD40" s="163">
        <f t="shared" si="27"/>
        <v>0.22083333333333335</v>
      </c>
      <c r="CE40" s="165">
        <f t="shared" si="28"/>
        <v>4.0020856417935757</v>
      </c>
      <c r="CF40" s="163">
        <f>'Other Income'!$B$20/12</f>
        <v>1.0929316444444444</v>
      </c>
      <c r="CG40" s="302">
        <f t="shared" si="16"/>
        <v>5.2950172862380205</v>
      </c>
      <c r="CH40" s="295">
        <f t="shared" si="29"/>
        <v>4.4436466336754092</v>
      </c>
      <c r="CI40" s="163">
        <f t="shared" si="30"/>
        <v>0.2</v>
      </c>
      <c r="CJ40" s="163">
        <f t="shared" si="31"/>
        <v>0.46436466336754095</v>
      </c>
      <c r="CK40" s="163">
        <f t="shared" si="32"/>
        <v>0.22083333333333335</v>
      </c>
      <c r="CL40" s="165">
        <f t="shared" si="33"/>
        <v>3.7584486369745349</v>
      </c>
      <c r="CM40" s="296">
        <f t="shared" si="34"/>
        <v>5.0513802814189797</v>
      </c>
    </row>
    <row r="41" spans="2:91" s="159" customFormat="1" x14ac:dyDescent="0.25">
      <c r="B41" s="257">
        <f t="shared" si="35"/>
        <v>20</v>
      </c>
      <c r="C41" s="255">
        <f t="shared" si="36"/>
        <v>45900</v>
      </c>
      <c r="D41" s="214">
        <f t="shared" si="37"/>
        <v>0.41864606515200004</v>
      </c>
      <c r="E41" s="214">
        <f t="shared" si="17"/>
        <v>0.16490137883333331</v>
      </c>
      <c r="F41" s="214">
        <f t="shared" si="17"/>
        <v>0.16101807799999998</v>
      </c>
      <c r="G41" s="214">
        <f t="shared" si="17"/>
        <v>9.9000000000000008E-3</v>
      </c>
      <c r="H41" s="214">
        <f t="shared" si="17"/>
        <v>1.8944812499999998E-2</v>
      </c>
      <c r="I41" s="214">
        <f t="shared" si="18"/>
        <v>3.2440924999999995E-2</v>
      </c>
      <c r="J41" s="214">
        <f t="shared" si="44"/>
        <v>4.3807499999999999E-2</v>
      </c>
      <c r="K41" s="214">
        <f t="shared" si="44"/>
        <v>4.5347499999999999E-2</v>
      </c>
      <c r="L41" s="214">
        <f t="shared" si="44"/>
        <v>2.4843162499999995E-2</v>
      </c>
      <c r="M41" s="214">
        <f t="shared" si="44"/>
        <v>3.364109374999999E-2</v>
      </c>
      <c r="N41" s="214">
        <f t="shared" si="44"/>
        <v>2.4796876983749994E-2</v>
      </c>
      <c r="O41" s="214">
        <f t="shared" si="44"/>
        <v>2.3012500000000002E-2</v>
      </c>
      <c r="P41" s="214">
        <f t="shared" si="44"/>
        <v>1.9749333333333334E-2</v>
      </c>
      <c r="Q41" s="214">
        <f t="shared" si="44"/>
        <v>0</v>
      </c>
      <c r="R41" s="214">
        <f t="shared" si="44"/>
        <v>4.6682486666666662E-2</v>
      </c>
      <c r="S41" s="214">
        <f t="shared" si="44"/>
        <v>7.5990849999999999E-2</v>
      </c>
      <c r="T41" s="214">
        <f t="shared" si="44"/>
        <v>0</v>
      </c>
      <c r="U41" s="214">
        <f t="shared" si="44"/>
        <v>0</v>
      </c>
      <c r="V41" s="214">
        <f t="shared" si="44"/>
        <v>1.6689949999999999E-2</v>
      </c>
      <c r="W41" s="214">
        <f t="shared" si="44"/>
        <v>1.6222666666666666E-2</v>
      </c>
      <c r="X41" s="214">
        <f t="shared" si="44"/>
        <v>1.7868077083333333E-2</v>
      </c>
      <c r="Y41" s="214">
        <f t="shared" si="44"/>
        <v>1.2527333333333335E-2</v>
      </c>
      <c r="Z41" s="214">
        <f t="shared" si="44"/>
        <v>2.6054208333333335E-2</v>
      </c>
      <c r="AA41" s="214">
        <f t="shared" si="44"/>
        <v>2.2499999999999999E-2</v>
      </c>
      <c r="AB41" s="214">
        <f t="shared" si="44"/>
        <v>2.4808949999999996E-2</v>
      </c>
      <c r="AC41" s="214">
        <f t="shared" si="44"/>
        <v>1.4957475E-2</v>
      </c>
      <c r="AD41" s="214">
        <f t="shared" si="44"/>
        <v>8.3173750000000001E-3</v>
      </c>
      <c r="AE41" s="214">
        <f t="shared" si="44"/>
        <v>0</v>
      </c>
      <c r="AF41" s="214">
        <f t="shared" si="44"/>
        <v>0.16147690997760006</v>
      </c>
      <c r="AG41" s="214">
        <f t="shared" si="44"/>
        <v>0.17964099400000003</v>
      </c>
      <c r="AH41" s="214">
        <f t="shared" si="44"/>
        <v>0</v>
      </c>
      <c r="AI41" s="214">
        <f t="shared" si="44"/>
        <v>7.3829999999999998E-3</v>
      </c>
      <c r="AJ41" s="214">
        <f t="shared" si="44"/>
        <v>2.35934E-2</v>
      </c>
      <c r="AK41" s="214">
        <f t="shared" si="44"/>
        <v>0</v>
      </c>
      <c r="AL41" s="214">
        <f t="shared" si="44"/>
        <v>1.8825787499999996E-2</v>
      </c>
      <c r="AM41" s="214">
        <f t="shared" si="44"/>
        <v>1.9923749999999997E-2</v>
      </c>
      <c r="AN41" s="214">
        <f t="shared" si="44"/>
        <v>3.58575E-2</v>
      </c>
      <c r="AO41" s="214">
        <f t="shared" si="44"/>
        <v>2.9956652833333333E-2</v>
      </c>
      <c r="AP41" s="214">
        <f t="shared" si="44"/>
        <v>0.13890151374999998</v>
      </c>
      <c r="AQ41" s="214">
        <f t="shared" si="44"/>
        <v>0</v>
      </c>
      <c r="AR41" s="214">
        <f t="shared" si="44"/>
        <v>3.5469846749999999E-2</v>
      </c>
      <c r="AS41" s="214">
        <f t="shared" si="44"/>
        <v>1.7646749999999999E-2</v>
      </c>
      <c r="AT41" s="214">
        <f t="shared" si="44"/>
        <v>1.5897552083333336E-2</v>
      </c>
      <c r="AU41" s="214">
        <f t="shared" si="44"/>
        <v>3.2035358333333333E-2</v>
      </c>
      <c r="AV41" s="214">
        <f t="shared" si="44"/>
        <v>3.9146E-2</v>
      </c>
      <c r="AW41" s="214">
        <f t="shared" si="44"/>
        <v>3.8346328333333332E-2</v>
      </c>
      <c r="AX41" s="214">
        <f t="shared" si="44"/>
        <v>0.14040500732142852</v>
      </c>
      <c r="AY41" s="214">
        <f t="shared" si="44"/>
        <v>5.2265199999999998E-2</v>
      </c>
      <c r="AZ41" s="214">
        <f t="shared" si="44"/>
        <v>5.8454499999999993E-2</v>
      </c>
      <c r="BA41" s="214">
        <f t="shared" si="44"/>
        <v>0.10963164666666667</v>
      </c>
      <c r="BB41" s="214">
        <f t="shared" si="44"/>
        <v>0.3295575435264001</v>
      </c>
      <c r="BC41" s="214">
        <f t="shared" si="44"/>
        <v>0.10487802857142857</v>
      </c>
      <c r="BD41" s="214">
        <f t="shared" si="44"/>
        <v>0.5416557163315201</v>
      </c>
      <c r="BE41" s="214">
        <f t="shared" si="44"/>
        <v>1.7476837499999998E-2</v>
      </c>
      <c r="BF41" s="214">
        <f t="shared" si="44"/>
        <v>0</v>
      </c>
      <c r="BG41" s="214">
        <f t="shared" si="44"/>
        <v>4.8322115384615373E-2</v>
      </c>
      <c r="BH41" s="214">
        <f t="shared" si="44"/>
        <v>7.1769650416666664E-2</v>
      </c>
      <c r="BI41" s="214">
        <f t="shared" si="44"/>
        <v>0</v>
      </c>
      <c r="BJ41" s="214">
        <f t="shared" si="44"/>
        <v>0</v>
      </c>
      <c r="BK41" s="214">
        <f t="shared" si="44"/>
        <v>3.5398916666666662E-2</v>
      </c>
      <c r="BL41" s="214">
        <f t="shared" si="44"/>
        <v>3.220416576E-2</v>
      </c>
      <c r="BM41" s="214">
        <f t="shared" si="44"/>
        <v>0.12828249999999999</v>
      </c>
      <c r="BN41" s="214">
        <f t="shared" si="44"/>
        <v>0.27375749999999999</v>
      </c>
      <c r="BO41" s="214">
        <f t="shared" si="44"/>
        <v>8.0074499999999993E-2</v>
      </c>
      <c r="BP41" s="214">
        <f t="shared" si="44"/>
        <v>9.4927947916666658E-2</v>
      </c>
      <c r="BQ41" s="214">
        <f t="shared" si="44"/>
        <v>0.12250854166666666</v>
      </c>
      <c r="BR41" s="214">
        <f t="shared" si="44"/>
        <v>9.0456924250000001E-2</v>
      </c>
      <c r="BS41" s="214">
        <f t="shared" si="44"/>
        <v>1.2937499999999999E-2</v>
      </c>
      <c r="BT41" s="214">
        <f t="shared" si="44"/>
        <v>7.0977999999999996E-3</v>
      </c>
      <c r="BU41" s="214">
        <f t="shared" si="44"/>
        <v>3.7260000000000001E-3</v>
      </c>
      <c r="BV41" s="214">
        <f t="shared" si="20"/>
        <v>0.11546257969645436</v>
      </c>
      <c r="BW41" s="214">
        <f t="shared" si="21"/>
        <v>5.0904063216335407E-2</v>
      </c>
      <c r="BX41" s="214">
        <f t="shared" si="22"/>
        <v>1.7861232808330268E-2</v>
      </c>
      <c r="BY41" s="214">
        <f t="shared" si="23"/>
        <v>6.6853413834725844E-2</v>
      </c>
      <c r="BZ41" s="214">
        <f t="shared" si="24"/>
        <v>1.9626493576421676E-2</v>
      </c>
      <c r="CA41" s="295">
        <f t="shared" si="25"/>
        <v>4.7242662668076765</v>
      </c>
      <c r="CB41" s="163">
        <f t="shared" si="38"/>
        <v>0.2</v>
      </c>
      <c r="CC41" s="163">
        <f t="shared" si="26"/>
        <v>0.4924266266807677</v>
      </c>
      <c r="CD41" s="163">
        <f t="shared" si="27"/>
        <v>0.22083333333333335</v>
      </c>
      <c r="CE41" s="165">
        <f t="shared" si="28"/>
        <v>4.0110063067935755</v>
      </c>
      <c r="CF41" s="163">
        <f>'Other Income'!$B$20/12</f>
        <v>1.0929316444444444</v>
      </c>
      <c r="CG41" s="302">
        <f t="shared" si="16"/>
        <v>5.3039379512380203</v>
      </c>
      <c r="CH41" s="295">
        <f t="shared" si="29"/>
        <v>4.4535584836754092</v>
      </c>
      <c r="CI41" s="163">
        <f t="shared" si="30"/>
        <v>0.2</v>
      </c>
      <c r="CJ41" s="163">
        <f t="shared" si="31"/>
        <v>0.46535584836754096</v>
      </c>
      <c r="CK41" s="163">
        <f t="shared" si="32"/>
        <v>0.22083333333333335</v>
      </c>
      <c r="CL41" s="165">
        <f t="shared" si="33"/>
        <v>3.7673693019745351</v>
      </c>
      <c r="CM41" s="296">
        <f t="shared" si="34"/>
        <v>5.0603009464189794</v>
      </c>
    </row>
    <row r="42" spans="2:91" s="159" customFormat="1" x14ac:dyDescent="0.25">
      <c r="B42" s="257">
        <f t="shared" si="35"/>
        <v>21</v>
      </c>
      <c r="C42" s="255">
        <f t="shared" si="36"/>
        <v>45930</v>
      </c>
      <c r="D42" s="214">
        <f t="shared" si="37"/>
        <v>0.41864606515200004</v>
      </c>
      <c r="E42" s="214">
        <f t="shared" si="17"/>
        <v>0.16490137883333331</v>
      </c>
      <c r="F42" s="214">
        <f t="shared" si="17"/>
        <v>0.16101807799999998</v>
      </c>
      <c r="G42" s="214">
        <f t="shared" si="17"/>
        <v>9.9000000000000008E-3</v>
      </c>
      <c r="H42" s="214">
        <f t="shared" si="17"/>
        <v>1.8944812499999998E-2</v>
      </c>
      <c r="I42" s="214">
        <f t="shared" si="18"/>
        <v>3.2440924999999995E-2</v>
      </c>
      <c r="J42" s="214">
        <f t="shared" si="44"/>
        <v>4.3807499999999999E-2</v>
      </c>
      <c r="K42" s="214">
        <f t="shared" si="44"/>
        <v>4.5347499999999999E-2</v>
      </c>
      <c r="L42" s="214">
        <f t="shared" si="44"/>
        <v>2.4843162499999995E-2</v>
      </c>
      <c r="M42" s="214">
        <f t="shared" si="44"/>
        <v>3.364109374999999E-2</v>
      </c>
      <c r="N42" s="214">
        <f t="shared" si="44"/>
        <v>2.4796876983749994E-2</v>
      </c>
      <c r="O42" s="214">
        <f t="shared" si="44"/>
        <v>2.3012500000000002E-2</v>
      </c>
      <c r="P42" s="214">
        <f t="shared" si="44"/>
        <v>1.9749333333333334E-2</v>
      </c>
      <c r="Q42" s="214">
        <f t="shared" si="44"/>
        <v>0</v>
      </c>
      <c r="R42" s="214">
        <f t="shared" si="44"/>
        <v>4.6682486666666662E-2</v>
      </c>
      <c r="S42" s="214">
        <f t="shared" si="44"/>
        <v>7.5990849999999999E-2</v>
      </c>
      <c r="T42" s="214">
        <f t="shared" si="44"/>
        <v>0</v>
      </c>
      <c r="U42" s="214">
        <f t="shared" si="44"/>
        <v>0</v>
      </c>
      <c r="V42" s="214">
        <f t="shared" si="44"/>
        <v>1.6689949999999999E-2</v>
      </c>
      <c r="W42" s="214">
        <f t="shared" si="44"/>
        <v>1.6222666666666666E-2</v>
      </c>
      <c r="X42" s="214">
        <f t="shared" si="44"/>
        <v>1.7868077083333333E-2</v>
      </c>
      <c r="Y42" s="214">
        <f t="shared" si="44"/>
        <v>1.2527333333333335E-2</v>
      </c>
      <c r="Z42" s="214">
        <f t="shared" si="44"/>
        <v>2.6054208333333335E-2</v>
      </c>
      <c r="AA42" s="214">
        <f t="shared" si="44"/>
        <v>2.2499999999999999E-2</v>
      </c>
      <c r="AB42" s="214">
        <f t="shared" si="44"/>
        <v>2.4808949999999996E-2</v>
      </c>
      <c r="AC42" s="214">
        <f t="shared" si="44"/>
        <v>1.4957475E-2</v>
      </c>
      <c r="AD42" s="214">
        <f t="shared" si="44"/>
        <v>9.56498125E-3</v>
      </c>
      <c r="AE42" s="214">
        <f t="shared" si="44"/>
        <v>0</v>
      </c>
      <c r="AF42" s="214">
        <f t="shared" si="44"/>
        <v>0.16147690997760006</v>
      </c>
      <c r="AG42" s="214">
        <f t="shared" si="44"/>
        <v>0.17964099400000003</v>
      </c>
      <c r="AH42" s="214">
        <f t="shared" si="44"/>
        <v>0</v>
      </c>
      <c r="AI42" s="214">
        <f t="shared" si="44"/>
        <v>7.3829999999999998E-3</v>
      </c>
      <c r="AJ42" s="214">
        <f t="shared" si="44"/>
        <v>2.35934E-2</v>
      </c>
      <c r="AK42" s="214">
        <f t="shared" si="44"/>
        <v>0</v>
      </c>
      <c r="AL42" s="214">
        <f t="shared" si="44"/>
        <v>1.8825787499999996E-2</v>
      </c>
      <c r="AM42" s="214">
        <f t="shared" si="44"/>
        <v>1.9923749999999997E-2</v>
      </c>
      <c r="AN42" s="214">
        <f t="shared" si="44"/>
        <v>3.58575E-2</v>
      </c>
      <c r="AO42" s="214">
        <f t="shared" si="44"/>
        <v>2.9956652833333333E-2</v>
      </c>
      <c r="AP42" s="214">
        <f t="shared" si="44"/>
        <v>0.13890151374999998</v>
      </c>
      <c r="AQ42" s="214">
        <f t="shared" si="44"/>
        <v>0</v>
      </c>
      <c r="AR42" s="214">
        <f t="shared" si="44"/>
        <v>3.5469846749999999E-2</v>
      </c>
      <c r="AS42" s="214">
        <f t="shared" si="44"/>
        <v>1.7646749999999999E-2</v>
      </c>
      <c r="AT42" s="214">
        <f t="shared" si="44"/>
        <v>1.5897552083333336E-2</v>
      </c>
      <c r="AU42" s="214">
        <f t="shared" si="44"/>
        <v>3.2035358333333333E-2</v>
      </c>
      <c r="AV42" s="214">
        <f t="shared" si="44"/>
        <v>3.9146E-2</v>
      </c>
      <c r="AW42" s="214">
        <f t="shared" si="44"/>
        <v>3.8346328333333332E-2</v>
      </c>
      <c r="AX42" s="214">
        <f t="shared" si="44"/>
        <v>0.14040500732142852</v>
      </c>
      <c r="AY42" s="214">
        <f t="shared" si="44"/>
        <v>5.2265199999999998E-2</v>
      </c>
      <c r="AZ42" s="214">
        <f t="shared" si="44"/>
        <v>5.8454499999999993E-2</v>
      </c>
      <c r="BA42" s="214">
        <f t="shared" si="44"/>
        <v>0.10963164666666667</v>
      </c>
      <c r="BB42" s="214">
        <f t="shared" si="44"/>
        <v>0.3295575435264001</v>
      </c>
      <c r="BC42" s="214">
        <f t="shared" si="44"/>
        <v>0.10487802857142857</v>
      </c>
      <c r="BD42" s="214">
        <f t="shared" si="44"/>
        <v>0.5416557163315201</v>
      </c>
      <c r="BE42" s="214">
        <f t="shared" si="44"/>
        <v>1.7476837499999998E-2</v>
      </c>
      <c r="BF42" s="214">
        <f t="shared" si="44"/>
        <v>0</v>
      </c>
      <c r="BG42" s="214">
        <f t="shared" si="44"/>
        <v>4.8322115384615373E-2</v>
      </c>
      <c r="BH42" s="214">
        <f t="shared" si="44"/>
        <v>7.1769650416666664E-2</v>
      </c>
      <c r="BI42" s="214">
        <f t="shared" si="44"/>
        <v>0</v>
      </c>
      <c r="BJ42" s="214">
        <f t="shared" si="44"/>
        <v>0</v>
      </c>
      <c r="BK42" s="214">
        <f t="shared" si="44"/>
        <v>3.5398916666666662E-2</v>
      </c>
      <c r="BL42" s="214">
        <f t="shared" si="44"/>
        <v>3.220416576E-2</v>
      </c>
      <c r="BM42" s="214">
        <f t="shared" si="44"/>
        <v>0.12828249999999999</v>
      </c>
      <c r="BN42" s="214">
        <f t="shared" si="44"/>
        <v>0.27375749999999999</v>
      </c>
      <c r="BO42" s="214">
        <f t="shared" si="44"/>
        <v>8.0074499999999993E-2</v>
      </c>
      <c r="BP42" s="214">
        <f t="shared" si="44"/>
        <v>9.4927947916666658E-2</v>
      </c>
      <c r="BQ42" s="214">
        <f t="shared" si="44"/>
        <v>0.12250854166666666</v>
      </c>
      <c r="BR42" s="214">
        <f t="shared" si="44"/>
        <v>9.0456924250000001E-2</v>
      </c>
      <c r="BS42" s="214">
        <f t="shared" si="44"/>
        <v>1.2937499999999999E-2</v>
      </c>
      <c r="BT42" s="214">
        <f t="shared" si="44"/>
        <v>7.0977999999999996E-3</v>
      </c>
      <c r="BU42" s="214">
        <f t="shared" si="44"/>
        <v>3.7260000000000001E-3</v>
      </c>
      <c r="BV42" s="214">
        <f t="shared" si="20"/>
        <v>0.11546257969645436</v>
      </c>
      <c r="BW42" s="214">
        <f t="shared" si="21"/>
        <v>5.0904063216335407E-2</v>
      </c>
      <c r="BX42" s="214">
        <f t="shared" si="22"/>
        <v>1.7861232808330268E-2</v>
      </c>
      <c r="BY42" s="214">
        <f t="shared" si="23"/>
        <v>6.6853413834725844E-2</v>
      </c>
      <c r="BZ42" s="214">
        <f t="shared" si="24"/>
        <v>1.9626493576421676E-2</v>
      </c>
      <c r="CA42" s="295">
        <f t="shared" si="25"/>
        <v>4.7255138730576771</v>
      </c>
      <c r="CB42" s="163">
        <f t="shared" si="38"/>
        <v>0.2</v>
      </c>
      <c r="CC42" s="163">
        <f t="shared" si="26"/>
        <v>0.49255138730576775</v>
      </c>
      <c r="CD42" s="163">
        <f t="shared" si="27"/>
        <v>0.22083333333333335</v>
      </c>
      <c r="CE42" s="165">
        <f t="shared" si="28"/>
        <v>4.0121291524185763</v>
      </c>
      <c r="CF42" s="163">
        <f>'Other Income'!$B$20/12</f>
        <v>1.0929316444444444</v>
      </c>
      <c r="CG42" s="302">
        <f t="shared" si="16"/>
        <v>5.305060796863021</v>
      </c>
      <c r="CH42" s="295">
        <f t="shared" si="29"/>
        <v>4.4548060899254098</v>
      </c>
      <c r="CI42" s="163">
        <f t="shared" si="30"/>
        <v>0.2</v>
      </c>
      <c r="CJ42" s="163">
        <f t="shared" si="31"/>
        <v>0.46548060899254101</v>
      </c>
      <c r="CK42" s="163">
        <f t="shared" si="32"/>
        <v>0.22083333333333335</v>
      </c>
      <c r="CL42" s="165">
        <f t="shared" si="33"/>
        <v>3.7684921475995354</v>
      </c>
      <c r="CM42" s="296">
        <f t="shared" si="34"/>
        <v>5.0614237920439802</v>
      </c>
    </row>
    <row r="43" spans="2:91" s="159" customFormat="1" x14ac:dyDescent="0.25">
      <c r="B43" s="257">
        <f t="shared" si="35"/>
        <v>22</v>
      </c>
      <c r="C43" s="255">
        <f t="shared" si="36"/>
        <v>45961</v>
      </c>
      <c r="D43" s="214">
        <f t="shared" si="37"/>
        <v>0.41864606515200004</v>
      </c>
      <c r="E43" s="214">
        <f t="shared" si="17"/>
        <v>0.16490137883333331</v>
      </c>
      <c r="F43" s="214">
        <f t="shared" si="17"/>
        <v>0.16101807799999998</v>
      </c>
      <c r="G43" s="214">
        <f t="shared" si="17"/>
        <v>9.9000000000000008E-3</v>
      </c>
      <c r="H43" s="214">
        <f t="shared" si="17"/>
        <v>1.8944812499999998E-2</v>
      </c>
      <c r="I43" s="214">
        <f t="shared" si="18"/>
        <v>3.2440924999999995E-2</v>
      </c>
      <c r="J43" s="214">
        <f t="shared" si="44"/>
        <v>4.3807499999999999E-2</v>
      </c>
      <c r="K43" s="214">
        <f t="shared" si="44"/>
        <v>4.5347499999999999E-2</v>
      </c>
      <c r="L43" s="214">
        <f t="shared" si="44"/>
        <v>2.4843162499999995E-2</v>
      </c>
      <c r="M43" s="214">
        <f t="shared" si="44"/>
        <v>3.364109374999999E-2</v>
      </c>
      <c r="N43" s="214">
        <f t="shared" si="44"/>
        <v>2.4796876983749994E-2</v>
      </c>
      <c r="O43" s="214">
        <f t="shared" si="44"/>
        <v>2.3012500000000002E-2</v>
      </c>
      <c r="P43" s="214">
        <f t="shared" si="44"/>
        <v>1.9749333333333334E-2</v>
      </c>
      <c r="Q43" s="214">
        <f t="shared" si="44"/>
        <v>0</v>
      </c>
      <c r="R43" s="214">
        <f t="shared" si="44"/>
        <v>4.6682486666666662E-2</v>
      </c>
      <c r="S43" s="214">
        <f t="shared" si="44"/>
        <v>7.5990849999999999E-2</v>
      </c>
      <c r="T43" s="214">
        <f t="shared" si="44"/>
        <v>0</v>
      </c>
      <c r="U43" s="214">
        <f t="shared" si="44"/>
        <v>0</v>
      </c>
      <c r="V43" s="214">
        <f t="shared" si="44"/>
        <v>1.6689949999999999E-2</v>
      </c>
      <c r="W43" s="214">
        <f t="shared" si="44"/>
        <v>1.6222666666666666E-2</v>
      </c>
      <c r="X43" s="214">
        <f t="shared" si="44"/>
        <v>1.7868077083333333E-2</v>
      </c>
      <c r="Y43" s="214">
        <f t="shared" si="44"/>
        <v>1.2527333333333335E-2</v>
      </c>
      <c r="Z43" s="214">
        <f t="shared" si="44"/>
        <v>2.6054208333333335E-2</v>
      </c>
      <c r="AA43" s="214">
        <f t="shared" si="44"/>
        <v>2.2499999999999999E-2</v>
      </c>
      <c r="AB43" s="214">
        <f t="shared" si="44"/>
        <v>2.4808949999999996E-2</v>
      </c>
      <c r="AC43" s="214">
        <f t="shared" si="44"/>
        <v>1.4957475E-2</v>
      </c>
      <c r="AD43" s="214">
        <f t="shared" si="44"/>
        <v>9.56498125E-3</v>
      </c>
      <c r="AE43" s="214">
        <f t="shared" si="44"/>
        <v>0</v>
      </c>
      <c r="AF43" s="214">
        <f t="shared" si="44"/>
        <v>0.16147690997760006</v>
      </c>
      <c r="AG43" s="214">
        <f t="shared" si="44"/>
        <v>0.17964099400000003</v>
      </c>
      <c r="AH43" s="214">
        <f t="shared" si="44"/>
        <v>0</v>
      </c>
      <c r="AI43" s="214">
        <f t="shared" si="44"/>
        <v>7.3829999999999998E-3</v>
      </c>
      <c r="AJ43" s="214">
        <f t="shared" si="44"/>
        <v>2.35934E-2</v>
      </c>
      <c r="AK43" s="214">
        <f t="shared" si="44"/>
        <v>0</v>
      </c>
      <c r="AL43" s="214">
        <f t="shared" si="44"/>
        <v>1.8825787499999996E-2</v>
      </c>
      <c r="AM43" s="214">
        <f t="shared" si="44"/>
        <v>1.9923749999999997E-2</v>
      </c>
      <c r="AN43" s="214">
        <f t="shared" si="44"/>
        <v>3.58575E-2</v>
      </c>
      <c r="AO43" s="214">
        <f t="shared" si="44"/>
        <v>2.9956652833333333E-2</v>
      </c>
      <c r="AP43" s="214">
        <f t="shared" si="44"/>
        <v>0.13890151374999998</v>
      </c>
      <c r="AQ43" s="214">
        <f t="shared" si="44"/>
        <v>0</v>
      </c>
      <c r="AR43" s="214">
        <f t="shared" si="44"/>
        <v>3.5469846749999999E-2</v>
      </c>
      <c r="AS43" s="214">
        <f t="shared" si="44"/>
        <v>1.7646749999999999E-2</v>
      </c>
      <c r="AT43" s="214">
        <f t="shared" si="44"/>
        <v>1.5897552083333336E-2</v>
      </c>
      <c r="AU43" s="214">
        <f t="shared" si="44"/>
        <v>3.2035358333333333E-2</v>
      </c>
      <c r="AV43" s="214">
        <f t="shared" si="44"/>
        <v>3.9146E-2</v>
      </c>
      <c r="AW43" s="214">
        <f t="shared" si="44"/>
        <v>3.8346328333333332E-2</v>
      </c>
      <c r="AX43" s="214">
        <f t="shared" si="44"/>
        <v>0.14040500732142852</v>
      </c>
      <c r="AY43" s="214">
        <f t="shared" si="44"/>
        <v>5.2265199999999998E-2</v>
      </c>
      <c r="AZ43" s="214">
        <f t="shared" si="44"/>
        <v>5.8454499999999993E-2</v>
      </c>
      <c r="BA43" s="214">
        <f t="shared" si="44"/>
        <v>0.10963164666666667</v>
      </c>
      <c r="BB43" s="214">
        <f t="shared" si="44"/>
        <v>0.3295575435264001</v>
      </c>
      <c r="BC43" s="214">
        <f t="shared" si="44"/>
        <v>0.10487802857142857</v>
      </c>
      <c r="BD43" s="214">
        <f t="shared" si="44"/>
        <v>0.5416557163315201</v>
      </c>
      <c r="BE43" s="214">
        <f t="shared" si="44"/>
        <v>1.7476837499999998E-2</v>
      </c>
      <c r="BF43" s="214">
        <f t="shared" si="44"/>
        <v>0</v>
      </c>
      <c r="BG43" s="214">
        <f t="shared" si="44"/>
        <v>4.8322115384615373E-2</v>
      </c>
      <c r="BH43" s="214">
        <f t="shared" si="44"/>
        <v>7.1769650416666664E-2</v>
      </c>
      <c r="BI43" s="214">
        <f t="shared" si="44"/>
        <v>0</v>
      </c>
      <c r="BJ43" s="214">
        <f t="shared" si="44"/>
        <v>0</v>
      </c>
      <c r="BK43" s="214">
        <f t="shared" si="44"/>
        <v>3.5398916666666662E-2</v>
      </c>
      <c r="BL43" s="214">
        <f t="shared" si="44"/>
        <v>3.220416576E-2</v>
      </c>
      <c r="BM43" s="214">
        <f t="shared" si="44"/>
        <v>0.12828249999999999</v>
      </c>
      <c r="BN43" s="214">
        <f t="shared" si="44"/>
        <v>0.27375749999999999</v>
      </c>
      <c r="BO43" s="214">
        <f t="shared" si="44"/>
        <v>8.0074499999999993E-2</v>
      </c>
      <c r="BP43" s="214">
        <f t="shared" si="44"/>
        <v>9.4927947916666658E-2</v>
      </c>
      <c r="BQ43" s="214">
        <f t="shared" si="44"/>
        <v>0.12250854166666666</v>
      </c>
      <c r="BR43" s="214">
        <f t="shared" si="44"/>
        <v>9.0456924250000001E-2</v>
      </c>
      <c r="BS43" s="214">
        <f t="shared" si="44"/>
        <v>1.2937499999999999E-2</v>
      </c>
      <c r="BT43" s="214">
        <f t="shared" ref="BT43:BU43" si="45">IF($C43&gt;BT$14,BT42,IF(AND(MONTH($C43)-MONTH(BT$5)=0,MOD((YEAR(BT$5)-YEAR($C43)),3)=0),BT42*(1+BT$16),BT42))</f>
        <v>7.0977999999999996E-3</v>
      </c>
      <c r="BU43" s="214">
        <f t="shared" si="45"/>
        <v>3.7260000000000001E-3</v>
      </c>
      <c r="BV43" s="214">
        <f t="shared" si="20"/>
        <v>0.11546257969645436</v>
      </c>
      <c r="BW43" s="214">
        <f t="shared" si="21"/>
        <v>5.0904063216335407E-2</v>
      </c>
      <c r="BX43" s="214">
        <f t="shared" si="22"/>
        <v>1.7861232808330268E-2</v>
      </c>
      <c r="BY43" s="214">
        <f t="shared" si="23"/>
        <v>6.6853413834725844E-2</v>
      </c>
      <c r="BZ43" s="214">
        <f t="shared" si="24"/>
        <v>1.9626493576421676E-2</v>
      </c>
      <c r="CA43" s="295">
        <f t="shared" si="25"/>
        <v>4.7255138730576771</v>
      </c>
      <c r="CB43" s="163">
        <f t="shared" si="38"/>
        <v>0.2</v>
      </c>
      <c r="CC43" s="163">
        <f t="shared" si="26"/>
        <v>0.49255138730576775</v>
      </c>
      <c r="CD43" s="163">
        <f t="shared" si="27"/>
        <v>0.22083333333333335</v>
      </c>
      <c r="CE43" s="165">
        <f t="shared" si="28"/>
        <v>4.0121291524185763</v>
      </c>
      <c r="CF43" s="163">
        <f>'Other Income'!$B$20/12</f>
        <v>1.0929316444444444</v>
      </c>
      <c r="CG43" s="302">
        <f t="shared" si="16"/>
        <v>5.305060796863021</v>
      </c>
      <c r="CH43" s="295">
        <f t="shared" si="29"/>
        <v>4.4548060899254098</v>
      </c>
      <c r="CI43" s="163">
        <f t="shared" si="30"/>
        <v>0.2</v>
      </c>
      <c r="CJ43" s="163">
        <f t="shared" si="31"/>
        <v>0.46548060899254101</v>
      </c>
      <c r="CK43" s="163">
        <f t="shared" si="32"/>
        <v>0.22083333333333335</v>
      </c>
      <c r="CL43" s="165">
        <f t="shared" si="33"/>
        <v>3.7684921475995354</v>
      </c>
      <c r="CM43" s="296">
        <f t="shared" si="34"/>
        <v>5.0614237920439802</v>
      </c>
    </row>
    <row r="44" spans="2:91" s="159" customFormat="1" x14ac:dyDescent="0.25">
      <c r="B44" s="257">
        <f t="shared" si="35"/>
        <v>23</v>
      </c>
      <c r="C44" s="255">
        <f t="shared" si="36"/>
        <v>45991</v>
      </c>
      <c r="D44" s="214">
        <f t="shared" si="37"/>
        <v>0.41864606515200004</v>
      </c>
      <c r="E44" s="214">
        <f t="shared" si="17"/>
        <v>0.16490137883333331</v>
      </c>
      <c r="F44" s="214">
        <f t="shared" si="17"/>
        <v>0.16101807799999998</v>
      </c>
      <c r="G44" s="214">
        <f t="shared" si="17"/>
        <v>9.9000000000000008E-3</v>
      </c>
      <c r="H44" s="214">
        <f t="shared" si="17"/>
        <v>1.8944812499999998E-2</v>
      </c>
      <c r="I44" s="214">
        <f t="shared" si="18"/>
        <v>3.2440924999999995E-2</v>
      </c>
      <c r="J44" s="214">
        <f t="shared" ref="J44:BU47" si="46">IF($C44&gt;J$14,J43,IF(AND(MONTH($C44)-MONTH(J$5)=0,MOD((YEAR(J$5)-YEAR($C44)),3)=0),J43*(1+J$16),J43))</f>
        <v>4.3807499999999999E-2</v>
      </c>
      <c r="K44" s="214">
        <f t="shared" si="46"/>
        <v>4.5347499999999999E-2</v>
      </c>
      <c r="L44" s="214">
        <f t="shared" si="46"/>
        <v>2.4843162499999995E-2</v>
      </c>
      <c r="M44" s="214">
        <f t="shared" si="46"/>
        <v>3.364109374999999E-2</v>
      </c>
      <c r="N44" s="214">
        <f t="shared" si="46"/>
        <v>2.4796876983749994E-2</v>
      </c>
      <c r="O44" s="214">
        <f t="shared" si="46"/>
        <v>2.3012500000000002E-2</v>
      </c>
      <c r="P44" s="214">
        <f t="shared" si="46"/>
        <v>1.9749333333333334E-2</v>
      </c>
      <c r="Q44" s="214">
        <f t="shared" si="46"/>
        <v>0</v>
      </c>
      <c r="R44" s="214">
        <f t="shared" si="46"/>
        <v>4.6682486666666662E-2</v>
      </c>
      <c r="S44" s="214">
        <f t="shared" si="46"/>
        <v>7.5990849999999999E-2</v>
      </c>
      <c r="T44" s="214">
        <f t="shared" si="46"/>
        <v>0</v>
      </c>
      <c r="U44" s="214">
        <f t="shared" si="46"/>
        <v>0</v>
      </c>
      <c r="V44" s="214">
        <f t="shared" si="46"/>
        <v>1.6689949999999999E-2</v>
      </c>
      <c r="W44" s="214">
        <f t="shared" si="46"/>
        <v>1.6222666666666666E-2</v>
      </c>
      <c r="X44" s="214">
        <f t="shared" si="46"/>
        <v>1.7868077083333333E-2</v>
      </c>
      <c r="Y44" s="214">
        <f t="shared" si="46"/>
        <v>1.2527333333333335E-2</v>
      </c>
      <c r="Z44" s="214">
        <f t="shared" si="46"/>
        <v>2.6054208333333335E-2</v>
      </c>
      <c r="AA44" s="214">
        <f t="shared" si="46"/>
        <v>2.2499999999999999E-2</v>
      </c>
      <c r="AB44" s="214">
        <f t="shared" si="46"/>
        <v>2.4808949999999996E-2</v>
      </c>
      <c r="AC44" s="214">
        <f t="shared" si="46"/>
        <v>1.4957475E-2</v>
      </c>
      <c r="AD44" s="214">
        <f t="shared" si="46"/>
        <v>9.56498125E-3</v>
      </c>
      <c r="AE44" s="214">
        <f t="shared" si="46"/>
        <v>0</v>
      </c>
      <c r="AF44" s="214">
        <f t="shared" si="46"/>
        <v>0.16147690997760006</v>
      </c>
      <c r="AG44" s="214">
        <f t="shared" si="46"/>
        <v>0.17964099400000003</v>
      </c>
      <c r="AH44" s="214">
        <f t="shared" si="46"/>
        <v>0</v>
      </c>
      <c r="AI44" s="214">
        <f t="shared" si="46"/>
        <v>7.3829999999999998E-3</v>
      </c>
      <c r="AJ44" s="214">
        <f t="shared" si="46"/>
        <v>2.35934E-2</v>
      </c>
      <c r="AK44" s="214">
        <f t="shared" si="46"/>
        <v>0</v>
      </c>
      <c r="AL44" s="214">
        <f t="shared" si="46"/>
        <v>1.8825787499999996E-2</v>
      </c>
      <c r="AM44" s="214">
        <f t="shared" si="46"/>
        <v>1.9923749999999997E-2</v>
      </c>
      <c r="AN44" s="214">
        <f t="shared" si="46"/>
        <v>3.58575E-2</v>
      </c>
      <c r="AO44" s="214">
        <f t="shared" si="46"/>
        <v>2.9956652833333333E-2</v>
      </c>
      <c r="AP44" s="214">
        <f t="shared" si="46"/>
        <v>0.13890151374999998</v>
      </c>
      <c r="AQ44" s="214">
        <f t="shared" si="46"/>
        <v>0</v>
      </c>
      <c r="AR44" s="214">
        <f t="shared" si="46"/>
        <v>3.5469846749999999E-2</v>
      </c>
      <c r="AS44" s="214">
        <f t="shared" si="46"/>
        <v>1.7646749999999999E-2</v>
      </c>
      <c r="AT44" s="214">
        <f t="shared" si="46"/>
        <v>1.5897552083333336E-2</v>
      </c>
      <c r="AU44" s="214">
        <f t="shared" si="46"/>
        <v>3.2035358333333333E-2</v>
      </c>
      <c r="AV44" s="214">
        <f t="shared" si="46"/>
        <v>3.9146E-2</v>
      </c>
      <c r="AW44" s="214">
        <f t="shared" si="46"/>
        <v>3.8346328333333332E-2</v>
      </c>
      <c r="AX44" s="214">
        <f t="shared" si="46"/>
        <v>0.14040500732142852</v>
      </c>
      <c r="AY44" s="214">
        <f t="shared" si="46"/>
        <v>5.2265199999999998E-2</v>
      </c>
      <c r="AZ44" s="214">
        <f t="shared" si="46"/>
        <v>5.8454499999999993E-2</v>
      </c>
      <c r="BA44" s="214">
        <f t="shared" si="46"/>
        <v>0.10963164666666667</v>
      </c>
      <c r="BB44" s="214">
        <f t="shared" si="46"/>
        <v>0.3295575435264001</v>
      </c>
      <c r="BC44" s="214">
        <f t="shared" si="46"/>
        <v>0.10487802857142857</v>
      </c>
      <c r="BD44" s="214">
        <f t="shared" si="46"/>
        <v>0.5416557163315201</v>
      </c>
      <c r="BE44" s="214">
        <f t="shared" si="46"/>
        <v>1.7476837499999998E-2</v>
      </c>
      <c r="BF44" s="214">
        <f t="shared" si="46"/>
        <v>0</v>
      </c>
      <c r="BG44" s="214">
        <f t="shared" si="46"/>
        <v>5.5570432692307672E-2</v>
      </c>
      <c r="BH44" s="214">
        <f t="shared" si="46"/>
        <v>7.1769650416666664E-2</v>
      </c>
      <c r="BI44" s="214">
        <f t="shared" si="46"/>
        <v>0</v>
      </c>
      <c r="BJ44" s="214">
        <f t="shared" si="46"/>
        <v>0</v>
      </c>
      <c r="BK44" s="214">
        <f t="shared" si="46"/>
        <v>3.5398916666666662E-2</v>
      </c>
      <c r="BL44" s="214">
        <f t="shared" si="46"/>
        <v>3.220416576E-2</v>
      </c>
      <c r="BM44" s="214">
        <f t="shared" si="46"/>
        <v>0.12828249999999999</v>
      </c>
      <c r="BN44" s="214">
        <f t="shared" si="46"/>
        <v>0.27375749999999999</v>
      </c>
      <c r="BO44" s="214">
        <f t="shared" si="46"/>
        <v>8.0074499999999993E-2</v>
      </c>
      <c r="BP44" s="214">
        <f t="shared" si="46"/>
        <v>9.4927947916666658E-2</v>
      </c>
      <c r="BQ44" s="214">
        <f t="shared" si="46"/>
        <v>0.12250854166666666</v>
      </c>
      <c r="BR44" s="214">
        <f t="shared" si="46"/>
        <v>9.0456924250000001E-2</v>
      </c>
      <c r="BS44" s="214">
        <f t="shared" si="46"/>
        <v>1.2937499999999999E-2</v>
      </c>
      <c r="BT44" s="214">
        <f t="shared" si="46"/>
        <v>7.0977999999999996E-3</v>
      </c>
      <c r="BU44" s="214">
        <f t="shared" si="46"/>
        <v>3.7260000000000001E-3</v>
      </c>
      <c r="BV44" s="214">
        <f t="shared" si="20"/>
        <v>0.11546257969645436</v>
      </c>
      <c r="BW44" s="214">
        <f t="shared" si="21"/>
        <v>5.0904063216335407E-2</v>
      </c>
      <c r="BX44" s="214">
        <f t="shared" si="22"/>
        <v>1.7861232808330268E-2</v>
      </c>
      <c r="BY44" s="214">
        <f t="shared" si="23"/>
        <v>6.6853413834725844E-2</v>
      </c>
      <c r="BZ44" s="214">
        <f t="shared" si="24"/>
        <v>1.9626493576421676E-2</v>
      </c>
      <c r="CA44" s="295">
        <f t="shared" si="25"/>
        <v>4.7327621903653698</v>
      </c>
      <c r="CB44" s="163">
        <f t="shared" si="38"/>
        <v>0.2</v>
      </c>
      <c r="CC44" s="163">
        <f t="shared" si="26"/>
        <v>0.49327621903653701</v>
      </c>
      <c r="CD44" s="163">
        <f t="shared" si="27"/>
        <v>0.22083333333333335</v>
      </c>
      <c r="CE44" s="165">
        <f t="shared" si="28"/>
        <v>4.0186526379954994</v>
      </c>
      <c r="CF44" s="163">
        <f>'Other Income'!$B$20/12</f>
        <v>1.0929316444444444</v>
      </c>
      <c r="CG44" s="302">
        <f t="shared" si="16"/>
        <v>5.3115842824399442</v>
      </c>
      <c r="CH44" s="295">
        <f t="shared" si="29"/>
        <v>4.4620544072331025</v>
      </c>
      <c r="CI44" s="163">
        <f t="shared" si="30"/>
        <v>0.2</v>
      </c>
      <c r="CJ44" s="163">
        <f t="shared" si="31"/>
        <v>0.46620544072331027</v>
      </c>
      <c r="CK44" s="163">
        <f t="shared" si="32"/>
        <v>0.22083333333333335</v>
      </c>
      <c r="CL44" s="165">
        <f t="shared" si="33"/>
        <v>3.7750156331764591</v>
      </c>
      <c r="CM44" s="296">
        <f t="shared" si="34"/>
        <v>5.0679472776209034</v>
      </c>
    </row>
    <row r="45" spans="2:91" s="159" customFormat="1" x14ac:dyDescent="0.25">
      <c r="B45" s="257">
        <f t="shared" si="35"/>
        <v>24</v>
      </c>
      <c r="C45" s="255">
        <f t="shared" si="36"/>
        <v>46022</v>
      </c>
      <c r="D45" s="214">
        <f t="shared" si="37"/>
        <v>0.41864606515200004</v>
      </c>
      <c r="E45" s="214">
        <f t="shared" si="17"/>
        <v>0.16490137883333331</v>
      </c>
      <c r="F45" s="214">
        <f t="shared" si="17"/>
        <v>0.16101807799999998</v>
      </c>
      <c r="G45" s="214">
        <f t="shared" si="17"/>
        <v>9.9000000000000008E-3</v>
      </c>
      <c r="H45" s="214">
        <f t="shared" si="17"/>
        <v>1.8944812499999998E-2</v>
      </c>
      <c r="I45" s="214">
        <f t="shared" si="18"/>
        <v>3.2440924999999995E-2</v>
      </c>
      <c r="J45" s="214">
        <f t="shared" si="46"/>
        <v>4.3807499999999999E-2</v>
      </c>
      <c r="K45" s="214">
        <f t="shared" si="46"/>
        <v>4.5347499999999999E-2</v>
      </c>
      <c r="L45" s="214">
        <f t="shared" si="46"/>
        <v>2.4843162499999995E-2</v>
      </c>
      <c r="M45" s="214">
        <f t="shared" si="46"/>
        <v>3.364109374999999E-2</v>
      </c>
      <c r="N45" s="214">
        <f t="shared" si="46"/>
        <v>2.4796876983749994E-2</v>
      </c>
      <c r="O45" s="214">
        <f t="shared" si="46"/>
        <v>2.3012500000000002E-2</v>
      </c>
      <c r="P45" s="214">
        <f t="shared" si="46"/>
        <v>1.9749333333333334E-2</v>
      </c>
      <c r="Q45" s="214">
        <f t="shared" si="46"/>
        <v>0</v>
      </c>
      <c r="R45" s="214">
        <f t="shared" si="46"/>
        <v>4.6682486666666662E-2</v>
      </c>
      <c r="S45" s="214">
        <f t="shared" si="46"/>
        <v>7.5990849999999999E-2</v>
      </c>
      <c r="T45" s="214">
        <f t="shared" si="46"/>
        <v>0</v>
      </c>
      <c r="U45" s="214">
        <f t="shared" si="46"/>
        <v>0</v>
      </c>
      <c r="V45" s="214">
        <f t="shared" si="46"/>
        <v>1.6689949999999999E-2</v>
      </c>
      <c r="W45" s="214">
        <f t="shared" si="46"/>
        <v>1.6222666666666666E-2</v>
      </c>
      <c r="X45" s="214">
        <f t="shared" si="46"/>
        <v>1.7868077083333333E-2</v>
      </c>
      <c r="Y45" s="214">
        <f t="shared" si="46"/>
        <v>1.2527333333333335E-2</v>
      </c>
      <c r="Z45" s="214">
        <f t="shared" si="46"/>
        <v>2.6054208333333335E-2</v>
      </c>
      <c r="AA45" s="214">
        <f t="shared" si="46"/>
        <v>2.2499999999999999E-2</v>
      </c>
      <c r="AB45" s="214">
        <f t="shared" si="46"/>
        <v>2.4808949999999996E-2</v>
      </c>
      <c r="AC45" s="214">
        <f t="shared" si="46"/>
        <v>1.4957475E-2</v>
      </c>
      <c r="AD45" s="214">
        <f t="shared" si="46"/>
        <v>9.56498125E-3</v>
      </c>
      <c r="AE45" s="214">
        <f t="shared" si="46"/>
        <v>0</v>
      </c>
      <c r="AF45" s="214">
        <f t="shared" si="46"/>
        <v>0.16147690997760006</v>
      </c>
      <c r="AG45" s="214">
        <f t="shared" si="46"/>
        <v>0.17964099400000003</v>
      </c>
      <c r="AH45" s="214">
        <f t="shared" si="46"/>
        <v>0</v>
      </c>
      <c r="AI45" s="214">
        <f t="shared" si="46"/>
        <v>7.3829999999999998E-3</v>
      </c>
      <c r="AJ45" s="214">
        <f t="shared" si="46"/>
        <v>2.35934E-2</v>
      </c>
      <c r="AK45" s="214">
        <f t="shared" si="46"/>
        <v>0</v>
      </c>
      <c r="AL45" s="214">
        <f t="shared" si="46"/>
        <v>1.8825787499999996E-2</v>
      </c>
      <c r="AM45" s="214">
        <f t="shared" si="46"/>
        <v>1.9923749999999997E-2</v>
      </c>
      <c r="AN45" s="214">
        <f t="shared" si="46"/>
        <v>4.1236124999999998E-2</v>
      </c>
      <c r="AO45" s="214">
        <f t="shared" si="46"/>
        <v>2.9956652833333333E-2</v>
      </c>
      <c r="AP45" s="214">
        <f t="shared" si="46"/>
        <v>0.13890151374999998</v>
      </c>
      <c r="AQ45" s="214">
        <f t="shared" si="46"/>
        <v>0</v>
      </c>
      <c r="AR45" s="214">
        <f t="shared" si="46"/>
        <v>3.5469846749999999E-2</v>
      </c>
      <c r="AS45" s="214">
        <f t="shared" si="46"/>
        <v>1.7646749999999999E-2</v>
      </c>
      <c r="AT45" s="214">
        <f t="shared" si="46"/>
        <v>1.5897552083333336E-2</v>
      </c>
      <c r="AU45" s="214">
        <f t="shared" si="46"/>
        <v>3.2035358333333333E-2</v>
      </c>
      <c r="AV45" s="214">
        <f t="shared" si="46"/>
        <v>3.9146E-2</v>
      </c>
      <c r="AW45" s="214">
        <f t="shared" si="46"/>
        <v>3.8346328333333332E-2</v>
      </c>
      <c r="AX45" s="214">
        <f t="shared" si="46"/>
        <v>0.14040500732142852</v>
      </c>
      <c r="AY45" s="214">
        <f t="shared" si="46"/>
        <v>5.2265199999999998E-2</v>
      </c>
      <c r="AZ45" s="214">
        <f t="shared" si="46"/>
        <v>5.8454499999999993E-2</v>
      </c>
      <c r="BA45" s="214">
        <f t="shared" si="46"/>
        <v>0.10963164666666667</v>
      </c>
      <c r="BB45" s="214">
        <f t="shared" si="46"/>
        <v>0.3295575435264001</v>
      </c>
      <c r="BC45" s="214">
        <f t="shared" si="46"/>
        <v>0.10487802857142857</v>
      </c>
      <c r="BD45" s="214">
        <f t="shared" si="46"/>
        <v>0.5416557163315201</v>
      </c>
      <c r="BE45" s="214">
        <f t="shared" si="46"/>
        <v>1.7476837499999998E-2</v>
      </c>
      <c r="BF45" s="214">
        <f t="shared" si="46"/>
        <v>0</v>
      </c>
      <c r="BG45" s="214">
        <f t="shared" si="46"/>
        <v>5.5570432692307672E-2</v>
      </c>
      <c r="BH45" s="214">
        <f t="shared" si="46"/>
        <v>7.1769650416666664E-2</v>
      </c>
      <c r="BI45" s="214">
        <f t="shared" si="46"/>
        <v>0</v>
      </c>
      <c r="BJ45" s="214">
        <f t="shared" si="46"/>
        <v>0</v>
      </c>
      <c r="BK45" s="214">
        <f t="shared" si="46"/>
        <v>3.5398916666666662E-2</v>
      </c>
      <c r="BL45" s="214">
        <f t="shared" si="46"/>
        <v>3.220416576E-2</v>
      </c>
      <c r="BM45" s="214">
        <f t="shared" si="46"/>
        <v>0.12828249999999999</v>
      </c>
      <c r="BN45" s="214">
        <f t="shared" si="46"/>
        <v>0.27375749999999999</v>
      </c>
      <c r="BO45" s="214">
        <f t="shared" si="46"/>
        <v>8.0074499999999993E-2</v>
      </c>
      <c r="BP45" s="214">
        <f t="shared" si="46"/>
        <v>9.4927947916666658E-2</v>
      </c>
      <c r="BQ45" s="214">
        <f t="shared" si="46"/>
        <v>0.12250854166666666</v>
      </c>
      <c r="BR45" s="214">
        <f t="shared" si="46"/>
        <v>9.0456924250000001E-2</v>
      </c>
      <c r="BS45" s="214">
        <f t="shared" si="46"/>
        <v>1.2937499999999999E-2</v>
      </c>
      <c r="BT45" s="214">
        <f t="shared" si="46"/>
        <v>7.0977999999999996E-3</v>
      </c>
      <c r="BU45" s="214">
        <f t="shared" si="46"/>
        <v>3.7260000000000001E-3</v>
      </c>
      <c r="BV45" s="214">
        <f t="shared" si="20"/>
        <v>0.11546257969645436</v>
      </c>
      <c r="BW45" s="214">
        <f t="shared" si="21"/>
        <v>5.0904063216335407E-2</v>
      </c>
      <c r="BX45" s="214">
        <f t="shared" si="22"/>
        <v>1.7861232808330268E-2</v>
      </c>
      <c r="BY45" s="214">
        <f t="shared" si="23"/>
        <v>6.6853413834725844E-2</v>
      </c>
      <c r="BZ45" s="214">
        <f t="shared" si="24"/>
        <v>1.9626493576421676E-2</v>
      </c>
      <c r="CA45" s="295">
        <f t="shared" si="25"/>
        <v>4.7381408153653695</v>
      </c>
      <c r="CB45" s="163">
        <f t="shared" si="38"/>
        <v>0.2</v>
      </c>
      <c r="CC45" s="163">
        <f t="shared" si="26"/>
        <v>0.493814081536537</v>
      </c>
      <c r="CD45" s="163">
        <f t="shared" si="27"/>
        <v>0.22083333333333335</v>
      </c>
      <c r="CE45" s="165">
        <f t="shared" si="28"/>
        <v>4.0234934004954992</v>
      </c>
      <c r="CF45" s="163">
        <f>'Other Income'!$B$20/12</f>
        <v>1.0929316444444444</v>
      </c>
      <c r="CG45" s="302">
        <f t="shared" si="16"/>
        <v>5.3164250449399439</v>
      </c>
      <c r="CH45" s="295">
        <f t="shared" si="29"/>
        <v>4.4674330322331022</v>
      </c>
      <c r="CI45" s="163">
        <f t="shared" si="30"/>
        <v>0.2</v>
      </c>
      <c r="CJ45" s="163">
        <f t="shared" si="31"/>
        <v>0.46674330322331026</v>
      </c>
      <c r="CK45" s="163">
        <f t="shared" si="32"/>
        <v>0.22083333333333335</v>
      </c>
      <c r="CL45" s="165">
        <f t="shared" si="33"/>
        <v>3.7798563956764588</v>
      </c>
      <c r="CM45" s="296">
        <f t="shared" si="34"/>
        <v>5.0727880401209031</v>
      </c>
    </row>
    <row r="46" spans="2:91" s="159" customFormat="1" x14ac:dyDescent="0.25">
      <c r="B46" s="257">
        <f t="shared" si="35"/>
        <v>25</v>
      </c>
      <c r="C46" s="255">
        <f t="shared" si="36"/>
        <v>46053</v>
      </c>
      <c r="D46" s="214">
        <f t="shared" si="37"/>
        <v>0.41864606515200004</v>
      </c>
      <c r="E46" s="214">
        <f t="shared" si="17"/>
        <v>0.16490137883333331</v>
      </c>
      <c r="F46" s="214">
        <f t="shared" si="17"/>
        <v>0.16101807799999998</v>
      </c>
      <c r="G46" s="214">
        <f t="shared" si="17"/>
        <v>9.9000000000000008E-3</v>
      </c>
      <c r="H46" s="214">
        <f t="shared" si="17"/>
        <v>1.8944812499999998E-2</v>
      </c>
      <c r="I46" s="214">
        <f t="shared" si="18"/>
        <v>3.2440924999999995E-2</v>
      </c>
      <c r="J46" s="214">
        <f t="shared" si="46"/>
        <v>4.3807499999999999E-2</v>
      </c>
      <c r="K46" s="214">
        <f t="shared" si="46"/>
        <v>4.5347499999999999E-2</v>
      </c>
      <c r="L46" s="214">
        <f t="shared" si="46"/>
        <v>2.4843162499999995E-2</v>
      </c>
      <c r="M46" s="214">
        <f t="shared" si="46"/>
        <v>3.364109374999999E-2</v>
      </c>
      <c r="N46" s="214">
        <f t="shared" si="46"/>
        <v>2.4796876983749994E-2</v>
      </c>
      <c r="O46" s="214">
        <f t="shared" si="46"/>
        <v>2.6464374999999998E-2</v>
      </c>
      <c r="P46" s="214">
        <f t="shared" si="46"/>
        <v>1.9749333333333334E-2</v>
      </c>
      <c r="Q46" s="214">
        <f t="shared" si="46"/>
        <v>0</v>
      </c>
      <c r="R46" s="214">
        <f t="shared" si="46"/>
        <v>4.6682486666666662E-2</v>
      </c>
      <c r="S46" s="214">
        <f t="shared" si="46"/>
        <v>7.5990849999999999E-2</v>
      </c>
      <c r="T46" s="214">
        <f t="shared" si="46"/>
        <v>0</v>
      </c>
      <c r="U46" s="214">
        <f t="shared" si="46"/>
        <v>0</v>
      </c>
      <c r="V46" s="214">
        <f t="shared" si="46"/>
        <v>1.6689949999999999E-2</v>
      </c>
      <c r="W46" s="214">
        <f t="shared" si="46"/>
        <v>1.6222666666666666E-2</v>
      </c>
      <c r="X46" s="214">
        <f t="shared" si="46"/>
        <v>1.7868077083333333E-2</v>
      </c>
      <c r="Y46" s="214">
        <f t="shared" si="46"/>
        <v>1.2527333333333335E-2</v>
      </c>
      <c r="Z46" s="214">
        <f t="shared" si="46"/>
        <v>2.6054208333333335E-2</v>
      </c>
      <c r="AA46" s="214">
        <f t="shared" si="46"/>
        <v>2.2499999999999999E-2</v>
      </c>
      <c r="AB46" s="214">
        <f t="shared" si="46"/>
        <v>2.4808949999999996E-2</v>
      </c>
      <c r="AC46" s="214">
        <f t="shared" si="46"/>
        <v>1.4957475E-2</v>
      </c>
      <c r="AD46" s="214">
        <f t="shared" si="46"/>
        <v>9.56498125E-3</v>
      </c>
      <c r="AE46" s="214">
        <f t="shared" si="46"/>
        <v>0</v>
      </c>
      <c r="AF46" s="214">
        <f t="shared" si="46"/>
        <v>0.16147690997760006</v>
      </c>
      <c r="AG46" s="214">
        <f t="shared" si="46"/>
        <v>0.17964099400000003</v>
      </c>
      <c r="AH46" s="214">
        <f t="shared" si="46"/>
        <v>0</v>
      </c>
      <c r="AI46" s="214">
        <f t="shared" si="46"/>
        <v>7.3829999999999998E-3</v>
      </c>
      <c r="AJ46" s="214">
        <f t="shared" si="46"/>
        <v>2.35934E-2</v>
      </c>
      <c r="AK46" s="214">
        <f t="shared" si="46"/>
        <v>0</v>
      </c>
      <c r="AL46" s="214">
        <f t="shared" si="46"/>
        <v>1.8825787499999996E-2</v>
      </c>
      <c r="AM46" s="214">
        <f t="shared" si="46"/>
        <v>1.9923749999999997E-2</v>
      </c>
      <c r="AN46" s="214">
        <f t="shared" si="46"/>
        <v>4.1236124999999998E-2</v>
      </c>
      <c r="AO46" s="214">
        <f t="shared" si="46"/>
        <v>2.9956652833333333E-2</v>
      </c>
      <c r="AP46" s="214">
        <f t="shared" si="46"/>
        <v>0.13890151374999998</v>
      </c>
      <c r="AQ46" s="214">
        <f t="shared" si="46"/>
        <v>0</v>
      </c>
      <c r="AR46" s="214">
        <f t="shared" si="46"/>
        <v>3.5469846749999999E-2</v>
      </c>
      <c r="AS46" s="214">
        <f t="shared" si="46"/>
        <v>1.7646749999999999E-2</v>
      </c>
      <c r="AT46" s="214">
        <f t="shared" si="46"/>
        <v>1.5897552083333336E-2</v>
      </c>
      <c r="AU46" s="214">
        <f t="shared" si="46"/>
        <v>3.2035358333333333E-2</v>
      </c>
      <c r="AV46" s="214">
        <f t="shared" si="46"/>
        <v>3.9146E-2</v>
      </c>
      <c r="AW46" s="214">
        <f t="shared" si="46"/>
        <v>3.8346328333333332E-2</v>
      </c>
      <c r="AX46" s="214">
        <f t="shared" si="46"/>
        <v>0.14040500732142852</v>
      </c>
      <c r="AY46" s="214">
        <f t="shared" si="46"/>
        <v>5.2265199999999998E-2</v>
      </c>
      <c r="AZ46" s="214">
        <f t="shared" si="46"/>
        <v>5.8454499999999993E-2</v>
      </c>
      <c r="BA46" s="214">
        <f t="shared" si="46"/>
        <v>0.10963164666666667</v>
      </c>
      <c r="BB46" s="214">
        <f t="shared" si="46"/>
        <v>0.3295575435264001</v>
      </c>
      <c r="BC46" s="214">
        <f t="shared" si="46"/>
        <v>0.10487802857142857</v>
      </c>
      <c r="BD46" s="214">
        <f t="shared" si="46"/>
        <v>0.5416557163315201</v>
      </c>
      <c r="BE46" s="214">
        <f t="shared" si="46"/>
        <v>1.7476837499999998E-2</v>
      </c>
      <c r="BF46" s="214">
        <f t="shared" si="46"/>
        <v>0</v>
      </c>
      <c r="BG46" s="214">
        <f t="shared" si="46"/>
        <v>5.5570432692307672E-2</v>
      </c>
      <c r="BH46" s="214">
        <f t="shared" si="46"/>
        <v>7.1769650416666664E-2</v>
      </c>
      <c r="BI46" s="214">
        <f t="shared" si="46"/>
        <v>0</v>
      </c>
      <c r="BJ46" s="214">
        <f t="shared" si="46"/>
        <v>0</v>
      </c>
      <c r="BK46" s="214">
        <f t="shared" si="46"/>
        <v>3.5398916666666662E-2</v>
      </c>
      <c r="BL46" s="214">
        <f t="shared" si="46"/>
        <v>3.220416576E-2</v>
      </c>
      <c r="BM46" s="214">
        <f t="shared" si="46"/>
        <v>0.12828249999999999</v>
      </c>
      <c r="BN46" s="214">
        <f t="shared" si="46"/>
        <v>0.27375749999999999</v>
      </c>
      <c r="BO46" s="214">
        <f t="shared" si="46"/>
        <v>8.0074499999999993E-2</v>
      </c>
      <c r="BP46" s="214">
        <f t="shared" si="46"/>
        <v>9.4927947916666658E-2</v>
      </c>
      <c r="BQ46" s="214">
        <f t="shared" si="46"/>
        <v>0.12250854166666666</v>
      </c>
      <c r="BR46" s="214">
        <f t="shared" si="46"/>
        <v>9.0456924250000001E-2</v>
      </c>
      <c r="BS46" s="214">
        <f t="shared" si="46"/>
        <v>1.2937499999999999E-2</v>
      </c>
      <c r="BT46" s="214">
        <f t="shared" si="46"/>
        <v>7.0977999999999996E-3</v>
      </c>
      <c r="BU46" s="214">
        <f t="shared" si="46"/>
        <v>3.7260000000000001E-3</v>
      </c>
      <c r="BV46" s="214">
        <f t="shared" si="20"/>
        <v>0.11546257969645436</v>
      </c>
      <c r="BW46" s="214">
        <f t="shared" si="21"/>
        <v>5.0904063216335407E-2</v>
      </c>
      <c r="BX46" s="214">
        <f t="shared" si="22"/>
        <v>1.7861232808330268E-2</v>
      </c>
      <c r="BY46" s="214">
        <f t="shared" si="23"/>
        <v>6.6853413834725844E-2</v>
      </c>
      <c r="BZ46" s="214">
        <f t="shared" si="24"/>
        <v>1.9626493576421676E-2</v>
      </c>
      <c r="CA46" s="295">
        <f t="shared" si="25"/>
        <v>4.7415926903653691</v>
      </c>
      <c r="CB46" s="163">
        <f t="shared" si="38"/>
        <v>0.2</v>
      </c>
      <c r="CC46" s="163">
        <f t="shared" si="26"/>
        <v>0.49415926903653695</v>
      </c>
      <c r="CD46" s="163">
        <f t="shared" si="27"/>
        <v>0.22083333333333335</v>
      </c>
      <c r="CE46" s="165">
        <f t="shared" si="28"/>
        <v>4.0266000879954991</v>
      </c>
      <c r="CF46" s="163">
        <f>'Other Income'!$B$20/12</f>
        <v>1.0929316444444444</v>
      </c>
      <c r="CG46" s="302">
        <f t="shared" si="16"/>
        <v>5.3195317324399438</v>
      </c>
      <c r="CH46" s="295">
        <f t="shared" si="29"/>
        <v>4.4708849072331018</v>
      </c>
      <c r="CI46" s="163">
        <f t="shared" si="30"/>
        <v>0.2</v>
      </c>
      <c r="CJ46" s="163">
        <f t="shared" si="31"/>
        <v>0.46708849072331021</v>
      </c>
      <c r="CK46" s="163">
        <f t="shared" si="32"/>
        <v>0.22083333333333335</v>
      </c>
      <c r="CL46" s="165">
        <f t="shared" si="33"/>
        <v>3.7829630831764582</v>
      </c>
      <c r="CM46" s="296">
        <f t="shared" si="34"/>
        <v>5.075894727620903</v>
      </c>
    </row>
    <row r="47" spans="2:91" s="159" customFormat="1" x14ac:dyDescent="0.25">
      <c r="B47" s="257">
        <f t="shared" si="35"/>
        <v>26</v>
      </c>
      <c r="C47" s="255">
        <f t="shared" si="36"/>
        <v>46081</v>
      </c>
      <c r="D47" s="214">
        <f t="shared" si="37"/>
        <v>0.41864606515200004</v>
      </c>
      <c r="E47" s="214">
        <f t="shared" si="17"/>
        <v>0.16490137883333331</v>
      </c>
      <c r="F47" s="214">
        <f t="shared" si="17"/>
        <v>0.16101807799999998</v>
      </c>
      <c r="G47" s="214">
        <f t="shared" si="17"/>
        <v>9.9000000000000008E-3</v>
      </c>
      <c r="H47" s="214">
        <f t="shared" si="17"/>
        <v>1.8944812499999998E-2</v>
      </c>
      <c r="I47" s="214">
        <f t="shared" si="18"/>
        <v>3.2440924999999995E-2</v>
      </c>
      <c r="J47" s="214">
        <f t="shared" si="46"/>
        <v>4.3807499999999999E-2</v>
      </c>
      <c r="K47" s="214">
        <f t="shared" si="46"/>
        <v>4.5347499999999999E-2</v>
      </c>
      <c r="L47" s="214">
        <f t="shared" si="46"/>
        <v>2.4843162499999995E-2</v>
      </c>
      <c r="M47" s="214">
        <f t="shared" si="46"/>
        <v>3.364109374999999E-2</v>
      </c>
      <c r="N47" s="214">
        <f t="shared" si="46"/>
        <v>2.4796876983749994E-2</v>
      </c>
      <c r="O47" s="214">
        <f t="shared" si="46"/>
        <v>2.6464374999999998E-2</v>
      </c>
      <c r="P47" s="214">
        <f t="shared" si="46"/>
        <v>1.9749333333333334E-2</v>
      </c>
      <c r="Q47" s="214">
        <f t="shared" si="46"/>
        <v>0</v>
      </c>
      <c r="R47" s="214">
        <f t="shared" si="46"/>
        <v>4.6682486666666662E-2</v>
      </c>
      <c r="S47" s="214">
        <f t="shared" si="46"/>
        <v>7.5990849999999999E-2</v>
      </c>
      <c r="T47" s="214">
        <f t="shared" si="46"/>
        <v>0</v>
      </c>
      <c r="U47" s="214">
        <f t="shared" si="46"/>
        <v>0</v>
      </c>
      <c r="V47" s="214">
        <f t="shared" si="46"/>
        <v>1.6689949999999999E-2</v>
      </c>
      <c r="W47" s="214">
        <f t="shared" si="46"/>
        <v>1.6222666666666666E-2</v>
      </c>
      <c r="X47" s="214">
        <f t="shared" si="46"/>
        <v>1.7868077083333333E-2</v>
      </c>
      <c r="Y47" s="214">
        <f t="shared" si="46"/>
        <v>1.2527333333333335E-2</v>
      </c>
      <c r="Z47" s="214">
        <f t="shared" si="46"/>
        <v>2.6054208333333335E-2</v>
      </c>
      <c r="AA47" s="214">
        <f t="shared" si="46"/>
        <v>2.2499999999999999E-2</v>
      </c>
      <c r="AB47" s="214">
        <f t="shared" si="46"/>
        <v>2.4808949999999996E-2</v>
      </c>
      <c r="AC47" s="214">
        <f t="shared" si="46"/>
        <v>1.4957475E-2</v>
      </c>
      <c r="AD47" s="214">
        <f t="shared" si="46"/>
        <v>9.56498125E-3</v>
      </c>
      <c r="AE47" s="214">
        <f t="shared" si="46"/>
        <v>0</v>
      </c>
      <c r="AF47" s="214">
        <f t="shared" si="46"/>
        <v>0.16147690997760006</v>
      </c>
      <c r="AG47" s="214">
        <f t="shared" si="46"/>
        <v>0.17964099400000003</v>
      </c>
      <c r="AH47" s="214">
        <f t="shared" si="46"/>
        <v>0</v>
      </c>
      <c r="AI47" s="214">
        <f t="shared" si="46"/>
        <v>7.3829999999999998E-3</v>
      </c>
      <c r="AJ47" s="214">
        <f t="shared" si="46"/>
        <v>2.35934E-2</v>
      </c>
      <c r="AK47" s="214">
        <f t="shared" si="46"/>
        <v>0</v>
      </c>
      <c r="AL47" s="214">
        <f t="shared" si="46"/>
        <v>1.8825787499999996E-2</v>
      </c>
      <c r="AM47" s="214">
        <f t="shared" si="46"/>
        <v>1.9923749999999997E-2</v>
      </c>
      <c r="AN47" s="214">
        <f t="shared" si="46"/>
        <v>4.1236124999999998E-2</v>
      </c>
      <c r="AO47" s="214">
        <f t="shared" si="46"/>
        <v>2.9956652833333333E-2</v>
      </c>
      <c r="AP47" s="214">
        <f t="shared" si="46"/>
        <v>0.13890151374999998</v>
      </c>
      <c r="AQ47" s="214">
        <f t="shared" si="46"/>
        <v>0</v>
      </c>
      <c r="AR47" s="214">
        <f t="shared" si="46"/>
        <v>3.5469846749999999E-2</v>
      </c>
      <c r="AS47" s="214">
        <f t="shared" si="46"/>
        <v>1.7646749999999999E-2</v>
      </c>
      <c r="AT47" s="214">
        <f t="shared" si="46"/>
        <v>1.5897552083333336E-2</v>
      </c>
      <c r="AU47" s="214">
        <f t="shared" si="46"/>
        <v>3.2035358333333333E-2</v>
      </c>
      <c r="AV47" s="214">
        <f t="shared" si="46"/>
        <v>3.9146E-2</v>
      </c>
      <c r="AW47" s="214">
        <f t="shared" si="46"/>
        <v>3.8346328333333332E-2</v>
      </c>
      <c r="AX47" s="214">
        <f t="shared" si="46"/>
        <v>0.14040500732142852</v>
      </c>
      <c r="AY47" s="214">
        <f t="shared" si="46"/>
        <v>5.2265199999999998E-2</v>
      </c>
      <c r="AZ47" s="214">
        <f t="shared" si="46"/>
        <v>5.8454499999999993E-2</v>
      </c>
      <c r="BA47" s="214">
        <f t="shared" si="46"/>
        <v>0.10963164666666667</v>
      </c>
      <c r="BB47" s="214">
        <f t="shared" si="46"/>
        <v>0.3295575435264001</v>
      </c>
      <c r="BC47" s="214">
        <f t="shared" si="46"/>
        <v>0.10487802857142857</v>
      </c>
      <c r="BD47" s="214">
        <f t="shared" si="46"/>
        <v>0.5416557163315201</v>
      </c>
      <c r="BE47" s="214">
        <f t="shared" si="46"/>
        <v>1.7476837499999998E-2</v>
      </c>
      <c r="BF47" s="214">
        <f t="shared" si="46"/>
        <v>0</v>
      </c>
      <c r="BG47" s="214">
        <f t="shared" si="46"/>
        <v>5.5570432692307672E-2</v>
      </c>
      <c r="BH47" s="214">
        <f t="shared" si="46"/>
        <v>7.1769650416666664E-2</v>
      </c>
      <c r="BI47" s="214">
        <f t="shared" si="46"/>
        <v>0</v>
      </c>
      <c r="BJ47" s="214">
        <f t="shared" si="46"/>
        <v>0</v>
      </c>
      <c r="BK47" s="214">
        <f t="shared" si="46"/>
        <v>3.5398916666666662E-2</v>
      </c>
      <c r="BL47" s="214">
        <f t="shared" si="46"/>
        <v>3.220416576E-2</v>
      </c>
      <c r="BM47" s="214">
        <f t="shared" si="46"/>
        <v>0.12828249999999999</v>
      </c>
      <c r="BN47" s="214">
        <f t="shared" si="46"/>
        <v>0.27375749999999999</v>
      </c>
      <c r="BO47" s="214">
        <f t="shared" si="46"/>
        <v>8.0074499999999993E-2</v>
      </c>
      <c r="BP47" s="214">
        <f t="shared" si="46"/>
        <v>9.4927947916666658E-2</v>
      </c>
      <c r="BQ47" s="214">
        <f t="shared" si="46"/>
        <v>0.12250854166666666</v>
      </c>
      <c r="BR47" s="214">
        <f t="shared" si="46"/>
        <v>9.0456924250000001E-2</v>
      </c>
      <c r="BS47" s="214">
        <f t="shared" si="46"/>
        <v>1.2937499999999999E-2</v>
      </c>
      <c r="BT47" s="214">
        <f t="shared" si="46"/>
        <v>7.0977999999999996E-3</v>
      </c>
      <c r="BU47" s="214">
        <f t="shared" ref="J47:BU51" si="47">IF($C47&gt;BU$14,BU46,IF(AND(MONTH($C47)-MONTH(BU$5)=0,MOD((YEAR(BU$5)-YEAR($C47)),3)=0),BU46*(1+BU$16),BU46))</f>
        <v>3.7260000000000001E-3</v>
      </c>
      <c r="BV47" s="214">
        <f t="shared" si="20"/>
        <v>0.11546257969645436</v>
      </c>
      <c r="BW47" s="214">
        <f t="shared" si="21"/>
        <v>5.0904063216335407E-2</v>
      </c>
      <c r="BX47" s="214">
        <f t="shared" si="22"/>
        <v>1.7861232808330268E-2</v>
      </c>
      <c r="BY47" s="214">
        <f t="shared" si="23"/>
        <v>6.6853413834725844E-2</v>
      </c>
      <c r="BZ47" s="214">
        <f t="shared" si="24"/>
        <v>1.9626493576421676E-2</v>
      </c>
      <c r="CA47" s="295">
        <f t="shared" si="25"/>
        <v>4.7415926903653691</v>
      </c>
      <c r="CB47" s="163">
        <f t="shared" si="38"/>
        <v>0.2</v>
      </c>
      <c r="CC47" s="163">
        <f t="shared" si="26"/>
        <v>0.49415926903653695</v>
      </c>
      <c r="CD47" s="163">
        <f t="shared" si="27"/>
        <v>0.22083333333333335</v>
      </c>
      <c r="CE47" s="165">
        <f t="shared" si="28"/>
        <v>4.0266000879954991</v>
      </c>
      <c r="CF47" s="163">
        <f>'Other Income'!$B$20/12</f>
        <v>1.0929316444444444</v>
      </c>
      <c r="CG47" s="302">
        <f t="shared" si="16"/>
        <v>5.3195317324399438</v>
      </c>
      <c r="CH47" s="295">
        <f t="shared" si="29"/>
        <v>4.4708849072331018</v>
      </c>
      <c r="CI47" s="163">
        <f t="shared" si="30"/>
        <v>0.2</v>
      </c>
      <c r="CJ47" s="163">
        <f t="shared" si="31"/>
        <v>0.46708849072331021</v>
      </c>
      <c r="CK47" s="163">
        <f t="shared" si="32"/>
        <v>0.22083333333333335</v>
      </c>
      <c r="CL47" s="165">
        <f t="shared" si="33"/>
        <v>3.7829630831764582</v>
      </c>
      <c r="CM47" s="296">
        <f t="shared" si="34"/>
        <v>5.075894727620903</v>
      </c>
    </row>
    <row r="48" spans="2:91" s="159" customFormat="1" x14ac:dyDescent="0.25">
      <c r="B48" s="257">
        <f t="shared" si="35"/>
        <v>27</v>
      </c>
      <c r="C48" s="255">
        <f t="shared" si="36"/>
        <v>46112</v>
      </c>
      <c r="D48" s="214">
        <f t="shared" si="37"/>
        <v>0.41864606515200004</v>
      </c>
      <c r="E48" s="214">
        <f t="shared" si="17"/>
        <v>0.16490137883333331</v>
      </c>
      <c r="F48" s="214">
        <f t="shared" si="17"/>
        <v>0.16101807799999998</v>
      </c>
      <c r="G48" s="214">
        <f t="shared" si="17"/>
        <v>9.9000000000000008E-3</v>
      </c>
      <c r="H48" s="214">
        <f t="shared" si="17"/>
        <v>1.8944812499999998E-2</v>
      </c>
      <c r="I48" s="214">
        <f t="shared" si="18"/>
        <v>3.2440924999999995E-2</v>
      </c>
      <c r="J48" s="214">
        <f t="shared" si="47"/>
        <v>4.3807499999999999E-2</v>
      </c>
      <c r="K48" s="214">
        <f t="shared" si="47"/>
        <v>4.5347499999999999E-2</v>
      </c>
      <c r="L48" s="214">
        <f t="shared" si="47"/>
        <v>2.4843162499999995E-2</v>
      </c>
      <c r="M48" s="214">
        <f t="shared" si="47"/>
        <v>3.364109374999999E-2</v>
      </c>
      <c r="N48" s="214">
        <f t="shared" si="47"/>
        <v>2.4796876983749994E-2</v>
      </c>
      <c r="O48" s="214">
        <f t="shared" si="47"/>
        <v>2.6464374999999998E-2</v>
      </c>
      <c r="P48" s="214">
        <f t="shared" si="47"/>
        <v>1.9749333333333334E-2</v>
      </c>
      <c r="Q48" s="214">
        <f t="shared" si="47"/>
        <v>0</v>
      </c>
      <c r="R48" s="214">
        <f t="shared" si="47"/>
        <v>4.6682486666666662E-2</v>
      </c>
      <c r="S48" s="214">
        <f t="shared" si="47"/>
        <v>7.5990849999999999E-2</v>
      </c>
      <c r="T48" s="214">
        <f t="shared" si="47"/>
        <v>0</v>
      </c>
      <c r="U48" s="214">
        <f t="shared" si="47"/>
        <v>0</v>
      </c>
      <c r="V48" s="214">
        <f t="shared" si="47"/>
        <v>1.6689949999999999E-2</v>
      </c>
      <c r="W48" s="214">
        <f t="shared" si="47"/>
        <v>1.6222666666666666E-2</v>
      </c>
      <c r="X48" s="214">
        <f t="shared" si="47"/>
        <v>1.7868077083333333E-2</v>
      </c>
      <c r="Y48" s="214">
        <f t="shared" si="47"/>
        <v>1.2527333333333335E-2</v>
      </c>
      <c r="Z48" s="214">
        <f t="shared" si="47"/>
        <v>2.6054208333333335E-2</v>
      </c>
      <c r="AA48" s="214">
        <f t="shared" si="47"/>
        <v>2.2499999999999999E-2</v>
      </c>
      <c r="AB48" s="214">
        <f t="shared" si="47"/>
        <v>2.4808949999999996E-2</v>
      </c>
      <c r="AC48" s="214">
        <f t="shared" si="47"/>
        <v>1.4957475E-2</v>
      </c>
      <c r="AD48" s="214">
        <f t="shared" si="47"/>
        <v>9.56498125E-3</v>
      </c>
      <c r="AE48" s="214">
        <f t="shared" si="47"/>
        <v>0</v>
      </c>
      <c r="AF48" s="214">
        <f t="shared" si="47"/>
        <v>0.16147690997760006</v>
      </c>
      <c r="AG48" s="214">
        <f t="shared" si="47"/>
        <v>0.17964099400000003</v>
      </c>
      <c r="AH48" s="214">
        <f t="shared" si="47"/>
        <v>0</v>
      </c>
      <c r="AI48" s="214">
        <f t="shared" si="47"/>
        <v>7.3829999999999998E-3</v>
      </c>
      <c r="AJ48" s="214">
        <f t="shared" si="47"/>
        <v>2.35934E-2</v>
      </c>
      <c r="AK48" s="214">
        <f t="shared" si="47"/>
        <v>0</v>
      </c>
      <c r="AL48" s="214">
        <f t="shared" si="47"/>
        <v>1.8825787499999996E-2</v>
      </c>
      <c r="AM48" s="214">
        <f t="shared" si="47"/>
        <v>1.9923749999999997E-2</v>
      </c>
      <c r="AN48" s="214">
        <f t="shared" si="47"/>
        <v>4.1236124999999998E-2</v>
      </c>
      <c r="AO48" s="214">
        <f t="shared" si="47"/>
        <v>2.9956652833333333E-2</v>
      </c>
      <c r="AP48" s="214">
        <f t="shared" si="47"/>
        <v>0.13890151374999998</v>
      </c>
      <c r="AQ48" s="214">
        <f t="shared" si="47"/>
        <v>0</v>
      </c>
      <c r="AR48" s="214">
        <f t="shared" si="47"/>
        <v>3.5469846749999999E-2</v>
      </c>
      <c r="AS48" s="214">
        <f t="shared" si="47"/>
        <v>1.7646749999999999E-2</v>
      </c>
      <c r="AT48" s="214">
        <f t="shared" si="47"/>
        <v>1.5897552083333336E-2</v>
      </c>
      <c r="AU48" s="214">
        <f t="shared" si="47"/>
        <v>3.2035358333333333E-2</v>
      </c>
      <c r="AV48" s="214">
        <f t="shared" si="47"/>
        <v>3.9146E-2</v>
      </c>
      <c r="AW48" s="214">
        <f t="shared" si="47"/>
        <v>3.8346328333333332E-2</v>
      </c>
      <c r="AX48" s="214">
        <f t="shared" si="47"/>
        <v>0.14040500732142852</v>
      </c>
      <c r="AY48" s="214">
        <f t="shared" si="47"/>
        <v>5.2265199999999998E-2</v>
      </c>
      <c r="AZ48" s="214">
        <f t="shared" si="47"/>
        <v>5.8454499999999993E-2</v>
      </c>
      <c r="BA48" s="214">
        <f t="shared" si="47"/>
        <v>0.10963164666666667</v>
      </c>
      <c r="BB48" s="214">
        <f t="shared" si="47"/>
        <v>0.3295575435264001</v>
      </c>
      <c r="BC48" s="214">
        <f t="shared" si="47"/>
        <v>0.10487802857142857</v>
      </c>
      <c r="BD48" s="214">
        <f t="shared" si="47"/>
        <v>0.5416557163315201</v>
      </c>
      <c r="BE48" s="214">
        <f t="shared" si="47"/>
        <v>1.7476837499999998E-2</v>
      </c>
      <c r="BF48" s="214">
        <f t="shared" si="47"/>
        <v>0</v>
      </c>
      <c r="BG48" s="214">
        <f t="shared" si="47"/>
        <v>5.5570432692307672E-2</v>
      </c>
      <c r="BH48" s="214">
        <f t="shared" si="47"/>
        <v>7.1769650416666664E-2</v>
      </c>
      <c r="BI48" s="214">
        <f t="shared" si="47"/>
        <v>0</v>
      </c>
      <c r="BJ48" s="214">
        <f t="shared" si="47"/>
        <v>0</v>
      </c>
      <c r="BK48" s="214">
        <f t="shared" si="47"/>
        <v>3.5398916666666662E-2</v>
      </c>
      <c r="BL48" s="214">
        <f t="shared" si="47"/>
        <v>3.220416576E-2</v>
      </c>
      <c r="BM48" s="214">
        <f t="shared" si="47"/>
        <v>0.12828249999999999</v>
      </c>
      <c r="BN48" s="214">
        <f t="shared" si="47"/>
        <v>0.27375749999999999</v>
      </c>
      <c r="BO48" s="214">
        <f t="shared" si="47"/>
        <v>8.0074499999999993E-2</v>
      </c>
      <c r="BP48" s="214">
        <f t="shared" si="47"/>
        <v>9.4927947916666658E-2</v>
      </c>
      <c r="BQ48" s="214">
        <f t="shared" si="47"/>
        <v>0.12250854166666666</v>
      </c>
      <c r="BR48" s="214">
        <f t="shared" si="47"/>
        <v>9.0456924250000001E-2</v>
      </c>
      <c r="BS48" s="214">
        <f t="shared" si="47"/>
        <v>1.2937499999999999E-2</v>
      </c>
      <c r="BT48" s="214">
        <f t="shared" si="47"/>
        <v>7.0977999999999996E-3</v>
      </c>
      <c r="BU48" s="214">
        <f t="shared" si="47"/>
        <v>3.7260000000000001E-3</v>
      </c>
      <c r="BV48" s="214">
        <f t="shared" si="20"/>
        <v>0.11546257969645436</v>
      </c>
      <c r="BW48" s="214">
        <f t="shared" si="21"/>
        <v>5.0904063216335407E-2</v>
      </c>
      <c r="BX48" s="214">
        <f t="shared" si="22"/>
        <v>1.7861232808330268E-2</v>
      </c>
      <c r="BY48" s="214">
        <f t="shared" si="23"/>
        <v>6.6853413834725844E-2</v>
      </c>
      <c r="BZ48" s="214">
        <f t="shared" si="24"/>
        <v>1.9626493576421676E-2</v>
      </c>
      <c r="CA48" s="295">
        <f t="shared" si="25"/>
        <v>4.7415926903653691</v>
      </c>
      <c r="CB48" s="163">
        <f t="shared" si="38"/>
        <v>0.2</v>
      </c>
      <c r="CC48" s="163">
        <f t="shared" si="26"/>
        <v>0.49415926903653695</v>
      </c>
      <c r="CD48" s="163">
        <f t="shared" si="27"/>
        <v>0.22083333333333335</v>
      </c>
      <c r="CE48" s="165">
        <f t="shared" si="28"/>
        <v>4.0266000879954991</v>
      </c>
      <c r="CF48" s="163">
        <f>'Other Income'!$B$20/12</f>
        <v>1.0929316444444444</v>
      </c>
      <c r="CG48" s="302">
        <f t="shared" si="16"/>
        <v>5.3195317324399438</v>
      </c>
      <c r="CH48" s="295">
        <f t="shared" si="29"/>
        <v>4.4708849072331018</v>
      </c>
      <c r="CI48" s="163">
        <f t="shared" si="30"/>
        <v>0.2</v>
      </c>
      <c r="CJ48" s="163">
        <f t="shared" si="31"/>
        <v>0.46708849072331021</v>
      </c>
      <c r="CK48" s="163">
        <f t="shared" si="32"/>
        <v>0.22083333333333335</v>
      </c>
      <c r="CL48" s="165">
        <f t="shared" si="33"/>
        <v>3.7829630831764582</v>
      </c>
      <c r="CM48" s="296">
        <f t="shared" si="34"/>
        <v>5.075894727620903</v>
      </c>
    </row>
    <row r="49" spans="2:91" s="159" customFormat="1" x14ac:dyDescent="0.25">
      <c r="B49" s="257">
        <f t="shared" si="35"/>
        <v>28</v>
      </c>
      <c r="C49" s="255">
        <f t="shared" si="36"/>
        <v>46142</v>
      </c>
      <c r="D49" s="214">
        <f t="shared" si="37"/>
        <v>0.41864606515200004</v>
      </c>
      <c r="E49" s="214">
        <f t="shared" si="17"/>
        <v>0.16490137883333331</v>
      </c>
      <c r="F49" s="214">
        <f t="shared" si="17"/>
        <v>0.16101807799999998</v>
      </c>
      <c r="G49" s="214">
        <f t="shared" si="17"/>
        <v>9.9000000000000008E-3</v>
      </c>
      <c r="H49" s="214">
        <f t="shared" si="17"/>
        <v>1.8944812499999998E-2</v>
      </c>
      <c r="I49" s="214">
        <f t="shared" si="18"/>
        <v>3.2440924999999995E-2</v>
      </c>
      <c r="J49" s="214">
        <f t="shared" si="47"/>
        <v>4.3807499999999999E-2</v>
      </c>
      <c r="K49" s="214">
        <f t="shared" si="47"/>
        <v>4.5347499999999999E-2</v>
      </c>
      <c r="L49" s="214">
        <f t="shared" si="47"/>
        <v>2.4843162499999995E-2</v>
      </c>
      <c r="M49" s="214">
        <f t="shared" si="47"/>
        <v>3.364109374999999E-2</v>
      </c>
      <c r="N49" s="214">
        <f t="shared" si="47"/>
        <v>2.4796876983749994E-2</v>
      </c>
      <c r="O49" s="214">
        <f t="shared" si="47"/>
        <v>2.6464374999999998E-2</v>
      </c>
      <c r="P49" s="214">
        <f t="shared" si="47"/>
        <v>1.9749333333333334E-2</v>
      </c>
      <c r="Q49" s="214">
        <f t="shared" si="47"/>
        <v>0</v>
      </c>
      <c r="R49" s="214">
        <f t="shared" si="47"/>
        <v>4.6682486666666662E-2</v>
      </c>
      <c r="S49" s="214">
        <f t="shared" si="47"/>
        <v>7.5990849999999999E-2</v>
      </c>
      <c r="T49" s="214">
        <f t="shared" si="47"/>
        <v>0</v>
      </c>
      <c r="U49" s="214">
        <f t="shared" si="47"/>
        <v>0</v>
      </c>
      <c r="V49" s="214">
        <f t="shared" si="47"/>
        <v>1.6689949999999999E-2</v>
      </c>
      <c r="W49" s="214">
        <f t="shared" si="47"/>
        <v>1.6222666666666666E-2</v>
      </c>
      <c r="X49" s="214">
        <f t="shared" si="47"/>
        <v>1.7868077083333333E-2</v>
      </c>
      <c r="Y49" s="214">
        <f t="shared" si="47"/>
        <v>1.2527333333333335E-2</v>
      </c>
      <c r="Z49" s="214">
        <f t="shared" si="47"/>
        <v>2.6054208333333335E-2</v>
      </c>
      <c r="AA49" s="214">
        <f t="shared" si="47"/>
        <v>2.2499999999999999E-2</v>
      </c>
      <c r="AB49" s="214">
        <f t="shared" si="47"/>
        <v>2.4808949999999996E-2</v>
      </c>
      <c r="AC49" s="214">
        <f t="shared" si="47"/>
        <v>1.4957475E-2</v>
      </c>
      <c r="AD49" s="214">
        <f t="shared" si="47"/>
        <v>9.56498125E-3</v>
      </c>
      <c r="AE49" s="214">
        <f t="shared" si="47"/>
        <v>0</v>
      </c>
      <c r="AF49" s="214">
        <f t="shared" si="47"/>
        <v>0.16147690997760006</v>
      </c>
      <c r="AG49" s="214">
        <f t="shared" si="47"/>
        <v>0.17964099400000003</v>
      </c>
      <c r="AH49" s="214">
        <f t="shared" si="47"/>
        <v>0</v>
      </c>
      <c r="AI49" s="214">
        <f t="shared" si="47"/>
        <v>7.3829999999999998E-3</v>
      </c>
      <c r="AJ49" s="214">
        <f t="shared" si="47"/>
        <v>2.35934E-2</v>
      </c>
      <c r="AK49" s="214">
        <f t="shared" si="47"/>
        <v>0</v>
      </c>
      <c r="AL49" s="214">
        <f t="shared" si="47"/>
        <v>1.8825787499999996E-2</v>
      </c>
      <c r="AM49" s="214">
        <f t="shared" si="47"/>
        <v>1.9923749999999997E-2</v>
      </c>
      <c r="AN49" s="214">
        <f t="shared" si="47"/>
        <v>4.1236124999999998E-2</v>
      </c>
      <c r="AO49" s="214">
        <f t="shared" si="47"/>
        <v>2.9956652833333333E-2</v>
      </c>
      <c r="AP49" s="214">
        <f t="shared" si="47"/>
        <v>0.13890151374999998</v>
      </c>
      <c r="AQ49" s="214">
        <f t="shared" si="47"/>
        <v>0</v>
      </c>
      <c r="AR49" s="214">
        <f t="shared" si="47"/>
        <v>3.5469846749999999E-2</v>
      </c>
      <c r="AS49" s="214">
        <f t="shared" si="47"/>
        <v>1.7646749999999999E-2</v>
      </c>
      <c r="AT49" s="214">
        <f t="shared" si="47"/>
        <v>1.5897552083333336E-2</v>
      </c>
      <c r="AU49" s="214">
        <f t="shared" si="47"/>
        <v>3.2035358333333333E-2</v>
      </c>
      <c r="AV49" s="214">
        <f t="shared" si="47"/>
        <v>3.9146E-2</v>
      </c>
      <c r="AW49" s="214">
        <f t="shared" si="47"/>
        <v>3.8346328333333332E-2</v>
      </c>
      <c r="AX49" s="214">
        <f t="shared" si="47"/>
        <v>0.14040500732142852</v>
      </c>
      <c r="AY49" s="214">
        <f t="shared" si="47"/>
        <v>5.2265199999999998E-2</v>
      </c>
      <c r="AZ49" s="214">
        <f t="shared" si="47"/>
        <v>5.8454499999999993E-2</v>
      </c>
      <c r="BA49" s="214">
        <f t="shared" si="47"/>
        <v>0.10963164666666667</v>
      </c>
      <c r="BB49" s="214">
        <f t="shared" si="47"/>
        <v>0.3295575435264001</v>
      </c>
      <c r="BC49" s="214">
        <f t="shared" si="47"/>
        <v>0.10487802857142857</v>
      </c>
      <c r="BD49" s="214">
        <f t="shared" si="47"/>
        <v>0.5416557163315201</v>
      </c>
      <c r="BE49" s="214">
        <f t="shared" si="47"/>
        <v>1.7476837499999998E-2</v>
      </c>
      <c r="BF49" s="214">
        <f t="shared" si="47"/>
        <v>0</v>
      </c>
      <c r="BG49" s="214">
        <f t="shared" si="47"/>
        <v>5.5570432692307672E-2</v>
      </c>
      <c r="BH49" s="214">
        <f t="shared" si="47"/>
        <v>7.1769650416666664E-2</v>
      </c>
      <c r="BI49" s="214">
        <f t="shared" si="47"/>
        <v>0</v>
      </c>
      <c r="BJ49" s="214">
        <f t="shared" si="47"/>
        <v>0</v>
      </c>
      <c r="BK49" s="214">
        <f t="shared" si="47"/>
        <v>3.5398916666666662E-2</v>
      </c>
      <c r="BL49" s="214">
        <f t="shared" si="47"/>
        <v>3.220416576E-2</v>
      </c>
      <c r="BM49" s="214">
        <f t="shared" si="47"/>
        <v>0.12828249999999999</v>
      </c>
      <c r="BN49" s="214">
        <f t="shared" si="47"/>
        <v>0.27375749999999999</v>
      </c>
      <c r="BO49" s="214">
        <f t="shared" si="47"/>
        <v>8.0074499999999993E-2</v>
      </c>
      <c r="BP49" s="214">
        <f t="shared" si="47"/>
        <v>9.4927947916666658E-2</v>
      </c>
      <c r="BQ49" s="214">
        <f t="shared" si="47"/>
        <v>0.12250854166666666</v>
      </c>
      <c r="BR49" s="214">
        <f t="shared" si="47"/>
        <v>9.0456924250000001E-2</v>
      </c>
      <c r="BS49" s="214">
        <f t="shared" si="47"/>
        <v>1.2937499999999999E-2</v>
      </c>
      <c r="BT49" s="214">
        <f t="shared" si="47"/>
        <v>7.0977999999999996E-3</v>
      </c>
      <c r="BU49" s="214">
        <f t="shared" si="47"/>
        <v>3.7260000000000001E-3</v>
      </c>
      <c r="BV49" s="214">
        <f t="shared" si="20"/>
        <v>0.11546257969645436</v>
      </c>
      <c r="BW49" s="214">
        <f t="shared" si="21"/>
        <v>5.0904063216335407E-2</v>
      </c>
      <c r="BX49" s="214">
        <f t="shared" si="22"/>
        <v>1.7861232808330268E-2</v>
      </c>
      <c r="BY49" s="214">
        <f t="shared" si="23"/>
        <v>6.6853413834725844E-2</v>
      </c>
      <c r="BZ49" s="214">
        <f t="shared" si="24"/>
        <v>1.9626493576421676E-2</v>
      </c>
      <c r="CA49" s="295">
        <f t="shared" si="25"/>
        <v>4.7415926903653691</v>
      </c>
      <c r="CB49" s="163">
        <f t="shared" si="38"/>
        <v>0.2</v>
      </c>
      <c r="CC49" s="163">
        <f t="shared" si="26"/>
        <v>0.49415926903653695</v>
      </c>
      <c r="CD49" s="163">
        <f t="shared" si="27"/>
        <v>0.22083333333333335</v>
      </c>
      <c r="CE49" s="165">
        <f t="shared" si="28"/>
        <v>4.0266000879954991</v>
      </c>
      <c r="CF49" s="163">
        <f>'Other Income'!$B$20/12</f>
        <v>1.0929316444444444</v>
      </c>
      <c r="CG49" s="302">
        <f t="shared" si="16"/>
        <v>5.3195317324399438</v>
      </c>
      <c r="CH49" s="295">
        <f t="shared" si="29"/>
        <v>4.4708849072331018</v>
      </c>
      <c r="CI49" s="163">
        <f t="shared" si="30"/>
        <v>0.2</v>
      </c>
      <c r="CJ49" s="163">
        <f t="shared" si="31"/>
        <v>0.46708849072331021</v>
      </c>
      <c r="CK49" s="163">
        <f t="shared" si="32"/>
        <v>0.22083333333333335</v>
      </c>
      <c r="CL49" s="165">
        <f t="shared" si="33"/>
        <v>3.7829630831764582</v>
      </c>
      <c r="CM49" s="296">
        <f t="shared" si="34"/>
        <v>5.075894727620903</v>
      </c>
    </row>
    <row r="50" spans="2:91" s="159" customFormat="1" x14ac:dyDescent="0.25">
      <c r="B50" s="257">
        <f t="shared" si="35"/>
        <v>29</v>
      </c>
      <c r="C50" s="255">
        <f t="shared" si="36"/>
        <v>46173</v>
      </c>
      <c r="D50" s="214">
        <f t="shared" si="37"/>
        <v>0.41864606515200004</v>
      </c>
      <c r="E50" s="214">
        <f t="shared" si="17"/>
        <v>0.16490137883333331</v>
      </c>
      <c r="F50" s="214">
        <f t="shared" si="17"/>
        <v>0.16101807799999998</v>
      </c>
      <c r="G50" s="214">
        <f t="shared" si="17"/>
        <v>9.9000000000000008E-3</v>
      </c>
      <c r="H50" s="214">
        <f t="shared" si="17"/>
        <v>1.8944812499999998E-2</v>
      </c>
      <c r="I50" s="214">
        <f t="shared" si="18"/>
        <v>3.2440924999999995E-2</v>
      </c>
      <c r="J50" s="214">
        <f t="shared" si="47"/>
        <v>4.3807499999999999E-2</v>
      </c>
      <c r="K50" s="214">
        <f t="shared" si="47"/>
        <v>4.5347499999999999E-2</v>
      </c>
      <c r="L50" s="214">
        <f t="shared" si="47"/>
        <v>2.4843162499999995E-2</v>
      </c>
      <c r="M50" s="214">
        <f t="shared" si="47"/>
        <v>3.364109374999999E-2</v>
      </c>
      <c r="N50" s="214">
        <f t="shared" si="47"/>
        <v>2.4796876983749994E-2</v>
      </c>
      <c r="O50" s="214">
        <f t="shared" si="47"/>
        <v>2.6464374999999998E-2</v>
      </c>
      <c r="P50" s="214">
        <f t="shared" si="47"/>
        <v>1.9749333333333334E-2</v>
      </c>
      <c r="Q50" s="214">
        <f t="shared" si="47"/>
        <v>0</v>
      </c>
      <c r="R50" s="214">
        <f t="shared" si="47"/>
        <v>4.6682486666666662E-2</v>
      </c>
      <c r="S50" s="214">
        <f t="shared" si="47"/>
        <v>7.5990849999999999E-2</v>
      </c>
      <c r="T50" s="214">
        <f t="shared" si="47"/>
        <v>0</v>
      </c>
      <c r="U50" s="214">
        <f t="shared" si="47"/>
        <v>0</v>
      </c>
      <c r="V50" s="214">
        <f t="shared" si="47"/>
        <v>1.6689949999999999E-2</v>
      </c>
      <c r="W50" s="214">
        <f t="shared" si="47"/>
        <v>1.6222666666666666E-2</v>
      </c>
      <c r="X50" s="214">
        <f t="shared" si="47"/>
        <v>1.7868077083333333E-2</v>
      </c>
      <c r="Y50" s="214">
        <f t="shared" si="47"/>
        <v>1.2527333333333335E-2</v>
      </c>
      <c r="Z50" s="214">
        <f t="shared" si="47"/>
        <v>2.6054208333333335E-2</v>
      </c>
      <c r="AA50" s="214">
        <f t="shared" si="47"/>
        <v>2.2499999999999999E-2</v>
      </c>
      <c r="AB50" s="214">
        <f t="shared" si="47"/>
        <v>2.4808949999999996E-2</v>
      </c>
      <c r="AC50" s="214">
        <f t="shared" si="47"/>
        <v>1.4957475E-2</v>
      </c>
      <c r="AD50" s="214">
        <f t="shared" si="47"/>
        <v>9.56498125E-3</v>
      </c>
      <c r="AE50" s="214">
        <f t="shared" si="47"/>
        <v>0</v>
      </c>
      <c r="AF50" s="214">
        <f t="shared" si="47"/>
        <v>0.16147690997760006</v>
      </c>
      <c r="AG50" s="214">
        <f t="shared" si="47"/>
        <v>0.17964099400000003</v>
      </c>
      <c r="AH50" s="214">
        <f t="shared" si="47"/>
        <v>0</v>
      </c>
      <c r="AI50" s="214">
        <f t="shared" si="47"/>
        <v>7.3829999999999998E-3</v>
      </c>
      <c r="AJ50" s="214">
        <f t="shared" si="47"/>
        <v>2.35934E-2</v>
      </c>
      <c r="AK50" s="214">
        <f t="shared" si="47"/>
        <v>0</v>
      </c>
      <c r="AL50" s="214">
        <f t="shared" si="47"/>
        <v>1.8825787499999996E-2</v>
      </c>
      <c r="AM50" s="214">
        <f t="shared" si="47"/>
        <v>1.9923749999999997E-2</v>
      </c>
      <c r="AN50" s="214">
        <f t="shared" si="47"/>
        <v>4.1236124999999998E-2</v>
      </c>
      <c r="AO50" s="214">
        <f t="shared" si="47"/>
        <v>2.9956652833333333E-2</v>
      </c>
      <c r="AP50" s="214">
        <f t="shared" si="47"/>
        <v>0.13890151374999998</v>
      </c>
      <c r="AQ50" s="214">
        <f t="shared" si="47"/>
        <v>0</v>
      </c>
      <c r="AR50" s="214">
        <f t="shared" si="47"/>
        <v>3.5469846749999999E-2</v>
      </c>
      <c r="AS50" s="214">
        <f t="shared" si="47"/>
        <v>1.7646749999999999E-2</v>
      </c>
      <c r="AT50" s="214">
        <f t="shared" si="47"/>
        <v>1.5897552083333336E-2</v>
      </c>
      <c r="AU50" s="214">
        <f t="shared" si="47"/>
        <v>3.2035358333333333E-2</v>
      </c>
      <c r="AV50" s="214">
        <f t="shared" si="47"/>
        <v>3.9146E-2</v>
      </c>
      <c r="AW50" s="214">
        <f t="shared" si="47"/>
        <v>3.8346328333333332E-2</v>
      </c>
      <c r="AX50" s="214">
        <f t="shared" si="47"/>
        <v>0.14040500732142852</v>
      </c>
      <c r="AY50" s="214">
        <f t="shared" si="47"/>
        <v>5.2265199999999998E-2</v>
      </c>
      <c r="AZ50" s="214">
        <f t="shared" si="47"/>
        <v>5.8454499999999993E-2</v>
      </c>
      <c r="BA50" s="214">
        <f t="shared" si="47"/>
        <v>0.10963164666666667</v>
      </c>
      <c r="BB50" s="214">
        <f t="shared" si="47"/>
        <v>0.3295575435264001</v>
      </c>
      <c r="BC50" s="214">
        <f t="shared" si="47"/>
        <v>0.10487802857142857</v>
      </c>
      <c r="BD50" s="214">
        <f t="shared" si="47"/>
        <v>0.5416557163315201</v>
      </c>
      <c r="BE50" s="214">
        <f t="shared" si="47"/>
        <v>1.7476837499999998E-2</v>
      </c>
      <c r="BF50" s="214">
        <f t="shared" si="47"/>
        <v>0</v>
      </c>
      <c r="BG50" s="214">
        <f t="shared" si="47"/>
        <v>5.5570432692307672E-2</v>
      </c>
      <c r="BH50" s="214">
        <f t="shared" si="47"/>
        <v>7.1769650416666664E-2</v>
      </c>
      <c r="BI50" s="214">
        <f t="shared" si="47"/>
        <v>0</v>
      </c>
      <c r="BJ50" s="214">
        <f t="shared" si="47"/>
        <v>0</v>
      </c>
      <c r="BK50" s="214">
        <f t="shared" si="47"/>
        <v>3.5398916666666662E-2</v>
      </c>
      <c r="BL50" s="214">
        <f t="shared" si="47"/>
        <v>3.220416576E-2</v>
      </c>
      <c r="BM50" s="214">
        <f t="shared" si="47"/>
        <v>0.12828249999999999</v>
      </c>
      <c r="BN50" s="214">
        <f t="shared" si="47"/>
        <v>0.27375749999999999</v>
      </c>
      <c r="BO50" s="214">
        <f t="shared" si="47"/>
        <v>8.0074499999999993E-2</v>
      </c>
      <c r="BP50" s="214">
        <f t="shared" si="47"/>
        <v>9.4927947916666658E-2</v>
      </c>
      <c r="BQ50" s="214">
        <f t="shared" si="47"/>
        <v>0.12250854166666666</v>
      </c>
      <c r="BR50" s="214">
        <f t="shared" si="47"/>
        <v>9.0456924250000001E-2</v>
      </c>
      <c r="BS50" s="214">
        <f t="shared" si="47"/>
        <v>1.2937499999999999E-2</v>
      </c>
      <c r="BT50" s="214">
        <f t="shared" si="47"/>
        <v>7.0977999999999996E-3</v>
      </c>
      <c r="BU50" s="214">
        <f t="shared" si="47"/>
        <v>3.7260000000000001E-3</v>
      </c>
      <c r="BV50" s="214">
        <f t="shared" si="20"/>
        <v>0.11546257969645436</v>
      </c>
      <c r="BW50" s="214">
        <f t="shared" si="21"/>
        <v>5.0904063216335407E-2</v>
      </c>
      <c r="BX50" s="214">
        <f t="shared" si="22"/>
        <v>1.7861232808330268E-2</v>
      </c>
      <c r="BY50" s="214">
        <f t="shared" si="23"/>
        <v>6.6853413834725844E-2</v>
      </c>
      <c r="BZ50" s="214">
        <f t="shared" si="24"/>
        <v>1.9626493576421676E-2</v>
      </c>
      <c r="CA50" s="295">
        <f t="shared" si="25"/>
        <v>4.7415926903653691</v>
      </c>
      <c r="CB50" s="163">
        <f t="shared" si="38"/>
        <v>0.2</v>
      </c>
      <c r="CC50" s="163">
        <f t="shared" si="26"/>
        <v>0.49415926903653695</v>
      </c>
      <c r="CD50" s="163">
        <f t="shared" si="27"/>
        <v>0.22083333333333335</v>
      </c>
      <c r="CE50" s="165">
        <f t="shared" si="28"/>
        <v>4.0266000879954991</v>
      </c>
      <c r="CF50" s="163">
        <f>'Other Income'!$B$20/12</f>
        <v>1.0929316444444444</v>
      </c>
      <c r="CG50" s="302">
        <f t="shared" si="16"/>
        <v>5.3195317324399438</v>
      </c>
      <c r="CH50" s="295">
        <f t="shared" si="29"/>
        <v>4.4708849072331018</v>
      </c>
      <c r="CI50" s="163">
        <f t="shared" si="30"/>
        <v>0.2</v>
      </c>
      <c r="CJ50" s="163">
        <f t="shared" si="31"/>
        <v>0.46708849072331021</v>
      </c>
      <c r="CK50" s="163">
        <f t="shared" si="32"/>
        <v>0.22083333333333335</v>
      </c>
      <c r="CL50" s="165">
        <f t="shared" si="33"/>
        <v>3.7829630831764582</v>
      </c>
      <c r="CM50" s="296">
        <f t="shared" si="34"/>
        <v>5.075894727620903</v>
      </c>
    </row>
    <row r="51" spans="2:91" s="159" customFormat="1" x14ac:dyDescent="0.25">
      <c r="B51" s="257">
        <f t="shared" si="35"/>
        <v>30</v>
      </c>
      <c r="C51" s="255">
        <f t="shared" si="36"/>
        <v>46203</v>
      </c>
      <c r="D51" s="214">
        <f t="shared" si="37"/>
        <v>0.41864606515200004</v>
      </c>
      <c r="E51" s="214">
        <f t="shared" si="17"/>
        <v>0.16490137883333331</v>
      </c>
      <c r="F51" s="214">
        <f t="shared" si="17"/>
        <v>0.16101807799999998</v>
      </c>
      <c r="G51" s="214">
        <f t="shared" si="17"/>
        <v>9.9000000000000008E-3</v>
      </c>
      <c r="H51" s="214">
        <f t="shared" si="17"/>
        <v>1.8944812499999998E-2</v>
      </c>
      <c r="I51" s="214">
        <f t="shared" si="18"/>
        <v>3.2440924999999995E-2</v>
      </c>
      <c r="J51" s="214">
        <f t="shared" si="47"/>
        <v>4.3807499999999999E-2</v>
      </c>
      <c r="K51" s="214">
        <f t="shared" si="47"/>
        <v>4.5347499999999999E-2</v>
      </c>
      <c r="L51" s="214">
        <f t="shared" si="47"/>
        <v>2.4843162499999995E-2</v>
      </c>
      <c r="M51" s="214">
        <f t="shared" si="47"/>
        <v>3.364109374999999E-2</v>
      </c>
      <c r="N51" s="214">
        <f t="shared" si="47"/>
        <v>2.4796876983749994E-2</v>
      </c>
      <c r="O51" s="214">
        <f t="shared" si="47"/>
        <v>2.6464374999999998E-2</v>
      </c>
      <c r="P51" s="214">
        <f t="shared" si="47"/>
        <v>1.9749333333333334E-2</v>
      </c>
      <c r="Q51" s="214">
        <f t="shared" si="47"/>
        <v>0</v>
      </c>
      <c r="R51" s="214">
        <f t="shared" si="47"/>
        <v>4.6682486666666662E-2</v>
      </c>
      <c r="S51" s="214">
        <f t="shared" si="47"/>
        <v>7.5990849999999999E-2</v>
      </c>
      <c r="T51" s="214">
        <f t="shared" si="47"/>
        <v>0</v>
      </c>
      <c r="U51" s="214">
        <f t="shared" si="47"/>
        <v>0</v>
      </c>
      <c r="V51" s="214">
        <f t="shared" si="47"/>
        <v>1.6689949999999999E-2</v>
      </c>
      <c r="W51" s="214">
        <f t="shared" si="47"/>
        <v>1.6222666666666666E-2</v>
      </c>
      <c r="X51" s="214">
        <f t="shared" si="47"/>
        <v>1.7868077083333333E-2</v>
      </c>
      <c r="Y51" s="214">
        <f t="shared" si="47"/>
        <v>1.2527333333333335E-2</v>
      </c>
      <c r="Z51" s="214">
        <f t="shared" si="47"/>
        <v>2.6054208333333335E-2</v>
      </c>
      <c r="AA51" s="214">
        <f t="shared" si="47"/>
        <v>2.2499999999999999E-2</v>
      </c>
      <c r="AB51" s="214">
        <f t="shared" si="47"/>
        <v>2.4808949999999996E-2</v>
      </c>
      <c r="AC51" s="214">
        <f t="shared" si="47"/>
        <v>1.4957475E-2</v>
      </c>
      <c r="AD51" s="214">
        <f t="shared" si="47"/>
        <v>9.56498125E-3</v>
      </c>
      <c r="AE51" s="214">
        <f t="shared" si="47"/>
        <v>0</v>
      </c>
      <c r="AF51" s="214">
        <f t="shared" si="47"/>
        <v>0.16147690997760006</v>
      </c>
      <c r="AG51" s="214">
        <f t="shared" si="47"/>
        <v>0.17964099400000003</v>
      </c>
      <c r="AH51" s="214">
        <f t="shared" si="47"/>
        <v>0</v>
      </c>
      <c r="AI51" s="214">
        <f t="shared" si="47"/>
        <v>7.3829999999999998E-3</v>
      </c>
      <c r="AJ51" s="214">
        <f t="shared" si="47"/>
        <v>2.35934E-2</v>
      </c>
      <c r="AK51" s="214">
        <f t="shared" si="47"/>
        <v>0</v>
      </c>
      <c r="AL51" s="214">
        <f t="shared" si="47"/>
        <v>1.8825787499999996E-2</v>
      </c>
      <c r="AM51" s="214">
        <f t="shared" si="47"/>
        <v>1.9923749999999997E-2</v>
      </c>
      <c r="AN51" s="214">
        <f t="shared" si="47"/>
        <v>4.1236124999999998E-2</v>
      </c>
      <c r="AO51" s="214">
        <f t="shared" si="47"/>
        <v>2.9956652833333333E-2</v>
      </c>
      <c r="AP51" s="214">
        <f t="shared" si="47"/>
        <v>0.13890151374999998</v>
      </c>
      <c r="AQ51" s="214">
        <f t="shared" si="47"/>
        <v>0</v>
      </c>
      <c r="AR51" s="214">
        <f t="shared" si="47"/>
        <v>3.5469846749999999E-2</v>
      </c>
      <c r="AS51" s="214">
        <f t="shared" si="47"/>
        <v>1.7646749999999999E-2</v>
      </c>
      <c r="AT51" s="214">
        <f t="shared" si="47"/>
        <v>1.5897552083333336E-2</v>
      </c>
      <c r="AU51" s="214">
        <f t="shared" si="47"/>
        <v>3.2035358333333333E-2</v>
      </c>
      <c r="AV51" s="214">
        <f t="shared" si="47"/>
        <v>3.9146E-2</v>
      </c>
      <c r="AW51" s="214">
        <f t="shared" si="47"/>
        <v>3.8346328333333332E-2</v>
      </c>
      <c r="AX51" s="214">
        <f t="shared" si="47"/>
        <v>0.14040500732142852</v>
      </c>
      <c r="AY51" s="214">
        <f t="shared" si="47"/>
        <v>5.2265199999999998E-2</v>
      </c>
      <c r="AZ51" s="214">
        <f t="shared" si="47"/>
        <v>5.8454499999999993E-2</v>
      </c>
      <c r="BA51" s="214">
        <f t="shared" si="47"/>
        <v>0.10963164666666667</v>
      </c>
      <c r="BB51" s="214">
        <f t="shared" si="47"/>
        <v>0.3295575435264001</v>
      </c>
      <c r="BC51" s="214">
        <f t="shared" si="47"/>
        <v>0.10487802857142857</v>
      </c>
      <c r="BD51" s="214">
        <f t="shared" si="47"/>
        <v>0.5416557163315201</v>
      </c>
      <c r="BE51" s="214">
        <f t="shared" si="47"/>
        <v>1.7476837499999998E-2</v>
      </c>
      <c r="BF51" s="214">
        <f t="shared" si="47"/>
        <v>0</v>
      </c>
      <c r="BG51" s="214">
        <f t="shared" si="47"/>
        <v>5.5570432692307672E-2</v>
      </c>
      <c r="BH51" s="214">
        <f t="shared" si="47"/>
        <v>7.1769650416666664E-2</v>
      </c>
      <c r="BI51" s="214">
        <f t="shared" si="47"/>
        <v>0</v>
      </c>
      <c r="BJ51" s="214">
        <f t="shared" si="47"/>
        <v>0</v>
      </c>
      <c r="BK51" s="214">
        <f t="shared" si="47"/>
        <v>3.5398916666666662E-2</v>
      </c>
      <c r="BL51" s="214">
        <f t="shared" si="47"/>
        <v>3.220416576E-2</v>
      </c>
      <c r="BM51" s="214">
        <f t="shared" si="47"/>
        <v>0.12828249999999999</v>
      </c>
      <c r="BN51" s="214">
        <f t="shared" si="47"/>
        <v>0.27375749999999999</v>
      </c>
      <c r="BO51" s="214">
        <f t="shared" si="47"/>
        <v>8.0074499999999993E-2</v>
      </c>
      <c r="BP51" s="214">
        <f t="shared" si="47"/>
        <v>9.4927947916666658E-2</v>
      </c>
      <c r="BQ51" s="214">
        <f t="shared" si="47"/>
        <v>0.12250854166666666</v>
      </c>
      <c r="BR51" s="214">
        <f t="shared" si="47"/>
        <v>9.0456924250000001E-2</v>
      </c>
      <c r="BS51" s="214">
        <f t="shared" si="47"/>
        <v>1.2937499999999999E-2</v>
      </c>
      <c r="BT51" s="214">
        <f t="shared" ref="BT51:BU51" si="48">IF($C51&gt;BT$14,BT50,IF(AND(MONTH($C51)-MONTH(BT$5)=0,MOD((YEAR(BT$5)-YEAR($C51)),3)=0),BT50*(1+BT$16),BT50))</f>
        <v>7.0977999999999996E-3</v>
      </c>
      <c r="BU51" s="214">
        <f t="shared" si="48"/>
        <v>3.7260000000000001E-3</v>
      </c>
      <c r="BV51" s="214">
        <f t="shared" si="20"/>
        <v>0.11546257969645436</v>
      </c>
      <c r="BW51" s="214">
        <f t="shared" si="21"/>
        <v>5.0904063216335407E-2</v>
      </c>
      <c r="BX51" s="214">
        <f t="shared" si="22"/>
        <v>1.7861232808330268E-2</v>
      </c>
      <c r="BY51" s="214">
        <f t="shared" si="23"/>
        <v>6.6853413834725844E-2</v>
      </c>
      <c r="BZ51" s="214">
        <f t="shared" si="24"/>
        <v>1.9626493576421676E-2</v>
      </c>
      <c r="CA51" s="295">
        <f t="shared" si="25"/>
        <v>4.7415926903653691</v>
      </c>
      <c r="CB51" s="163">
        <f t="shared" si="38"/>
        <v>0.2</v>
      </c>
      <c r="CC51" s="163">
        <f t="shared" si="26"/>
        <v>0.49415926903653695</v>
      </c>
      <c r="CD51" s="163">
        <f t="shared" si="27"/>
        <v>0.22083333333333335</v>
      </c>
      <c r="CE51" s="165">
        <f t="shared" si="28"/>
        <v>4.0266000879954991</v>
      </c>
      <c r="CF51" s="163">
        <f>'Other Income'!$B$20/12</f>
        <v>1.0929316444444444</v>
      </c>
      <c r="CG51" s="302">
        <f t="shared" si="16"/>
        <v>5.3195317324399438</v>
      </c>
      <c r="CH51" s="295">
        <f t="shared" si="29"/>
        <v>4.4708849072331018</v>
      </c>
      <c r="CI51" s="163">
        <f t="shared" si="30"/>
        <v>0.2</v>
      </c>
      <c r="CJ51" s="163">
        <f t="shared" si="31"/>
        <v>0.46708849072331021</v>
      </c>
      <c r="CK51" s="163">
        <f t="shared" si="32"/>
        <v>0.22083333333333335</v>
      </c>
      <c r="CL51" s="165">
        <f t="shared" si="33"/>
        <v>3.7829630831764582</v>
      </c>
      <c r="CM51" s="296">
        <f t="shared" si="34"/>
        <v>5.075894727620903</v>
      </c>
    </row>
    <row r="52" spans="2:91" s="159" customFormat="1" x14ac:dyDescent="0.25">
      <c r="B52" s="257">
        <f t="shared" si="35"/>
        <v>31</v>
      </c>
      <c r="C52" s="255">
        <f t="shared" si="36"/>
        <v>46234</v>
      </c>
      <c r="D52" s="214">
        <f t="shared" si="37"/>
        <v>0.41864606515200004</v>
      </c>
      <c r="E52" s="214">
        <f t="shared" si="17"/>
        <v>0.16490137883333331</v>
      </c>
      <c r="F52" s="214">
        <f t="shared" si="17"/>
        <v>0.16101807799999998</v>
      </c>
      <c r="G52" s="214">
        <f t="shared" si="17"/>
        <v>9.9000000000000008E-3</v>
      </c>
      <c r="H52" s="214">
        <f t="shared" si="17"/>
        <v>1.8944812499999998E-2</v>
      </c>
      <c r="I52" s="214">
        <f t="shared" si="18"/>
        <v>3.2440924999999995E-2</v>
      </c>
      <c r="J52" s="214">
        <f t="shared" ref="J52:BU55" si="49">IF($C52&gt;J$14,J51,IF(AND(MONTH($C52)-MONTH(J$5)=0,MOD((YEAR(J$5)-YEAR($C52)),3)=0),J51*(1+J$16),J51))</f>
        <v>4.3807499999999999E-2</v>
      </c>
      <c r="K52" s="214">
        <f t="shared" si="49"/>
        <v>4.5347499999999999E-2</v>
      </c>
      <c r="L52" s="214">
        <f t="shared" si="49"/>
        <v>2.4843162499999995E-2</v>
      </c>
      <c r="M52" s="214">
        <f t="shared" si="49"/>
        <v>3.364109374999999E-2</v>
      </c>
      <c r="N52" s="214">
        <f t="shared" si="49"/>
        <v>2.4796876983749994E-2</v>
      </c>
      <c r="O52" s="214">
        <f t="shared" si="49"/>
        <v>2.6464374999999998E-2</v>
      </c>
      <c r="P52" s="214">
        <f t="shared" si="49"/>
        <v>1.9749333333333334E-2</v>
      </c>
      <c r="Q52" s="214">
        <f t="shared" si="49"/>
        <v>0</v>
      </c>
      <c r="R52" s="214">
        <f t="shared" si="49"/>
        <v>4.6682486666666662E-2</v>
      </c>
      <c r="S52" s="214">
        <f t="shared" si="49"/>
        <v>7.5990849999999999E-2</v>
      </c>
      <c r="T52" s="214">
        <f t="shared" si="49"/>
        <v>0</v>
      </c>
      <c r="U52" s="214">
        <f t="shared" si="49"/>
        <v>0</v>
      </c>
      <c r="V52" s="214">
        <f t="shared" si="49"/>
        <v>1.6689949999999999E-2</v>
      </c>
      <c r="W52" s="214">
        <f t="shared" si="49"/>
        <v>1.6222666666666666E-2</v>
      </c>
      <c r="X52" s="214">
        <f t="shared" si="49"/>
        <v>1.7868077083333333E-2</v>
      </c>
      <c r="Y52" s="214">
        <f t="shared" si="49"/>
        <v>1.2527333333333335E-2</v>
      </c>
      <c r="Z52" s="214">
        <f t="shared" si="49"/>
        <v>2.6054208333333335E-2</v>
      </c>
      <c r="AA52" s="214">
        <f t="shared" si="49"/>
        <v>2.2499999999999999E-2</v>
      </c>
      <c r="AB52" s="214">
        <f t="shared" si="49"/>
        <v>2.4808949999999996E-2</v>
      </c>
      <c r="AC52" s="214">
        <f t="shared" si="49"/>
        <v>1.4957475E-2</v>
      </c>
      <c r="AD52" s="214">
        <f t="shared" si="49"/>
        <v>9.56498125E-3</v>
      </c>
      <c r="AE52" s="214">
        <f t="shared" si="49"/>
        <v>0</v>
      </c>
      <c r="AF52" s="214">
        <f t="shared" si="49"/>
        <v>0.16147690997760006</v>
      </c>
      <c r="AG52" s="214">
        <f t="shared" si="49"/>
        <v>0.17964099400000003</v>
      </c>
      <c r="AH52" s="214">
        <f t="shared" si="49"/>
        <v>0</v>
      </c>
      <c r="AI52" s="214">
        <f t="shared" si="49"/>
        <v>7.3829999999999998E-3</v>
      </c>
      <c r="AJ52" s="214">
        <f t="shared" si="49"/>
        <v>2.35934E-2</v>
      </c>
      <c r="AK52" s="214">
        <f t="shared" si="49"/>
        <v>0</v>
      </c>
      <c r="AL52" s="214">
        <f t="shared" si="49"/>
        <v>1.8825787499999996E-2</v>
      </c>
      <c r="AM52" s="214">
        <f t="shared" si="49"/>
        <v>1.9923749999999997E-2</v>
      </c>
      <c r="AN52" s="214">
        <f t="shared" si="49"/>
        <v>4.1236124999999998E-2</v>
      </c>
      <c r="AO52" s="214">
        <f t="shared" si="49"/>
        <v>2.9956652833333333E-2</v>
      </c>
      <c r="AP52" s="214">
        <f t="shared" si="49"/>
        <v>0.13890151374999998</v>
      </c>
      <c r="AQ52" s="214">
        <f t="shared" si="49"/>
        <v>0</v>
      </c>
      <c r="AR52" s="214">
        <f t="shared" si="49"/>
        <v>3.5469846749999999E-2</v>
      </c>
      <c r="AS52" s="214">
        <f t="shared" si="49"/>
        <v>1.7646749999999999E-2</v>
      </c>
      <c r="AT52" s="214">
        <f t="shared" si="49"/>
        <v>1.5897552083333336E-2</v>
      </c>
      <c r="AU52" s="214">
        <f t="shared" si="49"/>
        <v>3.2035358333333333E-2</v>
      </c>
      <c r="AV52" s="214">
        <f t="shared" si="49"/>
        <v>3.9146E-2</v>
      </c>
      <c r="AW52" s="214">
        <f t="shared" si="49"/>
        <v>3.8346328333333332E-2</v>
      </c>
      <c r="AX52" s="214">
        <f t="shared" si="49"/>
        <v>0.14040500732142852</v>
      </c>
      <c r="AY52" s="214">
        <f t="shared" si="49"/>
        <v>5.2265199999999998E-2</v>
      </c>
      <c r="AZ52" s="214">
        <f t="shared" si="49"/>
        <v>5.8454499999999993E-2</v>
      </c>
      <c r="BA52" s="214">
        <f t="shared" si="49"/>
        <v>0.10963164666666667</v>
      </c>
      <c r="BB52" s="214">
        <f t="shared" si="49"/>
        <v>0.3295575435264001</v>
      </c>
      <c r="BC52" s="214">
        <f t="shared" si="49"/>
        <v>0.10487802857142857</v>
      </c>
      <c r="BD52" s="214">
        <f t="shared" si="49"/>
        <v>0.5416557163315201</v>
      </c>
      <c r="BE52" s="214">
        <f t="shared" si="49"/>
        <v>1.7476837499999998E-2</v>
      </c>
      <c r="BF52" s="214">
        <f t="shared" si="49"/>
        <v>0</v>
      </c>
      <c r="BG52" s="214">
        <f t="shared" si="49"/>
        <v>5.5570432692307672E-2</v>
      </c>
      <c r="BH52" s="214">
        <f t="shared" si="49"/>
        <v>7.1769650416666664E-2</v>
      </c>
      <c r="BI52" s="214">
        <f t="shared" si="49"/>
        <v>0</v>
      </c>
      <c r="BJ52" s="214">
        <f t="shared" si="49"/>
        <v>0</v>
      </c>
      <c r="BK52" s="214">
        <f t="shared" si="49"/>
        <v>3.5398916666666662E-2</v>
      </c>
      <c r="BL52" s="214">
        <f t="shared" si="49"/>
        <v>3.220416576E-2</v>
      </c>
      <c r="BM52" s="214">
        <f t="shared" si="49"/>
        <v>0.12828249999999999</v>
      </c>
      <c r="BN52" s="214">
        <f t="shared" si="49"/>
        <v>0.27375749999999999</v>
      </c>
      <c r="BO52" s="214">
        <f t="shared" si="49"/>
        <v>8.0074499999999993E-2</v>
      </c>
      <c r="BP52" s="214">
        <f t="shared" si="49"/>
        <v>9.4927947916666658E-2</v>
      </c>
      <c r="BQ52" s="214">
        <f t="shared" si="49"/>
        <v>0.12250854166666666</v>
      </c>
      <c r="BR52" s="214">
        <f t="shared" si="49"/>
        <v>9.0456924250000001E-2</v>
      </c>
      <c r="BS52" s="214">
        <f t="shared" si="49"/>
        <v>1.2937499999999999E-2</v>
      </c>
      <c r="BT52" s="214">
        <f t="shared" si="49"/>
        <v>7.0977999999999996E-3</v>
      </c>
      <c r="BU52" s="214">
        <f t="shared" si="49"/>
        <v>3.7260000000000001E-3</v>
      </c>
      <c r="BV52" s="214">
        <f t="shared" si="20"/>
        <v>0.11546257969645436</v>
      </c>
      <c r="BW52" s="214">
        <f t="shared" si="21"/>
        <v>5.0904063216335407E-2</v>
      </c>
      <c r="BX52" s="214">
        <f t="shared" si="22"/>
        <v>1.7861232808330268E-2</v>
      </c>
      <c r="BY52" s="214">
        <f t="shared" si="23"/>
        <v>6.6853413834725844E-2</v>
      </c>
      <c r="BZ52" s="214">
        <f t="shared" si="24"/>
        <v>1.9626493576421676E-2</v>
      </c>
      <c r="CA52" s="295">
        <f t="shared" si="25"/>
        <v>4.7415926903653691</v>
      </c>
      <c r="CB52" s="163">
        <f t="shared" si="38"/>
        <v>0.2</v>
      </c>
      <c r="CC52" s="163">
        <f t="shared" si="26"/>
        <v>0.49415926903653695</v>
      </c>
      <c r="CD52" s="163">
        <f t="shared" si="27"/>
        <v>0.22083333333333335</v>
      </c>
      <c r="CE52" s="165">
        <f t="shared" si="28"/>
        <v>4.0266000879954991</v>
      </c>
      <c r="CF52" s="163">
        <f>'Other Income'!$B$20/12</f>
        <v>1.0929316444444444</v>
      </c>
      <c r="CG52" s="302">
        <f t="shared" si="16"/>
        <v>5.3195317324399438</v>
      </c>
      <c r="CH52" s="295">
        <f t="shared" si="29"/>
        <v>4.4708849072331018</v>
      </c>
      <c r="CI52" s="163">
        <f t="shared" si="30"/>
        <v>0.2</v>
      </c>
      <c r="CJ52" s="163">
        <f t="shared" si="31"/>
        <v>0.46708849072331021</v>
      </c>
      <c r="CK52" s="163">
        <f t="shared" si="32"/>
        <v>0.22083333333333335</v>
      </c>
      <c r="CL52" s="165">
        <f t="shared" si="33"/>
        <v>3.7829630831764582</v>
      </c>
      <c r="CM52" s="296">
        <f t="shared" si="34"/>
        <v>5.075894727620903</v>
      </c>
    </row>
    <row r="53" spans="2:91" s="159" customFormat="1" x14ac:dyDescent="0.25">
      <c r="B53" s="257">
        <f t="shared" si="35"/>
        <v>32</v>
      </c>
      <c r="C53" s="255">
        <f t="shared" si="36"/>
        <v>46265</v>
      </c>
      <c r="D53" s="214">
        <f t="shared" si="37"/>
        <v>0.41864606515200004</v>
      </c>
      <c r="E53" s="214">
        <f t="shared" si="17"/>
        <v>0.16490137883333331</v>
      </c>
      <c r="F53" s="214">
        <f t="shared" si="17"/>
        <v>0.16101807799999998</v>
      </c>
      <c r="G53" s="214">
        <f t="shared" si="17"/>
        <v>9.9000000000000008E-3</v>
      </c>
      <c r="H53" s="214">
        <f t="shared" si="17"/>
        <v>1.8944812499999998E-2</v>
      </c>
      <c r="I53" s="214">
        <f t="shared" si="18"/>
        <v>3.2440924999999995E-2</v>
      </c>
      <c r="J53" s="214">
        <f t="shared" si="49"/>
        <v>5.0378624999999996E-2</v>
      </c>
      <c r="K53" s="214">
        <f t="shared" si="49"/>
        <v>4.5347499999999999E-2</v>
      </c>
      <c r="L53" s="214">
        <f t="shared" si="49"/>
        <v>2.4843162499999995E-2</v>
      </c>
      <c r="M53" s="214">
        <f t="shared" si="49"/>
        <v>3.364109374999999E-2</v>
      </c>
      <c r="N53" s="214">
        <f t="shared" si="49"/>
        <v>2.4796876983749994E-2</v>
      </c>
      <c r="O53" s="214">
        <f t="shared" si="49"/>
        <v>2.6464374999999998E-2</v>
      </c>
      <c r="P53" s="214">
        <f t="shared" si="49"/>
        <v>1.9749333333333334E-2</v>
      </c>
      <c r="Q53" s="214">
        <f t="shared" si="49"/>
        <v>0</v>
      </c>
      <c r="R53" s="214">
        <f t="shared" si="49"/>
        <v>4.6682486666666662E-2</v>
      </c>
      <c r="S53" s="214">
        <f t="shared" si="49"/>
        <v>7.5990849999999999E-2</v>
      </c>
      <c r="T53" s="214">
        <f t="shared" si="49"/>
        <v>0</v>
      </c>
      <c r="U53" s="214">
        <f t="shared" si="49"/>
        <v>0</v>
      </c>
      <c r="V53" s="214">
        <f t="shared" si="49"/>
        <v>1.6689949999999999E-2</v>
      </c>
      <c r="W53" s="214">
        <f t="shared" si="49"/>
        <v>1.6222666666666666E-2</v>
      </c>
      <c r="X53" s="214">
        <f t="shared" si="49"/>
        <v>1.7868077083333333E-2</v>
      </c>
      <c r="Y53" s="214">
        <f t="shared" si="49"/>
        <v>1.2527333333333335E-2</v>
      </c>
      <c r="Z53" s="214">
        <f t="shared" si="49"/>
        <v>2.6054208333333335E-2</v>
      </c>
      <c r="AA53" s="214">
        <f t="shared" si="49"/>
        <v>2.2499999999999999E-2</v>
      </c>
      <c r="AB53" s="214">
        <f t="shared" si="49"/>
        <v>2.4808949999999996E-2</v>
      </c>
      <c r="AC53" s="214">
        <f t="shared" si="49"/>
        <v>1.4957475E-2</v>
      </c>
      <c r="AD53" s="214">
        <f t="shared" si="49"/>
        <v>9.56498125E-3</v>
      </c>
      <c r="AE53" s="214">
        <f t="shared" si="49"/>
        <v>0</v>
      </c>
      <c r="AF53" s="214">
        <f t="shared" si="49"/>
        <v>0.16147690997760006</v>
      </c>
      <c r="AG53" s="214">
        <f t="shared" si="49"/>
        <v>0.17964099400000003</v>
      </c>
      <c r="AH53" s="214">
        <f t="shared" si="49"/>
        <v>0</v>
      </c>
      <c r="AI53" s="214">
        <f t="shared" si="49"/>
        <v>7.3829999999999998E-3</v>
      </c>
      <c r="AJ53" s="214">
        <f t="shared" si="49"/>
        <v>2.35934E-2</v>
      </c>
      <c r="AK53" s="214">
        <f t="shared" si="49"/>
        <v>0</v>
      </c>
      <c r="AL53" s="214">
        <f t="shared" si="49"/>
        <v>1.8825787499999996E-2</v>
      </c>
      <c r="AM53" s="214">
        <f t="shared" si="49"/>
        <v>1.9923749999999997E-2</v>
      </c>
      <c r="AN53" s="214">
        <f t="shared" si="49"/>
        <v>4.1236124999999998E-2</v>
      </c>
      <c r="AO53" s="214">
        <f t="shared" si="49"/>
        <v>2.9956652833333333E-2</v>
      </c>
      <c r="AP53" s="214">
        <f t="shared" si="49"/>
        <v>0.13890151374999998</v>
      </c>
      <c r="AQ53" s="214">
        <f t="shared" si="49"/>
        <v>0</v>
      </c>
      <c r="AR53" s="214">
        <f t="shared" si="49"/>
        <v>3.5469846749999999E-2</v>
      </c>
      <c r="AS53" s="214">
        <f t="shared" si="49"/>
        <v>1.7646749999999999E-2</v>
      </c>
      <c r="AT53" s="214">
        <f t="shared" si="49"/>
        <v>1.5897552083333336E-2</v>
      </c>
      <c r="AU53" s="214">
        <f t="shared" si="49"/>
        <v>3.2035358333333333E-2</v>
      </c>
      <c r="AV53" s="214">
        <f t="shared" si="49"/>
        <v>3.9146E-2</v>
      </c>
      <c r="AW53" s="214">
        <f t="shared" si="49"/>
        <v>3.8346328333333332E-2</v>
      </c>
      <c r="AX53" s="214">
        <f t="shared" si="49"/>
        <v>0.14040500732142852</v>
      </c>
      <c r="AY53" s="214">
        <f t="shared" si="49"/>
        <v>5.2265199999999998E-2</v>
      </c>
      <c r="AZ53" s="214">
        <f t="shared" si="49"/>
        <v>5.8454499999999993E-2</v>
      </c>
      <c r="BA53" s="214">
        <f t="shared" si="49"/>
        <v>0.10963164666666667</v>
      </c>
      <c r="BB53" s="214">
        <f t="shared" si="49"/>
        <v>0.3295575435264001</v>
      </c>
      <c r="BC53" s="214">
        <f t="shared" si="49"/>
        <v>0.10487802857142857</v>
      </c>
      <c r="BD53" s="214">
        <f t="shared" si="49"/>
        <v>0.5416557163315201</v>
      </c>
      <c r="BE53" s="214">
        <f t="shared" si="49"/>
        <v>1.7476837499999998E-2</v>
      </c>
      <c r="BF53" s="214">
        <f t="shared" si="49"/>
        <v>0</v>
      </c>
      <c r="BG53" s="214">
        <f t="shared" si="49"/>
        <v>5.5570432692307672E-2</v>
      </c>
      <c r="BH53" s="214">
        <f t="shared" si="49"/>
        <v>7.1769650416666664E-2</v>
      </c>
      <c r="BI53" s="214">
        <f t="shared" si="49"/>
        <v>0</v>
      </c>
      <c r="BJ53" s="214">
        <f t="shared" si="49"/>
        <v>0</v>
      </c>
      <c r="BK53" s="214">
        <f t="shared" si="49"/>
        <v>3.5398916666666662E-2</v>
      </c>
      <c r="BL53" s="214">
        <f t="shared" si="49"/>
        <v>3.220416576E-2</v>
      </c>
      <c r="BM53" s="214">
        <f t="shared" si="49"/>
        <v>0.12828249999999999</v>
      </c>
      <c r="BN53" s="214">
        <f t="shared" si="49"/>
        <v>0.27375749999999999</v>
      </c>
      <c r="BO53" s="214">
        <f t="shared" si="49"/>
        <v>8.0074499999999993E-2</v>
      </c>
      <c r="BP53" s="214">
        <f t="shared" si="49"/>
        <v>9.4927947916666658E-2</v>
      </c>
      <c r="BQ53" s="214">
        <f t="shared" si="49"/>
        <v>0.12250854166666666</v>
      </c>
      <c r="BR53" s="214">
        <f t="shared" si="49"/>
        <v>9.0456924250000001E-2</v>
      </c>
      <c r="BS53" s="214">
        <f t="shared" si="49"/>
        <v>1.2937499999999999E-2</v>
      </c>
      <c r="BT53" s="214">
        <f t="shared" si="49"/>
        <v>7.0977999999999996E-3</v>
      </c>
      <c r="BU53" s="214">
        <f t="shared" si="49"/>
        <v>3.7260000000000001E-3</v>
      </c>
      <c r="BV53" s="214">
        <f t="shared" si="20"/>
        <v>0.11546257969645436</v>
      </c>
      <c r="BW53" s="214">
        <f t="shared" si="21"/>
        <v>5.0904063216335407E-2</v>
      </c>
      <c r="BX53" s="214">
        <f t="shared" si="22"/>
        <v>1.7861232808330268E-2</v>
      </c>
      <c r="BY53" s="214">
        <f t="shared" si="23"/>
        <v>6.6853413834725844E-2</v>
      </c>
      <c r="BZ53" s="214">
        <f t="shared" si="24"/>
        <v>1.9626493576421676E-2</v>
      </c>
      <c r="CA53" s="295">
        <f t="shared" si="25"/>
        <v>4.7481638153653698</v>
      </c>
      <c r="CB53" s="163">
        <f t="shared" si="38"/>
        <v>0.2</v>
      </c>
      <c r="CC53" s="163">
        <f t="shared" si="26"/>
        <v>0.49481638153653701</v>
      </c>
      <c r="CD53" s="163">
        <f t="shared" si="27"/>
        <v>0.22083333333333335</v>
      </c>
      <c r="CE53" s="165">
        <f t="shared" si="28"/>
        <v>4.0325141004954999</v>
      </c>
      <c r="CF53" s="163">
        <f>'Other Income'!$B$20/12</f>
        <v>1.0929316444444444</v>
      </c>
      <c r="CG53" s="302">
        <f t="shared" si="16"/>
        <v>5.3254457449399446</v>
      </c>
      <c r="CH53" s="295">
        <f t="shared" si="29"/>
        <v>4.4774560322331025</v>
      </c>
      <c r="CI53" s="163">
        <f t="shared" si="30"/>
        <v>0.2</v>
      </c>
      <c r="CJ53" s="163">
        <f t="shared" si="31"/>
        <v>0.46774560322331027</v>
      </c>
      <c r="CK53" s="163">
        <f t="shared" si="32"/>
        <v>0.22083333333333335</v>
      </c>
      <c r="CL53" s="165">
        <f t="shared" si="33"/>
        <v>3.788877095676459</v>
      </c>
      <c r="CM53" s="296">
        <f t="shared" si="34"/>
        <v>5.0818087401209038</v>
      </c>
    </row>
    <row r="54" spans="2:91" s="159" customFormat="1" x14ac:dyDescent="0.25">
      <c r="B54" s="257">
        <f t="shared" si="35"/>
        <v>33</v>
      </c>
      <c r="C54" s="255">
        <f t="shared" si="36"/>
        <v>46295</v>
      </c>
      <c r="D54" s="214">
        <f t="shared" si="37"/>
        <v>0.41864606515200004</v>
      </c>
      <c r="E54" s="214">
        <f t="shared" si="17"/>
        <v>0.16490137883333331</v>
      </c>
      <c r="F54" s="214">
        <f t="shared" si="17"/>
        <v>0.16101807799999998</v>
      </c>
      <c r="G54" s="214">
        <f t="shared" si="17"/>
        <v>9.9000000000000008E-3</v>
      </c>
      <c r="H54" s="214">
        <f t="shared" si="17"/>
        <v>1.8944812499999998E-2</v>
      </c>
      <c r="I54" s="214">
        <f t="shared" si="18"/>
        <v>3.2440924999999995E-2</v>
      </c>
      <c r="J54" s="214">
        <f t="shared" si="49"/>
        <v>5.0378624999999996E-2</v>
      </c>
      <c r="K54" s="214">
        <f t="shared" si="49"/>
        <v>4.5347499999999999E-2</v>
      </c>
      <c r="L54" s="214">
        <f t="shared" si="49"/>
        <v>2.4843162499999995E-2</v>
      </c>
      <c r="M54" s="214">
        <f t="shared" si="49"/>
        <v>3.364109374999999E-2</v>
      </c>
      <c r="N54" s="214">
        <f t="shared" si="49"/>
        <v>2.4796876983749994E-2</v>
      </c>
      <c r="O54" s="214">
        <f t="shared" si="49"/>
        <v>2.6464374999999998E-2</v>
      </c>
      <c r="P54" s="214">
        <f t="shared" si="49"/>
        <v>1.9749333333333334E-2</v>
      </c>
      <c r="Q54" s="214">
        <f t="shared" si="49"/>
        <v>0</v>
      </c>
      <c r="R54" s="214">
        <f t="shared" si="49"/>
        <v>4.6682486666666662E-2</v>
      </c>
      <c r="S54" s="214">
        <f t="shared" si="49"/>
        <v>7.5990849999999999E-2</v>
      </c>
      <c r="T54" s="214">
        <f t="shared" si="49"/>
        <v>0</v>
      </c>
      <c r="U54" s="214">
        <f t="shared" si="49"/>
        <v>0</v>
      </c>
      <c r="V54" s="214">
        <f t="shared" si="49"/>
        <v>1.6689949999999999E-2</v>
      </c>
      <c r="W54" s="214">
        <f t="shared" si="49"/>
        <v>1.6222666666666666E-2</v>
      </c>
      <c r="X54" s="214">
        <f t="shared" si="49"/>
        <v>1.7868077083333333E-2</v>
      </c>
      <c r="Y54" s="214">
        <f t="shared" si="49"/>
        <v>1.2527333333333335E-2</v>
      </c>
      <c r="Z54" s="214">
        <f t="shared" si="49"/>
        <v>2.6054208333333335E-2</v>
      </c>
      <c r="AA54" s="214">
        <f t="shared" si="49"/>
        <v>2.2499999999999999E-2</v>
      </c>
      <c r="AB54" s="214">
        <f t="shared" si="49"/>
        <v>2.4808949999999996E-2</v>
      </c>
      <c r="AC54" s="214">
        <f t="shared" si="49"/>
        <v>1.4957475E-2</v>
      </c>
      <c r="AD54" s="214">
        <f t="shared" si="49"/>
        <v>9.56498125E-3</v>
      </c>
      <c r="AE54" s="214">
        <f t="shared" si="49"/>
        <v>0</v>
      </c>
      <c r="AF54" s="214">
        <f t="shared" si="49"/>
        <v>0.16147690997760006</v>
      </c>
      <c r="AG54" s="214">
        <f t="shared" si="49"/>
        <v>0.17964099400000003</v>
      </c>
      <c r="AH54" s="214">
        <f t="shared" si="49"/>
        <v>0</v>
      </c>
      <c r="AI54" s="214">
        <f t="shared" si="49"/>
        <v>7.3829999999999998E-3</v>
      </c>
      <c r="AJ54" s="214">
        <f t="shared" si="49"/>
        <v>2.35934E-2</v>
      </c>
      <c r="AK54" s="214">
        <f t="shared" si="49"/>
        <v>0</v>
      </c>
      <c r="AL54" s="214">
        <f t="shared" si="49"/>
        <v>1.8825787499999996E-2</v>
      </c>
      <c r="AM54" s="214">
        <f t="shared" si="49"/>
        <v>1.9923749999999997E-2</v>
      </c>
      <c r="AN54" s="214">
        <f t="shared" si="49"/>
        <v>4.1236124999999998E-2</v>
      </c>
      <c r="AO54" s="214">
        <f t="shared" si="49"/>
        <v>2.9956652833333333E-2</v>
      </c>
      <c r="AP54" s="214">
        <f t="shared" si="49"/>
        <v>0.13890151374999998</v>
      </c>
      <c r="AQ54" s="214">
        <f t="shared" si="49"/>
        <v>0</v>
      </c>
      <c r="AR54" s="214">
        <f t="shared" si="49"/>
        <v>3.5469846749999999E-2</v>
      </c>
      <c r="AS54" s="214">
        <f t="shared" si="49"/>
        <v>1.7646749999999999E-2</v>
      </c>
      <c r="AT54" s="214">
        <f t="shared" si="49"/>
        <v>1.5897552083333336E-2</v>
      </c>
      <c r="AU54" s="214">
        <f t="shared" si="49"/>
        <v>3.2035358333333333E-2</v>
      </c>
      <c r="AV54" s="214">
        <f t="shared" si="49"/>
        <v>3.9146E-2</v>
      </c>
      <c r="AW54" s="214">
        <f t="shared" si="49"/>
        <v>3.8346328333333332E-2</v>
      </c>
      <c r="AX54" s="214">
        <f t="shared" si="49"/>
        <v>0.14040500732142852</v>
      </c>
      <c r="AY54" s="214">
        <f t="shared" si="49"/>
        <v>5.2265199999999998E-2</v>
      </c>
      <c r="AZ54" s="214">
        <f t="shared" si="49"/>
        <v>5.8454499999999993E-2</v>
      </c>
      <c r="BA54" s="214">
        <f t="shared" si="49"/>
        <v>0.10963164666666667</v>
      </c>
      <c r="BB54" s="214">
        <f t="shared" si="49"/>
        <v>0.3295575435264001</v>
      </c>
      <c r="BC54" s="214">
        <f t="shared" si="49"/>
        <v>0.10487802857142857</v>
      </c>
      <c r="BD54" s="214">
        <f t="shared" si="49"/>
        <v>0.5416557163315201</v>
      </c>
      <c r="BE54" s="214">
        <f t="shared" si="49"/>
        <v>1.7476837499999998E-2</v>
      </c>
      <c r="BF54" s="214">
        <f t="shared" si="49"/>
        <v>0</v>
      </c>
      <c r="BG54" s="214">
        <f t="shared" si="49"/>
        <v>5.5570432692307672E-2</v>
      </c>
      <c r="BH54" s="214">
        <f t="shared" si="49"/>
        <v>7.1769650416666664E-2</v>
      </c>
      <c r="BI54" s="214">
        <f t="shared" si="49"/>
        <v>0</v>
      </c>
      <c r="BJ54" s="214">
        <f t="shared" si="49"/>
        <v>0</v>
      </c>
      <c r="BK54" s="214">
        <f t="shared" si="49"/>
        <v>3.5398916666666662E-2</v>
      </c>
      <c r="BL54" s="214">
        <f t="shared" si="49"/>
        <v>3.220416576E-2</v>
      </c>
      <c r="BM54" s="214">
        <f t="shared" si="49"/>
        <v>0.12828249999999999</v>
      </c>
      <c r="BN54" s="214">
        <f t="shared" si="49"/>
        <v>0.27375749999999999</v>
      </c>
      <c r="BO54" s="214">
        <f t="shared" si="49"/>
        <v>8.0074499999999993E-2</v>
      </c>
      <c r="BP54" s="214">
        <f t="shared" si="49"/>
        <v>9.4927947916666658E-2</v>
      </c>
      <c r="BQ54" s="214">
        <f t="shared" si="49"/>
        <v>0.12250854166666666</v>
      </c>
      <c r="BR54" s="214">
        <f t="shared" si="49"/>
        <v>9.0456924250000001E-2</v>
      </c>
      <c r="BS54" s="214">
        <f t="shared" si="49"/>
        <v>1.2937499999999999E-2</v>
      </c>
      <c r="BT54" s="214">
        <f t="shared" si="49"/>
        <v>7.0977999999999996E-3</v>
      </c>
      <c r="BU54" s="214">
        <f t="shared" si="49"/>
        <v>3.7260000000000001E-3</v>
      </c>
      <c r="BV54" s="214">
        <f t="shared" si="20"/>
        <v>0.11546257969645436</v>
      </c>
      <c r="BW54" s="214">
        <f t="shared" si="21"/>
        <v>5.0904063216335407E-2</v>
      </c>
      <c r="BX54" s="214">
        <f t="shared" si="22"/>
        <v>1.7861232808330268E-2</v>
      </c>
      <c r="BY54" s="214">
        <f t="shared" si="23"/>
        <v>6.6853413834725844E-2</v>
      </c>
      <c r="BZ54" s="214">
        <f t="shared" si="24"/>
        <v>1.9626493576421676E-2</v>
      </c>
      <c r="CA54" s="295">
        <f t="shared" si="25"/>
        <v>4.7481638153653698</v>
      </c>
      <c r="CB54" s="163">
        <f t="shared" si="38"/>
        <v>0.2</v>
      </c>
      <c r="CC54" s="163">
        <f t="shared" si="26"/>
        <v>0.49481638153653701</v>
      </c>
      <c r="CD54" s="163">
        <f t="shared" si="27"/>
        <v>0.22083333333333335</v>
      </c>
      <c r="CE54" s="165">
        <f t="shared" si="28"/>
        <v>4.0325141004954999</v>
      </c>
      <c r="CF54" s="163">
        <f>'Other Income'!$B$20/12</f>
        <v>1.0929316444444444</v>
      </c>
      <c r="CG54" s="302">
        <f t="shared" si="16"/>
        <v>5.3254457449399446</v>
      </c>
      <c r="CH54" s="295">
        <f t="shared" si="29"/>
        <v>4.4774560322331025</v>
      </c>
      <c r="CI54" s="163">
        <f t="shared" si="30"/>
        <v>0.2</v>
      </c>
      <c r="CJ54" s="163">
        <f t="shared" si="31"/>
        <v>0.46774560322331027</v>
      </c>
      <c r="CK54" s="163">
        <f t="shared" si="32"/>
        <v>0.22083333333333335</v>
      </c>
      <c r="CL54" s="165">
        <f t="shared" si="33"/>
        <v>3.788877095676459</v>
      </c>
      <c r="CM54" s="296">
        <f t="shared" si="34"/>
        <v>5.0818087401209038</v>
      </c>
    </row>
    <row r="55" spans="2:91" s="159" customFormat="1" x14ac:dyDescent="0.25">
      <c r="B55" s="257">
        <f t="shared" si="35"/>
        <v>34</v>
      </c>
      <c r="C55" s="255">
        <f t="shared" si="36"/>
        <v>46326</v>
      </c>
      <c r="D55" s="214">
        <f t="shared" si="37"/>
        <v>0.41864606515200004</v>
      </c>
      <c r="E55" s="214">
        <f t="shared" si="17"/>
        <v>0.16490137883333331</v>
      </c>
      <c r="F55" s="214">
        <f t="shared" si="17"/>
        <v>0.16101807799999998</v>
      </c>
      <c r="G55" s="214">
        <f t="shared" si="17"/>
        <v>9.9000000000000008E-3</v>
      </c>
      <c r="H55" s="214">
        <f t="shared" si="17"/>
        <v>1.8944812499999998E-2</v>
      </c>
      <c r="I55" s="214">
        <f t="shared" si="18"/>
        <v>3.2440924999999995E-2</v>
      </c>
      <c r="J55" s="214">
        <f t="shared" si="49"/>
        <v>5.0378624999999996E-2</v>
      </c>
      <c r="K55" s="214">
        <f t="shared" si="49"/>
        <v>4.5347499999999999E-2</v>
      </c>
      <c r="L55" s="214">
        <f t="shared" si="49"/>
        <v>2.4843162499999995E-2</v>
      </c>
      <c r="M55" s="214">
        <f t="shared" si="49"/>
        <v>3.364109374999999E-2</v>
      </c>
      <c r="N55" s="214">
        <f t="shared" si="49"/>
        <v>2.4796876983749994E-2</v>
      </c>
      <c r="O55" s="214">
        <f t="shared" si="49"/>
        <v>2.6464374999999998E-2</v>
      </c>
      <c r="P55" s="214">
        <f t="shared" si="49"/>
        <v>1.9749333333333334E-2</v>
      </c>
      <c r="Q55" s="214">
        <f t="shared" si="49"/>
        <v>0</v>
      </c>
      <c r="R55" s="214">
        <f t="shared" si="49"/>
        <v>4.6682486666666662E-2</v>
      </c>
      <c r="S55" s="214">
        <f t="shared" si="49"/>
        <v>7.5990849999999999E-2</v>
      </c>
      <c r="T55" s="214">
        <f t="shared" si="49"/>
        <v>0</v>
      </c>
      <c r="U55" s="214">
        <f t="shared" si="49"/>
        <v>0</v>
      </c>
      <c r="V55" s="214">
        <f t="shared" si="49"/>
        <v>1.6689949999999999E-2</v>
      </c>
      <c r="W55" s="214">
        <f t="shared" si="49"/>
        <v>1.6222666666666666E-2</v>
      </c>
      <c r="X55" s="214">
        <f t="shared" si="49"/>
        <v>1.7868077083333333E-2</v>
      </c>
      <c r="Y55" s="214">
        <f t="shared" si="49"/>
        <v>1.2527333333333335E-2</v>
      </c>
      <c r="Z55" s="214">
        <f t="shared" si="49"/>
        <v>2.6054208333333335E-2</v>
      </c>
      <c r="AA55" s="214">
        <f t="shared" si="49"/>
        <v>2.5874999999999999E-2</v>
      </c>
      <c r="AB55" s="214">
        <f t="shared" si="49"/>
        <v>2.4808949999999996E-2</v>
      </c>
      <c r="AC55" s="214">
        <f t="shared" si="49"/>
        <v>1.4957475E-2</v>
      </c>
      <c r="AD55" s="214">
        <f t="shared" si="49"/>
        <v>9.56498125E-3</v>
      </c>
      <c r="AE55" s="214">
        <f t="shared" si="49"/>
        <v>0</v>
      </c>
      <c r="AF55" s="214">
        <f t="shared" si="49"/>
        <v>0.16147690997760006</v>
      </c>
      <c r="AG55" s="214">
        <f t="shared" si="49"/>
        <v>0.17964099400000003</v>
      </c>
      <c r="AH55" s="214">
        <f t="shared" si="49"/>
        <v>0</v>
      </c>
      <c r="AI55" s="214">
        <f t="shared" si="49"/>
        <v>7.3829999999999998E-3</v>
      </c>
      <c r="AJ55" s="214">
        <f t="shared" si="49"/>
        <v>2.35934E-2</v>
      </c>
      <c r="AK55" s="214">
        <f t="shared" si="49"/>
        <v>0</v>
      </c>
      <c r="AL55" s="214">
        <f t="shared" si="49"/>
        <v>1.8825787499999996E-2</v>
      </c>
      <c r="AM55" s="214">
        <f t="shared" si="49"/>
        <v>1.9923749999999997E-2</v>
      </c>
      <c r="AN55" s="214">
        <f t="shared" si="49"/>
        <v>4.1236124999999998E-2</v>
      </c>
      <c r="AO55" s="214">
        <f t="shared" si="49"/>
        <v>2.9956652833333333E-2</v>
      </c>
      <c r="AP55" s="214">
        <f t="shared" si="49"/>
        <v>0.13890151374999998</v>
      </c>
      <c r="AQ55" s="214">
        <f t="shared" si="49"/>
        <v>0</v>
      </c>
      <c r="AR55" s="214">
        <f t="shared" si="49"/>
        <v>3.5469846749999999E-2</v>
      </c>
      <c r="AS55" s="214">
        <f t="shared" si="49"/>
        <v>1.7646749999999999E-2</v>
      </c>
      <c r="AT55" s="214">
        <f t="shared" si="49"/>
        <v>1.5897552083333336E-2</v>
      </c>
      <c r="AU55" s="214">
        <f t="shared" si="49"/>
        <v>3.2035358333333333E-2</v>
      </c>
      <c r="AV55" s="214">
        <f t="shared" si="49"/>
        <v>3.9146E-2</v>
      </c>
      <c r="AW55" s="214">
        <f t="shared" si="49"/>
        <v>3.8346328333333332E-2</v>
      </c>
      <c r="AX55" s="214">
        <f t="shared" si="49"/>
        <v>0.14040500732142852</v>
      </c>
      <c r="AY55" s="214">
        <f t="shared" si="49"/>
        <v>5.2265199999999998E-2</v>
      </c>
      <c r="AZ55" s="214">
        <f t="shared" si="49"/>
        <v>5.8454499999999993E-2</v>
      </c>
      <c r="BA55" s="214">
        <f t="shared" si="49"/>
        <v>0.10963164666666667</v>
      </c>
      <c r="BB55" s="214">
        <f t="shared" si="49"/>
        <v>0.3295575435264001</v>
      </c>
      <c r="BC55" s="214">
        <f t="shared" si="49"/>
        <v>0.10487802857142857</v>
      </c>
      <c r="BD55" s="214">
        <f t="shared" si="49"/>
        <v>0.5416557163315201</v>
      </c>
      <c r="BE55" s="214">
        <f t="shared" si="49"/>
        <v>1.7476837499999998E-2</v>
      </c>
      <c r="BF55" s="214">
        <f t="shared" si="49"/>
        <v>0</v>
      </c>
      <c r="BG55" s="214">
        <f t="shared" si="49"/>
        <v>5.5570432692307672E-2</v>
      </c>
      <c r="BH55" s="214">
        <f t="shared" si="49"/>
        <v>7.1769650416666664E-2</v>
      </c>
      <c r="BI55" s="214">
        <f t="shared" si="49"/>
        <v>0</v>
      </c>
      <c r="BJ55" s="214">
        <f t="shared" si="49"/>
        <v>0</v>
      </c>
      <c r="BK55" s="214">
        <f t="shared" si="49"/>
        <v>3.5398916666666662E-2</v>
      </c>
      <c r="BL55" s="214">
        <f t="shared" si="49"/>
        <v>3.220416576E-2</v>
      </c>
      <c r="BM55" s="214">
        <f t="shared" si="49"/>
        <v>0.12828249999999999</v>
      </c>
      <c r="BN55" s="214">
        <f t="shared" si="49"/>
        <v>0.27375749999999999</v>
      </c>
      <c r="BO55" s="214">
        <f t="shared" si="49"/>
        <v>8.0074499999999993E-2</v>
      </c>
      <c r="BP55" s="214">
        <f t="shared" si="49"/>
        <v>9.4927947916666658E-2</v>
      </c>
      <c r="BQ55" s="214">
        <f t="shared" si="49"/>
        <v>0.12250854166666666</v>
      </c>
      <c r="BR55" s="214">
        <f t="shared" si="49"/>
        <v>9.0456924250000001E-2</v>
      </c>
      <c r="BS55" s="214">
        <f t="shared" si="49"/>
        <v>1.2937499999999999E-2</v>
      </c>
      <c r="BT55" s="214">
        <f t="shared" si="49"/>
        <v>7.0977999999999996E-3</v>
      </c>
      <c r="BU55" s="214">
        <f t="shared" ref="J55:BU59" si="50">IF($C55&gt;BU$14,BU54,IF(AND(MONTH($C55)-MONTH(BU$5)=0,MOD((YEAR(BU$5)-YEAR($C55)),3)=0),BU54*(1+BU$16),BU54))</f>
        <v>3.7260000000000001E-3</v>
      </c>
      <c r="BV55" s="214">
        <f t="shared" ref="BV55:BV86" si="51">IF(AND(MONTH($C55)-MONTH(BV$5)=0,MOD((YEAR(BV$5)-YEAR($C55)),3)=0),BV54*(1+BV$16),BV54)</f>
        <v>0.11546257969645436</v>
      </c>
      <c r="BW55" s="214">
        <f t="shared" ref="BW55:BW86" si="52">IF(AND(MONTH($C55)-MONTH(BW$5)=0,MOD((YEAR(BW$5)-YEAR($C55)),3)=0),BW54*(1+BW$16),BW54)</f>
        <v>5.0904063216335407E-2</v>
      </c>
      <c r="BX55" s="214">
        <f t="shared" ref="BX55:BX86" si="53">IF(AND(MONTH($C55)-MONTH(BX$5)=0,MOD((YEAR(BX$5)-YEAR($C55)),3)=0),BX54*(1+BX$16),BX54)</f>
        <v>1.7861232808330268E-2</v>
      </c>
      <c r="BY55" s="214">
        <f t="shared" ref="BY55:BY86" si="54">IF(AND(MONTH($C55)-MONTH(BY$5)=0,MOD((YEAR(BY$5)-YEAR($C55)),3)=0),BY54*(1+BY$16),BY54)</f>
        <v>6.6853413834725844E-2</v>
      </c>
      <c r="BZ55" s="214">
        <f t="shared" ref="BZ55:BZ86" si="55">IF(AND(MONTH($C55)-MONTH(BZ$5)=0,MOD((YEAR(BZ$5)-YEAR($C55)),3)=0),BZ54*(1+BZ$16),BZ54)</f>
        <v>1.9626493576421676E-2</v>
      </c>
      <c r="CA55" s="295">
        <f t="shared" si="25"/>
        <v>4.7515388153653699</v>
      </c>
      <c r="CB55" s="163">
        <f t="shared" si="38"/>
        <v>0.2</v>
      </c>
      <c r="CC55" s="163">
        <f t="shared" si="26"/>
        <v>0.49515388153653705</v>
      </c>
      <c r="CD55" s="163">
        <f t="shared" si="27"/>
        <v>0.22083333333333335</v>
      </c>
      <c r="CE55" s="165">
        <f t="shared" si="28"/>
        <v>4.0355516004954994</v>
      </c>
      <c r="CF55" s="163">
        <f>'Other Income'!$B$20/12</f>
        <v>1.0929316444444444</v>
      </c>
      <c r="CG55" s="302">
        <f t="shared" si="16"/>
        <v>5.3284832449399442</v>
      </c>
      <c r="CH55" s="295">
        <f t="shared" si="29"/>
        <v>4.4808310322331026</v>
      </c>
      <c r="CI55" s="163">
        <f t="shared" si="30"/>
        <v>0.2</v>
      </c>
      <c r="CJ55" s="163">
        <f t="shared" si="31"/>
        <v>0.46808310322331032</v>
      </c>
      <c r="CK55" s="163">
        <f t="shared" si="32"/>
        <v>0.22083333333333335</v>
      </c>
      <c r="CL55" s="165">
        <f t="shared" si="33"/>
        <v>3.7919145956764591</v>
      </c>
      <c r="CM55" s="296">
        <f t="shared" si="34"/>
        <v>5.0848462401209034</v>
      </c>
    </row>
    <row r="56" spans="2:91" s="159" customFormat="1" x14ac:dyDescent="0.25">
      <c r="B56" s="257">
        <f t="shared" si="35"/>
        <v>35</v>
      </c>
      <c r="C56" s="255">
        <f t="shared" si="36"/>
        <v>46356</v>
      </c>
      <c r="D56" s="214">
        <f t="shared" si="37"/>
        <v>0.41864606515200004</v>
      </c>
      <c r="E56" s="214">
        <f t="shared" si="17"/>
        <v>0.16490137883333331</v>
      </c>
      <c r="F56" s="214">
        <f t="shared" si="17"/>
        <v>0.16101807799999998</v>
      </c>
      <c r="G56" s="214">
        <f t="shared" si="17"/>
        <v>9.9000000000000008E-3</v>
      </c>
      <c r="H56" s="214">
        <f t="shared" si="17"/>
        <v>1.8944812499999998E-2</v>
      </c>
      <c r="I56" s="214">
        <f t="shared" si="18"/>
        <v>3.2440924999999995E-2</v>
      </c>
      <c r="J56" s="214">
        <f t="shared" si="50"/>
        <v>5.0378624999999996E-2</v>
      </c>
      <c r="K56" s="214">
        <f t="shared" si="50"/>
        <v>4.5347499999999999E-2</v>
      </c>
      <c r="L56" s="214">
        <f t="shared" si="50"/>
        <v>2.4843162499999995E-2</v>
      </c>
      <c r="M56" s="214">
        <f t="shared" si="50"/>
        <v>3.364109374999999E-2</v>
      </c>
      <c r="N56" s="214">
        <f t="shared" si="50"/>
        <v>2.4796876983749994E-2</v>
      </c>
      <c r="O56" s="214">
        <f t="shared" si="50"/>
        <v>2.6464374999999998E-2</v>
      </c>
      <c r="P56" s="214">
        <f t="shared" si="50"/>
        <v>1.9749333333333334E-2</v>
      </c>
      <c r="Q56" s="214">
        <f t="shared" si="50"/>
        <v>0</v>
      </c>
      <c r="R56" s="214">
        <f t="shared" si="50"/>
        <v>4.6682486666666662E-2</v>
      </c>
      <c r="S56" s="214">
        <f t="shared" si="50"/>
        <v>7.5990849999999999E-2</v>
      </c>
      <c r="T56" s="214">
        <f t="shared" si="50"/>
        <v>0</v>
      </c>
      <c r="U56" s="214">
        <f t="shared" si="50"/>
        <v>0</v>
      </c>
      <c r="V56" s="214">
        <f t="shared" si="50"/>
        <v>1.6689949999999999E-2</v>
      </c>
      <c r="W56" s="214">
        <f t="shared" si="50"/>
        <v>1.6222666666666666E-2</v>
      </c>
      <c r="X56" s="214">
        <f t="shared" si="50"/>
        <v>1.7868077083333333E-2</v>
      </c>
      <c r="Y56" s="214">
        <f t="shared" si="50"/>
        <v>1.2527333333333335E-2</v>
      </c>
      <c r="Z56" s="214">
        <f t="shared" si="50"/>
        <v>2.6054208333333335E-2</v>
      </c>
      <c r="AA56" s="214">
        <f t="shared" si="50"/>
        <v>2.5874999999999999E-2</v>
      </c>
      <c r="AB56" s="214">
        <f t="shared" si="50"/>
        <v>2.4808949999999996E-2</v>
      </c>
      <c r="AC56" s="214">
        <f t="shared" si="50"/>
        <v>1.4957475E-2</v>
      </c>
      <c r="AD56" s="214">
        <f t="shared" si="50"/>
        <v>9.56498125E-3</v>
      </c>
      <c r="AE56" s="214">
        <f t="shared" si="50"/>
        <v>0</v>
      </c>
      <c r="AF56" s="214">
        <f t="shared" si="50"/>
        <v>0.16147690997760006</v>
      </c>
      <c r="AG56" s="214">
        <f t="shared" si="50"/>
        <v>0.17964099400000003</v>
      </c>
      <c r="AH56" s="214">
        <f t="shared" si="50"/>
        <v>0</v>
      </c>
      <c r="AI56" s="214">
        <f t="shared" si="50"/>
        <v>7.3829999999999998E-3</v>
      </c>
      <c r="AJ56" s="214">
        <f t="shared" si="50"/>
        <v>2.35934E-2</v>
      </c>
      <c r="AK56" s="214">
        <f t="shared" si="50"/>
        <v>0</v>
      </c>
      <c r="AL56" s="214">
        <f t="shared" si="50"/>
        <v>1.8825787499999996E-2</v>
      </c>
      <c r="AM56" s="214">
        <f t="shared" si="50"/>
        <v>1.9923749999999997E-2</v>
      </c>
      <c r="AN56" s="214">
        <f t="shared" si="50"/>
        <v>4.1236124999999998E-2</v>
      </c>
      <c r="AO56" s="214">
        <f t="shared" si="50"/>
        <v>2.9956652833333333E-2</v>
      </c>
      <c r="AP56" s="214">
        <f t="shared" si="50"/>
        <v>0.13890151374999998</v>
      </c>
      <c r="AQ56" s="214">
        <f t="shared" si="50"/>
        <v>0</v>
      </c>
      <c r="AR56" s="214">
        <f t="shared" si="50"/>
        <v>3.5469846749999999E-2</v>
      </c>
      <c r="AS56" s="214">
        <f t="shared" si="50"/>
        <v>1.7646749999999999E-2</v>
      </c>
      <c r="AT56" s="214">
        <f t="shared" si="50"/>
        <v>1.5897552083333336E-2</v>
      </c>
      <c r="AU56" s="214">
        <f t="shared" si="50"/>
        <v>3.2035358333333333E-2</v>
      </c>
      <c r="AV56" s="214">
        <f t="shared" si="50"/>
        <v>3.9146E-2</v>
      </c>
      <c r="AW56" s="214">
        <f t="shared" si="50"/>
        <v>3.8346328333333332E-2</v>
      </c>
      <c r="AX56" s="214">
        <f t="shared" si="50"/>
        <v>0.14040500732142852</v>
      </c>
      <c r="AY56" s="214">
        <f t="shared" si="50"/>
        <v>5.2265199999999998E-2</v>
      </c>
      <c r="AZ56" s="214">
        <f t="shared" si="50"/>
        <v>5.8454499999999993E-2</v>
      </c>
      <c r="BA56" s="214">
        <f t="shared" si="50"/>
        <v>0.10963164666666667</v>
      </c>
      <c r="BB56" s="214">
        <f t="shared" si="50"/>
        <v>0.3295575435264001</v>
      </c>
      <c r="BC56" s="214">
        <f t="shared" si="50"/>
        <v>0.10487802857142857</v>
      </c>
      <c r="BD56" s="214">
        <f t="shared" si="50"/>
        <v>0.5416557163315201</v>
      </c>
      <c r="BE56" s="214">
        <f t="shared" si="50"/>
        <v>1.7476837499999998E-2</v>
      </c>
      <c r="BF56" s="214">
        <f t="shared" si="50"/>
        <v>0</v>
      </c>
      <c r="BG56" s="214">
        <f t="shared" si="50"/>
        <v>5.5570432692307672E-2</v>
      </c>
      <c r="BH56" s="214">
        <f t="shared" si="50"/>
        <v>7.1769650416666664E-2</v>
      </c>
      <c r="BI56" s="214">
        <f t="shared" si="50"/>
        <v>0</v>
      </c>
      <c r="BJ56" s="214">
        <f t="shared" si="50"/>
        <v>0</v>
      </c>
      <c r="BK56" s="214">
        <f t="shared" si="50"/>
        <v>3.5398916666666662E-2</v>
      </c>
      <c r="BL56" s="214">
        <f t="shared" si="50"/>
        <v>3.220416576E-2</v>
      </c>
      <c r="BM56" s="214">
        <f t="shared" si="50"/>
        <v>0.12828249999999999</v>
      </c>
      <c r="BN56" s="214">
        <f t="shared" si="50"/>
        <v>0.27375749999999999</v>
      </c>
      <c r="BO56" s="214">
        <f t="shared" si="50"/>
        <v>8.0074499999999993E-2</v>
      </c>
      <c r="BP56" s="214">
        <f t="shared" si="50"/>
        <v>9.4927947916666658E-2</v>
      </c>
      <c r="BQ56" s="214">
        <f t="shared" si="50"/>
        <v>0.12250854166666666</v>
      </c>
      <c r="BR56" s="214">
        <f t="shared" si="50"/>
        <v>9.0456924250000001E-2</v>
      </c>
      <c r="BS56" s="214">
        <f t="shared" si="50"/>
        <v>1.2937499999999999E-2</v>
      </c>
      <c r="BT56" s="214">
        <f t="shared" si="50"/>
        <v>7.0977999999999996E-3</v>
      </c>
      <c r="BU56" s="214">
        <f t="shared" si="50"/>
        <v>3.7260000000000001E-3</v>
      </c>
      <c r="BV56" s="214">
        <f t="shared" si="51"/>
        <v>0.11546257969645436</v>
      </c>
      <c r="BW56" s="214">
        <f t="shared" si="52"/>
        <v>5.0904063216335407E-2</v>
      </c>
      <c r="BX56" s="214">
        <f t="shared" si="53"/>
        <v>1.7861232808330268E-2</v>
      </c>
      <c r="BY56" s="214">
        <f t="shared" si="54"/>
        <v>6.6853413834725844E-2</v>
      </c>
      <c r="BZ56" s="214">
        <f t="shared" si="55"/>
        <v>1.9626493576421676E-2</v>
      </c>
      <c r="CA56" s="295">
        <f t="shared" si="25"/>
        <v>4.7515388153653699</v>
      </c>
      <c r="CB56" s="163">
        <f t="shared" si="38"/>
        <v>0.2</v>
      </c>
      <c r="CC56" s="163">
        <f t="shared" si="26"/>
        <v>0.49515388153653705</v>
      </c>
      <c r="CD56" s="163">
        <f t="shared" si="27"/>
        <v>0.22083333333333335</v>
      </c>
      <c r="CE56" s="165">
        <f t="shared" si="28"/>
        <v>4.0355516004954994</v>
      </c>
      <c r="CF56" s="163">
        <f>'Other Income'!$B$20/12</f>
        <v>1.0929316444444444</v>
      </c>
      <c r="CG56" s="302">
        <f t="shared" si="16"/>
        <v>5.3284832449399442</v>
      </c>
      <c r="CH56" s="295">
        <f t="shared" si="29"/>
        <v>4.4808310322331026</v>
      </c>
      <c r="CI56" s="163">
        <f t="shared" si="30"/>
        <v>0.2</v>
      </c>
      <c r="CJ56" s="163">
        <f t="shared" si="31"/>
        <v>0.46808310322331032</v>
      </c>
      <c r="CK56" s="163">
        <f t="shared" si="32"/>
        <v>0.22083333333333335</v>
      </c>
      <c r="CL56" s="165">
        <f t="shared" si="33"/>
        <v>3.7919145956764591</v>
      </c>
      <c r="CM56" s="296">
        <f t="shared" si="34"/>
        <v>5.0848462401209034</v>
      </c>
    </row>
    <row r="57" spans="2:91" s="159" customFormat="1" x14ac:dyDescent="0.25">
      <c r="B57" s="257">
        <f t="shared" si="35"/>
        <v>36</v>
      </c>
      <c r="C57" s="255">
        <f t="shared" si="36"/>
        <v>46387</v>
      </c>
      <c r="D57" s="214">
        <f t="shared" si="37"/>
        <v>0.41864606515200004</v>
      </c>
      <c r="E57" s="214">
        <f t="shared" si="17"/>
        <v>0.16490137883333331</v>
      </c>
      <c r="F57" s="214">
        <f t="shared" si="17"/>
        <v>0.16101807799999998</v>
      </c>
      <c r="G57" s="214">
        <f t="shared" si="17"/>
        <v>9.9000000000000008E-3</v>
      </c>
      <c r="H57" s="214">
        <f t="shared" si="17"/>
        <v>1.8944812499999998E-2</v>
      </c>
      <c r="I57" s="214">
        <f t="shared" si="18"/>
        <v>3.2440924999999995E-2</v>
      </c>
      <c r="J57" s="214">
        <f t="shared" si="50"/>
        <v>5.0378624999999996E-2</v>
      </c>
      <c r="K57" s="214">
        <f t="shared" si="50"/>
        <v>5.2149624999999998E-2</v>
      </c>
      <c r="L57" s="214">
        <f t="shared" si="50"/>
        <v>2.4843162499999995E-2</v>
      </c>
      <c r="M57" s="214">
        <f t="shared" si="50"/>
        <v>3.364109374999999E-2</v>
      </c>
      <c r="N57" s="214">
        <f t="shared" si="50"/>
        <v>2.4796876983749994E-2</v>
      </c>
      <c r="O57" s="214">
        <f t="shared" si="50"/>
        <v>2.6464374999999998E-2</v>
      </c>
      <c r="P57" s="214">
        <f t="shared" si="50"/>
        <v>1.9749333333333334E-2</v>
      </c>
      <c r="Q57" s="214">
        <f t="shared" si="50"/>
        <v>0</v>
      </c>
      <c r="R57" s="214">
        <f t="shared" si="50"/>
        <v>4.6682486666666662E-2</v>
      </c>
      <c r="S57" s="214">
        <f t="shared" si="50"/>
        <v>7.5990849999999999E-2</v>
      </c>
      <c r="T57" s="214">
        <f t="shared" si="50"/>
        <v>0</v>
      </c>
      <c r="U57" s="214">
        <f t="shared" si="50"/>
        <v>0</v>
      </c>
      <c r="V57" s="214">
        <f t="shared" si="50"/>
        <v>1.6689949999999999E-2</v>
      </c>
      <c r="W57" s="214">
        <f t="shared" si="50"/>
        <v>1.6222666666666666E-2</v>
      </c>
      <c r="X57" s="214">
        <f t="shared" si="50"/>
        <v>1.7868077083333333E-2</v>
      </c>
      <c r="Y57" s="214">
        <f t="shared" si="50"/>
        <v>1.2527333333333335E-2</v>
      </c>
      <c r="Z57" s="214">
        <f t="shared" si="50"/>
        <v>2.6054208333333335E-2</v>
      </c>
      <c r="AA57" s="214">
        <f t="shared" si="50"/>
        <v>2.5874999999999999E-2</v>
      </c>
      <c r="AB57" s="214">
        <f t="shared" si="50"/>
        <v>2.4808949999999996E-2</v>
      </c>
      <c r="AC57" s="214">
        <f t="shared" si="50"/>
        <v>1.4957475E-2</v>
      </c>
      <c r="AD57" s="214">
        <f t="shared" si="50"/>
        <v>9.56498125E-3</v>
      </c>
      <c r="AE57" s="214">
        <f t="shared" si="50"/>
        <v>0</v>
      </c>
      <c r="AF57" s="214">
        <f t="shared" si="50"/>
        <v>0.16147690997760006</v>
      </c>
      <c r="AG57" s="214">
        <f t="shared" si="50"/>
        <v>0.17964099400000003</v>
      </c>
      <c r="AH57" s="214">
        <f t="shared" si="50"/>
        <v>0</v>
      </c>
      <c r="AI57" s="214">
        <f t="shared" si="50"/>
        <v>7.3829999999999998E-3</v>
      </c>
      <c r="AJ57" s="214">
        <f t="shared" si="50"/>
        <v>2.35934E-2</v>
      </c>
      <c r="AK57" s="214">
        <f t="shared" si="50"/>
        <v>0</v>
      </c>
      <c r="AL57" s="214">
        <f t="shared" si="50"/>
        <v>1.8825787499999996E-2</v>
      </c>
      <c r="AM57" s="214">
        <f t="shared" si="50"/>
        <v>1.9923749999999997E-2</v>
      </c>
      <c r="AN57" s="214">
        <f t="shared" si="50"/>
        <v>4.1236124999999998E-2</v>
      </c>
      <c r="AO57" s="214">
        <f t="shared" si="50"/>
        <v>2.9956652833333333E-2</v>
      </c>
      <c r="AP57" s="214">
        <f t="shared" si="50"/>
        <v>0.13890151374999998</v>
      </c>
      <c r="AQ57" s="214">
        <f t="shared" si="50"/>
        <v>0</v>
      </c>
      <c r="AR57" s="214">
        <f t="shared" si="50"/>
        <v>3.5469846749999999E-2</v>
      </c>
      <c r="AS57" s="214">
        <f t="shared" si="50"/>
        <v>1.7646749999999999E-2</v>
      </c>
      <c r="AT57" s="214">
        <f t="shared" si="50"/>
        <v>1.5897552083333336E-2</v>
      </c>
      <c r="AU57" s="214">
        <f t="shared" si="50"/>
        <v>3.2035358333333333E-2</v>
      </c>
      <c r="AV57" s="214">
        <f t="shared" si="50"/>
        <v>3.9146E-2</v>
      </c>
      <c r="AW57" s="214">
        <f t="shared" si="50"/>
        <v>3.8346328333333332E-2</v>
      </c>
      <c r="AX57" s="214">
        <f t="shared" si="50"/>
        <v>0.14040500732142852</v>
      </c>
      <c r="AY57" s="214">
        <f t="shared" si="50"/>
        <v>5.2265199999999998E-2</v>
      </c>
      <c r="AZ57" s="214">
        <f t="shared" si="50"/>
        <v>5.8454499999999993E-2</v>
      </c>
      <c r="BA57" s="214">
        <f t="shared" si="50"/>
        <v>0.10963164666666667</v>
      </c>
      <c r="BB57" s="214">
        <f t="shared" si="50"/>
        <v>0.3295575435264001</v>
      </c>
      <c r="BC57" s="214">
        <f t="shared" si="50"/>
        <v>0.10487802857142857</v>
      </c>
      <c r="BD57" s="214">
        <f t="shared" si="50"/>
        <v>0.5416557163315201</v>
      </c>
      <c r="BE57" s="214">
        <f t="shared" si="50"/>
        <v>1.7476837499999998E-2</v>
      </c>
      <c r="BF57" s="214">
        <f t="shared" si="50"/>
        <v>0</v>
      </c>
      <c r="BG57" s="214">
        <f t="shared" si="50"/>
        <v>5.5570432692307672E-2</v>
      </c>
      <c r="BH57" s="214">
        <f t="shared" si="50"/>
        <v>7.1769650416666664E-2</v>
      </c>
      <c r="BI57" s="214">
        <f t="shared" si="50"/>
        <v>0</v>
      </c>
      <c r="BJ57" s="214">
        <f t="shared" si="50"/>
        <v>0</v>
      </c>
      <c r="BK57" s="214">
        <f t="shared" si="50"/>
        <v>3.5398916666666662E-2</v>
      </c>
      <c r="BL57" s="214">
        <f t="shared" si="50"/>
        <v>3.220416576E-2</v>
      </c>
      <c r="BM57" s="214">
        <f t="shared" si="50"/>
        <v>0.12828249999999999</v>
      </c>
      <c r="BN57" s="214">
        <f t="shared" si="50"/>
        <v>0.27375749999999999</v>
      </c>
      <c r="BO57" s="214">
        <f t="shared" si="50"/>
        <v>8.0074499999999993E-2</v>
      </c>
      <c r="BP57" s="214">
        <f t="shared" si="50"/>
        <v>9.4927947916666658E-2</v>
      </c>
      <c r="BQ57" s="214">
        <f t="shared" si="50"/>
        <v>0.12250854166666666</v>
      </c>
      <c r="BR57" s="214">
        <f t="shared" si="50"/>
        <v>9.0456924250000001E-2</v>
      </c>
      <c r="BS57" s="214">
        <f t="shared" si="50"/>
        <v>1.2937499999999999E-2</v>
      </c>
      <c r="BT57" s="214">
        <f t="shared" si="50"/>
        <v>7.0977999999999996E-3</v>
      </c>
      <c r="BU57" s="214">
        <f t="shared" si="50"/>
        <v>3.7260000000000001E-3</v>
      </c>
      <c r="BV57" s="214">
        <f t="shared" si="51"/>
        <v>0.11546257969645436</v>
      </c>
      <c r="BW57" s="214">
        <f t="shared" si="52"/>
        <v>5.0904063216335407E-2</v>
      </c>
      <c r="BX57" s="214">
        <f t="shared" si="53"/>
        <v>1.7861232808330268E-2</v>
      </c>
      <c r="BY57" s="214">
        <f t="shared" si="54"/>
        <v>6.6853413834725844E-2</v>
      </c>
      <c r="BZ57" s="214">
        <f t="shared" si="55"/>
        <v>1.9626493576421676E-2</v>
      </c>
      <c r="CA57" s="295">
        <f t="shared" si="25"/>
        <v>4.7583409403653691</v>
      </c>
      <c r="CB57" s="163">
        <f t="shared" si="38"/>
        <v>0.2</v>
      </c>
      <c r="CC57" s="163">
        <f t="shared" si="26"/>
        <v>0.49583409403653694</v>
      </c>
      <c r="CD57" s="163">
        <f t="shared" si="27"/>
        <v>0.22083333333333335</v>
      </c>
      <c r="CE57" s="165">
        <f t="shared" si="28"/>
        <v>4.0416735129954988</v>
      </c>
      <c r="CF57" s="163">
        <f>'Other Income'!$B$20/12</f>
        <v>1.0929316444444444</v>
      </c>
      <c r="CG57" s="302">
        <f t="shared" si="16"/>
        <v>5.3346051574399436</v>
      </c>
      <c r="CH57" s="295">
        <f t="shared" si="29"/>
        <v>4.4876331572331019</v>
      </c>
      <c r="CI57" s="163">
        <f t="shared" si="30"/>
        <v>0.2</v>
      </c>
      <c r="CJ57" s="163">
        <f t="shared" si="31"/>
        <v>0.4687633157233102</v>
      </c>
      <c r="CK57" s="163">
        <f t="shared" si="32"/>
        <v>0.22083333333333335</v>
      </c>
      <c r="CL57" s="165">
        <f t="shared" si="33"/>
        <v>3.7980365081764584</v>
      </c>
      <c r="CM57" s="296">
        <f t="shared" si="34"/>
        <v>5.0909681526209027</v>
      </c>
    </row>
    <row r="58" spans="2:91" s="159" customFormat="1" x14ac:dyDescent="0.25">
      <c r="B58" s="257">
        <f t="shared" si="35"/>
        <v>37</v>
      </c>
      <c r="C58" s="255">
        <f t="shared" si="36"/>
        <v>46418</v>
      </c>
      <c r="D58" s="214">
        <f t="shared" si="37"/>
        <v>0.41864606515200004</v>
      </c>
      <c r="E58" s="214">
        <f t="shared" si="17"/>
        <v>0.16490137883333331</v>
      </c>
      <c r="F58" s="214">
        <f t="shared" si="17"/>
        <v>0.16101807799999998</v>
      </c>
      <c r="G58" s="214">
        <f t="shared" si="17"/>
        <v>9.9000000000000008E-3</v>
      </c>
      <c r="H58" s="214">
        <f t="shared" si="17"/>
        <v>1.8944812499999998E-2</v>
      </c>
      <c r="I58" s="214">
        <f t="shared" si="18"/>
        <v>3.2440924999999995E-2</v>
      </c>
      <c r="J58" s="214">
        <f t="shared" si="50"/>
        <v>5.0378624999999996E-2</v>
      </c>
      <c r="K58" s="214">
        <f t="shared" si="50"/>
        <v>5.2149624999999998E-2</v>
      </c>
      <c r="L58" s="214">
        <f t="shared" si="50"/>
        <v>2.4843162499999995E-2</v>
      </c>
      <c r="M58" s="214">
        <f t="shared" si="50"/>
        <v>3.364109374999999E-2</v>
      </c>
      <c r="N58" s="214">
        <f t="shared" si="50"/>
        <v>2.4796876983749994E-2</v>
      </c>
      <c r="O58" s="214">
        <f t="shared" si="50"/>
        <v>2.6464374999999998E-2</v>
      </c>
      <c r="P58" s="214">
        <f t="shared" si="50"/>
        <v>1.9749333333333334E-2</v>
      </c>
      <c r="Q58" s="214">
        <f t="shared" si="50"/>
        <v>0</v>
      </c>
      <c r="R58" s="214">
        <f t="shared" si="50"/>
        <v>4.6682486666666662E-2</v>
      </c>
      <c r="S58" s="214">
        <f t="shared" si="50"/>
        <v>7.5990849999999999E-2</v>
      </c>
      <c r="T58" s="214">
        <f t="shared" si="50"/>
        <v>0</v>
      </c>
      <c r="U58" s="214">
        <f t="shared" si="50"/>
        <v>0</v>
      </c>
      <c r="V58" s="214">
        <f t="shared" si="50"/>
        <v>1.6689949999999999E-2</v>
      </c>
      <c r="W58" s="214">
        <f t="shared" si="50"/>
        <v>1.6222666666666666E-2</v>
      </c>
      <c r="X58" s="214">
        <f t="shared" si="50"/>
        <v>1.7868077083333333E-2</v>
      </c>
      <c r="Y58" s="214">
        <f t="shared" si="50"/>
        <v>1.2527333333333335E-2</v>
      </c>
      <c r="Z58" s="214">
        <f t="shared" si="50"/>
        <v>2.6054208333333335E-2</v>
      </c>
      <c r="AA58" s="214">
        <f t="shared" si="50"/>
        <v>2.5874999999999999E-2</v>
      </c>
      <c r="AB58" s="214">
        <f t="shared" si="50"/>
        <v>2.4808949999999996E-2</v>
      </c>
      <c r="AC58" s="214">
        <f t="shared" si="50"/>
        <v>1.4957475E-2</v>
      </c>
      <c r="AD58" s="214">
        <f t="shared" si="50"/>
        <v>9.56498125E-3</v>
      </c>
      <c r="AE58" s="214">
        <f t="shared" si="50"/>
        <v>0</v>
      </c>
      <c r="AF58" s="214">
        <f t="shared" si="50"/>
        <v>0.16147690997760006</v>
      </c>
      <c r="AG58" s="214">
        <f t="shared" si="50"/>
        <v>0.17964099400000003</v>
      </c>
      <c r="AH58" s="214">
        <f t="shared" si="50"/>
        <v>0</v>
      </c>
      <c r="AI58" s="214">
        <f t="shared" si="50"/>
        <v>7.3829999999999998E-3</v>
      </c>
      <c r="AJ58" s="214">
        <f t="shared" si="50"/>
        <v>2.35934E-2</v>
      </c>
      <c r="AK58" s="214">
        <f t="shared" si="50"/>
        <v>0</v>
      </c>
      <c r="AL58" s="214">
        <f t="shared" si="50"/>
        <v>1.8825787499999996E-2</v>
      </c>
      <c r="AM58" s="214">
        <f t="shared" si="50"/>
        <v>1.9923749999999997E-2</v>
      </c>
      <c r="AN58" s="214">
        <f t="shared" si="50"/>
        <v>4.1236124999999998E-2</v>
      </c>
      <c r="AO58" s="214">
        <f t="shared" si="50"/>
        <v>2.9956652833333333E-2</v>
      </c>
      <c r="AP58" s="214">
        <f t="shared" si="50"/>
        <v>0.13890151374999998</v>
      </c>
      <c r="AQ58" s="214">
        <f t="shared" si="50"/>
        <v>0</v>
      </c>
      <c r="AR58" s="214">
        <f t="shared" si="50"/>
        <v>3.5469846749999999E-2</v>
      </c>
      <c r="AS58" s="214">
        <f t="shared" si="50"/>
        <v>1.7646749999999999E-2</v>
      </c>
      <c r="AT58" s="214">
        <f t="shared" si="50"/>
        <v>1.5897552083333336E-2</v>
      </c>
      <c r="AU58" s="214">
        <f t="shared" si="50"/>
        <v>3.2035358333333333E-2</v>
      </c>
      <c r="AV58" s="214">
        <f t="shared" si="50"/>
        <v>3.9146E-2</v>
      </c>
      <c r="AW58" s="214">
        <f t="shared" si="50"/>
        <v>3.8346328333333332E-2</v>
      </c>
      <c r="AX58" s="214">
        <f t="shared" si="50"/>
        <v>0.14040500732142852</v>
      </c>
      <c r="AY58" s="214">
        <f t="shared" si="50"/>
        <v>5.2265199999999998E-2</v>
      </c>
      <c r="AZ58" s="214">
        <f t="shared" si="50"/>
        <v>5.8454499999999993E-2</v>
      </c>
      <c r="BA58" s="214">
        <f t="shared" si="50"/>
        <v>0.10963164666666667</v>
      </c>
      <c r="BB58" s="214">
        <f t="shared" si="50"/>
        <v>0.3295575435264001</v>
      </c>
      <c r="BC58" s="214">
        <f t="shared" si="50"/>
        <v>0.10487802857142857</v>
      </c>
      <c r="BD58" s="214">
        <f t="shared" si="50"/>
        <v>0.5416557163315201</v>
      </c>
      <c r="BE58" s="214">
        <f t="shared" si="50"/>
        <v>1.7476837499999998E-2</v>
      </c>
      <c r="BF58" s="214">
        <f t="shared" si="50"/>
        <v>0</v>
      </c>
      <c r="BG58" s="214">
        <f t="shared" si="50"/>
        <v>5.5570432692307672E-2</v>
      </c>
      <c r="BH58" s="214">
        <f t="shared" si="50"/>
        <v>7.1769650416666664E-2</v>
      </c>
      <c r="BI58" s="214">
        <f t="shared" si="50"/>
        <v>0</v>
      </c>
      <c r="BJ58" s="214">
        <f t="shared" si="50"/>
        <v>0</v>
      </c>
      <c r="BK58" s="214">
        <f t="shared" si="50"/>
        <v>3.5398916666666662E-2</v>
      </c>
      <c r="BL58" s="214">
        <f t="shared" si="50"/>
        <v>3.220416576E-2</v>
      </c>
      <c r="BM58" s="214">
        <f t="shared" si="50"/>
        <v>0.12828249999999999</v>
      </c>
      <c r="BN58" s="214">
        <f t="shared" si="50"/>
        <v>0.27375749999999999</v>
      </c>
      <c r="BO58" s="214">
        <f t="shared" si="50"/>
        <v>8.0074499999999993E-2</v>
      </c>
      <c r="BP58" s="214">
        <f t="shared" si="50"/>
        <v>9.4927947916666658E-2</v>
      </c>
      <c r="BQ58" s="214">
        <f t="shared" si="50"/>
        <v>0.12250854166666666</v>
      </c>
      <c r="BR58" s="214">
        <f t="shared" si="50"/>
        <v>9.0456924250000001E-2</v>
      </c>
      <c r="BS58" s="214">
        <f t="shared" si="50"/>
        <v>1.2937499999999999E-2</v>
      </c>
      <c r="BT58" s="214">
        <f t="shared" si="50"/>
        <v>7.0977999999999996E-3</v>
      </c>
      <c r="BU58" s="214">
        <f t="shared" si="50"/>
        <v>3.7260000000000001E-3</v>
      </c>
      <c r="BV58" s="214">
        <f t="shared" si="51"/>
        <v>0.11546257969645436</v>
      </c>
      <c r="BW58" s="214">
        <f t="shared" si="52"/>
        <v>5.0904063216335407E-2</v>
      </c>
      <c r="BX58" s="214">
        <f t="shared" si="53"/>
        <v>1.7861232808330268E-2</v>
      </c>
      <c r="BY58" s="214">
        <f t="shared" si="54"/>
        <v>6.6853413834725844E-2</v>
      </c>
      <c r="BZ58" s="214">
        <f t="shared" si="55"/>
        <v>1.9626493576421676E-2</v>
      </c>
      <c r="CA58" s="295">
        <f t="shared" si="25"/>
        <v>4.7583409403653691</v>
      </c>
      <c r="CB58" s="303">
        <f>+CB57*(1+CB16)</f>
        <v>0.2</v>
      </c>
      <c r="CC58" s="163">
        <f t="shared" si="26"/>
        <v>0.49583409403653694</v>
      </c>
      <c r="CD58" s="163">
        <f t="shared" si="27"/>
        <v>0.22083333333333335</v>
      </c>
      <c r="CE58" s="165">
        <f t="shared" si="28"/>
        <v>4.0416735129954988</v>
      </c>
      <c r="CF58" s="163">
        <f>'Other Income'!$B$20/12</f>
        <v>1.0929316444444444</v>
      </c>
      <c r="CG58" s="302">
        <f t="shared" si="16"/>
        <v>5.3346051574399436</v>
      </c>
      <c r="CH58" s="295">
        <f t="shared" si="29"/>
        <v>4.4876331572331019</v>
      </c>
      <c r="CI58" s="163">
        <f t="shared" si="30"/>
        <v>0.2</v>
      </c>
      <c r="CJ58" s="163">
        <f t="shared" si="31"/>
        <v>0.4687633157233102</v>
      </c>
      <c r="CK58" s="163">
        <f t="shared" si="32"/>
        <v>0.22083333333333335</v>
      </c>
      <c r="CL58" s="165">
        <f t="shared" si="33"/>
        <v>3.7980365081764584</v>
      </c>
      <c r="CM58" s="296">
        <f t="shared" si="34"/>
        <v>5.0909681526209027</v>
      </c>
    </row>
    <row r="59" spans="2:91" s="159" customFormat="1" x14ac:dyDescent="0.25">
      <c r="B59" s="257">
        <f t="shared" si="35"/>
        <v>38</v>
      </c>
      <c r="C59" s="255">
        <f t="shared" si="36"/>
        <v>46446</v>
      </c>
      <c r="D59" s="214">
        <f t="shared" si="37"/>
        <v>0.41864606515200004</v>
      </c>
      <c r="E59" s="214">
        <f t="shared" si="17"/>
        <v>0.16490137883333331</v>
      </c>
      <c r="F59" s="214">
        <f t="shared" si="17"/>
        <v>0.16101807799999998</v>
      </c>
      <c r="G59" s="214">
        <f t="shared" si="17"/>
        <v>9.9000000000000008E-3</v>
      </c>
      <c r="H59" s="214">
        <f t="shared" si="17"/>
        <v>1.8944812499999998E-2</v>
      </c>
      <c r="I59" s="214">
        <f t="shared" si="18"/>
        <v>3.2440924999999995E-2</v>
      </c>
      <c r="J59" s="214">
        <f t="shared" si="50"/>
        <v>5.0378624999999996E-2</v>
      </c>
      <c r="K59" s="214">
        <f t="shared" si="50"/>
        <v>5.2149624999999998E-2</v>
      </c>
      <c r="L59" s="214">
        <f t="shared" si="50"/>
        <v>2.4843162499999995E-2</v>
      </c>
      <c r="M59" s="214">
        <f t="shared" si="50"/>
        <v>3.364109374999999E-2</v>
      </c>
      <c r="N59" s="214">
        <f t="shared" si="50"/>
        <v>2.4796876983749994E-2</v>
      </c>
      <c r="O59" s="214">
        <f t="shared" si="50"/>
        <v>2.6464374999999998E-2</v>
      </c>
      <c r="P59" s="214">
        <f t="shared" si="50"/>
        <v>1.9749333333333334E-2</v>
      </c>
      <c r="Q59" s="214">
        <f t="shared" si="50"/>
        <v>0</v>
      </c>
      <c r="R59" s="214">
        <f t="shared" si="50"/>
        <v>4.6682486666666662E-2</v>
      </c>
      <c r="S59" s="214">
        <f t="shared" si="50"/>
        <v>7.5990849999999999E-2</v>
      </c>
      <c r="T59" s="214">
        <f t="shared" si="50"/>
        <v>0</v>
      </c>
      <c r="U59" s="214">
        <f t="shared" si="50"/>
        <v>0</v>
      </c>
      <c r="V59" s="214">
        <f t="shared" si="50"/>
        <v>1.6689949999999999E-2</v>
      </c>
      <c r="W59" s="214">
        <f t="shared" si="50"/>
        <v>1.6222666666666666E-2</v>
      </c>
      <c r="X59" s="214">
        <f t="shared" si="50"/>
        <v>1.7868077083333333E-2</v>
      </c>
      <c r="Y59" s="214">
        <f t="shared" si="50"/>
        <v>1.2527333333333335E-2</v>
      </c>
      <c r="Z59" s="214">
        <f t="shared" si="50"/>
        <v>2.6054208333333335E-2</v>
      </c>
      <c r="AA59" s="214">
        <f t="shared" si="50"/>
        <v>2.5874999999999999E-2</v>
      </c>
      <c r="AB59" s="214">
        <f t="shared" si="50"/>
        <v>2.4808949999999996E-2</v>
      </c>
      <c r="AC59" s="214">
        <f t="shared" si="50"/>
        <v>1.4957475E-2</v>
      </c>
      <c r="AD59" s="214">
        <f t="shared" si="50"/>
        <v>9.56498125E-3</v>
      </c>
      <c r="AE59" s="214">
        <f t="shared" si="50"/>
        <v>0</v>
      </c>
      <c r="AF59" s="214">
        <f t="shared" si="50"/>
        <v>0.16147690997760006</v>
      </c>
      <c r="AG59" s="214">
        <f t="shared" si="50"/>
        <v>0.17964099400000003</v>
      </c>
      <c r="AH59" s="214">
        <f t="shared" si="50"/>
        <v>0</v>
      </c>
      <c r="AI59" s="214">
        <f t="shared" si="50"/>
        <v>7.3829999999999998E-3</v>
      </c>
      <c r="AJ59" s="214">
        <f t="shared" si="50"/>
        <v>2.35934E-2</v>
      </c>
      <c r="AK59" s="214">
        <f t="shared" si="50"/>
        <v>0</v>
      </c>
      <c r="AL59" s="214">
        <f t="shared" si="50"/>
        <v>1.8825787499999996E-2</v>
      </c>
      <c r="AM59" s="214">
        <f t="shared" si="50"/>
        <v>1.9923749999999997E-2</v>
      </c>
      <c r="AN59" s="214">
        <f t="shared" si="50"/>
        <v>4.1236124999999998E-2</v>
      </c>
      <c r="AO59" s="214">
        <f t="shared" si="50"/>
        <v>2.9956652833333333E-2</v>
      </c>
      <c r="AP59" s="214">
        <f t="shared" si="50"/>
        <v>0.13890151374999998</v>
      </c>
      <c r="AQ59" s="214">
        <f t="shared" si="50"/>
        <v>0</v>
      </c>
      <c r="AR59" s="214">
        <f t="shared" si="50"/>
        <v>3.5469846749999999E-2</v>
      </c>
      <c r="AS59" s="214">
        <f t="shared" si="50"/>
        <v>1.7646749999999999E-2</v>
      </c>
      <c r="AT59" s="214">
        <f t="shared" si="50"/>
        <v>1.5897552083333336E-2</v>
      </c>
      <c r="AU59" s="214">
        <f t="shared" si="50"/>
        <v>3.2035358333333333E-2</v>
      </c>
      <c r="AV59" s="214">
        <f t="shared" si="50"/>
        <v>3.9146E-2</v>
      </c>
      <c r="AW59" s="214">
        <f t="shared" si="50"/>
        <v>3.8346328333333332E-2</v>
      </c>
      <c r="AX59" s="214">
        <f t="shared" si="50"/>
        <v>0.14040500732142852</v>
      </c>
      <c r="AY59" s="214">
        <f t="shared" si="50"/>
        <v>5.2265199999999998E-2</v>
      </c>
      <c r="AZ59" s="214">
        <f t="shared" si="50"/>
        <v>5.8454499999999993E-2</v>
      </c>
      <c r="BA59" s="214">
        <f t="shared" si="50"/>
        <v>0.10963164666666667</v>
      </c>
      <c r="BB59" s="214">
        <f t="shared" si="50"/>
        <v>0.3295575435264001</v>
      </c>
      <c r="BC59" s="214">
        <f t="shared" si="50"/>
        <v>0.10487802857142857</v>
      </c>
      <c r="BD59" s="214">
        <f t="shared" si="50"/>
        <v>0.5416557163315201</v>
      </c>
      <c r="BE59" s="214">
        <f t="shared" si="50"/>
        <v>1.7476837499999998E-2</v>
      </c>
      <c r="BF59" s="214">
        <f t="shared" si="50"/>
        <v>0</v>
      </c>
      <c r="BG59" s="214">
        <f t="shared" si="50"/>
        <v>5.5570432692307672E-2</v>
      </c>
      <c r="BH59" s="214">
        <f t="shared" si="50"/>
        <v>7.1769650416666664E-2</v>
      </c>
      <c r="BI59" s="214">
        <f t="shared" si="50"/>
        <v>0</v>
      </c>
      <c r="BJ59" s="214">
        <f t="shared" si="50"/>
        <v>0</v>
      </c>
      <c r="BK59" s="214">
        <f t="shared" si="50"/>
        <v>3.5398916666666662E-2</v>
      </c>
      <c r="BL59" s="214">
        <f t="shared" si="50"/>
        <v>3.220416576E-2</v>
      </c>
      <c r="BM59" s="214">
        <f t="shared" si="50"/>
        <v>0.12828249999999999</v>
      </c>
      <c r="BN59" s="214">
        <f t="shared" si="50"/>
        <v>0.27375749999999999</v>
      </c>
      <c r="BO59" s="214">
        <f t="shared" si="50"/>
        <v>8.0074499999999993E-2</v>
      </c>
      <c r="BP59" s="214">
        <f t="shared" si="50"/>
        <v>9.4927947916666658E-2</v>
      </c>
      <c r="BQ59" s="214">
        <f t="shared" si="50"/>
        <v>0.12250854166666666</v>
      </c>
      <c r="BR59" s="214">
        <f t="shared" si="50"/>
        <v>9.0456924250000001E-2</v>
      </c>
      <c r="BS59" s="214">
        <f t="shared" si="50"/>
        <v>1.2937499999999999E-2</v>
      </c>
      <c r="BT59" s="214">
        <f t="shared" ref="BT59:BU59" si="56">IF($C59&gt;BT$14,BT58,IF(AND(MONTH($C59)-MONTH(BT$5)=0,MOD((YEAR(BT$5)-YEAR($C59)),3)=0),BT58*(1+BT$16),BT58))</f>
        <v>7.0977999999999996E-3</v>
      </c>
      <c r="BU59" s="214">
        <f t="shared" si="56"/>
        <v>3.7260000000000001E-3</v>
      </c>
      <c r="BV59" s="214">
        <f t="shared" si="51"/>
        <v>0.11546257969645436</v>
      </c>
      <c r="BW59" s="214">
        <f t="shared" si="52"/>
        <v>5.0904063216335407E-2</v>
      </c>
      <c r="BX59" s="214">
        <f t="shared" si="53"/>
        <v>1.7861232808330268E-2</v>
      </c>
      <c r="BY59" s="214">
        <f t="shared" si="54"/>
        <v>6.6853413834725844E-2</v>
      </c>
      <c r="BZ59" s="214">
        <f t="shared" si="55"/>
        <v>1.9626493576421676E-2</v>
      </c>
      <c r="CA59" s="295">
        <f t="shared" si="25"/>
        <v>4.7583409403653691</v>
      </c>
      <c r="CB59" s="163">
        <f t="shared" si="38"/>
        <v>0.2</v>
      </c>
      <c r="CC59" s="163">
        <f t="shared" si="26"/>
        <v>0.49583409403653694</v>
      </c>
      <c r="CD59" s="163">
        <f t="shared" si="27"/>
        <v>0.22083333333333335</v>
      </c>
      <c r="CE59" s="165">
        <f t="shared" si="28"/>
        <v>4.0416735129954988</v>
      </c>
      <c r="CF59" s="163">
        <f>'Other Income'!$B$20/12</f>
        <v>1.0929316444444444</v>
      </c>
      <c r="CG59" s="302">
        <f t="shared" si="16"/>
        <v>5.3346051574399436</v>
      </c>
      <c r="CH59" s="295">
        <f t="shared" si="29"/>
        <v>4.4876331572331019</v>
      </c>
      <c r="CI59" s="163">
        <f t="shared" si="30"/>
        <v>0.2</v>
      </c>
      <c r="CJ59" s="163">
        <f t="shared" si="31"/>
        <v>0.4687633157233102</v>
      </c>
      <c r="CK59" s="163">
        <f t="shared" si="32"/>
        <v>0.22083333333333335</v>
      </c>
      <c r="CL59" s="165">
        <f t="shared" si="33"/>
        <v>3.7980365081764584</v>
      </c>
      <c r="CM59" s="296">
        <f t="shared" si="34"/>
        <v>5.0909681526209027</v>
      </c>
    </row>
    <row r="60" spans="2:91" s="159" customFormat="1" x14ac:dyDescent="0.25">
      <c r="B60" s="257">
        <f t="shared" si="35"/>
        <v>39</v>
      </c>
      <c r="C60" s="255">
        <f t="shared" si="36"/>
        <v>46477</v>
      </c>
      <c r="D60" s="214">
        <f t="shared" si="37"/>
        <v>0.46888359297024007</v>
      </c>
      <c r="E60" s="214">
        <f t="shared" si="17"/>
        <v>0.16490137883333331</v>
      </c>
      <c r="F60" s="214">
        <f t="shared" si="17"/>
        <v>0.16101807799999998</v>
      </c>
      <c r="G60" s="214">
        <f t="shared" si="17"/>
        <v>9.9000000000000008E-3</v>
      </c>
      <c r="H60" s="214">
        <f t="shared" si="17"/>
        <v>1.8944812499999998E-2</v>
      </c>
      <c r="I60" s="214">
        <f t="shared" si="18"/>
        <v>3.2440924999999995E-2</v>
      </c>
      <c r="J60" s="214">
        <f t="shared" ref="J60:BU63" si="57">IF($C60&gt;J$14,J59,IF(AND(MONTH($C60)-MONTH(J$5)=0,MOD((YEAR(J$5)-YEAR($C60)),3)=0),J59*(1+J$16),J59))</f>
        <v>5.0378624999999996E-2</v>
      </c>
      <c r="K60" s="214">
        <f t="shared" si="57"/>
        <v>5.2149624999999998E-2</v>
      </c>
      <c r="L60" s="214">
        <f t="shared" si="57"/>
        <v>2.4843162499999995E-2</v>
      </c>
      <c r="M60" s="214">
        <f t="shared" si="57"/>
        <v>3.364109374999999E-2</v>
      </c>
      <c r="N60" s="214">
        <f t="shared" si="57"/>
        <v>2.4796876983749994E-2</v>
      </c>
      <c r="O60" s="214">
        <f t="shared" si="57"/>
        <v>2.6464374999999998E-2</v>
      </c>
      <c r="P60" s="214">
        <f t="shared" si="57"/>
        <v>1.9749333333333334E-2</v>
      </c>
      <c r="Q60" s="214">
        <f t="shared" si="57"/>
        <v>0</v>
      </c>
      <c r="R60" s="214">
        <f t="shared" si="57"/>
        <v>4.6682486666666662E-2</v>
      </c>
      <c r="S60" s="214">
        <f t="shared" si="57"/>
        <v>7.5990849999999999E-2</v>
      </c>
      <c r="T60" s="214">
        <f t="shared" si="57"/>
        <v>0</v>
      </c>
      <c r="U60" s="214">
        <f t="shared" si="57"/>
        <v>0</v>
      </c>
      <c r="V60" s="214">
        <f t="shared" si="57"/>
        <v>1.6689949999999999E-2</v>
      </c>
      <c r="W60" s="214">
        <f t="shared" si="57"/>
        <v>1.6222666666666666E-2</v>
      </c>
      <c r="X60" s="214">
        <f t="shared" si="57"/>
        <v>1.7868077083333333E-2</v>
      </c>
      <c r="Y60" s="214">
        <f t="shared" si="57"/>
        <v>1.2527333333333335E-2</v>
      </c>
      <c r="Z60" s="214">
        <f t="shared" si="57"/>
        <v>2.6054208333333335E-2</v>
      </c>
      <c r="AA60" s="214">
        <f t="shared" si="57"/>
        <v>2.5874999999999999E-2</v>
      </c>
      <c r="AB60" s="214">
        <f t="shared" si="57"/>
        <v>2.4808949999999996E-2</v>
      </c>
      <c r="AC60" s="214">
        <f t="shared" si="57"/>
        <v>1.4957475E-2</v>
      </c>
      <c r="AD60" s="214">
        <f t="shared" si="57"/>
        <v>9.56498125E-3</v>
      </c>
      <c r="AE60" s="214">
        <f t="shared" si="57"/>
        <v>0</v>
      </c>
      <c r="AF60" s="214">
        <f t="shared" si="57"/>
        <v>0.16147690997760006</v>
      </c>
      <c r="AG60" s="214">
        <f t="shared" si="57"/>
        <v>0.17964099400000003</v>
      </c>
      <c r="AH60" s="214">
        <f t="shared" si="57"/>
        <v>0</v>
      </c>
      <c r="AI60" s="214">
        <f t="shared" si="57"/>
        <v>7.3829999999999998E-3</v>
      </c>
      <c r="AJ60" s="214">
        <f t="shared" si="57"/>
        <v>2.35934E-2</v>
      </c>
      <c r="AK60" s="214">
        <f t="shared" si="57"/>
        <v>0</v>
      </c>
      <c r="AL60" s="214">
        <f t="shared" si="57"/>
        <v>1.8825787499999996E-2</v>
      </c>
      <c r="AM60" s="214">
        <f t="shared" si="57"/>
        <v>1.9923749999999997E-2</v>
      </c>
      <c r="AN60" s="214">
        <f t="shared" si="57"/>
        <v>4.1236124999999998E-2</v>
      </c>
      <c r="AO60" s="214">
        <f t="shared" si="57"/>
        <v>2.9956652833333333E-2</v>
      </c>
      <c r="AP60" s="214">
        <f t="shared" si="57"/>
        <v>0.13890151374999998</v>
      </c>
      <c r="AQ60" s="214">
        <f t="shared" si="57"/>
        <v>0</v>
      </c>
      <c r="AR60" s="214">
        <f t="shared" si="57"/>
        <v>3.5469846749999999E-2</v>
      </c>
      <c r="AS60" s="214">
        <f t="shared" si="57"/>
        <v>1.7646749999999999E-2</v>
      </c>
      <c r="AT60" s="214">
        <f t="shared" si="57"/>
        <v>1.5897552083333336E-2</v>
      </c>
      <c r="AU60" s="214">
        <f t="shared" si="57"/>
        <v>3.2035358333333333E-2</v>
      </c>
      <c r="AV60" s="214">
        <f t="shared" si="57"/>
        <v>3.9146E-2</v>
      </c>
      <c r="AW60" s="214">
        <f t="shared" si="57"/>
        <v>3.8346328333333332E-2</v>
      </c>
      <c r="AX60" s="214">
        <f t="shared" si="57"/>
        <v>0.14040500732142852</v>
      </c>
      <c r="AY60" s="214">
        <f t="shared" si="57"/>
        <v>5.2265199999999998E-2</v>
      </c>
      <c r="AZ60" s="214">
        <f t="shared" si="57"/>
        <v>5.8454499999999993E-2</v>
      </c>
      <c r="BA60" s="214">
        <f t="shared" si="57"/>
        <v>0.10963164666666667</v>
      </c>
      <c r="BB60" s="214">
        <f t="shared" si="57"/>
        <v>0.3295575435264001</v>
      </c>
      <c r="BC60" s="214">
        <f t="shared" si="57"/>
        <v>0.10487802857142857</v>
      </c>
      <c r="BD60" s="214">
        <f t="shared" si="57"/>
        <v>0.5416557163315201</v>
      </c>
      <c r="BE60" s="214">
        <f t="shared" si="57"/>
        <v>1.7476837499999998E-2</v>
      </c>
      <c r="BF60" s="214">
        <f t="shared" si="57"/>
        <v>0</v>
      </c>
      <c r="BG60" s="214">
        <f t="shared" si="57"/>
        <v>5.5570432692307672E-2</v>
      </c>
      <c r="BH60" s="214">
        <f t="shared" si="57"/>
        <v>7.1769650416666664E-2</v>
      </c>
      <c r="BI60" s="214">
        <f t="shared" si="57"/>
        <v>0</v>
      </c>
      <c r="BJ60" s="214">
        <f t="shared" si="57"/>
        <v>0</v>
      </c>
      <c r="BK60" s="214">
        <f t="shared" si="57"/>
        <v>3.5398916666666662E-2</v>
      </c>
      <c r="BL60" s="214">
        <f t="shared" si="57"/>
        <v>3.220416576E-2</v>
      </c>
      <c r="BM60" s="214">
        <f t="shared" si="57"/>
        <v>0.12828249999999999</v>
      </c>
      <c r="BN60" s="214">
        <f t="shared" si="57"/>
        <v>0.27375749999999999</v>
      </c>
      <c r="BO60" s="214">
        <f t="shared" si="57"/>
        <v>8.0074499999999993E-2</v>
      </c>
      <c r="BP60" s="214">
        <f t="shared" si="57"/>
        <v>9.4927947916666658E-2</v>
      </c>
      <c r="BQ60" s="214">
        <f t="shared" si="57"/>
        <v>0.12250854166666666</v>
      </c>
      <c r="BR60" s="214">
        <f t="shared" si="57"/>
        <v>9.0456924250000001E-2</v>
      </c>
      <c r="BS60" s="214">
        <f t="shared" si="57"/>
        <v>1.2937499999999999E-2</v>
      </c>
      <c r="BT60" s="214">
        <f t="shared" si="57"/>
        <v>7.0977999999999996E-3</v>
      </c>
      <c r="BU60" s="214">
        <f t="shared" si="57"/>
        <v>3.7260000000000001E-3</v>
      </c>
      <c r="BV60" s="214">
        <f t="shared" si="51"/>
        <v>0.11546257969645436</v>
      </c>
      <c r="BW60" s="214">
        <f t="shared" si="52"/>
        <v>5.0904063216335407E-2</v>
      </c>
      <c r="BX60" s="214">
        <f t="shared" si="53"/>
        <v>1.7861232808330268E-2</v>
      </c>
      <c r="BY60" s="214">
        <f t="shared" si="54"/>
        <v>6.6853413834725844E-2</v>
      </c>
      <c r="BZ60" s="214">
        <f t="shared" si="55"/>
        <v>1.9626493576421676E-2</v>
      </c>
      <c r="CA60" s="295">
        <f t="shared" si="25"/>
        <v>4.808578468183609</v>
      </c>
      <c r="CB60" s="163">
        <f t="shared" si="38"/>
        <v>0.2</v>
      </c>
      <c r="CC60" s="163">
        <f t="shared" si="26"/>
        <v>0.50085784681836099</v>
      </c>
      <c r="CD60" s="163">
        <f t="shared" si="27"/>
        <v>0.22083333333333335</v>
      </c>
      <c r="CE60" s="165">
        <f t="shared" si="28"/>
        <v>4.0868872880319147</v>
      </c>
      <c r="CF60" s="163">
        <f>'Other Income'!$B$20/12</f>
        <v>1.0929316444444444</v>
      </c>
      <c r="CG60" s="302">
        <f t="shared" si="16"/>
        <v>5.3798189324763594</v>
      </c>
      <c r="CH60" s="295">
        <f t="shared" si="29"/>
        <v>4.5378706850513417</v>
      </c>
      <c r="CI60" s="163">
        <f t="shared" si="30"/>
        <v>0.2</v>
      </c>
      <c r="CJ60" s="163">
        <f t="shared" si="31"/>
        <v>0.47378706850513419</v>
      </c>
      <c r="CK60" s="163">
        <f t="shared" si="32"/>
        <v>0.22083333333333335</v>
      </c>
      <c r="CL60" s="165">
        <f t="shared" si="33"/>
        <v>3.8432502832128743</v>
      </c>
      <c r="CM60" s="296">
        <f t="shared" si="34"/>
        <v>5.1361819276573186</v>
      </c>
    </row>
    <row r="61" spans="2:91" s="159" customFormat="1" x14ac:dyDescent="0.25">
      <c r="B61" s="257">
        <f t="shared" si="35"/>
        <v>40</v>
      </c>
      <c r="C61" s="255">
        <f t="shared" si="36"/>
        <v>46507</v>
      </c>
      <c r="D61" s="214">
        <f t="shared" si="37"/>
        <v>0.46888359297024007</v>
      </c>
      <c r="E61" s="214">
        <f t="shared" si="17"/>
        <v>0.16490137883333331</v>
      </c>
      <c r="F61" s="214">
        <f t="shared" si="17"/>
        <v>0.16101807799999998</v>
      </c>
      <c r="G61" s="214">
        <f t="shared" si="17"/>
        <v>9.9000000000000008E-3</v>
      </c>
      <c r="H61" s="214">
        <f t="shared" si="17"/>
        <v>1.8944812499999998E-2</v>
      </c>
      <c r="I61" s="214">
        <f t="shared" si="18"/>
        <v>3.2440924999999995E-2</v>
      </c>
      <c r="J61" s="214">
        <f t="shared" si="57"/>
        <v>5.0378624999999996E-2</v>
      </c>
      <c r="K61" s="214">
        <f t="shared" si="57"/>
        <v>5.2149624999999998E-2</v>
      </c>
      <c r="L61" s="214">
        <f t="shared" si="57"/>
        <v>2.4843162499999995E-2</v>
      </c>
      <c r="M61" s="214">
        <f t="shared" si="57"/>
        <v>3.364109374999999E-2</v>
      </c>
      <c r="N61" s="214">
        <f t="shared" si="57"/>
        <v>2.4796876983749994E-2</v>
      </c>
      <c r="O61" s="214">
        <f t="shared" si="57"/>
        <v>2.6464374999999998E-2</v>
      </c>
      <c r="P61" s="214">
        <f t="shared" si="57"/>
        <v>1.9749333333333334E-2</v>
      </c>
      <c r="Q61" s="214">
        <f t="shared" si="57"/>
        <v>0</v>
      </c>
      <c r="R61" s="214">
        <f t="shared" si="57"/>
        <v>4.6682486666666662E-2</v>
      </c>
      <c r="S61" s="214">
        <f t="shared" si="57"/>
        <v>7.5990849999999999E-2</v>
      </c>
      <c r="T61" s="214">
        <f t="shared" si="57"/>
        <v>0</v>
      </c>
      <c r="U61" s="214">
        <f t="shared" si="57"/>
        <v>0</v>
      </c>
      <c r="V61" s="214">
        <f t="shared" si="57"/>
        <v>1.6689949999999999E-2</v>
      </c>
      <c r="W61" s="214">
        <f t="shared" si="57"/>
        <v>1.8656066666666665E-2</v>
      </c>
      <c r="X61" s="214">
        <f t="shared" si="57"/>
        <v>1.7868077083333333E-2</v>
      </c>
      <c r="Y61" s="214">
        <f t="shared" si="57"/>
        <v>1.2527333333333335E-2</v>
      </c>
      <c r="Z61" s="214">
        <f t="shared" si="57"/>
        <v>2.6054208333333335E-2</v>
      </c>
      <c r="AA61" s="214">
        <f t="shared" si="57"/>
        <v>2.5874999999999999E-2</v>
      </c>
      <c r="AB61" s="214">
        <f t="shared" si="57"/>
        <v>2.4808949999999996E-2</v>
      </c>
      <c r="AC61" s="214">
        <f t="shared" si="57"/>
        <v>1.4957475E-2</v>
      </c>
      <c r="AD61" s="214">
        <f t="shared" si="57"/>
        <v>9.56498125E-3</v>
      </c>
      <c r="AE61" s="214">
        <f t="shared" si="57"/>
        <v>0</v>
      </c>
      <c r="AF61" s="214">
        <f t="shared" si="57"/>
        <v>0.16147690997760006</v>
      </c>
      <c r="AG61" s="214">
        <f t="shared" si="57"/>
        <v>0.17964099400000003</v>
      </c>
      <c r="AH61" s="214">
        <f t="shared" si="57"/>
        <v>0</v>
      </c>
      <c r="AI61" s="214">
        <f t="shared" si="57"/>
        <v>7.3829999999999998E-3</v>
      </c>
      <c r="AJ61" s="214">
        <f t="shared" si="57"/>
        <v>2.35934E-2</v>
      </c>
      <c r="AK61" s="214">
        <f t="shared" si="57"/>
        <v>0</v>
      </c>
      <c r="AL61" s="214">
        <f t="shared" si="57"/>
        <v>1.8825787499999996E-2</v>
      </c>
      <c r="AM61" s="214">
        <f t="shared" si="57"/>
        <v>1.9923749999999997E-2</v>
      </c>
      <c r="AN61" s="214">
        <f t="shared" si="57"/>
        <v>4.1236124999999998E-2</v>
      </c>
      <c r="AO61" s="214">
        <f t="shared" si="57"/>
        <v>2.9956652833333333E-2</v>
      </c>
      <c r="AP61" s="214">
        <f t="shared" si="57"/>
        <v>0.13890151374999998</v>
      </c>
      <c r="AQ61" s="214">
        <f t="shared" si="57"/>
        <v>0</v>
      </c>
      <c r="AR61" s="214">
        <f t="shared" si="57"/>
        <v>3.5469846749999999E-2</v>
      </c>
      <c r="AS61" s="214">
        <f t="shared" si="57"/>
        <v>1.7646749999999999E-2</v>
      </c>
      <c r="AT61" s="214">
        <f t="shared" si="57"/>
        <v>1.5897552083333336E-2</v>
      </c>
      <c r="AU61" s="214">
        <f t="shared" si="57"/>
        <v>3.2035358333333333E-2</v>
      </c>
      <c r="AV61" s="214">
        <f t="shared" si="57"/>
        <v>3.9146E-2</v>
      </c>
      <c r="AW61" s="214">
        <f t="shared" si="57"/>
        <v>3.8346328333333332E-2</v>
      </c>
      <c r="AX61" s="214">
        <f t="shared" si="57"/>
        <v>0.14040500732142852</v>
      </c>
      <c r="AY61" s="214">
        <f t="shared" si="57"/>
        <v>5.2265199999999998E-2</v>
      </c>
      <c r="AZ61" s="214">
        <f t="shared" si="57"/>
        <v>5.8454499999999993E-2</v>
      </c>
      <c r="BA61" s="214">
        <f t="shared" si="57"/>
        <v>0.10963164666666667</v>
      </c>
      <c r="BB61" s="214">
        <f t="shared" si="57"/>
        <v>0.3295575435264001</v>
      </c>
      <c r="BC61" s="214">
        <f t="shared" si="57"/>
        <v>0.10487802857142857</v>
      </c>
      <c r="BD61" s="214">
        <f t="shared" si="57"/>
        <v>0.5416557163315201</v>
      </c>
      <c r="BE61" s="214">
        <f t="shared" si="57"/>
        <v>1.7476837499999998E-2</v>
      </c>
      <c r="BF61" s="214">
        <f t="shared" si="57"/>
        <v>0</v>
      </c>
      <c r="BG61" s="214">
        <f t="shared" si="57"/>
        <v>5.5570432692307672E-2</v>
      </c>
      <c r="BH61" s="214">
        <f t="shared" si="57"/>
        <v>7.1769650416666664E-2</v>
      </c>
      <c r="BI61" s="214">
        <f t="shared" si="57"/>
        <v>0</v>
      </c>
      <c r="BJ61" s="214">
        <f t="shared" si="57"/>
        <v>0</v>
      </c>
      <c r="BK61" s="214">
        <f t="shared" si="57"/>
        <v>3.5398916666666662E-2</v>
      </c>
      <c r="BL61" s="214">
        <f t="shared" si="57"/>
        <v>3.7034790623999995E-2</v>
      </c>
      <c r="BM61" s="214">
        <f t="shared" si="57"/>
        <v>0.12828249999999999</v>
      </c>
      <c r="BN61" s="214">
        <f t="shared" si="57"/>
        <v>0.27375749999999999</v>
      </c>
      <c r="BO61" s="214">
        <f t="shared" si="57"/>
        <v>8.0074499999999993E-2</v>
      </c>
      <c r="BP61" s="214">
        <f t="shared" si="57"/>
        <v>9.4927947916666658E-2</v>
      </c>
      <c r="BQ61" s="214">
        <f t="shared" si="57"/>
        <v>0.12250854166666666</v>
      </c>
      <c r="BR61" s="214">
        <f t="shared" si="57"/>
        <v>9.0456924250000001E-2</v>
      </c>
      <c r="BS61" s="214">
        <f t="shared" si="57"/>
        <v>1.2937499999999999E-2</v>
      </c>
      <c r="BT61" s="214">
        <f t="shared" si="57"/>
        <v>7.0977999999999996E-3</v>
      </c>
      <c r="BU61" s="214">
        <f t="shared" si="57"/>
        <v>3.7260000000000001E-3</v>
      </c>
      <c r="BV61" s="214">
        <f t="shared" si="51"/>
        <v>0.11546257969645436</v>
      </c>
      <c r="BW61" s="214">
        <f t="shared" si="52"/>
        <v>5.0904063216335407E-2</v>
      </c>
      <c r="BX61" s="214">
        <f t="shared" si="53"/>
        <v>1.7861232808330268E-2</v>
      </c>
      <c r="BY61" s="214">
        <f t="shared" si="54"/>
        <v>6.6853413834725844E-2</v>
      </c>
      <c r="BZ61" s="214">
        <f t="shared" si="55"/>
        <v>1.9626493576421676E-2</v>
      </c>
      <c r="CA61" s="295">
        <f t="shared" si="25"/>
        <v>4.8158424930476089</v>
      </c>
      <c r="CB61" s="163">
        <f t="shared" si="38"/>
        <v>0.2</v>
      </c>
      <c r="CC61" s="163">
        <f t="shared" si="26"/>
        <v>0.50158424930476098</v>
      </c>
      <c r="CD61" s="163">
        <f t="shared" si="27"/>
        <v>0.22083333333333335</v>
      </c>
      <c r="CE61" s="165">
        <f t="shared" si="28"/>
        <v>4.0934249104095146</v>
      </c>
      <c r="CF61" s="163">
        <f>'Other Income'!$B$20/12</f>
        <v>1.0929316444444444</v>
      </c>
      <c r="CG61" s="302">
        <f t="shared" si="16"/>
        <v>5.3863565548539594</v>
      </c>
      <c r="CH61" s="295">
        <f t="shared" si="29"/>
        <v>4.5451347099153416</v>
      </c>
      <c r="CI61" s="163">
        <f t="shared" si="30"/>
        <v>0.2</v>
      </c>
      <c r="CJ61" s="163">
        <f t="shared" si="31"/>
        <v>0.47451347099153418</v>
      </c>
      <c r="CK61" s="163">
        <f t="shared" si="32"/>
        <v>0.22083333333333335</v>
      </c>
      <c r="CL61" s="165">
        <f t="shared" si="33"/>
        <v>3.8497879055904742</v>
      </c>
      <c r="CM61" s="296">
        <f t="shared" si="34"/>
        <v>5.1427195500349185</v>
      </c>
    </row>
    <row r="62" spans="2:91" s="159" customFormat="1" x14ac:dyDescent="0.25">
      <c r="B62" s="257">
        <f t="shared" si="35"/>
        <v>41</v>
      </c>
      <c r="C62" s="255">
        <f t="shared" si="36"/>
        <v>46538</v>
      </c>
      <c r="D62" s="214">
        <f t="shared" si="37"/>
        <v>0.46888359297024007</v>
      </c>
      <c r="E62" s="214">
        <f t="shared" si="17"/>
        <v>0.16490137883333331</v>
      </c>
      <c r="F62" s="214">
        <f t="shared" si="17"/>
        <v>0.16101807799999998</v>
      </c>
      <c r="G62" s="214">
        <f t="shared" si="17"/>
        <v>9.9000000000000008E-3</v>
      </c>
      <c r="H62" s="214">
        <f t="shared" si="17"/>
        <v>1.8944812499999998E-2</v>
      </c>
      <c r="I62" s="214">
        <f t="shared" si="18"/>
        <v>3.2440924999999995E-2</v>
      </c>
      <c r="J62" s="214">
        <f t="shared" si="57"/>
        <v>5.0378624999999996E-2</v>
      </c>
      <c r="K62" s="214">
        <f t="shared" si="57"/>
        <v>5.2149624999999998E-2</v>
      </c>
      <c r="L62" s="214">
        <f t="shared" si="57"/>
        <v>2.4843162499999995E-2</v>
      </c>
      <c r="M62" s="214">
        <f t="shared" si="57"/>
        <v>3.364109374999999E-2</v>
      </c>
      <c r="N62" s="214">
        <f t="shared" si="57"/>
        <v>2.4796876983749994E-2</v>
      </c>
      <c r="O62" s="214">
        <f t="shared" si="57"/>
        <v>2.6464374999999998E-2</v>
      </c>
      <c r="P62" s="214">
        <f t="shared" si="57"/>
        <v>1.9749333333333334E-2</v>
      </c>
      <c r="Q62" s="214">
        <f t="shared" si="57"/>
        <v>0</v>
      </c>
      <c r="R62" s="214">
        <f t="shared" si="57"/>
        <v>4.6682486666666662E-2</v>
      </c>
      <c r="S62" s="214">
        <f t="shared" si="57"/>
        <v>7.5990849999999999E-2</v>
      </c>
      <c r="T62" s="214">
        <f t="shared" si="57"/>
        <v>0</v>
      </c>
      <c r="U62" s="214">
        <f t="shared" si="57"/>
        <v>0</v>
      </c>
      <c r="V62" s="214">
        <f t="shared" si="57"/>
        <v>1.6689949999999999E-2</v>
      </c>
      <c r="W62" s="214">
        <f t="shared" si="57"/>
        <v>1.8656066666666665E-2</v>
      </c>
      <c r="X62" s="214">
        <f t="shared" si="57"/>
        <v>1.7868077083333333E-2</v>
      </c>
      <c r="Y62" s="214">
        <f t="shared" si="57"/>
        <v>1.2527333333333335E-2</v>
      </c>
      <c r="Z62" s="214">
        <f t="shared" si="57"/>
        <v>2.6054208333333335E-2</v>
      </c>
      <c r="AA62" s="214">
        <f t="shared" si="57"/>
        <v>2.5874999999999999E-2</v>
      </c>
      <c r="AB62" s="214">
        <f t="shared" si="57"/>
        <v>2.4808949999999996E-2</v>
      </c>
      <c r="AC62" s="214">
        <f t="shared" si="57"/>
        <v>1.4957475E-2</v>
      </c>
      <c r="AD62" s="214">
        <f t="shared" si="57"/>
        <v>9.56498125E-3</v>
      </c>
      <c r="AE62" s="214">
        <f t="shared" si="57"/>
        <v>0</v>
      </c>
      <c r="AF62" s="214">
        <f t="shared" si="57"/>
        <v>0.16147690997760006</v>
      </c>
      <c r="AG62" s="214">
        <f t="shared" si="57"/>
        <v>0.17964099400000003</v>
      </c>
      <c r="AH62" s="214">
        <f t="shared" si="57"/>
        <v>0</v>
      </c>
      <c r="AI62" s="214">
        <f t="shared" si="57"/>
        <v>7.3829999999999998E-3</v>
      </c>
      <c r="AJ62" s="214">
        <f t="shared" si="57"/>
        <v>2.35934E-2</v>
      </c>
      <c r="AK62" s="214">
        <f t="shared" si="57"/>
        <v>0</v>
      </c>
      <c r="AL62" s="214">
        <f t="shared" si="57"/>
        <v>1.8825787499999996E-2</v>
      </c>
      <c r="AM62" s="214">
        <f t="shared" si="57"/>
        <v>1.9923749999999997E-2</v>
      </c>
      <c r="AN62" s="214">
        <f t="shared" si="57"/>
        <v>4.1236124999999998E-2</v>
      </c>
      <c r="AO62" s="214">
        <f t="shared" si="57"/>
        <v>2.9956652833333333E-2</v>
      </c>
      <c r="AP62" s="214">
        <f t="shared" si="57"/>
        <v>0.13890151374999998</v>
      </c>
      <c r="AQ62" s="214">
        <f t="shared" si="57"/>
        <v>0</v>
      </c>
      <c r="AR62" s="214">
        <f t="shared" si="57"/>
        <v>3.5469846749999999E-2</v>
      </c>
      <c r="AS62" s="214">
        <f t="shared" si="57"/>
        <v>1.7646749999999999E-2</v>
      </c>
      <c r="AT62" s="214">
        <f t="shared" si="57"/>
        <v>1.5897552083333336E-2</v>
      </c>
      <c r="AU62" s="214">
        <f t="shared" si="57"/>
        <v>3.2035358333333333E-2</v>
      </c>
      <c r="AV62" s="214">
        <f t="shared" si="57"/>
        <v>3.9146E-2</v>
      </c>
      <c r="AW62" s="214">
        <f t="shared" si="57"/>
        <v>3.8346328333333332E-2</v>
      </c>
      <c r="AX62" s="214">
        <f t="shared" si="57"/>
        <v>0.14040500732142852</v>
      </c>
      <c r="AY62" s="214">
        <f t="shared" si="57"/>
        <v>5.2265199999999998E-2</v>
      </c>
      <c r="AZ62" s="214">
        <f t="shared" si="57"/>
        <v>5.8454499999999993E-2</v>
      </c>
      <c r="BA62" s="214">
        <f t="shared" si="57"/>
        <v>0.10963164666666667</v>
      </c>
      <c r="BB62" s="214">
        <f t="shared" si="57"/>
        <v>0.3295575435264001</v>
      </c>
      <c r="BC62" s="214">
        <f t="shared" si="57"/>
        <v>0.10487802857142857</v>
      </c>
      <c r="BD62" s="214">
        <f t="shared" si="57"/>
        <v>0.5416557163315201</v>
      </c>
      <c r="BE62" s="214">
        <f t="shared" si="57"/>
        <v>1.7476837499999998E-2</v>
      </c>
      <c r="BF62" s="214">
        <f t="shared" si="57"/>
        <v>0</v>
      </c>
      <c r="BG62" s="214">
        <f t="shared" si="57"/>
        <v>5.5570432692307672E-2</v>
      </c>
      <c r="BH62" s="214">
        <f t="shared" si="57"/>
        <v>7.1769650416666664E-2</v>
      </c>
      <c r="BI62" s="214">
        <f t="shared" si="57"/>
        <v>0</v>
      </c>
      <c r="BJ62" s="214">
        <f t="shared" si="57"/>
        <v>0</v>
      </c>
      <c r="BK62" s="214">
        <f t="shared" si="57"/>
        <v>3.5398916666666662E-2</v>
      </c>
      <c r="BL62" s="214">
        <f t="shared" si="57"/>
        <v>3.7034790623999995E-2</v>
      </c>
      <c r="BM62" s="214">
        <f t="shared" si="57"/>
        <v>0.12828249999999999</v>
      </c>
      <c r="BN62" s="214">
        <f t="shared" si="57"/>
        <v>0.27375749999999999</v>
      </c>
      <c r="BO62" s="214">
        <f t="shared" si="57"/>
        <v>8.0074499999999993E-2</v>
      </c>
      <c r="BP62" s="214">
        <f t="shared" si="57"/>
        <v>9.4927947916666658E-2</v>
      </c>
      <c r="BQ62" s="214">
        <f t="shared" si="57"/>
        <v>0.12250854166666666</v>
      </c>
      <c r="BR62" s="214">
        <f t="shared" si="57"/>
        <v>9.0456924250000001E-2</v>
      </c>
      <c r="BS62" s="214">
        <f t="shared" si="57"/>
        <v>1.2937499999999999E-2</v>
      </c>
      <c r="BT62" s="214">
        <f t="shared" si="57"/>
        <v>7.0977999999999996E-3</v>
      </c>
      <c r="BU62" s="214">
        <f t="shared" si="57"/>
        <v>3.7260000000000001E-3</v>
      </c>
      <c r="BV62" s="214">
        <f t="shared" si="51"/>
        <v>0.11546257969645436</v>
      </c>
      <c r="BW62" s="214">
        <f t="shared" si="52"/>
        <v>5.0904063216335407E-2</v>
      </c>
      <c r="BX62" s="214">
        <f t="shared" si="53"/>
        <v>1.7861232808330268E-2</v>
      </c>
      <c r="BY62" s="214">
        <f t="shared" si="54"/>
        <v>6.6853413834725844E-2</v>
      </c>
      <c r="BZ62" s="214">
        <f t="shared" si="55"/>
        <v>1.9626493576421676E-2</v>
      </c>
      <c r="CA62" s="295">
        <f t="shared" si="25"/>
        <v>4.8158424930476089</v>
      </c>
      <c r="CB62" s="163">
        <f t="shared" si="38"/>
        <v>0.2</v>
      </c>
      <c r="CC62" s="163">
        <f t="shared" si="26"/>
        <v>0.50158424930476098</v>
      </c>
      <c r="CD62" s="163">
        <f t="shared" si="27"/>
        <v>0.22083333333333335</v>
      </c>
      <c r="CE62" s="165">
        <f t="shared" si="28"/>
        <v>4.0934249104095146</v>
      </c>
      <c r="CF62" s="163">
        <f>'Other Income'!$B$20/12</f>
        <v>1.0929316444444444</v>
      </c>
      <c r="CG62" s="302">
        <f t="shared" si="16"/>
        <v>5.3863565548539594</v>
      </c>
      <c r="CH62" s="295">
        <f t="shared" si="29"/>
        <v>4.5451347099153416</v>
      </c>
      <c r="CI62" s="163">
        <f t="shared" si="30"/>
        <v>0.2</v>
      </c>
      <c r="CJ62" s="163">
        <f t="shared" si="31"/>
        <v>0.47451347099153418</v>
      </c>
      <c r="CK62" s="163">
        <f t="shared" si="32"/>
        <v>0.22083333333333335</v>
      </c>
      <c r="CL62" s="165">
        <f t="shared" si="33"/>
        <v>3.8497879055904742</v>
      </c>
      <c r="CM62" s="296">
        <f t="shared" si="34"/>
        <v>5.1427195500349185</v>
      </c>
    </row>
    <row r="63" spans="2:91" s="159" customFormat="1" x14ac:dyDescent="0.25">
      <c r="B63" s="257">
        <f t="shared" si="35"/>
        <v>42</v>
      </c>
      <c r="C63" s="255">
        <f t="shared" si="36"/>
        <v>46568</v>
      </c>
      <c r="D63" s="214">
        <f t="shared" si="37"/>
        <v>0.46888359297024007</v>
      </c>
      <c r="E63" s="214">
        <f t="shared" si="17"/>
        <v>0.16490137883333331</v>
      </c>
      <c r="F63" s="214">
        <f t="shared" si="17"/>
        <v>0.16101807799999998</v>
      </c>
      <c r="G63" s="214">
        <f t="shared" si="17"/>
        <v>9.9000000000000008E-3</v>
      </c>
      <c r="H63" s="214">
        <f t="shared" si="17"/>
        <v>1.8944812499999998E-2</v>
      </c>
      <c r="I63" s="214">
        <f t="shared" si="18"/>
        <v>3.2440924999999995E-2</v>
      </c>
      <c r="J63" s="214">
        <f t="shared" si="57"/>
        <v>5.0378624999999996E-2</v>
      </c>
      <c r="K63" s="214">
        <f t="shared" si="57"/>
        <v>5.2149624999999998E-2</v>
      </c>
      <c r="L63" s="214">
        <f t="shared" si="57"/>
        <v>2.4843162499999995E-2</v>
      </c>
      <c r="M63" s="214">
        <f t="shared" si="57"/>
        <v>3.364109374999999E-2</v>
      </c>
      <c r="N63" s="214">
        <f t="shared" si="57"/>
        <v>2.4796876983749994E-2</v>
      </c>
      <c r="O63" s="214">
        <f t="shared" si="57"/>
        <v>2.6464374999999998E-2</v>
      </c>
      <c r="P63" s="214">
        <f t="shared" si="57"/>
        <v>1.9749333333333334E-2</v>
      </c>
      <c r="Q63" s="214">
        <f t="shared" si="57"/>
        <v>0</v>
      </c>
      <c r="R63" s="214">
        <f t="shared" si="57"/>
        <v>4.6682486666666662E-2</v>
      </c>
      <c r="S63" s="214">
        <f t="shared" si="57"/>
        <v>7.5990849999999999E-2</v>
      </c>
      <c r="T63" s="214">
        <f t="shared" si="57"/>
        <v>0</v>
      </c>
      <c r="U63" s="214">
        <f t="shared" si="57"/>
        <v>0</v>
      </c>
      <c r="V63" s="214">
        <f t="shared" si="57"/>
        <v>1.6689949999999999E-2</v>
      </c>
      <c r="W63" s="214">
        <f t="shared" si="57"/>
        <v>1.8656066666666665E-2</v>
      </c>
      <c r="X63" s="214">
        <f t="shared" si="57"/>
        <v>1.7868077083333333E-2</v>
      </c>
      <c r="Y63" s="214">
        <f t="shared" si="57"/>
        <v>1.2527333333333335E-2</v>
      </c>
      <c r="Z63" s="214">
        <f t="shared" si="57"/>
        <v>2.6054208333333335E-2</v>
      </c>
      <c r="AA63" s="214">
        <f t="shared" si="57"/>
        <v>2.5874999999999999E-2</v>
      </c>
      <c r="AB63" s="214">
        <f t="shared" si="57"/>
        <v>2.4808949999999996E-2</v>
      </c>
      <c r="AC63" s="214">
        <f t="shared" si="57"/>
        <v>1.4957475E-2</v>
      </c>
      <c r="AD63" s="214">
        <f t="shared" si="57"/>
        <v>9.56498125E-3</v>
      </c>
      <c r="AE63" s="214">
        <f t="shared" si="57"/>
        <v>0</v>
      </c>
      <c r="AF63" s="214">
        <f t="shared" si="57"/>
        <v>0.16147690997760006</v>
      </c>
      <c r="AG63" s="214">
        <f t="shared" si="57"/>
        <v>0.17964099400000003</v>
      </c>
      <c r="AH63" s="214">
        <f t="shared" si="57"/>
        <v>0</v>
      </c>
      <c r="AI63" s="214">
        <f t="shared" si="57"/>
        <v>7.3829999999999998E-3</v>
      </c>
      <c r="AJ63" s="214">
        <f t="shared" si="57"/>
        <v>2.35934E-2</v>
      </c>
      <c r="AK63" s="214">
        <f t="shared" si="57"/>
        <v>0</v>
      </c>
      <c r="AL63" s="214">
        <f t="shared" si="57"/>
        <v>1.8825787499999996E-2</v>
      </c>
      <c r="AM63" s="214">
        <f t="shared" si="57"/>
        <v>1.9923749999999997E-2</v>
      </c>
      <c r="AN63" s="214">
        <f t="shared" si="57"/>
        <v>4.1236124999999998E-2</v>
      </c>
      <c r="AO63" s="214">
        <f t="shared" si="57"/>
        <v>2.9956652833333333E-2</v>
      </c>
      <c r="AP63" s="214">
        <f t="shared" si="57"/>
        <v>0.13890151374999998</v>
      </c>
      <c r="AQ63" s="214">
        <f t="shared" si="57"/>
        <v>0</v>
      </c>
      <c r="AR63" s="214">
        <f t="shared" si="57"/>
        <v>3.5469846749999999E-2</v>
      </c>
      <c r="AS63" s="214">
        <f t="shared" si="57"/>
        <v>1.7646749999999999E-2</v>
      </c>
      <c r="AT63" s="214">
        <f t="shared" si="57"/>
        <v>1.5897552083333336E-2</v>
      </c>
      <c r="AU63" s="214">
        <f t="shared" si="57"/>
        <v>3.2035358333333333E-2</v>
      </c>
      <c r="AV63" s="214">
        <f t="shared" si="57"/>
        <v>3.9146E-2</v>
      </c>
      <c r="AW63" s="214">
        <f t="shared" si="57"/>
        <v>3.8346328333333332E-2</v>
      </c>
      <c r="AX63" s="214">
        <f t="shared" si="57"/>
        <v>0.14040500732142852</v>
      </c>
      <c r="AY63" s="214">
        <f t="shared" si="57"/>
        <v>5.2265199999999998E-2</v>
      </c>
      <c r="AZ63" s="214">
        <f t="shared" si="57"/>
        <v>5.8454499999999993E-2</v>
      </c>
      <c r="BA63" s="214">
        <f t="shared" si="57"/>
        <v>0.10963164666666667</v>
      </c>
      <c r="BB63" s="214">
        <f t="shared" si="57"/>
        <v>0.3295575435264001</v>
      </c>
      <c r="BC63" s="214">
        <f t="shared" si="57"/>
        <v>0.10487802857142857</v>
      </c>
      <c r="BD63" s="214">
        <f t="shared" si="57"/>
        <v>0.5416557163315201</v>
      </c>
      <c r="BE63" s="214">
        <f t="shared" si="57"/>
        <v>1.7476837499999998E-2</v>
      </c>
      <c r="BF63" s="214">
        <f t="shared" si="57"/>
        <v>0</v>
      </c>
      <c r="BG63" s="214">
        <f t="shared" si="57"/>
        <v>5.5570432692307672E-2</v>
      </c>
      <c r="BH63" s="214">
        <f t="shared" si="57"/>
        <v>7.1769650416666664E-2</v>
      </c>
      <c r="BI63" s="214">
        <f t="shared" si="57"/>
        <v>0</v>
      </c>
      <c r="BJ63" s="214">
        <f t="shared" si="57"/>
        <v>0</v>
      </c>
      <c r="BK63" s="214">
        <f t="shared" si="57"/>
        <v>3.5398916666666662E-2</v>
      </c>
      <c r="BL63" s="214">
        <f t="shared" si="57"/>
        <v>3.7034790623999995E-2</v>
      </c>
      <c r="BM63" s="214">
        <f t="shared" si="57"/>
        <v>0.12828249999999999</v>
      </c>
      <c r="BN63" s="214">
        <f t="shared" si="57"/>
        <v>0.27375749999999999</v>
      </c>
      <c r="BO63" s="214">
        <f t="shared" si="57"/>
        <v>9.2085674999999978E-2</v>
      </c>
      <c r="BP63" s="214">
        <f t="shared" si="57"/>
        <v>9.4927947916666658E-2</v>
      </c>
      <c r="BQ63" s="214">
        <f t="shared" si="57"/>
        <v>0.12250854166666666</v>
      </c>
      <c r="BR63" s="214">
        <f t="shared" si="57"/>
        <v>9.0456924250000001E-2</v>
      </c>
      <c r="BS63" s="214">
        <f t="shared" si="57"/>
        <v>1.2937499999999999E-2</v>
      </c>
      <c r="BT63" s="214">
        <f t="shared" si="57"/>
        <v>7.0977999999999996E-3</v>
      </c>
      <c r="BU63" s="214">
        <f t="shared" ref="J63:BU67" si="58">IF($C63&gt;BU$14,BU62,IF(AND(MONTH($C63)-MONTH(BU$5)=0,MOD((YEAR(BU$5)-YEAR($C63)),3)=0),BU62*(1+BU$16),BU62))</f>
        <v>3.7260000000000001E-3</v>
      </c>
      <c r="BV63" s="214">
        <f t="shared" si="51"/>
        <v>0.11546257969645436</v>
      </c>
      <c r="BW63" s="214">
        <f t="shared" si="52"/>
        <v>5.0904063216335407E-2</v>
      </c>
      <c r="BX63" s="214">
        <f t="shared" si="53"/>
        <v>1.7861232808330268E-2</v>
      </c>
      <c r="BY63" s="214">
        <f t="shared" si="54"/>
        <v>6.6853413834725844E-2</v>
      </c>
      <c r="BZ63" s="214">
        <f t="shared" si="55"/>
        <v>1.9626493576421676E-2</v>
      </c>
      <c r="CA63" s="295">
        <f t="shared" si="25"/>
        <v>4.8278536680476085</v>
      </c>
      <c r="CB63" s="163">
        <f t="shared" si="38"/>
        <v>0.2</v>
      </c>
      <c r="CC63" s="163">
        <f t="shared" si="26"/>
        <v>0.50278536680476094</v>
      </c>
      <c r="CD63" s="163">
        <f t="shared" si="27"/>
        <v>0.22083333333333335</v>
      </c>
      <c r="CE63" s="165">
        <f t="shared" si="28"/>
        <v>4.1042349679095143</v>
      </c>
      <c r="CF63" s="163">
        <f>'Other Income'!$B$20/12</f>
        <v>1.0929316444444444</v>
      </c>
      <c r="CG63" s="302">
        <f t="shared" si="16"/>
        <v>5.397166612353959</v>
      </c>
      <c r="CH63" s="295">
        <f t="shared" si="29"/>
        <v>4.5571458849153412</v>
      </c>
      <c r="CI63" s="163">
        <f t="shared" si="30"/>
        <v>0.2</v>
      </c>
      <c r="CJ63" s="163">
        <f t="shared" si="31"/>
        <v>0.47571458849153414</v>
      </c>
      <c r="CK63" s="163">
        <f t="shared" si="32"/>
        <v>0.22083333333333335</v>
      </c>
      <c r="CL63" s="165">
        <f t="shared" si="33"/>
        <v>3.8605979630904739</v>
      </c>
      <c r="CM63" s="296">
        <f t="shared" si="34"/>
        <v>5.1535296075349182</v>
      </c>
    </row>
    <row r="64" spans="2:91" s="159" customFormat="1" x14ac:dyDescent="0.25">
      <c r="B64" s="257">
        <f t="shared" si="35"/>
        <v>43</v>
      </c>
      <c r="C64" s="255">
        <f t="shared" si="36"/>
        <v>46599</v>
      </c>
      <c r="D64" s="214">
        <f t="shared" si="37"/>
        <v>0.46888359297024007</v>
      </c>
      <c r="E64" s="214">
        <f t="shared" si="17"/>
        <v>0.16490137883333331</v>
      </c>
      <c r="F64" s="214">
        <f t="shared" si="17"/>
        <v>0.16101807799999998</v>
      </c>
      <c r="G64" s="214">
        <f t="shared" si="17"/>
        <v>9.9000000000000008E-3</v>
      </c>
      <c r="H64" s="214">
        <f t="shared" si="17"/>
        <v>1.8944812499999998E-2</v>
      </c>
      <c r="I64" s="214">
        <f t="shared" si="18"/>
        <v>3.2440924999999995E-2</v>
      </c>
      <c r="J64" s="214">
        <f t="shared" si="58"/>
        <v>5.0378624999999996E-2</v>
      </c>
      <c r="K64" s="214">
        <f t="shared" si="58"/>
        <v>5.2149624999999998E-2</v>
      </c>
      <c r="L64" s="214">
        <f t="shared" si="58"/>
        <v>2.4843162499999995E-2</v>
      </c>
      <c r="M64" s="214">
        <f t="shared" si="58"/>
        <v>3.364109374999999E-2</v>
      </c>
      <c r="N64" s="214">
        <f t="shared" si="58"/>
        <v>2.4796876983749994E-2</v>
      </c>
      <c r="O64" s="214">
        <f t="shared" si="58"/>
        <v>2.6464374999999998E-2</v>
      </c>
      <c r="P64" s="214">
        <f t="shared" si="58"/>
        <v>1.9749333333333334E-2</v>
      </c>
      <c r="Q64" s="214">
        <f t="shared" si="58"/>
        <v>0</v>
      </c>
      <c r="R64" s="214">
        <f t="shared" si="58"/>
        <v>4.6682486666666662E-2</v>
      </c>
      <c r="S64" s="214">
        <f t="shared" si="58"/>
        <v>7.5990849999999999E-2</v>
      </c>
      <c r="T64" s="214">
        <f t="shared" si="58"/>
        <v>0</v>
      </c>
      <c r="U64" s="214">
        <f t="shared" si="58"/>
        <v>0</v>
      </c>
      <c r="V64" s="214">
        <f t="shared" si="58"/>
        <v>1.6689949999999999E-2</v>
      </c>
      <c r="W64" s="214">
        <f t="shared" si="58"/>
        <v>1.8656066666666665E-2</v>
      </c>
      <c r="X64" s="214">
        <f t="shared" si="58"/>
        <v>1.7868077083333333E-2</v>
      </c>
      <c r="Y64" s="214">
        <f t="shared" si="58"/>
        <v>1.2527333333333335E-2</v>
      </c>
      <c r="Z64" s="214">
        <f t="shared" si="58"/>
        <v>2.6054208333333335E-2</v>
      </c>
      <c r="AA64" s="214">
        <f t="shared" si="58"/>
        <v>2.5874999999999999E-2</v>
      </c>
      <c r="AB64" s="214">
        <f t="shared" si="58"/>
        <v>2.4808949999999996E-2</v>
      </c>
      <c r="AC64" s="214">
        <f t="shared" si="58"/>
        <v>1.4957475E-2</v>
      </c>
      <c r="AD64" s="214">
        <f t="shared" si="58"/>
        <v>9.56498125E-3</v>
      </c>
      <c r="AE64" s="214">
        <f t="shared" si="58"/>
        <v>0</v>
      </c>
      <c r="AF64" s="214">
        <f t="shared" si="58"/>
        <v>0.16147690997760006</v>
      </c>
      <c r="AG64" s="214">
        <f t="shared" si="58"/>
        <v>0.17964099400000003</v>
      </c>
      <c r="AH64" s="214">
        <f t="shared" si="58"/>
        <v>0</v>
      </c>
      <c r="AI64" s="214">
        <f t="shared" si="58"/>
        <v>7.3829999999999998E-3</v>
      </c>
      <c r="AJ64" s="214">
        <f t="shared" si="58"/>
        <v>2.35934E-2</v>
      </c>
      <c r="AK64" s="214">
        <f t="shared" si="58"/>
        <v>0</v>
      </c>
      <c r="AL64" s="214">
        <f t="shared" si="58"/>
        <v>1.8825787499999996E-2</v>
      </c>
      <c r="AM64" s="214">
        <f t="shared" si="58"/>
        <v>1.9923749999999997E-2</v>
      </c>
      <c r="AN64" s="214">
        <f t="shared" si="58"/>
        <v>4.1236124999999998E-2</v>
      </c>
      <c r="AO64" s="214">
        <f t="shared" si="58"/>
        <v>2.9956652833333333E-2</v>
      </c>
      <c r="AP64" s="214">
        <f t="shared" si="58"/>
        <v>0.13890151374999998</v>
      </c>
      <c r="AQ64" s="214">
        <f t="shared" si="58"/>
        <v>0</v>
      </c>
      <c r="AR64" s="214">
        <f t="shared" si="58"/>
        <v>3.5469846749999999E-2</v>
      </c>
      <c r="AS64" s="214">
        <f t="shared" si="58"/>
        <v>1.7646749999999999E-2</v>
      </c>
      <c r="AT64" s="214">
        <f t="shared" si="58"/>
        <v>1.5897552083333336E-2</v>
      </c>
      <c r="AU64" s="214">
        <f t="shared" si="58"/>
        <v>3.2035358333333333E-2</v>
      </c>
      <c r="AV64" s="214">
        <f t="shared" si="58"/>
        <v>3.9146E-2</v>
      </c>
      <c r="AW64" s="214">
        <f t="shared" si="58"/>
        <v>3.8346328333333332E-2</v>
      </c>
      <c r="AX64" s="214">
        <f t="shared" si="58"/>
        <v>0.14040500732142852</v>
      </c>
      <c r="AY64" s="214">
        <f t="shared" si="58"/>
        <v>5.2265199999999998E-2</v>
      </c>
      <c r="AZ64" s="214">
        <f t="shared" si="58"/>
        <v>5.8454499999999993E-2</v>
      </c>
      <c r="BA64" s="214">
        <f t="shared" si="58"/>
        <v>0.10963164666666667</v>
      </c>
      <c r="BB64" s="214">
        <f t="shared" si="58"/>
        <v>0.3295575435264001</v>
      </c>
      <c r="BC64" s="214">
        <f t="shared" si="58"/>
        <v>0.10487802857142857</v>
      </c>
      <c r="BD64" s="214">
        <f t="shared" si="58"/>
        <v>0.5416557163315201</v>
      </c>
      <c r="BE64" s="214">
        <f t="shared" si="58"/>
        <v>1.7476837499999998E-2</v>
      </c>
      <c r="BF64" s="214">
        <f t="shared" si="58"/>
        <v>0</v>
      </c>
      <c r="BG64" s="214">
        <f t="shared" si="58"/>
        <v>5.5570432692307672E-2</v>
      </c>
      <c r="BH64" s="214">
        <f t="shared" si="58"/>
        <v>7.1769650416666664E-2</v>
      </c>
      <c r="BI64" s="214">
        <f t="shared" si="58"/>
        <v>0</v>
      </c>
      <c r="BJ64" s="214">
        <f t="shared" si="58"/>
        <v>0</v>
      </c>
      <c r="BK64" s="214">
        <f t="shared" si="58"/>
        <v>3.5398916666666662E-2</v>
      </c>
      <c r="BL64" s="214">
        <f t="shared" si="58"/>
        <v>3.7034790623999995E-2</v>
      </c>
      <c r="BM64" s="214">
        <f t="shared" si="58"/>
        <v>0.12828249999999999</v>
      </c>
      <c r="BN64" s="214">
        <f t="shared" si="58"/>
        <v>0.27375749999999999</v>
      </c>
      <c r="BO64" s="214">
        <f t="shared" si="58"/>
        <v>9.2085674999999978E-2</v>
      </c>
      <c r="BP64" s="214">
        <f t="shared" si="58"/>
        <v>9.4927947916666658E-2</v>
      </c>
      <c r="BQ64" s="214">
        <f t="shared" si="58"/>
        <v>0.12250854166666666</v>
      </c>
      <c r="BR64" s="214">
        <f t="shared" si="58"/>
        <v>9.0456924250000001E-2</v>
      </c>
      <c r="BS64" s="214">
        <f t="shared" si="58"/>
        <v>1.2937499999999999E-2</v>
      </c>
      <c r="BT64" s="214">
        <f t="shared" si="58"/>
        <v>7.0977999999999996E-3</v>
      </c>
      <c r="BU64" s="214">
        <f t="shared" si="58"/>
        <v>3.7260000000000001E-3</v>
      </c>
      <c r="BV64" s="214">
        <f t="shared" si="51"/>
        <v>0.11546257969645436</v>
      </c>
      <c r="BW64" s="214">
        <f t="shared" si="52"/>
        <v>5.0904063216335407E-2</v>
      </c>
      <c r="BX64" s="214">
        <f t="shared" si="53"/>
        <v>1.7861232808330268E-2</v>
      </c>
      <c r="BY64" s="214">
        <f t="shared" si="54"/>
        <v>6.6853413834725844E-2</v>
      </c>
      <c r="BZ64" s="214">
        <f t="shared" si="55"/>
        <v>1.9626493576421676E-2</v>
      </c>
      <c r="CA64" s="295">
        <f t="shared" si="25"/>
        <v>4.8278536680476085</v>
      </c>
      <c r="CB64" s="163">
        <f t="shared" si="38"/>
        <v>0.2</v>
      </c>
      <c r="CC64" s="163">
        <f t="shared" si="26"/>
        <v>0.50278536680476094</v>
      </c>
      <c r="CD64" s="163">
        <f t="shared" si="27"/>
        <v>0.22083333333333335</v>
      </c>
      <c r="CE64" s="165">
        <f t="shared" si="28"/>
        <v>4.1042349679095143</v>
      </c>
      <c r="CF64" s="163">
        <f>'Other Income'!$B$20/12</f>
        <v>1.0929316444444444</v>
      </c>
      <c r="CG64" s="302">
        <f t="shared" si="16"/>
        <v>5.397166612353959</v>
      </c>
      <c r="CH64" s="295">
        <f t="shared" si="29"/>
        <v>4.5571458849153412</v>
      </c>
      <c r="CI64" s="163">
        <f t="shared" si="30"/>
        <v>0.2</v>
      </c>
      <c r="CJ64" s="163">
        <f t="shared" si="31"/>
        <v>0.47571458849153414</v>
      </c>
      <c r="CK64" s="163">
        <f t="shared" si="32"/>
        <v>0.22083333333333335</v>
      </c>
      <c r="CL64" s="165">
        <f t="shared" si="33"/>
        <v>3.8605979630904739</v>
      </c>
      <c r="CM64" s="296">
        <f t="shared" si="34"/>
        <v>5.1535296075349182</v>
      </c>
    </row>
    <row r="65" spans="2:91" s="159" customFormat="1" x14ac:dyDescent="0.25">
      <c r="B65" s="257">
        <f t="shared" si="35"/>
        <v>44</v>
      </c>
      <c r="C65" s="255">
        <f t="shared" si="36"/>
        <v>46630</v>
      </c>
      <c r="D65" s="214">
        <f t="shared" si="37"/>
        <v>0.46888359297024007</v>
      </c>
      <c r="E65" s="214">
        <f t="shared" si="17"/>
        <v>0.16490137883333331</v>
      </c>
      <c r="F65" s="214">
        <f t="shared" si="17"/>
        <v>0.16101807799999998</v>
      </c>
      <c r="G65" s="214">
        <f t="shared" si="17"/>
        <v>9.9000000000000008E-3</v>
      </c>
      <c r="H65" s="214">
        <f t="shared" si="17"/>
        <v>1.8944812499999998E-2</v>
      </c>
      <c r="I65" s="214">
        <f t="shared" si="18"/>
        <v>3.2440924999999995E-2</v>
      </c>
      <c r="J65" s="214">
        <f t="shared" si="58"/>
        <v>5.0378624999999996E-2</v>
      </c>
      <c r="K65" s="214">
        <f t="shared" si="58"/>
        <v>5.2149624999999998E-2</v>
      </c>
      <c r="L65" s="214">
        <f t="shared" si="58"/>
        <v>2.4843162499999995E-2</v>
      </c>
      <c r="M65" s="214">
        <f t="shared" si="58"/>
        <v>3.364109374999999E-2</v>
      </c>
      <c r="N65" s="214">
        <f t="shared" si="58"/>
        <v>2.4796876983749994E-2</v>
      </c>
      <c r="O65" s="214">
        <f t="shared" si="58"/>
        <v>2.6464374999999998E-2</v>
      </c>
      <c r="P65" s="214">
        <f t="shared" si="58"/>
        <v>1.9749333333333334E-2</v>
      </c>
      <c r="Q65" s="214">
        <f t="shared" si="58"/>
        <v>0</v>
      </c>
      <c r="R65" s="214">
        <f t="shared" si="58"/>
        <v>4.6682486666666662E-2</v>
      </c>
      <c r="S65" s="214">
        <f t="shared" si="58"/>
        <v>7.5990849999999999E-2</v>
      </c>
      <c r="T65" s="214">
        <f t="shared" si="58"/>
        <v>0</v>
      </c>
      <c r="U65" s="214">
        <f t="shared" si="58"/>
        <v>0</v>
      </c>
      <c r="V65" s="214">
        <f t="shared" si="58"/>
        <v>1.6689949999999999E-2</v>
      </c>
      <c r="W65" s="214">
        <f t="shared" si="58"/>
        <v>1.8656066666666665E-2</v>
      </c>
      <c r="X65" s="214">
        <f t="shared" si="58"/>
        <v>1.7868077083333333E-2</v>
      </c>
      <c r="Y65" s="214">
        <f t="shared" si="58"/>
        <v>1.2527333333333335E-2</v>
      </c>
      <c r="Z65" s="214">
        <f t="shared" si="58"/>
        <v>2.6054208333333335E-2</v>
      </c>
      <c r="AA65" s="214">
        <f t="shared" si="58"/>
        <v>2.5874999999999999E-2</v>
      </c>
      <c r="AB65" s="214">
        <f t="shared" si="58"/>
        <v>2.4808949999999996E-2</v>
      </c>
      <c r="AC65" s="214">
        <f t="shared" si="58"/>
        <v>1.4957475E-2</v>
      </c>
      <c r="AD65" s="214">
        <f t="shared" si="58"/>
        <v>9.56498125E-3</v>
      </c>
      <c r="AE65" s="214">
        <f t="shared" si="58"/>
        <v>0</v>
      </c>
      <c r="AF65" s="214">
        <f t="shared" si="58"/>
        <v>0.16147690997760006</v>
      </c>
      <c r="AG65" s="214">
        <f t="shared" si="58"/>
        <v>0.17964099400000003</v>
      </c>
      <c r="AH65" s="214">
        <f t="shared" si="58"/>
        <v>0</v>
      </c>
      <c r="AI65" s="214">
        <f t="shared" si="58"/>
        <v>7.3829999999999998E-3</v>
      </c>
      <c r="AJ65" s="214">
        <f t="shared" si="58"/>
        <v>2.35934E-2</v>
      </c>
      <c r="AK65" s="214">
        <f t="shared" si="58"/>
        <v>0</v>
      </c>
      <c r="AL65" s="214">
        <f t="shared" si="58"/>
        <v>1.8825787499999996E-2</v>
      </c>
      <c r="AM65" s="214">
        <f t="shared" si="58"/>
        <v>1.9923749999999997E-2</v>
      </c>
      <c r="AN65" s="214">
        <f t="shared" si="58"/>
        <v>4.1236124999999998E-2</v>
      </c>
      <c r="AO65" s="214">
        <f t="shared" si="58"/>
        <v>2.9956652833333333E-2</v>
      </c>
      <c r="AP65" s="214">
        <f t="shared" si="58"/>
        <v>0.13890151374999998</v>
      </c>
      <c r="AQ65" s="214">
        <f t="shared" si="58"/>
        <v>0</v>
      </c>
      <c r="AR65" s="214">
        <f t="shared" si="58"/>
        <v>3.5469846749999999E-2</v>
      </c>
      <c r="AS65" s="214">
        <f t="shared" si="58"/>
        <v>1.7646749999999999E-2</v>
      </c>
      <c r="AT65" s="214">
        <f t="shared" si="58"/>
        <v>1.5897552083333336E-2</v>
      </c>
      <c r="AU65" s="214">
        <f t="shared" si="58"/>
        <v>3.2035358333333333E-2</v>
      </c>
      <c r="AV65" s="214">
        <f t="shared" si="58"/>
        <v>3.9146E-2</v>
      </c>
      <c r="AW65" s="214">
        <f t="shared" si="58"/>
        <v>3.8346328333333332E-2</v>
      </c>
      <c r="AX65" s="214">
        <f t="shared" si="58"/>
        <v>0.14040500732142852</v>
      </c>
      <c r="AY65" s="214">
        <f t="shared" si="58"/>
        <v>5.2265199999999998E-2</v>
      </c>
      <c r="AZ65" s="214">
        <f t="shared" si="58"/>
        <v>5.8454499999999993E-2</v>
      </c>
      <c r="BA65" s="214">
        <f t="shared" si="58"/>
        <v>0.10963164666666667</v>
      </c>
      <c r="BB65" s="214">
        <f t="shared" si="58"/>
        <v>0.3295575435264001</v>
      </c>
      <c r="BC65" s="214">
        <f t="shared" si="58"/>
        <v>0.10487802857142857</v>
      </c>
      <c r="BD65" s="214">
        <f t="shared" si="58"/>
        <v>0.5416557163315201</v>
      </c>
      <c r="BE65" s="214">
        <f t="shared" si="58"/>
        <v>1.7476837499999998E-2</v>
      </c>
      <c r="BF65" s="214">
        <f t="shared" si="58"/>
        <v>0</v>
      </c>
      <c r="BG65" s="214">
        <f t="shared" si="58"/>
        <v>5.5570432692307672E-2</v>
      </c>
      <c r="BH65" s="214">
        <f t="shared" si="58"/>
        <v>7.1769650416666664E-2</v>
      </c>
      <c r="BI65" s="214">
        <f t="shared" si="58"/>
        <v>0</v>
      </c>
      <c r="BJ65" s="214">
        <f t="shared" si="58"/>
        <v>0</v>
      </c>
      <c r="BK65" s="214">
        <f t="shared" si="58"/>
        <v>3.5398916666666662E-2</v>
      </c>
      <c r="BL65" s="214">
        <f t="shared" si="58"/>
        <v>3.7034790623999995E-2</v>
      </c>
      <c r="BM65" s="214">
        <f t="shared" si="58"/>
        <v>0.12828249999999999</v>
      </c>
      <c r="BN65" s="214">
        <f t="shared" si="58"/>
        <v>0.27375749999999999</v>
      </c>
      <c r="BO65" s="214">
        <f t="shared" si="58"/>
        <v>9.2085674999999978E-2</v>
      </c>
      <c r="BP65" s="214">
        <f t="shared" si="58"/>
        <v>9.4927947916666658E-2</v>
      </c>
      <c r="BQ65" s="214">
        <f t="shared" si="58"/>
        <v>0.12250854166666666</v>
      </c>
      <c r="BR65" s="214">
        <f t="shared" si="58"/>
        <v>9.0456924250000001E-2</v>
      </c>
      <c r="BS65" s="214">
        <f t="shared" si="58"/>
        <v>1.2937499999999999E-2</v>
      </c>
      <c r="BT65" s="214">
        <f t="shared" si="58"/>
        <v>7.0977999999999996E-3</v>
      </c>
      <c r="BU65" s="214">
        <f t="shared" si="58"/>
        <v>3.7260000000000001E-3</v>
      </c>
      <c r="BV65" s="214">
        <f t="shared" si="51"/>
        <v>0.11546257969645436</v>
      </c>
      <c r="BW65" s="214">
        <f t="shared" si="52"/>
        <v>5.0904063216335407E-2</v>
      </c>
      <c r="BX65" s="214">
        <f t="shared" si="53"/>
        <v>1.7861232808330268E-2</v>
      </c>
      <c r="BY65" s="214">
        <f t="shared" si="54"/>
        <v>6.6853413834725844E-2</v>
      </c>
      <c r="BZ65" s="214">
        <f t="shared" si="55"/>
        <v>1.9626493576421676E-2</v>
      </c>
      <c r="CA65" s="295">
        <f t="shared" si="25"/>
        <v>4.8278536680476085</v>
      </c>
      <c r="CB65" s="163">
        <f t="shared" si="38"/>
        <v>0.2</v>
      </c>
      <c r="CC65" s="163">
        <f t="shared" si="26"/>
        <v>0.50278536680476094</v>
      </c>
      <c r="CD65" s="163">
        <f t="shared" si="27"/>
        <v>0.22083333333333335</v>
      </c>
      <c r="CE65" s="165">
        <f t="shared" si="28"/>
        <v>4.1042349679095143</v>
      </c>
      <c r="CF65" s="163">
        <f>'Other Income'!$B$20/12</f>
        <v>1.0929316444444444</v>
      </c>
      <c r="CG65" s="302">
        <f t="shared" si="16"/>
        <v>5.397166612353959</v>
      </c>
      <c r="CH65" s="295">
        <f t="shared" si="29"/>
        <v>4.5571458849153412</v>
      </c>
      <c r="CI65" s="163">
        <f t="shared" si="30"/>
        <v>0.2</v>
      </c>
      <c r="CJ65" s="163">
        <f t="shared" si="31"/>
        <v>0.47571458849153414</v>
      </c>
      <c r="CK65" s="163">
        <f t="shared" si="32"/>
        <v>0.22083333333333335</v>
      </c>
      <c r="CL65" s="165">
        <f t="shared" si="33"/>
        <v>3.8605979630904739</v>
      </c>
      <c r="CM65" s="296">
        <f t="shared" si="34"/>
        <v>5.1535296075349182</v>
      </c>
    </row>
    <row r="66" spans="2:91" s="159" customFormat="1" x14ac:dyDescent="0.25">
      <c r="B66" s="257">
        <f t="shared" si="35"/>
        <v>45</v>
      </c>
      <c r="C66" s="255">
        <f t="shared" si="36"/>
        <v>46660</v>
      </c>
      <c r="D66" s="214">
        <f t="shared" si="37"/>
        <v>0.46888359297024007</v>
      </c>
      <c r="E66" s="214">
        <f t="shared" si="17"/>
        <v>0.16490137883333331</v>
      </c>
      <c r="F66" s="214">
        <f t="shared" si="17"/>
        <v>0.16101807799999998</v>
      </c>
      <c r="G66" s="214">
        <f t="shared" si="17"/>
        <v>9.9000000000000008E-3</v>
      </c>
      <c r="H66" s="214">
        <f t="shared" si="17"/>
        <v>1.8944812499999998E-2</v>
      </c>
      <c r="I66" s="214">
        <f t="shared" si="18"/>
        <v>3.2440924999999995E-2</v>
      </c>
      <c r="J66" s="214">
        <f t="shared" si="58"/>
        <v>5.0378624999999996E-2</v>
      </c>
      <c r="K66" s="214">
        <f t="shared" si="58"/>
        <v>5.2149624999999998E-2</v>
      </c>
      <c r="L66" s="214">
        <f t="shared" si="58"/>
        <v>2.4843162499999995E-2</v>
      </c>
      <c r="M66" s="214">
        <f t="shared" si="58"/>
        <v>3.364109374999999E-2</v>
      </c>
      <c r="N66" s="214">
        <f t="shared" si="58"/>
        <v>2.4796876983749994E-2</v>
      </c>
      <c r="O66" s="214">
        <f t="shared" si="58"/>
        <v>2.6464374999999998E-2</v>
      </c>
      <c r="P66" s="214">
        <f t="shared" si="58"/>
        <v>1.9749333333333334E-2</v>
      </c>
      <c r="Q66" s="214">
        <f t="shared" si="58"/>
        <v>0</v>
      </c>
      <c r="R66" s="214">
        <f t="shared" si="58"/>
        <v>4.6682486666666662E-2</v>
      </c>
      <c r="S66" s="214">
        <f t="shared" si="58"/>
        <v>7.5990849999999999E-2</v>
      </c>
      <c r="T66" s="214">
        <f t="shared" si="58"/>
        <v>0</v>
      </c>
      <c r="U66" s="214">
        <f t="shared" si="58"/>
        <v>0</v>
      </c>
      <c r="V66" s="214">
        <f t="shared" si="58"/>
        <v>1.6689949999999999E-2</v>
      </c>
      <c r="W66" s="214">
        <f t="shared" si="58"/>
        <v>1.8656066666666665E-2</v>
      </c>
      <c r="X66" s="214">
        <f t="shared" si="58"/>
        <v>1.7868077083333333E-2</v>
      </c>
      <c r="Y66" s="214">
        <f t="shared" si="58"/>
        <v>1.2527333333333335E-2</v>
      </c>
      <c r="Z66" s="214">
        <f t="shared" si="58"/>
        <v>2.6054208333333335E-2</v>
      </c>
      <c r="AA66" s="214">
        <f t="shared" si="58"/>
        <v>2.5874999999999999E-2</v>
      </c>
      <c r="AB66" s="214">
        <f t="shared" si="58"/>
        <v>2.4808949999999996E-2</v>
      </c>
      <c r="AC66" s="214">
        <f t="shared" si="58"/>
        <v>1.4957475E-2</v>
      </c>
      <c r="AD66" s="214">
        <f t="shared" si="58"/>
        <v>9.56498125E-3</v>
      </c>
      <c r="AE66" s="214">
        <f t="shared" si="58"/>
        <v>0</v>
      </c>
      <c r="AF66" s="214">
        <f t="shared" si="58"/>
        <v>0.16147690997760006</v>
      </c>
      <c r="AG66" s="214">
        <f t="shared" si="58"/>
        <v>0.17964099400000003</v>
      </c>
      <c r="AH66" s="214">
        <f t="shared" si="58"/>
        <v>0</v>
      </c>
      <c r="AI66" s="214">
        <f t="shared" si="58"/>
        <v>7.3829999999999998E-3</v>
      </c>
      <c r="AJ66" s="214">
        <f t="shared" si="58"/>
        <v>2.35934E-2</v>
      </c>
      <c r="AK66" s="214">
        <f t="shared" si="58"/>
        <v>0</v>
      </c>
      <c r="AL66" s="214">
        <f t="shared" si="58"/>
        <v>1.8825787499999996E-2</v>
      </c>
      <c r="AM66" s="214">
        <f t="shared" si="58"/>
        <v>1.9923749999999997E-2</v>
      </c>
      <c r="AN66" s="214">
        <f t="shared" si="58"/>
        <v>4.1236124999999998E-2</v>
      </c>
      <c r="AO66" s="214">
        <f t="shared" si="58"/>
        <v>2.9956652833333333E-2</v>
      </c>
      <c r="AP66" s="214">
        <f t="shared" si="58"/>
        <v>0.13890151374999998</v>
      </c>
      <c r="AQ66" s="214">
        <f t="shared" si="58"/>
        <v>0</v>
      </c>
      <c r="AR66" s="214">
        <f t="shared" si="58"/>
        <v>3.5469846749999999E-2</v>
      </c>
      <c r="AS66" s="214">
        <f t="shared" si="58"/>
        <v>1.7646749999999999E-2</v>
      </c>
      <c r="AT66" s="214">
        <f t="shared" si="58"/>
        <v>1.5897552083333336E-2</v>
      </c>
      <c r="AU66" s="214">
        <f t="shared" si="58"/>
        <v>3.2035358333333333E-2</v>
      </c>
      <c r="AV66" s="214">
        <f t="shared" si="58"/>
        <v>3.9146E-2</v>
      </c>
      <c r="AW66" s="214">
        <f t="shared" si="58"/>
        <v>3.8346328333333332E-2</v>
      </c>
      <c r="AX66" s="214">
        <f t="shared" si="58"/>
        <v>0.14040500732142852</v>
      </c>
      <c r="AY66" s="214">
        <f t="shared" si="58"/>
        <v>5.2265199999999998E-2</v>
      </c>
      <c r="AZ66" s="214">
        <f t="shared" si="58"/>
        <v>5.8454499999999993E-2</v>
      </c>
      <c r="BA66" s="214">
        <f t="shared" si="58"/>
        <v>0.10963164666666667</v>
      </c>
      <c r="BB66" s="214">
        <f t="shared" si="58"/>
        <v>0.3295575435264001</v>
      </c>
      <c r="BC66" s="214">
        <f t="shared" si="58"/>
        <v>0.10487802857142857</v>
      </c>
      <c r="BD66" s="214">
        <f t="shared" si="58"/>
        <v>0.5416557163315201</v>
      </c>
      <c r="BE66" s="214">
        <f t="shared" si="58"/>
        <v>1.7476837499999998E-2</v>
      </c>
      <c r="BF66" s="214">
        <f t="shared" si="58"/>
        <v>0</v>
      </c>
      <c r="BG66" s="214">
        <f t="shared" si="58"/>
        <v>5.5570432692307672E-2</v>
      </c>
      <c r="BH66" s="214">
        <f t="shared" si="58"/>
        <v>7.1769650416666664E-2</v>
      </c>
      <c r="BI66" s="214">
        <f t="shared" si="58"/>
        <v>0</v>
      </c>
      <c r="BJ66" s="214">
        <f t="shared" si="58"/>
        <v>0</v>
      </c>
      <c r="BK66" s="214">
        <f t="shared" si="58"/>
        <v>3.5398916666666662E-2</v>
      </c>
      <c r="BL66" s="214">
        <f t="shared" si="58"/>
        <v>3.7034790623999995E-2</v>
      </c>
      <c r="BM66" s="214">
        <f t="shared" si="58"/>
        <v>0.12828249999999999</v>
      </c>
      <c r="BN66" s="214">
        <f t="shared" si="58"/>
        <v>0.27375749999999999</v>
      </c>
      <c r="BO66" s="214">
        <f t="shared" si="58"/>
        <v>9.2085674999999978E-2</v>
      </c>
      <c r="BP66" s="214">
        <f t="shared" si="58"/>
        <v>9.4927947916666658E-2</v>
      </c>
      <c r="BQ66" s="214">
        <f t="shared" si="58"/>
        <v>0.12250854166666666</v>
      </c>
      <c r="BR66" s="214">
        <f t="shared" si="58"/>
        <v>9.0456924250000001E-2</v>
      </c>
      <c r="BS66" s="214">
        <f t="shared" si="58"/>
        <v>1.2937499999999999E-2</v>
      </c>
      <c r="BT66" s="214">
        <f t="shared" si="58"/>
        <v>7.0977999999999996E-3</v>
      </c>
      <c r="BU66" s="214">
        <f t="shared" si="58"/>
        <v>3.7260000000000001E-3</v>
      </c>
      <c r="BV66" s="214">
        <f t="shared" si="51"/>
        <v>0.11546257969645436</v>
      </c>
      <c r="BW66" s="214">
        <f t="shared" si="52"/>
        <v>5.0904063216335407E-2</v>
      </c>
      <c r="BX66" s="214">
        <f t="shared" si="53"/>
        <v>1.7861232808330268E-2</v>
      </c>
      <c r="BY66" s="214">
        <f t="shared" si="54"/>
        <v>6.6853413834725844E-2</v>
      </c>
      <c r="BZ66" s="214">
        <f t="shared" si="55"/>
        <v>1.9626493576421676E-2</v>
      </c>
      <c r="CA66" s="295">
        <f t="shared" si="25"/>
        <v>4.8278536680476085</v>
      </c>
      <c r="CB66" s="163">
        <f t="shared" si="38"/>
        <v>0.2</v>
      </c>
      <c r="CC66" s="163">
        <f t="shared" si="26"/>
        <v>0.50278536680476094</v>
      </c>
      <c r="CD66" s="163">
        <f t="shared" si="27"/>
        <v>0.22083333333333335</v>
      </c>
      <c r="CE66" s="165">
        <f t="shared" si="28"/>
        <v>4.1042349679095143</v>
      </c>
      <c r="CF66" s="163">
        <f>'Other Income'!$B$20/12</f>
        <v>1.0929316444444444</v>
      </c>
      <c r="CG66" s="302">
        <f t="shared" si="16"/>
        <v>5.397166612353959</v>
      </c>
      <c r="CH66" s="295">
        <f t="shared" si="29"/>
        <v>4.5571458849153412</v>
      </c>
      <c r="CI66" s="163">
        <f t="shared" si="30"/>
        <v>0.2</v>
      </c>
      <c r="CJ66" s="163">
        <f t="shared" si="31"/>
        <v>0.47571458849153414</v>
      </c>
      <c r="CK66" s="163">
        <f t="shared" si="32"/>
        <v>0.22083333333333335</v>
      </c>
      <c r="CL66" s="165">
        <f t="shared" si="33"/>
        <v>3.8605979630904739</v>
      </c>
      <c r="CM66" s="296">
        <f t="shared" si="34"/>
        <v>5.1535296075349182</v>
      </c>
    </row>
    <row r="67" spans="2:91" s="159" customFormat="1" x14ac:dyDescent="0.25">
      <c r="B67" s="257">
        <f t="shared" si="35"/>
        <v>46</v>
      </c>
      <c r="C67" s="255">
        <f t="shared" si="36"/>
        <v>46691</v>
      </c>
      <c r="D67" s="214">
        <f t="shared" si="37"/>
        <v>0.46888359297024007</v>
      </c>
      <c r="E67" s="214">
        <f t="shared" si="17"/>
        <v>0.16490137883333331</v>
      </c>
      <c r="F67" s="214">
        <f t="shared" si="17"/>
        <v>0.16101807799999998</v>
      </c>
      <c r="G67" s="214">
        <f t="shared" si="17"/>
        <v>9.9000000000000008E-3</v>
      </c>
      <c r="H67" s="214">
        <f t="shared" si="17"/>
        <v>1.8944812499999998E-2</v>
      </c>
      <c r="I67" s="214">
        <f t="shared" si="18"/>
        <v>3.2440924999999995E-2</v>
      </c>
      <c r="J67" s="214">
        <f t="shared" si="58"/>
        <v>5.0378624999999996E-2</v>
      </c>
      <c r="K67" s="214">
        <f t="shared" si="58"/>
        <v>5.2149624999999998E-2</v>
      </c>
      <c r="L67" s="214">
        <f t="shared" si="58"/>
        <v>2.4843162499999995E-2</v>
      </c>
      <c r="M67" s="214">
        <f t="shared" si="58"/>
        <v>3.364109374999999E-2</v>
      </c>
      <c r="N67" s="214">
        <f t="shared" si="58"/>
        <v>2.4796876983749994E-2</v>
      </c>
      <c r="O67" s="214">
        <f t="shared" si="58"/>
        <v>2.6464374999999998E-2</v>
      </c>
      <c r="P67" s="214">
        <f t="shared" si="58"/>
        <v>1.9749333333333334E-2</v>
      </c>
      <c r="Q67" s="214">
        <f t="shared" si="58"/>
        <v>0</v>
      </c>
      <c r="R67" s="214">
        <f t="shared" si="58"/>
        <v>4.6682486666666662E-2</v>
      </c>
      <c r="S67" s="214">
        <f t="shared" si="58"/>
        <v>7.5990849999999999E-2</v>
      </c>
      <c r="T67" s="214">
        <f t="shared" si="58"/>
        <v>0</v>
      </c>
      <c r="U67" s="214">
        <f t="shared" si="58"/>
        <v>0</v>
      </c>
      <c r="V67" s="214">
        <f t="shared" si="58"/>
        <v>1.6689949999999999E-2</v>
      </c>
      <c r="W67" s="214">
        <f t="shared" si="58"/>
        <v>1.8656066666666665E-2</v>
      </c>
      <c r="X67" s="214">
        <f t="shared" si="58"/>
        <v>1.7868077083333333E-2</v>
      </c>
      <c r="Y67" s="214">
        <f t="shared" si="58"/>
        <v>1.2527333333333335E-2</v>
      </c>
      <c r="Z67" s="214">
        <f t="shared" si="58"/>
        <v>2.6054208333333335E-2</v>
      </c>
      <c r="AA67" s="214">
        <f t="shared" si="58"/>
        <v>2.5874999999999999E-2</v>
      </c>
      <c r="AB67" s="214">
        <f t="shared" si="58"/>
        <v>2.4808949999999996E-2</v>
      </c>
      <c r="AC67" s="214">
        <f t="shared" si="58"/>
        <v>1.4957475E-2</v>
      </c>
      <c r="AD67" s="214">
        <f t="shared" si="58"/>
        <v>9.56498125E-3</v>
      </c>
      <c r="AE67" s="214">
        <f t="shared" si="58"/>
        <v>0</v>
      </c>
      <c r="AF67" s="214">
        <f t="shared" si="58"/>
        <v>0.16147690997760006</v>
      </c>
      <c r="AG67" s="214">
        <f t="shared" si="58"/>
        <v>0.17964099400000003</v>
      </c>
      <c r="AH67" s="214">
        <f t="shared" si="58"/>
        <v>0</v>
      </c>
      <c r="AI67" s="214">
        <f t="shared" si="58"/>
        <v>7.3829999999999998E-3</v>
      </c>
      <c r="AJ67" s="214">
        <f t="shared" si="58"/>
        <v>2.35934E-2</v>
      </c>
      <c r="AK67" s="214">
        <f t="shared" si="58"/>
        <v>0</v>
      </c>
      <c r="AL67" s="214">
        <f t="shared" si="58"/>
        <v>1.8825787499999996E-2</v>
      </c>
      <c r="AM67" s="214">
        <f t="shared" si="58"/>
        <v>1.9923749999999997E-2</v>
      </c>
      <c r="AN67" s="214">
        <f t="shared" si="58"/>
        <v>4.1236124999999998E-2</v>
      </c>
      <c r="AO67" s="214">
        <f t="shared" si="58"/>
        <v>2.9956652833333333E-2</v>
      </c>
      <c r="AP67" s="214">
        <f t="shared" si="58"/>
        <v>0.13890151374999998</v>
      </c>
      <c r="AQ67" s="214">
        <f t="shared" si="58"/>
        <v>0</v>
      </c>
      <c r="AR67" s="214">
        <f t="shared" si="58"/>
        <v>3.5469846749999999E-2</v>
      </c>
      <c r="AS67" s="214">
        <f t="shared" si="58"/>
        <v>1.7646749999999999E-2</v>
      </c>
      <c r="AT67" s="214">
        <f t="shared" si="58"/>
        <v>1.5897552083333336E-2</v>
      </c>
      <c r="AU67" s="214">
        <f t="shared" si="58"/>
        <v>3.2035358333333333E-2</v>
      </c>
      <c r="AV67" s="214">
        <f t="shared" si="58"/>
        <v>3.9146E-2</v>
      </c>
      <c r="AW67" s="214">
        <f t="shared" si="58"/>
        <v>3.8346328333333332E-2</v>
      </c>
      <c r="AX67" s="214">
        <f t="shared" si="58"/>
        <v>0.14040500732142852</v>
      </c>
      <c r="AY67" s="214">
        <f t="shared" si="58"/>
        <v>5.2265199999999998E-2</v>
      </c>
      <c r="AZ67" s="214">
        <f t="shared" si="58"/>
        <v>5.8454499999999993E-2</v>
      </c>
      <c r="BA67" s="214">
        <f t="shared" si="58"/>
        <v>0.10963164666666667</v>
      </c>
      <c r="BB67" s="214">
        <f t="shared" si="58"/>
        <v>0.3295575435264001</v>
      </c>
      <c r="BC67" s="214">
        <f t="shared" si="58"/>
        <v>0.10487802857142857</v>
      </c>
      <c r="BD67" s="214">
        <f t="shared" si="58"/>
        <v>0.5416557163315201</v>
      </c>
      <c r="BE67" s="214">
        <f t="shared" si="58"/>
        <v>1.7476837499999998E-2</v>
      </c>
      <c r="BF67" s="214">
        <f t="shared" si="58"/>
        <v>0</v>
      </c>
      <c r="BG67" s="214">
        <f t="shared" si="58"/>
        <v>5.5570432692307672E-2</v>
      </c>
      <c r="BH67" s="214">
        <f t="shared" si="58"/>
        <v>7.1769650416666664E-2</v>
      </c>
      <c r="BI67" s="214">
        <f t="shared" si="58"/>
        <v>0</v>
      </c>
      <c r="BJ67" s="214">
        <f t="shared" si="58"/>
        <v>0</v>
      </c>
      <c r="BK67" s="214">
        <f t="shared" si="58"/>
        <v>3.5398916666666662E-2</v>
      </c>
      <c r="BL67" s="214">
        <f t="shared" si="58"/>
        <v>3.7034790623999995E-2</v>
      </c>
      <c r="BM67" s="214">
        <f t="shared" si="58"/>
        <v>0.12828249999999999</v>
      </c>
      <c r="BN67" s="214">
        <f t="shared" si="58"/>
        <v>0.27375749999999999</v>
      </c>
      <c r="BO67" s="214">
        <f t="shared" si="58"/>
        <v>9.2085674999999978E-2</v>
      </c>
      <c r="BP67" s="214">
        <f t="shared" si="58"/>
        <v>9.4927947916666658E-2</v>
      </c>
      <c r="BQ67" s="214">
        <f t="shared" si="58"/>
        <v>0.12250854166666666</v>
      </c>
      <c r="BR67" s="214">
        <f t="shared" si="58"/>
        <v>9.0456924250000001E-2</v>
      </c>
      <c r="BS67" s="214">
        <f t="shared" si="58"/>
        <v>1.2937499999999999E-2</v>
      </c>
      <c r="BT67" s="214">
        <f t="shared" ref="BT67:BU67" si="59">IF($C67&gt;BT$14,BT66,IF(AND(MONTH($C67)-MONTH(BT$5)=0,MOD((YEAR(BT$5)-YEAR($C67)),3)=0),BT66*(1+BT$16),BT66))</f>
        <v>7.0977999999999996E-3</v>
      </c>
      <c r="BU67" s="214">
        <f t="shared" si="59"/>
        <v>3.7260000000000001E-3</v>
      </c>
      <c r="BV67" s="214">
        <f t="shared" si="51"/>
        <v>0.11546257969645436</v>
      </c>
      <c r="BW67" s="214">
        <f t="shared" si="52"/>
        <v>5.0904063216335407E-2</v>
      </c>
      <c r="BX67" s="214">
        <f t="shared" si="53"/>
        <v>1.7861232808330268E-2</v>
      </c>
      <c r="BY67" s="214">
        <f t="shared" si="54"/>
        <v>6.6853413834725844E-2</v>
      </c>
      <c r="BZ67" s="214">
        <f t="shared" si="55"/>
        <v>1.9626493576421676E-2</v>
      </c>
      <c r="CA67" s="295">
        <f t="shared" si="25"/>
        <v>4.8278536680476085</v>
      </c>
      <c r="CB67" s="163">
        <f t="shared" si="38"/>
        <v>0.2</v>
      </c>
      <c r="CC67" s="163">
        <f t="shared" si="26"/>
        <v>0.50278536680476094</v>
      </c>
      <c r="CD67" s="163">
        <f t="shared" si="27"/>
        <v>0.22083333333333335</v>
      </c>
      <c r="CE67" s="165">
        <f t="shared" si="28"/>
        <v>4.1042349679095143</v>
      </c>
      <c r="CF67" s="163">
        <f>'Other Income'!$B$20/12</f>
        <v>1.0929316444444444</v>
      </c>
      <c r="CG67" s="302">
        <f t="shared" si="16"/>
        <v>5.397166612353959</v>
      </c>
      <c r="CH67" s="295">
        <f t="shared" si="29"/>
        <v>4.5571458849153412</v>
      </c>
      <c r="CI67" s="163">
        <f t="shared" si="30"/>
        <v>0.2</v>
      </c>
      <c r="CJ67" s="163">
        <f t="shared" si="31"/>
        <v>0.47571458849153414</v>
      </c>
      <c r="CK67" s="163">
        <f t="shared" si="32"/>
        <v>0.22083333333333335</v>
      </c>
      <c r="CL67" s="165">
        <f t="shared" si="33"/>
        <v>3.8605979630904739</v>
      </c>
      <c r="CM67" s="296">
        <f t="shared" si="34"/>
        <v>5.1535296075349182</v>
      </c>
    </row>
    <row r="68" spans="2:91" s="159" customFormat="1" x14ac:dyDescent="0.25">
      <c r="B68" s="257">
        <f t="shared" si="35"/>
        <v>47</v>
      </c>
      <c r="C68" s="255">
        <f t="shared" si="36"/>
        <v>46721</v>
      </c>
      <c r="D68" s="214">
        <f t="shared" si="37"/>
        <v>0.46888359297024007</v>
      </c>
      <c r="E68" s="214">
        <f t="shared" si="17"/>
        <v>0.16490137883333331</v>
      </c>
      <c r="F68" s="214">
        <f t="shared" si="17"/>
        <v>0.16101807799999998</v>
      </c>
      <c r="G68" s="214">
        <f t="shared" si="17"/>
        <v>9.9000000000000008E-3</v>
      </c>
      <c r="H68" s="214">
        <f t="shared" si="17"/>
        <v>1.8944812499999998E-2</v>
      </c>
      <c r="I68" s="214">
        <f t="shared" si="18"/>
        <v>3.2440924999999995E-2</v>
      </c>
      <c r="J68" s="214">
        <f t="shared" ref="J68:BU71" si="60">IF($C68&gt;J$14,J67,IF(AND(MONTH($C68)-MONTH(J$5)=0,MOD((YEAR(J$5)-YEAR($C68)),3)=0),J67*(1+J$16),J67))</f>
        <v>5.0378624999999996E-2</v>
      </c>
      <c r="K68" s="214">
        <f t="shared" si="60"/>
        <v>5.2149624999999998E-2</v>
      </c>
      <c r="L68" s="214">
        <f t="shared" si="60"/>
        <v>2.4843162499999995E-2</v>
      </c>
      <c r="M68" s="214">
        <f t="shared" si="60"/>
        <v>3.364109374999999E-2</v>
      </c>
      <c r="N68" s="214">
        <f t="shared" si="60"/>
        <v>2.4796876983749994E-2</v>
      </c>
      <c r="O68" s="214">
        <f t="shared" si="60"/>
        <v>2.6464374999999998E-2</v>
      </c>
      <c r="P68" s="214">
        <f t="shared" si="60"/>
        <v>1.9749333333333334E-2</v>
      </c>
      <c r="Q68" s="214">
        <f t="shared" si="60"/>
        <v>0</v>
      </c>
      <c r="R68" s="214">
        <f t="shared" si="60"/>
        <v>4.6682486666666662E-2</v>
      </c>
      <c r="S68" s="214">
        <f t="shared" si="60"/>
        <v>7.5990849999999999E-2</v>
      </c>
      <c r="T68" s="214">
        <f t="shared" si="60"/>
        <v>0</v>
      </c>
      <c r="U68" s="214">
        <f t="shared" si="60"/>
        <v>0</v>
      </c>
      <c r="V68" s="214">
        <f t="shared" si="60"/>
        <v>1.6689949999999999E-2</v>
      </c>
      <c r="W68" s="214">
        <f t="shared" si="60"/>
        <v>1.8656066666666665E-2</v>
      </c>
      <c r="X68" s="214">
        <f t="shared" si="60"/>
        <v>1.7868077083333333E-2</v>
      </c>
      <c r="Y68" s="214">
        <f t="shared" si="60"/>
        <v>1.2527333333333335E-2</v>
      </c>
      <c r="Z68" s="214">
        <f t="shared" si="60"/>
        <v>2.6054208333333335E-2</v>
      </c>
      <c r="AA68" s="214">
        <f t="shared" si="60"/>
        <v>2.5874999999999999E-2</v>
      </c>
      <c r="AB68" s="214">
        <f t="shared" si="60"/>
        <v>2.4808949999999996E-2</v>
      </c>
      <c r="AC68" s="214">
        <f t="shared" si="60"/>
        <v>1.4957475E-2</v>
      </c>
      <c r="AD68" s="214">
        <f t="shared" si="60"/>
        <v>9.56498125E-3</v>
      </c>
      <c r="AE68" s="214">
        <f t="shared" si="60"/>
        <v>0</v>
      </c>
      <c r="AF68" s="214">
        <f t="shared" si="60"/>
        <v>0.16147690997760006</v>
      </c>
      <c r="AG68" s="214">
        <f t="shared" si="60"/>
        <v>0.17964099400000003</v>
      </c>
      <c r="AH68" s="214">
        <f t="shared" si="60"/>
        <v>0</v>
      </c>
      <c r="AI68" s="214">
        <f t="shared" si="60"/>
        <v>7.3829999999999998E-3</v>
      </c>
      <c r="AJ68" s="214">
        <f t="shared" si="60"/>
        <v>2.35934E-2</v>
      </c>
      <c r="AK68" s="214">
        <f t="shared" si="60"/>
        <v>0</v>
      </c>
      <c r="AL68" s="214">
        <f t="shared" si="60"/>
        <v>1.8825787499999996E-2</v>
      </c>
      <c r="AM68" s="214">
        <f t="shared" si="60"/>
        <v>1.9923749999999997E-2</v>
      </c>
      <c r="AN68" s="214">
        <f t="shared" si="60"/>
        <v>4.1236124999999998E-2</v>
      </c>
      <c r="AO68" s="214">
        <f t="shared" si="60"/>
        <v>2.9956652833333333E-2</v>
      </c>
      <c r="AP68" s="214">
        <f t="shared" si="60"/>
        <v>0.13890151374999998</v>
      </c>
      <c r="AQ68" s="214">
        <f t="shared" si="60"/>
        <v>0</v>
      </c>
      <c r="AR68" s="214">
        <f t="shared" si="60"/>
        <v>3.5469846749999999E-2</v>
      </c>
      <c r="AS68" s="214">
        <f t="shared" si="60"/>
        <v>1.7646749999999999E-2</v>
      </c>
      <c r="AT68" s="214">
        <f t="shared" si="60"/>
        <v>1.5897552083333336E-2</v>
      </c>
      <c r="AU68" s="214">
        <f t="shared" si="60"/>
        <v>3.2035358333333333E-2</v>
      </c>
      <c r="AV68" s="214">
        <f t="shared" si="60"/>
        <v>3.9146E-2</v>
      </c>
      <c r="AW68" s="214">
        <f t="shared" si="60"/>
        <v>3.8346328333333332E-2</v>
      </c>
      <c r="AX68" s="214">
        <f t="shared" si="60"/>
        <v>0.14040500732142852</v>
      </c>
      <c r="AY68" s="214">
        <f t="shared" si="60"/>
        <v>5.2265199999999998E-2</v>
      </c>
      <c r="AZ68" s="214">
        <f t="shared" si="60"/>
        <v>5.8454499999999993E-2</v>
      </c>
      <c r="BA68" s="214">
        <f t="shared" si="60"/>
        <v>0.10963164666666667</v>
      </c>
      <c r="BB68" s="214">
        <f t="shared" si="60"/>
        <v>0.3295575435264001</v>
      </c>
      <c r="BC68" s="214">
        <f t="shared" si="60"/>
        <v>0.10487802857142857</v>
      </c>
      <c r="BD68" s="214">
        <f t="shared" si="60"/>
        <v>0.5416557163315201</v>
      </c>
      <c r="BE68" s="214">
        <f t="shared" si="60"/>
        <v>1.7476837499999998E-2</v>
      </c>
      <c r="BF68" s="214">
        <f t="shared" si="60"/>
        <v>0</v>
      </c>
      <c r="BG68" s="214">
        <f t="shared" si="60"/>
        <v>5.5570432692307672E-2</v>
      </c>
      <c r="BH68" s="214">
        <f t="shared" si="60"/>
        <v>7.1769650416666664E-2</v>
      </c>
      <c r="BI68" s="214">
        <f t="shared" si="60"/>
        <v>0</v>
      </c>
      <c r="BJ68" s="214">
        <f t="shared" si="60"/>
        <v>0</v>
      </c>
      <c r="BK68" s="214">
        <f t="shared" si="60"/>
        <v>3.5398916666666662E-2</v>
      </c>
      <c r="BL68" s="214">
        <f t="shared" si="60"/>
        <v>3.7034790623999995E-2</v>
      </c>
      <c r="BM68" s="214">
        <f t="shared" si="60"/>
        <v>0.12828249999999999</v>
      </c>
      <c r="BN68" s="214">
        <f t="shared" si="60"/>
        <v>0.27375749999999999</v>
      </c>
      <c r="BO68" s="214">
        <f t="shared" si="60"/>
        <v>9.2085674999999978E-2</v>
      </c>
      <c r="BP68" s="214">
        <f t="shared" si="60"/>
        <v>9.4927947916666658E-2</v>
      </c>
      <c r="BQ68" s="214">
        <f t="shared" si="60"/>
        <v>0.12250854166666666</v>
      </c>
      <c r="BR68" s="214">
        <f t="shared" si="60"/>
        <v>9.0456924250000001E-2</v>
      </c>
      <c r="BS68" s="214">
        <f t="shared" si="60"/>
        <v>1.2937499999999999E-2</v>
      </c>
      <c r="BT68" s="214">
        <f t="shared" si="60"/>
        <v>7.0977999999999996E-3</v>
      </c>
      <c r="BU68" s="214">
        <f t="shared" si="60"/>
        <v>3.7260000000000001E-3</v>
      </c>
      <c r="BV68" s="214">
        <f t="shared" si="51"/>
        <v>0.11546257969645436</v>
      </c>
      <c r="BW68" s="214">
        <f t="shared" si="52"/>
        <v>5.0904063216335407E-2</v>
      </c>
      <c r="BX68" s="214">
        <f t="shared" si="53"/>
        <v>1.7861232808330268E-2</v>
      </c>
      <c r="BY68" s="214">
        <f t="shared" si="54"/>
        <v>6.6853413834725844E-2</v>
      </c>
      <c r="BZ68" s="214">
        <f t="shared" si="55"/>
        <v>1.9626493576421676E-2</v>
      </c>
      <c r="CA68" s="295">
        <f t="shared" si="25"/>
        <v>4.8278536680476085</v>
      </c>
      <c r="CB68" s="163">
        <f t="shared" si="38"/>
        <v>0.2</v>
      </c>
      <c r="CC68" s="163">
        <f t="shared" si="26"/>
        <v>0.50278536680476094</v>
      </c>
      <c r="CD68" s="163">
        <f t="shared" si="27"/>
        <v>0.22083333333333335</v>
      </c>
      <c r="CE68" s="165">
        <f t="shared" si="28"/>
        <v>4.1042349679095143</v>
      </c>
      <c r="CF68" s="163">
        <f>'Other Income'!$B$20/12</f>
        <v>1.0929316444444444</v>
      </c>
      <c r="CG68" s="302">
        <f t="shared" si="16"/>
        <v>5.397166612353959</v>
      </c>
      <c r="CH68" s="295">
        <f t="shared" si="29"/>
        <v>4.5571458849153412</v>
      </c>
      <c r="CI68" s="163">
        <f t="shared" si="30"/>
        <v>0.2</v>
      </c>
      <c r="CJ68" s="163">
        <f t="shared" si="31"/>
        <v>0.47571458849153414</v>
      </c>
      <c r="CK68" s="163">
        <f t="shared" si="32"/>
        <v>0.22083333333333335</v>
      </c>
      <c r="CL68" s="165">
        <f t="shared" si="33"/>
        <v>3.8605979630904739</v>
      </c>
      <c r="CM68" s="296">
        <f t="shared" si="34"/>
        <v>5.1535296075349182</v>
      </c>
    </row>
    <row r="69" spans="2:91" s="159" customFormat="1" x14ac:dyDescent="0.25">
      <c r="B69" s="257">
        <f t="shared" si="35"/>
        <v>48</v>
      </c>
      <c r="C69" s="255">
        <f t="shared" si="36"/>
        <v>46752</v>
      </c>
      <c r="D69" s="214">
        <f t="shared" si="37"/>
        <v>0.46888359297024007</v>
      </c>
      <c r="E69" s="214">
        <f t="shared" si="17"/>
        <v>0.16490137883333331</v>
      </c>
      <c r="F69" s="214">
        <f t="shared" si="17"/>
        <v>0.16101807799999998</v>
      </c>
      <c r="G69" s="214">
        <f t="shared" si="17"/>
        <v>9.9000000000000008E-3</v>
      </c>
      <c r="H69" s="214">
        <f t="shared" si="17"/>
        <v>1.8944812499999998E-2</v>
      </c>
      <c r="I69" s="214">
        <f t="shared" si="18"/>
        <v>3.2440924999999995E-2</v>
      </c>
      <c r="J69" s="214">
        <f t="shared" si="60"/>
        <v>5.0378624999999996E-2</v>
      </c>
      <c r="K69" s="214">
        <f t="shared" si="60"/>
        <v>5.2149624999999998E-2</v>
      </c>
      <c r="L69" s="214">
        <f t="shared" si="60"/>
        <v>2.4843162499999995E-2</v>
      </c>
      <c r="M69" s="214">
        <f t="shared" si="60"/>
        <v>3.364109374999999E-2</v>
      </c>
      <c r="N69" s="214">
        <f t="shared" si="60"/>
        <v>2.4796876983749994E-2</v>
      </c>
      <c r="O69" s="214">
        <f t="shared" si="60"/>
        <v>2.6464374999999998E-2</v>
      </c>
      <c r="P69" s="214">
        <f t="shared" si="60"/>
        <v>1.9749333333333334E-2</v>
      </c>
      <c r="Q69" s="214">
        <f t="shared" si="60"/>
        <v>0</v>
      </c>
      <c r="R69" s="214">
        <f t="shared" si="60"/>
        <v>4.6682486666666662E-2</v>
      </c>
      <c r="S69" s="214">
        <f t="shared" si="60"/>
        <v>7.5990849999999999E-2</v>
      </c>
      <c r="T69" s="214">
        <f t="shared" si="60"/>
        <v>0</v>
      </c>
      <c r="U69" s="214">
        <f t="shared" si="60"/>
        <v>0</v>
      </c>
      <c r="V69" s="214">
        <f t="shared" si="60"/>
        <v>1.6689949999999999E-2</v>
      </c>
      <c r="W69" s="214">
        <f t="shared" si="60"/>
        <v>1.8656066666666665E-2</v>
      </c>
      <c r="X69" s="214">
        <f t="shared" si="60"/>
        <v>1.7868077083333333E-2</v>
      </c>
      <c r="Y69" s="214">
        <f t="shared" si="60"/>
        <v>1.2527333333333335E-2</v>
      </c>
      <c r="Z69" s="214">
        <f t="shared" si="60"/>
        <v>2.6054208333333335E-2</v>
      </c>
      <c r="AA69" s="214">
        <f t="shared" si="60"/>
        <v>2.5874999999999999E-2</v>
      </c>
      <c r="AB69" s="214">
        <f t="shared" si="60"/>
        <v>2.4808949999999996E-2</v>
      </c>
      <c r="AC69" s="214">
        <f t="shared" si="60"/>
        <v>1.4957475E-2</v>
      </c>
      <c r="AD69" s="214">
        <f t="shared" si="60"/>
        <v>9.56498125E-3</v>
      </c>
      <c r="AE69" s="214">
        <f t="shared" si="60"/>
        <v>0</v>
      </c>
      <c r="AF69" s="214">
        <f t="shared" si="60"/>
        <v>0.16147690997760006</v>
      </c>
      <c r="AG69" s="214">
        <f t="shared" si="60"/>
        <v>0.17964099400000003</v>
      </c>
      <c r="AH69" s="214">
        <f t="shared" si="60"/>
        <v>0</v>
      </c>
      <c r="AI69" s="214">
        <f t="shared" si="60"/>
        <v>7.3829999999999998E-3</v>
      </c>
      <c r="AJ69" s="214">
        <f t="shared" si="60"/>
        <v>2.35934E-2</v>
      </c>
      <c r="AK69" s="214">
        <f t="shared" si="60"/>
        <v>0</v>
      </c>
      <c r="AL69" s="214">
        <f t="shared" si="60"/>
        <v>1.8825787499999996E-2</v>
      </c>
      <c r="AM69" s="214">
        <f t="shared" si="60"/>
        <v>2.2912312499999993E-2</v>
      </c>
      <c r="AN69" s="214">
        <f t="shared" si="60"/>
        <v>4.1236124999999998E-2</v>
      </c>
      <c r="AO69" s="214">
        <f t="shared" si="60"/>
        <v>2.9956652833333333E-2</v>
      </c>
      <c r="AP69" s="214">
        <f t="shared" si="60"/>
        <v>0.13890151374999998</v>
      </c>
      <c r="AQ69" s="214">
        <f t="shared" si="60"/>
        <v>0</v>
      </c>
      <c r="AR69" s="214">
        <f t="shared" si="60"/>
        <v>3.5469846749999999E-2</v>
      </c>
      <c r="AS69" s="214">
        <f t="shared" si="60"/>
        <v>1.7646749999999999E-2</v>
      </c>
      <c r="AT69" s="214">
        <f t="shared" si="60"/>
        <v>1.5897552083333336E-2</v>
      </c>
      <c r="AU69" s="214">
        <f t="shared" si="60"/>
        <v>3.2035358333333333E-2</v>
      </c>
      <c r="AV69" s="214">
        <f t="shared" si="60"/>
        <v>3.9146E-2</v>
      </c>
      <c r="AW69" s="214">
        <f t="shared" si="60"/>
        <v>3.8346328333333332E-2</v>
      </c>
      <c r="AX69" s="214">
        <f t="shared" si="60"/>
        <v>0.14040500732142852</v>
      </c>
      <c r="AY69" s="214">
        <f t="shared" si="60"/>
        <v>5.2265199999999998E-2</v>
      </c>
      <c r="AZ69" s="214">
        <f t="shared" si="60"/>
        <v>5.8454499999999993E-2</v>
      </c>
      <c r="BA69" s="214">
        <f t="shared" si="60"/>
        <v>0.10963164666666667</v>
      </c>
      <c r="BB69" s="214">
        <f t="shared" si="60"/>
        <v>0.3295575435264001</v>
      </c>
      <c r="BC69" s="214">
        <f t="shared" si="60"/>
        <v>0.10487802857142857</v>
      </c>
      <c r="BD69" s="214">
        <f t="shared" si="60"/>
        <v>0.5416557163315201</v>
      </c>
      <c r="BE69" s="214">
        <f t="shared" si="60"/>
        <v>1.7476837499999998E-2</v>
      </c>
      <c r="BF69" s="214">
        <f t="shared" si="60"/>
        <v>0</v>
      </c>
      <c r="BG69" s="214">
        <f t="shared" si="60"/>
        <v>5.5570432692307672E-2</v>
      </c>
      <c r="BH69" s="214">
        <f t="shared" si="60"/>
        <v>7.1769650416666664E-2</v>
      </c>
      <c r="BI69" s="214">
        <f t="shared" si="60"/>
        <v>0</v>
      </c>
      <c r="BJ69" s="214">
        <f t="shared" si="60"/>
        <v>0</v>
      </c>
      <c r="BK69" s="214">
        <f t="shared" si="60"/>
        <v>3.5398916666666662E-2</v>
      </c>
      <c r="BL69" s="214">
        <f t="shared" si="60"/>
        <v>3.7034790623999995E-2</v>
      </c>
      <c r="BM69" s="214">
        <f t="shared" si="60"/>
        <v>0.12828249999999999</v>
      </c>
      <c r="BN69" s="214">
        <f t="shared" si="60"/>
        <v>0.27375749999999999</v>
      </c>
      <c r="BO69" s="214">
        <f t="shared" si="60"/>
        <v>9.2085674999999978E-2</v>
      </c>
      <c r="BP69" s="214">
        <f t="shared" si="60"/>
        <v>9.4927947916666658E-2</v>
      </c>
      <c r="BQ69" s="214">
        <f t="shared" si="60"/>
        <v>0.12250854166666666</v>
      </c>
      <c r="BR69" s="214">
        <f t="shared" si="60"/>
        <v>9.0456924250000001E-2</v>
      </c>
      <c r="BS69" s="214">
        <f t="shared" si="60"/>
        <v>1.2937499999999999E-2</v>
      </c>
      <c r="BT69" s="214">
        <f t="shared" si="60"/>
        <v>7.0977999999999996E-3</v>
      </c>
      <c r="BU69" s="214">
        <f t="shared" si="60"/>
        <v>3.7260000000000001E-3</v>
      </c>
      <c r="BV69" s="214">
        <f t="shared" si="51"/>
        <v>0.11546257969645436</v>
      </c>
      <c r="BW69" s="214">
        <f t="shared" si="52"/>
        <v>5.0904063216335407E-2</v>
      </c>
      <c r="BX69" s="214">
        <f t="shared" si="53"/>
        <v>1.7861232808330268E-2</v>
      </c>
      <c r="BY69" s="214">
        <f t="shared" si="54"/>
        <v>6.6853413834725844E-2</v>
      </c>
      <c r="BZ69" s="214">
        <f t="shared" si="55"/>
        <v>1.9626493576421676E-2</v>
      </c>
      <c r="CA69" s="295">
        <f t="shared" si="25"/>
        <v>4.8308422305476082</v>
      </c>
      <c r="CB69" s="163">
        <f t="shared" si="38"/>
        <v>0.2</v>
      </c>
      <c r="CC69" s="163">
        <f t="shared" si="26"/>
        <v>0.50308422305476086</v>
      </c>
      <c r="CD69" s="163">
        <f t="shared" si="27"/>
        <v>0.22083333333333335</v>
      </c>
      <c r="CE69" s="165">
        <f t="shared" si="28"/>
        <v>4.1069246741595142</v>
      </c>
      <c r="CF69" s="163">
        <f>'Other Income'!$B$20/12</f>
        <v>1.0929316444444444</v>
      </c>
      <c r="CG69" s="302">
        <f t="shared" si="16"/>
        <v>5.399856318603959</v>
      </c>
      <c r="CH69" s="295">
        <f t="shared" si="29"/>
        <v>4.5601344474153409</v>
      </c>
      <c r="CI69" s="163">
        <f t="shared" si="30"/>
        <v>0.2</v>
      </c>
      <c r="CJ69" s="163">
        <f t="shared" si="31"/>
        <v>0.47601344474153412</v>
      </c>
      <c r="CK69" s="163">
        <f t="shared" si="32"/>
        <v>0.22083333333333335</v>
      </c>
      <c r="CL69" s="165">
        <f t="shared" si="33"/>
        <v>3.8632876693404734</v>
      </c>
      <c r="CM69" s="296">
        <f t="shared" si="34"/>
        <v>5.1562193137849182</v>
      </c>
    </row>
    <row r="70" spans="2:91" s="159" customFormat="1" x14ac:dyDescent="0.25">
      <c r="B70" s="257">
        <f t="shared" si="35"/>
        <v>49</v>
      </c>
      <c r="C70" s="255">
        <f t="shared" si="36"/>
        <v>46783</v>
      </c>
      <c r="D70" s="214">
        <f t="shared" si="37"/>
        <v>0.46888359297024007</v>
      </c>
      <c r="E70" s="214">
        <f t="shared" si="17"/>
        <v>0.16490137883333331</v>
      </c>
      <c r="F70" s="214">
        <f t="shared" si="17"/>
        <v>0.16101807799999998</v>
      </c>
      <c r="G70" s="214">
        <f t="shared" si="17"/>
        <v>9.9000000000000008E-3</v>
      </c>
      <c r="H70" s="214">
        <f t="shared" si="17"/>
        <v>1.8944812499999998E-2</v>
      </c>
      <c r="I70" s="214">
        <f t="shared" si="18"/>
        <v>3.2440924999999995E-2</v>
      </c>
      <c r="J70" s="214">
        <f t="shared" si="60"/>
        <v>5.0378624999999996E-2</v>
      </c>
      <c r="K70" s="214">
        <f t="shared" si="60"/>
        <v>5.2149624999999998E-2</v>
      </c>
      <c r="L70" s="214">
        <f t="shared" si="60"/>
        <v>2.4843162499999995E-2</v>
      </c>
      <c r="M70" s="214">
        <f t="shared" si="60"/>
        <v>3.364109374999999E-2</v>
      </c>
      <c r="N70" s="214">
        <f t="shared" si="60"/>
        <v>2.4796876983749994E-2</v>
      </c>
      <c r="O70" s="214">
        <f t="shared" si="60"/>
        <v>2.6464374999999998E-2</v>
      </c>
      <c r="P70" s="214">
        <f t="shared" si="60"/>
        <v>1.9749333333333334E-2</v>
      </c>
      <c r="Q70" s="214">
        <f t="shared" si="60"/>
        <v>0</v>
      </c>
      <c r="R70" s="214">
        <f t="shared" si="60"/>
        <v>4.6682486666666662E-2</v>
      </c>
      <c r="S70" s="214">
        <f t="shared" si="60"/>
        <v>7.5990849999999999E-2</v>
      </c>
      <c r="T70" s="214">
        <f t="shared" si="60"/>
        <v>0</v>
      </c>
      <c r="U70" s="214">
        <f t="shared" si="60"/>
        <v>0</v>
      </c>
      <c r="V70" s="214">
        <f t="shared" si="60"/>
        <v>1.6689949999999999E-2</v>
      </c>
      <c r="W70" s="214">
        <f t="shared" si="60"/>
        <v>1.8656066666666665E-2</v>
      </c>
      <c r="X70" s="214">
        <f t="shared" si="60"/>
        <v>1.7868077083333333E-2</v>
      </c>
      <c r="Y70" s="214">
        <f t="shared" si="60"/>
        <v>1.2527333333333335E-2</v>
      </c>
      <c r="Z70" s="214">
        <f t="shared" si="60"/>
        <v>2.6054208333333335E-2</v>
      </c>
      <c r="AA70" s="214">
        <f t="shared" si="60"/>
        <v>2.5874999999999999E-2</v>
      </c>
      <c r="AB70" s="214">
        <f t="shared" si="60"/>
        <v>2.4808949999999996E-2</v>
      </c>
      <c r="AC70" s="214">
        <f t="shared" si="60"/>
        <v>1.4957475E-2</v>
      </c>
      <c r="AD70" s="214">
        <f t="shared" si="60"/>
        <v>9.56498125E-3</v>
      </c>
      <c r="AE70" s="214">
        <f t="shared" si="60"/>
        <v>0</v>
      </c>
      <c r="AF70" s="214">
        <f t="shared" si="60"/>
        <v>0.16147690997760006</v>
      </c>
      <c r="AG70" s="214">
        <f t="shared" si="60"/>
        <v>0.17964099400000003</v>
      </c>
      <c r="AH70" s="214">
        <f t="shared" si="60"/>
        <v>0</v>
      </c>
      <c r="AI70" s="214">
        <f t="shared" si="60"/>
        <v>7.3829999999999998E-3</v>
      </c>
      <c r="AJ70" s="214">
        <f t="shared" si="60"/>
        <v>2.35934E-2</v>
      </c>
      <c r="AK70" s="214">
        <f t="shared" si="60"/>
        <v>0</v>
      </c>
      <c r="AL70" s="214">
        <f t="shared" si="60"/>
        <v>1.8825787499999996E-2</v>
      </c>
      <c r="AM70" s="214">
        <f t="shared" si="60"/>
        <v>2.2912312499999993E-2</v>
      </c>
      <c r="AN70" s="214">
        <f t="shared" si="60"/>
        <v>4.1236124999999998E-2</v>
      </c>
      <c r="AO70" s="214">
        <f t="shared" si="60"/>
        <v>2.9956652833333333E-2</v>
      </c>
      <c r="AP70" s="214">
        <f t="shared" si="60"/>
        <v>0.13890151374999998</v>
      </c>
      <c r="AQ70" s="214">
        <f t="shared" si="60"/>
        <v>0</v>
      </c>
      <c r="AR70" s="214">
        <f t="shared" si="60"/>
        <v>3.5469846749999999E-2</v>
      </c>
      <c r="AS70" s="214">
        <f t="shared" si="60"/>
        <v>1.7646749999999999E-2</v>
      </c>
      <c r="AT70" s="214">
        <f t="shared" si="60"/>
        <v>1.5897552083333336E-2</v>
      </c>
      <c r="AU70" s="214">
        <f t="shared" si="60"/>
        <v>3.2035358333333333E-2</v>
      </c>
      <c r="AV70" s="214">
        <f t="shared" si="60"/>
        <v>3.9146E-2</v>
      </c>
      <c r="AW70" s="214">
        <f t="shared" si="60"/>
        <v>3.8346328333333332E-2</v>
      </c>
      <c r="AX70" s="214">
        <f t="shared" si="60"/>
        <v>0.14040500732142852</v>
      </c>
      <c r="AY70" s="214">
        <f t="shared" si="60"/>
        <v>5.2265199999999998E-2</v>
      </c>
      <c r="AZ70" s="214">
        <f t="shared" si="60"/>
        <v>5.8454499999999993E-2</v>
      </c>
      <c r="BA70" s="214">
        <f t="shared" si="60"/>
        <v>0.12607639366666665</v>
      </c>
      <c r="BB70" s="214">
        <f t="shared" si="60"/>
        <v>0.3295575435264001</v>
      </c>
      <c r="BC70" s="214">
        <f t="shared" si="60"/>
        <v>0.10487802857142857</v>
      </c>
      <c r="BD70" s="214">
        <f t="shared" si="60"/>
        <v>0.5416557163315201</v>
      </c>
      <c r="BE70" s="214">
        <f t="shared" si="60"/>
        <v>1.7476837499999998E-2</v>
      </c>
      <c r="BF70" s="214">
        <f t="shared" si="60"/>
        <v>0</v>
      </c>
      <c r="BG70" s="214">
        <f t="shared" si="60"/>
        <v>5.5570432692307672E-2</v>
      </c>
      <c r="BH70" s="214">
        <f t="shared" si="60"/>
        <v>7.1769650416666664E-2</v>
      </c>
      <c r="BI70" s="214">
        <f t="shared" si="60"/>
        <v>0</v>
      </c>
      <c r="BJ70" s="214">
        <f t="shared" si="60"/>
        <v>0</v>
      </c>
      <c r="BK70" s="214">
        <f t="shared" si="60"/>
        <v>3.5398916666666662E-2</v>
      </c>
      <c r="BL70" s="214">
        <f t="shared" si="60"/>
        <v>3.7034790623999995E-2</v>
      </c>
      <c r="BM70" s="214">
        <f t="shared" si="60"/>
        <v>0.12828249999999999</v>
      </c>
      <c r="BN70" s="214">
        <f t="shared" si="60"/>
        <v>0.27375749999999999</v>
      </c>
      <c r="BO70" s="214">
        <f t="shared" si="60"/>
        <v>9.2085674999999978E-2</v>
      </c>
      <c r="BP70" s="214">
        <f t="shared" si="60"/>
        <v>9.4927947916666658E-2</v>
      </c>
      <c r="BQ70" s="214">
        <f t="shared" si="60"/>
        <v>0.12250854166666666</v>
      </c>
      <c r="BR70" s="214">
        <f t="shared" si="60"/>
        <v>9.0456924250000001E-2</v>
      </c>
      <c r="BS70" s="214">
        <f t="shared" si="60"/>
        <v>1.2937499999999999E-2</v>
      </c>
      <c r="BT70" s="214">
        <f t="shared" si="60"/>
        <v>7.0977999999999996E-3</v>
      </c>
      <c r="BU70" s="214">
        <f t="shared" si="60"/>
        <v>3.7260000000000001E-3</v>
      </c>
      <c r="BV70" s="214">
        <f t="shared" si="51"/>
        <v>0.11546257969645436</v>
      </c>
      <c r="BW70" s="214">
        <f t="shared" si="52"/>
        <v>5.0904063216335407E-2</v>
      </c>
      <c r="BX70" s="214">
        <f t="shared" si="53"/>
        <v>1.7861232808330268E-2</v>
      </c>
      <c r="BY70" s="214">
        <f t="shared" si="54"/>
        <v>6.6853413834725844E-2</v>
      </c>
      <c r="BZ70" s="214">
        <f t="shared" si="55"/>
        <v>1.9626493576421676E-2</v>
      </c>
      <c r="CA70" s="295">
        <f t="shared" si="25"/>
        <v>4.8472869775476086</v>
      </c>
      <c r="CB70" s="163">
        <f t="shared" si="38"/>
        <v>0.2</v>
      </c>
      <c r="CC70" s="163">
        <f t="shared" si="26"/>
        <v>0.50472869775476092</v>
      </c>
      <c r="CD70" s="163">
        <f t="shared" si="27"/>
        <v>0.22083333333333335</v>
      </c>
      <c r="CE70" s="165">
        <f t="shared" si="28"/>
        <v>4.1217249464595147</v>
      </c>
      <c r="CF70" s="163">
        <f>'Other Income'!$B$20/12</f>
        <v>1.0929316444444444</v>
      </c>
      <c r="CG70" s="302">
        <f t="shared" si="16"/>
        <v>5.4146565909039595</v>
      </c>
      <c r="CH70" s="295">
        <f t="shared" si="29"/>
        <v>4.5765791944153413</v>
      </c>
      <c r="CI70" s="163">
        <f t="shared" si="30"/>
        <v>0.2</v>
      </c>
      <c r="CJ70" s="163">
        <f t="shared" si="31"/>
        <v>0.47765791944153418</v>
      </c>
      <c r="CK70" s="163">
        <f t="shared" si="32"/>
        <v>0.22083333333333335</v>
      </c>
      <c r="CL70" s="165">
        <f t="shared" si="33"/>
        <v>3.8780879416404739</v>
      </c>
      <c r="CM70" s="296">
        <f t="shared" si="34"/>
        <v>5.1710195860849186</v>
      </c>
    </row>
    <row r="71" spans="2:91" s="159" customFormat="1" x14ac:dyDescent="0.25">
      <c r="B71" s="257">
        <f t="shared" si="35"/>
        <v>50</v>
      </c>
      <c r="C71" s="320">
        <f t="shared" si="36"/>
        <v>46812</v>
      </c>
      <c r="D71" s="214">
        <f t="shared" si="37"/>
        <v>0.46888359297024007</v>
      </c>
      <c r="E71" s="214">
        <f t="shared" si="17"/>
        <v>0.16490137883333331</v>
      </c>
      <c r="F71" s="214">
        <f t="shared" si="17"/>
        <v>0.16101807799999998</v>
      </c>
      <c r="G71" s="214">
        <f t="shared" si="17"/>
        <v>9.9000000000000008E-3</v>
      </c>
      <c r="H71" s="214">
        <f t="shared" si="17"/>
        <v>1.8944812499999998E-2</v>
      </c>
      <c r="I71" s="214">
        <f t="shared" si="18"/>
        <v>3.2440924999999995E-2</v>
      </c>
      <c r="J71" s="214">
        <f t="shared" si="60"/>
        <v>5.0378624999999996E-2</v>
      </c>
      <c r="K71" s="214">
        <f t="shared" si="60"/>
        <v>5.2149624999999998E-2</v>
      </c>
      <c r="L71" s="214">
        <f t="shared" si="60"/>
        <v>2.4843162499999995E-2</v>
      </c>
      <c r="M71" s="214">
        <f t="shared" si="60"/>
        <v>3.364109374999999E-2</v>
      </c>
      <c r="N71" s="214">
        <f t="shared" si="60"/>
        <v>2.4796876983749994E-2</v>
      </c>
      <c r="O71" s="214">
        <f t="shared" si="60"/>
        <v>2.6464374999999998E-2</v>
      </c>
      <c r="P71" s="214">
        <f t="shared" si="60"/>
        <v>1.9749333333333334E-2</v>
      </c>
      <c r="Q71" s="214">
        <f t="shared" si="60"/>
        <v>0</v>
      </c>
      <c r="R71" s="214">
        <f t="shared" si="60"/>
        <v>4.6682486666666662E-2</v>
      </c>
      <c r="S71" s="214">
        <f t="shared" si="60"/>
        <v>7.5990849999999999E-2</v>
      </c>
      <c r="T71" s="214">
        <f t="shared" si="60"/>
        <v>0</v>
      </c>
      <c r="U71" s="214">
        <f t="shared" si="60"/>
        <v>0</v>
      </c>
      <c r="V71" s="214">
        <f t="shared" si="60"/>
        <v>1.6689949999999999E-2</v>
      </c>
      <c r="W71" s="214">
        <f t="shared" si="60"/>
        <v>1.8656066666666665E-2</v>
      </c>
      <c r="X71" s="214">
        <f t="shared" si="60"/>
        <v>1.7868077083333333E-2</v>
      </c>
      <c r="Y71" s="214">
        <f t="shared" si="60"/>
        <v>1.4406433333333335E-2</v>
      </c>
      <c r="Z71" s="214">
        <f t="shared" si="60"/>
        <v>2.6054208333333335E-2</v>
      </c>
      <c r="AA71" s="214">
        <f t="shared" si="60"/>
        <v>2.5874999999999999E-2</v>
      </c>
      <c r="AB71" s="214">
        <f t="shared" si="60"/>
        <v>2.4808949999999996E-2</v>
      </c>
      <c r="AC71" s="214">
        <f t="shared" si="60"/>
        <v>1.4957475E-2</v>
      </c>
      <c r="AD71" s="214">
        <f t="shared" si="60"/>
        <v>9.56498125E-3</v>
      </c>
      <c r="AE71" s="214">
        <f t="shared" si="60"/>
        <v>0</v>
      </c>
      <c r="AF71" s="214">
        <f t="shared" si="60"/>
        <v>0.16147690997760006</v>
      </c>
      <c r="AG71" s="214">
        <f t="shared" si="60"/>
        <v>0.17964099400000003</v>
      </c>
      <c r="AH71" s="214">
        <f t="shared" si="60"/>
        <v>0</v>
      </c>
      <c r="AI71" s="214">
        <f t="shared" si="60"/>
        <v>7.3829999999999998E-3</v>
      </c>
      <c r="AJ71" s="214">
        <f t="shared" si="60"/>
        <v>2.35934E-2</v>
      </c>
      <c r="AK71" s="214">
        <f t="shared" si="60"/>
        <v>0</v>
      </c>
      <c r="AL71" s="214">
        <f t="shared" si="60"/>
        <v>1.8825787499999996E-2</v>
      </c>
      <c r="AM71" s="214">
        <f t="shared" si="60"/>
        <v>2.2912312499999993E-2</v>
      </c>
      <c r="AN71" s="214">
        <f t="shared" si="60"/>
        <v>4.1236124999999998E-2</v>
      </c>
      <c r="AO71" s="214">
        <f t="shared" si="60"/>
        <v>2.9956652833333333E-2</v>
      </c>
      <c r="AP71" s="214">
        <f t="shared" si="60"/>
        <v>0.13890151374999998</v>
      </c>
      <c r="AQ71" s="214">
        <f t="shared" si="60"/>
        <v>0</v>
      </c>
      <c r="AR71" s="214">
        <f t="shared" si="60"/>
        <v>3.5469846749999999E-2</v>
      </c>
      <c r="AS71" s="214">
        <f t="shared" si="60"/>
        <v>1.7646749999999999E-2</v>
      </c>
      <c r="AT71" s="214">
        <f t="shared" si="60"/>
        <v>1.5897552083333336E-2</v>
      </c>
      <c r="AU71" s="214">
        <f t="shared" si="60"/>
        <v>3.2035358333333333E-2</v>
      </c>
      <c r="AV71" s="214">
        <f t="shared" si="60"/>
        <v>3.9146E-2</v>
      </c>
      <c r="AW71" s="214">
        <f t="shared" si="60"/>
        <v>3.8346328333333332E-2</v>
      </c>
      <c r="AX71" s="214">
        <f t="shared" si="60"/>
        <v>0.14040500732142852</v>
      </c>
      <c r="AY71" s="214">
        <f t="shared" si="60"/>
        <v>5.2265199999999998E-2</v>
      </c>
      <c r="AZ71" s="214">
        <f t="shared" si="60"/>
        <v>5.8454499999999993E-2</v>
      </c>
      <c r="BA71" s="214">
        <f t="shared" si="60"/>
        <v>0.12607639366666665</v>
      </c>
      <c r="BB71" s="214">
        <f t="shared" si="60"/>
        <v>0.3295575435264001</v>
      </c>
      <c r="BC71" s="214">
        <f t="shared" si="60"/>
        <v>0.10487802857142857</v>
      </c>
      <c r="BD71" s="214">
        <f t="shared" si="60"/>
        <v>0.5416557163315201</v>
      </c>
      <c r="BE71" s="214">
        <f t="shared" si="60"/>
        <v>1.7476837499999998E-2</v>
      </c>
      <c r="BF71" s="214">
        <f t="shared" si="60"/>
        <v>0</v>
      </c>
      <c r="BG71" s="214">
        <f t="shared" si="60"/>
        <v>5.5570432692307672E-2</v>
      </c>
      <c r="BH71" s="214">
        <f t="shared" si="60"/>
        <v>7.1769650416666664E-2</v>
      </c>
      <c r="BI71" s="214">
        <f t="shared" si="60"/>
        <v>0</v>
      </c>
      <c r="BJ71" s="214">
        <f t="shared" si="60"/>
        <v>0</v>
      </c>
      <c r="BK71" s="214">
        <f t="shared" si="60"/>
        <v>3.5398916666666662E-2</v>
      </c>
      <c r="BL71" s="214">
        <f t="shared" si="60"/>
        <v>3.7034790623999995E-2</v>
      </c>
      <c r="BM71" s="214">
        <f t="shared" si="60"/>
        <v>0.12828249999999999</v>
      </c>
      <c r="BN71" s="214">
        <f t="shared" si="60"/>
        <v>0.27375749999999999</v>
      </c>
      <c r="BO71" s="214">
        <f t="shared" si="60"/>
        <v>9.2085674999999978E-2</v>
      </c>
      <c r="BP71" s="214">
        <f t="shared" si="60"/>
        <v>9.4927947916666658E-2</v>
      </c>
      <c r="BQ71" s="214">
        <f t="shared" si="60"/>
        <v>0.12250854166666666</v>
      </c>
      <c r="BR71" s="214">
        <f t="shared" si="60"/>
        <v>9.0456924250000001E-2</v>
      </c>
      <c r="BS71" s="214">
        <f t="shared" si="60"/>
        <v>1.2937499999999999E-2</v>
      </c>
      <c r="BT71" s="214">
        <f t="shared" si="60"/>
        <v>7.0977999999999996E-3</v>
      </c>
      <c r="BU71" s="214">
        <f t="shared" ref="J71:BU75" si="61">IF($C71&gt;BU$14,BU70,IF(AND(MONTH($C71)-MONTH(BU$5)=0,MOD((YEAR(BU$5)-YEAR($C71)),3)=0),BU70*(1+BU$16),BU70))</f>
        <v>3.7260000000000001E-3</v>
      </c>
      <c r="BV71" s="214">
        <f t="shared" si="51"/>
        <v>0.11546257969645436</v>
      </c>
      <c r="BW71" s="214">
        <f t="shared" si="52"/>
        <v>5.0904063216335407E-2</v>
      </c>
      <c r="BX71" s="214">
        <f t="shared" si="53"/>
        <v>1.7861232808330268E-2</v>
      </c>
      <c r="BY71" s="214">
        <f t="shared" si="54"/>
        <v>6.6853413834725844E-2</v>
      </c>
      <c r="BZ71" s="214">
        <f t="shared" si="55"/>
        <v>1.9626493576421676E-2</v>
      </c>
      <c r="CA71" s="295">
        <f t="shared" si="25"/>
        <v>4.8491660775476086</v>
      </c>
      <c r="CB71" s="163">
        <f t="shared" si="38"/>
        <v>0.2</v>
      </c>
      <c r="CC71" s="163">
        <f t="shared" si="26"/>
        <v>0.50491660775476088</v>
      </c>
      <c r="CD71" s="163">
        <f t="shared" si="27"/>
        <v>0.22083333333333335</v>
      </c>
      <c r="CE71" s="165">
        <f t="shared" si="28"/>
        <v>4.1234161364595145</v>
      </c>
      <c r="CF71" s="163">
        <f>'Other Income'!$B$20/12</f>
        <v>1.0929316444444444</v>
      </c>
      <c r="CG71" s="302">
        <f t="shared" si="16"/>
        <v>5.4163477809039593</v>
      </c>
      <c r="CH71" s="295">
        <f t="shared" si="29"/>
        <v>4.5784582944153414</v>
      </c>
      <c r="CI71" s="163">
        <f t="shared" si="30"/>
        <v>0.2</v>
      </c>
      <c r="CJ71" s="163">
        <f t="shared" si="31"/>
        <v>0.4778458294415342</v>
      </c>
      <c r="CK71" s="163">
        <f t="shared" si="32"/>
        <v>0.22083333333333335</v>
      </c>
      <c r="CL71" s="165">
        <f t="shared" si="33"/>
        <v>3.8797791316404737</v>
      </c>
      <c r="CM71" s="296">
        <f t="shared" si="34"/>
        <v>5.1727107760849185</v>
      </c>
    </row>
    <row r="72" spans="2:91" s="159" customFormat="1" x14ac:dyDescent="0.25">
      <c r="B72" s="257">
        <f t="shared" si="35"/>
        <v>51</v>
      </c>
      <c r="C72" s="255">
        <f t="shared" si="36"/>
        <v>46843</v>
      </c>
      <c r="D72" s="214">
        <f t="shared" si="37"/>
        <v>0.46888359297024007</v>
      </c>
      <c r="E72" s="214">
        <f t="shared" si="17"/>
        <v>0.16490137883333331</v>
      </c>
      <c r="F72" s="214">
        <f t="shared" si="17"/>
        <v>0.16101807799999998</v>
      </c>
      <c r="G72" s="214">
        <f t="shared" si="17"/>
        <v>9.9000000000000008E-3</v>
      </c>
      <c r="H72" s="214">
        <f t="shared" si="17"/>
        <v>1.8944812499999998E-2</v>
      </c>
      <c r="I72" s="214">
        <f t="shared" si="18"/>
        <v>3.2440924999999995E-2</v>
      </c>
      <c r="J72" s="214">
        <f t="shared" si="61"/>
        <v>5.0378624999999996E-2</v>
      </c>
      <c r="K72" s="214">
        <f t="shared" si="61"/>
        <v>5.2149624999999998E-2</v>
      </c>
      <c r="L72" s="214">
        <f t="shared" si="61"/>
        <v>2.4843162499999995E-2</v>
      </c>
      <c r="M72" s="214">
        <f t="shared" si="61"/>
        <v>3.364109374999999E-2</v>
      </c>
      <c r="N72" s="214">
        <f t="shared" si="61"/>
        <v>2.4796876983749994E-2</v>
      </c>
      <c r="O72" s="214">
        <f t="shared" si="61"/>
        <v>2.6464374999999998E-2</v>
      </c>
      <c r="P72" s="214">
        <f t="shared" si="61"/>
        <v>1.9749333333333334E-2</v>
      </c>
      <c r="Q72" s="214">
        <f t="shared" si="61"/>
        <v>0</v>
      </c>
      <c r="R72" s="214">
        <f t="shared" si="61"/>
        <v>4.6682486666666662E-2</v>
      </c>
      <c r="S72" s="214">
        <f t="shared" si="61"/>
        <v>7.5990849999999999E-2</v>
      </c>
      <c r="T72" s="214">
        <f t="shared" si="61"/>
        <v>0</v>
      </c>
      <c r="U72" s="214">
        <f t="shared" si="61"/>
        <v>0</v>
      </c>
      <c r="V72" s="214">
        <f t="shared" si="61"/>
        <v>1.6689949999999999E-2</v>
      </c>
      <c r="W72" s="214">
        <f t="shared" si="61"/>
        <v>1.8656066666666665E-2</v>
      </c>
      <c r="X72" s="214">
        <f t="shared" si="61"/>
        <v>1.7868077083333333E-2</v>
      </c>
      <c r="Y72" s="214">
        <f t="shared" si="61"/>
        <v>1.4406433333333335E-2</v>
      </c>
      <c r="Z72" s="214">
        <f t="shared" si="61"/>
        <v>2.6054208333333335E-2</v>
      </c>
      <c r="AA72" s="214">
        <f t="shared" si="61"/>
        <v>2.5874999999999999E-2</v>
      </c>
      <c r="AB72" s="214">
        <f t="shared" si="61"/>
        <v>2.4808949999999996E-2</v>
      </c>
      <c r="AC72" s="214">
        <f t="shared" si="61"/>
        <v>1.4957475E-2</v>
      </c>
      <c r="AD72" s="214">
        <f t="shared" si="61"/>
        <v>9.56498125E-3</v>
      </c>
      <c r="AE72" s="214">
        <f t="shared" si="61"/>
        <v>0</v>
      </c>
      <c r="AF72" s="214">
        <f t="shared" si="61"/>
        <v>0.16147690997760006</v>
      </c>
      <c r="AG72" s="214">
        <f t="shared" si="61"/>
        <v>0.17964099400000003</v>
      </c>
      <c r="AH72" s="214">
        <f t="shared" si="61"/>
        <v>0</v>
      </c>
      <c r="AI72" s="214">
        <f t="shared" si="61"/>
        <v>7.3829999999999998E-3</v>
      </c>
      <c r="AJ72" s="214">
        <f t="shared" si="61"/>
        <v>2.35934E-2</v>
      </c>
      <c r="AK72" s="214">
        <f t="shared" si="61"/>
        <v>0</v>
      </c>
      <c r="AL72" s="214">
        <f t="shared" si="61"/>
        <v>1.8825787499999996E-2</v>
      </c>
      <c r="AM72" s="214">
        <f t="shared" si="61"/>
        <v>2.2912312499999993E-2</v>
      </c>
      <c r="AN72" s="214">
        <f t="shared" si="61"/>
        <v>4.1236124999999998E-2</v>
      </c>
      <c r="AO72" s="214">
        <f t="shared" si="61"/>
        <v>2.9956652833333333E-2</v>
      </c>
      <c r="AP72" s="214">
        <f t="shared" si="61"/>
        <v>0.13890151374999998</v>
      </c>
      <c r="AQ72" s="214">
        <f t="shared" si="61"/>
        <v>0</v>
      </c>
      <c r="AR72" s="214">
        <f t="shared" si="61"/>
        <v>3.5469846749999999E-2</v>
      </c>
      <c r="AS72" s="214">
        <f t="shared" si="61"/>
        <v>1.7646749999999999E-2</v>
      </c>
      <c r="AT72" s="214">
        <f t="shared" si="61"/>
        <v>1.5897552083333336E-2</v>
      </c>
      <c r="AU72" s="214">
        <f t="shared" si="61"/>
        <v>3.2035358333333333E-2</v>
      </c>
      <c r="AV72" s="214">
        <f t="shared" si="61"/>
        <v>3.9146E-2</v>
      </c>
      <c r="AW72" s="214">
        <f t="shared" si="61"/>
        <v>3.8346328333333332E-2</v>
      </c>
      <c r="AX72" s="214">
        <f t="shared" si="61"/>
        <v>0.14040500732142852</v>
      </c>
      <c r="AY72" s="214">
        <f t="shared" si="61"/>
        <v>5.2265199999999998E-2</v>
      </c>
      <c r="AZ72" s="214">
        <f t="shared" si="61"/>
        <v>5.8454499999999993E-2</v>
      </c>
      <c r="BA72" s="214">
        <f t="shared" si="61"/>
        <v>0.12607639366666665</v>
      </c>
      <c r="BB72" s="214">
        <f t="shared" si="61"/>
        <v>0.3295575435264001</v>
      </c>
      <c r="BC72" s="214">
        <f t="shared" si="61"/>
        <v>0.10487802857142857</v>
      </c>
      <c r="BD72" s="214">
        <f t="shared" si="61"/>
        <v>0.5416557163315201</v>
      </c>
      <c r="BE72" s="214">
        <f t="shared" si="61"/>
        <v>1.7476837499999998E-2</v>
      </c>
      <c r="BF72" s="214">
        <f t="shared" si="61"/>
        <v>0</v>
      </c>
      <c r="BG72" s="214">
        <f t="shared" si="61"/>
        <v>5.5570432692307672E-2</v>
      </c>
      <c r="BH72" s="214">
        <f t="shared" si="61"/>
        <v>7.1769650416666664E-2</v>
      </c>
      <c r="BI72" s="214">
        <f t="shared" si="61"/>
        <v>0</v>
      </c>
      <c r="BJ72" s="214">
        <f t="shared" si="61"/>
        <v>0</v>
      </c>
      <c r="BK72" s="214">
        <f t="shared" si="61"/>
        <v>3.5398916666666662E-2</v>
      </c>
      <c r="BL72" s="214">
        <f t="shared" si="61"/>
        <v>3.7034790623999995E-2</v>
      </c>
      <c r="BM72" s="214">
        <f t="shared" si="61"/>
        <v>0.12828249999999999</v>
      </c>
      <c r="BN72" s="214">
        <f t="shared" si="61"/>
        <v>0.27375749999999999</v>
      </c>
      <c r="BO72" s="214">
        <f t="shared" si="61"/>
        <v>9.2085674999999978E-2</v>
      </c>
      <c r="BP72" s="214">
        <f t="shared" si="61"/>
        <v>9.4927947916666658E-2</v>
      </c>
      <c r="BQ72" s="214">
        <f t="shared" si="61"/>
        <v>0.12250854166666666</v>
      </c>
      <c r="BR72" s="214">
        <f t="shared" si="61"/>
        <v>9.0456924250000001E-2</v>
      </c>
      <c r="BS72" s="214">
        <f t="shared" si="61"/>
        <v>1.2937499999999999E-2</v>
      </c>
      <c r="BT72" s="214">
        <f t="shared" si="61"/>
        <v>7.0977999999999996E-3</v>
      </c>
      <c r="BU72" s="214">
        <f t="shared" si="61"/>
        <v>3.7260000000000001E-3</v>
      </c>
      <c r="BV72" s="214">
        <f t="shared" si="51"/>
        <v>0.11546257969645436</v>
      </c>
      <c r="BW72" s="214">
        <f t="shared" si="52"/>
        <v>5.0904063216335407E-2</v>
      </c>
      <c r="BX72" s="214">
        <f t="shared" si="53"/>
        <v>1.7861232808330268E-2</v>
      </c>
      <c r="BY72" s="214">
        <f t="shared" si="54"/>
        <v>6.6853413834725844E-2</v>
      </c>
      <c r="BZ72" s="214">
        <f t="shared" si="55"/>
        <v>1.9626493576421676E-2</v>
      </c>
      <c r="CA72" s="295">
        <f t="shared" si="25"/>
        <v>4.8491660775476086</v>
      </c>
      <c r="CB72" s="163">
        <f t="shared" si="38"/>
        <v>0.2</v>
      </c>
      <c r="CC72" s="163">
        <f t="shared" si="26"/>
        <v>0.50491660775476088</v>
      </c>
      <c r="CD72" s="163">
        <f t="shared" si="27"/>
        <v>0.22083333333333335</v>
      </c>
      <c r="CE72" s="165">
        <f t="shared" si="28"/>
        <v>4.1234161364595145</v>
      </c>
      <c r="CF72" s="163">
        <f>'Other Income'!$B$20/12</f>
        <v>1.0929316444444444</v>
      </c>
      <c r="CG72" s="302">
        <f t="shared" si="16"/>
        <v>5.4163477809039593</v>
      </c>
      <c r="CH72" s="295">
        <f t="shared" si="29"/>
        <v>4.5784582944153414</v>
      </c>
      <c r="CI72" s="163">
        <f t="shared" si="30"/>
        <v>0.2</v>
      </c>
      <c r="CJ72" s="163">
        <f t="shared" si="31"/>
        <v>0.4778458294415342</v>
      </c>
      <c r="CK72" s="163">
        <f t="shared" si="32"/>
        <v>0.22083333333333335</v>
      </c>
      <c r="CL72" s="165">
        <f t="shared" si="33"/>
        <v>3.8797791316404737</v>
      </c>
      <c r="CM72" s="296">
        <f t="shared" si="34"/>
        <v>5.1727107760849185</v>
      </c>
    </row>
    <row r="73" spans="2:91" s="159" customFormat="1" x14ac:dyDescent="0.25">
      <c r="B73" s="257">
        <f t="shared" si="35"/>
        <v>52</v>
      </c>
      <c r="C73" s="255">
        <f t="shared" si="36"/>
        <v>46873</v>
      </c>
      <c r="D73" s="214">
        <f t="shared" si="37"/>
        <v>0.46888359297024007</v>
      </c>
      <c r="E73" s="214">
        <f t="shared" si="17"/>
        <v>0.16490137883333331</v>
      </c>
      <c r="F73" s="214">
        <f t="shared" si="17"/>
        <v>0.16101807799999998</v>
      </c>
      <c r="G73" s="214">
        <f t="shared" si="17"/>
        <v>9.9000000000000008E-3</v>
      </c>
      <c r="H73" s="214">
        <f t="shared" si="17"/>
        <v>1.8944812499999998E-2</v>
      </c>
      <c r="I73" s="214">
        <f t="shared" si="18"/>
        <v>3.2440924999999995E-2</v>
      </c>
      <c r="J73" s="214">
        <f t="shared" si="61"/>
        <v>5.0378624999999996E-2</v>
      </c>
      <c r="K73" s="214">
        <f t="shared" si="61"/>
        <v>5.2149624999999998E-2</v>
      </c>
      <c r="L73" s="214">
        <f t="shared" si="61"/>
        <v>2.4843162499999995E-2</v>
      </c>
      <c r="M73" s="214">
        <f t="shared" si="61"/>
        <v>3.364109374999999E-2</v>
      </c>
      <c r="N73" s="214">
        <f t="shared" si="61"/>
        <v>2.4796876983749994E-2</v>
      </c>
      <c r="O73" s="214">
        <f t="shared" si="61"/>
        <v>2.6464374999999998E-2</v>
      </c>
      <c r="P73" s="214">
        <f t="shared" si="61"/>
        <v>1.9749333333333334E-2</v>
      </c>
      <c r="Q73" s="214">
        <f t="shared" si="61"/>
        <v>0</v>
      </c>
      <c r="R73" s="214">
        <f t="shared" si="61"/>
        <v>4.6682486666666662E-2</v>
      </c>
      <c r="S73" s="214">
        <f t="shared" si="61"/>
        <v>7.5990849999999999E-2</v>
      </c>
      <c r="T73" s="214">
        <f t="shared" si="61"/>
        <v>0</v>
      </c>
      <c r="U73" s="214">
        <f t="shared" si="61"/>
        <v>0</v>
      </c>
      <c r="V73" s="214">
        <f t="shared" si="61"/>
        <v>1.6689949999999999E-2</v>
      </c>
      <c r="W73" s="214">
        <f t="shared" si="61"/>
        <v>1.8656066666666665E-2</v>
      </c>
      <c r="X73" s="214">
        <f t="shared" si="61"/>
        <v>1.7868077083333333E-2</v>
      </c>
      <c r="Y73" s="214">
        <f t="shared" si="61"/>
        <v>1.4406433333333335E-2</v>
      </c>
      <c r="Z73" s="214">
        <f t="shared" si="61"/>
        <v>2.6054208333333335E-2</v>
      </c>
      <c r="AA73" s="214">
        <f t="shared" si="61"/>
        <v>2.5874999999999999E-2</v>
      </c>
      <c r="AB73" s="214">
        <f t="shared" si="61"/>
        <v>2.4808949999999996E-2</v>
      </c>
      <c r="AC73" s="214">
        <f t="shared" si="61"/>
        <v>1.4957475E-2</v>
      </c>
      <c r="AD73" s="214">
        <f t="shared" si="61"/>
        <v>9.56498125E-3</v>
      </c>
      <c r="AE73" s="214">
        <f t="shared" si="61"/>
        <v>0</v>
      </c>
      <c r="AF73" s="214">
        <f t="shared" si="61"/>
        <v>0.16147690997760006</v>
      </c>
      <c r="AG73" s="214">
        <f t="shared" si="61"/>
        <v>0.17964099400000003</v>
      </c>
      <c r="AH73" s="214">
        <f t="shared" si="61"/>
        <v>0</v>
      </c>
      <c r="AI73" s="214">
        <f t="shared" si="61"/>
        <v>7.3829999999999998E-3</v>
      </c>
      <c r="AJ73" s="214">
        <f t="shared" si="61"/>
        <v>2.35934E-2</v>
      </c>
      <c r="AK73" s="214">
        <f t="shared" si="61"/>
        <v>0</v>
      </c>
      <c r="AL73" s="214">
        <f t="shared" si="61"/>
        <v>1.8825787499999996E-2</v>
      </c>
      <c r="AM73" s="214">
        <f t="shared" si="61"/>
        <v>2.2912312499999993E-2</v>
      </c>
      <c r="AN73" s="214">
        <f t="shared" si="61"/>
        <v>4.1236124999999998E-2</v>
      </c>
      <c r="AO73" s="214">
        <f t="shared" si="61"/>
        <v>2.9956652833333333E-2</v>
      </c>
      <c r="AP73" s="214">
        <f t="shared" si="61"/>
        <v>0.13890151374999998</v>
      </c>
      <c r="AQ73" s="214">
        <f t="shared" si="61"/>
        <v>0</v>
      </c>
      <c r="AR73" s="214">
        <f t="shared" si="61"/>
        <v>3.5469846749999999E-2</v>
      </c>
      <c r="AS73" s="214">
        <f t="shared" si="61"/>
        <v>2.0293762499999996E-2</v>
      </c>
      <c r="AT73" s="214">
        <f t="shared" si="61"/>
        <v>1.5897552083333336E-2</v>
      </c>
      <c r="AU73" s="214">
        <f t="shared" si="61"/>
        <v>3.2035358333333333E-2</v>
      </c>
      <c r="AV73" s="214">
        <f t="shared" si="61"/>
        <v>3.9146E-2</v>
      </c>
      <c r="AW73" s="214">
        <f t="shared" si="61"/>
        <v>3.8346328333333332E-2</v>
      </c>
      <c r="AX73" s="214">
        <f t="shared" si="61"/>
        <v>0.14040500732142852</v>
      </c>
      <c r="AY73" s="214">
        <f t="shared" si="61"/>
        <v>5.2265199999999998E-2</v>
      </c>
      <c r="AZ73" s="214">
        <f t="shared" si="61"/>
        <v>5.8454499999999993E-2</v>
      </c>
      <c r="BA73" s="214">
        <f t="shared" si="61"/>
        <v>0.12607639366666665</v>
      </c>
      <c r="BB73" s="214">
        <f t="shared" si="61"/>
        <v>0.3295575435264001</v>
      </c>
      <c r="BC73" s="214">
        <f t="shared" si="61"/>
        <v>0.10487802857142857</v>
      </c>
      <c r="BD73" s="214">
        <f t="shared" si="61"/>
        <v>0.60665440229130252</v>
      </c>
      <c r="BE73" s="214">
        <f t="shared" si="61"/>
        <v>1.7476837499999998E-2</v>
      </c>
      <c r="BF73" s="214">
        <f t="shared" si="61"/>
        <v>0</v>
      </c>
      <c r="BG73" s="214">
        <f t="shared" si="61"/>
        <v>5.5570432692307672E-2</v>
      </c>
      <c r="BH73" s="214">
        <f t="shared" si="61"/>
        <v>7.1769650416666664E-2</v>
      </c>
      <c r="BI73" s="214">
        <f t="shared" si="61"/>
        <v>0</v>
      </c>
      <c r="BJ73" s="214">
        <f t="shared" si="61"/>
        <v>0</v>
      </c>
      <c r="BK73" s="214">
        <f t="shared" si="61"/>
        <v>3.5398916666666662E-2</v>
      </c>
      <c r="BL73" s="214">
        <f t="shared" si="61"/>
        <v>3.7034790623999995E-2</v>
      </c>
      <c r="BM73" s="214">
        <f t="shared" si="61"/>
        <v>0.14752487499999997</v>
      </c>
      <c r="BN73" s="214">
        <f t="shared" si="61"/>
        <v>0.27375749999999999</v>
      </c>
      <c r="BO73" s="214">
        <f t="shared" si="61"/>
        <v>9.2085674999999978E-2</v>
      </c>
      <c r="BP73" s="214">
        <f t="shared" si="61"/>
        <v>9.4927947916666658E-2</v>
      </c>
      <c r="BQ73" s="214">
        <f t="shared" si="61"/>
        <v>0.12250854166666666</v>
      </c>
      <c r="BR73" s="214">
        <f t="shared" si="61"/>
        <v>9.0456924250000001E-2</v>
      </c>
      <c r="BS73" s="214">
        <f t="shared" si="61"/>
        <v>1.2937499999999999E-2</v>
      </c>
      <c r="BT73" s="214">
        <f t="shared" si="61"/>
        <v>7.0977999999999996E-3</v>
      </c>
      <c r="BU73" s="214">
        <f t="shared" si="61"/>
        <v>3.7260000000000001E-3</v>
      </c>
      <c r="BV73" s="214">
        <f t="shared" si="51"/>
        <v>0.11546257969645436</v>
      </c>
      <c r="BW73" s="214">
        <f t="shared" si="52"/>
        <v>5.0904063216335407E-2</v>
      </c>
      <c r="BX73" s="214">
        <f t="shared" si="53"/>
        <v>1.7861232808330268E-2</v>
      </c>
      <c r="BY73" s="214">
        <f t="shared" si="54"/>
        <v>6.6853413834725844E-2</v>
      </c>
      <c r="BZ73" s="214">
        <f t="shared" si="55"/>
        <v>1.9626493576421676E-2</v>
      </c>
      <c r="CA73" s="295">
        <f t="shared" si="25"/>
        <v>4.9360541510073901</v>
      </c>
      <c r="CB73" s="163">
        <f t="shared" si="38"/>
        <v>0.2</v>
      </c>
      <c r="CC73" s="163">
        <f t="shared" si="26"/>
        <v>0.51360541510073909</v>
      </c>
      <c r="CD73" s="163">
        <f t="shared" si="27"/>
        <v>0.22083333333333335</v>
      </c>
      <c r="CE73" s="165">
        <f t="shared" si="28"/>
        <v>4.2016154025733181</v>
      </c>
      <c r="CF73" s="163">
        <f>'Other Income'!$B$20/12</f>
        <v>1.0929316444444444</v>
      </c>
      <c r="CG73" s="302">
        <f t="shared" si="16"/>
        <v>5.4945470470177629</v>
      </c>
      <c r="CH73" s="295">
        <f t="shared" si="29"/>
        <v>4.6653463678751228</v>
      </c>
      <c r="CI73" s="163">
        <f t="shared" si="30"/>
        <v>0.2</v>
      </c>
      <c r="CJ73" s="163">
        <f t="shared" si="31"/>
        <v>0.4865346367875123</v>
      </c>
      <c r="CK73" s="163">
        <f t="shared" si="32"/>
        <v>0.22083333333333335</v>
      </c>
      <c r="CL73" s="165">
        <f t="shared" si="33"/>
        <v>3.9579783977542773</v>
      </c>
      <c r="CM73" s="296">
        <f t="shared" si="34"/>
        <v>5.250910042198722</v>
      </c>
    </row>
    <row r="74" spans="2:91" s="159" customFormat="1" x14ac:dyDescent="0.25">
      <c r="B74" s="257">
        <f t="shared" si="35"/>
        <v>53</v>
      </c>
      <c r="C74" s="255">
        <f t="shared" si="36"/>
        <v>46904</v>
      </c>
      <c r="D74" s="214">
        <f t="shared" si="37"/>
        <v>0.46888359297024007</v>
      </c>
      <c r="E74" s="214">
        <f t="shared" si="17"/>
        <v>0.16490137883333331</v>
      </c>
      <c r="F74" s="214">
        <f t="shared" si="17"/>
        <v>0.16101807799999998</v>
      </c>
      <c r="G74" s="214">
        <f t="shared" si="17"/>
        <v>9.9000000000000008E-3</v>
      </c>
      <c r="H74" s="214">
        <f t="shared" si="17"/>
        <v>1.8944812499999998E-2</v>
      </c>
      <c r="I74" s="214">
        <f t="shared" si="18"/>
        <v>3.2440924999999995E-2</v>
      </c>
      <c r="J74" s="214">
        <f t="shared" si="61"/>
        <v>5.0378624999999996E-2</v>
      </c>
      <c r="K74" s="214">
        <f t="shared" si="61"/>
        <v>5.2149624999999998E-2</v>
      </c>
      <c r="L74" s="214">
        <f t="shared" si="61"/>
        <v>2.4843162499999995E-2</v>
      </c>
      <c r="M74" s="214">
        <f t="shared" si="61"/>
        <v>3.364109374999999E-2</v>
      </c>
      <c r="N74" s="214">
        <f t="shared" si="61"/>
        <v>2.4796876983749994E-2</v>
      </c>
      <c r="O74" s="214">
        <f t="shared" si="61"/>
        <v>2.6464374999999998E-2</v>
      </c>
      <c r="P74" s="214">
        <f t="shared" si="61"/>
        <v>1.9749333333333334E-2</v>
      </c>
      <c r="Q74" s="214">
        <f t="shared" si="61"/>
        <v>0</v>
      </c>
      <c r="R74" s="214">
        <f t="shared" si="61"/>
        <v>4.6682486666666662E-2</v>
      </c>
      <c r="S74" s="214">
        <f t="shared" si="61"/>
        <v>7.5990849999999999E-2</v>
      </c>
      <c r="T74" s="214">
        <f t="shared" si="61"/>
        <v>0</v>
      </c>
      <c r="U74" s="214">
        <f t="shared" si="61"/>
        <v>0</v>
      </c>
      <c r="V74" s="214">
        <f t="shared" si="61"/>
        <v>1.6689949999999999E-2</v>
      </c>
      <c r="W74" s="214">
        <f t="shared" si="61"/>
        <v>1.8656066666666665E-2</v>
      </c>
      <c r="X74" s="214">
        <f t="shared" si="61"/>
        <v>1.7868077083333333E-2</v>
      </c>
      <c r="Y74" s="214">
        <f t="shared" si="61"/>
        <v>1.4406433333333335E-2</v>
      </c>
      <c r="Z74" s="214">
        <f t="shared" si="61"/>
        <v>2.6054208333333335E-2</v>
      </c>
      <c r="AA74" s="214">
        <f t="shared" si="61"/>
        <v>2.5874999999999999E-2</v>
      </c>
      <c r="AB74" s="214">
        <f t="shared" si="61"/>
        <v>2.4808949999999996E-2</v>
      </c>
      <c r="AC74" s="214">
        <f t="shared" si="61"/>
        <v>1.4957475E-2</v>
      </c>
      <c r="AD74" s="214">
        <f t="shared" si="61"/>
        <v>9.56498125E-3</v>
      </c>
      <c r="AE74" s="214">
        <f t="shared" si="61"/>
        <v>0</v>
      </c>
      <c r="AF74" s="214">
        <f t="shared" si="61"/>
        <v>0.16147690997760006</v>
      </c>
      <c r="AG74" s="214">
        <f t="shared" si="61"/>
        <v>0.17964099400000003</v>
      </c>
      <c r="AH74" s="214">
        <f t="shared" si="61"/>
        <v>0</v>
      </c>
      <c r="AI74" s="214">
        <f t="shared" si="61"/>
        <v>7.3829999999999998E-3</v>
      </c>
      <c r="AJ74" s="214">
        <f t="shared" si="61"/>
        <v>2.35934E-2</v>
      </c>
      <c r="AK74" s="214">
        <f t="shared" si="61"/>
        <v>0</v>
      </c>
      <c r="AL74" s="214">
        <f t="shared" si="61"/>
        <v>1.8825787499999996E-2</v>
      </c>
      <c r="AM74" s="214">
        <f t="shared" si="61"/>
        <v>2.2912312499999993E-2</v>
      </c>
      <c r="AN74" s="214">
        <f t="shared" si="61"/>
        <v>4.1236124999999998E-2</v>
      </c>
      <c r="AO74" s="214">
        <f t="shared" si="61"/>
        <v>2.9956652833333333E-2</v>
      </c>
      <c r="AP74" s="214">
        <f t="shared" si="61"/>
        <v>0.13890151374999998</v>
      </c>
      <c r="AQ74" s="214">
        <f t="shared" si="61"/>
        <v>0</v>
      </c>
      <c r="AR74" s="214">
        <f t="shared" si="61"/>
        <v>4.0790323762499997E-2</v>
      </c>
      <c r="AS74" s="214">
        <f t="shared" si="61"/>
        <v>2.0293762499999996E-2</v>
      </c>
      <c r="AT74" s="214">
        <f t="shared" si="61"/>
        <v>1.5897552083333336E-2</v>
      </c>
      <c r="AU74" s="214">
        <f t="shared" si="61"/>
        <v>3.2035358333333333E-2</v>
      </c>
      <c r="AV74" s="214">
        <f t="shared" si="61"/>
        <v>3.9146E-2</v>
      </c>
      <c r="AW74" s="214">
        <f t="shared" si="61"/>
        <v>3.8346328333333332E-2</v>
      </c>
      <c r="AX74" s="214">
        <f t="shared" si="61"/>
        <v>0.14040500732142852</v>
      </c>
      <c r="AY74" s="214">
        <f t="shared" si="61"/>
        <v>5.2265199999999998E-2</v>
      </c>
      <c r="AZ74" s="214">
        <f t="shared" si="61"/>
        <v>5.8454499999999993E-2</v>
      </c>
      <c r="BA74" s="214">
        <f t="shared" si="61"/>
        <v>0.12607639366666665</v>
      </c>
      <c r="BB74" s="214">
        <f t="shared" si="61"/>
        <v>0.3295575435264001</v>
      </c>
      <c r="BC74" s="214">
        <f t="shared" si="61"/>
        <v>0.10487802857142857</v>
      </c>
      <c r="BD74" s="214">
        <f t="shared" si="61"/>
        <v>0.60665440229130252</v>
      </c>
      <c r="BE74" s="214">
        <f t="shared" si="61"/>
        <v>1.7476837499999998E-2</v>
      </c>
      <c r="BF74" s="214">
        <f t="shared" si="61"/>
        <v>0</v>
      </c>
      <c r="BG74" s="214">
        <f t="shared" si="61"/>
        <v>5.5570432692307672E-2</v>
      </c>
      <c r="BH74" s="214">
        <f t="shared" si="61"/>
        <v>7.1769650416666664E-2</v>
      </c>
      <c r="BI74" s="214">
        <f t="shared" si="61"/>
        <v>0</v>
      </c>
      <c r="BJ74" s="214">
        <f t="shared" si="61"/>
        <v>0</v>
      </c>
      <c r="BK74" s="214">
        <f t="shared" si="61"/>
        <v>3.5398916666666662E-2</v>
      </c>
      <c r="BL74" s="214">
        <f t="shared" si="61"/>
        <v>3.7034790623999995E-2</v>
      </c>
      <c r="BM74" s="214">
        <f t="shared" si="61"/>
        <v>0.14752487499999997</v>
      </c>
      <c r="BN74" s="214">
        <f t="shared" si="61"/>
        <v>0.27375749999999999</v>
      </c>
      <c r="BO74" s="214">
        <f t="shared" si="61"/>
        <v>9.2085674999999978E-2</v>
      </c>
      <c r="BP74" s="214">
        <f t="shared" si="61"/>
        <v>9.4927947916666658E-2</v>
      </c>
      <c r="BQ74" s="214">
        <f t="shared" si="61"/>
        <v>0.12250854166666666</v>
      </c>
      <c r="BR74" s="214">
        <f t="shared" si="61"/>
        <v>9.0456924250000001E-2</v>
      </c>
      <c r="BS74" s="214">
        <f t="shared" si="61"/>
        <v>1.2937499999999999E-2</v>
      </c>
      <c r="BT74" s="214">
        <f t="shared" si="61"/>
        <v>7.0977999999999996E-3</v>
      </c>
      <c r="BU74" s="214">
        <f t="shared" si="61"/>
        <v>3.7260000000000001E-3</v>
      </c>
      <c r="BV74" s="214">
        <f t="shared" si="51"/>
        <v>0.11546257969645436</v>
      </c>
      <c r="BW74" s="214">
        <f t="shared" si="52"/>
        <v>5.0904063216335407E-2</v>
      </c>
      <c r="BX74" s="214">
        <f t="shared" si="53"/>
        <v>1.7861232808330268E-2</v>
      </c>
      <c r="BY74" s="214">
        <f t="shared" si="54"/>
        <v>6.6853413834725844E-2</v>
      </c>
      <c r="BZ74" s="214">
        <f t="shared" si="55"/>
        <v>1.9626493576421676E-2</v>
      </c>
      <c r="CA74" s="295">
        <f t="shared" si="25"/>
        <v>4.94137462801989</v>
      </c>
      <c r="CB74" s="163">
        <f t="shared" si="38"/>
        <v>0.2</v>
      </c>
      <c r="CC74" s="163">
        <f t="shared" si="26"/>
        <v>0.51413746280198902</v>
      </c>
      <c r="CD74" s="163">
        <f t="shared" si="27"/>
        <v>0.22083333333333335</v>
      </c>
      <c r="CE74" s="165">
        <f t="shared" si="28"/>
        <v>4.2064038318845682</v>
      </c>
      <c r="CF74" s="163">
        <f>'Other Income'!$B$20/12</f>
        <v>1.0929316444444444</v>
      </c>
      <c r="CG74" s="302">
        <f t="shared" si="16"/>
        <v>5.499335476329013</v>
      </c>
      <c r="CH74" s="295">
        <f t="shared" si="29"/>
        <v>4.6706668448876227</v>
      </c>
      <c r="CI74" s="163">
        <f t="shared" si="30"/>
        <v>0.2</v>
      </c>
      <c r="CJ74" s="163">
        <f t="shared" si="31"/>
        <v>0.48706668448876234</v>
      </c>
      <c r="CK74" s="163">
        <f t="shared" si="32"/>
        <v>0.22083333333333335</v>
      </c>
      <c r="CL74" s="165">
        <f t="shared" si="33"/>
        <v>3.9627668270655274</v>
      </c>
      <c r="CM74" s="296">
        <f t="shared" si="34"/>
        <v>5.2556984715099722</v>
      </c>
    </row>
    <row r="75" spans="2:91" s="159" customFormat="1" x14ac:dyDescent="0.25">
      <c r="B75" s="257">
        <f t="shared" si="35"/>
        <v>54</v>
      </c>
      <c r="C75" s="255">
        <f t="shared" si="36"/>
        <v>46934</v>
      </c>
      <c r="D75" s="214">
        <f t="shared" si="37"/>
        <v>0.46888359297024007</v>
      </c>
      <c r="E75" s="214">
        <f t="shared" si="17"/>
        <v>0.16490137883333331</v>
      </c>
      <c r="F75" s="214">
        <f t="shared" si="17"/>
        <v>0.16101807799999998</v>
      </c>
      <c r="G75" s="214">
        <f t="shared" si="17"/>
        <v>9.9000000000000008E-3</v>
      </c>
      <c r="H75" s="214">
        <f t="shared" si="17"/>
        <v>1.8944812499999998E-2</v>
      </c>
      <c r="I75" s="214">
        <f t="shared" si="18"/>
        <v>3.2440924999999995E-2</v>
      </c>
      <c r="J75" s="214">
        <f t="shared" si="61"/>
        <v>5.0378624999999996E-2</v>
      </c>
      <c r="K75" s="214">
        <f t="shared" si="61"/>
        <v>5.2149624999999998E-2</v>
      </c>
      <c r="L75" s="214">
        <f t="shared" si="61"/>
        <v>2.4843162499999995E-2</v>
      </c>
      <c r="M75" s="214">
        <f t="shared" si="61"/>
        <v>3.364109374999999E-2</v>
      </c>
      <c r="N75" s="214">
        <f t="shared" si="61"/>
        <v>2.4796876983749994E-2</v>
      </c>
      <c r="O75" s="214">
        <f t="shared" si="61"/>
        <v>2.6464374999999998E-2</v>
      </c>
      <c r="P75" s="214">
        <f t="shared" si="61"/>
        <v>1.9749333333333334E-2</v>
      </c>
      <c r="Q75" s="214">
        <f t="shared" si="61"/>
        <v>0</v>
      </c>
      <c r="R75" s="214">
        <f t="shared" si="61"/>
        <v>4.6682486666666662E-2</v>
      </c>
      <c r="S75" s="214">
        <f t="shared" si="61"/>
        <v>7.5990849999999999E-2</v>
      </c>
      <c r="T75" s="214">
        <f t="shared" si="61"/>
        <v>0</v>
      </c>
      <c r="U75" s="214">
        <f t="shared" si="61"/>
        <v>0</v>
      </c>
      <c r="V75" s="214">
        <f t="shared" si="61"/>
        <v>1.6689949999999999E-2</v>
      </c>
      <c r="W75" s="214">
        <f t="shared" si="61"/>
        <v>1.8656066666666665E-2</v>
      </c>
      <c r="X75" s="214">
        <f t="shared" si="61"/>
        <v>1.7868077083333333E-2</v>
      </c>
      <c r="Y75" s="214">
        <f t="shared" si="61"/>
        <v>1.4406433333333335E-2</v>
      </c>
      <c r="Z75" s="214">
        <f t="shared" si="61"/>
        <v>2.6054208333333335E-2</v>
      </c>
      <c r="AA75" s="214">
        <f t="shared" si="61"/>
        <v>2.5874999999999999E-2</v>
      </c>
      <c r="AB75" s="214">
        <f t="shared" si="61"/>
        <v>2.8530292499999995E-2</v>
      </c>
      <c r="AC75" s="214">
        <f t="shared" si="61"/>
        <v>1.4957475E-2</v>
      </c>
      <c r="AD75" s="214">
        <f t="shared" si="61"/>
        <v>9.56498125E-3</v>
      </c>
      <c r="AE75" s="214">
        <f t="shared" si="61"/>
        <v>0</v>
      </c>
      <c r="AF75" s="214">
        <f t="shared" si="61"/>
        <v>0.16147690997760006</v>
      </c>
      <c r="AG75" s="214">
        <f t="shared" si="61"/>
        <v>0.17964099400000003</v>
      </c>
      <c r="AH75" s="214">
        <f t="shared" si="61"/>
        <v>0</v>
      </c>
      <c r="AI75" s="214">
        <f t="shared" si="61"/>
        <v>7.3829999999999998E-3</v>
      </c>
      <c r="AJ75" s="214">
        <f t="shared" si="61"/>
        <v>2.35934E-2</v>
      </c>
      <c r="AK75" s="214">
        <f t="shared" si="61"/>
        <v>0</v>
      </c>
      <c r="AL75" s="214">
        <f t="shared" si="61"/>
        <v>1.8825787499999996E-2</v>
      </c>
      <c r="AM75" s="214">
        <f t="shared" si="61"/>
        <v>2.2912312499999993E-2</v>
      </c>
      <c r="AN75" s="214">
        <f t="shared" si="61"/>
        <v>4.1236124999999998E-2</v>
      </c>
      <c r="AO75" s="214">
        <f t="shared" si="61"/>
        <v>2.9956652833333333E-2</v>
      </c>
      <c r="AP75" s="214">
        <f t="shared" si="61"/>
        <v>0.13890151374999998</v>
      </c>
      <c r="AQ75" s="214">
        <f t="shared" si="61"/>
        <v>0</v>
      </c>
      <c r="AR75" s="214">
        <f t="shared" si="61"/>
        <v>4.0790323762499997E-2</v>
      </c>
      <c r="AS75" s="214">
        <f t="shared" si="61"/>
        <v>2.0293762499999996E-2</v>
      </c>
      <c r="AT75" s="214">
        <f t="shared" si="61"/>
        <v>1.5897552083333336E-2</v>
      </c>
      <c r="AU75" s="214">
        <f t="shared" si="61"/>
        <v>3.2035358333333333E-2</v>
      </c>
      <c r="AV75" s="214">
        <f t="shared" si="61"/>
        <v>3.9146E-2</v>
      </c>
      <c r="AW75" s="214">
        <f t="shared" si="61"/>
        <v>3.8346328333333332E-2</v>
      </c>
      <c r="AX75" s="214">
        <f t="shared" si="61"/>
        <v>0.14040500732142852</v>
      </c>
      <c r="AY75" s="214">
        <f t="shared" si="61"/>
        <v>5.2265199999999998E-2</v>
      </c>
      <c r="AZ75" s="214">
        <f t="shared" si="61"/>
        <v>5.8454499999999993E-2</v>
      </c>
      <c r="BA75" s="214">
        <f t="shared" si="61"/>
        <v>0.12607639366666665</v>
      </c>
      <c r="BB75" s="214">
        <f t="shared" si="61"/>
        <v>0.3295575435264001</v>
      </c>
      <c r="BC75" s="214">
        <f t="shared" si="61"/>
        <v>0.10487802857142857</v>
      </c>
      <c r="BD75" s="214">
        <f t="shared" si="61"/>
        <v>0.60665440229130252</v>
      </c>
      <c r="BE75" s="214">
        <f t="shared" si="61"/>
        <v>1.7476837499999998E-2</v>
      </c>
      <c r="BF75" s="214">
        <f t="shared" si="61"/>
        <v>0</v>
      </c>
      <c r="BG75" s="214">
        <f t="shared" si="61"/>
        <v>5.5570432692307672E-2</v>
      </c>
      <c r="BH75" s="214">
        <f t="shared" si="61"/>
        <v>7.1769650416666664E-2</v>
      </c>
      <c r="BI75" s="214">
        <f t="shared" si="61"/>
        <v>0</v>
      </c>
      <c r="BJ75" s="214">
        <f t="shared" si="61"/>
        <v>0</v>
      </c>
      <c r="BK75" s="214">
        <f t="shared" si="61"/>
        <v>3.5398916666666662E-2</v>
      </c>
      <c r="BL75" s="214">
        <f t="shared" si="61"/>
        <v>3.7034790623999995E-2</v>
      </c>
      <c r="BM75" s="214">
        <f t="shared" si="61"/>
        <v>0.14752487499999997</v>
      </c>
      <c r="BN75" s="214">
        <f t="shared" si="61"/>
        <v>0.31482112499999998</v>
      </c>
      <c r="BO75" s="214">
        <f t="shared" si="61"/>
        <v>9.2085674999999978E-2</v>
      </c>
      <c r="BP75" s="214">
        <f t="shared" si="61"/>
        <v>9.4927947916666658E-2</v>
      </c>
      <c r="BQ75" s="214">
        <f t="shared" si="61"/>
        <v>0.12250854166666666</v>
      </c>
      <c r="BR75" s="214">
        <f t="shared" si="61"/>
        <v>9.0456924250000001E-2</v>
      </c>
      <c r="BS75" s="214">
        <f t="shared" si="61"/>
        <v>1.2937499999999999E-2</v>
      </c>
      <c r="BT75" s="214">
        <f t="shared" ref="BT75:BU75" si="62">IF($C75&gt;BT$14,BT74,IF(AND(MONTH($C75)-MONTH(BT$5)=0,MOD((YEAR(BT$5)-YEAR($C75)),3)=0),BT74*(1+BT$16),BT74))</f>
        <v>7.0977999999999996E-3</v>
      </c>
      <c r="BU75" s="214">
        <f t="shared" si="62"/>
        <v>3.7260000000000001E-3</v>
      </c>
      <c r="BV75" s="214">
        <f t="shared" si="51"/>
        <v>0.11546257969645436</v>
      </c>
      <c r="BW75" s="214">
        <f t="shared" si="52"/>
        <v>5.0904063216335407E-2</v>
      </c>
      <c r="BX75" s="214">
        <f t="shared" si="53"/>
        <v>1.7861232808330268E-2</v>
      </c>
      <c r="BY75" s="214">
        <f t="shared" si="54"/>
        <v>6.6853413834725844E-2</v>
      </c>
      <c r="BZ75" s="214">
        <f t="shared" si="55"/>
        <v>1.9626493576421676E-2</v>
      </c>
      <c r="CA75" s="295">
        <f t="shared" si="25"/>
        <v>4.986159595519891</v>
      </c>
      <c r="CB75" s="163">
        <f t="shared" si="38"/>
        <v>0.2</v>
      </c>
      <c r="CC75" s="163">
        <f t="shared" si="26"/>
        <v>0.51861595955198914</v>
      </c>
      <c r="CD75" s="163">
        <f t="shared" si="27"/>
        <v>0.22083333333333335</v>
      </c>
      <c r="CE75" s="165">
        <f t="shared" si="28"/>
        <v>4.2467103026345683</v>
      </c>
      <c r="CF75" s="163">
        <f>'Other Income'!$B$20/12</f>
        <v>1.0929316444444444</v>
      </c>
      <c r="CG75" s="302">
        <f t="shared" si="16"/>
        <v>5.539641947079013</v>
      </c>
      <c r="CH75" s="295">
        <f t="shared" si="29"/>
        <v>4.7154518123876237</v>
      </c>
      <c r="CI75" s="163">
        <f t="shared" si="30"/>
        <v>0.2</v>
      </c>
      <c r="CJ75" s="163">
        <f t="shared" si="31"/>
        <v>0.4915451812387624</v>
      </c>
      <c r="CK75" s="163">
        <f t="shared" si="32"/>
        <v>0.22083333333333335</v>
      </c>
      <c r="CL75" s="165">
        <f t="shared" si="33"/>
        <v>4.0030732978155283</v>
      </c>
      <c r="CM75" s="296">
        <f t="shared" si="34"/>
        <v>5.2960049422599731</v>
      </c>
    </row>
    <row r="76" spans="2:91" s="159" customFormat="1" x14ac:dyDescent="0.25">
      <c r="B76" s="257">
        <f t="shared" si="35"/>
        <v>55</v>
      </c>
      <c r="C76" s="255">
        <f t="shared" si="36"/>
        <v>46965</v>
      </c>
      <c r="D76" s="214">
        <f t="shared" si="37"/>
        <v>0.46888359297024007</v>
      </c>
      <c r="E76" s="214">
        <f t="shared" si="17"/>
        <v>0.16490137883333331</v>
      </c>
      <c r="F76" s="214">
        <f t="shared" si="17"/>
        <v>0.16101807799999998</v>
      </c>
      <c r="G76" s="214">
        <f t="shared" si="17"/>
        <v>9.9000000000000008E-3</v>
      </c>
      <c r="H76" s="214">
        <f t="shared" si="17"/>
        <v>1.8944812499999998E-2</v>
      </c>
      <c r="I76" s="214">
        <f t="shared" si="18"/>
        <v>3.2440924999999995E-2</v>
      </c>
      <c r="J76" s="214">
        <f t="shared" ref="J76:BU79" si="63">IF($C76&gt;J$14,J75,IF(AND(MONTH($C76)-MONTH(J$5)=0,MOD((YEAR(J$5)-YEAR($C76)),3)=0),J75*(1+J$16),J75))</f>
        <v>5.0378624999999996E-2</v>
      </c>
      <c r="K76" s="214">
        <f t="shared" si="63"/>
        <v>5.2149624999999998E-2</v>
      </c>
      <c r="L76" s="214">
        <f t="shared" si="63"/>
        <v>2.4843162499999995E-2</v>
      </c>
      <c r="M76" s="214">
        <f t="shared" si="63"/>
        <v>3.364109374999999E-2</v>
      </c>
      <c r="N76" s="214">
        <f t="shared" si="63"/>
        <v>2.4796876983749994E-2</v>
      </c>
      <c r="O76" s="214">
        <f t="shared" si="63"/>
        <v>2.6464374999999998E-2</v>
      </c>
      <c r="P76" s="214">
        <f t="shared" si="63"/>
        <v>1.9749333333333334E-2</v>
      </c>
      <c r="Q76" s="214">
        <f t="shared" si="63"/>
        <v>0</v>
      </c>
      <c r="R76" s="214">
        <f t="shared" si="63"/>
        <v>4.6682486666666662E-2</v>
      </c>
      <c r="S76" s="214">
        <f t="shared" si="63"/>
        <v>7.5990849999999999E-2</v>
      </c>
      <c r="T76" s="214">
        <f t="shared" si="63"/>
        <v>0</v>
      </c>
      <c r="U76" s="214">
        <f t="shared" si="63"/>
        <v>0</v>
      </c>
      <c r="V76" s="214">
        <f t="shared" si="63"/>
        <v>1.6689949999999999E-2</v>
      </c>
      <c r="W76" s="214">
        <f t="shared" si="63"/>
        <v>1.8656066666666665E-2</v>
      </c>
      <c r="X76" s="214">
        <f t="shared" si="63"/>
        <v>1.7868077083333333E-2</v>
      </c>
      <c r="Y76" s="214">
        <f t="shared" si="63"/>
        <v>1.4406433333333335E-2</v>
      </c>
      <c r="Z76" s="214">
        <f t="shared" si="63"/>
        <v>2.6054208333333335E-2</v>
      </c>
      <c r="AA76" s="214">
        <f t="shared" si="63"/>
        <v>2.5874999999999999E-2</v>
      </c>
      <c r="AB76" s="214">
        <f t="shared" si="63"/>
        <v>2.8530292499999995E-2</v>
      </c>
      <c r="AC76" s="214">
        <f t="shared" si="63"/>
        <v>1.4957475E-2</v>
      </c>
      <c r="AD76" s="214">
        <f t="shared" si="63"/>
        <v>9.56498125E-3</v>
      </c>
      <c r="AE76" s="214">
        <f t="shared" si="63"/>
        <v>0</v>
      </c>
      <c r="AF76" s="214">
        <f t="shared" si="63"/>
        <v>0.16147690997760006</v>
      </c>
      <c r="AG76" s="214">
        <f t="shared" si="63"/>
        <v>0.17964099400000003</v>
      </c>
      <c r="AH76" s="214">
        <f t="shared" si="63"/>
        <v>0</v>
      </c>
      <c r="AI76" s="214">
        <f t="shared" si="63"/>
        <v>7.3829999999999998E-3</v>
      </c>
      <c r="AJ76" s="214">
        <f t="shared" si="63"/>
        <v>2.35934E-2</v>
      </c>
      <c r="AK76" s="214">
        <f t="shared" si="63"/>
        <v>0</v>
      </c>
      <c r="AL76" s="214">
        <f t="shared" si="63"/>
        <v>1.8825787499999996E-2</v>
      </c>
      <c r="AM76" s="214">
        <f t="shared" si="63"/>
        <v>2.2912312499999993E-2</v>
      </c>
      <c r="AN76" s="214">
        <f t="shared" si="63"/>
        <v>4.1236124999999998E-2</v>
      </c>
      <c r="AO76" s="214">
        <f t="shared" si="63"/>
        <v>2.9956652833333333E-2</v>
      </c>
      <c r="AP76" s="214">
        <f t="shared" si="63"/>
        <v>0.13890151374999998</v>
      </c>
      <c r="AQ76" s="214">
        <f t="shared" si="63"/>
        <v>0</v>
      </c>
      <c r="AR76" s="214">
        <f t="shared" si="63"/>
        <v>4.0790323762499997E-2</v>
      </c>
      <c r="AS76" s="214">
        <f t="shared" si="63"/>
        <v>2.0293762499999996E-2</v>
      </c>
      <c r="AT76" s="214">
        <f t="shared" si="63"/>
        <v>1.5897552083333336E-2</v>
      </c>
      <c r="AU76" s="214">
        <f t="shared" si="63"/>
        <v>3.2035358333333333E-2</v>
      </c>
      <c r="AV76" s="214">
        <f t="shared" si="63"/>
        <v>3.9146E-2</v>
      </c>
      <c r="AW76" s="214">
        <f t="shared" si="63"/>
        <v>3.8346328333333332E-2</v>
      </c>
      <c r="AX76" s="214">
        <f t="shared" si="63"/>
        <v>0.14040500732142852</v>
      </c>
      <c r="AY76" s="214">
        <f t="shared" si="63"/>
        <v>5.2265199999999998E-2</v>
      </c>
      <c r="AZ76" s="214">
        <f t="shared" si="63"/>
        <v>5.8454499999999993E-2</v>
      </c>
      <c r="BA76" s="214">
        <f t="shared" si="63"/>
        <v>0.12607639366666665</v>
      </c>
      <c r="BB76" s="214">
        <f t="shared" si="63"/>
        <v>0.3295575435264001</v>
      </c>
      <c r="BC76" s="214">
        <f t="shared" si="63"/>
        <v>0.10487802857142857</v>
      </c>
      <c r="BD76" s="214">
        <f t="shared" si="63"/>
        <v>0.60665440229130252</v>
      </c>
      <c r="BE76" s="214">
        <f t="shared" si="63"/>
        <v>1.7476837499999998E-2</v>
      </c>
      <c r="BF76" s="214">
        <f t="shared" si="63"/>
        <v>0</v>
      </c>
      <c r="BG76" s="214">
        <f t="shared" si="63"/>
        <v>5.5570432692307672E-2</v>
      </c>
      <c r="BH76" s="214">
        <f t="shared" si="63"/>
        <v>7.1769650416666664E-2</v>
      </c>
      <c r="BI76" s="214">
        <f t="shared" si="63"/>
        <v>0</v>
      </c>
      <c r="BJ76" s="214">
        <f t="shared" si="63"/>
        <v>0</v>
      </c>
      <c r="BK76" s="214">
        <f t="shared" si="63"/>
        <v>3.5398916666666662E-2</v>
      </c>
      <c r="BL76" s="214">
        <f t="shared" si="63"/>
        <v>3.7034790623999995E-2</v>
      </c>
      <c r="BM76" s="214">
        <f t="shared" si="63"/>
        <v>0.14752487499999997</v>
      </c>
      <c r="BN76" s="214">
        <f t="shared" si="63"/>
        <v>0.31482112499999998</v>
      </c>
      <c r="BO76" s="214">
        <f t="shared" si="63"/>
        <v>9.2085674999999978E-2</v>
      </c>
      <c r="BP76" s="214">
        <f t="shared" si="63"/>
        <v>9.4927947916666658E-2</v>
      </c>
      <c r="BQ76" s="214">
        <f t="shared" si="63"/>
        <v>0.12250854166666666</v>
      </c>
      <c r="BR76" s="214">
        <f t="shared" si="63"/>
        <v>9.0456924250000001E-2</v>
      </c>
      <c r="BS76" s="214">
        <f t="shared" si="63"/>
        <v>1.2937499999999999E-2</v>
      </c>
      <c r="BT76" s="214">
        <f t="shared" si="63"/>
        <v>7.0977999999999996E-3</v>
      </c>
      <c r="BU76" s="214">
        <f t="shared" si="63"/>
        <v>3.7260000000000001E-3</v>
      </c>
      <c r="BV76" s="214">
        <f t="shared" si="51"/>
        <v>0.11546257969645436</v>
      </c>
      <c r="BW76" s="214">
        <f t="shared" si="52"/>
        <v>5.0904063216335407E-2</v>
      </c>
      <c r="BX76" s="214">
        <f t="shared" si="53"/>
        <v>1.7861232808330268E-2</v>
      </c>
      <c r="BY76" s="214">
        <f t="shared" si="54"/>
        <v>6.6853413834725844E-2</v>
      </c>
      <c r="BZ76" s="214">
        <f t="shared" si="55"/>
        <v>1.9626493576421676E-2</v>
      </c>
      <c r="CA76" s="295">
        <f t="shared" si="25"/>
        <v>4.986159595519891</v>
      </c>
      <c r="CB76" s="163">
        <f t="shared" si="38"/>
        <v>0.2</v>
      </c>
      <c r="CC76" s="163">
        <f t="shared" si="26"/>
        <v>0.51861595955198914</v>
      </c>
      <c r="CD76" s="163">
        <f t="shared" si="27"/>
        <v>0.22083333333333335</v>
      </c>
      <c r="CE76" s="165">
        <f t="shared" si="28"/>
        <v>4.2467103026345683</v>
      </c>
      <c r="CF76" s="163">
        <f>'Other Income'!$B$20/12</f>
        <v>1.0929316444444444</v>
      </c>
      <c r="CG76" s="302">
        <f t="shared" si="16"/>
        <v>5.539641947079013</v>
      </c>
      <c r="CH76" s="295">
        <f t="shared" si="29"/>
        <v>4.7154518123876237</v>
      </c>
      <c r="CI76" s="163">
        <f t="shared" si="30"/>
        <v>0.2</v>
      </c>
      <c r="CJ76" s="163">
        <f t="shared" si="31"/>
        <v>0.4915451812387624</v>
      </c>
      <c r="CK76" s="163">
        <f t="shared" si="32"/>
        <v>0.22083333333333335</v>
      </c>
      <c r="CL76" s="165">
        <f t="shared" si="33"/>
        <v>4.0030732978155283</v>
      </c>
      <c r="CM76" s="296">
        <f t="shared" si="34"/>
        <v>5.2960049422599731</v>
      </c>
    </row>
    <row r="77" spans="2:91" s="159" customFormat="1" x14ac:dyDescent="0.25">
      <c r="B77" s="257">
        <f t="shared" si="35"/>
        <v>56</v>
      </c>
      <c r="C77" s="255">
        <f t="shared" si="36"/>
        <v>46996</v>
      </c>
      <c r="D77" s="214">
        <f t="shared" si="37"/>
        <v>0.46888359297024007</v>
      </c>
      <c r="E77" s="214">
        <f t="shared" si="17"/>
        <v>0.16490137883333331</v>
      </c>
      <c r="F77" s="214">
        <f t="shared" si="17"/>
        <v>0.16101807799999998</v>
      </c>
      <c r="G77" s="214">
        <f t="shared" si="17"/>
        <v>9.9000000000000008E-3</v>
      </c>
      <c r="H77" s="214">
        <f t="shared" si="17"/>
        <v>1.8944812499999998E-2</v>
      </c>
      <c r="I77" s="214">
        <f t="shared" si="18"/>
        <v>3.2440924999999995E-2</v>
      </c>
      <c r="J77" s="214">
        <f t="shared" si="63"/>
        <v>5.0378624999999996E-2</v>
      </c>
      <c r="K77" s="214">
        <f t="shared" si="63"/>
        <v>5.2149624999999998E-2</v>
      </c>
      <c r="L77" s="214">
        <f t="shared" si="63"/>
        <v>2.4843162499999995E-2</v>
      </c>
      <c r="M77" s="214">
        <f t="shared" si="63"/>
        <v>3.364109374999999E-2</v>
      </c>
      <c r="N77" s="214">
        <f t="shared" si="63"/>
        <v>2.4796876983749994E-2</v>
      </c>
      <c r="O77" s="214">
        <f t="shared" si="63"/>
        <v>2.6464374999999998E-2</v>
      </c>
      <c r="P77" s="214">
        <f t="shared" si="63"/>
        <v>1.9749333333333334E-2</v>
      </c>
      <c r="Q77" s="214">
        <f t="shared" si="63"/>
        <v>0</v>
      </c>
      <c r="R77" s="214">
        <f t="shared" si="63"/>
        <v>4.6682486666666662E-2</v>
      </c>
      <c r="S77" s="214">
        <f t="shared" si="63"/>
        <v>8.7389477499999993E-2</v>
      </c>
      <c r="T77" s="214">
        <f t="shared" si="63"/>
        <v>0</v>
      </c>
      <c r="U77" s="214">
        <f t="shared" si="63"/>
        <v>0</v>
      </c>
      <c r="V77" s="214">
        <f t="shared" si="63"/>
        <v>1.6689949999999999E-2</v>
      </c>
      <c r="W77" s="214">
        <f t="shared" si="63"/>
        <v>1.8656066666666665E-2</v>
      </c>
      <c r="X77" s="214">
        <f t="shared" si="63"/>
        <v>1.7868077083333333E-2</v>
      </c>
      <c r="Y77" s="214">
        <f t="shared" si="63"/>
        <v>1.4406433333333335E-2</v>
      </c>
      <c r="Z77" s="214">
        <f t="shared" si="63"/>
        <v>2.6054208333333335E-2</v>
      </c>
      <c r="AA77" s="214">
        <f t="shared" si="63"/>
        <v>2.5874999999999999E-2</v>
      </c>
      <c r="AB77" s="214">
        <f t="shared" si="63"/>
        <v>2.8530292499999995E-2</v>
      </c>
      <c r="AC77" s="214">
        <f t="shared" si="63"/>
        <v>1.4957475E-2</v>
      </c>
      <c r="AD77" s="214">
        <f t="shared" si="63"/>
        <v>9.56498125E-3</v>
      </c>
      <c r="AE77" s="214">
        <f t="shared" si="63"/>
        <v>0</v>
      </c>
      <c r="AF77" s="214">
        <f t="shared" si="63"/>
        <v>0.16147690997760006</v>
      </c>
      <c r="AG77" s="214">
        <f t="shared" si="63"/>
        <v>0.17964099400000003</v>
      </c>
      <c r="AH77" s="214">
        <f t="shared" si="63"/>
        <v>0</v>
      </c>
      <c r="AI77" s="214">
        <f t="shared" si="63"/>
        <v>7.3829999999999998E-3</v>
      </c>
      <c r="AJ77" s="214">
        <f t="shared" si="63"/>
        <v>2.35934E-2</v>
      </c>
      <c r="AK77" s="214">
        <f t="shared" si="63"/>
        <v>0</v>
      </c>
      <c r="AL77" s="214">
        <f t="shared" si="63"/>
        <v>1.8825787499999996E-2</v>
      </c>
      <c r="AM77" s="214">
        <f t="shared" si="63"/>
        <v>2.2912312499999993E-2</v>
      </c>
      <c r="AN77" s="214">
        <f t="shared" si="63"/>
        <v>4.1236124999999998E-2</v>
      </c>
      <c r="AO77" s="214">
        <f t="shared" si="63"/>
        <v>2.9956652833333333E-2</v>
      </c>
      <c r="AP77" s="214">
        <f t="shared" si="63"/>
        <v>0.13890151374999998</v>
      </c>
      <c r="AQ77" s="214">
        <f t="shared" si="63"/>
        <v>0</v>
      </c>
      <c r="AR77" s="214">
        <f t="shared" si="63"/>
        <v>4.0790323762499997E-2</v>
      </c>
      <c r="AS77" s="214">
        <f t="shared" si="63"/>
        <v>2.0293762499999996E-2</v>
      </c>
      <c r="AT77" s="214">
        <f t="shared" si="63"/>
        <v>1.5897552083333336E-2</v>
      </c>
      <c r="AU77" s="214">
        <f t="shared" si="63"/>
        <v>3.2035358333333333E-2</v>
      </c>
      <c r="AV77" s="214">
        <f t="shared" si="63"/>
        <v>3.9146E-2</v>
      </c>
      <c r="AW77" s="214">
        <f t="shared" si="63"/>
        <v>3.8346328333333332E-2</v>
      </c>
      <c r="AX77" s="214">
        <f t="shared" si="63"/>
        <v>0.14040500732142852</v>
      </c>
      <c r="AY77" s="214">
        <f t="shared" si="63"/>
        <v>5.2265199999999998E-2</v>
      </c>
      <c r="AZ77" s="214">
        <f t="shared" si="63"/>
        <v>5.8454499999999993E-2</v>
      </c>
      <c r="BA77" s="214">
        <f t="shared" si="63"/>
        <v>0.12607639366666665</v>
      </c>
      <c r="BB77" s="214">
        <f t="shared" si="63"/>
        <v>0.3295575435264001</v>
      </c>
      <c r="BC77" s="214">
        <f t="shared" si="63"/>
        <v>0.10487802857142857</v>
      </c>
      <c r="BD77" s="214">
        <f t="shared" si="63"/>
        <v>0.60665440229130252</v>
      </c>
      <c r="BE77" s="214">
        <f t="shared" si="63"/>
        <v>1.7476837499999998E-2</v>
      </c>
      <c r="BF77" s="214">
        <f t="shared" si="63"/>
        <v>0</v>
      </c>
      <c r="BG77" s="214">
        <f t="shared" si="63"/>
        <v>5.5570432692307672E-2</v>
      </c>
      <c r="BH77" s="214">
        <f t="shared" si="63"/>
        <v>7.1769650416666664E-2</v>
      </c>
      <c r="BI77" s="214">
        <f t="shared" si="63"/>
        <v>0</v>
      </c>
      <c r="BJ77" s="214">
        <f t="shared" si="63"/>
        <v>0</v>
      </c>
      <c r="BK77" s="214">
        <f t="shared" si="63"/>
        <v>3.5398916666666662E-2</v>
      </c>
      <c r="BL77" s="214">
        <f t="shared" si="63"/>
        <v>3.7034790623999995E-2</v>
      </c>
      <c r="BM77" s="214">
        <f t="shared" si="63"/>
        <v>0.14752487499999997</v>
      </c>
      <c r="BN77" s="214">
        <f t="shared" si="63"/>
        <v>0.31482112499999998</v>
      </c>
      <c r="BO77" s="214">
        <f t="shared" si="63"/>
        <v>9.2085674999999978E-2</v>
      </c>
      <c r="BP77" s="214">
        <f t="shared" si="63"/>
        <v>9.4927947916666658E-2</v>
      </c>
      <c r="BQ77" s="214">
        <f t="shared" si="63"/>
        <v>0.12250854166666666</v>
      </c>
      <c r="BR77" s="214">
        <f t="shared" si="63"/>
        <v>9.0456924250000001E-2</v>
      </c>
      <c r="BS77" s="214">
        <f t="shared" si="63"/>
        <v>1.2937499999999999E-2</v>
      </c>
      <c r="BT77" s="214">
        <f t="shared" si="63"/>
        <v>7.0977999999999996E-3</v>
      </c>
      <c r="BU77" s="214">
        <f t="shared" si="63"/>
        <v>3.7260000000000001E-3</v>
      </c>
      <c r="BV77" s="214">
        <f t="shared" si="51"/>
        <v>0.11546257969645436</v>
      </c>
      <c r="BW77" s="214">
        <f t="shared" si="52"/>
        <v>5.0904063216335407E-2</v>
      </c>
      <c r="BX77" s="214">
        <f t="shared" si="53"/>
        <v>1.7861232808330268E-2</v>
      </c>
      <c r="BY77" s="214">
        <f t="shared" si="54"/>
        <v>6.6853413834725844E-2</v>
      </c>
      <c r="BZ77" s="214">
        <f t="shared" si="55"/>
        <v>1.9626493576421676E-2</v>
      </c>
      <c r="CA77" s="295">
        <f t="shared" si="25"/>
        <v>4.9975582230198903</v>
      </c>
      <c r="CB77" s="163">
        <f t="shared" si="38"/>
        <v>0.2</v>
      </c>
      <c r="CC77" s="163">
        <f t="shared" si="26"/>
        <v>0.51975582230198902</v>
      </c>
      <c r="CD77" s="163">
        <f t="shared" si="27"/>
        <v>0.22083333333333335</v>
      </c>
      <c r="CE77" s="165">
        <f t="shared" si="28"/>
        <v>4.2569690673845679</v>
      </c>
      <c r="CF77" s="163">
        <f>'Other Income'!$B$20/12</f>
        <v>1.0929316444444444</v>
      </c>
      <c r="CG77" s="302">
        <f t="shared" si="16"/>
        <v>5.5499007118290127</v>
      </c>
      <c r="CH77" s="295">
        <f t="shared" si="29"/>
        <v>4.726850439887623</v>
      </c>
      <c r="CI77" s="163">
        <f t="shared" si="30"/>
        <v>0.2</v>
      </c>
      <c r="CJ77" s="163">
        <f t="shared" si="31"/>
        <v>0.49268504398876234</v>
      </c>
      <c r="CK77" s="163">
        <f t="shared" si="32"/>
        <v>0.22083333333333335</v>
      </c>
      <c r="CL77" s="165">
        <f t="shared" si="33"/>
        <v>4.0133320625655271</v>
      </c>
      <c r="CM77" s="296">
        <f t="shared" si="34"/>
        <v>5.3062637070099719</v>
      </c>
    </row>
    <row r="78" spans="2:91" s="159" customFormat="1" x14ac:dyDescent="0.25">
      <c r="B78" s="257">
        <f t="shared" si="35"/>
        <v>57</v>
      </c>
      <c r="C78" s="255">
        <f t="shared" si="36"/>
        <v>47026</v>
      </c>
      <c r="D78" s="214">
        <f t="shared" si="37"/>
        <v>0.46888359297024007</v>
      </c>
      <c r="E78" s="214">
        <f t="shared" si="17"/>
        <v>0.16490137883333331</v>
      </c>
      <c r="F78" s="214">
        <f t="shared" si="17"/>
        <v>0.16101807799999998</v>
      </c>
      <c r="G78" s="214">
        <f t="shared" si="17"/>
        <v>9.9000000000000008E-3</v>
      </c>
      <c r="H78" s="214">
        <f t="shared" si="17"/>
        <v>1.8944812499999998E-2</v>
      </c>
      <c r="I78" s="214">
        <f t="shared" si="18"/>
        <v>3.2440924999999995E-2</v>
      </c>
      <c r="J78" s="214">
        <f t="shared" si="63"/>
        <v>5.0378624999999996E-2</v>
      </c>
      <c r="K78" s="214">
        <f t="shared" si="63"/>
        <v>5.2149624999999998E-2</v>
      </c>
      <c r="L78" s="214">
        <f t="shared" si="63"/>
        <v>2.4843162499999995E-2</v>
      </c>
      <c r="M78" s="214">
        <f t="shared" si="63"/>
        <v>3.364109374999999E-2</v>
      </c>
      <c r="N78" s="214">
        <f t="shared" si="63"/>
        <v>2.4796876983749994E-2</v>
      </c>
      <c r="O78" s="214">
        <f t="shared" si="63"/>
        <v>2.6464374999999998E-2</v>
      </c>
      <c r="P78" s="214">
        <f t="shared" si="63"/>
        <v>1.9749333333333334E-2</v>
      </c>
      <c r="Q78" s="214">
        <f t="shared" si="63"/>
        <v>0</v>
      </c>
      <c r="R78" s="214">
        <f t="shared" si="63"/>
        <v>4.6682486666666662E-2</v>
      </c>
      <c r="S78" s="214">
        <f t="shared" si="63"/>
        <v>8.7389477499999993E-2</v>
      </c>
      <c r="T78" s="214">
        <f t="shared" si="63"/>
        <v>0</v>
      </c>
      <c r="U78" s="214">
        <f t="shared" si="63"/>
        <v>0</v>
      </c>
      <c r="V78" s="214">
        <f t="shared" si="63"/>
        <v>1.6689949999999999E-2</v>
      </c>
      <c r="W78" s="214">
        <f t="shared" si="63"/>
        <v>1.8656066666666665E-2</v>
      </c>
      <c r="X78" s="214">
        <f t="shared" si="63"/>
        <v>1.7868077083333333E-2</v>
      </c>
      <c r="Y78" s="214">
        <f t="shared" si="63"/>
        <v>1.4406433333333335E-2</v>
      </c>
      <c r="Z78" s="214">
        <f t="shared" si="63"/>
        <v>2.6054208333333335E-2</v>
      </c>
      <c r="AA78" s="214">
        <f t="shared" si="63"/>
        <v>2.5874999999999999E-2</v>
      </c>
      <c r="AB78" s="214">
        <f t="shared" si="63"/>
        <v>2.8530292499999995E-2</v>
      </c>
      <c r="AC78" s="214">
        <f t="shared" si="63"/>
        <v>1.4957475E-2</v>
      </c>
      <c r="AD78" s="214">
        <f t="shared" si="63"/>
        <v>9.56498125E-3</v>
      </c>
      <c r="AE78" s="214">
        <f t="shared" si="63"/>
        <v>0</v>
      </c>
      <c r="AF78" s="214">
        <f t="shared" si="63"/>
        <v>0.16147690997760006</v>
      </c>
      <c r="AG78" s="214">
        <f t="shared" si="63"/>
        <v>0.17964099400000003</v>
      </c>
      <c r="AH78" s="214">
        <f t="shared" si="63"/>
        <v>0</v>
      </c>
      <c r="AI78" s="214">
        <f t="shared" si="63"/>
        <v>7.3829999999999998E-3</v>
      </c>
      <c r="AJ78" s="214">
        <f t="shared" si="63"/>
        <v>2.35934E-2</v>
      </c>
      <c r="AK78" s="214">
        <f t="shared" si="63"/>
        <v>0</v>
      </c>
      <c r="AL78" s="214">
        <f t="shared" si="63"/>
        <v>1.8825787499999996E-2</v>
      </c>
      <c r="AM78" s="214">
        <f t="shared" si="63"/>
        <v>2.2912312499999993E-2</v>
      </c>
      <c r="AN78" s="214">
        <f t="shared" si="63"/>
        <v>4.1236124999999998E-2</v>
      </c>
      <c r="AO78" s="214">
        <f t="shared" si="63"/>
        <v>2.9956652833333333E-2</v>
      </c>
      <c r="AP78" s="214">
        <f t="shared" si="63"/>
        <v>0.13890151374999998</v>
      </c>
      <c r="AQ78" s="214">
        <f t="shared" si="63"/>
        <v>0</v>
      </c>
      <c r="AR78" s="214">
        <f t="shared" si="63"/>
        <v>4.0790323762499997E-2</v>
      </c>
      <c r="AS78" s="214">
        <f t="shared" si="63"/>
        <v>2.0293762499999996E-2</v>
      </c>
      <c r="AT78" s="214">
        <f t="shared" si="63"/>
        <v>1.5897552083333336E-2</v>
      </c>
      <c r="AU78" s="214">
        <f t="shared" si="63"/>
        <v>3.2035358333333333E-2</v>
      </c>
      <c r="AV78" s="214">
        <f t="shared" si="63"/>
        <v>3.9146E-2</v>
      </c>
      <c r="AW78" s="214">
        <f t="shared" si="63"/>
        <v>3.8346328333333332E-2</v>
      </c>
      <c r="AX78" s="214">
        <f t="shared" si="63"/>
        <v>0.14040500732142852</v>
      </c>
      <c r="AY78" s="214">
        <f t="shared" si="63"/>
        <v>5.2265199999999998E-2</v>
      </c>
      <c r="AZ78" s="214">
        <f t="shared" si="63"/>
        <v>5.8454499999999993E-2</v>
      </c>
      <c r="BA78" s="214">
        <f t="shared" si="63"/>
        <v>0.12607639366666665</v>
      </c>
      <c r="BB78" s="214">
        <f t="shared" si="63"/>
        <v>0.3295575435264001</v>
      </c>
      <c r="BC78" s="214">
        <f t="shared" si="63"/>
        <v>0.10487802857142857</v>
      </c>
      <c r="BD78" s="214">
        <f t="shared" si="63"/>
        <v>0.60665440229130252</v>
      </c>
      <c r="BE78" s="214">
        <f t="shared" si="63"/>
        <v>1.7476837499999998E-2</v>
      </c>
      <c r="BF78" s="214">
        <f t="shared" si="63"/>
        <v>0</v>
      </c>
      <c r="BG78" s="214">
        <f t="shared" si="63"/>
        <v>5.5570432692307672E-2</v>
      </c>
      <c r="BH78" s="214">
        <f t="shared" si="63"/>
        <v>7.1769650416666664E-2</v>
      </c>
      <c r="BI78" s="214">
        <f t="shared" si="63"/>
        <v>0</v>
      </c>
      <c r="BJ78" s="214">
        <f t="shared" si="63"/>
        <v>0</v>
      </c>
      <c r="BK78" s="214">
        <f t="shared" si="63"/>
        <v>3.5398916666666662E-2</v>
      </c>
      <c r="BL78" s="214">
        <f t="shared" si="63"/>
        <v>3.7034790623999995E-2</v>
      </c>
      <c r="BM78" s="214">
        <f t="shared" si="63"/>
        <v>0.14752487499999997</v>
      </c>
      <c r="BN78" s="214">
        <f t="shared" si="63"/>
        <v>0.31482112499999998</v>
      </c>
      <c r="BO78" s="214">
        <f t="shared" si="63"/>
        <v>9.2085674999999978E-2</v>
      </c>
      <c r="BP78" s="214">
        <f t="shared" si="63"/>
        <v>9.4927947916666658E-2</v>
      </c>
      <c r="BQ78" s="214">
        <f t="shared" si="63"/>
        <v>0.12250854166666666</v>
      </c>
      <c r="BR78" s="214">
        <f t="shared" si="63"/>
        <v>9.0456924250000001E-2</v>
      </c>
      <c r="BS78" s="214">
        <f t="shared" si="63"/>
        <v>1.2937499999999999E-2</v>
      </c>
      <c r="BT78" s="214">
        <f t="shared" si="63"/>
        <v>7.0977999999999996E-3</v>
      </c>
      <c r="BU78" s="214">
        <f t="shared" si="63"/>
        <v>3.7260000000000001E-3</v>
      </c>
      <c r="BV78" s="214">
        <f t="shared" si="51"/>
        <v>0.11546257969645436</v>
      </c>
      <c r="BW78" s="214">
        <f t="shared" si="52"/>
        <v>5.0904063216335407E-2</v>
      </c>
      <c r="BX78" s="214">
        <f t="shared" si="53"/>
        <v>1.7861232808330268E-2</v>
      </c>
      <c r="BY78" s="214">
        <f t="shared" si="54"/>
        <v>6.6853413834725844E-2</v>
      </c>
      <c r="BZ78" s="214">
        <f t="shared" si="55"/>
        <v>1.9626493576421676E-2</v>
      </c>
      <c r="CA78" s="295">
        <f t="shared" si="25"/>
        <v>4.9975582230198903</v>
      </c>
      <c r="CB78" s="163">
        <f t="shared" si="38"/>
        <v>0.2</v>
      </c>
      <c r="CC78" s="163">
        <f t="shared" si="26"/>
        <v>0.51975582230198902</v>
      </c>
      <c r="CD78" s="163">
        <f t="shared" si="27"/>
        <v>0.22083333333333335</v>
      </c>
      <c r="CE78" s="165">
        <f t="shared" si="28"/>
        <v>4.2569690673845679</v>
      </c>
      <c r="CF78" s="163">
        <f>'Other Income'!$B$20/12</f>
        <v>1.0929316444444444</v>
      </c>
      <c r="CG78" s="302">
        <f t="shared" si="16"/>
        <v>5.5499007118290127</v>
      </c>
      <c r="CH78" s="295">
        <f t="shared" si="29"/>
        <v>4.726850439887623</v>
      </c>
      <c r="CI78" s="163">
        <f t="shared" si="30"/>
        <v>0.2</v>
      </c>
      <c r="CJ78" s="163">
        <f t="shared" si="31"/>
        <v>0.49268504398876234</v>
      </c>
      <c r="CK78" s="163">
        <f t="shared" si="32"/>
        <v>0.22083333333333335</v>
      </c>
      <c r="CL78" s="165">
        <f t="shared" si="33"/>
        <v>4.0133320625655271</v>
      </c>
      <c r="CM78" s="296">
        <f t="shared" si="34"/>
        <v>5.3062637070099719</v>
      </c>
    </row>
    <row r="79" spans="2:91" s="159" customFormat="1" x14ac:dyDescent="0.25">
      <c r="B79" s="257">
        <f t="shared" si="35"/>
        <v>58</v>
      </c>
      <c r="C79" s="255">
        <f t="shared" si="36"/>
        <v>47057</v>
      </c>
      <c r="D79" s="214">
        <f t="shared" si="37"/>
        <v>0.46888359297024007</v>
      </c>
      <c r="E79" s="214">
        <f t="shared" si="17"/>
        <v>0.16490137883333331</v>
      </c>
      <c r="F79" s="214">
        <f t="shared" si="17"/>
        <v>0.16101807799999998</v>
      </c>
      <c r="G79" s="214">
        <f t="shared" si="17"/>
        <v>9.9000000000000008E-3</v>
      </c>
      <c r="H79" s="214">
        <f t="shared" si="17"/>
        <v>1.8944812499999998E-2</v>
      </c>
      <c r="I79" s="214">
        <f t="shared" si="18"/>
        <v>3.2440924999999995E-2</v>
      </c>
      <c r="J79" s="214">
        <f t="shared" si="63"/>
        <v>5.0378624999999996E-2</v>
      </c>
      <c r="K79" s="214">
        <f t="shared" si="63"/>
        <v>5.2149624999999998E-2</v>
      </c>
      <c r="L79" s="214">
        <f t="shared" si="63"/>
        <v>2.4843162499999995E-2</v>
      </c>
      <c r="M79" s="214">
        <f t="shared" si="63"/>
        <v>3.364109374999999E-2</v>
      </c>
      <c r="N79" s="214">
        <f t="shared" si="63"/>
        <v>2.4796876983749994E-2</v>
      </c>
      <c r="O79" s="214">
        <f t="shared" si="63"/>
        <v>2.6464374999999998E-2</v>
      </c>
      <c r="P79" s="214">
        <f t="shared" si="63"/>
        <v>1.9749333333333334E-2</v>
      </c>
      <c r="Q79" s="214">
        <f t="shared" si="63"/>
        <v>0</v>
      </c>
      <c r="R79" s="214">
        <f t="shared" si="63"/>
        <v>4.6682486666666662E-2</v>
      </c>
      <c r="S79" s="214">
        <f t="shared" si="63"/>
        <v>8.7389477499999993E-2</v>
      </c>
      <c r="T79" s="214">
        <f t="shared" si="63"/>
        <v>0</v>
      </c>
      <c r="U79" s="214">
        <f t="shared" si="63"/>
        <v>0</v>
      </c>
      <c r="V79" s="214">
        <f t="shared" si="63"/>
        <v>1.6689949999999999E-2</v>
      </c>
      <c r="W79" s="214">
        <f t="shared" si="63"/>
        <v>1.8656066666666665E-2</v>
      </c>
      <c r="X79" s="214">
        <f t="shared" si="63"/>
        <v>1.7868077083333333E-2</v>
      </c>
      <c r="Y79" s="214">
        <f t="shared" si="63"/>
        <v>1.4406433333333335E-2</v>
      </c>
      <c r="Z79" s="214">
        <f t="shared" si="63"/>
        <v>2.6054208333333335E-2</v>
      </c>
      <c r="AA79" s="214">
        <f t="shared" si="63"/>
        <v>2.5874999999999999E-2</v>
      </c>
      <c r="AB79" s="214">
        <f t="shared" si="63"/>
        <v>2.8530292499999995E-2</v>
      </c>
      <c r="AC79" s="214">
        <f t="shared" si="63"/>
        <v>1.4957475E-2</v>
      </c>
      <c r="AD79" s="214">
        <f t="shared" si="63"/>
        <v>9.56498125E-3</v>
      </c>
      <c r="AE79" s="214">
        <f t="shared" si="63"/>
        <v>0</v>
      </c>
      <c r="AF79" s="214">
        <f t="shared" si="63"/>
        <v>0.16147690997760006</v>
      </c>
      <c r="AG79" s="214">
        <f t="shared" si="63"/>
        <v>0.17964099400000003</v>
      </c>
      <c r="AH79" s="214">
        <f t="shared" si="63"/>
        <v>0</v>
      </c>
      <c r="AI79" s="214">
        <f t="shared" si="63"/>
        <v>7.3829999999999998E-3</v>
      </c>
      <c r="AJ79" s="214">
        <f t="shared" si="63"/>
        <v>2.35934E-2</v>
      </c>
      <c r="AK79" s="214">
        <f t="shared" si="63"/>
        <v>0</v>
      </c>
      <c r="AL79" s="214">
        <f t="shared" si="63"/>
        <v>1.8825787499999996E-2</v>
      </c>
      <c r="AM79" s="214">
        <f t="shared" si="63"/>
        <v>2.2912312499999993E-2</v>
      </c>
      <c r="AN79" s="214">
        <f t="shared" si="63"/>
        <v>4.1236124999999998E-2</v>
      </c>
      <c r="AO79" s="214">
        <f t="shared" si="63"/>
        <v>2.9956652833333333E-2</v>
      </c>
      <c r="AP79" s="214">
        <f t="shared" si="63"/>
        <v>0.13890151374999998</v>
      </c>
      <c r="AQ79" s="214">
        <f t="shared" si="63"/>
        <v>0</v>
      </c>
      <c r="AR79" s="214">
        <f t="shared" si="63"/>
        <v>4.0790323762499997E-2</v>
      </c>
      <c r="AS79" s="214">
        <f t="shared" si="63"/>
        <v>2.0293762499999996E-2</v>
      </c>
      <c r="AT79" s="214">
        <f t="shared" si="63"/>
        <v>1.5897552083333336E-2</v>
      </c>
      <c r="AU79" s="214">
        <f t="shared" si="63"/>
        <v>3.2035358333333333E-2</v>
      </c>
      <c r="AV79" s="214">
        <f t="shared" si="63"/>
        <v>3.9146E-2</v>
      </c>
      <c r="AW79" s="214">
        <f t="shared" si="63"/>
        <v>3.8346328333333332E-2</v>
      </c>
      <c r="AX79" s="214">
        <f t="shared" si="63"/>
        <v>0.14040500732142852</v>
      </c>
      <c r="AY79" s="214">
        <f t="shared" si="63"/>
        <v>5.2265199999999998E-2</v>
      </c>
      <c r="AZ79" s="214">
        <f t="shared" si="63"/>
        <v>5.8454499999999993E-2</v>
      </c>
      <c r="BA79" s="214">
        <f t="shared" si="63"/>
        <v>0.12607639366666665</v>
      </c>
      <c r="BB79" s="214">
        <f t="shared" si="63"/>
        <v>0.3295575435264001</v>
      </c>
      <c r="BC79" s="214">
        <f t="shared" si="63"/>
        <v>0.10487802857142857</v>
      </c>
      <c r="BD79" s="214">
        <f t="shared" si="63"/>
        <v>0.60665440229130252</v>
      </c>
      <c r="BE79" s="214">
        <f t="shared" si="63"/>
        <v>1.7476837499999998E-2</v>
      </c>
      <c r="BF79" s="214">
        <f t="shared" si="63"/>
        <v>0</v>
      </c>
      <c r="BG79" s="214">
        <f t="shared" si="63"/>
        <v>5.5570432692307672E-2</v>
      </c>
      <c r="BH79" s="214">
        <f t="shared" si="63"/>
        <v>7.1769650416666664E-2</v>
      </c>
      <c r="BI79" s="214">
        <f t="shared" si="63"/>
        <v>0</v>
      </c>
      <c r="BJ79" s="214">
        <f t="shared" si="63"/>
        <v>0</v>
      </c>
      <c r="BK79" s="214">
        <f t="shared" si="63"/>
        <v>3.5398916666666662E-2</v>
      </c>
      <c r="BL79" s="214">
        <f t="shared" si="63"/>
        <v>3.7034790623999995E-2</v>
      </c>
      <c r="BM79" s="214">
        <f t="shared" si="63"/>
        <v>0.14752487499999997</v>
      </c>
      <c r="BN79" s="214">
        <f t="shared" si="63"/>
        <v>0.31482112499999998</v>
      </c>
      <c r="BO79" s="214">
        <f t="shared" si="63"/>
        <v>9.2085674999999978E-2</v>
      </c>
      <c r="BP79" s="214">
        <f t="shared" si="63"/>
        <v>9.4927947916666658E-2</v>
      </c>
      <c r="BQ79" s="214">
        <f t="shared" si="63"/>
        <v>0.12250854166666666</v>
      </c>
      <c r="BR79" s="214">
        <f t="shared" si="63"/>
        <v>9.0456924250000001E-2</v>
      </c>
      <c r="BS79" s="214">
        <f t="shared" si="63"/>
        <v>1.2937499999999999E-2</v>
      </c>
      <c r="BT79" s="214">
        <f t="shared" si="63"/>
        <v>7.0977999999999996E-3</v>
      </c>
      <c r="BU79" s="214">
        <f t="shared" ref="J79:BU83" si="64">IF($C79&gt;BU$14,BU78,IF(AND(MONTH($C79)-MONTH(BU$5)=0,MOD((YEAR(BU$5)-YEAR($C79)),3)=0),BU78*(1+BU$16),BU78))</f>
        <v>3.7260000000000001E-3</v>
      </c>
      <c r="BV79" s="214">
        <f t="shared" si="51"/>
        <v>0.11546257969645436</v>
      </c>
      <c r="BW79" s="214">
        <f t="shared" si="52"/>
        <v>5.0904063216335407E-2</v>
      </c>
      <c r="BX79" s="214">
        <f t="shared" si="53"/>
        <v>1.7861232808330268E-2</v>
      </c>
      <c r="BY79" s="214">
        <f t="shared" si="54"/>
        <v>6.6853413834725844E-2</v>
      </c>
      <c r="BZ79" s="214">
        <f t="shared" si="55"/>
        <v>1.9626493576421676E-2</v>
      </c>
      <c r="CA79" s="295">
        <f t="shared" si="25"/>
        <v>4.9975582230198903</v>
      </c>
      <c r="CB79" s="163">
        <f t="shared" si="38"/>
        <v>0.2</v>
      </c>
      <c r="CC79" s="163">
        <f t="shared" si="26"/>
        <v>0.51975582230198902</v>
      </c>
      <c r="CD79" s="163">
        <f t="shared" si="27"/>
        <v>0.22083333333333335</v>
      </c>
      <c r="CE79" s="165">
        <f t="shared" si="28"/>
        <v>4.2569690673845679</v>
      </c>
      <c r="CF79" s="163">
        <f>'Other Income'!$B$20/12</f>
        <v>1.0929316444444444</v>
      </c>
      <c r="CG79" s="302">
        <f t="shared" si="16"/>
        <v>5.5499007118290127</v>
      </c>
      <c r="CH79" s="295">
        <f t="shared" si="29"/>
        <v>4.726850439887623</v>
      </c>
      <c r="CI79" s="163">
        <f t="shared" si="30"/>
        <v>0.2</v>
      </c>
      <c r="CJ79" s="163">
        <f t="shared" si="31"/>
        <v>0.49268504398876234</v>
      </c>
      <c r="CK79" s="163">
        <f t="shared" si="32"/>
        <v>0.22083333333333335</v>
      </c>
      <c r="CL79" s="165">
        <f t="shared" si="33"/>
        <v>4.0133320625655271</v>
      </c>
      <c r="CM79" s="296">
        <f t="shared" si="34"/>
        <v>5.3062637070099719</v>
      </c>
    </row>
    <row r="80" spans="2:91" s="159" customFormat="1" x14ac:dyDescent="0.25">
      <c r="B80" s="257">
        <f t="shared" si="35"/>
        <v>59</v>
      </c>
      <c r="C80" s="255">
        <f t="shared" si="36"/>
        <v>47087</v>
      </c>
      <c r="D80" s="214">
        <f t="shared" si="37"/>
        <v>0.46888359297024007</v>
      </c>
      <c r="E80" s="214">
        <f t="shared" si="17"/>
        <v>0.16490137883333331</v>
      </c>
      <c r="F80" s="214">
        <f t="shared" si="17"/>
        <v>0.16101807799999998</v>
      </c>
      <c r="G80" s="214">
        <f t="shared" si="17"/>
        <v>9.9000000000000008E-3</v>
      </c>
      <c r="H80" s="214">
        <f t="shared" si="17"/>
        <v>1.8944812499999998E-2</v>
      </c>
      <c r="I80" s="214">
        <f t="shared" si="18"/>
        <v>3.2440924999999995E-2</v>
      </c>
      <c r="J80" s="214">
        <f t="shared" si="64"/>
        <v>5.0378624999999996E-2</v>
      </c>
      <c r="K80" s="214">
        <f t="shared" si="64"/>
        <v>5.2149624999999998E-2</v>
      </c>
      <c r="L80" s="214">
        <f t="shared" si="64"/>
        <v>2.4843162499999995E-2</v>
      </c>
      <c r="M80" s="214">
        <f t="shared" si="64"/>
        <v>3.364109374999999E-2</v>
      </c>
      <c r="N80" s="214">
        <f t="shared" si="64"/>
        <v>2.4796876983749994E-2</v>
      </c>
      <c r="O80" s="214">
        <f t="shared" si="64"/>
        <v>2.6464374999999998E-2</v>
      </c>
      <c r="P80" s="214">
        <f t="shared" si="64"/>
        <v>1.9749333333333334E-2</v>
      </c>
      <c r="Q80" s="214">
        <f t="shared" si="64"/>
        <v>0</v>
      </c>
      <c r="R80" s="214">
        <f t="shared" si="64"/>
        <v>4.6682486666666662E-2</v>
      </c>
      <c r="S80" s="214">
        <f t="shared" si="64"/>
        <v>8.7389477499999993E-2</v>
      </c>
      <c r="T80" s="214">
        <f t="shared" si="64"/>
        <v>0</v>
      </c>
      <c r="U80" s="214">
        <f t="shared" si="64"/>
        <v>0</v>
      </c>
      <c r="V80" s="214">
        <f t="shared" si="64"/>
        <v>1.6689949999999999E-2</v>
      </c>
      <c r="W80" s="214">
        <f t="shared" si="64"/>
        <v>1.8656066666666665E-2</v>
      </c>
      <c r="X80" s="214">
        <f t="shared" si="64"/>
        <v>1.7868077083333333E-2</v>
      </c>
      <c r="Y80" s="214">
        <f t="shared" si="64"/>
        <v>1.4406433333333335E-2</v>
      </c>
      <c r="Z80" s="214">
        <f t="shared" si="64"/>
        <v>2.6054208333333335E-2</v>
      </c>
      <c r="AA80" s="214">
        <f t="shared" si="64"/>
        <v>2.5874999999999999E-2</v>
      </c>
      <c r="AB80" s="214">
        <f t="shared" si="64"/>
        <v>2.8530292499999995E-2</v>
      </c>
      <c r="AC80" s="214">
        <f t="shared" si="64"/>
        <v>1.4957475E-2</v>
      </c>
      <c r="AD80" s="214">
        <f t="shared" si="64"/>
        <v>9.56498125E-3</v>
      </c>
      <c r="AE80" s="214">
        <f t="shared" si="64"/>
        <v>0</v>
      </c>
      <c r="AF80" s="214">
        <f t="shared" si="64"/>
        <v>0.16147690997760006</v>
      </c>
      <c r="AG80" s="214">
        <f t="shared" si="64"/>
        <v>0.17964099400000003</v>
      </c>
      <c r="AH80" s="214">
        <f t="shared" si="64"/>
        <v>0</v>
      </c>
      <c r="AI80" s="214">
        <f t="shared" si="64"/>
        <v>7.3829999999999998E-3</v>
      </c>
      <c r="AJ80" s="214">
        <f t="shared" si="64"/>
        <v>2.35934E-2</v>
      </c>
      <c r="AK80" s="214">
        <f t="shared" si="64"/>
        <v>0</v>
      </c>
      <c r="AL80" s="214">
        <f t="shared" si="64"/>
        <v>1.8825787499999996E-2</v>
      </c>
      <c r="AM80" s="214">
        <f t="shared" si="64"/>
        <v>2.2912312499999993E-2</v>
      </c>
      <c r="AN80" s="214">
        <f t="shared" si="64"/>
        <v>4.1236124999999998E-2</v>
      </c>
      <c r="AO80" s="214">
        <f t="shared" si="64"/>
        <v>2.9956652833333333E-2</v>
      </c>
      <c r="AP80" s="214">
        <f t="shared" si="64"/>
        <v>0.13890151374999998</v>
      </c>
      <c r="AQ80" s="214">
        <f t="shared" si="64"/>
        <v>0</v>
      </c>
      <c r="AR80" s="214">
        <f t="shared" si="64"/>
        <v>4.0790323762499997E-2</v>
      </c>
      <c r="AS80" s="214">
        <f t="shared" si="64"/>
        <v>2.0293762499999996E-2</v>
      </c>
      <c r="AT80" s="214">
        <f t="shared" si="64"/>
        <v>1.5897552083333336E-2</v>
      </c>
      <c r="AU80" s="214">
        <f t="shared" si="64"/>
        <v>3.2035358333333333E-2</v>
      </c>
      <c r="AV80" s="214">
        <f t="shared" si="64"/>
        <v>3.9146E-2</v>
      </c>
      <c r="AW80" s="214">
        <f t="shared" si="64"/>
        <v>3.8346328333333332E-2</v>
      </c>
      <c r="AX80" s="214">
        <f t="shared" si="64"/>
        <v>0.14040500732142852</v>
      </c>
      <c r="AY80" s="214">
        <f t="shared" si="64"/>
        <v>5.2265199999999998E-2</v>
      </c>
      <c r="AZ80" s="214">
        <f t="shared" si="64"/>
        <v>5.8454499999999993E-2</v>
      </c>
      <c r="BA80" s="214">
        <f t="shared" si="64"/>
        <v>0.12607639366666665</v>
      </c>
      <c r="BB80" s="214">
        <f t="shared" si="64"/>
        <v>0.3295575435264001</v>
      </c>
      <c r="BC80" s="214">
        <f t="shared" si="64"/>
        <v>0.10487802857142857</v>
      </c>
      <c r="BD80" s="214">
        <f t="shared" si="64"/>
        <v>0.60665440229130252</v>
      </c>
      <c r="BE80" s="214">
        <f t="shared" si="64"/>
        <v>1.7476837499999998E-2</v>
      </c>
      <c r="BF80" s="214">
        <f t="shared" si="64"/>
        <v>0</v>
      </c>
      <c r="BG80" s="214">
        <f t="shared" si="64"/>
        <v>5.5570432692307672E-2</v>
      </c>
      <c r="BH80" s="214">
        <f t="shared" si="64"/>
        <v>7.1769650416666664E-2</v>
      </c>
      <c r="BI80" s="214">
        <f t="shared" si="64"/>
        <v>0</v>
      </c>
      <c r="BJ80" s="214">
        <f t="shared" si="64"/>
        <v>0</v>
      </c>
      <c r="BK80" s="214">
        <f t="shared" si="64"/>
        <v>3.5398916666666662E-2</v>
      </c>
      <c r="BL80" s="214">
        <f t="shared" si="64"/>
        <v>3.7034790623999995E-2</v>
      </c>
      <c r="BM80" s="214">
        <f t="shared" si="64"/>
        <v>0.14752487499999997</v>
      </c>
      <c r="BN80" s="214">
        <f t="shared" si="64"/>
        <v>0.31482112499999998</v>
      </c>
      <c r="BO80" s="214">
        <f t="shared" si="64"/>
        <v>9.2085674999999978E-2</v>
      </c>
      <c r="BP80" s="214">
        <f t="shared" si="64"/>
        <v>9.4927947916666658E-2</v>
      </c>
      <c r="BQ80" s="214">
        <f t="shared" si="64"/>
        <v>0.12250854166666666</v>
      </c>
      <c r="BR80" s="214">
        <f t="shared" si="64"/>
        <v>9.0456924250000001E-2</v>
      </c>
      <c r="BS80" s="214">
        <f t="shared" si="64"/>
        <v>1.2937499999999999E-2</v>
      </c>
      <c r="BT80" s="214">
        <f t="shared" si="64"/>
        <v>7.0977999999999996E-3</v>
      </c>
      <c r="BU80" s="214">
        <f t="shared" si="64"/>
        <v>3.7260000000000001E-3</v>
      </c>
      <c r="BV80" s="214">
        <f t="shared" si="51"/>
        <v>0.11546257969645436</v>
      </c>
      <c r="BW80" s="214">
        <f t="shared" si="52"/>
        <v>5.0904063216335407E-2</v>
      </c>
      <c r="BX80" s="214">
        <f t="shared" si="53"/>
        <v>1.7861232808330268E-2</v>
      </c>
      <c r="BY80" s="214">
        <f t="shared" si="54"/>
        <v>6.6853413834725844E-2</v>
      </c>
      <c r="BZ80" s="214">
        <f t="shared" si="55"/>
        <v>1.9626493576421676E-2</v>
      </c>
      <c r="CA80" s="295">
        <f t="shared" si="25"/>
        <v>4.9975582230198903</v>
      </c>
      <c r="CB80" s="163">
        <f t="shared" si="38"/>
        <v>0.2</v>
      </c>
      <c r="CC80" s="163">
        <f t="shared" si="26"/>
        <v>0.51975582230198902</v>
      </c>
      <c r="CD80" s="163">
        <f t="shared" si="27"/>
        <v>0.22083333333333335</v>
      </c>
      <c r="CE80" s="165">
        <f t="shared" si="28"/>
        <v>4.2569690673845679</v>
      </c>
      <c r="CF80" s="163">
        <f>'Other Income'!$B$20/12</f>
        <v>1.0929316444444444</v>
      </c>
      <c r="CG80" s="302">
        <f t="shared" si="16"/>
        <v>5.5499007118290127</v>
      </c>
      <c r="CH80" s="295">
        <f t="shared" si="29"/>
        <v>4.726850439887623</v>
      </c>
      <c r="CI80" s="163">
        <f t="shared" si="30"/>
        <v>0.2</v>
      </c>
      <c r="CJ80" s="163">
        <f t="shared" si="31"/>
        <v>0.49268504398876234</v>
      </c>
      <c r="CK80" s="163">
        <f t="shared" si="32"/>
        <v>0.22083333333333335</v>
      </c>
      <c r="CL80" s="165">
        <f t="shared" si="33"/>
        <v>4.0133320625655271</v>
      </c>
      <c r="CM80" s="296">
        <f t="shared" si="34"/>
        <v>5.3062637070099719</v>
      </c>
    </row>
    <row r="81" spans="2:91" s="159" customFormat="1" x14ac:dyDescent="0.25">
      <c r="B81" s="257">
        <f t="shared" si="35"/>
        <v>60</v>
      </c>
      <c r="C81" s="255">
        <f t="shared" si="36"/>
        <v>47118</v>
      </c>
      <c r="D81" s="214">
        <f t="shared" si="37"/>
        <v>0.46888359297024007</v>
      </c>
      <c r="E81" s="214">
        <f t="shared" si="17"/>
        <v>0.16490137883333331</v>
      </c>
      <c r="F81" s="214">
        <f t="shared" si="17"/>
        <v>0.16101807799999998</v>
      </c>
      <c r="G81" s="214">
        <f t="shared" si="17"/>
        <v>9.9000000000000008E-3</v>
      </c>
      <c r="H81" s="214">
        <f t="shared" si="17"/>
        <v>1.8944812499999998E-2</v>
      </c>
      <c r="I81" s="214">
        <f t="shared" si="18"/>
        <v>3.2440924999999995E-2</v>
      </c>
      <c r="J81" s="214">
        <f t="shared" si="64"/>
        <v>5.0378624999999996E-2</v>
      </c>
      <c r="K81" s="214">
        <f t="shared" si="64"/>
        <v>5.2149624999999998E-2</v>
      </c>
      <c r="L81" s="214">
        <f t="shared" si="64"/>
        <v>2.4843162499999995E-2</v>
      </c>
      <c r="M81" s="214">
        <f t="shared" si="64"/>
        <v>3.364109374999999E-2</v>
      </c>
      <c r="N81" s="214">
        <f t="shared" si="64"/>
        <v>2.4796876983749994E-2</v>
      </c>
      <c r="O81" s="214">
        <f t="shared" si="64"/>
        <v>2.6464374999999998E-2</v>
      </c>
      <c r="P81" s="214">
        <f t="shared" si="64"/>
        <v>1.9749333333333334E-2</v>
      </c>
      <c r="Q81" s="214">
        <f t="shared" si="64"/>
        <v>0</v>
      </c>
      <c r="R81" s="214">
        <f t="shared" si="64"/>
        <v>4.6682486666666662E-2</v>
      </c>
      <c r="S81" s="214">
        <f t="shared" si="64"/>
        <v>8.7389477499999993E-2</v>
      </c>
      <c r="T81" s="214">
        <f t="shared" si="64"/>
        <v>0</v>
      </c>
      <c r="U81" s="214">
        <f t="shared" si="64"/>
        <v>0</v>
      </c>
      <c r="V81" s="214">
        <f t="shared" si="64"/>
        <v>1.6689949999999999E-2</v>
      </c>
      <c r="W81" s="214">
        <f t="shared" si="64"/>
        <v>1.8656066666666665E-2</v>
      </c>
      <c r="X81" s="214">
        <f t="shared" si="64"/>
        <v>1.7868077083333333E-2</v>
      </c>
      <c r="Y81" s="214">
        <f t="shared" si="64"/>
        <v>1.4406433333333335E-2</v>
      </c>
      <c r="Z81" s="214">
        <f t="shared" si="64"/>
        <v>2.6054208333333335E-2</v>
      </c>
      <c r="AA81" s="214">
        <f t="shared" si="64"/>
        <v>2.5874999999999999E-2</v>
      </c>
      <c r="AB81" s="214">
        <f t="shared" si="64"/>
        <v>2.8530292499999995E-2</v>
      </c>
      <c r="AC81" s="214">
        <f t="shared" si="64"/>
        <v>1.4957475E-2</v>
      </c>
      <c r="AD81" s="214">
        <f t="shared" si="64"/>
        <v>9.56498125E-3</v>
      </c>
      <c r="AE81" s="214">
        <f t="shared" si="64"/>
        <v>0</v>
      </c>
      <c r="AF81" s="214">
        <f t="shared" si="64"/>
        <v>0.16147690997760006</v>
      </c>
      <c r="AG81" s="214">
        <f t="shared" si="64"/>
        <v>0.17964099400000003</v>
      </c>
      <c r="AH81" s="214">
        <f t="shared" si="64"/>
        <v>0</v>
      </c>
      <c r="AI81" s="214">
        <f t="shared" si="64"/>
        <v>7.3829999999999998E-3</v>
      </c>
      <c r="AJ81" s="214">
        <f t="shared" si="64"/>
        <v>2.35934E-2</v>
      </c>
      <c r="AK81" s="214">
        <f t="shared" si="64"/>
        <v>0</v>
      </c>
      <c r="AL81" s="214">
        <f t="shared" si="64"/>
        <v>1.8825787499999996E-2</v>
      </c>
      <c r="AM81" s="214">
        <f t="shared" si="64"/>
        <v>2.2912312499999993E-2</v>
      </c>
      <c r="AN81" s="214">
        <f t="shared" si="64"/>
        <v>4.7421543749999996E-2</v>
      </c>
      <c r="AO81" s="214">
        <f t="shared" si="64"/>
        <v>2.9956652833333333E-2</v>
      </c>
      <c r="AP81" s="214">
        <f t="shared" si="64"/>
        <v>0.13890151374999998</v>
      </c>
      <c r="AQ81" s="214">
        <f t="shared" si="64"/>
        <v>0</v>
      </c>
      <c r="AR81" s="214">
        <f t="shared" si="64"/>
        <v>4.0790323762499997E-2</v>
      </c>
      <c r="AS81" s="214">
        <f t="shared" si="64"/>
        <v>2.0293762499999996E-2</v>
      </c>
      <c r="AT81" s="214">
        <f t="shared" si="64"/>
        <v>1.5897552083333336E-2</v>
      </c>
      <c r="AU81" s="214">
        <f t="shared" si="64"/>
        <v>3.2035358333333333E-2</v>
      </c>
      <c r="AV81" s="214">
        <f t="shared" si="64"/>
        <v>3.9146E-2</v>
      </c>
      <c r="AW81" s="214">
        <f t="shared" si="64"/>
        <v>3.8346328333333332E-2</v>
      </c>
      <c r="AX81" s="214">
        <f t="shared" si="64"/>
        <v>0.14040500732142852</v>
      </c>
      <c r="AY81" s="214">
        <f t="shared" si="64"/>
        <v>5.2265199999999998E-2</v>
      </c>
      <c r="AZ81" s="214">
        <f t="shared" si="64"/>
        <v>5.8454499999999993E-2</v>
      </c>
      <c r="BA81" s="214">
        <f t="shared" si="64"/>
        <v>0.12607639366666665</v>
      </c>
      <c r="BB81" s="214">
        <f t="shared" si="64"/>
        <v>0.3295575435264001</v>
      </c>
      <c r="BC81" s="214">
        <f t="shared" si="64"/>
        <v>0.10487802857142857</v>
      </c>
      <c r="BD81" s="214">
        <f t="shared" si="64"/>
        <v>0.60665440229130252</v>
      </c>
      <c r="BE81" s="214">
        <f t="shared" si="64"/>
        <v>1.7476837499999998E-2</v>
      </c>
      <c r="BF81" s="214">
        <f t="shared" si="64"/>
        <v>0</v>
      </c>
      <c r="BG81" s="214">
        <f t="shared" si="64"/>
        <v>5.5570432692307672E-2</v>
      </c>
      <c r="BH81" s="214">
        <f t="shared" si="64"/>
        <v>7.1769650416666664E-2</v>
      </c>
      <c r="BI81" s="214">
        <f t="shared" si="64"/>
        <v>0</v>
      </c>
      <c r="BJ81" s="214">
        <f t="shared" si="64"/>
        <v>0</v>
      </c>
      <c r="BK81" s="214">
        <f t="shared" si="64"/>
        <v>3.5398916666666662E-2</v>
      </c>
      <c r="BL81" s="214">
        <f t="shared" si="64"/>
        <v>3.7034790623999995E-2</v>
      </c>
      <c r="BM81" s="214">
        <f t="shared" si="64"/>
        <v>0.14752487499999997</v>
      </c>
      <c r="BN81" s="214">
        <f t="shared" si="64"/>
        <v>0.31482112499999998</v>
      </c>
      <c r="BO81" s="214">
        <f t="shared" si="64"/>
        <v>9.2085674999999978E-2</v>
      </c>
      <c r="BP81" s="214">
        <f t="shared" si="64"/>
        <v>9.4927947916666658E-2</v>
      </c>
      <c r="BQ81" s="214">
        <f t="shared" si="64"/>
        <v>0.12250854166666666</v>
      </c>
      <c r="BR81" s="214">
        <f t="shared" si="64"/>
        <v>9.0456924250000001E-2</v>
      </c>
      <c r="BS81" s="214">
        <f t="shared" si="64"/>
        <v>1.2937499999999999E-2</v>
      </c>
      <c r="BT81" s="214">
        <f t="shared" si="64"/>
        <v>7.0977999999999996E-3</v>
      </c>
      <c r="BU81" s="214">
        <f t="shared" si="64"/>
        <v>3.7260000000000001E-3</v>
      </c>
      <c r="BV81" s="214">
        <f t="shared" si="51"/>
        <v>0.11546257969645436</v>
      </c>
      <c r="BW81" s="214">
        <f t="shared" si="52"/>
        <v>5.0904063216335407E-2</v>
      </c>
      <c r="BX81" s="214">
        <f t="shared" si="53"/>
        <v>1.7861232808330268E-2</v>
      </c>
      <c r="BY81" s="214">
        <f t="shared" si="54"/>
        <v>6.6853413834725844E-2</v>
      </c>
      <c r="BZ81" s="214">
        <f t="shared" si="55"/>
        <v>1.9626493576421676E-2</v>
      </c>
      <c r="CA81" s="295">
        <f t="shared" si="25"/>
        <v>5.0037436417698906</v>
      </c>
      <c r="CB81" s="163">
        <f t="shared" si="38"/>
        <v>0.2</v>
      </c>
      <c r="CC81" s="163">
        <f t="shared" si="26"/>
        <v>0.52037436417698912</v>
      </c>
      <c r="CD81" s="163">
        <f t="shared" si="27"/>
        <v>0.22083333333333335</v>
      </c>
      <c r="CE81" s="165">
        <f t="shared" si="28"/>
        <v>4.2625359442595681</v>
      </c>
      <c r="CF81" s="163">
        <f>'Other Income'!$B$20/12</f>
        <v>1.0929316444444444</v>
      </c>
      <c r="CG81" s="302">
        <f t="shared" si="16"/>
        <v>5.5554675887040128</v>
      </c>
      <c r="CH81" s="295">
        <f t="shared" si="29"/>
        <v>4.7330358586376233</v>
      </c>
      <c r="CI81" s="163">
        <f t="shared" si="30"/>
        <v>0.2</v>
      </c>
      <c r="CJ81" s="163">
        <f t="shared" si="31"/>
        <v>0.49330358586376238</v>
      </c>
      <c r="CK81" s="163">
        <f t="shared" si="32"/>
        <v>0.22083333333333335</v>
      </c>
      <c r="CL81" s="165">
        <f t="shared" si="33"/>
        <v>4.0188989394405281</v>
      </c>
      <c r="CM81" s="296">
        <f t="shared" si="34"/>
        <v>5.3118305838849729</v>
      </c>
    </row>
    <row r="82" spans="2:91" s="159" customFormat="1" x14ac:dyDescent="0.25">
      <c r="B82" s="257">
        <f t="shared" si="35"/>
        <v>61</v>
      </c>
      <c r="C82" s="255">
        <f t="shared" si="36"/>
        <v>47149</v>
      </c>
      <c r="D82" s="214">
        <f t="shared" si="37"/>
        <v>0.46888359297024007</v>
      </c>
      <c r="E82" s="214">
        <f t="shared" si="17"/>
        <v>0.16490137883333331</v>
      </c>
      <c r="F82" s="214">
        <f t="shared" si="17"/>
        <v>0.16101807799999998</v>
      </c>
      <c r="G82" s="214">
        <f t="shared" si="17"/>
        <v>9.9000000000000008E-3</v>
      </c>
      <c r="H82" s="214">
        <f t="shared" si="17"/>
        <v>1.8944812499999998E-2</v>
      </c>
      <c r="I82" s="214">
        <f t="shared" si="18"/>
        <v>3.2440924999999995E-2</v>
      </c>
      <c r="J82" s="214">
        <f t="shared" si="64"/>
        <v>5.0378624999999996E-2</v>
      </c>
      <c r="K82" s="214">
        <f t="shared" si="64"/>
        <v>5.2149624999999998E-2</v>
      </c>
      <c r="L82" s="214">
        <f t="shared" si="64"/>
        <v>2.4843162499999995E-2</v>
      </c>
      <c r="M82" s="214">
        <f t="shared" si="64"/>
        <v>3.364109374999999E-2</v>
      </c>
      <c r="N82" s="214">
        <f t="shared" si="64"/>
        <v>2.4796876983749994E-2</v>
      </c>
      <c r="O82" s="214">
        <f t="shared" si="64"/>
        <v>3.0434031249999997E-2</v>
      </c>
      <c r="P82" s="214">
        <f t="shared" si="64"/>
        <v>1.9749333333333334E-2</v>
      </c>
      <c r="Q82" s="214">
        <f t="shared" si="64"/>
        <v>0</v>
      </c>
      <c r="R82" s="214">
        <f t="shared" si="64"/>
        <v>4.6682486666666662E-2</v>
      </c>
      <c r="S82" s="214">
        <f t="shared" si="64"/>
        <v>8.7389477499999993E-2</v>
      </c>
      <c r="T82" s="214">
        <f t="shared" si="64"/>
        <v>0</v>
      </c>
      <c r="U82" s="214">
        <f t="shared" si="64"/>
        <v>0</v>
      </c>
      <c r="V82" s="214">
        <f t="shared" si="64"/>
        <v>1.6689949999999999E-2</v>
      </c>
      <c r="W82" s="214">
        <f t="shared" si="64"/>
        <v>1.8656066666666665E-2</v>
      </c>
      <c r="X82" s="214">
        <f t="shared" si="64"/>
        <v>1.7868077083333333E-2</v>
      </c>
      <c r="Y82" s="214">
        <f t="shared" si="64"/>
        <v>1.4406433333333335E-2</v>
      </c>
      <c r="Z82" s="214">
        <f t="shared" si="64"/>
        <v>2.6054208333333335E-2</v>
      </c>
      <c r="AA82" s="214">
        <f t="shared" si="64"/>
        <v>2.5874999999999999E-2</v>
      </c>
      <c r="AB82" s="214">
        <f t="shared" si="64"/>
        <v>2.8530292499999995E-2</v>
      </c>
      <c r="AC82" s="214">
        <f t="shared" si="64"/>
        <v>1.4957475E-2</v>
      </c>
      <c r="AD82" s="214">
        <f t="shared" si="64"/>
        <v>9.56498125E-3</v>
      </c>
      <c r="AE82" s="214">
        <f t="shared" si="64"/>
        <v>0</v>
      </c>
      <c r="AF82" s="214">
        <f t="shared" si="64"/>
        <v>0.16147690997760006</v>
      </c>
      <c r="AG82" s="214">
        <f t="shared" si="64"/>
        <v>0.17964099400000003</v>
      </c>
      <c r="AH82" s="214">
        <f t="shared" si="64"/>
        <v>0</v>
      </c>
      <c r="AI82" s="214">
        <f t="shared" si="64"/>
        <v>7.3829999999999998E-3</v>
      </c>
      <c r="AJ82" s="214">
        <f t="shared" si="64"/>
        <v>2.35934E-2</v>
      </c>
      <c r="AK82" s="214">
        <f t="shared" si="64"/>
        <v>0</v>
      </c>
      <c r="AL82" s="214">
        <f t="shared" si="64"/>
        <v>1.8825787499999996E-2</v>
      </c>
      <c r="AM82" s="214">
        <f t="shared" si="64"/>
        <v>2.2912312499999993E-2</v>
      </c>
      <c r="AN82" s="214">
        <f t="shared" si="64"/>
        <v>4.7421543749999996E-2</v>
      </c>
      <c r="AO82" s="214">
        <f t="shared" si="64"/>
        <v>2.9956652833333333E-2</v>
      </c>
      <c r="AP82" s="214">
        <f t="shared" si="64"/>
        <v>0.13890151374999998</v>
      </c>
      <c r="AQ82" s="214">
        <f t="shared" si="64"/>
        <v>0</v>
      </c>
      <c r="AR82" s="214">
        <f t="shared" si="64"/>
        <v>4.0790323762499997E-2</v>
      </c>
      <c r="AS82" s="214">
        <f t="shared" si="64"/>
        <v>2.0293762499999996E-2</v>
      </c>
      <c r="AT82" s="214">
        <f t="shared" si="64"/>
        <v>1.5897552083333336E-2</v>
      </c>
      <c r="AU82" s="214">
        <f t="shared" si="64"/>
        <v>3.2035358333333333E-2</v>
      </c>
      <c r="AV82" s="214">
        <f t="shared" si="64"/>
        <v>3.9146E-2</v>
      </c>
      <c r="AW82" s="214">
        <f t="shared" si="64"/>
        <v>3.8346328333333332E-2</v>
      </c>
      <c r="AX82" s="214">
        <f t="shared" si="64"/>
        <v>0.14040500732142852</v>
      </c>
      <c r="AY82" s="214">
        <f t="shared" si="64"/>
        <v>5.2265199999999998E-2</v>
      </c>
      <c r="AZ82" s="214">
        <f t="shared" si="64"/>
        <v>5.8454499999999993E-2</v>
      </c>
      <c r="BA82" s="214">
        <f t="shared" si="64"/>
        <v>0.12607639366666665</v>
      </c>
      <c r="BB82" s="214">
        <f t="shared" si="64"/>
        <v>0.3295575435264001</v>
      </c>
      <c r="BC82" s="214">
        <f t="shared" si="64"/>
        <v>0.10487802857142857</v>
      </c>
      <c r="BD82" s="214">
        <f t="shared" si="64"/>
        <v>0.60665440229130252</v>
      </c>
      <c r="BE82" s="214">
        <f t="shared" si="64"/>
        <v>1.7476837499999998E-2</v>
      </c>
      <c r="BF82" s="214">
        <f t="shared" si="64"/>
        <v>0</v>
      </c>
      <c r="BG82" s="214">
        <f t="shared" si="64"/>
        <v>5.5570432692307672E-2</v>
      </c>
      <c r="BH82" s="214">
        <f t="shared" si="64"/>
        <v>7.1769650416666664E-2</v>
      </c>
      <c r="BI82" s="214">
        <f t="shared" si="64"/>
        <v>0</v>
      </c>
      <c r="BJ82" s="214">
        <f t="shared" si="64"/>
        <v>0</v>
      </c>
      <c r="BK82" s="214">
        <f t="shared" si="64"/>
        <v>3.5398916666666662E-2</v>
      </c>
      <c r="BL82" s="214">
        <f t="shared" si="64"/>
        <v>3.7034790623999995E-2</v>
      </c>
      <c r="BM82" s="214">
        <f t="shared" si="64"/>
        <v>0.14752487499999997</v>
      </c>
      <c r="BN82" s="214">
        <f t="shared" si="64"/>
        <v>0.31482112499999998</v>
      </c>
      <c r="BO82" s="214">
        <f t="shared" si="64"/>
        <v>9.2085674999999978E-2</v>
      </c>
      <c r="BP82" s="214">
        <f t="shared" si="64"/>
        <v>9.4927947916666658E-2</v>
      </c>
      <c r="BQ82" s="214">
        <f t="shared" si="64"/>
        <v>0.12250854166666666</v>
      </c>
      <c r="BR82" s="214">
        <f t="shared" si="64"/>
        <v>9.0456924250000001E-2</v>
      </c>
      <c r="BS82" s="214">
        <f t="shared" si="64"/>
        <v>1.2937499999999999E-2</v>
      </c>
      <c r="BT82" s="214">
        <f t="shared" si="64"/>
        <v>7.0977999999999996E-3</v>
      </c>
      <c r="BU82" s="214">
        <f t="shared" si="64"/>
        <v>3.7260000000000001E-3</v>
      </c>
      <c r="BV82" s="214">
        <f t="shared" si="51"/>
        <v>0.11546257969645436</v>
      </c>
      <c r="BW82" s="214">
        <f t="shared" si="52"/>
        <v>5.0904063216335407E-2</v>
      </c>
      <c r="BX82" s="214">
        <f t="shared" si="53"/>
        <v>1.7861232808330268E-2</v>
      </c>
      <c r="BY82" s="214">
        <f t="shared" si="54"/>
        <v>6.6853413834725844E-2</v>
      </c>
      <c r="BZ82" s="214">
        <f t="shared" si="55"/>
        <v>1.9626493576421676E-2</v>
      </c>
      <c r="CA82" s="295">
        <f t="shared" si="25"/>
        <v>5.0077132980198904</v>
      </c>
      <c r="CB82" s="163">
        <f t="shared" si="38"/>
        <v>0.2</v>
      </c>
      <c r="CC82" s="163">
        <f t="shared" si="26"/>
        <v>0.52077132980198904</v>
      </c>
      <c r="CD82" s="163">
        <f t="shared" si="27"/>
        <v>0.22083333333333335</v>
      </c>
      <c r="CE82" s="165">
        <f t="shared" si="28"/>
        <v>4.266108634884568</v>
      </c>
      <c r="CF82" s="163">
        <f>'Other Income'!$B$20/12</f>
        <v>1.0929316444444444</v>
      </c>
      <c r="CG82" s="302">
        <f t="shared" si="16"/>
        <v>5.5590402793290128</v>
      </c>
      <c r="CH82" s="295">
        <f t="shared" si="29"/>
        <v>4.7370055148876231</v>
      </c>
      <c r="CI82" s="163">
        <f t="shared" si="30"/>
        <v>0.2</v>
      </c>
      <c r="CJ82" s="163">
        <f t="shared" si="31"/>
        <v>0.49370055148876235</v>
      </c>
      <c r="CK82" s="163">
        <f t="shared" si="32"/>
        <v>0.22083333333333335</v>
      </c>
      <c r="CL82" s="165">
        <f t="shared" si="33"/>
        <v>4.0224716300655272</v>
      </c>
      <c r="CM82" s="296">
        <f t="shared" si="34"/>
        <v>5.315403274509972</v>
      </c>
    </row>
    <row r="83" spans="2:91" s="159" customFormat="1" x14ac:dyDescent="0.25">
      <c r="B83" s="257">
        <f t="shared" si="35"/>
        <v>62</v>
      </c>
      <c r="C83" s="255">
        <f t="shared" si="36"/>
        <v>47177</v>
      </c>
      <c r="D83" s="214">
        <f t="shared" si="37"/>
        <v>0.46888359297024007</v>
      </c>
      <c r="E83" s="214">
        <f t="shared" si="17"/>
        <v>0.16490137883333331</v>
      </c>
      <c r="F83" s="214">
        <f t="shared" si="17"/>
        <v>0.16101807799999998</v>
      </c>
      <c r="G83" s="214">
        <f t="shared" si="17"/>
        <v>9.9000000000000008E-3</v>
      </c>
      <c r="H83" s="214">
        <f t="shared" si="17"/>
        <v>1.8944812499999998E-2</v>
      </c>
      <c r="I83" s="214">
        <f t="shared" si="18"/>
        <v>3.2440924999999995E-2</v>
      </c>
      <c r="J83" s="214">
        <f t="shared" si="64"/>
        <v>5.0378624999999996E-2</v>
      </c>
      <c r="K83" s="214">
        <f t="shared" si="64"/>
        <v>5.2149624999999998E-2</v>
      </c>
      <c r="L83" s="214">
        <f t="shared" si="64"/>
        <v>2.4843162499999995E-2</v>
      </c>
      <c r="M83" s="214">
        <f t="shared" si="64"/>
        <v>3.364109374999999E-2</v>
      </c>
      <c r="N83" s="214">
        <f t="shared" si="64"/>
        <v>2.4796876983749994E-2</v>
      </c>
      <c r="O83" s="214">
        <f t="shared" si="64"/>
        <v>3.0434031249999997E-2</v>
      </c>
      <c r="P83" s="214">
        <f t="shared" si="64"/>
        <v>1.9749333333333334E-2</v>
      </c>
      <c r="Q83" s="214">
        <f t="shared" si="64"/>
        <v>0</v>
      </c>
      <c r="R83" s="214">
        <f t="shared" si="64"/>
        <v>4.6682486666666662E-2</v>
      </c>
      <c r="S83" s="214">
        <f t="shared" si="64"/>
        <v>8.7389477499999993E-2</v>
      </c>
      <c r="T83" s="214">
        <f t="shared" si="64"/>
        <v>0</v>
      </c>
      <c r="U83" s="214">
        <f t="shared" si="64"/>
        <v>0</v>
      </c>
      <c r="V83" s="214">
        <f t="shared" si="64"/>
        <v>1.6689949999999999E-2</v>
      </c>
      <c r="W83" s="214">
        <f t="shared" si="64"/>
        <v>1.8656066666666665E-2</v>
      </c>
      <c r="X83" s="214">
        <f t="shared" si="64"/>
        <v>1.7868077083333333E-2</v>
      </c>
      <c r="Y83" s="214">
        <f t="shared" si="64"/>
        <v>1.4406433333333335E-2</v>
      </c>
      <c r="Z83" s="214">
        <f t="shared" si="64"/>
        <v>2.6054208333333335E-2</v>
      </c>
      <c r="AA83" s="214">
        <f t="shared" si="64"/>
        <v>2.5874999999999999E-2</v>
      </c>
      <c r="AB83" s="214">
        <f t="shared" si="64"/>
        <v>2.8530292499999995E-2</v>
      </c>
      <c r="AC83" s="214">
        <f t="shared" si="64"/>
        <v>1.4957475E-2</v>
      </c>
      <c r="AD83" s="214">
        <f t="shared" si="64"/>
        <v>9.56498125E-3</v>
      </c>
      <c r="AE83" s="214">
        <f t="shared" si="64"/>
        <v>0</v>
      </c>
      <c r="AF83" s="214">
        <f t="shared" si="64"/>
        <v>0.16147690997760006</v>
      </c>
      <c r="AG83" s="214">
        <f t="shared" si="64"/>
        <v>0.17964099400000003</v>
      </c>
      <c r="AH83" s="214">
        <f t="shared" si="64"/>
        <v>0</v>
      </c>
      <c r="AI83" s="214">
        <f t="shared" si="64"/>
        <v>7.3829999999999998E-3</v>
      </c>
      <c r="AJ83" s="214">
        <f t="shared" si="64"/>
        <v>2.35934E-2</v>
      </c>
      <c r="AK83" s="214">
        <f t="shared" si="64"/>
        <v>0</v>
      </c>
      <c r="AL83" s="214">
        <f t="shared" si="64"/>
        <v>1.8825787499999996E-2</v>
      </c>
      <c r="AM83" s="214">
        <f t="shared" si="64"/>
        <v>2.2912312499999993E-2</v>
      </c>
      <c r="AN83" s="214">
        <f t="shared" si="64"/>
        <v>4.7421543749999996E-2</v>
      </c>
      <c r="AO83" s="214">
        <f t="shared" si="64"/>
        <v>2.9956652833333333E-2</v>
      </c>
      <c r="AP83" s="214">
        <f t="shared" si="64"/>
        <v>0.13890151374999998</v>
      </c>
      <c r="AQ83" s="214">
        <f t="shared" si="64"/>
        <v>0</v>
      </c>
      <c r="AR83" s="214">
        <f t="shared" si="64"/>
        <v>4.0790323762499997E-2</v>
      </c>
      <c r="AS83" s="214">
        <f t="shared" si="64"/>
        <v>2.0293762499999996E-2</v>
      </c>
      <c r="AT83" s="214">
        <f t="shared" si="64"/>
        <v>1.5897552083333336E-2</v>
      </c>
      <c r="AU83" s="214">
        <f t="shared" si="64"/>
        <v>3.2035358333333333E-2</v>
      </c>
      <c r="AV83" s="214">
        <f t="shared" si="64"/>
        <v>3.9146E-2</v>
      </c>
      <c r="AW83" s="214">
        <f t="shared" si="64"/>
        <v>3.8346328333333332E-2</v>
      </c>
      <c r="AX83" s="214">
        <f t="shared" si="64"/>
        <v>0.14040500732142852</v>
      </c>
      <c r="AY83" s="214">
        <f t="shared" si="64"/>
        <v>5.2265199999999998E-2</v>
      </c>
      <c r="AZ83" s="214">
        <f t="shared" si="64"/>
        <v>5.8454499999999993E-2</v>
      </c>
      <c r="BA83" s="214">
        <f t="shared" si="64"/>
        <v>0.12607639366666665</v>
      </c>
      <c r="BB83" s="214">
        <f t="shared" si="64"/>
        <v>0.3295575435264001</v>
      </c>
      <c r="BC83" s="214">
        <f t="shared" si="64"/>
        <v>0.10487802857142857</v>
      </c>
      <c r="BD83" s="214">
        <f t="shared" si="64"/>
        <v>0.60665440229130252</v>
      </c>
      <c r="BE83" s="214">
        <f t="shared" si="64"/>
        <v>1.7476837499999998E-2</v>
      </c>
      <c r="BF83" s="214">
        <f t="shared" si="64"/>
        <v>0</v>
      </c>
      <c r="BG83" s="214">
        <f t="shared" si="64"/>
        <v>5.5570432692307672E-2</v>
      </c>
      <c r="BH83" s="214">
        <f t="shared" si="64"/>
        <v>7.1769650416666664E-2</v>
      </c>
      <c r="BI83" s="214">
        <f t="shared" si="64"/>
        <v>0</v>
      </c>
      <c r="BJ83" s="214">
        <f t="shared" si="64"/>
        <v>0</v>
      </c>
      <c r="BK83" s="214">
        <f t="shared" si="64"/>
        <v>3.5398916666666662E-2</v>
      </c>
      <c r="BL83" s="214">
        <f t="shared" si="64"/>
        <v>3.7034790623999995E-2</v>
      </c>
      <c r="BM83" s="214">
        <f t="shared" si="64"/>
        <v>0.14752487499999997</v>
      </c>
      <c r="BN83" s="214">
        <f t="shared" si="64"/>
        <v>0.31482112499999998</v>
      </c>
      <c r="BO83" s="214">
        <f t="shared" si="64"/>
        <v>9.2085674999999978E-2</v>
      </c>
      <c r="BP83" s="214">
        <f t="shared" si="64"/>
        <v>9.4927947916666658E-2</v>
      </c>
      <c r="BQ83" s="214">
        <f t="shared" si="64"/>
        <v>0.12250854166666666</v>
      </c>
      <c r="BR83" s="214">
        <f t="shared" si="64"/>
        <v>9.0456924250000001E-2</v>
      </c>
      <c r="BS83" s="214">
        <f t="shared" si="64"/>
        <v>1.2937499999999999E-2</v>
      </c>
      <c r="BT83" s="214">
        <f t="shared" ref="BT83:BU83" si="65">IF($C83&gt;BT$14,BT82,IF(AND(MONTH($C83)-MONTH(BT$5)=0,MOD((YEAR(BT$5)-YEAR($C83)),3)=0),BT82*(1+BT$16),BT82))</f>
        <v>7.0977999999999996E-3</v>
      </c>
      <c r="BU83" s="214">
        <f t="shared" si="65"/>
        <v>3.7260000000000001E-3</v>
      </c>
      <c r="BV83" s="214">
        <f t="shared" si="51"/>
        <v>0.11546257969645436</v>
      </c>
      <c r="BW83" s="214">
        <f t="shared" si="52"/>
        <v>5.0904063216335407E-2</v>
      </c>
      <c r="BX83" s="214">
        <f t="shared" si="53"/>
        <v>1.7861232808330268E-2</v>
      </c>
      <c r="BY83" s="214">
        <f t="shared" si="54"/>
        <v>6.6853413834725844E-2</v>
      </c>
      <c r="BZ83" s="214">
        <f t="shared" si="55"/>
        <v>1.9626493576421676E-2</v>
      </c>
      <c r="CA83" s="295">
        <f t="shared" si="25"/>
        <v>5.0077132980198904</v>
      </c>
      <c r="CB83" s="163">
        <f t="shared" si="38"/>
        <v>0.2</v>
      </c>
      <c r="CC83" s="163">
        <f t="shared" si="26"/>
        <v>0.52077132980198904</v>
      </c>
      <c r="CD83" s="163">
        <f t="shared" si="27"/>
        <v>0.22083333333333335</v>
      </c>
      <c r="CE83" s="165">
        <f t="shared" si="28"/>
        <v>4.266108634884568</v>
      </c>
      <c r="CF83" s="163">
        <f>'Other Income'!$B$20/12</f>
        <v>1.0929316444444444</v>
      </c>
      <c r="CG83" s="302">
        <f t="shared" si="16"/>
        <v>5.5590402793290128</v>
      </c>
      <c r="CH83" s="295">
        <f t="shared" si="29"/>
        <v>4.7370055148876231</v>
      </c>
      <c r="CI83" s="163">
        <f t="shared" si="30"/>
        <v>0.2</v>
      </c>
      <c r="CJ83" s="163">
        <f t="shared" si="31"/>
        <v>0.49370055148876235</v>
      </c>
      <c r="CK83" s="163">
        <f t="shared" si="32"/>
        <v>0.22083333333333335</v>
      </c>
      <c r="CL83" s="165">
        <f t="shared" si="33"/>
        <v>4.0224716300655272</v>
      </c>
      <c r="CM83" s="296">
        <f t="shared" si="34"/>
        <v>5.315403274509972</v>
      </c>
    </row>
    <row r="84" spans="2:91" s="159" customFormat="1" x14ac:dyDescent="0.25">
      <c r="B84" s="257">
        <f t="shared" si="35"/>
        <v>63</v>
      </c>
      <c r="C84" s="255">
        <f t="shared" si="36"/>
        <v>47208</v>
      </c>
      <c r="D84" s="214">
        <f t="shared" si="37"/>
        <v>0.46888359297024007</v>
      </c>
      <c r="E84" s="214">
        <f t="shared" si="17"/>
        <v>0.16490137883333331</v>
      </c>
      <c r="F84" s="214">
        <f t="shared" si="17"/>
        <v>0.16101807799999998</v>
      </c>
      <c r="G84" s="214">
        <f t="shared" si="17"/>
        <v>9.9000000000000008E-3</v>
      </c>
      <c r="H84" s="214">
        <f t="shared" si="17"/>
        <v>1.8944812499999998E-2</v>
      </c>
      <c r="I84" s="214">
        <f t="shared" si="18"/>
        <v>3.2440924999999995E-2</v>
      </c>
      <c r="J84" s="214">
        <f t="shared" ref="J84:BU87" si="66">IF($C84&gt;J$14,J83,IF(AND(MONTH($C84)-MONTH(J$5)=0,MOD((YEAR(J$5)-YEAR($C84)),3)=0),J83*(1+J$16),J83))</f>
        <v>5.0378624999999996E-2</v>
      </c>
      <c r="K84" s="214">
        <f t="shared" si="66"/>
        <v>5.2149624999999998E-2</v>
      </c>
      <c r="L84" s="214">
        <f t="shared" si="66"/>
        <v>2.4843162499999995E-2</v>
      </c>
      <c r="M84" s="214">
        <f t="shared" si="66"/>
        <v>3.364109374999999E-2</v>
      </c>
      <c r="N84" s="214">
        <f t="shared" si="66"/>
        <v>2.4796876983749994E-2</v>
      </c>
      <c r="O84" s="214">
        <f t="shared" si="66"/>
        <v>3.0434031249999997E-2</v>
      </c>
      <c r="P84" s="214">
        <f t="shared" si="66"/>
        <v>1.9749333333333334E-2</v>
      </c>
      <c r="Q84" s="214">
        <f t="shared" si="66"/>
        <v>0</v>
      </c>
      <c r="R84" s="214">
        <f t="shared" si="66"/>
        <v>4.6682486666666662E-2</v>
      </c>
      <c r="S84" s="214">
        <f t="shared" si="66"/>
        <v>8.7389477499999993E-2</v>
      </c>
      <c r="T84" s="214">
        <f t="shared" si="66"/>
        <v>0</v>
      </c>
      <c r="U84" s="214">
        <f t="shared" si="66"/>
        <v>0</v>
      </c>
      <c r="V84" s="214">
        <f t="shared" si="66"/>
        <v>1.6689949999999999E-2</v>
      </c>
      <c r="W84" s="214">
        <f t="shared" si="66"/>
        <v>1.8656066666666665E-2</v>
      </c>
      <c r="X84" s="214">
        <f t="shared" si="66"/>
        <v>1.7868077083333333E-2</v>
      </c>
      <c r="Y84" s="214">
        <f t="shared" si="66"/>
        <v>1.4406433333333335E-2</v>
      </c>
      <c r="Z84" s="214">
        <f t="shared" si="66"/>
        <v>2.6054208333333335E-2</v>
      </c>
      <c r="AA84" s="214">
        <f t="shared" si="66"/>
        <v>2.5874999999999999E-2</v>
      </c>
      <c r="AB84" s="214">
        <f t="shared" si="66"/>
        <v>2.8530292499999995E-2</v>
      </c>
      <c r="AC84" s="214">
        <f t="shared" si="66"/>
        <v>1.4957475E-2</v>
      </c>
      <c r="AD84" s="214">
        <f t="shared" si="66"/>
        <v>9.56498125E-3</v>
      </c>
      <c r="AE84" s="214">
        <f t="shared" si="66"/>
        <v>0</v>
      </c>
      <c r="AF84" s="214">
        <f t="shared" si="66"/>
        <v>0.16147690997760006</v>
      </c>
      <c r="AG84" s="214">
        <f t="shared" si="66"/>
        <v>0.17964099400000003</v>
      </c>
      <c r="AH84" s="214">
        <f t="shared" si="66"/>
        <v>0</v>
      </c>
      <c r="AI84" s="214">
        <f t="shared" si="66"/>
        <v>7.3829999999999998E-3</v>
      </c>
      <c r="AJ84" s="214">
        <f t="shared" si="66"/>
        <v>2.35934E-2</v>
      </c>
      <c r="AK84" s="214">
        <f t="shared" si="66"/>
        <v>0</v>
      </c>
      <c r="AL84" s="214">
        <f t="shared" si="66"/>
        <v>1.8825787499999996E-2</v>
      </c>
      <c r="AM84" s="214">
        <f t="shared" si="66"/>
        <v>2.2912312499999993E-2</v>
      </c>
      <c r="AN84" s="214">
        <f t="shared" si="66"/>
        <v>4.7421543749999996E-2</v>
      </c>
      <c r="AO84" s="214">
        <f t="shared" si="66"/>
        <v>2.9956652833333333E-2</v>
      </c>
      <c r="AP84" s="214">
        <f t="shared" si="66"/>
        <v>0.13890151374999998</v>
      </c>
      <c r="AQ84" s="214">
        <f t="shared" si="66"/>
        <v>0</v>
      </c>
      <c r="AR84" s="214">
        <f t="shared" si="66"/>
        <v>4.0790323762499997E-2</v>
      </c>
      <c r="AS84" s="214">
        <f t="shared" si="66"/>
        <v>2.0293762499999996E-2</v>
      </c>
      <c r="AT84" s="214">
        <f t="shared" si="66"/>
        <v>1.5897552083333336E-2</v>
      </c>
      <c r="AU84" s="214">
        <f t="shared" si="66"/>
        <v>3.2035358333333333E-2</v>
      </c>
      <c r="AV84" s="214">
        <f t="shared" si="66"/>
        <v>3.9146E-2</v>
      </c>
      <c r="AW84" s="214">
        <f t="shared" si="66"/>
        <v>3.8346328333333332E-2</v>
      </c>
      <c r="AX84" s="214">
        <f t="shared" si="66"/>
        <v>0.14040500732142852</v>
      </c>
      <c r="AY84" s="214">
        <f t="shared" si="66"/>
        <v>5.2265199999999998E-2</v>
      </c>
      <c r="AZ84" s="214">
        <f t="shared" si="66"/>
        <v>5.8454499999999993E-2</v>
      </c>
      <c r="BA84" s="214">
        <f t="shared" si="66"/>
        <v>0.12607639366666665</v>
      </c>
      <c r="BB84" s="214">
        <f t="shared" si="66"/>
        <v>0.3295575435264001</v>
      </c>
      <c r="BC84" s="214">
        <f t="shared" si="66"/>
        <v>0.10487802857142857</v>
      </c>
      <c r="BD84" s="214">
        <f t="shared" si="66"/>
        <v>0.60665440229130252</v>
      </c>
      <c r="BE84" s="214">
        <f t="shared" si="66"/>
        <v>1.7476837499999998E-2</v>
      </c>
      <c r="BF84" s="214">
        <f t="shared" si="66"/>
        <v>0</v>
      </c>
      <c r="BG84" s="214">
        <f t="shared" si="66"/>
        <v>5.5570432692307672E-2</v>
      </c>
      <c r="BH84" s="214">
        <f t="shared" si="66"/>
        <v>7.1769650416666664E-2</v>
      </c>
      <c r="BI84" s="214">
        <f t="shared" si="66"/>
        <v>0</v>
      </c>
      <c r="BJ84" s="214">
        <f t="shared" si="66"/>
        <v>0</v>
      </c>
      <c r="BK84" s="214">
        <f t="shared" si="66"/>
        <v>3.5398916666666662E-2</v>
      </c>
      <c r="BL84" s="214">
        <f t="shared" si="66"/>
        <v>3.7034790623999995E-2</v>
      </c>
      <c r="BM84" s="214">
        <f t="shared" si="66"/>
        <v>0.14752487499999997</v>
      </c>
      <c r="BN84" s="214">
        <f t="shared" si="66"/>
        <v>0.31482112499999998</v>
      </c>
      <c r="BO84" s="214">
        <f t="shared" si="66"/>
        <v>9.2085674999999978E-2</v>
      </c>
      <c r="BP84" s="214">
        <f t="shared" si="66"/>
        <v>9.4927947916666658E-2</v>
      </c>
      <c r="BQ84" s="214">
        <f t="shared" si="66"/>
        <v>0.12250854166666666</v>
      </c>
      <c r="BR84" s="214">
        <f t="shared" si="66"/>
        <v>9.0456924250000001E-2</v>
      </c>
      <c r="BS84" s="214">
        <f t="shared" si="66"/>
        <v>1.2937499999999999E-2</v>
      </c>
      <c r="BT84" s="214">
        <f t="shared" si="66"/>
        <v>7.0977999999999996E-3</v>
      </c>
      <c r="BU84" s="214">
        <f t="shared" si="66"/>
        <v>3.7260000000000001E-3</v>
      </c>
      <c r="BV84" s="214">
        <f t="shared" si="51"/>
        <v>0.11546257969645436</v>
      </c>
      <c r="BW84" s="214">
        <f t="shared" si="52"/>
        <v>5.0904063216335407E-2</v>
      </c>
      <c r="BX84" s="214">
        <f t="shared" si="53"/>
        <v>1.7861232808330268E-2</v>
      </c>
      <c r="BY84" s="214">
        <f t="shared" si="54"/>
        <v>6.6853413834725844E-2</v>
      </c>
      <c r="BZ84" s="214">
        <f t="shared" si="55"/>
        <v>1.9626493576421676E-2</v>
      </c>
      <c r="CA84" s="295">
        <f t="shared" si="25"/>
        <v>5.0077132980198904</v>
      </c>
      <c r="CB84" s="163">
        <f t="shared" si="38"/>
        <v>0.2</v>
      </c>
      <c r="CC84" s="163">
        <f t="shared" si="26"/>
        <v>0.52077132980198904</v>
      </c>
      <c r="CD84" s="163">
        <f t="shared" si="27"/>
        <v>0.22083333333333335</v>
      </c>
      <c r="CE84" s="165">
        <f t="shared" si="28"/>
        <v>4.266108634884568</v>
      </c>
      <c r="CF84" s="163">
        <f>'Other Income'!$B$20/12</f>
        <v>1.0929316444444444</v>
      </c>
      <c r="CG84" s="302">
        <f t="shared" si="16"/>
        <v>5.5590402793290128</v>
      </c>
      <c r="CH84" s="295">
        <f t="shared" si="29"/>
        <v>4.7370055148876231</v>
      </c>
      <c r="CI84" s="163">
        <f t="shared" si="30"/>
        <v>0.2</v>
      </c>
      <c r="CJ84" s="163">
        <f t="shared" si="31"/>
        <v>0.49370055148876235</v>
      </c>
      <c r="CK84" s="163">
        <f t="shared" si="32"/>
        <v>0.22083333333333335</v>
      </c>
      <c r="CL84" s="165">
        <f t="shared" si="33"/>
        <v>4.0224716300655272</v>
      </c>
      <c r="CM84" s="296">
        <f t="shared" si="34"/>
        <v>5.315403274509972</v>
      </c>
    </row>
    <row r="85" spans="2:91" s="159" customFormat="1" x14ac:dyDescent="0.25">
      <c r="B85" s="257">
        <f t="shared" si="35"/>
        <v>64</v>
      </c>
      <c r="C85" s="255">
        <f t="shared" si="36"/>
        <v>47238</v>
      </c>
      <c r="D85" s="214">
        <f t="shared" si="37"/>
        <v>0.46888359297024007</v>
      </c>
      <c r="E85" s="214">
        <f t="shared" si="17"/>
        <v>0.16490137883333331</v>
      </c>
      <c r="F85" s="214">
        <f t="shared" si="17"/>
        <v>0.16101807799999998</v>
      </c>
      <c r="G85" s="214">
        <f t="shared" si="17"/>
        <v>9.9000000000000008E-3</v>
      </c>
      <c r="H85" s="214">
        <f t="shared" si="17"/>
        <v>1.8944812499999998E-2</v>
      </c>
      <c r="I85" s="214">
        <f t="shared" si="18"/>
        <v>3.2440924999999995E-2</v>
      </c>
      <c r="J85" s="214">
        <f t="shared" si="66"/>
        <v>5.0378624999999996E-2</v>
      </c>
      <c r="K85" s="214">
        <f t="shared" si="66"/>
        <v>5.2149624999999998E-2</v>
      </c>
      <c r="L85" s="214">
        <f t="shared" si="66"/>
        <v>2.4843162499999995E-2</v>
      </c>
      <c r="M85" s="214">
        <f t="shared" si="66"/>
        <v>3.364109374999999E-2</v>
      </c>
      <c r="N85" s="214">
        <f t="shared" si="66"/>
        <v>2.4796876983749994E-2</v>
      </c>
      <c r="O85" s="214">
        <f t="shared" si="66"/>
        <v>3.0434031249999997E-2</v>
      </c>
      <c r="P85" s="214">
        <f t="shared" si="66"/>
        <v>1.9749333333333334E-2</v>
      </c>
      <c r="Q85" s="214">
        <f t="shared" si="66"/>
        <v>0</v>
      </c>
      <c r="R85" s="214">
        <f t="shared" si="66"/>
        <v>4.6682486666666662E-2</v>
      </c>
      <c r="S85" s="214">
        <f t="shared" si="66"/>
        <v>8.7389477499999993E-2</v>
      </c>
      <c r="T85" s="214">
        <f t="shared" si="66"/>
        <v>0</v>
      </c>
      <c r="U85" s="214">
        <f t="shared" si="66"/>
        <v>0</v>
      </c>
      <c r="V85" s="214">
        <f t="shared" si="66"/>
        <v>1.6689949999999999E-2</v>
      </c>
      <c r="W85" s="214">
        <f t="shared" si="66"/>
        <v>1.8656066666666665E-2</v>
      </c>
      <c r="X85" s="214">
        <f t="shared" si="66"/>
        <v>1.7868077083333333E-2</v>
      </c>
      <c r="Y85" s="214">
        <f t="shared" si="66"/>
        <v>1.4406433333333335E-2</v>
      </c>
      <c r="Z85" s="214">
        <f t="shared" si="66"/>
        <v>2.6054208333333335E-2</v>
      </c>
      <c r="AA85" s="214">
        <f t="shared" si="66"/>
        <v>2.5874999999999999E-2</v>
      </c>
      <c r="AB85" s="214">
        <f t="shared" si="66"/>
        <v>2.8530292499999995E-2</v>
      </c>
      <c r="AC85" s="214">
        <f t="shared" si="66"/>
        <v>1.4957475E-2</v>
      </c>
      <c r="AD85" s="214">
        <f t="shared" si="66"/>
        <v>9.56498125E-3</v>
      </c>
      <c r="AE85" s="214">
        <f t="shared" si="66"/>
        <v>0</v>
      </c>
      <c r="AF85" s="214">
        <f t="shared" si="66"/>
        <v>0.16147690997760006</v>
      </c>
      <c r="AG85" s="214">
        <f t="shared" si="66"/>
        <v>0.17964099400000003</v>
      </c>
      <c r="AH85" s="214">
        <f t="shared" si="66"/>
        <v>0</v>
      </c>
      <c r="AI85" s="214">
        <f t="shared" si="66"/>
        <v>7.3829999999999998E-3</v>
      </c>
      <c r="AJ85" s="214">
        <f t="shared" si="66"/>
        <v>2.35934E-2</v>
      </c>
      <c r="AK85" s="214">
        <f t="shared" si="66"/>
        <v>0</v>
      </c>
      <c r="AL85" s="214">
        <f t="shared" si="66"/>
        <v>1.8825787499999996E-2</v>
      </c>
      <c r="AM85" s="214">
        <f t="shared" si="66"/>
        <v>2.2912312499999993E-2</v>
      </c>
      <c r="AN85" s="214">
        <f t="shared" si="66"/>
        <v>4.7421543749999996E-2</v>
      </c>
      <c r="AO85" s="214">
        <f t="shared" si="66"/>
        <v>2.9956652833333333E-2</v>
      </c>
      <c r="AP85" s="214">
        <f t="shared" si="66"/>
        <v>0.13890151374999998</v>
      </c>
      <c r="AQ85" s="214">
        <f t="shared" si="66"/>
        <v>0</v>
      </c>
      <c r="AR85" s="214">
        <f t="shared" si="66"/>
        <v>4.0790323762499997E-2</v>
      </c>
      <c r="AS85" s="214">
        <f t="shared" si="66"/>
        <v>2.0293762499999996E-2</v>
      </c>
      <c r="AT85" s="214">
        <f t="shared" si="66"/>
        <v>1.5897552083333336E-2</v>
      </c>
      <c r="AU85" s="214">
        <f t="shared" si="66"/>
        <v>3.2035358333333333E-2</v>
      </c>
      <c r="AV85" s="214">
        <f t="shared" si="66"/>
        <v>3.9146E-2</v>
      </c>
      <c r="AW85" s="214">
        <f t="shared" si="66"/>
        <v>3.8346328333333332E-2</v>
      </c>
      <c r="AX85" s="214">
        <f t="shared" si="66"/>
        <v>0.14040500732142852</v>
      </c>
      <c r="AY85" s="214">
        <f t="shared" si="66"/>
        <v>5.2265199999999998E-2</v>
      </c>
      <c r="AZ85" s="214">
        <f t="shared" si="66"/>
        <v>5.8454499999999993E-2</v>
      </c>
      <c r="BA85" s="214">
        <f t="shared" si="66"/>
        <v>0.12607639366666665</v>
      </c>
      <c r="BB85" s="214">
        <f t="shared" si="66"/>
        <v>0.3295575435264001</v>
      </c>
      <c r="BC85" s="214">
        <f t="shared" si="66"/>
        <v>0.10487802857142857</v>
      </c>
      <c r="BD85" s="214">
        <f t="shared" si="66"/>
        <v>0.60665440229130252</v>
      </c>
      <c r="BE85" s="214">
        <f t="shared" si="66"/>
        <v>1.7476837499999998E-2</v>
      </c>
      <c r="BF85" s="214">
        <f t="shared" si="66"/>
        <v>0</v>
      </c>
      <c r="BG85" s="214">
        <f t="shared" si="66"/>
        <v>5.5570432692307672E-2</v>
      </c>
      <c r="BH85" s="214">
        <f t="shared" si="66"/>
        <v>7.1769650416666664E-2</v>
      </c>
      <c r="BI85" s="214">
        <f t="shared" si="66"/>
        <v>0</v>
      </c>
      <c r="BJ85" s="214">
        <f t="shared" si="66"/>
        <v>0</v>
      </c>
      <c r="BK85" s="214">
        <f t="shared" si="66"/>
        <v>3.5398916666666662E-2</v>
      </c>
      <c r="BL85" s="214">
        <f t="shared" si="66"/>
        <v>3.7034790623999995E-2</v>
      </c>
      <c r="BM85" s="214">
        <f t="shared" si="66"/>
        <v>0.14752487499999997</v>
      </c>
      <c r="BN85" s="214">
        <f t="shared" si="66"/>
        <v>0.31482112499999998</v>
      </c>
      <c r="BO85" s="214">
        <f t="shared" si="66"/>
        <v>9.2085674999999978E-2</v>
      </c>
      <c r="BP85" s="214">
        <f t="shared" si="66"/>
        <v>9.4927947916666658E-2</v>
      </c>
      <c r="BQ85" s="214">
        <f t="shared" si="66"/>
        <v>0.12250854166666666</v>
      </c>
      <c r="BR85" s="214">
        <f t="shared" si="66"/>
        <v>9.0456924250000001E-2</v>
      </c>
      <c r="BS85" s="214">
        <f t="shared" si="66"/>
        <v>1.2937499999999999E-2</v>
      </c>
      <c r="BT85" s="214">
        <f t="shared" si="66"/>
        <v>7.0977999999999996E-3</v>
      </c>
      <c r="BU85" s="214">
        <f t="shared" si="66"/>
        <v>3.7260000000000001E-3</v>
      </c>
      <c r="BV85" s="214">
        <f t="shared" si="51"/>
        <v>0.11546257969645436</v>
      </c>
      <c r="BW85" s="214">
        <f t="shared" si="52"/>
        <v>5.0904063216335407E-2</v>
      </c>
      <c r="BX85" s="214">
        <f t="shared" si="53"/>
        <v>1.7861232808330268E-2</v>
      </c>
      <c r="BY85" s="214">
        <f t="shared" si="54"/>
        <v>6.6853413834725844E-2</v>
      </c>
      <c r="BZ85" s="214">
        <f t="shared" si="55"/>
        <v>1.9626493576421676E-2</v>
      </c>
      <c r="CA85" s="295">
        <f t="shared" si="25"/>
        <v>5.0077132980198904</v>
      </c>
      <c r="CB85" s="163">
        <f t="shared" si="38"/>
        <v>0.2</v>
      </c>
      <c r="CC85" s="163">
        <f t="shared" si="26"/>
        <v>0.52077132980198904</v>
      </c>
      <c r="CD85" s="163">
        <f t="shared" si="27"/>
        <v>0.22083333333333335</v>
      </c>
      <c r="CE85" s="165">
        <f t="shared" si="28"/>
        <v>4.266108634884568</v>
      </c>
      <c r="CF85" s="163">
        <f>'Other Income'!$B$20/12</f>
        <v>1.0929316444444444</v>
      </c>
      <c r="CG85" s="302">
        <f t="shared" si="16"/>
        <v>5.5590402793290128</v>
      </c>
      <c r="CH85" s="295">
        <f t="shared" si="29"/>
        <v>4.7370055148876231</v>
      </c>
      <c r="CI85" s="163">
        <f t="shared" si="30"/>
        <v>0.2</v>
      </c>
      <c r="CJ85" s="163">
        <f t="shared" si="31"/>
        <v>0.49370055148876235</v>
      </c>
      <c r="CK85" s="163">
        <f t="shared" si="32"/>
        <v>0.22083333333333335</v>
      </c>
      <c r="CL85" s="165">
        <f t="shared" si="33"/>
        <v>4.0224716300655272</v>
      </c>
      <c r="CM85" s="296">
        <f t="shared" si="34"/>
        <v>5.315403274509972</v>
      </c>
    </row>
    <row r="86" spans="2:91" s="159" customFormat="1" x14ac:dyDescent="0.25">
      <c r="B86" s="257">
        <f t="shared" si="35"/>
        <v>65</v>
      </c>
      <c r="C86" s="255">
        <f t="shared" si="36"/>
        <v>47269</v>
      </c>
      <c r="D86" s="214">
        <f t="shared" si="37"/>
        <v>0.46888359297024007</v>
      </c>
      <c r="E86" s="214">
        <f t="shared" si="17"/>
        <v>0.16490137883333331</v>
      </c>
      <c r="F86" s="214">
        <f t="shared" si="17"/>
        <v>0.16101807799999998</v>
      </c>
      <c r="G86" s="214">
        <f t="shared" si="17"/>
        <v>9.9000000000000008E-3</v>
      </c>
      <c r="H86" s="214">
        <f t="shared" ref="H86:W149" si="67">IF($C86&gt;H$14,H85,IF(AND(MONTH($C86)-MONTH(H$5)=0,MOD((YEAR(H$5)-YEAR($C86)),3)=0),H85*(1+H$16),H85))</f>
        <v>1.8944812499999998E-2</v>
      </c>
      <c r="I86" s="214">
        <f t="shared" si="18"/>
        <v>3.2440924999999995E-2</v>
      </c>
      <c r="J86" s="214">
        <f t="shared" si="66"/>
        <v>5.0378624999999996E-2</v>
      </c>
      <c r="K86" s="214">
        <f t="shared" si="66"/>
        <v>5.2149624999999998E-2</v>
      </c>
      <c r="L86" s="214">
        <f t="shared" si="66"/>
        <v>2.4843162499999995E-2</v>
      </c>
      <c r="M86" s="214">
        <f t="shared" si="66"/>
        <v>3.364109374999999E-2</v>
      </c>
      <c r="N86" s="214">
        <f t="shared" si="66"/>
        <v>2.4796876983749994E-2</v>
      </c>
      <c r="O86" s="214">
        <f t="shared" si="66"/>
        <v>3.0434031249999997E-2</v>
      </c>
      <c r="P86" s="214">
        <f t="shared" si="66"/>
        <v>1.9749333333333334E-2</v>
      </c>
      <c r="Q86" s="214">
        <f t="shared" si="66"/>
        <v>0</v>
      </c>
      <c r="R86" s="214">
        <f t="shared" si="66"/>
        <v>4.6682486666666662E-2</v>
      </c>
      <c r="S86" s="214">
        <f t="shared" si="66"/>
        <v>8.7389477499999993E-2</v>
      </c>
      <c r="T86" s="214">
        <f t="shared" si="66"/>
        <v>0</v>
      </c>
      <c r="U86" s="214">
        <f t="shared" si="66"/>
        <v>0</v>
      </c>
      <c r="V86" s="214">
        <f t="shared" si="66"/>
        <v>1.6689949999999999E-2</v>
      </c>
      <c r="W86" s="214">
        <f t="shared" si="66"/>
        <v>1.8656066666666665E-2</v>
      </c>
      <c r="X86" s="214">
        <f t="shared" si="66"/>
        <v>1.7868077083333333E-2</v>
      </c>
      <c r="Y86" s="214">
        <f t="shared" si="66"/>
        <v>1.4406433333333335E-2</v>
      </c>
      <c r="Z86" s="214">
        <f t="shared" si="66"/>
        <v>2.6054208333333335E-2</v>
      </c>
      <c r="AA86" s="214">
        <f t="shared" si="66"/>
        <v>2.5874999999999999E-2</v>
      </c>
      <c r="AB86" s="214">
        <f t="shared" si="66"/>
        <v>2.8530292499999995E-2</v>
      </c>
      <c r="AC86" s="214">
        <f t="shared" si="66"/>
        <v>1.4957475E-2</v>
      </c>
      <c r="AD86" s="214">
        <f t="shared" si="66"/>
        <v>9.56498125E-3</v>
      </c>
      <c r="AE86" s="214">
        <f t="shared" si="66"/>
        <v>0</v>
      </c>
      <c r="AF86" s="214">
        <f t="shared" si="66"/>
        <v>0.16147690997760006</v>
      </c>
      <c r="AG86" s="214">
        <f t="shared" si="66"/>
        <v>0.17964099400000003</v>
      </c>
      <c r="AH86" s="214">
        <f t="shared" si="66"/>
        <v>0</v>
      </c>
      <c r="AI86" s="214">
        <f t="shared" si="66"/>
        <v>7.3829999999999998E-3</v>
      </c>
      <c r="AJ86" s="214">
        <f t="shared" si="66"/>
        <v>2.35934E-2</v>
      </c>
      <c r="AK86" s="214">
        <f t="shared" si="66"/>
        <v>0</v>
      </c>
      <c r="AL86" s="214">
        <f t="shared" si="66"/>
        <v>1.8825787499999996E-2</v>
      </c>
      <c r="AM86" s="214">
        <f t="shared" si="66"/>
        <v>2.2912312499999993E-2</v>
      </c>
      <c r="AN86" s="214">
        <f t="shared" si="66"/>
        <v>4.7421543749999996E-2</v>
      </c>
      <c r="AO86" s="214">
        <f t="shared" si="66"/>
        <v>2.9956652833333333E-2</v>
      </c>
      <c r="AP86" s="214">
        <f t="shared" si="66"/>
        <v>0.13890151374999998</v>
      </c>
      <c r="AQ86" s="214">
        <f t="shared" si="66"/>
        <v>0</v>
      </c>
      <c r="AR86" s="214">
        <f t="shared" si="66"/>
        <v>4.0790323762499997E-2</v>
      </c>
      <c r="AS86" s="214">
        <f t="shared" si="66"/>
        <v>2.0293762499999996E-2</v>
      </c>
      <c r="AT86" s="214">
        <f t="shared" si="66"/>
        <v>1.5897552083333336E-2</v>
      </c>
      <c r="AU86" s="214">
        <f t="shared" si="66"/>
        <v>3.2035358333333333E-2</v>
      </c>
      <c r="AV86" s="214">
        <f t="shared" si="66"/>
        <v>3.9146E-2</v>
      </c>
      <c r="AW86" s="214">
        <f t="shared" si="66"/>
        <v>3.8346328333333332E-2</v>
      </c>
      <c r="AX86" s="214">
        <f t="shared" si="66"/>
        <v>0.14040500732142852</v>
      </c>
      <c r="AY86" s="214">
        <f t="shared" si="66"/>
        <v>5.2265199999999998E-2</v>
      </c>
      <c r="AZ86" s="214">
        <f t="shared" si="66"/>
        <v>5.8454499999999993E-2</v>
      </c>
      <c r="BA86" s="214">
        <f t="shared" si="66"/>
        <v>0.12607639366666665</v>
      </c>
      <c r="BB86" s="214">
        <f t="shared" si="66"/>
        <v>0.3295575435264001</v>
      </c>
      <c r="BC86" s="214">
        <f t="shared" si="66"/>
        <v>0.10487802857142857</v>
      </c>
      <c r="BD86" s="214">
        <f t="shared" si="66"/>
        <v>0.60665440229130252</v>
      </c>
      <c r="BE86" s="214">
        <f t="shared" si="66"/>
        <v>1.7476837499999998E-2</v>
      </c>
      <c r="BF86" s="214">
        <f t="shared" si="66"/>
        <v>0</v>
      </c>
      <c r="BG86" s="214">
        <f t="shared" si="66"/>
        <v>5.5570432692307672E-2</v>
      </c>
      <c r="BH86" s="214">
        <f t="shared" si="66"/>
        <v>7.1769650416666664E-2</v>
      </c>
      <c r="BI86" s="214">
        <f t="shared" si="66"/>
        <v>0</v>
      </c>
      <c r="BJ86" s="214">
        <f t="shared" si="66"/>
        <v>0</v>
      </c>
      <c r="BK86" s="214">
        <f t="shared" si="66"/>
        <v>3.5398916666666662E-2</v>
      </c>
      <c r="BL86" s="214">
        <f t="shared" si="66"/>
        <v>3.7034790623999995E-2</v>
      </c>
      <c r="BM86" s="214">
        <f t="shared" si="66"/>
        <v>0.14752487499999997</v>
      </c>
      <c r="BN86" s="214">
        <f t="shared" si="66"/>
        <v>0.31482112499999998</v>
      </c>
      <c r="BO86" s="214">
        <f t="shared" si="66"/>
        <v>9.2085674999999978E-2</v>
      </c>
      <c r="BP86" s="214">
        <f t="shared" si="66"/>
        <v>9.4927947916666658E-2</v>
      </c>
      <c r="BQ86" s="214">
        <f t="shared" si="66"/>
        <v>0.12250854166666666</v>
      </c>
      <c r="BR86" s="214">
        <f t="shared" si="66"/>
        <v>9.0456924250000001E-2</v>
      </c>
      <c r="BS86" s="214">
        <f t="shared" si="66"/>
        <v>1.2937499999999999E-2</v>
      </c>
      <c r="BT86" s="214">
        <f t="shared" si="66"/>
        <v>7.0977999999999996E-3</v>
      </c>
      <c r="BU86" s="214">
        <f t="shared" si="66"/>
        <v>3.7260000000000001E-3</v>
      </c>
      <c r="BV86" s="214">
        <f t="shared" si="51"/>
        <v>0.11546257969645436</v>
      </c>
      <c r="BW86" s="214">
        <f t="shared" si="52"/>
        <v>5.0904063216335407E-2</v>
      </c>
      <c r="BX86" s="214">
        <f t="shared" si="53"/>
        <v>1.7861232808330268E-2</v>
      </c>
      <c r="BY86" s="214">
        <f t="shared" si="54"/>
        <v>6.6853413834725844E-2</v>
      </c>
      <c r="BZ86" s="214">
        <f t="shared" si="55"/>
        <v>1.9626493576421676E-2</v>
      </c>
      <c r="CA86" s="295">
        <f t="shared" si="25"/>
        <v>5.0077132980198904</v>
      </c>
      <c r="CB86" s="163">
        <f t="shared" si="38"/>
        <v>0.2</v>
      </c>
      <c r="CC86" s="163">
        <f t="shared" si="26"/>
        <v>0.52077132980198904</v>
      </c>
      <c r="CD86" s="163">
        <f t="shared" si="27"/>
        <v>0.22083333333333335</v>
      </c>
      <c r="CE86" s="165">
        <f t="shared" si="28"/>
        <v>4.266108634884568</v>
      </c>
      <c r="CF86" s="163">
        <f>'Other Income'!$B$20/12</f>
        <v>1.0929316444444444</v>
      </c>
      <c r="CG86" s="302">
        <f t="shared" ref="CG86:CG149" si="68">SUM(CE86:CF86)+CB86</f>
        <v>5.5590402793290128</v>
      </c>
      <c r="CH86" s="295">
        <f t="shared" si="29"/>
        <v>4.7370055148876231</v>
      </c>
      <c r="CI86" s="163">
        <f t="shared" si="30"/>
        <v>0.2</v>
      </c>
      <c r="CJ86" s="163">
        <f t="shared" si="31"/>
        <v>0.49370055148876235</v>
      </c>
      <c r="CK86" s="163">
        <f t="shared" si="32"/>
        <v>0.22083333333333335</v>
      </c>
      <c r="CL86" s="165">
        <f t="shared" si="33"/>
        <v>4.0224716300655272</v>
      </c>
      <c r="CM86" s="296">
        <f t="shared" si="34"/>
        <v>5.315403274509972</v>
      </c>
    </row>
    <row r="87" spans="2:91" s="159" customFormat="1" x14ac:dyDescent="0.25">
      <c r="B87" s="257">
        <f t="shared" si="35"/>
        <v>66</v>
      </c>
      <c r="C87" s="255">
        <f t="shared" si="36"/>
        <v>47299</v>
      </c>
      <c r="D87" s="214">
        <f t="shared" si="37"/>
        <v>0.46888359297024007</v>
      </c>
      <c r="E87" s="214">
        <f t="shared" ref="E87:T150" si="69">IF($C87&gt;E$14,E86,IF(AND(MONTH($C87)-MONTH(E$5)=0,MOD((YEAR(E$5)-YEAR($C87)),3)=0),E86*(1+E$16),E86))</f>
        <v>0.16490137883333331</v>
      </c>
      <c r="F87" s="214">
        <f t="shared" si="69"/>
        <v>0.16101807799999998</v>
      </c>
      <c r="G87" s="214">
        <f t="shared" si="69"/>
        <v>9.9000000000000008E-3</v>
      </c>
      <c r="H87" s="214">
        <f t="shared" si="67"/>
        <v>1.8944812499999998E-2</v>
      </c>
      <c r="I87" s="214">
        <f t="shared" si="67"/>
        <v>3.2440924999999995E-2</v>
      </c>
      <c r="J87" s="214">
        <f t="shared" si="66"/>
        <v>5.0378624999999996E-2</v>
      </c>
      <c r="K87" s="214">
        <f t="shared" si="66"/>
        <v>5.2149624999999998E-2</v>
      </c>
      <c r="L87" s="214">
        <f t="shared" si="66"/>
        <v>2.4843162499999995E-2</v>
      </c>
      <c r="M87" s="214">
        <f t="shared" si="66"/>
        <v>3.364109374999999E-2</v>
      </c>
      <c r="N87" s="214">
        <f t="shared" si="66"/>
        <v>2.4796876983749994E-2</v>
      </c>
      <c r="O87" s="214">
        <f t="shared" si="66"/>
        <v>3.0434031249999997E-2</v>
      </c>
      <c r="P87" s="214">
        <f t="shared" si="66"/>
        <v>1.9749333333333334E-2</v>
      </c>
      <c r="Q87" s="214">
        <f t="shared" si="66"/>
        <v>0</v>
      </c>
      <c r="R87" s="214">
        <f t="shared" si="66"/>
        <v>4.6682486666666662E-2</v>
      </c>
      <c r="S87" s="214">
        <f t="shared" si="66"/>
        <v>8.7389477499999993E-2</v>
      </c>
      <c r="T87" s="214">
        <f t="shared" si="66"/>
        <v>0</v>
      </c>
      <c r="U87" s="214">
        <f t="shared" si="66"/>
        <v>0</v>
      </c>
      <c r="V87" s="214">
        <f t="shared" si="66"/>
        <v>1.6689949999999999E-2</v>
      </c>
      <c r="W87" s="214">
        <f t="shared" si="66"/>
        <v>1.8656066666666665E-2</v>
      </c>
      <c r="X87" s="214">
        <f t="shared" si="66"/>
        <v>1.7868077083333333E-2</v>
      </c>
      <c r="Y87" s="214">
        <f t="shared" si="66"/>
        <v>1.4406433333333335E-2</v>
      </c>
      <c r="Z87" s="214">
        <f t="shared" si="66"/>
        <v>2.6054208333333335E-2</v>
      </c>
      <c r="AA87" s="214">
        <f t="shared" si="66"/>
        <v>2.5874999999999999E-2</v>
      </c>
      <c r="AB87" s="214">
        <f t="shared" si="66"/>
        <v>2.8530292499999995E-2</v>
      </c>
      <c r="AC87" s="214">
        <f t="shared" si="66"/>
        <v>1.4957475E-2</v>
      </c>
      <c r="AD87" s="214">
        <f t="shared" si="66"/>
        <v>9.56498125E-3</v>
      </c>
      <c r="AE87" s="214">
        <f t="shared" si="66"/>
        <v>0</v>
      </c>
      <c r="AF87" s="214">
        <f t="shared" si="66"/>
        <v>0.16147690997760006</v>
      </c>
      <c r="AG87" s="214">
        <f t="shared" si="66"/>
        <v>0.17964099400000003</v>
      </c>
      <c r="AH87" s="214">
        <f t="shared" si="66"/>
        <v>0</v>
      </c>
      <c r="AI87" s="214">
        <f t="shared" si="66"/>
        <v>7.3829999999999998E-3</v>
      </c>
      <c r="AJ87" s="214">
        <f t="shared" si="66"/>
        <v>2.35934E-2</v>
      </c>
      <c r="AK87" s="214">
        <f t="shared" si="66"/>
        <v>0</v>
      </c>
      <c r="AL87" s="214">
        <f t="shared" si="66"/>
        <v>1.8825787499999996E-2</v>
      </c>
      <c r="AM87" s="214">
        <f t="shared" si="66"/>
        <v>2.2912312499999993E-2</v>
      </c>
      <c r="AN87" s="214">
        <f t="shared" si="66"/>
        <v>4.7421543749999996E-2</v>
      </c>
      <c r="AO87" s="214">
        <f t="shared" si="66"/>
        <v>2.9956652833333333E-2</v>
      </c>
      <c r="AP87" s="214">
        <f t="shared" si="66"/>
        <v>0.13890151374999998</v>
      </c>
      <c r="AQ87" s="214">
        <f t="shared" si="66"/>
        <v>0</v>
      </c>
      <c r="AR87" s="214">
        <f t="shared" si="66"/>
        <v>4.0790323762499997E-2</v>
      </c>
      <c r="AS87" s="214">
        <f t="shared" si="66"/>
        <v>2.0293762499999996E-2</v>
      </c>
      <c r="AT87" s="214">
        <f t="shared" si="66"/>
        <v>1.5897552083333336E-2</v>
      </c>
      <c r="AU87" s="214">
        <f t="shared" si="66"/>
        <v>3.2035358333333333E-2</v>
      </c>
      <c r="AV87" s="214">
        <f t="shared" si="66"/>
        <v>3.9146E-2</v>
      </c>
      <c r="AW87" s="214">
        <f t="shared" si="66"/>
        <v>3.8346328333333332E-2</v>
      </c>
      <c r="AX87" s="214">
        <f t="shared" si="66"/>
        <v>0.14040500732142852</v>
      </c>
      <c r="AY87" s="214">
        <f t="shared" si="66"/>
        <v>5.2265199999999998E-2</v>
      </c>
      <c r="AZ87" s="214">
        <f t="shared" si="66"/>
        <v>5.8454499999999993E-2</v>
      </c>
      <c r="BA87" s="214">
        <f t="shared" si="66"/>
        <v>0.12607639366666665</v>
      </c>
      <c r="BB87" s="214">
        <f t="shared" si="66"/>
        <v>0.3295575435264001</v>
      </c>
      <c r="BC87" s="214">
        <f t="shared" si="66"/>
        <v>0.10487802857142857</v>
      </c>
      <c r="BD87" s="214">
        <f t="shared" si="66"/>
        <v>0.60665440229130252</v>
      </c>
      <c r="BE87" s="214">
        <f t="shared" si="66"/>
        <v>1.7476837499999998E-2</v>
      </c>
      <c r="BF87" s="214">
        <f t="shared" si="66"/>
        <v>0</v>
      </c>
      <c r="BG87" s="214">
        <f t="shared" si="66"/>
        <v>5.5570432692307672E-2</v>
      </c>
      <c r="BH87" s="214">
        <f t="shared" si="66"/>
        <v>7.1769650416666664E-2</v>
      </c>
      <c r="BI87" s="214">
        <f t="shared" si="66"/>
        <v>0</v>
      </c>
      <c r="BJ87" s="214">
        <f t="shared" si="66"/>
        <v>0</v>
      </c>
      <c r="BK87" s="214">
        <f t="shared" si="66"/>
        <v>3.5398916666666662E-2</v>
      </c>
      <c r="BL87" s="214">
        <f t="shared" si="66"/>
        <v>3.7034790623999995E-2</v>
      </c>
      <c r="BM87" s="214">
        <f t="shared" si="66"/>
        <v>0.14752487499999997</v>
      </c>
      <c r="BN87" s="214">
        <f t="shared" si="66"/>
        <v>0.31482112499999998</v>
      </c>
      <c r="BO87" s="214">
        <f t="shared" si="66"/>
        <v>9.2085674999999978E-2</v>
      </c>
      <c r="BP87" s="214">
        <f t="shared" si="66"/>
        <v>9.4927947916666658E-2</v>
      </c>
      <c r="BQ87" s="214">
        <f t="shared" si="66"/>
        <v>0.12250854166666666</v>
      </c>
      <c r="BR87" s="214">
        <f t="shared" si="66"/>
        <v>9.0456924250000001E-2</v>
      </c>
      <c r="BS87" s="214">
        <f t="shared" si="66"/>
        <v>1.2937499999999999E-2</v>
      </c>
      <c r="BT87" s="214">
        <f t="shared" si="66"/>
        <v>7.0977999999999996E-3</v>
      </c>
      <c r="BU87" s="214">
        <f t="shared" ref="J87:BU91" si="70">IF($C87&gt;BU$14,BU86,IF(AND(MONTH($C87)-MONTH(BU$5)=0,MOD((YEAR(BU$5)-YEAR($C87)),3)=0),BU86*(1+BU$16),BU86))</f>
        <v>3.7260000000000001E-3</v>
      </c>
      <c r="BV87" s="214">
        <f t="shared" ref="BV87:BV118" si="71">IF(AND(MONTH($C87)-MONTH(BV$5)=0,MOD((YEAR(BV$5)-YEAR($C87)),3)=0),BV86*(1+BV$16),BV86)</f>
        <v>0.11546257969645436</v>
      </c>
      <c r="BW87" s="214">
        <f t="shared" ref="BW87:BW118" si="72">IF(AND(MONTH($C87)-MONTH(BW$5)=0,MOD((YEAR(BW$5)-YEAR($C87)),3)=0),BW86*(1+BW$16),BW86)</f>
        <v>5.0904063216335407E-2</v>
      </c>
      <c r="BX87" s="214">
        <f t="shared" ref="BX87:BX118" si="73">IF(AND(MONTH($C87)-MONTH(BX$5)=0,MOD((YEAR(BX$5)-YEAR($C87)),3)=0),BX86*(1+BX$16),BX86)</f>
        <v>1.7861232808330268E-2</v>
      </c>
      <c r="BY87" s="214">
        <f t="shared" ref="BY87:BY118" si="74">IF(AND(MONTH($C87)-MONTH(BY$5)=0,MOD((YEAR(BY$5)-YEAR($C87)),3)=0),BY86*(1+BY$16),BY86)</f>
        <v>6.6853413834725844E-2</v>
      </c>
      <c r="BZ87" s="214">
        <f t="shared" ref="BZ87:BZ118" si="75">IF(AND(MONTH($C87)-MONTH(BZ$5)=0,MOD((YEAR(BZ$5)-YEAR($C87)),3)=0),BZ86*(1+BZ$16),BZ86)</f>
        <v>1.9626493576421676E-2</v>
      </c>
      <c r="CA87" s="295">
        <f t="shared" ref="CA87:CA150" si="76">SUM(D87:BZ87)</f>
        <v>5.0077132980198904</v>
      </c>
      <c r="CB87" s="163">
        <f t="shared" si="38"/>
        <v>0.2</v>
      </c>
      <c r="CC87" s="163">
        <f t="shared" ref="CC87:CC150" si="77">(CA87+CB87)*$CC$1</f>
        <v>0.52077132980198904</v>
      </c>
      <c r="CD87" s="163">
        <f t="shared" ref="CD87:CD150" si="78">$CD$17/10^7</f>
        <v>0.22083333333333335</v>
      </c>
      <c r="CE87" s="165">
        <f t="shared" ref="CE87:CE150" si="79">(CA87-CD87-CC87)</f>
        <v>4.266108634884568</v>
      </c>
      <c r="CF87" s="163">
        <f>'Other Income'!$B$20/12</f>
        <v>1.0929316444444444</v>
      </c>
      <c r="CG87" s="302">
        <f t="shared" si="68"/>
        <v>5.5590402793290128</v>
      </c>
      <c r="CH87" s="295">
        <f t="shared" ref="CH87:CH150" si="80">CA87-SUM(BV87:BZ87)</f>
        <v>4.7370055148876231</v>
      </c>
      <c r="CI87" s="163">
        <f t="shared" ref="CI87:CI150" si="81">CB87</f>
        <v>0.2</v>
      </c>
      <c r="CJ87" s="163">
        <f t="shared" ref="CJ87:CJ150" si="82">(CH87+CI87)*$CC$1</f>
        <v>0.49370055148876235</v>
      </c>
      <c r="CK87" s="163">
        <f t="shared" ref="CK87:CK150" si="83">CD87</f>
        <v>0.22083333333333335</v>
      </c>
      <c r="CL87" s="165">
        <f t="shared" ref="CL87:CL150" si="84">(CH87-CK87-CJ87)</f>
        <v>4.0224716300655272</v>
      </c>
      <c r="CM87" s="296">
        <f t="shared" ref="CM87:CM150" si="85">CL87+CF87+CI87</f>
        <v>5.315403274509972</v>
      </c>
    </row>
    <row r="88" spans="2:91" s="159" customFormat="1" x14ac:dyDescent="0.25">
      <c r="B88" s="257">
        <f t="shared" ref="B88:B151" si="86">B87+1</f>
        <v>67</v>
      </c>
      <c r="C88" s="255">
        <f t="shared" ref="C88:C151" si="87">EOMONTH(C87,1)</f>
        <v>47330</v>
      </c>
      <c r="D88" s="214">
        <f t="shared" ref="D88:D151" si="88">IF($C88&gt;D$14,D87,IF(AND(MONTH($C88)-MONTH(D$5)=0,MOD((YEAR(D$5)-YEAR($C88)),3)=0),D87*(1+D$16),D87))</f>
        <v>0.46888359297024007</v>
      </c>
      <c r="E88" s="214">
        <f t="shared" si="69"/>
        <v>0.16490137883333331</v>
      </c>
      <c r="F88" s="214">
        <f t="shared" si="69"/>
        <v>0.16101807799999998</v>
      </c>
      <c r="G88" s="214">
        <f t="shared" si="69"/>
        <v>9.9000000000000008E-3</v>
      </c>
      <c r="H88" s="214">
        <f t="shared" si="67"/>
        <v>1.8944812499999998E-2</v>
      </c>
      <c r="I88" s="214">
        <f t="shared" si="67"/>
        <v>3.2440924999999995E-2</v>
      </c>
      <c r="J88" s="214">
        <f t="shared" si="70"/>
        <v>5.0378624999999996E-2</v>
      </c>
      <c r="K88" s="214">
        <f t="shared" si="70"/>
        <v>5.2149624999999998E-2</v>
      </c>
      <c r="L88" s="214">
        <f t="shared" si="70"/>
        <v>2.4843162499999995E-2</v>
      </c>
      <c r="M88" s="214">
        <f t="shared" si="70"/>
        <v>3.364109374999999E-2</v>
      </c>
      <c r="N88" s="214">
        <f t="shared" si="70"/>
        <v>2.4796876983749994E-2</v>
      </c>
      <c r="O88" s="214">
        <f t="shared" si="70"/>
        <v>3.0434031249999997E-2</v>
      </c>
      <c r="P88" s="214">
        <f t="shared" si="70"/>
        <v>1.9749333333333334E-2</v>
      </c>
      <c r="Q88" s="214">
        <f t="shared" si="70"/>
        <v>0</v>
      </c>
      <c r="R88" s="214">
        <f t="shared" si="70"/>
        <v>4.6682486666666662E-2</v>
      </c>
      <c r="S88" s="214">
        <f t="shared" si="70"/>
        <v>8.7389477499999993E-2</v>
      </c>
      <c r="T88" s="214">
        <f t="shared" si="70"/>
        <v>0</v>
      </c>
      <c r="U88" s="214">
        <f t="shared" si="70"/>
        <v>0</v>
      </c>
      <c r="V88" s="214">
        <f t="shared" si="70"/>
        <v>1.6689949999999999E-2</v>
      </c>
      <c r="W88" s="214">
        <f t="shared" si="70"/>
        <v>1.8656066666666665E-2</v>
      </c>
      <c r="X88" s="214">
        <f t="shared" si="70"/>
        <v>1.7868077083333333E-2</v>
      </c>
      <c r="Y88" s="214">
        <f t="shared" si="70"/>
        <v>1.4406433333333335E-2</v>
      </c>
      <c r="Z88" s="214">
        <f t="shared" si="70"/>
        <v>2.6054208333333335E-2</v>
      </c>
      <c r="AA88" s="214">
        <f t="shared" si="70"/>
        <v>2.5874999999999999E-2</v>
      </c>
      <c r="AB88" s="214">
        <f t="shared" si="70"/>
        <v>2.8530292499999995E-2</v>
      </c>
      <c r="AC88" s="214">
        <f t="shared" si="70"/>
        <v>1.4957475E-2</v>
      </c>
      <c r="AD88" s="214">
        <f t="shared" si="70"/>
        <v>9.56498125E-3</v>
      </c>
      <c r="AE88" s="214">
        <f t="shared" si="70"/>
        <v>0</v>
      </c>
      <c r="AF88" s="214">
        <f t="shared" si="70"/>
        <v>0.16147690997760006</v>
      </c>
      <c r="AG88" s="214">
        <f t="shared" si="70"/>
        <v>0.17964099400000003</v>
      </c>
      <c r="AH88" s="214">
        <f t="shared" si="70"/>
        <v>0</v>
      </c>
      <c r="AI88" s="214">
        <f t="shared" si="70"/>
        <v>7.3829999999999998E-3</v>
      </c>
      <c r="AJ88" s="214">
        <f t="shared" si="70"/>
        <v>2.35934E-2</v>
      </c>
      <c r="AK88" s="214">
        <f t="shared" si="70"/>
        <v>0</v>
      </c>
      <c r="AL88" s="214">
        <f t="shared" si="70"/>
        <v>1.8825787499999996E-2</v>
      </c>
      <c r="AM88" s="214">
        <f t="shared" si="70"/>
        <v>2.2912312499999993E-2</v>
      </c>
      <c r="AN88" s="214">
        <f t="shared" si="70"/>
        <v>4.7421543749999996E-2</v>
      </c>
      <c r="AO88" s="214">
        <f t="shared" si="70"/>
        <v>2.9956652833333333E-2</v>
      </c>
      <c r="AP88" s="214">
        <f t="shared" si="70"/>
        <v>0.13890151374999998</v>
      </c>
      <c r="AQ88" s="214">
        <f t="shared" si="70"/>
        <v>0</v>
      </c>
      <c r="AR88" s="214">
        <f t="shared" si="70"/>
        <v>4.0790323762499997E-2</v>
      </c>
      <c r="AS88" s="214">
        <f t="shared" si="70"/>
        <v>2.0293762499999996E-2</v>
      </c>
      <c r="AT88" s="214">
        <f t="shared" si="70"/>
        <v>1.5897552083333336E-2</v>
      </c>
      <c r="AU88" s="214">
        <f t="shared" si="70"/>
        <v>3.2035358333333333E-2</v>
      </c>
      <c r="AV88" s="214">
        <f t="shared" si="70"/>
        <v>3.9146E-2</v>
      </c>
      <c r="AW88" s="214">
        <f t="shared" si="70"/>
        <v>3.8346328333333332E-2</v>
      </c>
      <c r="AX88" s="214">
        <f t="shared" si="70"/>
        <v>0.14040500732142852</v>
      </c>
      <c r="AY88" s="214">
        <f t="shared" si="70"/>
        <v>5.2265199999999998E-2</v>
      </c>
      <c r="AZ88" s="214">
        <f t="shared" si="70"/>
        <v>5.8454499999999993E-2</v>
      </c>
      <c r="BA88" s="214">
        <f t="shared" si="70"/>
        <v>0.12607639366666665</v>
      </c>
      <c r="BB88" s="214">
        <f t="shared" si="70"/>
        <v>0.3295575435264001</v>
      </c>
      <c r="BC88" s="214">
        <f t="shared" si="70"/>
        <v>0.10487802857142857</v>
      </c>
      <c r="BD88" s="214">
        <f t="shared" si="70"/>
        <v>0.60665440229130252</v>
      </c>
      <c r="BE88" s="214">
        <f t="shared" si="70"/>
        <v>1.7476837499999998E-2</v>
      </c>
      <c r="BF88" s="214">
        <f t="shared" si="70"/>
        <v>0</v>
      </c>
      <c r="BG88" s="214">
        <f t="shared" si="70"/>
        <v>5.5570432692307672E-2</v>
      </c>
      <c r="BH88" s="214">
        <f t="shared" si="70"/>
        <v>7.1769650416666664E-2</v>
      </c>
      <c r="BI88" s="214">
        <f t="shared" si="70"/>
        <v>0</v>
      </c>
      <c r="BJ88" s="214">
        <f t="shared" si="70"/>
        <v>0</v>
      </c>
      <c r="BK88" s="214">
        <f t="shared" si="70"/>
        <v>3.5398916666666662E-2</v>
      </c>
      <c r="BL88" s="214">
        <f t="shared" si="70"/>
        <v>3.7034790623999995E-2</v>
      </c>
      <c r="BM88" s="214">
        <f t="shared" si="70"/>
        <v>0.14752487499999997</v>
      </c>
      <c r="BN88" s="214">
        <f t="shared" si="70"/>
        <v>0.31482112499999998</v>
      </c>
      <c r="BO88" s="214">
        <f t="shared" si="70"/>
        <v>9.2085674999999978E-2</v>
      </c>
      <c r="BP88" s="214">
        <f t="shared" si="70"/>
        <v>9.4927947916666658E-2</v>
      </c>
      <c r="BQ88" s="214">
        <f t="shared" si="70"/>
        <v>0.12250854166666666</v>
      </c>
      <c r="BR88" s="214">
        <f t="shared" si="70"/>
        <v>9.0456924250000001E-2</v>
      </c>
      <c r="BS88" s="214">
        <f t="shared" si="70"/>
        <v>1.2937499999999999E-2</v>
      </c>
      <c r="BT88" s="214">
        <f t="shared" si="70"/>
        <v>7.0977999999999996E-3</v>
      </c>
      <c r="BU88" s="214">
        <f t="shared" si="70"/>
        <v>3.7260000000000001E-3</v>
      </c>
      <c r="BV88" s="214">
        <f t="shared" si="71"/>
        <v>0.11546257969645436</v>
      </c>
      <c r="BW88" s="214">
        <f t="shared" si="72"/>
        <v>5.0904063216335407E-2</v>
      </c>
      <c r="BX88" s="214">
        <f t="shared" si="73"/>
        <v>1.7861232808330268E-2</v>
      </c>
      <c r="BY88" s="214">
        <f t="shared" si="74"/>
        <v>6.6853413834725844E-2</v>
      </c>
      <c r="BZ88" s="214">
        <f t="shared" si="75"/>
        <v>1.9626493576421676E-2</v>
      </c>
      <c r="CA88" s="295">
        <f t="shared" si="76"/>
        <v>5.0077132980198904</v>
      </c>
      <c r="CB88" s="163">
        <f t="shared" ref="CB88:CB151" si="89">+CB87</f>
        <v>0.2</v>
      </c>
      <c r="CC88" s="163">
        <f t="shared" si="77"/>
        <v>0.52077132980198904</v>
      </c>
      <c r="CD88" s="163">
        <f t="shared" si="78"/>
        <v>0.22083333333333335</v>
      </c>
      <c r="CE88" s="165">
        <f t="shared" si="79"/>
        <v>4.266108634884568</v>
      </c>
      <c r="CF88" s="163">
        <f>'Other Income'!$B$20/12</f>
        <v>1.0929316444444444</v>
      </c>
      <c r="CG88" s="302">
        <f t="shared" si="68"/>
        <v>5.5590402793290128</v>
      </c>
      <c r="CH88" s="295">
        <f t="shared" si="80"/>
        <v>4.7370055148876231</v>
      </c>
      <c r="CI88" s="163">
        <f t="shared" si="81"/>
        <v>0.2</v>
      </c>
      <c r="CJ88" s="163">
        <f t="shared" si="82"/>
        <v>0.49370055148876235</v>
      </c>
      <c r="CK88" s="163">
        <f t="shared" si="83"/>
        <v>0.22083333333333335</v>
      </c>
      <c r="CL88" s="165">
        <f t="shared" si="84"/>
        <v>4.0224716300655272</v>
      </c>
      <c r="CM88" s="296">
        <f t="shared" si="85"/>
        <v>5.315403274509972</v>
      </c>
    </row>
    <row r="89" spans="2:91" s="159" customFormat="1" x14ac:dyDescent="0.25">
      <c r="B89" s="257">
        <f t="shared" si="86"/>
        <v>68</v>
      </c>
      <c r="C89" s="255">
        <f t="shared" si="87"/>
        <v>47361</v>
      </c>
      <c r="D89" s="214">
        <f t="shared" si="88"/>
        <v>0.46888359297024007</v>
      </c>
      <c r="E89" s="214">
        <f t="shared" si="69"/>
        <v>0.16490137883333331</v>
      </c>
      <c r="F89" s="214">
        <f t="shared" si="69"/>
        <v>0.16101807799999998</v>
      </c>
      <c r="G89" s="214">
        <f t="shared" si="69"/>
        <v>9.9000000000000008E-3</v>
      </c>
      <c r="H89" s="214">
        <f t="shared" si="67"/>
        <v>1.8944812499999998E-2</v>
      </c>
      <c r="I89" s="214">
        <f t="shared" si="67"/>
        <v>3.2440924999999995E-2</v>
      </c>
      <c r="J89" s="214">
        <f t="shared" si="70"/>
        <v>5.7935418749999988E-2</v>
      </c>
      <c r="K89" s="214">
        <f t="shared" si="70"/>
        <v>5.2149624999999998E-2</v>
      </c>
      <c r="L89" s="214">
        <f t="shared" si="70"/>
        <v>2.4843162499999995E-2</v>
      </c>
      <c r="M89" s="214">
        <f t="shared" si="70"/>
        <v>3.364109374999999E-2</v>
      </c>
      <c r="N89" s="214">
        <f t="shared" si="70"/>
        <v>2.4796876983749994E-2</v>
      </c>
      <c r="O89" s="214">
        <f t="shared" si="70"/>
        <v>3.0434031249999997E-2</v>
      </c>
      <c r="P89" s="214">
        <f t="shared" si="70"/>
        <v>1.9749333333333334E-2</v>
      </c>
      <c r="Q89" s="214">
        <f t="shared" si="70"/>
        <v>0</v>
      </c>
      <c r="R89" s="214">
        <f t="shared" si="70"/>
        <v>4.6682486666666662E-2</v>
      </c>
      <c r="S89" s="214">
        <f t="shared" si="70"/>
        <v>8.7389477499999993E-2</v>
      </c>
      <c r="T89" s="214">
        <f t="shared" si="70"/>
        <v>0</v>
      </c>
      <c r="U89" s="214">
        <f t="shared" si="70"/>
        <v>0</v>
      </c>
      <c r="V89" s="214">
        <f t="shared" si="70"/>
        <v>1.6689949999999999E-2</v>
      </c>
      <c r="W89" s="214">
        <f t="shared" si="70"/>
        <v>1.8656066666666665E-2</v>
      </c>
      <c r="X89" s="214">
        <f t="shared" si="70"/>
        <v>1.7868077083333333E-2</v>
      </c>
      <c r="Y89" s="214">
        <f t="shared" si="70"/>
        <v>1.4406433333333335E-2</v>
      </c>
      <c r="Z89" s="214">
        <f t="shared" si="70"/>
        <v>2.6054208333333335E-2</v>
      </c>
      <c r="AA89" s="214">
        <f t="shared" si="70"/>
        <v>2.5874999999999999E-2</v>
      </c>
      <c r="AB89" s="214">
        <f t="shared" si="70"/>
        <v>2.8530292499999995E-2</v>
      </c>
      <c r="AC89" s="214">
        <f t="shared" si="70"/>
        <v>1.4957475E-2</v>
      </c>
      <c r="AD89" s="214">
        <f t="shared" si="70"/>
        <v>9.56498125E-3</v>
      </c>
      <c r="AE89" s="214">
        <f t="shared" si="70"/>
        <v>0</v>
      </c>
      <c r="AF89" s="214">
        <f t="shared" si="70"/>
        <v>0.16147690997760006</v>
      </c>
      <c r="AG89" s="214">
        <f t="shared" si="70"/>
        <v>0.17964099400000003</v>
      </c>
      <c r="AH89" s="214">
        <f t="shared" si="70"/>
        <v>0</v>
      </c>
      <c r="AI89" s="214">
        <f t="shared" si="70"/>
        <v>7.3829999999999998E-3</v>
      </c>
      <c r="AJ89" s="214">
        <f t="shared" si="70"/>
        <v>2.35934E-2</v>
      </c>
      <c r="AK89" s="214">
        <f t="shared" si="70"/>
        <v>0</v>
      </c>
      <c r="AL89" s="214">
        <f t="shared" si="70"/>
        <v>1.8825787499999996E-2</v>
      </c>
      <c r="AM89" s="214">
        <f t="shared" si="70"/>
        <v>2.2912312499999993E-2</v>
      </c>
      <c r="AN89" s="214">
        <f t="shared" si="70"/>
        <v>4.7421543749999996E-2</v>
      </c>
      <c r="AO89" s="214">
        <f t="shared" si="70"/>
        <v>2.9956652833333333E-2</v>
      </c>
      <c r="AP89" s="214">
        <f t="shared" si="70"/>
        <v>0.13890151374999998</v>
      </c>
      <c r="AQ89" s="214">
        <f t="shared" si="70"/>
        <v>0</v>
      </c>
      <c r="AR89" s="214">
        <f t="shared" si="70"/>
        <v>4.0790323762499997E-2</v>
      </c>
      <c r="AS89" s="214">
        <f t="shared" si="70"/>
        <v>2.0293762499999996E-2</v>
      </c>
      <c r="AT89" s="214">
        <f t="shared" si="70"/>
        <v>1.5897552083333336E-2</v>
      </c>
      <c r="AU89" s="214">
        <f t="shared" si="70"/>
        <v>3.2035358333333333E-2</v>
      </c>
      <c r="AV89" s="214">
        <f t="shared" si="70"/>
        <v>3.9146E-2</v>
      </c>
      <c r="AW89" s="214">
        <f t="shared" si="70"/>
        <v>3.8346328333333332E-2</v>
      </c>
      <c r="AX89" s="214">
        <f t="shared" si="70"/>
        <v>0.14040500732142852</v>
      </c>
      <c r="AY89" s="214">
        <f t="shared" si="70"/>
        <v>5.2265199999999998E-2</v>
      </c>
      <c r="AZ89" s="214">
        <f t="shared" si="70"/>
        <v>5.8454499999999993E-2</v>
      </c>
      <c r="BA89" s="214">
        <f t="shared" si="70"/>
        <v>0.12607639366666665</v>
      </c>
      <c r="BB89" s="214">
        <f t="shared" si="70"/>
        <v>0.3295575435264001</v>
      </c>
      <c r="BC89" s="214">
        <f t="shared" si="70"/>
        <v>0.10487802857142857</v>
      </c>
      <c r="BD89" s="214">
        <f t="shared" si="70"/>
        <v>0.60665440229130252</v>
      </c>
      <c r="BE89" s="214">
        <f t="shared" si="70"/>
        <v>1.7476837499999998E-2</v>
      </c>
      <c r="BF89" s="214">
        <f t="shared" si="70"/>
        <v>0</v>
      </c>
      <c r="BG89" s="214">
        <f t="shared" si="70"/>
        <v>5.5570432692307672E-2</v>
      </c>
      <c r="BH89" s="214">
        <f t="shared" si="70"/>
        <v>7.1769650416666664E-2</v>
      </c>
      <c r="BI89" s="214">
        <f t="shared" si="70"/>
        <v>0</v>
      </c>
      <c r="BJ89" s="214">
        <f t="shared" si="70"/>
        <v>0</v>
      </c>
      <c r="BK89" s="214">
        <f t="shared" si="70"/>
        <v>3.5398916666666662E-2</v>
      </c>
      <c r="BL89" s="214">
        <f t="shared" si="70"/>
        <v>3.7034790623999995E-2</v>
      </c>
      <c r="BM89" s="214">
        <f t="shared" si="70"/>
        <v>0.14752487499999997</v>
      </c>
      <c r="BN89" s="214">
        <f t="shared" si="70"/>
        <v>0.31482112499999998</v>
      </c>
      <c r="BO89" s="214">
        <f t="shared" si="70"/>
        <v>9.2085674999999978E-2</v>
      </c>
      <c r="BP89" s="214">
        <f t="shared" si="70"/>
        <v>9.4927947916666658E-2</v>
      </c>
      <c r="BQ89" s="214">
        <f t="shared" si="70"/>
        <v>0.12250854166666666</v>
      </c>
      <c r="BR89" s="214">
        <f t="shared" si="70"/>
        <v>9.0456924250000001E-2</v>
      </c>
      <c r="BS89" s="214">
        <f t="shared" si="70"/>
        <v>1.2937499999999999E-2</v>
      </c>
      <c r="BT89" s="214">
        <f t="shared" si="70"/>
        <v>7.0977999999999996E-3</v>
      </c>
      <c r="BU89" s="214">
        <f t="shared" si="70"/>
        <v>3.7260000000000001E-3</v>
      </c>
      <c r="BV89" s="214">
        <f t="shared" si="71"/>
        <v>0.11546257969645436</v>
      </c>
      <c r="BW89" s="214">
        <f t="shared" si="72"/>
        <v>5.0904063216335407E-2</v>
      </c>
      <c r="BX89" s="214">
        <f t="shared" si="73"/>
        <v>1.7861232808330268E-2</v>
      </c>
      <c r="BY89" s="214">
        <f t="shared" si="74"/>
        <v>6.6853413834725844E-2</v>
      </c>
      <c r="BZ89" s="214">
        <f t="shared" si="75"/>
        <v>1.9626493576421676E-2</v>
      </c>
      <c r="CA89" s="295">
        <f t="shared" si="76"/>
        <v>5.0152700917698905</v>
      </c>
      <c r="CB89" s="163">
        <f t="shared" si="89"/>
        <v>0.2</v>
      </c>
      <c r="CC89" s="163">
        <f t="shared" si="77"/>
        <v>0.52152700917698913</v>
      </c>
      <c r="CD89" s="163">
        <f t="shared" si="78"/>
        <v>0.22083333333333335</v>
      </c>
      <c r="CE89" s="165">
        <f t="shared" si="79"/>
        <v>4.2729097492595685</v>
      </c>
      <c r="CF89" s="163">
        <f>'Other Income'!$B$20/12</f>
        <v>1.0929316444444444</v>
      </c>
      <c r="CG89" s="302">
        <f t="shared" si="68"/>
        <v>5.5658413937040132</v>
      </c>
      <c r="CH89" s="295">
        <f t="shared" si="80"/>
        <v>4.7445623086376232</v>
      </c>
      <c r="CI89" s="163">
        <f t="shared" si="81"/>
        <v>0.2</v>
      </c>
      <c r="CJ89" s="163">
        <f t="shared" si="82"/>
        <v>0.49445623086376234</v>
      </c>
      <c r="CK89" s="163">
        <f t="shared" si="83"/>
        <v>0.22083333333333335</v>
      </c>
      <c r="CL89" s="165">
        <f t="shared" si="84"/>
        <v>4.0292727444405276</v>
      </c>
      <c r="CM89" s="296">
        <f t="shared" si="85"/>
        <v>5.3222043888849724</v>
      </c>
    </row>
    <row r="90" spans="2:91" s="159" customFormat="1" x14ac:dyDescent="0.25">
      <c r="B90" s="257">
        <f t="shared" si="86"/>
        <v>69</v>
      </c>
      <c r="C90" s="255">
        <f t="shared" si="87"/>
        <v>47391</v>
      </c>
      <c r="D90" s="214">
        <f t="shared" si="88"/>
        <v>0.46888359297024007</v>
      </c>
      <c r="E90" s="214">
        <f t="shared" si="69"/>
        <v>0.16490137883333331</v>
      </c>
      <c r="F90" s="214">
        <f t="shared" si="69"/>
        <v>0.16101807799999998</v>
      </c>
      <c r="G90" s="214">
        <f t="shared" si="69"/>
        <v>9.9000000000000008E-3</v>
      </c>
      <c r="H90" s="214">
        <f t="shared" si="67"/>
        <v>1.8944812499999998E-2</v>
      </c>
      <c r="I90" s="214">
        <f t="shared" si="67"/>
        <v>3.2440924999999995E-2</v>
      </c>
      <c r="J90" s="214">
        <f t="shared" si="70"/>
        <v>5.7935418749999988E-2</v>
      </c>
      <c r="K90" s="214">
        <f t="shared" si="70"/>
        <v>5.2149624999999998E-2</v>
      </c>
      <c r="L90" s="214">
        <f t="shared" si="70"/>
        <v>2.4843162499999995E-2</v>
      </c>
      <c r="M90" s="214">
        <f t="shared" si="70"/>
        <v>3.364109374999999E-2</v>
      </c>
      <c r="N90" s="214">
        <f t="shared" si="70"/>
        <v>2.4796876983749994E-2</v>
      </c>
      <c r="O90" s="214">
        <f t="shared" si="70"/>
        <v>3.0434031249999997E-2</v>
      </c>
      <c r="P90" s="214">
        <f t="shared" si="70"/>
        <v>1.9749333333333334E-2</v>
      </c>
      <c r="Q90" s="214">
        <f t="shared" si="70"/>
        <v>0</v>
      </c>
      <c r="R90" s="214">
        <f t="shared" si="70"/>
        <v>4.6682486666666662E-2</v>
      </c>
      <c r="S90" s="214">
        <f t="shared" si="70"/>
        <v>8.7389477499999993E-2</v>
      </c>
      <c r="T90" s="214">
        <f t="shared" si="70"/>
        <v>0</v>
      </c>
      <c r="U90" s="214">
        <f t="shared" si="70"/>
        <v>0</v>
      </c>
      <c r="V90" s="214">
        <f t="shared" si="70"/>
        <v>1.6689949999999999E-2</v>
      </c>
      <c r="W90" s="214">
        <f t="shared" si="70"/>
        <v>1.8656066666666665E-2</v>
      </c>
      <c r="X90" s="214">
        <f t="shared" si="70"/>
        <v>1.7868077083333333E-2</v>
      </c>
      <c r="Y90" s="214">
        <f t="shared" si="70"/>
        <v>1.4406433333333335E-2</v>
      </c>
      <c r="Z90" s="214">
        <f t="shared" si="70"/>
        <v>2.6054208333333335E-2</v>
      </c>
      <c r="AA90" s="214">
        <f t="shared" si="70"/>
        <v>2.5874999999999999E-2</v>
      </c>
      <c r="AB90" s="214">
        <f t="shared" si="70"/>
        <v>2.8530292499999995E-2</v>
      </c>
      <c r="AC90" s="214">
        <f t="shared" si="70"/>
        <v>1.4957475E-2</v>
      </c>
      <c r="AD90" s="214">
        <f t="shared" si="70"/>
        <v>9.56498125E-3</v>
      </c>
      <c r="AE90" s="214">
        <f t="shared" si="70"/>
        <v>0</v>
      </c>
      <c r="AF90" s="214">
        <f t="shared" si="70"/>
        <v>0.16147690997760006</v>
      </c>
      <c r="AG90" s="214">
        <f t="shared" si="70"/>
        <v>0.17964099400000003</v>
      </c>
      <c r="AH90" s="214">
        <f t="shared" si="70"/>
        <v>0</v>
      </c>
      <c r="AI90" s="214">
        <f t="shared" si="70"/>
        <v>7.3829999999999998E-3</v>
      </c>
      <c r="AJ90" s="214">
        <f t="shared" si="70"/>
        <v>2.35934E-2</v>
      </c>
      <c r="AK90" s="214">
        <f t="shared" si="70"/>
        <v>0</v>
      </c>
      <c r="AL90" s="214">
        <f t="shared" si="70"/>
        <v>1.8825787499999996E-2</v>
      </c>
      <c r="AM90" s="214">
        <f t="shared" si="70"/>
        <v>2.2912312499999993E-2</v>
      </c>
      <c r="AN90" s="214">
        <f t="shared" si="70"/>
        <v>4.7421543749999996E-2</v>
      </c>
      <c r="AO90" s="214">
        <f t="shared" si="70"/>
        <v>2.9956652833333333E-2</v>
      </c>
      <c r="AP90" s="214">
        <f t="shared" si="70"/>
        <v>0.13890151374999998</v>
      </c>
      <c r="AQ90" s="214">
        <f t="shared" si="70"/>
        <v>0</v>
      </c>
      <c r="AR90" s="214">
        <f t="shared" si="70"/>
        <v>4.0790323762499997E-2</v>
      </c>
      <c r="AS90" s="214">
        <f t="shared" si="70"/>
        <v>2.0293762499999996E-2</v>
      </c>
      <c r="AT90" s="214">
        <f t="shared" si="70"/>
        <v>1.5897552083333336E-2</v>
      </c>
      <c r="AU90" s="214">
        <f t="shared" si="70"/>
        <v>3.2035358333333333E-2</v>
      </c>
      <c r="AV90" s="214">
        <f t="shared" si="70"/>
        <v>3.9146E-2</v>
      </c>
      <c r="AW90" s="214">
        <f t="shared" si="70"/>
        <v>3.8346328333333332E-2</v>
      </c>
      <c r="AX90" s="214">
        <f t="shared" si="70"/>
        <v>0.14040500732142852</v>
      </c>
      <c r="AY90" s="214">
        <f t="shared" si="70"/>
        <v>5.2265199999999998E-2</v>
      </c>
      <c r="AZ90" s="214">
        <f t="shared" si="70"/>
        <v>5.8454499999999993E-2</v>
      </c>
      <c r="BA90" s="214">
        <f t="shared" si="70"/>
        <v>0.12607639366666665</v>
      </c>
      <c r="BB90" s="214">
        <f t="shared" si="70"/>
        <v>0.3295575435264001</v>
      </c>
      <c r="BC90" s="214">
        <f t="shared" si="70"/>
        <v>0.10487802857142857</v>
      </c>
      <c r="BD90" s="214">
        <f t="shared" si="70"/>
        <v>0.60665440229130252</v>
      </c>
      <c r="BE90" s="214">
        <f t="shared" si="70"/>
        <v>1.7476837499999998E-2</v>
      </c>
      <c r="BF90" s="214">
        <f t="shared" si="70"/>
        <v>0</v>
      </c>
      <c r="BG90" s="214">
        <f t="shared" si="70"/>
        <v>5.5570432692307672E-2</v>
      </c>
      <c r="BH90" s="214">
        <f t="shared" si="70"/>
        <v>7.1769650416666664E-2</v>
      </c>
      <c r="BI90" s="214">
        <f t="shared" si="70"/>
        <v>0</v>
      </c>
      <c r="BJ90" s="214">
        <f t="shared" si="70"/>
        <v>0</v>
      </c>
      <c r="BK90" s="214">
        <f t="shared" si="70"/>
        <v>3.5398916666666662E-2</v>
      </c>
      <c r="BL90" s="214">
        <f t="shared" si="70"/>
        <v>3.7034790623999995E-2</v>
      </c>
      <c r="BM90" s="214">
        <f t="shared" si="70"/>
        <v>0.14752487499999997</v>
      </c>
      <c r="BN90" s="214">
        <f t="shared" si="70"/>
        <v>0.31482112499999998</v>
      </c>
      <c r="BO90" s="214">
        <f t="shared" si="70"/>
        <v>9.2085674999999978E-2</v>
      </c>
      <c r="BP90" s="214">
        <f t="shared" si="70"/>
        <v>9.4927947916666658E-2</v>
      </c>
      <c r="BQ90" s="214">
        <f t="shared" si="70"/>
        <v>0.12250854166666666</v>
      </c>
      <c r="BR90" s="214">
        <f t="shared" si="70"/>
        <v>9.0456924250000001E-2</v>
      </c>
      <c r="BS90" s="214">
        <f t="shared" si="70"/>
        <v>1.2937499999999999E-2</v>
      </c>
      <c r="BT90" s="214">
        <f t="shared" si="70"/>
        <v>7.0977999999999996E-3</v>
      </c>
      <c r="BU90" s="214">
        <f t="shared" si="70"/>
        <v>3.7260000000000001E-3</v>
      </c>
      <c r="BV90" s="214">
        <f t="shared" si="71"/>
        <v>0.11546257969645436</v>
      </c>
      <c r="BW90" s="214">
        <f t="shared" si="72"/>
        <v>5.0904063216335407E-2</v>
      </c>
      <c r="BX90" s="214">
        <f t="shared" si="73"/>
        <v>1.7861232808330268E-2</v>
      </c>
      <c r="BY90" s="214">
        <f t="shared" si="74"/>
        <v>6.6853413834725844E-2</v>
      </c>
      <c r="BZ90" s="214">
        <f t="shared" si="75"/>
        <v>1.9626493576421676E-2</v>
      </c>
      <c r="CA90" s="295">
        <f t="shared" si="76"/>
        <v>5.0152700917698905</v>
      </c>
      <c r="CB90" s="163">
        <f t="shared" si="89"/>
        <v>0.2</v>
      </c>
      <c r="CC90" s="163">
        <f t="shared" si="77"/>
        <v>0.52152700917698913</v>
      </c>
      <c r="CD90" s="163">
        <f t="shared" si="78"/>
        <v>0.22083333333333335</v>
      </c>
      <c r="CE90" s="165">
        <f t="shared" si="79"/>
        <v>4.2729097492595685</v>
      </c>
      <c r="CF90" s="163">
        <f>'Other Income'!$B$20/12</f>
        <v>1.0929316444444444</v>
      </c>
      <c r="CG90" s="302">
        <f t="shared" si="68"/>
        <v>5.5658413937040132</v>
      </c>
      <c r="CH90" s="295">
        <f t="shared" si="80"/>
        <v>4.7445623086376232</v>
      </c>
      <c r="CI90" s="163">
        <f t="shared" si="81"/>
        <v>0.2</v>
      </c>
      <c r="CJ90" s="163">
        <f t="shared" si="82"/>
        <v>0.49445623086376234</v>
      </c>
      <c r="CK90" s="163">
        <f t="shared" si="83"/>
        <v>0.22083333333333335</v>
      </c>
      <c r="CL90" s="165">
        <f t="shared" si="84"/>
        <v>4.0292727444405276</v>
      </c>
      <c r="CM90" s="296">
        <f t="shared" si="85"/>
        <v>5.3222043888849724</v>
      </c>
    </row>
    <row r="91" spans="2:91" s="159" customFormat="1" x14ac:dyDescent="0.25">
      <c r="B91" s="257">
        <f t="shared" si="86"/>
        <v>70</v>
      </c>
      <c r="C91" s="255">
        <f t="shared" si="87"/>
        <v>47422</v>
      </c>
      <c r="D91" s="214">
        <f t="shared" si="88"/>
        <v>0.46888359297024007</v>
      </c>
      <c r="E91" s="214">
        <f t="shared" si="69"/>
        <v>0.16490137883333331</v>
      </c>
      <c r="F91" s="214">
        <f t="shared" si="69"/>
        <v>0.16101807799999998</v>
      </c>
      <c r="G91" s="214">
        <f t="shared" si="69"/>
        <v>9.9000000000000008E-3</v>
      </c>
      <c r="H91" s="214">
        <f t="shared" si="67"/>
        <v>1.8944812499999998E-2</v>
      </c>
      <c r="I91" s="214">
        <f t="shared" si="67"/>
        <v>3.2440924999999995E-2</v>
      </c>
      <c r="J91" s="214">
        <f t="shared" si="70"/>
        <v>5.7935418749999988E-2</v>
      </c>
      <c r="K91" s="214">
        <f t="shared" si="70"/>
        <v>5.2149624999999998E-2</v>
      </c>
      <c r="L91" s="214">
        <f t="shared" si="70"/>
        <v>2.4843162499999995E-2</v>
      </c>
      <c r="M91" s="214">
        <f t="shared" si="70"/>
        <v>3.364109374999999E-2</v>
      </c>
      <c r="N91" s="214">
        <f t="shared" si="70"/>
        <v>2.4796876983749994E-2</v>
      </c>
      <c r="O91" s="214">
        <f t="shared" si="70"/>
        <v>3.0434031249999997E-2</v>
      </c>
      <c r="P91" s="214">
        <f t="shared" si="70"/>
        <v>1.9749333333333334E-2</v>
      </c>
      <c r="Q91" s="214">
        <f t="shared" si="70"/>
        <v>0</v>
      </c>
      <c r="R91" s="214">
        <f t="shared" si="70"/>
        <v>4.6682486666666662E-2</v>
      </c>
      <c r="S91" s="214">
        <f t="shared" si="70"/>
        <v>8.7389477499999993E-2</v>
      </c>
      <c r="T91" s="214">
        <f t="shared" si="70"/>
        <v>0</v>
      </c>
      <c r="U91" s="214">
        <f t="shared" si="70"/>
        <v>0</v>
      </c>
      <c r="V91" s="214">
        <f t="shared" si="70"/>
        <v>1.6689949999999999E-2</v>
      </c>
      <c r="W91" s="214">
        <f t="shared" si="70"/>
        <v>1.8656066666666665E-2</v>
      </c>
      <c r="X91" s="214">
        <f t="shared" si="70"/>
        <v>1.7868077083333333E-2</v>
      </c>
      <c r="Y91" s="214">
        <f t="shared" si="70"/>
        <v>1.4406433333333335E-2</v>
      </c>
      <c r="Z91" s="214">
        <f t="shared" si="70"/>
        <v>2.6054208333333335E-2</v>
      </c>
      <c r="AA91" s="214">
        <f t="shared" si="70"/>
        <v>2.9756249999999995E-2</v>
      </c>
      <c r="AB91" s="214">
        <f t="shared" si="70"/>
        <v>2.8530292499999995E-2</v>
      </c>
      <c r="AC91" s="214">
        <f t="shared" si="70"/>
        <v>1.4957475E-2</v>
      </c>
      <c r="AD91" s="214">
        <f t="shared" si="70"/>
        <v>9.56498125E-3</v>
      </c>
      <c r="AE91" s="214">
        <f t="shared" si="70"/>
        <v>0</v>
      </c>
      <c r="AF91" s="214">
        <f t="shared" si="70"/>
        <v>0.16147690997760006</v>
      </c>
      <c r="AG91" s="214">
        <f t="shared" si="70"/>
        <v>0.17964099400000003</v>
      </c>
      <c r="AH91" s="214">
        <f t="shared" si="70"/>
        <v>0</v>
      </c>
      <c r="AI91" s="214">
        <f t="shared" si="70"/>
        <v>7.3829999999999998E-3</v>
      </c>
      <c r="AJ91" s="214">
        <f t="shared" si="70"/>
        <v>2.35934E-2</v>
      </c>
      <c r="AK91" s="214">
        <f t="shared" si="70"/>
        <v>0</v>
      </c>
      <c r="AL91" s="214">
        <f t="shared" si="70"/>
        <v>1.8825787499999996E-2</v>
      </c>
      <c r="AM91" s="214">
        <f t="shared" si="70"/>
        <v>2.2912312499999993E-2</v>
      </c>
      <c r="AN91" s="214">
        <f t="shared" si="70"/>
        <v>4.7421543749999996E-2</v>
      </c>
      <c r="AO91" s="214">
        <f t="shared" si="70"/>
        <v>2.9956652833333333E-2</v>
      </c>
      <c r="AP91" s="214">
        <f t="shared" si="70"/>
        <v>0.13890151374999998</v>
      </c>
      <c r="AQ91" s="214">
        <f t="shared" si="70"/>
        <v>0</v>
      </c>
      <c r="AR91" s="214">
        <f t="shared" si="70"/>
        <v>4.0790323762499997E-2</v>
      </c>
      <c r="AS91" s="214">
        <f t="shared" si="70"/>
        <v>2.0293762499999996E-2</v>
      </c>
      <c r="AT91" s="214">
        <f t="shared" si="70"/>
        <v>1.5897552083333336E-2</v>
      </c>
      <c r="AU91" s="214">
        <f t="shared" si="70"/>
        <v>3.2035358333333333E-2</v>
      </c>
      <c r="AV91" s="214">
        <f t="shared" si="70"/>
        <v>3.9146E-2</v>
      </c>
      <c r="AW91" s="214">
        <f t="shared" si="70"/>
        <v>3.8346328333333332E-2</v>
      </c>
      <c r="AX91" s="214">
        <f t="shared" si="70"/>
        <v>0.14040500732142852</v>
      </c>
      <c r="AY91" s="214">
        <f t="shared" si="70"/>
        <v>5.2265199999999998E-2</v>
      </c>
      <c r="AZ91" s="214">
        <f t="shared" si="70"/>
        <v>5.8454499999999993E-2</v>
      </c>
      <c r="BA91" s="214">
        <f t="shared" si="70"/>
        <v>0.12607639366666665</v>
      </c>
      <c r="BB91" s="214">
        <f t="shared" si="70"/>
        <v>0.3295575435264001</v>
      </c>
      <c r="BC91" s="214">
        <f t="shared" si="70"/>
        <v>0.10487802857142857</v>
      </c>
      <c r="BD91" s="214">
        <f t="shared" si="70"/>
        <v>0.60665440229130252</v>
      </c>
      <c r="BE91" s="214">
        <f t="shared" si="70"/>
        <v>1.7476837499999998E-2</v>
      </c>
      <c r="BF91" s="214">
        <f t="shared" si="70"/>
        <v>0</v>
      </c>
      <c r="BG91" s="214">
        <f t="shared" si="70"/>
        <v>5.5570432692307672E-2</v>
      </c>
      <c r="BH91" s="214">
        <f t="shared" si="70"/>
        <v>7.1769650416666664E-2</v>
      </c>
      <c r="BI91" s="214">
        <f t="shared" si="70"/>
        <v>0</v>
      </c>
      <c r="BJ91" s="214">
        <f t="shared" si="70"/>
        <v>0</v>
      </c>
      <c r="BK91" s="214">
        <f t="shared" si="70"/>
        <v>3.5398916666666662E-2</v>
      </c>
      <c r="BL91" s="214">
        <f t="shared" si="70"/>
        <v>3.7034790623999995E-2</v>
      </c>
      <c r="BM91" s="214">
        <f t="shared" si="70"/>
        <v>0.14752487499999997</v>
      </c>
      <c r="BN91" s="214">
        <f t="shared" si="70"/>
        <v>0.31482112499999998</v>
      </c>
      <c r="BO91" s="214">
        <f t="shared" si="70"/>
        <v>9.2085674999999978E-2</v>
      </c>
      <c r="BP91" s="214">
        <f t="shared" si="70"/>
        <v>9.4927947916666658E-2</v>
      </c>
      <c r="BQ91" s="214">
        <f t="shared" si="70"/>
        <v>0.12250854166666666</v>
      </c>
      <c r="BR91" s="214">
        <f t="shared" si="70"/>
        <v>9.0456924250000001E-2</v>
      </c>
      <c r="BS91" s="214">
        <f t="shared" si="70"/>
        <v>1.2937499999999999E-2</v>
      </c>
      <c r="BT91" s="214">
        <f t="shared" ref="BT91:BU91" si="90">IF($C91&gt;BT$14,BT90,IF(AND(MONTH($C91)-MONTH(BT$5)=0,MOD((YEAR(BT$5)-YEAR($C91)),3)=0),BT90*(1+BT$16),BT90))</f>
        <v>7.0977999999999996E-3</v>
      </c>
      <c r="BU91" s="214">
        <f t="shared" si="90"/>
        <v>3.7260000000000001E-3</v>
      </c>
      <c r="BV91" s="214">
        <f t="shared" si="71"/>
        <v>0.11546257969645436</v>
      </c>
      <c r="BW91" s="214">
        <f t="shared" si="72"/>
        <v>5.0904063216335407E-2</v>
      </c>
      <c r="BX91" s="214">
        <f t="shared" si="73"/>
        <v>1.7861232808330268E-2</v>
      </c>
      <c r="BY91" s="214">
        <f t="shared" si="74"/>
        <v>6.6853413834725844E-2</v>
      </c>
      <c r="BZ91" s="214">
        <f t="shared" si="75"/>
        <v>1.9626493576421676E-2</v>
      </c>
      <c r="CA91" s="295">
        <f t="shared" si="76"/>
        <v>5.0191513417698905</v>
      </c>
      <c r="CB91" s="163">
        <f t="shared" si="89"/>
        <v>0.2</v>
      </c>
      <c r="CC91" s="163">
        <f t="shared" si="77"/>
        <v>0.52191513417698909</v>
      </c>
      <c r="CD91" s="163">
        <f t="shared" si="78"/>
        <v>0.22083333333333335</v>
      </c>
      <c r="CE91" s="165">
        <f t="shared" si="79"/>
        <v>4.2764028742595679</v>
      </c>
      <c r="CF91" s="163">
        <f>'Other Income'!$B$20/12</f>
        <v>1.0929316444444444</v>
      </c>
      <c r="CG91" s="302">
        <f t="shared" si="68"/>
        <v>5.5693345187040126</v>
      </c>
      <c r="CH91" s="295">
        <f t="shared" si="80"/>
        <v>4.7484435586376232</v>
      </c>
      <c r="CI91" s="163">
        <f t="shared" si="81"/>
        <v>0.2</v>
      </c>
      <c r="CJ91" s="163">
        <f t="shared" si="82"/>
        <v>0.49484435586376235</v>
      </c>
      <c r="CK91" s="163">
        <f t="shared" si="83"/>
        <v>0.22083333333333335</v>
      </c>
      <c r="CL91" s="165">
        <f t="shared" si="84"/>
        <v>4.032765869440528</v>
      </c>
      <c r="CM91" s="296">
        <f t="shared" si="85"/>
        <v>5.3256975138849727</v>
      </c>
    </row>
    <row r="92" spans="2:91" s="159" customFormat="1" x14ac:dyDescent="0.25">
      <c r="B92" s="257">
        <f t="shared" si="86"/>
        <v>71</v>
      </c>
      <c r="C92" s="255">
        <f t="shared" si="87"/>
        <v>47452</v>
      </c>
      <c r="D92" s="214">
        <f t="shared" si="88"/>
        <v>0.46888359297024007</v>
      </c>
      <c r="E92" s="214">
        <f t="shared" si="69"/>
        <v>0.16490137883333331</v>
      </c>
      <c r="F92" s="214">
        <f t="shared" si="69"/>
        <v>0.16101807799999998</v>
      </c>
      <c r="G92" s="214">
        <f t="shared" si="69"/>
        <v>9.9000000000000008E-3</v>
      </c>
      <c r="H92" s="214">
        <f t="shared" si="67"/>
        <v>1.8944812499999998E-2</v>
      </c>
      <c r="I92" s="214">
        <f t="shared" si="67"/>
        <v>3.2440924999999995E-2</v>
      </c>
      <c r="J92" s="214">
        <f t="shared" si="67"/>
        <v>5.7935418749999988E-2</v>
      </c>
      <c r="K92" s="214">
        <f t="shared" si="67"/>
        <v>5.2149624999999998E-2</v>
      </c>
      <c r="L92" s="214">
        <f t="shared" si="67"/>
        <v>2.4843162499999995E-2</v>
      </c>
      <c r="M92" s="214">
        <f t="shared" si="67"/>
        <v>3.364109374999999E-2</v>
      </c>
      <c r="N92" s="214">
        <f t="shared" si="67"/>
        <v>2.4796876983749994E-2</v>
      </c>
      <c r="O92" s="214">
        <f t="shared" si="67"/>
        <v>3.0434031249999997E-2</v>
      </c>
      <c r="P92" s="214">
        <f t="shared" si="67"/>
        <v>1.9749333333333334E-2</v>
      </c>
      <c r="Q92" s="214">
        <f t="shared" si="67"/>
        <v>0</v>
      </c>
      <c r="R92" s="214">
        <f t="shared" si="67"/>
        <v>4.6682486666666662E-2</v>
      </c>
      <c r="S92" s="214">
        <f t="shared" si="67"/>
        <v>8.7389477499999993E-2</v>
      </c>
      <c r="T92" s="214">
        <f t="shared" si="67"/>
        <v>0</v>
      </c>
      <c r="U92" s="214">
        <f t="shared" si="67"/>
        <v>0</v>
      </c>
      <c r="V92" s="214">
        <f t="shared" si="67"/>
        <v>1.6689949999999999E-2</v>
      </c>
      <c r="W92" s="214">
        <f t="shared" si="67"/>
        <v>1.8656066666666665E-2</v>
      </c>
      <c r="X92" s="214">
        <f t="shared" ref="X92:BU97" si="91">IF($C92&gt;X$14,X91,IF(AND(MONTH($C92)-MONTH(X$5)=0,MOD((YEAR(X$5)-YEAR($C92)),3)=0),X91*(1+X$16),X91))</f>
        <v>1.7868077083333333E-2</v>
      </c>
      <c r="Y92" s="214">
        <f t="shared" si="91"/>
        <v>1.4406433333333335E-2</v>
      </c>
      <c r="Z92" s="214">
        <f t="shared" si="91"/>
        <v>2.6054208333333335E-2</v>
      </c>
      <c r="AA92" s="214">
        <f t="shared" si="91"/>
        <v>2.9756249999999995E-2</v>
      </c>
      <c r="AB92" s="214">
        <f t="shared" si="91"/>
        <v>2.8530292499999995E-2</v>
      </c>
      <c r="AC92" s="214">
        <f t="shared" si="91"/>
        <v>1.4957475E-2</v>
      </c>
      <c r="AD92" s="214">
        <f t="shared" si="91"/>
        <v>9.56498125E-3</v>
      </c>
      <c r="AE92" s="214">
        <f t="shared" si="91"/>
        <v>0</v>
      </c>
      <c r="AF92" s="214">
        <f t="shared" si="91"/>
        <v>0.16147690997760006</v>
      </c>
      <c r="AG92" s="214">
        <f t="shared" si="91"/>
        <v>0.17964099400000003</v>
      </c>
      <c r="AH92" s="214">
        <f t="shared" si="91"/>
        <v>0</v>
      </c>
      <c r="AI92" s="214">
        <f t="shared" si="91"/>
        <v>7.3829999999999998E-3</v>
      </c>
      <c r="AJ92" s="214">
        <f t="shared" si="91"/>
        <v>2.35934E-2</v>
      </c>
      <c r="AK92" s="214">
        <f t="shared" si="91"/>
        <v>0</v>
      </c>
      <c r="AL92" s="214">
        <f t="shared" si="91"/>
        <v>1.8825787499999996E-2</v>
      </c>
      <c r="AM92" s="214">
        <f t="shared" si="91"/>
        <v>2.2912312499999993E-2</v>
      </c>
      <c r="AN92" s="214">
        <f t="shared" si="91"/>
        <v>4.7421543749999996E-2</v>
      </c>
      <c r="AO92" s="214">
        <f t="shared" si="91"/>
        <v>2.9956652833333333E-2</v>
      </c>
      <c r="AP92" s="214">
        <f t="shared" si="91"/>
        <v>0.13890151374999998</v>
      </c>
      <c r="AQ92" s="214">
        <f t="shared" si="91"/>
        <v>0</v>
      </c>
      <c r="AR92" s="214">
        <f t="shared" si="91"/>
        <v>4.0790323762499997E-2</v>
      </c>
      <c r="AS92" s="214">
        <f t="shared" si="91"/>
        <v>2.0293762499999996E-2</v>
      </c>
      <c r="AT92" s="214">
        <f t="shared" si="91"/>
        <v>1.5897552083333336E-2</v>
      </c>
      <c r="AU92" s="214">
        <f t="shared" si="91"/>
        <v>3.2035358333333333E-2</v>
      </c>
      <c r="AV92" s="214">
        <f t="shared" si="91"/>
        <v>3.9146E-2</v>
      </c>
      <c r="AW92" s="214">
        <f t="shared" si="91"/>
        <v>3.8346328333333332E-2</v>
      </c>
      <c r="AX92" s="214">
        <f t="shared" si="91"/>
        <v>0.14040500732142852</v>
      </c>
      <c r="AY92" s="214">
        <f t="shared" si="91"/>
        <v>5.2265199999999998E-2</v>
      </c>
      <c r="AZ92" s="214">
        <f t="shared" si="91"/>
        <v>5.8454499999999993E-2</v>
      </c>
      <c r="BA92" s="214">
        <f t="shared" si="91"/>
        <v>0.12607639366666665</v>
      </c>
      <c r="BB92" s="214">
        <f t="shared" si="91"/>
        <v>0.3295575435264001</v>
      </c>
      <c r="BC92" s="214">
        <f t="shared" si="91"/>
        <v>0.10487802857142857</v>
      </c>
      <c r="BD92" s="214">
        <f t="shared" si="91"/>
        <v>0.60665440229130252</v>
      </c>
      <c r="BE92" s="214">
        <f t="shared" si="91"/>
        <v>1.7476837499999998E-2</v>
      </c>
      <c r="BF92" s="214">
        <f t="shared" si="91"/>
        <v>0</v>
      </c>
      <c r="BG92" s="214">
        <f t="shared" si="91"/>
        <v>5.5570432692307672E-2</v>
      </c>
      <c r="BH92" s="214">
        <f t="shared" si="91"/>
        <v>7.1769650416666664E-2</v>
      </c>
      <c r="BI92" s="214">
        <f t="shared" si="91"/>
        <v>0</v>
      </c>
      <c r="BJ92" s="214">
        <f t="shared" si="91"/>
        <v>0</v>
      </c>
      <c r="BK92" s="214">
        <f t="shared" si="91"/>
        <v>3.5398916666666662E-2</v>
      </c>
      <c r="BL92" s="214">
        <f t="shared" si="91"/>
        <v>3.7034790623999995E-2</v>
      </c>
      <c r="BM92" s="214">
        <f t="shared" si="91"/>
        <v>0.14752487499999997</v>
      </c>
      <c r="BN92" s="214">
        <f t="shared" si="91"/>
        <v>0.31482112499999998</v>
      </c>
      <c r="BO92" s="214">
        <f t="shared" si="91"/>
        <v>9.2085674999999978E-2</v>
      </c>
      <c r="BP92" s="214">
        <f t="shared" si="91"/>
        <v>9.4927947916666658E-2</v>
      </c>
      <c r="BQ92" s="214">
        <f t="shared" si="91"/>
        <v>0.12250854166666666</v>
      </c>
      <c r="BR92" s="214">
        <f t="shared" si="91"/>
        <v>9.0456924250000001E-2</v>
      </c>
      <c r="BS92" s="214">
        <f t="shared" si="91"/>
        <v>1.2937499999999999E-2</v>
      </c>
      <c r="BT92" s="214">
        <f t="shared" si="91"/>
        <v>7.0977999999999996E-3</v>
      </c>
      <c r="BU92" s="214">
        <f t="shared" si="91"/>
        <v>3.7260000000000001E-3</v>
      </c>
      <c r="BV92" s="214">
        <f t="shared" si="71"/>
        <v>0.11546257969645436</v>
      </c>
      <c r="BW92" s="214">
        <f t="shared" si="72"/>
        <v>5.0904063216335407E-2</v>
      </c>
      <c r="BX92" s="214">
        <f t="shared" si="73"/>
        <v>1.7861232808330268E-2</v>
      </c>
      <c r="BY92" s="214">
        <f t="shared" si="74"/>
        <v>6.6853413834725844E-2</v>
      </c>
      <c r="BZ92" s="214">
        <f t="shared" si="75"/>
        <v>1.9626493576421676E-2</v>
      </c>
      <c r="CA92" s="295">
        <f t="shared" si="76"/>
        <v>5.0191513417698905</v>
      </c>
      <c r="CB92" s="163">
        <f t="shared" si="89"/>
        <v>0.2</v>
      </c>
      <c r="CC92" s="163">
        <f t="shared" si="77"/>
        <v>0.52191513417698909</v>
      </c>
      <c r="CD92" s="163">
        <f t="shared" si="78"/>
        <v>0.22083333333333335</v>
      </c>
      <c r="CE92" s="165">
        <f t="shared" si="79"/>
        <v>4.2764028742595679</v>
      </c>
      <c r="CF92" s="163">
        <f>'Other Income'!$B$20/12</f>
        <v>1.0929316444444444</v>
      </c>
      <c r="CG92" s="302">
        <f t="shared" si="68"/>
        <v>5.5693345187040126</v>
      </c>
      <c r="CH92" s="295">
        <f t="shared" si="80"/>
        <v>4.7484435586376232</v>
      </c>
      <c r="CI92" s="163">
        <f t="shared" si="81"/>
        <v>0.2</v>
      </c>
      <c r="CJ92" s="163">
        <f t="shared" si="82"/>
        <v>0.49484435586376235</v>
      </c>
      <c r="CK92" s="163">
        <f t="shared" si="83"/>
        <v>0.22083333333333335</v>
      </c>
      <c r="CL92" s="165">
        <f t="shared" si="84"/>
        <v>4.032765869440528</v>
      </c>
      <c r="CM92" s="296">
        <f t="shared" si="85"/>
        <v>5.3256975138849727</v>
      </c>
    </row>
    <row r="93" spans="2:91" s="159" customFormat="1" x14ac:dyDescent="0.25">
      <c r="B93" s="257">
        <f t="shared" si="86"/>
        <v>72</v>
      </c>
      <c r="C93" s="255">
        <f t="shared" si="87"/>
        <v>47483</v>
      </c>
      <c r="D93" s="214">
        <f t="shared" si="88"/>
        <v>0.46888359297024007</v>
      </c>
      <c r="E93" s="214">
        <f t="shared" si="69"/>
        <v>0.16490137883333331</v>
      </c>
      <c r="F93" s="214">
        <f t="shared" si="69"/>
        <v>0.16101807799999998</v>
      </c>
      <c r="G93" s="214">
        <f t="shared" si="69"/>
        <v>9.9000000000000008E-3</v>
      </c>
      <c r="H93" s="214">
        <f t="shared" si="67"/>
        <v>1.8944812499999998E-2</v>
      </c>
      <c r="I93" s="214">
        <f t="shared" si="67"/>
        <v>3.2440924999999995E-2</v>
      </c>
      <c r="J93" s="214">
        <f t="shared" si="67"/>
        <v>5.7935418749999988E-2</v>
      </c>
      <c r="K93" s="214">
        <f t="shared" si="67"/>
        <v>5.9972068749999996E-2</v>
      </c>
      <c r="L93" s="214">
        <f t="shared" si="67"/>
        <v>2.4843162499999995E-2</v>
      </c>
      <c r="M93" s="214">
        <f t="shared" si="67"/>
        <v>3.364109374999999E-2</v>
      </c>
      <c r="N93" s="214">
        <f t="shared" si="67"/>
        <v>2.4796876983749994E-2</v>
      </c>
      <c r="O93" s="214">
        <f t="shared" si="67"/>
        <v>3.0434031249999997E-2</v>
      </c>
      <c r="P93" s="214">
        <f t="shared" si="67"/>
        <v>1.9749333333333334E-2</v>
      </c>
      <c r="Q93" s="214">
        <f t="shared" si="67"/>
        <v>0</v>
      </c>
      <c r="R93" s="214">
        <f t="shared" si="67"/>
        <v>4.6682486666666662E-2</v>
      </c>
      <c r="S93" s="214">
        <f t="shared" si="67"/>
        <v>8.7389477499999993E-2</v>
      </c>
      <c r="T93" s="214">
        <f t="shared" si="67"/>
        <v>0</v>
      </c>
      <c r="U93" s="214">
        <f t="shared" si="67"/>
        <v>0</v>
      </c>
      <c r="V93" s="214">
        <f t="shared" si="67"/>
        <v>1.6689949999999999E-2</v>
      </c>
      <c r="W93" s="214">
        <f t="shared" si="67"/>
        <v>1.8656066666666665E-2</v>
      </c>
      <c r="X93" s="214">
        <f t="shared" si="91"/>
        <v>1.7868077083333333E-2</v>
      </c>
      <c r="Y93" s="214">
        <f t="shared" si="91"/>
        <v>1.4406433333333335E-2</v>
      </c>
      <c r="Z93" s="214">
        <f t="shared" si="91"/>
        <v>2.6054208333333335E-2</v>
      </c>
      <c r="AA93" s="214">
        <f t="shared" si="91"/>
        <v>2.9756249999999995E-2</v>
      </c>
      <c r="AB93" s="214">
        <f t="shared" si="91"/>
        <v>2.8530292499999995E-2</v>
      </c>
      <c r="AC93" s="214">
        <f t="shared" si="91"/>
        <v>1.4957475E-2</v>
      </c>
      <c r="AD93" s="214">
        <f t="shared" si="91"/>
        <v>9.56498125E-3</v>
      </c>
      <c r="AE93" s="214">
        <f t="shared" si="91"/>
        <v>0</v>
      </c>
      <c r="AF93" s="214">
        <f t="shared" si="91"/>
        <v>0.16147690997760006</v>
      </c>
      <c r="AG93" s="214">
        <f t="shared" si="91"/>
        <v>0.17964099400000003</v>
      </c>
      <c r="AH93" s="214">
        <f t="shared" si="91"/>
        <v>0</v>
      </c>
      <c r="AI93" s="214">
        <f t="shared" si="91"/>
        <v>7.3829999999999998E-3</v>
      </c>
      <c r="AJ93" s="214">
        <f t="shared" si="91"/>
        <v>2.35934E-2</v>
      </c>
      <c r="AK93" s="214">
        <f t="shared" si="91"/>
        <v>0</v>
      </c>
      <c r="AL93" s="214">
        <f t="shared" si="91"/>
        <v>1.8825787499999996E-2</v>
      </c>
      <c r="AM93" s="214">
        <f t="shared" si="91"/>
        <v>2.2912312499999993E-2</v>
      </c>
      <c r="AN93" s="214">
        <f t="shared" si="91"/>
        <v>4.7421543749999996E-2</v>
      </c>
      <c r="AO93" s="214">
        <f t="shared" si="91"/>
        <v>2.9956652833333333E-2</v>
      </c>
      <c r="AP93" s="214">
        <f t="shared" si="91"/>
        <v>0.13890151374999998</v>
      </c>
      <c r="AQ93" s="214">
        <f t="shared" si="91"/>
        <v>0</v>
      </c>
      <c r="AR93" s="214">
        <f t="shared" si="91"/>
        <v>4.0790323762499997E-2</v>
      </c>
      <c r="AS93" s="214">
        <f t="shared" si="91"/>
        <v>2.0293762499999996E-2</v>
      </c>
      <c r="AT93" s="214">
        <f t="shared" si="91"/>
        <v>1.5897552083333336E-2</v>
      </c>
      <c r="AU93" s="214">
        <f t="shared" si="91"/>
        <v>3.2035358333333333E-2</v>
      </c>
      <c r="AV93" s="214">
        <f t="shared" si="91"/>
        <v>3.9146E-2</v>
      </c>
      <c r="AW93" s="214">
        <f t="shared" si="91"/>
        <v>3.8346328333333332E-2</v>
      </c>
      <c r="AX93" s="214">
        <f t="shared" si="91"/>
        <v>0.14040500732142852</v>
      </c>
      <c r="AY93" s="214">
        <f t="shared" si="91"/>
        <v>5.2265199999999998E-2</v>
      </c>
      <c r="AZ93" s="214">
        <f t="shared" si="91"/>
        <v>5.8454499999999993E-2</v>
      </c>
      <c r="BA93" s="214">
        <f t="shared" si="91"/>
        <v>0.12607639366666665</v>
      </c>
      <c r="BB93" s="214">
        <f t="shared" si="91"/>
        <v>0.3295575435264001</v>
      </c>
      <c r="BC93" s="214">
        <f t="shared" si="91"/>
        <v>0.10487802857142857</v>
      </c>
      <c r="BD93" s="214">
        <f t="shared" si="91"/>
        <v>0.60665440229130252</v>
      </c>
      <c r="BE93" s="214">
        <f t="shared" si="91"/>
        <v>1.7476837499999998E-2</v>
      </c>
      <c r="BF93" s="214">
        <f t="shared" si="91"/>
        <v>0</v>
      </c>
      <c r="BG93" s="214">
        <f t="shared" si="91"/>
        <v>5.5570432692307672E-2</v>
      </c>
      <c r="BH93" s="214">
        <f t="shared" si="91"/>
        <v>7.1769650416666664E-2</v>
      </c>
      <c r="BI93" s="214">
        <f t="shared" si="91"/>
        <v>0</v>
      </c>
      <c r="BJ93" s="214">
        <f t="shared" si="91"/>
        <v>0</v>
      </c>
      <c r="BK93" s="214">
        <f t="shared" si="91"/>
        <v>3.5398916666666662E-2</v>
      </c>
      <c r="BL93" s="214">
        <f t="shared" si="91"/>
        <v>3.7034790623999995E-2</v>
      </c>
      <c r="BM93" s="214">
        <f t="shared" si="91"/>
        <v>0.14752487499999997</v>
      </c>
      <c r="BN93" s="214">
        <f t="shared" si="91"/>
        <v>0.31482112499999998</v>
      </c>
      <c r="BO93" s="214">
        <f t="shared" si="91"/>
        <v>9.2085674999999978E-2</v>
      </c>
      <c r="BP93" s="214">
        <f t="shared" si="91"/>
        <v>9.4927947916666658E-2</v>
      </c>
      <c r="BQ93" s="214">
        <f t="shared" si="91"/>
        <v>0.12250854166666666</v>
      </c>
      <c r="BR93" s="214">
        <f t="shared" si="91"/>
        <v>9.0456924250000001E-2</v>
      </c>
      <c r="BS93" s="214">
        <f t="shared" si="91"/>
        <v>1.2937499999999999E-2</v>
      </c>
      <c r="BT93" s="214">
        <f t="shared" si="91"/>
        <v>7.0977999999999996E-3</v>
      </c>
      <c r="BU93" s="214">
        <f t="shared" si="91"/>
        <v>3.7260000000000001E-3</v>
      </c>
      <c r="BV93" s="214">
        <f t="shared" si="71"/>
        <v>0.11546257969645436</v>
      </c>
      <c r="BW93" s="214">
        <f t="shared" si="72"/>
        <v>5.0904063216335407E-2</v>
      </c>
      <c r="BX93" s="214">
        <f t="shared" si="73"/>
        <v>1.7861232808330268E-2</v>
      </c>
      <c r="BY93" s="214">
        <f t="shared" si="74"/>
        <v>6.6853413834725844E-2</v>
      </c>
      <c r="BZ93" s="214">
        <f t="shared" si="75"/>
        <v>1.9626493576421676E-2</v>
      </c>
      <c r="CA93" s="295">
        <f t="shared" si="76"/>
        <v>5.0269737855198908</v>
      </c>
      <c r="CB93" s="163">
        <f t="shared" si="89"/>
        <v>0.2</v>
      </c>
      <c r="CC93" s="163">
        <f t="shared" si="77"/>
        <v>0.52269737855198917</v>
      </c>
      <c r="CD93" s="163">
        <f t="shared" si="78"/>
        <v>0.22083333333333335</v>
      </c>
      <c r="CE93" s="165">
        <f t="shared" si="79"/>
        <v>4.2834430736345688</v>
      </c>
      <c r="CF93" s="163">
        <f>'Other Income'!$B$20/12</f>
        <v>1.0929316444444444</v>
      </c>
      <c r="CG93" s="302">
        <f t="shared" si="68"/>
        <v>5.5763747180790135</v>
      </c>
      <c r="CH93" s="295">
        <f t="shared" si="80"/>
        <v>4.7562660023876235</v>
      </c>
      <c r="CI93" s="163">
        <f t="shared" si="81"/>
        <v>0.2</v>
      </c>
      <c r="CJ93" s="163">
        <f t="shared" si="82"/>
        <v>0.49562660023876237</v>
      </c>
      <c r="CK93" s="163">
        <f t="shared" si="83"/>
        <v>0.22083333333333335</v>
      </c>
      <c r="CL93" s="165">
        <f t="shared" si="84"/>
        <v>4.039806068815528</v>
      </c>
      <c r="CM93" s="296">
        <f t="shared" si="85"/>
        <v>5.3327377132599727</v>
      </c>
    </row>
    <row r="94" spans="2:91" s="159" customFormat="1" x14ac:dyDescent="0.25">
      <c r="B94" s="257">
        <f t="shared" si="86"/>
        <v>73</v>
      </c>
      <c r="C94" s="255">
        <f t="shared" si="87"/>
        <v>47514</v>
      </c>
      <c r="D94" s="214">
        <f t="shared" si="88"/>
        <v>0.46888359297024007</v>
      </c>
      <c r="E94" s="214">
        <f t="shared" si="69"/>
        <v>0.16490137883333331</v>
      </c>
      <c r="F94" s="214">
        <f t="shared" si="69"/>
        <v>0.16101807799999998</v>
      </c>
      <c r="G94" s="214">
        <f t="shared" si="69"/>
        <v>9.9000000000000008E-3</v>
      </c>
      <c r="H94" s="214">
        <f t="shared" si="67"/>
        <v>1.8944812499999998E-2</v>
      </c>
      <c r="I94" s="214">
        <f t="shared" si="67"/>
        <v>3.2440924999999995E-2</v>
      </c>
      <c r="J94" s="214">
        <f t="shared" si="67"/>
        <v>5.7935418749999988E-2</v>
      </c>
      <c r="K94" s="214">
        <f t="shared" si="67"/>
        <v>5.9972068749999996E-2</v>
      </c>
      <c r="L94" s="214">
        <f t="shared" si="67"/>
        <v>2.4843162499999995E-2</v>
      </c>
      <c r="M94" s="214">
        <f t="shared" si="67"/>
        <v>3.364109374999999E-2</v>
      </c>
      <c r="N94" s="214">
        <f t="shared" si="67"/>
        <v>2.4796876983749994E-2</v>
      </c>
      <c r="O94" s="214">
        <f t="shared" si="67"/>
        <v>3.0434031249999997E-2</v>
      </c>
      <c r="P94" s="214">
        <f t="shared" si="67"/>
        <v>1.9749333333333334E-2</v>
      </c>
      <c r="Q94" s="214">
        <f t="shared" si="67"/>
        <v>0</v>
      </c>
      <c r="R94" s="214">
        <f t="shared" si="67"/>
        <v>4.6682486666666662E-2</v>
      </c>
      <c r="S94" s="214">
        <f t="shared" si="67"/>
        <v>8.7389477499999993E-2</v>
      </c>
      <c r="T94" s="214">
        <f t="shared" si="67"/>
        <v>0</v>
      </c>
      <c r="U94" s="214">
        <f t="shared" si="67"/>
        <v>0</v>
      </c>
      <c r="V94" s="214">
        <f t="shared" si="67"/>
        <v>1.6689949999999999E-2</v>
      </c>
      <c r="W94" s="214">
        <f t="shared" si="67"/>
        <v>1.8656066666666665E-2</v>
      </c>
      <c r="X94" s="214">
        <f t="shared" si="91"/>
        <v>1.7868077083333333E-2</v>
      </c>
      <c r="Y94" s="214">
        <f t="shared" si="91"/>
        <v>1.4406433333333335E-2</v>
      </c>
      <c r="Z94" s="214">
        <f t="shared" si="91"/>
        <v>2.6054208333333335E-2</v>
      </c>
      <c r="AA94" s="214">
        <f t="shared" si="91"/>
        <v>2.9756249999999995E-2</v>
      </c>
      <c r="AB94" s="214">
        <f t="shared" si="91"/>
        <v>2.8530292499999995E-2</v>
      </c>
      <c r="AC94" s="214">
        <f t="shared" si="91"/>
        <v>1.4957475E-2</v>
      </c>
      <c r="AD94" s="214">
        <f t="shared" si="91"/>
        <v>9.56498125E-3</v>
      </c>
      <c r="AE94" s="214">
        <f t="shared" si="91"/>
        <v>0</v>
      </c>
      <c r="AF94" s="214">
        <f t="shared" si="91"/>
        <v>0.16147690997760006</v>
      </c>
      <c r="AG94" s="214">
        <f t="shared" si="91"/>
        <v>0.17964099400000003</v>
      </c>
      <c r="AH94" s="214">
        <f t="shared" si="91"/>
        <v>0</v>
      </c>
      <c r="AI94" s="214">
        <f t="shared" si="91"/>
        <v>7.3829999999999998E-3</v>
      </c>
      <c r="AJ94" s="214">
        <f t="shared" si="91"/>
        <v>2.35934E-2</v>
      </c>
      <c r="AK94" s="214">
        <f t="shared" si="91"/>
        <v>0</v>
      </c>
      <c r="AL94" s="214">
        <f t="shared" si="91"/>
        <v>1.8825787499999996E-2</v>
      </c>
      <c r="AM94" s="214">
        <f t="shared" si="91"/>
        <v>2.2912312499999993E-2</v>
      </c>
      <c r="AN94" s="214">
        <f t="shared" si="91"/>
        <v>4.7421543749999996E-2</v>
      </c>
      <c r="AO94" s="214">
        <f t="shared" si="91"/>
        <v>2.9956652833333333E-2</v>
      </c>
      <c r="AP94" s="214">
        <f t="shared" si="91"/>
        <v>0.13890151374999998</v>
      </c>
      <c r="AQ94" s="214">
        <f t="shared" si="91"/>
        <v>0</v>
      </c>
      <c r="AR94" s="214">
        <f t="shared" si="91"/>
        <v>4.0790323762499997E-2</v>
      </c>
      <c r="AS94" s="214">
        <f t="shared" si="91"/>
        <v>2.0293762499999996E-2</v>
      </c>
      <c r="AT94" s="214">
        <f t="shared" si="91"/>
        <v>1.5897552083333336E-2</v>
      </c>
      <c r="AU94" s="214">
        <f t="shared" si="91"/>
        <v>3.2035358333333333E-2</v>
      </c>
      <c r="AV94" s="214">
        <f t="shared" si="91"/>
        <v>3.9146E-2</v>
      </c>
      <c r="AW94" s="214">
        <f t="shared" si="91"/>
        <v>3.8346328333333332E-2</v>
      </c>
      <c r="AX94" s="214">
        <f t="shared" si="91"/>
        <v>0.14040500732142852</v>
      </c>
      <c r="AY94" s="214">
        <f t="shared" si="91"/>
        <v>5.2265199999999998E-2</v>
      </c>
      <c r="AZ94" s="214">
        <f t="shared" si="91"/>
        <v>5.8454499999999993E-2</v>
      </c>
      <c r="BA94" s="214">
        <f t="shared" si="91"/>
        <v>0.12607639366666665</v>
      </c>
      <c r="BB94" s="214">
        <f t="shared" si="91"/>
        <v>0.3295575435264001</v>
      </c>
      <c r="BC94" s="214">
        <f t="shared" si="91"/>
        <v>0.10487802857142857</v>
      </c>
      <c r="BD94" s="214">
        <f t="shared" si="91"/>
        <v>0.60665440229130252</v>
      </c>
      <c r="BE94" s="214">
        <f t="shared" si="91"/>
        <v>1.7476837499999998E-2</v>
      </c>
      <c r="BF94" s="214">
        <f t="shared" si="91"/>
        <v>0</v>
      </c>
      <c r="BG94" s="214">
        <f t="shared" si="91"/>
        <v>5.5570432692307672E-2</v>
      </c>
      <c r="BH94" s="214">
        <f t="shared" si="91"/>
        <v>7.1769650416666664E-2</v>
      </c>
      <c r="BI94" s="214">
        <f t="shared" si="91"/>
        <v>0</v>
      </c>
      <c r="BJ94" s="214">
        <f t="shared" si="91"/>
        <v>0</v>
      </c>
      <c r="BK94" s="214">
        <f t="shared" si="91"/>
        <v>3.5398916666666662E-2</v>
      </c>
      <c r="BL94" s="214">
        <f t="shared" si="91"/>
        <v>3.7034790623999995E-2</v>
      </c>
      <c r="BM94" s="214">
        <f t="shared" si="91"/>
        <v>0.14752487499999997</v>
      </c>
      <c r="BN94" s="214">
        <f t="shared" si="91"/>
        <v>0.31482112499999998</v>
      </c>
      <c r="BO94" s="214">
        <f t="shared" si="91"/>
        <v>9.2085674999999978E-2</v>
      </c>
      <c r="BP94" s="214">
        <f t="shared" si="91"/>
        <v>9.4927947916666658E-2</v>
      </c>
      <c r="BQ94" s="214">
        <f t="shared" si="91"/>
        <v>0.12250854166666666</v>
      </c>
      <c r="BR94" s="214">
        <f t="shared" si="91"/>
        <v>9.0456924250000001E-2</v>
      </c>
      <c r="BS94" s="214">
        <f t="shared" si="91"/>
        <v>1.2937499999999999E-2</v>
      </c>
      <c r="BT94" s="214">
        <f t="shared" si="91"/>
        <v>7.0977999999999996E-3</v>
      </c>
      <c r="BU94" s="214">
        <f t="shared" si="91"/>
        <v>3.7260000000000001E-3</v>
      </c>
      <c r="BV94" s="214">
        <f t="shared" si="71"/>
        <v>0.11546257969645436</v>
      </c>
      <c r="BW94" s="214">
        <f t="shared" si="72"/>
        <v>5.0904063216335407E-2</v>
      </c>
      <c r="BX94" s="214">
        <f t="shared" si="73"/>
        <v>1.7861232808330268E-2</v>
      </c>
      <c r="BY94" s="214">
        <f t="shared" si="74"/>
        <v>6.6853413834725844E-2</v>
      </c>
      <c r="BZ94" s="214">
        <f t="shared" si="75"/>
        <v>1.9626493576421676E-2</v>
      </c>
      <c r="CA94" s="295">
        <f t="shared" si="76"/>
        <v>5.0269737855198908</v>
      </c>
      <c r="CB94" s="303">
        <f>+CB93*(1+CB16)</f>
        <v>0.2</v>
      </c>
      <c r="CC94" s="163">
        <f t="shared" si="77"/>
        <v>0.52269737855198917</v>
      </c>
      <c r="CD94" s="163">
        <f t="shared" si="78"/>
        <v>0.22083333333333335</v>
      </c>
      <c r="CE94" s="165">
        <f t="shared" si="79"/>
        <v>4.2834430736345688</v>
      </c>
      <c r="CF94" s="163">
        <f>'Other Income'!$B$20/12</f>
        <v>1.0929316444444444</v>
      </c>
      <c r="CG94" s="302">
        <f t="shared" si="68"/>
        <v>5.5763747180790135</v>
      </c>
      <c r="CH94" s="295">
        <f t="shared" si="80"/>
        <v>4.7562660023876235</v>
      </c>
      <c r="CI94" s="163">
        <f t="shared" si="81"/>
        <v>0.2</v>
      </c>
      <c r="CJ94" s="163">
        <f t="shared" si="82"/>
        <v>0.49562660023876237</v>
      </c>
      <c r="CK94" s="163">
        <f t="shared" si="83"/>
        <v>0.22083333333333335</v>
      </c>
      <c r="CL94" s="165">
        <f t="shared" si="84"/>
        <v>4.039806068815528</v>
      </c>
      <c r="CM94" s="296">
        <f t="shared" si="85"/>
        <v>5.3327377132599727</v>
      </c>
    </row>
    <row r="95" spans="2:91" s="159" customFormat="1" x14ac:dyDescent="0.25">
      <c r="B95" s="257">
        <f t="shared" si="86"/>
        <v>74</v>
      </c>
      <c r="C95" s="255">
        <f t="shared" si="87"/>
        <v>47542</v>
      </c>
      <c r="D95" s="214">
        <f t="shared" si="88"/>
        <v>0.46888359297024007</v>
      </c>
      <c r="E95" s="214">
        <f t="shared" si="69"/>
        <v>0.16490137883333331</v>
      </c>
      <c r="F95" s="214">
        <f t="shared" si="69"/>
        <v>0.16101807799999998</v>
      </c>
      <c r="G95" s="214">
        <f t="shared" si="69"/>
        <v>9.9000000000000008E-3</v>
      </c>
      <c r="H95" s="214">
        <f t="shared" si="67"/>
        <v>1.8944812499999998E-2</v>
      </c>
      <c r="I95" s="214">
        <f t="shared" si="67"/>
        <v>3.2440924999999995E-2</v>
      </c>
      <c r="J95" s="214">
        <f t="shared" si="67"/>
        <v>5.7935418749999988E-2</v>
      </c>
      <c r="K95" s="214">
        <f t="shared" si="67"/>
        <v>5.9972068749999996E-2</v>
      </c>
      <c r="L95" s="214">
        <f t="shared" si="67"/>
        <v>2.4843162499999995E-2</v>
      </c>
      <c r="M95" s="214">
        <f t="shared" si="67"/>
        <v>3.364109374999999E-2</v>
      </c>
      <c r="N95" s="214">
        <f t="shared" si="67"/>
        <v>2.4796876983749994E-2</v>
      </c>
      <c r="O95" s="214">
        <f t="shared" si="67"/>
        <v>3.0434031249999997E-2</v>
      </c>
      <c r="P95" s="214">
        <f t="shared" si="67"/>
        <v>1.9749333333333334E-2</v>
      </c>
      <c r="Q95" s="214">
        <f t="shared" si="67"/>
        <v>0</v>
      </c>
      <c r="R95" s="214">
        <f t="shared" si="67"/>
        <v>4.6682486666666662E-2</v>
      </c>
      <c r="S95" s="214">
        <f t="shared" si="67"/>
        <v>8.7389477499999993E-2</v>
      </c>
      <c r="T95" s="214">
        <f t="shared" si="67"/>
        <v>0</v>
      </c>
      <c r="U95" s="214">
        <f t="shared" si="67"/>
        <v>0</v>
      </c>
      <c r="V95" s="214">
        <f t="shared" si="67"/>
        <v>1.6689949999999999E-2</v>
      </c>
      <c r="W95" s="214">
        <f t="shared" si="67"/>
        <v>1.8656066666666665E-2</v>
      </c>
      <c r="X95" s="214">
        <f t="shared" si="91"/>
        <v>1.7868077083333333E-2</v>
      </c>
      <c r="Y95" s="214">
        <f t="shared" si="91"/>
        <v>1.4406433333333335E-2</v>
      </c>
      <c r="Z95" s="214">
        <f t="shared" si="91"/>
        <v>2.6054208333333335E-2</v>
      </c>
      <c r="AA95" s="214">
        <f t="shared" si="91"/>
        <v>2.9756249999999995E-2</v>
      </c>
      <c r="AB95" s="214">
        <f t="shared" si="91"/>
        <v>2.8530292499999995E-2</v>
      </c>
      <c r="AC95" s="214">
        <f t="shared" si="91"/>
        <v>1.4957475E-2</v>
      </c>
      <c r="AD95" s="214">
        <f t="shared" si="91"/>
        <v>9.56498125E-3</v>
      </c>
      <c r="AE95" s="214">
        <f t="shared" si="91"/>
        <v>0</v>
      </c>
      <c r="AF95" s="214">
        <f t="shared" si="91"/>
        <v>0.16147690997760006</v>
      </c>
      <c r="AG95" s="214">
        <f t="shared" si="91"/>
        <v>0.17964099400000003</v>
      </c>
      <c r="AH95" s="214">
        <f t="shared" si="91"/>
        <v>0</v>
      </c>
      <c r="AI95" s="214">
        <f t="shared" si="91"/>
        <v>7.3829999999999998E-3</v>
      </c>
      <c r="AJ95" s="214">
        <f t="shared" si="91"/>
        <v>2.35934E-2</v>
      </c>
      <c r="AK95" s="214">
        <f t="shared" si="91"/>
        <v>0</v>
      </c>
      <c r="AL95" s="214">
        <f t="shared" si="91"/>
        <v>1.8825787499999996E-2</v>
      </c>
      <c r="AM95" s="214">
        <f t="shared" si="91"/>
        <v>2.2912312499999993E-2</v>
      </c>
      <c r="AN95" s="214">
        <f t="shared" si="91"/>
        <v>4.7421543749999996E-2</v>
      </c>
      <c r="AO95" s="214">
        <f t="shared" si="91"/>
        <v>2.9956652833333333E-2</v>
      </c>
      <c r="AP95" s="214">
        <f t="shared" si="91"/>
        <v>0.13890151374999998</v>
      </c>
      <c r="AQ95" s="214">
        <f t="shared" si="91"/>
        <v>0</v>
      </c>
      <c r="AR95" s="214">
        <f t="shared" si="91"/>
        <v>4.0790323762499997E-2</v>
      </c>
      <c r="AS95" s="214">
        <f t="shared" si="91"/>
        <v>2.0293762499999996E-2</v>
      </c>
      <c r="AT95" s="214">
        <f t="shared" si="91"/>
        <v>1.5897552083333336E-2</v>
      </c>
      <c r="AU95" s="214">
        <f t="shared" si="91"/>
        <v>3.2035358333333333E-2</v>
      </c>
      <c r="AV95" s="214">
        <f t="shared" si="91"/>
        <v>3.9146E-2</v>
      </c>
      <c r="AW95" s="214">
        <f t="shared" si="91"/>
        <v>3.8346328333333332E-2</v>
      </c>
      <c r="AX95" s="214">
        <f t="shared" si="91"/>
        <v>0.14040500732142852</v>
      </c>
      <c r="AY95" s="214">
        <f t="shared" si="91"/>
        <v>5.2265199999999998E-2</v>
      </c>
      <c r="AZ95" s="214">
        <f t="shared" si="91"/>
        <v>5.8454499999999993E-2</v>
      </c>
      <c r="BA95" s="214">
        <f t="shared" si="91"/>
        <v>0.12607639366666665</v>
      </c>
      <c r="BB95" s="214">
        <f t="shared" si="91"/>
        <v>0.3295575435264001</v>
      </c>
      <c r="BC95" s="214">
        <f t="shared" si="91"/>
        <v>0.10487802857142857</v>
      </c>
      <c r="BD95" s="214">
        <f t="shared" si="91"/>
        <v>0.60665440229130252</v>
      </c>
      <c r="BE95" s="214">
        <f t="shared" si="91"/>
        <v>1.7476837499999998E-2</v>
      </c>
      <c r="BF95" s="214">
        <f t="shared" si="91"/>
        <v>0</v>
      </c>
      <c r="BG95" s="214">
        <f t="shared" si="91"/>
        <v>5.5570432692307672E-2</v>
      </c>
      <c r="BH95" s="214">
        <f t="shared" si="91"/>
        <v>7.1769650416666664E-2</v>
      </c>
      <c r="BI95" s="214">
        <f t="shared" si="91"/>
        <v>0</v>
      </c>
      <c r="BJ95" s="214">
        <f t="shared" si="91"/>
        <v>0</v>
      </c>
      <c r="BK95" s="214">
        <f t="shared" si="91"/>
        <v>3.5398916666666662E-2</v>
      </c>
      <c r="BL95" s="214">
        <f t="shared" si="91"/>
        <v>3.7034790623999995E-2</v>
      </c>
      <c r="BM95" s="214">
        <f t="shared" si="91"/>
        <v>0.14752487499999997</v>
      </c>
      <c r="BN95" s="214">
        <f t="shared" si="91"/>
        <v>0.31482112499999998</v>
      </c>
      <c r="BO95" s="214">
        <f t="shared" si="91"/>
        <v>9.2085674999999978E-2</v>
      </c>
      <c r="BP95" s="214">
        <f t="shared" si="91"/>
        <v>9.4927947916666658E-2</v>
      </c>
      <c r="BQ95" s="214">
        <f t="shared" si="91"/>
        <v>0.12250854166666666</v>
      </c>
      <c r="BR95" s="214">
        <f t="shared" si="91"/>
        <v>9.0456924250000001E-2</v>
      </c>
      <c r="BS95" s="214">
        <f t="shared" si="91"/>
        <v>1.2937499999999999E-2</v>
      </c>
      <c r="BT95" s="214">
        <f t="shared" si="91"/>
        <v>7.0977999999999996E-3</v>
      </c>
      <c r="BU95" s="214">
        <f t="shared" si="91"/>
        <v>3.7260000000000001E-3</v>
      </c>
      <c r="BV95" s="214">
        <f t="shared" si="71"/>
        <v>0.11546257969645436</v>
      </c>
      <c r="BW95" s="214">
        <f t="shared" si="72"/>
        <v>5.0904063216335407E-2</v>
      </c>
      <c r="BX95" s="214">
        <f t="shared" si="73"/>
        <v>1.7861232808330268E-2</v>
      </c>
      <c r="BY95" s="214">
        <f t="shared" si="74"/>
        <v>6.6853413834725844E-2</v>
      </c>
      <c r="BZ95" s="214">
        <f t="shared" si="75"/>
        <v>1.9626493576421676E-2</v>
      </c>
      <c r="CA95" s="295">
        <f t="shared" si="76"/>
        <v>5.0269737855198908</v>
      </c>
      <c r="CB95" s="163">
        <f t="shared" si="89"/>
        <v>0.2</v>
      </c>
      <c r="CC95" s="163">
        <f t="shared" si="77"/>
        <v>0.52269737855198917</v>
      </c>
      <c r="CD95" s="163">
        <f t="shared" si="78"/>
        <v>0.22083333333333335</v>
      </c>
      <c r="CE95" s="165">
        <f t="shared" si="79"/>
        <v>4.2834430736345688</v>
      </c>
      <c r="CF95" s="163">
        <f>'Other Income'!$B$20/12</f>
        <v>1.0929316444444444</v>
      </c>
      <c r="CG95" s="302">
        <f t="shared" si="68"/>
        <v>5.5763747180790135</v>
      </c>
      <c r="CH95" s="295">
        <f t="shared" si="80"/>
        <v>4.7562660023876235</v>
      </c>
      <c r="CI95" s="163">
        <f t="shared" si="81"/>
        <v>0.2</v>
      </c>
      <c r="CJ95" s="163">
        <f t="shared" si="82"/>
        <v>0.49562660023876237</v>
      </c>
      <c r="CK95" s="163">
        <f t="shared" si="83"/>
        <v>0.22083333333333335</v>
      </c>
      <c r="CL95" s="165">
        <f t="shared" si="84"/>
        <v>4.039806068815528</v>
      </c>
      <c r="CM95" s="296">
        <f t="shared" si="85"/>
        <v>5.3327377132599727</v>
      </c>
    </row>
    <row r="96" spans="2:91" s="159" customFormat="1" x14ac:dyDescent="0.25">
      <c r="B96" s="257">
        <f t="shared" si="86"/>
        <v>75</v>
      </c>
      <c r="C96" s="255">
        <f t="shared" si="87"/>
        <v>47573</v>
      </c>
      <c r="D96" s="214">
        <f t="shared" si="88"/>
        <v>0.52514962412666888</v>
      </c>
      <c r="E96" s="214">
        <f t="shared" si="69"/>
        <v>0.16490137883333331</v>
      </c>
      <c r="F96" s="214">
        <f t="shared" si="69"/>
        <v>0.16101807799999998</v>
      </c>
      <c r="G96" s="214">
        <f t="shared" si="69"/>
        <v>9.9000000000000008E-3</v>
      </c>
      <c r="H96" s="214">
        <f t="shared" si="67"/>
        <v>1.8944812499999998E-2</v>
      </c>
      <c r="I96" s="214">
        <f t="shared" si="67"/>
        <v>3.2440924999999995E-2</v>
      </c>
      <c r="J96" s="214">
        <f t="shared" si="67"/>
        <v>5.7935418749999988E-2</v>
      </c>
      <c r="K96" s="214">
        <f t="shared" si="67"/>
        <v>5.9972068749999996E-2</v>
      </c>
      <c r="L96" s="214">
        <f t="shared" si="67"/>
        <v>2.4843162499999995E-2</v>
      </c>
      <c r="M96" s="214">
        <f t="shared" si="67"/>
        <v>3.364109374999999E-2</v>
      </c>
      <c r="N96" s="214">
        <f t="shared" si="67"/>
        <v>2.4796876983749994E-2</v>
      </c>
      <c r="O96" s="214">
        <f t="shared" si="67"/>
        <v>3.0434031249999997E-2</v>
      </c>
      <c r="P96" s="214">
        <f t="shared" si="67"/>
        <v>1.9749333333333334E-2</v>
      </c>
      <c r="Q96" s="214">
        <f t="shared" si="67"/>
        <v>0</v>
      </c>
      <c r="R96" s="214">
        <f t="shared" si="67"/>
        <v>4.6682486666666662E-2</v>
      </c>
      <c r="S96" s="214">
        <f t="shared" si="67"/>
        <v>8.7389477499999993E-2</v>
      </c>
      <c r="T96" s="214">
        <f t="shared" si="67"/>
        <v>0</v>
      </c>
      <c r="U96" s="214">
        <f t="shared" si="67"/>
        <v>0</v>
      </c>
      <c r="V96" s="214">
        <f t="shared" si="67"/>
        <v>1.6689949999999999E-2</v>
      </c>
      <c r="W96" s="214">
        <f t="shared" si="67"/>
        <v>1.8656066666666665E-2</v>
      </c>
      <c r="X96" s="214">
        <f t="shared" si="91"/>
        <v>1.7868077083333333E-2</v>
      </c>
      <c r="Y96" s="214">
        <f t="shared" si="91"/>
        <v>1.4406433333333335E-2</v>
      </c>
      <c r="Z96" s="214">
        <f t="shared" si="91"/>
        <v>2.6054208333333335E-2</v>
      </c>
      <c r="AA96" s="214">
        <f t="shared" si="91"/>
        <v>2.9756249999999995E-2</v>
      </c>
      <c r="AB96" s="214">
        <f t="shared" si="91"/>
        <v>2.8530292499999995E-2</v>
      </c>
      <c r="AC96" s="214">
        <f t="shared" si="91"/>
        <v>1.4957475E-2</v>
      </c>
      <c r="AD96" s="214">
        <f t="shared" si="91"/>
        <v>9.56498125E-3</v>
      </c>
      <c r="AE96" s="214">
        <f t="shared" si="91"/>
        <v>0</v>
      </c>
      <c r="AF96" s="214">
        <f t="shared" si="91"/>
        <v>0.16147690997760006</v>
      </c>
      <c r="AG96" s="214">
        <f t="shared" si="91"/>
        <v>0.17964099400000003</v>
      </c>
      <c r="AH96" s="214">
        <f t="shared" si="91"/>
        <v>0</v>
      </c>
      <c r="AI96" s="214">
        <f t="shared" si="91"/>
        <v>7.3829999999999998E-3</v>
      </c>
      <c r="AJ96" s="214">
        <f t="shared" si="91"/>
        <v>2.35934E-2</v>
      </c>
      <c r="AK96" s="214">
        <f t="shared" si="91"/>
        <v>0</v>
      </c>
      <c r="AL96" s="214">
        <f t="shared" si="91"/>
        <v>1.8825787499999996E-2</v>
      </c>
      <c r="AM96" s="214">
        <f t="shared" si="91"/>
        <v>2.2912312499999993E-2</v>
      </c>
      <c r="AN96" s="214">
        <f t="shared" si="91"/>
        <v>4.7421543749999996E-2</v>
      </c>
      <c r="AO96" s="214">
        <f t="shared" si="91"/>
        <v>2.9956652833333333E-2</v>
      </c>
      <c r="AP96" s="214">
        <f t="shared" si="91"/>
        <v>0.13890151374999998</v>
      </c>
      <c r="AQ96" s="214">
        <f t="shared" si="91"/>
        <v>0</v>
      </c>
      <c r="AR96" s="214">
        <f t="shared" si="91"/>
        <v>4.0790323762499997E-2</v>
      </c>
      <c r="AS96" s="214">
        <f t="shared" si="91"/>
        <v>2.0293762499999996E-2</v>
      </c>
      <c r="AT96" s="214">
        <f t="shared" si="91"/>
        <v>1.5897552083333336E-2</v>
      </c>
      <c r="AU96" s="214">
        <f t="shared" si="91"/>
        <v>3.2035358333333333E-2</v>
      </c>
      <c r="AV96" s="214">
        <f t="shared" si="91"/>
        <v>3.9146E-2</v>
      </c>
      <c r="AW96" s="214">
        <f t="shared" si="91"/>
        <v>3.8346328333333332E-2</v>
      </c>
      <c r="AX96" s="214">
        <f t="shared" si="91"/>
        <v>0.14040500732142852</v>
      </c>
      <c r="AY96" s="214">
        <f t="shared" si="91"/>
        <v>5.2265199999999998E-2</v>
      </c>
      <c r="AZ96" s="214">
        <f t="shared" si="91"/>
        <v>5.8454499999999993E-2</v>
      </c>
      <c r="BA96" s="214">
        <f t="shared" si="91"/>
        <v>0.12607639366666665</v>
      </c>
      <c r="BB96" s="214">
        <f t="shared" si="91"/>
        <v>0.3295575435264001</v>
      </c>
      <c r="BC96" s="214">
        <f t="shared" si="91"/>
        <v>0.10487802857142857</v>
      </c>
      <c r="BD96" s="214">
        <f t="shared" si="91"/>
        <v>0.60665440229130252</v>
      </c>
      <c r="BE96" s="214">
        <f t="shared" si="91"/>
        <v>1.7476837499999998E-2</v>
      </c>
      <c r="BF96" s="214">
        <f t="shared" si="91"/>
        <v>0</v>
      </c>
      <c r="BG96" s="214">
        <f t="shared" si="91"/>
        <v>5.5570432692307672E-2</v>
      </c>
      <c r="BH96" s="214">
        <f t="shared" si="91"/>
        <v>7.1769650416666664E-2</v>
      </c>
      <c r="BI96" s="214">
        <f t="shared" si="91"/>
        <v>0</v>
      </c>
      <c r="BJ96" s="214">
        <f t="shared" si="91"/>
        <v>0</v>
      </c>
      <c r="BK96" s="214">
        <f t="shared" si="91"/>
        <v>3.5398916666666662E-2</v>
      </c>
      <c r="BL96" s="214">
        <f t="shared" si="91"/>
        <v>3.7034790623999995E-2</v>
      </c>
      <c r="BM96" s="214">
        <f t="shared" si="91"/>
        <v>0.14752487499999997</v>
      </c>
      <c r="BN96" s="214">
        <f t="shared" si="91"/>
        <v>0.31482112499999998</v>
      </c>
      <c r="BO96" s="214">
        <f t="shared" si="91"/>
        <v>9.2085674999999978E-2</v>
      </c>
      <c r="BP96" s="214">
        <f t="shared" si="91"/>
        <v>9.4927947916666658E-2</v>
      </c>
      <c r="BQ96" s="214">
        <f t="shared" si="91"/>
        <v>0.12250854166666666</v>
      </c>
      <c r="BR96" s="214">
        <f t="shared" si="91"/>
        <v>9.0456924250000001E-2</v>
      </c>
      <c r="BS96" s="214">
        <f t="shared" si="91"/>
        <v>1.2937499999999999E-2</v>
      </c>
      <c r="BT96" s="214">
        <f t="shared" si="91"/>
        <v>7.0977999999999996E-3</v>
      </c>
      <c r="BU96" s="214">
        <f t="shared" si="91"/>
        <v>3.7260000000000001E-3</v>
      </c>
      <c r="BV96" s="214">
        <f t="shared" si="71"/>
        <v>0.11546257969645436</v>
      </c>
      <c r="BW96" s="214">
        <f t="shared" si="72"/>
        <v>5.0904063216335407E-2</v>
      </c>
      <c r="BX96" s="214">
        <f t="shared" si="73"/>
        <v>1.7861232808330268E-2</v>
      </c>
      <c r="BY96" s="214">
        <f t="shared" si="74"/>
        <v>6.6853413834725844E-2</v>
      </c>
      <c r="BZ96" s="214">
        <f t="shared" si="75"/>
        <v>1.9626493576421676E-2</v>
      </c>
      <c r="CA96" s="295">
        <f t="shared" si="76"/>
        <v>5.0832398166763202</v>
      </c>
      <c r="CB96" s="163">
        <f t="shared" si="89"/>
        <v>0.2</v>
      </c>
      <c r="CC96" s="163">
        <f t="shared" si="77"/>
        <v>0.52832398166763206</v>
      </c>
      <c r="CD96" s="163">
        <f t="shared" si="78"/>
        <v>0.22083333333333335</v>
      </c>
      <c r="CE96" s="165">
        <f t="shared" si="79"/>
        <v>4.334082501675355</v>
      </c>
      <c r="CF96" s="163">
        <f>'Other Income'!$B$20/12</f>
        <v>1.0929316444444444</v>
      </c>
      <c r="CG96" s="302">
        <f t="shared" si="68"/>
        <v>5.6270141461197998</v>
      </c>
      <c r="CH96" s="295">
        <f t="shared" si="80"/>
        <v>4.8125320335440529</v>
      </c>
      <c r="CI96" s="163">
        <f t="shared" si="81"/>
        <v>0.2</v>
      </c>
      <c r="CJ96" s="163">
        <f t="shared" si="82"/>
        <v>0.50125320335440537</v>
      </c>
      <c r="CK96" s="163">
        <f t="shared" si="83"/>
        <v>0.22083333333333335</v>
      </c>
      <c r="CL96" s="165">
        <f t="shared" si="84"/>
        <v>4.0904454968563142</v>
      </c>
      <c r="CM96" s="296">
        <f t="shared" si="85"/>
        <v>5.383377141300759</v>
      </c>
    </row>
    <row r="97" spans="2:91" s="159" customFormat="1" x14ac:dyDescent="0.25">
      <c r="B97" s="257">
        <f t="shared" si="86"/>
        <v>76</v>
      </c>
      <c r="C97" s="255">
        <f t="shared" si="87"/>
        <v>47603</v>
      </c>
      <c r="D97" s="214">
        <f t="shared" si="88"/>
        <v>0.52514962412666888</v>
      </c>
      <c r="E97" s="214">
        <f t="shared" si="69"/>
        <v>0.16490137883333331</v>
      </c>
      <c r="F97" s="214">
        <f t="shared" si="69"/>
        <v>0.16101807799999998</v>
      </c>
      <c r="G97" s="214">
        <f t="shared" si="69"/>
        <v>9.9000000000000008E-3</v>
      </c>
      <c r="H97" s="214">
        <f t="shared" si="67"/>
        <v>1.8944812499999998E-2</v>
      </c>
      <c r="I97" s="214">
        <f t="shared" si="67"/>
        <v>3.2440924999999995E-2</v>
      </c>
      <c r="J97" s="214">
        <f t="shared" si="67"/>
        <v>5.7935418749999988E-2</v>
      </c>
      <c r="K97" s="214">
        <f t="shared" si="67"/>
        <v>5.9972068749999996E-2</v>
      </c>
      <c r="L97" s="214">
        <f t="shared" si="67"/>
        <v>2.4843162499999995E-2</v>
      </c>
      <c r="M97" s="214">
        <f t="shared" si="67"/>
        <v>3.364109374999999E-2</v>
      </c>
      <c r="N97" s="214">
        <f t="shared" si="67"/>
        <v>2.4796876983749994E-2</v>
      </c>
      <c r="O97" s="214">
        <f t="shared" si="67"/>
        <v>3.0434031249999997E-2</v>
      </c>
      <c r="P97" s="214">
        <f t="shared" si="67"/>
        <v>1.9749333333333334E-2</v>
      </c>
      <c r="Q97" s="214">
        <f t="shared" si="67"/>
        <v>0</v>
      </c>
      <c r="R97" s="214">
        <f t="shared" si="67"/>
        <v>4.6682486666666662E-2</v>
      </c>
      <c r="S97" s="214">
        <f t="shared" si="67"/>
        <v>8.7389477499999993E-2</v>
      </c>
      <c r="T97" s="214">
        <f t="shared" si="67"/>
        <v>0</v>
      </c>
      <c r="U97" s="214">
        <f t="shared" si="67"/>
        <v>0</v>
      </c>
      <c r="V97" s="214">
        <f t="shared" si="67"/>
        <v>1.6689949999999999E-2</v>
      </c>
      <c r="W97" s="214">
        <f t="shared" si="67"/>
        <v>1.8656066666666665E-2</v>
      </c>
      <c r="X97" s="214">
        <f t="shared" si="91"/>
        <v>1.7868077083333333E-2</v>
      </c>
      <c r="Y97" s="214">
        <f t="shared" si="91"/>
        <v>1.4406433333333335E-2</v>
      </c>
      <c r="Z97" s="214">
        <f t="shared" si="91"/>
        <v>2.6054208333333335E-2</v>
      </c>
      <c r="AA97" s="214">
        <f t="shared" si="91"/>
        <v>2.9756249999999995E-2</v>
      </c>
      <c r="AB97" s="214">
        <f t="shared" si="91"/>
        <v>2.8530292499999995E-2</v>
      </c>
      <c r="AC97" s="214">
        <f t="shared" ref="AC97:BU97" si="92">IF($C97&gt;AC$14,AC96,IF(AND(MONTH($C97)-MONTH(AC$5)=0,MOD((YEAR(AC$5)-YEAR($C97)),3)=0),AC96*(1+AC$16),AC96))</f>
        <v>1.4957475E-2</v>
      </c>
      <c r="AD97" s="214">
        <f t="shared" si="92"/>
        <v>9.56498125E-3</v>
      </c>
      <c r="AE97" s="214">
        <f t="shared" si="92"/>
        <v>0</v>
      </c>
      <c r="AF97" s="214">
        <f t="shared" si="92"/>
        <v>0.16147690997760006</v>
      </c>
      <c r="AG97" s="214">
        <f t="shared" si="92"/>
        <v>0.17964099400000003</v>
      </c>
      <c r="AH97" s="214">
        <f t="shared" si="92"/>
        <v>0</v>
      </c>
      <c r="AI97" s="214">
        <f t="shared" si="92"/>
        <v>7.3829999999999998E-3</v>
      </c>
      <c r="AJ97" s="214">
        <f t="shared" si="92"/>
        <v>2.35934E-2</v>
      </c>
      <c r="AK97" s="214">
        <f t="shared" si="92"/>
        <v>0</v>
      </c>
      <c r="AL97" s="214">
        <f t="shared" si="92"/>
        <v>1.8825787499999996E-2</v>
      </c>
      <c r="AM97" s="214">
        <f t="shared" si="92"/>
        <v>2.2912312499999993E-2</v>
      </c>
      <c r="AN97" s="214">
        <f t="shared" si="92"/>
        <v>4.7421543749999996E-2</v>
      </c>
      <c r="AO97" s="214">
        <f t="shared" si="92"/>
        <v>2.9956652833333333E-2</v>
      </c>
      <c r="AP97" s="214">
        <f t="shared" si="92"/>
        <v>0.13890151374999998</v>
      </c>
      <c r="AQ97" s="214">
        <f t="shared" si="92"/>
        <v>0</v>
      </c>
      <c r="AR97" s="214">
        <f t="shared" si="92"/>
        <v>4.0790323762499997E-2</v>
      </c>
      <c r="AS97" s="214">
        <f t="shared" si="92"/>
        <v>2.0293762499999996E-2</v>
      </c>
      <c r="AT97" s="214">
        <f t="shared" si="92"/>
        <v>1.5897552083333336E-2</v>
      </c>
      <c r="AU97" s="214">
        <f t="shared" si="92"/>
        <v>3.2035358333333333E-2</v>
      </c>
      <c r="AV97" s="214">
        <f t="shared" si="92"/>
        <v>3.9146E-2</v>
      </c>
      <c r="AW97" s="214">
        <f t="shared" si="92"/>
        <v>3.8346328333333332E-2</v>
      </c>
      <c r="AX97" s="214">
        <f t="shared" si="92"/>
        <v>0.14040500732142852</v>
      </c>
      <c r="AY97" s="214">
        <f t="shared" si="92"/>
        <v>5.2265199999999998E-2</v>
      </c>
      <c r="AZ97" s="214">
        <f t="shared" si="92"/>
        <v>5.8454499999999993E-2</v>
      </c>
      <c r="BA97" s="214">
        <f t="shared" si="92"/>
        <v>0.12607639366666665</v>
      </c>
      <c r="BB97" s="214">
        <f t="shared" si="92"/>
        <v>0.3295575435264001</v>
      </c>
      <c r="BC97" s="214">
        <f t="shared" si="92"/>
        <v>0.10487802857142857</v>
      </c>
      <c r="BD97" s="214">
        <f t="shared" si="92"/>
        <v>0.60665440229130252</v>
      </c>
      <c r="BE97" s="214">
        <f t="shared" si="92"/>
        <v>1.7476837499999998E-2</v>
      </c>
      <c r="BF97" s="214">
        <f t="shared" si="92"/>
        <v>0</v>
      </c>
      <c r="BG97" s="214">
        <f t="shared" si="92"/>
        <v>5.5570432692307672E-2</v>
      </c>
      <c r="BH97" s="214">
        <f t="shared" si="92"/>
        <v>7.1769650416666664E-2</v>
      </c>
      <c r="BI97" s="214">
        <f t="shared" si="92"/>
        <v>0</v>
      </c>
      <c r="BJ97" s="214">
        <f t="shared" si="92"/>
        <v>0</v>
      </c>
      <c r="BK97" s="214">
        <f t="shared" si="92"/>
        <v>3.5398916666666662E-2</v>
      </c>
      <c r="BL97" s="214">
        <f t="shared" si="92"/>
        <v>3.7034790623999995E-2</v>
      </c>
      <c r="BM97" s="214">
        <f t="shared" si="92"/>
        <v>0.14752487499999997</v>
      </c>
      <c r="BN97" s="214">
        <f t="shared" si="92"/>
        <v>0.31482112499999998</v>
      </c>
      <c r="BO97" s="214">
        <f t="shared" si="92"/>
        <v>9.2085674999999978E-2</v>
      </c>
      <c r="BP97" s="214">
        <f t="shared" si="92"/>
        <v>9.4927947916666658E-2</v>
      </c>
      <c r="BQ97" s="214">
        <f t="shared" si="92"/>
        <v>0.12250854166666666</v>
      </c>
      <c r="BR97" s="214">
        <f t="shared" si="92"/>
        <v>9.0456924250000001E-2</v>
      </c>
      <c r="BS97" s="214">
        <f t="shared" si="92"/>
        <v>1.2937499999999999E-2</v>
      </c>
      <c r="BT97" s="214">
        <f t="shared" si="92"/>
        <v>7.0977999999999996E-3</v>
      </c>
      <c r="BU97" s="214">
        <f t="shared" si="92"/>
        <v>3.7260000000000001E-3</v>
      </c>
      <c r="BV97" s="214">
        <f t="shared" si="71"/>
        <v>0.11546257969645436</v>
      </c>
      <c r="BW97" s="214">
        <f t="shared" si="72"/>
        <v>5.0904063216335407E-2</v>
      </c>
      <c r="BX97" s="214">
        <f t="shared" si="73"/>
        <v>1.7861232808330268E-2</v>
      </c>
      <c r="BY97" s="214">
        <f t="shared" si="74"/>
        <v>6.6853413834725844E-2</v>
      </c>
      <c r="BZ97" s="214">
        <f t="shared" si="75"/>
        <v>1.9626493576421676E-2</v>
      </c>
      <c r="CA97" s="295">
        <f t="shared" si="76"/>
        <v>5.0832398166763202</v>
      </c>
      <c r="CB97" s="163">
        <f t="shared" si="89"/>
        <v>0.2</v>
      </c>
      <c r="CC97" s="163">
        <f t="shared" si="77"/>
        <v>0.52832398166763206</v>
      </c>
      <c r="CD97" s="163">
        <f t="shared" si="78"/>
        <v>0.22083333333333335</v>
      </c>
      <c r="CE97" s="165">
        <f t="shared" si="79"/>
        <v>4.334082501675355</v>
      </c>
      <c r="CF97" s="163">
        <f>'Other Income'!$B$20/12</f>
        <v>1.0929316444444444</v>
      </c>
      <c r="CG97" s="302">
        <f t="shared" si="68"/>
        <v>5.6270141461197998</v>
      </c>
      <c r="CH97" s="295">
        <f t="shared" si="80"/>
        <v>4.8125320335440529</v>
      </c>
      <c r="CI97" s="163">
        <f t="shared" si="81"/>
        <v>0.2</v>
      </c>
      <c r="CJ97" s="163">
        <f t="shared" si="82"/>
        <v>0.50125320335440537</v>
      </c>
      <c r="CK97" s="163">
        <f t="shared" si="83"/>
        <v>0.22083333333333335</v>
      </c>
      <c r="CL97" s="165">
        <f t="shared" si="84"/>
        <v>4.0904454968563142</v>
      </c>
      <c r="CM97" s="296">
        <f t="shared" si="85"/>
        <v>5.383377141300759</v>
      </c>
    </row>
    <row r="98" spans="2:91" s="159" customFormat="1" x14ac:dyDescent="0.25">
      <c r="B98" s="257">
        <f t="shared" si="86"/>
        <v>77</v>
      </c>
      <c r="C98" s="255">
        <f t="shared" si="87"/>
        <v>47634</v>
      </c>
      <c r="D98" s="214">
        <f t="shared" si="88"/>
        <v>0.52514962412666888</v>
      </c>
      <c r="E98" s="214">
        <f t="shared" si="69"/>
        <v>0.16490137883333331</v>
      </c>
      <c r="F98" s="214">
        <f t="shared" si="69"/>
        <v>0.16101807799999998</v>
      </c>
      <c r="G98" s="214">
        <f t="shared" si="69"/>
        <v>9.9000000000000008E-3</v>
      </c>
      <c r="H98" s="214">
        <f t="shared" si="67"/>
        <v>1.8944812499999998E-2</v>
      </c>
      <c r="I98" s="214">
        <f t="shared" si="67"/>
        <v>3.2440924999999995E-2</v>
      </c>
      <c r="J98" s="214">
        <f t="shared" si="67"/>
        <v>5.7935418749999988E-2</v>
      </c>
      <c r="K98" s="214">
        <f t="shared" si="67"/>
        <v>5.9972068749999996E-2</v>
      </c>
      <c r="L98" s="214">
        <f t="shared" si="67"/>
        <v>2.4843162499999995E-2</v>
      </c>
      <c r="M98" s="214">
        <f t="shared" si="67"/>
        <v>3.364109374999999E-2</v>
      </c>
      <c r="N98" s="214">
        <f t="shared" si="67"/>
        <v>2.4796876983749994E-2</v>
      </c>
      <c r="O98" s="214">
        <f t="shared" si="67"/>
        <v>3.0434031249999997E-2</v>
      </c>
      <c r="P98" s="214">
        <f t="shared" si="67"/>
        <v>1.9749333333333334E-2</v>
      </c>
      <c r="Q98" s="214">
        <f t="shared" si="67"/>
        <v>0</v>
      </c>
      <c r="R98" s="214">
        <f t="shared" si="67"/>
        <v>4.6682486666666662E-2</v>
      </c>
      <c r="S98" s="214">
        <f t="shared" si="67"/>
        <v>8.7389477499999993E-2</v>
      </c>
      <c r="T98" s="214">
        <f t="shared" si="67"/>
        <v>0</v>
      </c>
      <c r="U98" s="214">
        <f t="shared" si="67"/>
        <v>0</v>
      </c>
      <c r="V98" s="214">
        <f t="shared" si="67"/>
        <v>1.6689949999999999E-2</v>
      </c>
      <c r="W98" s="214">
        <f t="shared" si="67"/>
        <v>1.8656066666666665E-2</v>
      </c>
      <c r="X98" s="214">
        <f t="shared" ref="X98:BU100" si="93">IF($C98&gt;X$14,X97,IF(AND(MONTH($C98)-MONTH(X$5)=0,MOD((YEAR(X$5)-YEAR($C98)),3)=0),X97*(1+X$16),X97))</f>
        <v>1.7868077083333333E-2</v>
      </c>
      <c r="Y98" s="214">
        <f t="shared" si="93"/>
        <v>1.4406433333333335E-2</v>
      </c>
      <c r="Z98" s="214">
        <f t="shared" si="93"/>
        <v>2.6054208333333335E-2</v>
      </c>
      <c r="AA98" s="214">
        <f t="shared" si="93"/>
        <v>2.9756249999999995E-2</v>
      </c>
      <c r="AB98" s="214">
        <f t="shared" si="93"/>
        <v>2.8530292499999995E-2</v>
      </c>
      <c r="AC98" s="214">
        <f t="shared" si="93"/>
        <v>1.4957475E-2</v>
      </c>
      <c r="AD98" s="214">
        <f t="shared" si="93"/>
        <v>9.56498125E-3</v>
      </c>
      <c r="AE98" s="214">
        <f t="shared" si="93"/>
        <v>0</v>
      </c>
      <c r="AF98" s="214">
        <f t="shared" si="93"/>
        <v>0.16147690997760006</v>
      </c>
      <c r="AG98" s="214">
        <f t="shared" si="93"/>
        <v>0.17964099400000003</v>
      </c>
      <c r="AH98" s="214">
        <f t="shared" si="93"/>
        <v>0</v>
      </c>
      <c r="AI98" s="214">
        <f t="shared" si="93"/>
        <v>7.3829999999999998E-3</v>
      </c>
      <c r="AJ98" s="214">
        <f t="shared" si="93"/>
        <v>2.35934E-2</v>
      </c>
      <c r="AK98" s="214">
        <f t="shared" si="93"/>
        <v>0</v>
      </c>
      <c r="AL98" s="214">
        <f t="shared" si="93"/>
        <v>1.8825787499999996E-2</v>
      </c>
      <c r="AM98" s="214">
        <f t="shared" si="93"/>
        <v>2.2912312499999993E-2</v>
      </c>
      <c r="AN98" s="214">
        <f t="shared" si="93"/>
        <v>4.7421543749999996E-2</v>
      </c>
      <c r="AO98" s="214">
        <f t="shared" si="93"/>
        <v>2.9956652833333333E-2</v>
      </c>
      <c r="AP98" s="214">
        <f t="shared" si="93"/>
        <v>0.13890151374999998</v>
      </c>
      <c r="AQ98" s="214">
        <f t="shared" si="93"/>
        <v>0</v>
      </c>
      <c r="AR98" s="214">
        <f t="shared" si="93"/>
        <v>4.0790323762499997E-2</v>
      </c>
      <c r="AS98" s="214">
        <f t="shared" si="93"/>
        <v>2.0293762499999996E-2</v>
      </c>
      <c r="AT98" s="214">
        <f t="shared" si="93"/>
        <v>1.5897552083333336E-2</v>
      </c>
      <c r="AU98" s="214">
        <f t="shared" si="93"/>
        <v>3.2035358333333333E-2</v>
      </c>
      <c r="AV98" s="214">
        <f t="shared" si="93"/>
        <v>3.9146E-2</v>
      </c>
      <c r="AW98" s="214">
        <f t="shared" si="93"/>
        <v>3.8346328333333332E-2</v>
      </c>
      <c r="AX98" s="214">
        <f t="shared" si="93"/>
        <v>0.14040500732142852</v>
      </c>
      <c r="AY98" s="214">
        <f t="shared" si="93"/>
        <v>5.2265199999999998E-2</v>
      </c>
      <c r="AZ98" s="214">
        <f t="shared" si="93"/>
        <v>5.8454499999999993E-2</v>
      </c>
      <c r="BA98" s="214">
        <f t="shared" si="93"/>
        <v>0.12607639366666665</v>
      </c>
      <c r="BB98" s="214">
        <f t="shared" si="93"/>
        <v>0.3295575435264001</v>
      </c>
      <c r="BC98" s="214">
        <f t="shared" si="93"/>
        <v>0.10487802857142857</v>
      </c>
      <c r="BD98" s="214">
        <f t="shared" si="93"/>
        <v>0.60665440229130252</v>
      </c>
      <c r="BE98" s="214">
        <f t="shared" si="93"/>
        <v>1.7476837499999998E-2</v>
      </c>
      <c r="BF98" s="214">
        <f t="shared" si="93"/>
        <v>0</v>
      </c>
      <c r="BG98" s="214">
        <f t="shared" si="93"/>
        <v>5.5570432692307672E-2</v>
      </c>
      <c r="BH98" s="214">
        <f t="shared" si="93"/>
        <v>7.1769650416666664E-2</v>
      </c>
      <c r="BI98" s="214">
        <f t="shared" si="93"/>
        <v>0</v>
      </c>
      <c r="BJ98" s="214">
        <f t="shared" si="93"/>
        <v>0</v>
      </c>
      <c r="BK98" s="214">
        <f t="shared" si="93"/>
        <v>3.5398916666666662E-2</v>
      </c>
      <c r="BL98" s="214">
        <f t="shared" si="93"/>
        <v>3.7034790623999995E-2</v>
      </c>
      <c r="BM98" s="214">
        <f t="shared" si="93"/>
        <v>0.14752487499999997</v>
      </c>
      <c r="BN98" s="214">
        <f t="shared" si="93"/>
        <v>0.31482112499999998</v>
      </c>
      <c r="BO98" s="214">
        <f t="shared" si="93"/>
        <v>9.2085674999999978E-2</v>
      </c>
      <c r="BP98" s="214">
        <f t="shared" si="93"/>
        <v>9.4927947916666658E-2</v>
      </c>
      <c r="BQ98" s="214">
        <f t="shared" si="93"/>
        <v>0.12250854166666666</v>
      </c>
      <c r="BR98" s="214">
        <f t="shared" si="93"/>
        <v>9.0456924250000001E-2</v>
      </c>
      <c r="BS98" s="214">
        <f t="shared" si="93"/>
        <v>1.2937499999999999E-2</v>
      </c>
      <c r="BT98" s="214">
        <f t="shared" si="93"/>
        <v>7.0977999999999996E-3</v>
      </c>
      <c r="BU98" s="214">
        <f t="shared" si="93"/>
        <v>3.7260000000000001E-3</v>
      </c>
      <c r="BV98" s="214">
        <f t="shared" si="71"/>
        <v>0.11546257969645436</v>
      </c>
      <c r="BW98" s="214">
        <f t="shared" si="72"/>
        <v>5.0904063216335407E-2</v>
      </c>
      <c r="BX98" s="214">
        <f t="shared" si="73"/>
        <v>1.7861232808330268E-2</v>
      </c>
      <c r="BY98" s="214">
        <f t="shared" si="74"/>
        <v>6.6853413834725844E-2</v>
      </c>
      <c r="BZ98" s="214">
        <f t="shared" si="75"/>
        <v>1.9626493576421676E-2</v>
      </c>
      <c r="CA98" s="295">
        <f t="shared" si="76"/>
        <v>5.0832398166763202</v>
      </c>
      <c r="CB98" s="163">
        <f t="shared" si="89"/>
        <v>0.2</v>
      </c>
      <c r="CC98" s="163">
        <f t="shared" si="77"/>
        <v>0.52832398166763206</v>
      </c>
      <c r="CD98" s="163">
        <f t="shared" si="78"/>
        <v>0.22083333333333335</v>
      </c>
      <c r="CE98" s="165">
        <f t="shared" si="79"/>
        <v>4.334082501675355</v>
      </c>
      <c r="CF98" s="163">
        <f>'Other Income'!$B$20/12</f>
        <v>1.0929316444444444</v>
      </c>
      <c r="CG98" s="302">
        <f t="shared" si="68"/>
        <v>5.6270141461197998</v>
      </c>
      <c r="CH98" s="295">
        <f t="shared" si="80"/>
        <v>4.8125320335440529</v>
      </c>
      <c r="CI98" s="163">
        <f t="shared" si="81"/>
        <v>0.2</v>
      </c>
      <c r="CJ98" s="163">
        <f t="shared" si="82"/>
        <v>0.50125320335440537</v>
      </c>
      <c r="CK98" s="163">
        <f t="shared" si="83"/>
        <v>0.22083333333333335</v>
      </c>
      <c r="CL98" s="165">
        <f t="shared" si="84"/>
        <v>4.0904454968563142</v>
      </c>
      <c r="CM98" s="296">
        <f t="shared" si="85"/>
        <v>5.383377141300759</v>
      </c>
    </row>
    <row r="99" spans="2:91" s="159" customFormat="1" x14ac:dyDescent="0.25">
      <c r="B99" s="257">
        <f t="shared" si="86"/>
        <v>78</v>
      </c>
      <c r="C99" s="255">
        <f t="shared" si="87"/>
        <v>47664</v>
      </c>
      <c r="D99" s="214">
        <f t="shared" si="88"/>
        <v>0.52514962412666888</v>
      </c>
      <c r="E99" s="214">
        <f t="shared" si="69"/>
        <v>0.16490137883333331</v>
      </c>
      <c r="F99" s="214">
        <f t="shared" si="69"/>
        <v>0.16101807799999998</v>
      </c>
      <c r="G99" s="214">
        <f t="shared" si="69"/>
        <v>9.9000000000000008E-3</v>
      </c>
      <c r="H99" s="214">
        <f t="shared" si="67"/>
        <v>1.8944812499999998E-2</v>
      </c>
      <c r="I99" s="214">
        <f t="shared" si="67"/>
        <v>3.2440924999999995E-2</v>
      </c>
      <c r="J99" s="214">
        <f t="shared" si="67"/>
        <v>5.7935418749999988E-2</v>
      </c>
      <c r="K99" s="214">
        <f t="shared" si="67"/>
        <v>5.9972068749999996E-2</v>
      </c>
      <c r="L99" s="214">
        <f t="shared" si="67"/>
        <v>2.4843162499999995E-2</v>
      </c>
      <c r="M99" s="214">
        <f t="shared" si="67"/>
        <v>3.364109374999999E-2</v>
      </c>
      <c r="N99" s="214">
        <f t="shared" si="67"/>
        <v>2.4796876983749994E-2</v>
      </c>
      <c r="O99" s="214">
        <f t="shared" si="67"/>
        <v>3.0434031249999997E-2</v>
      </c>
      <c r="P99" s="214">
        <f t="shared" si="67"/>
        <v>1.9749333333333334E-2</v>
      </c>
      <c r="Q99" s="214">
        <f t="shared" si="67"/>
        <v>0</v>
      </c>
      <c r="R99" s="214">
        <f t="shared" si="67"/>
        <v>4.6682486666666662E-2</v>
      </c>
      <c r="S99" s="214">
        <f t="shared" si="67"/>
        <v>8.7389477499999993E-2</v>
      </c>
      <c r="T99" s="214">
        <f t="shared" si="67"/>
        <v>0</v>
      </c>
      <c r="U99" s="214">
        <f t="shared" si="67"/>
        <v>0</v>
      </c>
      <c r="V99" s="214">
        <f t="shared" si="67"/>
        <v>1.6689949999999999E-2</v>
      </c>
      <c r="W99" s="214">
        <f t="shared" si="67"/>
        <v>1.8656066666666665E-2</v>
      </c>
      <c r="X99" s="214">
        <f t="shared" si="93"/>
        <v>1.7868077083333333E-2</v>
      </c>
      <c r="Y99" s="214">
        <f t="shared" si="93"/>
        <v>1.4406433333333335E-2</v>
      </c>
      <c r="Z99" s="214">
        <f t="shared" si="93"/>
        <v>2.6054208333333335E-2</v>
      </c>
      <c r="AA99" s="214">
        <f t="shared" si="93"/>
        <v>2.9756249999999995E-2</v>
      </c>
      <c r="AB99" s="214">
        <f t="shared" si="93"/>
        <v>2.8530292499999995E-2</v>
      </c>
      <c r="AC99" s="214">
        <f t="shared" si="93"/>
        <v>1.4957475E-2</v>
      </c>
      <c r="AD99" s="214">
        <f t="shared" si="93"/>
        <v>9.56498125E-3</v>
      </c>
      <c r="AE99" s="214">
        <f t="shared" si="93"/>
        <v>0</v>
      </c>
      <c r="AF99" s="214">
        <f t="shared" si="93"/>
        <v>0.16147690997760006</v>
      </c>
      <c r="AG99" s="214">
        <f t="shared" si="93"/>
        <v>0.17964099400000003</v>
      </c>
      <c r="AH99" s="214">
        <f t="shared" si="93"/>
        <v>0</v>
      </c>
      <c r="AI99" s="214">
        <f t="shared" si="93"/>
        <v>7.3829999999999998E-3</v>
      </c>
      <c r="AJ99" s="214">
        <f t="shared" si="93"/>
        <v>2.35934E-2</v>
      </c>
      <c r="AK99" s="214">
        <f t="shared" si="93"/>
        <v>0</v>
      </c>
      <c r="AL99" s="214">
        <f t="shared" si="93"/>
        <v>1.8825787499999996E-2</v>
      </c>
      <c r="AM99" s="214">
        <f t="shared" si="93"/>
        <v>2.2912312499999993E-2</v>
      </c>
      <c r="AN99" s="214">
        <f t="shared" si="93"/>
        <v>4.7421543749999996E-2</v>
      </c>
      <c r="AO99" s="214">
        <f t="shared" si="93"/>
        <v>2.9956652833333333E-2</v>
      </c>
      <c r="AP99" s="214">
        <f t="shared" si="93"/>
        <v>0.13890151374999998</v>
      </c>
      <c r="AQ99" s="214">
        <f t="shared" si="93"/>
        <v>0</v>
      </c>
      <c r="AR99" s="214">
        <f t="shared" si="93"/>
        <v>4.0790323762499997E-2</v>
      </c>
      <c r="AS99" s="214">
        <f t="shared" si="93"/>
        <v>2.0293762499999996E-2</v>
      </c>
      <c r="AT99" s="214">
        <f t="shared" si="93"/>
        <v>1.5897552083333336E-2</v>
      </c>
      <c r="AU99" s="214">
        <f t="shared" si="93"/>
        <v>3.2035358333333333E-2</v>
      </c>
      <c r="AV99" s="214">
        <f t="shared" si="93"/>
        <v>3.9146E-2</v>
      </c>
      <c r="AW99" s="214">
        <f t="shared" si="93"/>
        <v>3.8346328333333332E-2</v>
      </c>
      <c r="AX99" s="214">
        <f t="shared" si="93"/>
        <v>0.14040500732142852</v>
      </c>
      <c r="AY99" s="214">
        <f t="shared" si="93"/>
        <v>5.2265199999999998E-2</v>
      </c>
      <c r="AZ99" s="214">
        <f t="shared" si="93"/>
        <v>5.8454499999999993E-2</v>
      </c>
      <c r="BA99" s="214">
        <f t="shared" si="93"/>
        <v>0.12607639366666665</v>
      </c>
      <c r="BB99" s="214">
        <f t="shared" si="93"/>
        <v>0.3295575435264001</v>
      </c>
      <c r="BC99" s="214">
        <f t="shared" si="93"/>
        <v>0.10487802857142857</v>
      </c>
      <c r="BD99" s="214">
        <f t="shared" si="93"/>
        <v>0.60665440229130252</v>
      </c>
      <c r="BE99" s="214">
        <f t="shared" si="93"/>
        <v>1.7476837499999998E-2</v>
      </c>
      <c r="BF99" s="214">
        <f t="shared" si="93"/>
        <v>0</v>
      </c>
      <c r="BG99" s="214">
        <f t="shared" si="93"/>
        <v>5.5570432692307672E-2</v>
      </c>
      <c r="BH99" s="214">
        <f t="shared" si="93"/>
        <v>7.1769650416666664E-2</v>
      </c>
      <c r="BI99" s="214">
        <f t="shared" si="93"/>
        <v>0</v>
      </c>
      <c r="BJ99" s="214">
        <f t="shared" si="93"/>
        <v>0</v>
      </c>
      <c r="BK99" s="214">
        <f t="shared" si="93"/>
        <v>3.5398916666666662E-2</v>
      </c>
      <c r="BL99" s="214">
        <f t="shared" si="93"/>
        <v>3.7034790623999995E-2</v>
      </c>
      <c r="BM99" s="214">
        <f t="shared" si="93"/>
        <v>0.14752487499999997</v>
      </c>
      <c r="BN99" s="214">
        <f t="shared" si="93"/>
        <v>0.31482112499999998</v>
      </c>
      <c r="BO99" s="214">
        <f t="shared" si="93"/>
        <v>9.2085674999999978E-2</v>
      </c>
      <c r="BP99" s="214">
        <f t="shared" si="93"/>
        <v>9.4927947916666658E-2</v>
      </c>
      <c r="BQ99" s="214">
        <f t="shared" si="93"/>
        <v>0.12250854166666666</v>
      </c>
      <c r="BR99" s="214">
        <f t="shared" si="93"/>
        <v>9.0456924250000001E-2</v>
      </c>
      <c r="BS99" s="214">
        <f t="shared" si="93"/>
        <v>1.2937499999999999E-2</v>
      </c>
      <c r="BT99" s="214">
        <f t="shared" si="93"/>
        <v>7.0977999999999996E-3</v>
      </c>
      <c r="BU99" s="214">
        <f t="shared" si="93"/>
        <v>3.7260000000000001E-3</v>
      </c>
      <c r="BV99" s="214">
        <f t="shared" si="71"/>
        <v>0.11546257969645436</v>
      </c>
      <c r="BW99" s="214">
        <f t="shared" si="72"/>
        <v>5.0904063216335407E-2</v>
      </c>
      <c r="BX99" s="214">
        <f t="shared" si="73"/>
        <v>1.7861232808330268E-2</v>
      </c>
      <c r="BY99" s="214">
        <f t="shared" si="74"/>
        <v>6.6853413834725844E-2</v>
      </c>
      <c r="BZ99" s="214">
        <f t="shared" si="75"/>
        <v>1.9626493576421676E-2</v>
      </c>
      <c r="CA99" s="295">
        <f t="shared" si="76"/>
        <v>5.0832398166763202</v>
      </c>
      <c r="CB99" s="163">
        <f t="shared" si="89"/>
        <v>0.2</v>
      </c>
      <c r="CC99" s="163">
        <f t="shared" si="77"/>
        <v>0.52832398166763206</v>
      </c>
      <c r="CD99" s="163">
        <f t="shared" si="78"/>
        <v>0.22083333333333335</v>
      </c>
      <c r="CE99" s="165">
        <f t="shared" si="79"/>
        <v>4.334082501675355</v>
      </c>
      <c r="CF99" s="163">
        <f>'Other Income'!$B$20/12</f>
        <v>1.0929316444444444</v>
      </c>
      <c r="CG99" s="302">
        <f t="shared" si="68"/>
        <v>5.6270141461197998</v>
      </c>
      <c r="CH99" s="295">
        <f t="shared" si="80"/>
        <v>4.8125320335440529</v>
      </c>
      <c r="CI99" s="163">
        <f t="shared" si="81"/>
        <v>0.2</v>
      </c>
      <c r="CJ99" s="163">
        <f t="shared" si="82"/>
        <v>0.50125320335440537</v>
      </c>
      <c r="CK99" s="163">
        <f t="shared" si="83"/>
        <v>0.22083333333333335</v>
      </c>
      <c r="CL99" s="165">
        <f t="shared" si="84"/>
        <v>4.0904454968563142</v>
      </c>
      <c r="CM99" s="296">
        <f t="shared" si="85"/>
        <v>5.383377141300759</v>
      </c>
    </row>
    <row r="100" spans="2:91" s="159" customFormat="1" x14ac:dyDescent="0.25">
      <c r="B100" s="257">
        <f t="shared" si="86"/>
        <v>79</v>
      </c>
      <c r="C100" s="255">
        <f t="shared" si="87"/>
        <v>47695</v>
      </c>
      <c r="D100" s="214">
        <f t="shared" si="88"/>
        <v>0.52514962412666888</v>
      </c>
      <c r="E100" s="214">
        <f t="shared" si="69"/>
        <v>0.16490137883333331</v>
      </c>
      <c r="F100" s="214">
        <f t="shared" si="69"/>
        <v>0.16101807799999998</v>
      </c>
      <c r="G100" s="214">
        <f t="shared" si="69"/>
        <v>9.9000000000000008E-3</v>
      </c>
      <c r="H100" s="214">
        <f t="shared" si="67"/>
        <v>1.8944812499999998E-2</v>
      </c>
      <c r="I100" s="214">
        <f t="shared" si="67"/>
        <v>3.2440924999999995E-2</v>
      </c>
      <c r="J100" s="214">
        <f t="shared" si="67"/>
        <v>5.7935418749999988E-2</v>
      </c>
      <c r="K100" s="214">
        <f t="shared" si="67"/>
        <v>5.9972068749999996E-2</v>
      </c>
      <c r="L100" s="214">
        <f t="shared" si="67"/>
        <v>2.4843162499999995E-2</v>
      </c>
      <c r="M100" s="214">
        <f t="shared" si="67"/>
        <v>3.364109374999999E-2</v>
      </c>
      <c r="N100" s="214">
        <f t="shared" si="67"/>
        <v>2.4796876983749994E-2</v>
      </c>
      <c r="O100" s="214">
        <f t="shared" si="67"/>
        <v>3.0434031249999997E-2</v>
      </c>
      <c r="P100" s="214">
        <f t="shared" si="67"/>
        <v>1.9749333333333334E-2</v>
      </c>
      <c r="Q100" s="214">
        <f t="shared" si="67"/>
        <v>0</v>
      </c>
      <c r="R100" s="214">
        <f t="shared" si="67"/>
        <v>4.6682486666666662E-2</v>
      </c>
      <c r="S100" s="214">
        <f t="shared" si="67"/>
        <v>8.7389477499999993E-2</v>
      </c>
      <c r="T100" s="214">
        <f t="shared" si="67"/>
        <v>0</v>
      </c>
      <c r="U100" s="214">
        <f t="shared" si="67"/>
        <v>0</v>
      </c>
      <c r="V100" s="214">
        <f t="shared" si="67"/>
        <v>1.6689949999999999E-2</v>
      </c>
      <c r="W100" s="214">
        <f t="shared" si="67"/>
        <v>1.8656066666666665E-2</v>
      </c>
      <c r="X100" s="214">
        <f t="shared" si="93"/>
        <v>1.7868077083333333E-2</v>
      </c>
      <c r="Y100" s="214">
        <f t="shared" si="93"/>
        <v>1.4406433333333335E-2</v>
      </c>
      <c r="Z100" s="214">
        <f t="shared" si="93"/>
        <v>2.6054208333333335E-2</v>
      </c>
      <c r="AA100" s="214">
        <f t="shared" si="93"/>
        <v>2.9756249999999995E-2</v>
      </c>
      <c r="AB100" s="214">
        <f t="shared" si="93"/>
        <v>2.8530292499999995E-2</v>
      </c>
      <c r="AC100" s="214">
        <f t="shared" si="93"/>
        <v>1.4957475E-2</v>
      </c>
      <c r="AD100" s="214">
        <f t="shared" si="93"/>
        <v>9.56498125E-3</v>
      </c>
      <c r="AE100" s="214">
        <f t="shared" si="93"/>
        <v>0</v>
      </c>
      <c r="AF100" s="214">
        <f t="shared" si="93"/>
        <v>0.16147690997760006</v>
      </c>
      <c r="AG100" s="214">
        <f t="shared" si="93"/>
        <v>0.17964099400000003</v>
      </c>
      <c r="AH100" s="214">
        <f t="shared" si="93"/>
        <v>0</v>
      </c>
      <c r="AI100" s="214">
        <f t="shared" si="93"/>
        <v>7.3829999999999998E-3</v>
      </c>
      <c r="AJ100" s="214">
        <f t="shared" si="93"/>
        <v>2.35934E-2</v>
      </c>
      <c r="AK100" s="214">
        <f t="shared" si="93"/>
        <v>0</v>
      </c>
      <c r="AL100" s="214">
        <f t="shared" si="93"/>
        <v>1.8825787499999996E-2</v>
      </c>
      <c r="AM100" s="214">
        <f t="shared" si="93"/>
        <v>2.2912312499999993E-2</v>
      </c>
      <c r="AN100" s="214">
        <f t="shared" si="93"/>
        <v>4.7421543749999996E-2</v>
      </c>
      <c r="AO100" s="214">
        <f t="shared" si="93"/>
        <v>2.9956652833333333E-2</v>
      </c>
      <c r="AP100" s="214">
        <f t="shared" si="93"/>
        <v>0.13890151374999998</v>
      </c>
      <c r="AQ100" s="214">
        <f t="shared" si="93"/>
        <v>0</v>
      </c>
      <c r="AR100" s="214">
        <f t="shared" si="93"/>
        <v>4.0790323762499997E-2</v>
      </c>
      <c r="AS100" s="214">
        <f t="shared" si="93"/>
        <v>2.0293762499999996E-2</v>
      </c>
      <c r="AT100" s="214">
        <f t="shared" si="93"/>
        <v>1.5897552083333336E-2</v>
      </c>
      <c r="AU100" s="214">
        <f t="shared" si="93"/>
        <v>3.2035358333333333E-2</v>
      </c>
      <c r="AV100" s="214">
        <f t="shared" si="93"/>
        <v>3.9146E-2</v>
      </c>
      <c r="AW100" s="214">
        <f t="shared" si="93"/>
        <v>3.8346328333333332E-2</v>
      </c>
      <c r="AX100" s="214">
        <f t="shared" si="93"/>
        <v>0.14040500732142852</v>
      </c>
      <c r="AY100" s="214">
        <f t="shared" si="93"/>
        <v>5.2265199999999998E-2</v>
      </c>
      <c r="AZ100" s="214">
        <f t="shared" si="93"/>
        <v>5.8454499999999993E-2</v>
      </c>
      <c r="BA100" s="214">
        <f t="shared" si="93"/>
        <v>0.12607639366666665</v>
      </c>
      <c r="BB100" s="214">
        <f t="shared" si="93"/>
        <v>0.3295575435264001</v>
      </c>
      <c r="BC100" s="214">
        <f t="shared" si="93"/>
        <v>0.10487802857142857</v>
      </c>
      <c r="BD100" s="214">
        <f t="shared" si="93"/>
        <v>0.60665440229130252</v>
      </c>
      <c r="BE100" s="214">
        <f t="shared" si="93"/>
        <v>1.7476837499999998E-2</v>
      </c>
      <c r="BF100" s="214">
        <f t="shared" si="93"/>
        <v>0</v>
      </c>
      <c r="BG100" s="214">
        <f t="shared" si="93"/>
        <v>5.5570432692307672E-2</v>
      </c>
      <c r="BH100" s="214">
        <f t="shared" si="93"/>
        <v>7.1769650416666664E-2</v>
      </c>
      <c r="BI100" s="214">
        <f t="shared" si="93"/>
        <v>0</v>
      </c>
      <c r="BJ100" s="214">
        <f t="shared" si="93"/>
        <v>0</v>
      </c>
      <c r="BK100" s="214">
        <f t="shared" si="93"/>
        <v>3.5398916666666662E-2</v>
      </c>
      <c r="BL100" s="214">
        <f t="shared" si="93"/>
        <v>3.7034790623999995E-2</v>
      </c>
      <c r="BM100" s="214">
        <f t="shared" si="93"/>
        <v>0.14752487499999997</v>
      </c>
      <c r="BN100" s="214">
        <f t="shared" si="93"/>
        <v>0.31482112499999998</v>
      </c>
      <c r="BO100" s="214">
        <f t="shared" si="93"/>
        <v>9.2085674999999978E-2</v>
      </c>
      <c r="BP100" s="214">
        <f t="shared" si="93"/>
        <v>9.4927947916666658E-2</v>
      </c>
      <c r="BQ100" s="214">
        <f t="shared" si="93"/>
        <v>0.12250854166666666</v>
      </c>
      <c r="BR100" s="214">
        <f t="shared" si="93"/>
        <v>9.0456924250000001E-2</v>
      </c>
      <c r="BS100" s="214">
        <f t="shared" si="93"/>
        <v>1.2937499999999999E-2</v>
      </c>
      <c r="BT100" s="214">
        <f t="shared" si="93"/>
        <v>7.0977999999999996E-3</v>
      </c>
      <c r="BU100" s="214">
        <f t="shared" si="93"/>
        <v>3.7260000000000001E-3</v>
      </c>
      <c r="BV100" s="214">
        <f t="shared" si="71"/>
        <v>0.11546257969645436</v>
      </c>
      <c r="BW100" s="214">
        <f t="shared" si="72"/>
        <v>5.0904063216335407E-2</v>
      </c>
      <c r="BX100" s="214">
        <f t="shared" si="73"/>
        <v>1.7861232808330268E-2</v>
      </c>
      <c r="BY100" s="214">
        <f t="shared" si="74"/>
        <v>6.6853413834725844E-2</v>
      </c>
      <c r="BZ100" s="214">
        <f t="shared" si="75"/>
        <v>1.9626493576421676E-2</v>
      </c>
      <c r="CA100" s="295">
        <f t="shared" si="76"/>
        <v>5.0832398166763202</v>
      </c>
      <c r="CB100" s="163">
        <f t="shared" si="89"/>
        <v>0.2</v>
      </c>
      <c r="CC100" s="163">
        <f t="shared" si="77"/>
        <v>0.52832398166763206</v>
      </c>
      <c r="CD100" s="163">
        <f t="shared" si="78"/>
        <v>0.22083333333333335</v>
      </c>
      <c r="CE100" s="165">
        <f t="shared" si="79"/>
        <v>4.334082501675355</v>
      </c>
      <c r="CF100" s="163">
        <f>'Other Income'!$B$20/12</f>
        <v>1.0929316444444444</v>
      </c>
      <c r="CG100" s="302">
        <f t="shared" si="68"/>
        <v>5.6270141461197998</v>
      </c>
      <c r="CH100" s="295">
        <f t="shared" si="80"/>
        <v>4.8125320335440529</v>
      </c>
      <c r="CI100" s="163">
        <f t="shared" si="81"/>
        <v>0.2</v>
      </c>
      <c r="CJ100" s="163">
        <f t="shared" si="82"/>
        <v>0.50125320335440537</v>
      </c>
      <c r="CK100" s="163">
        <f t="shared" si="83"/>
        <v>0.22083333333333335</v>
      </c>
      <c r="CL100" s="165">
        <f t="shared" si="84"/>
        <v>4.0904454968563142</v>
      </c>
      <c r="CM100" s="296">
        <f t="shared" si="85"/>
        <v>5.383377141300759</v>
      </c>
    </row>
    <row r="101" spans="2:91" s="159" customFormat="1" x14ac:dyDescent="0.25">
      <c r="B101" s="257">
        <f t="shared" si="86"/>
        <v>80</v>
      </c>
      <c r="C101" s="255">
        <f t="shared" si="87"/>
        <v>47726</v>
      </c>
      <c r="D101" s="214">
        <f t="shared" si="88"/>
        <v>0.52514962412666888</v>
      </c>
      <c r="E101" s="214">
        <f t="shared" si="69"/>
        <v>0.16490137883333331</v>
      </c>
      <c r="F101" s="214">
        <f t="shared" si="69"/>
        <v>0.16101807799999998</v>
      </c>
      <c r="G101" s="214">
        <f t="shared" si="69"/>
        <v>9.9000000000000008E-3</v>
      </c>
      <c r="H101" s="214">
        <f t="shared" si="67"/>
        <v>1.8944812499999998E-2</v>
      </c>
      <c r="I101" s="214">
        <f t="shared" si="67"/>
        <v>3.2440924999999995E-2</v>
      </c>
      <c r="J101" s="214">
        <f t="shared" si="67"/>
        <v>5.7935418749999988E-2</v>
      </c>
      <c r="K101" s="214">
        <f t="shared" si="67"/>
        <v>5.9972068749999996E-2</v>
      </c>
      <c r="L101" s="214">
        <f t="shared" ref="L101:BU101" si="94">IF($C101&gt;L$14,L100,IF(AND(MONTH($C101)-MONTH(L$5)=0,MOD((YEAR(L$5)-YEAR($C101)),3)=0),L100*(1+L$16),L100))</f>
        <v>2.4843162499999995E-2</v>
      </c>
      <c r="M101" s="214">
        <f t="shared" si="94"/>
        <v>3.364109374999999E-2</v>
      </c>
      <c r="N101" s="214">
        <f t="shared" si="94"/>
        <v>2.4796876983749994E-2</v>
      </c>
      <c r="O101" s="214">
        <f t="shared" si="94"/>
        <v>3.0434031249999997E-2</v>
      </c>
      <c r="P101" s="214">
        <f t="shared" si="94"/>
        <v>1.9749333333333334E-2</v>
      </c>
      <c r="Q101" s="214">
        <f t="shared" si="94"/>
        <v>0</v>
      </c>
      <c r="R101" s="214">
        <f t="shared" si="94"/>
        <v>4.6682486666666662E-2</v>
      </c>
      <c r="S101" s="214">
        <f t="shared" si="94"/>
        <v>8.7389477499999993E-2</v>
      </c>
      <c r="T101" s="214">
        <f t="shared" si="94"/>
        <v>0</v>
      </c>
      <c r="U101" s="214">
        <f t="shared" si="94"/>
        <v>0</v>
      </c>
      <c r="V101" s="214">
        <f t="shared" si="94"/>
        <v>1.6689949999999999E-2</v>
      </c>
      <c r="W101" s="214">
        <f t="shared" si="94"/>
        <v>1.8656066666666665E-2</v>
      </c>
      <c r="X101" s="214">
        <f t="shared" si="94"/>
        <v>1.7868077083333333E-2</v>
      </c>
      <c r="Y101" s="214">
        <f t="shared" si="94"/>
        <v>1.4406433333333335E-2</v>
      </c>
      <c r="Z101" s="214">
        <f t="shared" si="94"/>
        <v>2.6054208333333335E-2</v>
      </c>
      <c r="AA101" s="214">
        <f t="shared" si="94"/>
        <v>2.9756249999999995E-2</v>
      </c>
      <c r="AB101" s="214">
        <f t="shared" si="94"/>
        <v>2.8530292499999995E-2</v>
      </c>
      <c r="AC101" s="214">
        <f t="shared" si="94"/>
        <v>1.4957475E-2</v>
      </c>
      <c r="AD101" s="214">
        <f t="shared" si="94"/>
        <v>9.56498125E-3</v>
      </c>
      <c r="AE101" s="214">
        <f t="shared" si="94"/>
        <v>0</v>
      </c>
      <c r="AF101" s="214">
        <f t="shared" si="94"/>
        <v>0.16147690997760006</v>
      </c>
      <c r="AG101" s="214">
        <f t="shared" si="94"/>
        <v>0.17964099400000003</v>
      </c>
      <c r="AH101" s="214">
        <f t="shared" si="94"/>
        <v>0</v>
      </c>
      <c r="AI101" s="214">
        <f t="shared" si="94"/>
        <v>7.3829999999999998E-3</v>
      </c>
      <c r="AJ101" s="214">
        <f t="shared" si="94"/>
        <v>2.35934E-2</v>
      </c>
      <c r="AK101" s="214">
        <f t="shared" si="94"/>
        <v>0</v>
      </c>
      <c r="AL101" s="214">
        <f t="shared" si="94"/>
        <v>1.8825787499999996E-2</v>
      </c>
      <c r="AM101" s="214">
        <f t="shared" si="94"/>
        <v>2.2912312499999993E-2</v>
      </c>
      <c r="AN101" s="214">
        <f t="shared" si="94"/>
        <v>4.7421543749999996E-2</v>
      </c>
      <c r="AO101" s="214">
        <f t="shared" si="94"/>
        <v>2.9956652833333333E-2</v>
      </c>
      <c r="AP101" s="214">
        <f t="shared" si="94"/>
        <v>0.13890151374999998</v>
      </c>
      <c r="AQ101" s="214">
        <f t="shared" si="94"/>
        <v>0</v>
      </c>
      <c r="AR101" s="214">
        <f t="shared" si="94"/>
        <v>4.0790323762499997E-2</v>
      </c>
      <c r="AS101" s="214">
        <f t="shared" si="94"/>
        <v>2.0293762499999996E-2</v>
      </c>
      <c r="AT101" s="214">
        <f t="shared" si="94"/>
        <v>1.5897552083333336E-2</v>
      </c>
      <c r="AU101" s="214">
        <f t="shared" si="94"/>
        <v>3.2035358333333333E-2</v>
      </c>
      <c r="AV101" s="214">
        <f t="shared" si="94"/>
        <v>3.9146E-2</v>
      </c>
      <c r="AW101" s="214">
        <f t="shared" si="94"/>
        <v>3.8346328333333332E-2</v>
      </c>
      <c r="AX101" s="214">
        <f t="shared" si="94"/>
        <v>0.14040500732142852</v>
      </c>
      <c r="AY101" s="214">
        <f t="shared" si="94"/>
        <v>5.2265199999999998E-2</v>
      </c>
      <c r="AZ101" s="214">
        <f t="shared" si="94"/>
        <v>5.8454499999999993E-2</v>
      </c>
      <c r="BA101" s="214">
        <f t="shared" si="94"/>
        <v>0.12607639366666665</v>
      </c>
      <c r="BB101" s="214">
        <f t="shared" si="94"/>
        <v>0.3295575435264001</v>
      </c>
      <c r="BC101" s="214">
        <f t="shared" si="94"/>
        <v>0.10487802857142857</v>
      </c>
      <c r="BD101" s="214">
        <f t="shared" si="94"/>
        <v>0.60665440229130252</v>
      </c>
      <c r="BE101" s="214">
        <f t="shared" si="94"/>
        <v>1.7476837499999998E-2</v>
      </c>
      <c r="BF101" s="214">
        <f t="shared" si="94"/>
        <v>0</v>
      </c>
      <c r="BG101" s="214">
        <f t="shared" si="94"/>
        <v>5.5570432692307672E-2</v>
      </c>
      <c r="BH101" s="214">
        <f t="shared" si="94"/>
        <v>7.1769650416666664E-2</v>
      </c>
      <c r="BI101" s="214">
        <f t="shared" si="94"/>
        <v>0</v>
      </c>
      <c r="BJ101" s="214">
        <f t="shared" si="94"/>
        <v>0</v>
      </c>
      <c r="BK101" s="214">
        <f t="shared" si="94"/>
        <v>3.5398916666666662E-2</v>
      </c>
      <c r="BL101" s="214">
        <f t="shared" si="94"/>
        <v>3.7034790623999995E-2</v>
      </c>
      <c r="BM101" s="214">
        <f t="shared" si="94"/>
        <v>0.14752487499999997</v>
      </c>
      <c r="BN101" s="214">
        <f t="shared" si="94"/>
        <v>0.31482112499999998</v>
      </c>
      <c r="BO101" s="214">
        <f t="shared" si="94"/>
        <v>9.2085674999999978E-2</v>
      </c>
      <c r="BP101" s="214">
        <f t="shared" si="94"/>
        <v>9.4927947916666658E-2</v>
      </c>
      <c r="BQ101" s="214">
        <f t="shared" si="94"/>
        <v>0.12250854166666666</v>
      </c>
      <c r="BR101" s="214">
        <f t="shared" si="94"/>
        <v>9.0456924250000001E-2</v>
      </c>
      <c r="BS101" s="214">
        <f t="shared" si="94"/>
        <v>1.2937499999999999E-2</v>
      </c>
      <c r="BT101" s="214">
        <f t="shared" si="94"/>
        <v>7.0977999999999996E-3</v>
      </c>
      <c r="BU101" s="214">
        <f t="shared" si="94"/>
        <v>3.7260000000000001E-3</v>
      </c>
      <c r="BV101" s="214">
        <f t="shared" si="71"/>
        <v>0.11546257969645436</v>
      </c>
      <c r="BW101" s="214">
        <f t="shared" si="72"/>
        <v>5.0904063216335407E-2</v>
      </c>
      <c r="BX101" s="214">
        <f t="shared" si="73"/>
        <v>1.7861232808330268E-2</v>
      </c>
      <c r="BY101" s="214">
        <f t="shared" si="74"/>
        <v>6.6853413834725844E-2</v>
      </c>
      <c r="BZ101" s="214">
        <f t="shared" si="75"/>
        <v>1.9626493576421676E-2</v>
      </c>
      <c r="CA101" s="295">
        <f t="shared" si="76"/>
        <v>5.0832398166763202</v>
      </c>
      <c r="CB101" s="163">
        <f t="shared" si="89"/>
        <v>0.2</v>
      </c>
      <c r="CC101" s="163">
        <f t="shared" si="77"/>
        <v>0.52832398166763206</v>
      </c>
      <c r="CD101" s="163">
        <f t="shared" si="78"/>
        <v>0.22083333333333335</v>
      </c>
      <c r="CE101" s="165">
        <f t="shared" si="79"/>
        <v>4.334082501675355</v>
      </c>
      <c r="CF101" s="163">
        <f>'Other Income'!$B$20/12</f>
        <v>1.0929316444444444</v>
      </c>
      <c r="CG101" s="302">
        <f t="shared" si="68"/>
        <v>5.6270141461197998</v>
      </c>
      <c r="CH101" s="295">
        <f t="shared" si="80"/>
        <v>4.8125320335440529</v>
      </c>
      <c r="CI101" s="163">
        <f t="shared" si="81"/>
        <v>0.2</v>
      </c>
      <c r="CJ101" s="163">
        <f t="shared" si="82"/>
        <v>0.50125320335440537</v>
      </c>
      <c r="CK101" s="163">
        <f t="shared" si="83"/>
        <v>0.22083333333333335</v>
      </c>
      <c r="CL101" s="165">
        <f t="shared" si="84"/>
        <v>4.0904454968563142</v>
      </c>
      <c r="CM101" s="296">
        <f t="shared" si="85"/>
        <v>5.383377141300759</v>
      </c>
    </row>
    <row r="102" spans="2:91" s="159" customFormat="1" x14ac:dyDescent="0.25">
      <c r="B102" s="257">
        <f t="shared" si="86"/>
        <v>81</v>
      </c>
      <c r="C102" s="255">
        <f t="shared" si="87"/>
        <v>47756</v>
      </c>
      <c r="D102" s="214">
        <f t="shared" si="88"/>
        <v>0.52514962412666888</v>
      </c>
      <c r="E102" s="214">
        <f t="shared" si="69"/>
        <v>0.16490137883333331</v>
      </c>
      <c r="F102" s="214">
        <f t="shared" si="69"/>
        <v>0.16101807799999998</v>
      </c>
      <c r="G102" s="214">
        <f t="shared" si="69"/>
        <v>9.9000000000000008E-3</v>
      </c>
      <c r="H102" s="214">
        <f t="shared" si="67"/>
        <v>1.8944812499999998E-2</v>
      </c>
      <c r="I102" s="214">
        <f t="shared" si="67"/>
        <v>3.2440924999999995E-2</v>
      </c>
      <c r="J102" s="214">
        <f t="shared" ref="J102:BU105" si="95">IF($C102&gt;J$14,J101,IF(AND(MONTH($C102)-MONTH(J$5)=0,MOD((YEAR(J$5)-YEAR($C102)),3)=0),J101*(1+J$16),J101))</f>
        <v>5.7935418749999988E-2</v>
      </c>
      <c r="K102" s="214">
        <f t="shared" si="95"/>
        <v>5.9972068749999996E-2</v>
      </c>
      <c r="L102" s="214">
        <f t="shared" si="95"/>
        <v>2.4843162499999995E-2</v>
      </c>
      <c r="M102" s="214">
        <f t="shared" si="95"/>
        <v>3.364109374999999E-2</v>
      </c>
      <c r="N102" s="214">
        <f t="shared" si="95"/>
        <v>2.4796876983749994E-2</v>
      </c>
      <c r="O102" s="214">
        <f t="shared" si="95"/>
        <v>3.0434031249999997E-2</v>
      </c>
      <c r="P102" s="214">
        <f t="shared" si="95"/>
        <v>1.9749333333333334E-2</v>
      </c>
      <c r="Q102" s="214">
        <f t="shared" si="95"/>
        <v>0</v>
      </c>
      <c r="R102" s="214">
        <f t="shared" si="95"/>
        <v>4.6682486666666662E-2</v>
      </c>
      <c r="S102" s="214">
        <f t="shared" si="95"/>
        <v>8.7389477499999993E-2</v>
      </c>
      <c r="T102" s="214">
        <f t="shared" si="95"/>
        <v>0</v>
      </c>
      <c r="U102" s="214">
        <f t="shared" si="95"/>
        <v>0</v>
      </c>
      <c r="V102" s="214">
        <f t="shared" si="95"/>
        <v>1.6689949999999999E-2</v>
      </c>
      <c r="W102" s="214">
        <f t="shared" si="95"/>
        <v>1.8656066666666665E-2</v>
      </c>
      <c r="X102" s="214">
        <f t="shared" si="95"/>
        <v>1.7868077083333333E-2</v>
      </c>
      <c r="Y102" s="214">
        <f t="shared" si="95"/>
        <v>1.4406433333333335E-2</v>
      </c>
      <c r="Z102" s="214">
        <f t="shared" si="95"/>
        <v>2.6054208333333335E-2</v>
      </c>
      <c r="AA102" s="214">
        <f t="shared" si="95"/>
        <v>2.9756249999999995E-2</v>
      </c>
      <c r="AB102" s="214">
        <f t="shared" si="95"/>
        <v>2.8530292499999995E-2</v>
      </c>
      <c r="AC102" s="214">
        <f t="shared" si="95"/>
        <v>1.4957475E-2</v>
      </c>
      <c r="AD102" s="214">
        <f t="shared" si="95"/>
        <v>9.56498125E-3</v>
      </c>
      <c r="AE102" s="214">
        <f t="shared" si="95"/>
        <v>0</v>
      </c>
      <c r="AF102" s="214">
        <f t="shared" si="95"/>
        <v>0.16147690997760006</v>
      </c>
      <c r="AG102" s="214">
        <f t="shared" si="95"/>
        <v>0.17964099400000003</v>
      </c>
      <c r="AH102" s="214">
        <f t="shared" si="95"/>
        <v>0</v>
      </c>
      <c r="AI102" s="214">
        <f t="shared" si="95"/>
        <v>7.3829999999999998E-3</v>
      </c>
      <c r="AJ102" s="214">
        <f t="shared" si="95"/>
        <v>2.35934E-2</v>
      </c>
      <c r="AK102" s="214">
        <f t="shared" si="95"/>
        <v>0</v>
      </c>
      <c r="AL102" s="214">
        <f t="shared" si="95"/>
        <v>1.8825787499999996E-2</v>
      </c>
      <c r="AM102" s="214">
        <f t="shared" si="95"/>
        <v>2.2912312499999993E-2</v>
      </c>
      <c r="AN102" s="214">
        <f t="shared" si="95"/>
        <v>4.7421543749999996E-2</v>
      </c>
      <c r="AO102" s="214">
        <f t="shared" si="95"/>
        <v>2.9956652833333333E-2</v>
      </c>
      <c r="AP102" s="214">
        <f t="shared" si="95"/>
        <v>0.13890151374999998</v>
      </c>
      <c r="AQ102" s="214">
        <f t="shared" si="95"/>
        <v>0</v>
      </c>
      <c r="AR102" s="214">
        <f t="shared" si="95"/>
        <v>4.0790323762499997E-2</v>
      </c>
      <c r="AS102" s="214">
        <f t="shared" si="95"/>
        <v>2.0293762499999996E-2</v>
      </c>
      <c r="AT102" s="214">
        <f t="shared" si="95"/>
        <v>1.5897552083333336E-2</v>
      </c>
      <c r="AU102" s="214">
        <f t="shared" si="95"/>
        <v>3.2035358333333333E-2</v>
      </c>
      <c r="AV102" s="214">
        <f t="shared" si="95"/>
        <v>3.9146E-2</v>
      </c>
      <c r="AW102" s="214">
        <f t="shared" si="95"/>
        <v>3.8346328333333332E-2</v>
      </c>
      <c r="AX102" s="214">
        <f t="shared" si="95"/>
        <v>0.14040500732142852</v>
      </c>
      <c r="AY102" s="214">
        <f t="shared" si="95"/>
        <v>5.2265199999999998E-2</v>
      </c>
      <c r="AZ102" s="214">
        <f t="shared" si="95"/>
        <v>5.8454499999999993E-2</v>
      </c>
      <c r="BA102" s="214">
        <f t="shared" si="95"/>
        <v>0.12607639366666665</v>
      </c>
      <c r="BB102" s="214">
        <f t="shared" si="95"/>
        <v>0.3295575435264001</v>
      </c>
      <c r="BC102" s="214">
        <f t="shared" si="95"/>
        <v>0.10487802857142857</v>
      </c>
      <c r="BD102" s="214">
        <f t="shared" si="95"/>
        <v>0.60665440229130252</v>
      </c>
      <c r="BE102" s="214">
        <f t="shared" si="95"/>
        <v>1.7476837499999998E-2</v>
      </c>
      <c r="BF102" s="214">
        <f t="shared" si="95"/>
        <v>0</v>
      </c>
      <c r="BG102" s="214">
        <f t="shared" si="95"/>
        <v>5.5570432692307672E-2</v>
      </c>
      <c r="BH102" s="214">
        <f t="shared" si="95"/>
        <v>7.1769650416666664E-2</v>
      </c>
      <c r="BI102" s="214">
        <f t="shared" si="95"/>
        <v>0</v>
      </c>
      <c r="BJ102" s="214">
        <f t="shared" si="95"/>
        <v>0</v>
      </c>
      <c r="BK102" s="214">
        <f t="shared" si="95"/>
        <v>3.5398916666666662E-2</v>
      </c>
      <c r="BL102" s="214">
        <f t="shared" si="95"/>
        <v>3.7034790623999995E-2</v>
      </c>
      <c r="BM102" s="214">
        <f t="shared" si="95"/>
        <v>0.14752487499999997</v>
      </c>
      <c r="BN102" s="214">
        <f t="shared" si="95"/>
        <v>0.31482112499999998</v>
      </c>
      <c r="BO102" s="214">
        <f t="shared" si="95"/>
        <v>9.2085674999999978E-2</v>
      </c>
      <c r="BP102" s="214">
        <f t="shared" si="95"/>
        <v>9.4927947916666658E-2</v>
      </c>
      <c r="BQ102" s="214">
        <f t="shared" si="95"/>
        <v>0.12250854166666666</v>
      </c>
      <c r="BR102" s="214">
        <f t="shared" si="95"/>
        <v>9.0456924250000001E-2</v>
      </c>
      <c r="BS102" s="214">
        <f t="shared" si="95"/>
        <v>1.2937499999999999E-2</v>
      </c>
      <c r="BT102" s="214">
        <f t="shared" si="95"/>
        <v>7.0977999999999996E-3</v>
      </c>
      <c r="BU102" s="214">
        <f t="shared" si="95"/>
        <v>3.7260000000000001E-3</v>
      </c>
      <c r="BV102" s="214">
        <f t="shared" si="71"/>
        <v>0.11546257969645436</v>
      </c>
      <c r="BW102" s="214">
        <f t="shared" si="72"/>
        <v>5.0904063216335407E-2</v>
      </c>
      <c r="BX102" s="214">
        <f t="shared" si="73"/>
        <v>1.7861232808330268E-2</v>
      </c>
      <c r="BY102" s="214">
        <f t="shared" si="74"/>
        <v>6.6853413834725844E-2</v>
      </c>
      <c r="BZ102" s="214">
        <f t="shared" si="75"/>
        <v>1.9626493576421676E-2</v>
      </c>
      <c r="CA102" s="295">
        <f t="shared" si="76"/>
        <v>5.0832398166763202</v>
      </c>
      <c r="CB102" s="163">
        <f t="shared" si="89"/>
        <v>0.2</v>
      </c>
      <c r="CC102" s="163">
        <f t="shared" si="77"/>
        <v>0.52832398166763206</v>
      </c>
      <c r="CD102" s="163">
        <f t="shared" si="78"/>
        <v>0.22083333333333335</v>
      </c>
      <c r="CE102" s="165">
        <f t="shared" si="79"/>
        <v>4.334082501675355</v>
      </c>
      <c r="CF102" s="163">
        <f>'Other Income'!$B$20/12</f>
        <v>1.0929316444444444</v>
      </c>
      <c r="CG102" s="302">
        <f t="shared" si="68"/>
        <v>5.6270141461197998</v>
      </c>
      <c r="CH102" s="295">
        <f t="shared" si="80"/>
        <v>4.8125320335440529</v>
      </c>
      <c r="CI102" s="163">
        <f t="shared" si="81"/>
        <v>0.2</v>
      </c>
      <c r="CJ102" s="163">
        <f t="shared" si="82"/>
        <v>0.50125320335440537</v>
      </c>
      <c r="CK102" s="163">
        <f t="shared" si="83"/>
        <v>0.22083333333333335</v>
      </c>
      <c r="CL102" s="165">
        <f t="shared" si="84"/>
        <v>4.0904454968563142</v>
      </c>
      <c r="CM102" s="296">
        <f t="shared" si="85"/>
        <v>5.383377141300759</v>
      </c>
    </row>
    <row r="103" spans="2:91" s="159" customFormat="1" x14ac:dyDescent="0.25">
      <c r="B103" s="257">
        <f t="shared" si="86"/>
        <v>82</v>
      </c>
      <c r="C103" s="255">
        <f t="shared" si="87"/>
        <v>47787</v>
      </c>
      <c r="D103" s="214">
        <f t="shared" si="88"/>
        <v>0.52514962412666888</v>
      </c>
      <c r="E103" s="214">
        <f t="shared" si="69"/>
        <v>0.16490137883333331</v>
      </c>
      <c r="F103" s="214">
        <f t="shared" si="69"/>
        <v>0.16101807799999998</v>
      </c>
      <c r="G103" s="214">
        <f t="shared" si="69"/>
        <v>9.9000000000000008E-3</v>
      </c>
      <c r="H103" s="214">
        <f t="shared" si="67"/>
        <v>1.8944812499999998E-2</v>
      </c>
      <c r="I103" s="214">
        <f t="shared" si="67"/>
        <v>3.2440924999999995E-2</v>
      </c>
      <c r="J103" s="214">
        <f t="shared" si="95"/>
        <v>5.7935418749999988E-2</v>
      </c>
      <c r="K103" s="214">
        <f t="shared" si="95"/>
        <v>5.9972068749999996E-2</v>
      </c>
      <c r="L103" s="214">
        <f t="shared" si="95"/>
        <v>2.4843162499999995E-2</v>
      </c>
      <c r="M103" s="214">
        <f t="shared" si="95"/>
        <v>3.364109374999999E-2</v>
      </c>
      <c r="N103" s="214">
        <f t="shared" si="95"/>
        <v>2.4796876983749994E-2</v>
      </c>
      <c r="O103" s="214">
        <f t="shared" si="95"/>
        <v>3.0434031249999997E-2</v>
      </c>
      <c r="P103" s="214">
        <f t="shared" si="95"/>
        <v>1.9749333333333334E-2</v>
      </c>
      <c r="Q103" s="214">
        <f t="shared" si="95"/>
        <v>0</v>
      </c>
      <c r="R103" s="214">
        <f t="shared" si="95"/>
        <v>4.6682486666666662E-2</v>
      </c>
      <c r="S103" s="214">
        <f t="shared" si="95"/>
        <v>8.7389477499999993E-2</v>
      </c>
      <c r="T103" s="214">
        <f t="shared" si="95"/>
        <v>0</v>
      </c>
      <c r="U103" s="214">
        <f t="shared" si="95"/>
        <v>0</v>
      </c>
      <c r="V103" s="214">
        <f t="shared" si="95"/>
        <v>1.6689949999999999E-2</v>
      </c>
      <c r="W103" s="214">
        <f t="shared" si="95"/>
        <v>1.8656066666666665E-2</v>
      </c>
      <c r="X103" s="214">
        <f t="shared" si="95"/>
        <v>1.7868077083333333E-2</v>
      </c>
      <c r="Y103" s="214">
        <f t="shared" si="95"/>
        <v>1.4406433333333335E-2</v>
      </c>
      <c r="Z103" s="214">
        <f t="shared" si="95"/>
        <v>2.6054208333333335E-2</v>
      </c>
      <c r="AA103" s="214">
        <f t="shared" si="95"/>
        <v>2.9756249999999995E-2</v>
      </c>
      <c r="AB103" s="214">
        <f t="shared" si="95"/>
        <v>2.8530292499999995E-2</v>
      </c>
      <c r="AC103" s="214">
        <f t="shared" si="95"/>
        <v>1.4957475E-2</v>
      </c>
      <c r="AD103" s="214">
        <f t="shared" si="95"/>
        <v>9.56498125E-3</v>
      </c>
      <c r="AE103" s="214">
        <f t="shared" si="95"/>
        <v>0</v>
      </c>
      <c r="AF103" s="214">
        <f t="shared" si="95"/>
        <v>0.16147690997760006</v>
      </c>
      <c r="AG103" s="214">
        <f t="shared" si="95"/>
        <v>0.17964099400000003</v>
      </c>
      <c r="AH103" s="214">
        <f t="shared" si="95"/>
        <v>0</v>
      </c>
      <c r="AI103" s="214">
        <f t="shared" si="95"/>
        <v>7.3829999999999998E-3</v>
      </c>
      <c r="AJ103" s="214">
        <f t="shared" si="95"/>
        <v>2.35934E-2</v>
      </c>
      <c r="AK103" s="214">
        <f t="shared" si="95"/>
        <v>0</v>
      </c>
      <c r="AL103" s="214">
        <f t="shared" si="95"/>
        <v>1.8825787499999996E-2</v>
      </c>
      <c r="AM103" s="214">
        <f t="shared" si="95"/>
        <v>2.2912312499999993E-2</v>
      </c>
      <c r="AN103" s="214">
        <f t="shared" si="95"/>
        <v>4.7421543749999996E-2</v>
      </c>
      <c r="AO103" s="214">
        <f t="shared" si="95"/>
        <v>2.9956652833333333E-2</v>
      </c>
      <c r="AP103" s="214">
        <f t="shared" si="95"/>
        <v>0.13890151374999998</v>
      </c>
      <c r="AQ103" s="214">
        <f t="shared" si="95"/>
        <v>0</v>
      </c>
      <c r="AR103" s="214">
        <f t="shared" si="95"/>
        <v>4.0790323762499997E-2</v>
      </c>
      <c r="AS103" s="214">
        <f t="shared" si="95"/>
        <v>2.0293762499999996E-2</v>
      </c>
      <c r="AT103" s="214">
        <f t="shared" si="95"/>
        <v>1.5897552083333336E-2</v>
      </c>
      <c r="AU103" s="214">
        <f t="shared" si="95"/>
        <v>3.2035358333333333E-2</v>
      </c>
      <c r="AV103" s="214">
        <f t="shared" si="95"/>
        <v>3.9146E-2</v>
      </c>
      <c r="AW103" s="214">
        <f t="shared" si="95"/>
        <v>3.8346328333333332E-2</v>
      </c>
      <c r="AX103" s="214">
        <f t="shared" si="95"/>
        <v>0.14040500732142852</v>
      </c>
      <c r="AY103" s="214">
        <f t="shared" si="95"/>
        <v>5.2265199999999998E-2</v>
      </c>
      <c r="AZ103" s="214">
        <f t="shared" si="95"/>
        <v>5.8454499999999993E-2</v>
      </c>
      <c r="BA103" s="214">
        <f t="shared" si="95"/>
        <v>0.12607639366666665</v>
      </c>
      <c r="BB103" s="214">
        <f t="shared" si="95"/>
        <v>0.3295575435264001</v>
      </c>
      <c r="BC103" s="214">
        <f t="shared" si="95"/>
        <v>0.10487802857142857</v>
      </c>
      <c r="BD103" s="214">
        <f t="shared" si="95"/>
        <v>0.60665440229130252</v>
      </c>
      <c r="BE103" s="214">
        <f t="shared" si="95"/>
        <v>1.7476837499999998E-2</v>
      </c>
      <c r="BF103" s="214">
        <f t="shared" si="95"/>
        <v>0</v>
      </c>
      <c r="BG103" s="214">
        <f t="shared" si="95"/>
        <v>5.5570432692307672E-2</v>
      </c>
      <c r="BH103" s="214">
        <f t="shared" si="95"/>
        <v>7.1769650416666664E-2</v>
      </c>
      <c r="BI103" s="214">
        <f t="shared" si="95"/>
        <v>0</v>
      </c>
      <c r="BJ103" s="214">
        <f t="shared" si="95"/>
        <v>0</v>
      </c>
      <c r="BK103" s="214">
        <f t="shared" si="95"/>
        <v>3.5398916666666662E-2</v>
      </c>
      <c r="BL103" s="214">
        <f t="shared" si="95"/>
        <v>3.7034790623999995E-2</v>
      </c>
      <c r="BM103" s="214">
        <f t="shared" si="95"/>
        <v>0.14752487499999997</v>
      </c>
      <c r="BN103" s="214">
        <f t="shared" si="95"/>
        <v>0.31482112499999998</v>
      </c>
      <c r="BO103" s="214">
        <f t="shared" si="95"/>
        <v>9.2085674999999978E-2</v>
      </c>
      <c r="BP103" s="214">
        <f t="shared" si="95"/>
        <v>9.4927947916666658E-2</v>
      </c>
      <c r="BQ103" s="214">
        <f t="shared" si="95"/>
        <v>0.12250854166666666</v>
      </c>
      <c r="BR103" s="214">
        <f t="shared" si="95"/>
        <v>9.0456924250000001E-2</v>
      </c>
      <c r="BS103" s="214">
        <f t="shared" si="95"/>
        <v>1.2937499999999999E-2</v>
      </c>
      <c r="BT103" s="214">
        <f t="shared" si="95"/>
        <v>7.0977999999999996E-3</v>
      </c>
      <c r="BU103" s="214">
        <f t="shared" si="95"/>
        <v>3.7260000000000001E-3</v>
      </c>
      <c r="BV103" s="214">
        <f t="shared" si="71"/>
        <v>0.11546257969645436</v>
      </c>
      <c r="BW103" s="214">
        <f t="shared" si="72"/>
        <v>5.0904063216335407E-2</v>
      </c>
      <c r="BX103" s="214">
        <f t="shared" si="73"/>
        <v>1.7861232808330268E-2</v>
      </c>
      <c r="BY103" s="214">
        <f t="shared" si="74"/>
        <v>6.6853413834725844E-2</v>
      </c>
      <c r="BZ103" s="214">
        <f t="shared" si="75"/>
        <v>1.9626493576421676E-2</v>
      </c>
      <c r="CA103" s="295">
        <f t="shared" si="76"/>
        <v>5.0832398166763202</v>
      </c>
      <c r="CB103" s="163">
        <f t="shared" si="89"/>
        <v>0.2</v>
      </c>
      <c r="CC103" s="163">
        <f t="shared" si="77"/>
        <v>0.52832398166763206</v>
      </c>
      <c r="CD103" s="163">
        <f t="shared" si="78"/>
        <v>0.22083333333333335</v>
      </c>
      <c r="CE103" s="165">
        <f t="shared" si="79"/>
        <v>4.334082501675355</v>
      </c>
      <c r="CF103" s="163">
        <f>'Other Income'!$B$20/12</f>
        <v>1.0929316444444444</v>
      </c>
      <c r="CG103" s="302">
        <f t="shared" si="68"/>
        <v>5.6270141461197998</v>
      </c>
      <c r="CH103" s="295">
        <f t="shared" si="80"/>
        <v>4.8125320335440529</v>
      </c>
      <c r="CI103" s="163">
        <f t="shared" si="81"/>
        <v>0.2</v>
      </c>
      <c r="CJ103" s="163">
        <f t="shared" si="82"/>
        <v>0.50125320335440537</v>
      </c>
      <c r="CK103" s="163">
        <f t="shared" si="83"/>
        <v>0.22083333333333335</v>
      </c>
      <c r="CL103" s="165">
        <f t="shared" si="84"/>
        <v>4.0904454968563142</v>
      </c>
      <c r="CM103" s="296">
        <f t="shared" si="85"/>
        <v>5.383377141300759</v>
      </c>
    </row>
    <row r="104" spans="2:91" s="159" customFormat="1" x14ac:dyDescent="0.25">
      <c r="B104" s="257">
        <f t="shared" si="86"/>
        <v>83</v>
      </c>
      <c r="C104" s="255">
        <f t="shared" si="87"/>
        <v>47817</v>
      </c>
      <c r="D104" s="214">
        <f t="shared" si="88"/>
        <v>0.52514962412666888</v>
      </c>
      <c r="E104" s="214">
        <f t="shared" si="69"/>
        <v>0.16490137883333331</v>
      </c>
      <c r="F104" s="214">
        <f t="shared" si="69"/>
        <v>0.16101807799999998</v>
      </c>
      <c r="G104" s="214">
        <f t="shared" si="69"/>
        <v>9.9000000000000008E-3</v>
      </c>
      <c r="H104" s="214">
        <f t="shared" si="67"/>
        <v>1.8944812499999998E-2</v>
      </c>
      <c r="I104" s="214">
        <f t="shared" si="67"/>
        <v>3.2440924999999995E-2</v>
      </c>
      <c r="J104" s="214">
        <f t="shared" si="95"/>
        <v>5.7935418749999988E-2</v>
      </c>
      <c r="K104" s="214">
        <f t="shared" si="95"/>
        <v>5.9972068749999996E-2</v>
      </c>
      <c r="L104" s="214">
        <f t="shared" si="95"/>
        <v>2.4843162499999995E-2</v>
      </c>
      <c r="M104" s="214">
        <f t="shared" si="95"/>
        <v>3.364109374999999E-2</v>
      </c>
      <c r="N104" s="214">
        <f t="shared" si="95"/>
        <v>2.4796876983749994E-2</v>
      </c>
      <c r="O104" s="214">
        <f t="shared" si="95"/>
        <v>3.0434031249999997E-2</v>
      </c>
      <c r="P104" s="214">
        <f t="shared" si="95"/>
        <v>1.9749333333333334E-2</v>
      </c>
      <c r="Q104" s="214">
        <f t="shared" si="95"/>
        <v>0</v>
      </c>
      <c r="R104" s="214">
        <f t="shared" si="95"/>
        <v>4.6682486666666662E-2</v>
      </c>
      <c r="S104" s="214">
        <f t="shared" si="95"/>
        <v>8.7389477499999993E-2</v>
      </c>
      <c r="T104" s="214">
        <f t="shared" si="95"/>
        <v>0</v>
      </c>
      <c r="U104" s="214">
        <f t="shared" si="95"/>
        <v>0</v>
      </c>
      <c r="V104" s="214">
        <f t="shared" si="95"/>
        <v>1.6689949999999999E-2</v>
      </c>
      <c r="W104" s="214">
        <f t="shared" si="95"/>
        <v>1.8656066666666665E-2</v>
      </c>
      <c r="X104" s="214">
        <f t="shared" si="95"/>
        <v>1.7868077083333333E-2</v>
      </c>
      <c r="Y104" s="214">
        <f t="shared" si="95"/>
        <v>1.4406433333333335E-2</v>
      </c>
      <c r="Z104" s="214">
        <f t="shared" si="95"/>
        <v>2.6054208333333335E-2</v>
      </c>
      <c r="AA104" s="214">
        <f t="shared" si="95"/>
        <v>2.9756249999999995E-2</v>
      </c>
      <c r="AB104" s="214">
        <f t="shared" si="95"/>
        <v>2.8530292499999995E-2</v>
      </c>
      <c r="AC104" s="214">
        <f t="shared" si="95"/>
        <v>1.4957475E-2</v>
      </c>
      <c r="AD104" s="214">
        <f t="shared" si="95"/>
        <v>9.56498125E-3</v>
      </c>
      <c r="AE104" s="214">
        <f t="shared" si="95"/>
        <v>0</v>
      </c>
      <c r="AF104" s="214">
        <f t="shared" si="95"/>
        <v>0.16147690997760006</v>
      </c>
      <c r="AG104" s="214">
        <f t="shared" si="95"/>
        <v>0.17964099400000003</v>
      </c>
      <c r="AH104" s="214">
        <f t="shared" si="95"/>
        <v>0</v>
      </c>
      <c r="AI104" s="214">
        <f t="shared" si="95"/>
        <v>7.3829999999999998E-3</v>
      </c>
      <c r="AJ104" s="214">
        <f t="shared" si="95"/>
        <v>2.35934E-2</v>
      </c>
      <c r="AK104" s="214">
        <f t="shared" si="95"/>
        <v>0</v>
      </c>
      <c r="AL104" s="214">
        <f t="shared" si="95"/>
        <v>1.8825787499999996E-2</v>
      </c>
      <c r="AM104" s="214">
        <f t="shared" si="95"/>
        <v>2.2912312499999993E-2</v>
      </c>
      <c r="AN104" s="214">
        <f t="shared" si="95"/>
        <v>4.7421543749999996E-2</v>
      </c>
      <c r="AO104" s="214">
        <f t="shared" si="95"/>
        <v>2.9956652833333333E-2</v>
      </c>
      <c r="AP104" s="214">
        <f t="shared" si="95"/>
        <v>0.13890151374999998</v>
      </c>
      <c r="AQ104" s="214">
        <f t="shared" si="95"/>
        <v>0</v>
      </c>
      <c r="AR104" s="214">
        <f t="shared" si="95"/>
        <v>4.0790323762499997E-2</v>
      </c>
      <c r="AS104" s="214">
        <f t="shared" si="95"/>
        <v>2.0293762499999996E-2</v>
      </c>
      <c r="AT104" s="214">
        <f t="shared" si="95"/>
        <v>1.5897552083333336E-2</v>
      </c>
      <c r="AU104" s="214">
        <f t="shared" si="95"/>
        <v>3.2035358333333333E-2</v>
      </c>
      <c r="AV104" s="214">
        <f t="shared" si="95"/>
        <v>3.9146E-2</v>
      </c>
      <c r="AW104" s="214">
        <f t="shared" si="95"/>
        <v>3.8346328333333332E-2</v>
      </c>
      <c r="AX104" s="214">
        <f t="shared" si="95"/>
        <v>0.14040500732142852</v>
      </c>
      <c r="AY104" s="214">
        <f t="shared" si="95"/>
        <v>5.2265199999999998E-2</v>
      </c>
      <c r="AZ104" s="214">
        <f t="shared" si="95"/>
        <v>5.8454499999999993E-2</v>
      </c>
      <c r="BA104" s="214">
        <f t="shared" si="95"/>
        <v>0.12607639366666665</v>
      </c>
      <c r="BB104" s="214">
        <f t="shared" si="95"/>
        <v>0.3295575435264001</v>
      </c>
      <c r="BC104" s="214">
        <f t="shared" si="95"/>
        <v>0.10487802857142857</v>
      </c>
      <c r="BD104" s="214">
        <f t="shared" si="95"/>
        <v>0.60665440229130252</v>
      </c>
      <c r="BE104" s="214">
        <f t="shared" si="95"/>
        <v>1.7476837499999998E-2</v>
      </c>
      <c r="BF104" s="214">
        <f t="shared" si="95"/>
        <v>0</v>
      </c>
      <c r="BG104" s="214">
        <f t="shared" si="95"/>
        <v>5.5570432692307672E-2</v>
      </c>
      <c r="BH104" s="214">
        <f t="shared" si="95"/>
        <v>7.1769650416666664E-2</v>
      </c>
      <c r="BI104" s="214">
        <f t="shared" si="95"/>
        <v>0</v>
      </c>
      <c r="BJ104" s="214">
        <f t="shared" si="95"/>
        <v>0</v>
      </c>
      <c r="BK104" s="214">
        <f t="shared" si="95"/>
        <v>3.5398916666666662E-2</v>
      </c>
      <c r="BL104" s="214">
        <f t="shared" si="95"/>
        <v>3.7034790623999995E-2</v>
      </c>
      <c r="BM104" s="214">
        <f t="shared" si="95"/>
        <v>0.14752487499999997</v>
      </c>
      <c r="BN104" s="214">
        <f t="shared" si="95"/>
        <v>0.31482112499999998</v>
      </c>
      <c r="BO104" s="214">
        <f t="shared" si="95"/>
        <v>9.2085674999999978E-2</v>
      </c>
      <c r="BP104" s="214">
        <f t="shared" si="95"/>
        <v>9.4927947916666658E-2</v>
      </c>
      <c r="BQ104" s="214">
        <f t="shared" si="95"/>
        <v>0.12250854166666666</v>
      </c>
      <c r="BR104" s="214">
        <f t="shared" si="95"/>
        <v>9.0456924250000001E-2</v>
      </c>
      <c r="BS104" s="214">
        <f t="shared" si="95"/>
        <v>1.2937499999999999E-2</v>
      </c>
      <c r="BT104" s="214">
        <f t="shared" si="95"/>
        <v>7.0977999999999996E-3</v>
      </c>
      <c r="BU104" s="214">
        <f t="shared" si="95"/>
        <v>3.7260000000000001E-3</v>
      </c>
      <c r="BV104" s="214">
        <f t="shared" si="71"/>
        <v>0.11546257969645436</v>
      </c>
      <c r="BW104" s="214">
        <f t="shared" si="72"/>
        <v>5.0904063216335407E-2</v>
      </c>
      <c r="BX104" s="214">
        <f t="shared" si="73"/>
        <v>1.7861232808330268E-2</v>
      </c>
      <c r="BY104" s="214">
        <f t="shared" si="74"/>
        <v>6.6853413834725844E-2</v>
      </c>
      <c r="BZ104" s="214">
        <f t="shared" si="75"/>
        <v>1.9626493576421676E-2</v>
      </c>
      <c r="CA104" s="295">
        <f t="shared" si="76"/>
        <v>5.0832398166763202</v>
      </c>
      <c r="CB104" s="163">
        <f t="shared" si="89"/>
        <v>0.2</v>
      </c>
      <c r="CC104" s="163">
        <f t="shared" si="77"/>
        <v>0.52832398166763206</v>
      </c>
      <c r="CD104" s="163">
        <f t="shared" si="78"/>
        <v>0.22083333333333335</v>
      </c>
      <c r="CE104" s="165">
        <f t="shared" si="79"/>
        <v>4.334082501675355</v>
      </c>
      <c r="CF104" s="163">
        <f>'Other Income'!$B$20/12</f>
        <v>1.0929316444444444</v>
      </c>
      <c r="CG104" s="302">
        <f t="shared" si="68"/>
        <v>5.6270141461197998</v>
      </c>
      <c r="CH104" s="295">
        <f t="shared" si="80"/>
        <v>4.8125320335440529</v>
      </c>
      <c r="CI104" s="163">
        <f t="shared" si="81"/>
        <v>0.2</v>
      </c>
      <c r="CJ104" s="163">
        <f t="shared" si="82"/>
        <v>0.50125320335440537</v>
      </c>
      <c r="CK104" s="163">
        <f t="shared" si="83"/>
        <v>0.22083333333333335</v>
      </c>
      <c r="CL104" s="165">
        <f t="shared" si="84"/>
        <v>4.0904454968563142</v>
      </c>
      <c r="CM104" s="296">
        <f t="shared" si="85"/>
        <v>5.383377141300759</v>
      </c>
    </row>
    <row r="105" spans="2:91" s="159" customFormat="1" x14ac:dyDescent="0.25">
      <c r="B105" s="257">
        <f t="shared" si="86"/>
        <v>84</v>
      </c>
      <c r="C105" s="255">
        <f t="shared" si="87"/>
        <v>47848</v>
      </c>
      <c r="D105" s="214">
        <f t="shared" si="88"/>
        <v>0.52514962412666888</v>
      </c>
      <c r="E105" s="214">
        <f t="shared" si="69"/>
        <v>0.16490137883333331</v>
      </c>
      <c r="F105" s="214">
        <f t="shared" si="69"/>
        <v>0.16101807799999998</v>
      </c>
      <c r="G105" s="214">
        <f t="shared" si="69"/>
        <v>9.9000000000000008E-3</v>
      </c>
      <c r="H105" s="214">
        <f t="shared" si="67"/>
        <v>1.8944812499999998E-2</v>
      </c>
      <c r="I105" s="214">
        <f t="shared" si="67"/>
        <v>3.2440924999999995E-2</v>
      </c>
      <c r="J105" s="214">
        <f t="shared" si="95"/>
        <v>5.7935418749999988E-2</v>
      </c>
      <c r="K105" s="214">
        <f t="shared" si="95"/>
        <v>5.9972068749999996E-2</v>
      </c>
      <c r="L105" s="214">
        <f t="shared" si="95"/>
        <v>2.4843162499999995E-2</v>
      </c>
      <c r="M105" s="214">
        <f t="shared" si="95"/>
        <v>3.364109374999999E-2</v>
      </c>
      <c r="N105" s="214">
        <f t="shared" si="95"/>
        <v>2.4796876983749994E-2</v>
      </c>
      <c r="O105" s="214">
        <f t="shared" si="95"/>
        <v>3.0434031249999997E-2</v>
      </c>
      <c r="P105" s="214">
        <f t="shared" si="95"/>
        <v>1.9749333333333334E-2</v>
      </c>
      <c r="Q105" s="214">
        <f t="shared" si="95"/>
        <v>0</v>
      </c>
      <c r="R105" s="214">
        <f t="shared" si="95"/>
        <v>4.6682486666666662E-2</v>
      </c>
      <c r="S105" s="214">
        <f t="shared" si="95"/>
        <v>8.7389477499999993E-2</v>
      </c>
      <c r="T105" s="214">
        <f t="shared" si="95"/>
        <v>0</v>
      </c>
      <c r="U105" s="214">
        <f t="shared" si="95"/>
        <v>0</v>
      </c>
      <c r="V105" s="214">
        <f t="shared" si="95"/>
        <v>1.6689949999999999E-2</v>
      </c>
      <c r="W105" s="214">
        <f t="shared" si="95"/>
        <v>1.8656066666666665E-2</v>
      </c>
      <c r="X105" s="214">
        <f t="shared" si="95"/>
        <v>1.7868077083333333E-2</v>
      </c>
      <c r="Y105" s="214">
        <f t="shared" si="95"/>
        <v>1.4406433333333335E-2</v>
      </c>
      <c r="Z105" s="214">
        <f t="shared" si="95"/>
        <v>2.6054208333333335E-2</v>
      </c>
      <c r="AA105" s="214">
        <f t="shared" si="95"/>
        <v>2.9756249999999995E-2</v>
      </c>
      <c r="AB105" s="214">
        <f t="shared" si="95"/>
        <v>2.8530292499999995E-2</v>
      </c>
      <c r="AC105" s="214">
        <f t="shared" si="95"/>
        <v>1.4957475E-2</v>
      </c>
      <c r="AD105" s="214">
        <f t="shared" si="95"/>
        <v>9.56498125E-3</v>
      </c>
      <c r="AE105" s="214">
        <f t="shared" si="95"/>
        <v>0</v>
      </c>
      <c r="AF105" s="214">
        <f t="shared" si="95"/>
        <v>0.16147690997760006</v>
      </c>
      <c r="AG105" s="214">
        <f t="shared" si="95"/>
        <v>0.17964099400000003</v>
      </c>
      <c r="AH105" s="214">
        <f t="shared" si="95"/>
        <v>0</v>
      </c>
      <c r="AI105" s="214">
        <f t="shared" si="95"/>
        <v>7.3829999999999998E-3</v>
      </c>
      <c r="AJ105" s="214">
        <f t="shared" si="95"/>
        <v>2.35934E-2</v>
      </c>
      <c r="AK105" s="214">
        <f t="shared" si="95"/>
        <v>0</v>
      </c>
      <c r="AL105" s="214">
        <f t="shared" si="95"/>
        <v>1.8825787499999996E-2</v>
      </c>
      <c r="AM105" s="214">
        <f t="shared" si="95"/>
        <v>2.2912312499999993E-2</v>
      </c>
      <c r="AN105" s="214">
        <f t="shared" si="95"/>
        <v>4.7421543749999996E-2</v>
      </c>
      <c r="AO105" s="214">
        <f t="shared" si="95"/>
        <v>2.9956652833333333E-2</v>
      </c>
      <c r="AP105" s="214">
        <f t="shared" si="95"/>
        <v>0.13890151374999998</v>
      </c>
      <c r="AQ105" s="214">
        <f t="shared" si="95"/>
        <v>0</v>
      </c>
      <c r="AR105" s="214">
        <f t="shared" si="95"/>
        <v>4.0790323762499997E-2</v>
      </c>
      <c r="AS105" s="214">
        <f t="shared" si="95"/>
        <v>2.0293762499999996E-2</v>
      </c>
      <c r="AT105" s="214">
        <f t="shared" si="95"/>
        <v>1.5897552083333336E-2</v>
      </c>
      <c r="AU105" s="214">
        <f t="shared" si="95"/>
        <v>3.2035358333333333E-2</v>
      </c>
      <c r="AV105" s="214">
        <f t="shared" si="95"/>
        <v>3.9146E-2</v>
      </c>
      <c r="AW105" s="214">
        <f t="shared" si="95"/>
        <v>3.8346328333333332E-2</v>
      </c>
      <c r="AX105" s="214">
        <f t="shared" si="95"/>
        <v>0.14040500732142852</v>
      </c>
      <c r="AY105" s="214">
        <f t="shared" si="95"/>
        <v>5.2265199999999998E-2</v>
      </c>
      <c r="AZ105" s="214">
        <f t="shared" si="95"/>
        <v>5.8454499999999993E-2</v>
      </c>
      <c r="BA105" s="214">
        <f t="shared" si="95"/>
        <v>0.12607639366666665</v>
      </c>
      <c r="BB105" s="214">
        <f t="shared" si="95"/>
        <v>0.3295575435264001</v>
      </c>
      <c r="BC105" s="214">
        <f t="shared" si="95"/>
        <v>0.10487802857142857</v>
      </c>
      <c r="BD105" s="214">
        <f t="shared" si="95"/>
        <v>0.60665440229130252</v>
      </c>
      <c r="BE105" s="214">
        <f t="shared" si="95"/>
        <v>1.7476837499999998E-2</v>
      </c>
      <c r="BF105" s="214">
        <f t="shared" si="95"/>
        <v>0</v>
      </c>
      <c r="BG105" s="214">
        <f t="shared" si="95"/>
        <v>5.5570432692307672E-2</v>
      </c>
      <c r="BH105" s="214">
        <f t="shared" si="95"/>
        <v>7.1769650416666664E-2</v>
      </c>
      <c r="BI105" s="214">
        <f t="shared" si="95"/>
        <v>0</v>
      </c>
      <c r="BJ105" s="214">
        <f t="shared" si="95"/>
        <v>0</v>
      </c>
      <c r="BK105" s="214">
        <f t="shared" si="95"/>
        <v>3.5398916666666662E-2</v>
      </c>
      <c r="BL105" s="214">
        <f t="shared" si="95"/>
        <v>3.7034790623999995E-2</v>
      </c>
      <c r="BM105" s="214">
        <f t="shared" si="95"/>
        <v>0.14752487499999997</v>
      </c>
      <c r="BN105" s="214">
        <f t="shared" si="95"/>
        <v>0.31482112499999998</v>
      </c>
      <c r="BO105" s="214">
        <f t="shared" si="95"/>
        <v>9.2085674999999978E-2</v>
      </c>
      <c r="BP105" s="214">
        <f t="shared" si="95"/>
        <v>9.4927947916666658E-2</v>
      </c>
      <c r="BQ105" s="214">
        <f t="shared" si="95"/>
        <v>0.12250854166666666</v>
      </c>
      <c r="BR105" s="214">
        <f t="shared" si="95"/>
        <v>9.0456924250000001E-2</v>
      </c>
      <c r="BS105" s="214">
        <f t="shared" si="95"/>
        <v>1.2937499999999999E-2</v>
      </c>
      <c r="BT105" s="214">
        <f t="shared" si="95"/>
        <v>7.0977999999999996E-3</v>
      </c>
      <c r="BU105" s="214">
        <f t="shared" ref="J105:BU109" si="96">IF($C105&gt;BU$14,BU104,IF(AND(MONTH($C105)-MONTH(BU$5)=0,MOD((YEAR(BU$5)-YEAR($C105)),3)=0),BU104*(1+BU$16),BU104))</f>
        <v>3.7260000000000001E-3</v>
      </c>
      <c r="BV105" s="214">
        <f t="shared" si="71"/>
        <v>0.11546257969645436</v>
      </c>
      <c r="BW105" s="214">
        <f t="shared" si="72"/>
        <v>5.0904063216335407E-2</v>
      </c>
      <c r="BX105" s="214">
        <f t="shared" si="73"/>
        <v>1.7861232808330268E-2</v>
      </c>
      <c r="BY105" s="214">
        <f t="shared" si="74"/>
        <v>6.6853413834725844E-2</v>
      </c>
      <c r="BZ105" s="214">
        <f t="shared" si="75"/>
        <v>1.9626493576421676E-2</v>
      </c>
      <c r="CA105" s="295">
        <f t="shared" si="76"/>
        <v>5.0832398166763202</v>
      </c>
      <c r="CB105" s="163">
        <f t="shared" si="89"/>
        <v>0.2</v>
      </c>
      <c r="CC105" s="163">
        <f t="shared" si="77"/>
        <v>0.52832398166763206</v>
      </c>
      <c r="CD105" s="163">
        <f t="shared" si="78"/>
        <v>0.22083333333333335</v>
      </c>
      <c r="CE105" s="165">
        <f t="shared" si="79"/>
        <v>4.334082501675355</v>
      </c>
      <c r="CF105" s="163">
        <f>'Other Income'!$B$20/12</f>
        <v>1.0929316444444444</v>
      </c>
      <c r="CG105" s="302">
        <f t="shared" si="68"/>
        <v>5.6270141461197998</v>
      </c>
      <c r="CH105" s="295">
        <f t="shared" si="80"/>
        <v>4.8125320335440529</v>
      </c>
      <c r="CI105" s="163">
        <f t="shared" si="81"/>
        <v>0.2</v>
      </c>
      <c r="CJ105" s="163">
        <f t="shared" si="82"/>
        <v>0.50125320335440537</v>
      </c>
      <c r="CK105" s="163">
        <f t="shared" si="83"/>
        <v>0.22083333333333335</v>
      </c>
      <c r="CL105" s="165">
        <f t="shared" si="84"/>
        <v>4.0904454968563142</v>
      </c>
      <c r="CM105" s="296">
        <f t="shared" si="85"/>
        <v>5.383377141300759</v>
      </c>
    </row>
    <row r="106" spans="2:91" s="159" customFormat="1" x14ac:dyDescent="0.25">
      <c r="B106" s="257">
        <f t="shared" si="86"/>
        <v>85</v>
      </c>
      <c r="C106" s="255">
        <f t="shared" si="87"/>
        <v>47879</v>
      </c>
      <c r="D106" s="214">
        <f t="shared" si="88"/>
        <v>0.52514962412666888</v>
      </c>
      <c r="E106" s="214">
        <f t="shared" si="69"/>
        <v>0.16490137883333331</v>
      </c>
      <c r="F106" s="214">
        <f t="shared" si="69"/>
        <v>0.16101807799999998</v>
      </c>
      <c r="G106" s="214">
        <f t="shared" si="69"/>
        <v>9.9000000000000008E-3</v>
      </c>
      <c r="H106" s="214">
        <f t="shared" si="67"/>
        <v>1.8944812499999998E-2</v>
      </c>
      <c r="I106" s="214">
        <f t="shared" si="67"/>
        <v>3.2440924999999995E-2</v>
      </c>
      <c r="J106" s="214">
        <f t="shared" si="96"/>
        <v>5.7935418749999988E-2</v>
      </c>
      <c r="K106" s="214">
        <f t="shared" si="96"/>
        <v>5.9972068749999996E-2</v>
      </c>
      <c r="L106" s="214">
        <f t="shared" si="96"/>
        <v>2.4843162499999995E-2</v>
      </c>
      <c r="M106" s="214">
        <f t="shared" si="96"/>
        <v>3.364109374999999E-2</v>
      </c>
      <c r="N106" s="214">
        <f t="shared" si="96"/>
        <v>2.4796876983749994E-2</v>
      </c>
      <c r="O106" s="214">
        <f t="shared" si="96"/>
        <v>3.0434031249999997E-2</v>
      </c>
      <c r="P106" s="214">
        <f t="shared" si="96"/>
        <v>1.9749333333333334E-2</v>
      </c>
      <c r="Q106" s="214">
        <f t="shared" si="96"/>
        <v>0</v>
      </c>
      <c r="R106" s="214">
        <f t="shared" si="96"/>
        <v>4.6682486666666662E-2</v>
      </c>
      <c r="S106" s="214">
        <f t="shared" si="96"/>
        <v>8.7389477499999993E-2</v>
      </c>
      <c r="T106" s="214">
        <f t="shared" si="96"/>
        <v>0</v>
      </c>
      <c r="U106" s="214">
        <f t="shared" si="96"/>
        <v>0</v>
      </c>
      <c r="V106" s="214">
        <f t="shared" si="96"/>
        <v>1.6689949999999999E-2</v>
      </c>
      <c r="W106" s="214">
        <f t="shared" si="96"/>
        <v>1.8656066666666665E-2</v>
      </c>
      <c r="X106" s="214">
        <f t="shared" si="96"/>
        <v>1.7868077083333333E-2</v>
      </c>
      <c r="Y106" s="214">
        <f t="shared" si="96"/>
        <v>1.4406433333333335E-2</v>
      </c>
      <c r="Z106" s="214">
        <f t="shared" si="96"/>
        <v>2.6054208333333335E-2</v>
      </c>
      <c r="AA106" s="214">
        <f t="shared" si="96"/>
        <v>2.9756249999999995E-2</v>
      </c>
      <c r="AB106" s="214">
        <f t="shared" si="96"/>
        <v>2.8530292499999995E-2</v>
      </c>
      <c r="AC106" s="214">
        <f t="shared" si="96"/>
        <v>1.4957475E-2</v>
      </c>
      <c r="AD106" s="214">
        <f t="shared" si="96"/>
        <v>9.56498125E-3</v>
      </c>
      <c r="AE106" s="214">
        <f t="shared" si="96"/>
        <v>0</v>
      </c>
      <c r="AF106" s="214">
        <f t="shared" si="96"/>
        <v>0.16147690997760006</v>
      </c>
      <c r="AG106" s="214">
        <f t="shared" si="96"/>
        <v>0.17964099400000003</v>
      </c>
      <c r="AH106" s="214">
        <f t="shared" si="96"/>
        <v>0</v>
      </c>
      <c r="AI106" s="214">
        <f t="shared" si="96"/>
        <v>7.3829999999999998E-3</v>
      </c>
      <c r="AJ106" s="214">
        <f t="shared" si="96"/>
        <v>2.35934E-2</v>
      </c>
      <c r="AK106" s="214">
        <f t="shared" si="96"/>
        <v>0</v>
      </c>
      <c r="AL106" s="214">
        <f t="shared" si="96"/>
        <v>1.8825787499999996E-2</v>
      </c>
      <c r="AM106" s="214">
        <f t="shared" si="96"/>
        <v>2.2912312499999993E-2</v>
      </c>
      <c r="AN106" s="214">
        <f t="shared" si="96"/>
        <v>4.7421543749999996E-2</v>
      </c>
      <c r="AO106" s="214">
        <f t="shared" si="96"/>
        <v>2.9956652833333333E-2</v>
      </c>
      <c r="AP106" s="214">
        <f t="shared" si="96"/>
        <v>0.13890151374999998</v>
      </c>
      <c r="AQ106" s="214">
        <f t="shared" si="96"/>
        <v>0</v>
      </c>
      <c r="AR106" s="214">
        <f t="shared" si="96"/>
        <v>4.0790323762499997E-2</v>
      </c>
      <c r="AS106" s="214">
        <f t="shared" si="96"/>
        <v>2.0293762499999996E-2</v>
      </c>
      <c r="AT106" s="214">
        <f t="shared" si="96"/>
        <v>1.5897552083333336E-2</v>
      </c>
      <c r="AU106" s="214">
        <f t="shared" si="96"/>
        <v>3.2035358333333333E-2</v>
      </c>
      <c r="AV106" s="214">
        <f t="shared" si="96"/>
        <v>3.9146E-2</v>
      </c>
      <c r="AW106" s="214">
        <f t="shared" si="96"/>
        <v>3.8346328333333332E-2</v>
      </c>
      <c r="AX106" s="214">
        <f t="shared" si="96"/>
        <v>0.14040500732142852</v>
      </c>
      <c r="AY106" s="214">
        <f t="shared" si="96"/>
        <v>5.2265199999999998E-2</v>
      </c>
      <c r="AZ106" s="214">
        <f t="shared" si="96"/>
        <v>5.8454499999999993E-2</v>
      </c>
      <c r="BA106" s="214">
        <f t="shared" si="96"/>
        <v>0.14498785271666664</v>
      </c>
      <c r="BB106" s="214">
        <f t="shared" si="96"/>
        <v>0.3295575435264001</v>
      </c>
      <c r="BC106" s="214">
        <f t="shared" si="96"/>
        <v>0.10487802857142857</v>
      </c>
      <c r="BD106" s="214">
        <f t="shared" si="96"/>
        <v>0.60665440229130252</v>
      </c>
      <c r="BE106" s="214">
        <f t="shared" si="96"/>
        <v>1.7476837499999998E-2</v>
      </c>
      <c r="BF106" s="214">
        <f t="shared" si="96"/>
        <v>0</v>
      </c>
      <c r="BG106" s="214">
        <f t="shared" si="96"/>
        <v>5.5570432692307672E-2</v>
      </c>
      <c r="BH106" s="214">
        <f t="shared" si="96"/>
        <v>7.1769650416666664E-2</v>
      </c>
      <c r="BI106" s="214">
        <f t="shared" si="96"/>
        <v>0</v>
      </c>
      <c r="BJ106" s="214">
        <f t="shared" si="96"/>
        <v>0</v>
      </c>
      <c r="BK106" s="214">
        <f t="shared" si="96"/>
        <v>3.5398916666666662E-2</v>
      </c>
      <c r="BL106" s="214">
        <f t="shared" si="96"/>
        <v>3.7034790623999995E-2</v>
      </c>
      <c r="BM106" s="214">
        <f t="shared" si="96"/>
        <v>0.14752487499999997</v>
      </c>
      <c r="BN106" s="214">
        <f t="shared" si="96"/>
        <v>0.31482112499999998</v>
      </c>
      <c r="BO106" s="214">
        <f t="shared" si="96"/>
        <v>9.2085674999999978E-2</v>
      </c>
      <c r="BP106" s="214">
        <f t="shared" si="96"/>
        <v>9.4927947916666658E-2</v>
      </c>
      <c r="BQ106" s="214">
        <f t="shared" si="96"/>
        <v>0.12250854166666666</v>
      </c>
      <c r="BR106" s="214">
        <f t="shared" si="96"/>
        <v>9.0456924250000001E-2</v>
      </c>
      <c r="BS106" s="214">
        <f t="shared" si="96"/>
        <v>1.2937499999999999E-2</v>
      </c>
      <c r="BT106" s="214">
        <f t="shared" si="96"/>
        <v>7.0977999999999996E-3</v>
      </c>
      <c r="BU106" s="214">
        <f t="shared" si="96"/>
        <v>3.7260000000000001E-3</v>
      </c>
      <c r="BV106" s="214">
        <f t="shared" si="71"/>
        <v>0.11546257969645436</v>
      </c>
      <c r="BW106" s="214">
        <f t="shared" si="72"/>
        <v>5.0904063216335407E-2</v>
      </c>
      <c r="BX106" s="214">
        <f t="shared" si="73"/>
        <v>1.7861232808330268E-2</v>
      </c>
      <c r="BY106" s="214">
        <f t="shared" si="74"/>
        <v>6.6853413834725844E-2</v>
      </c>
      <c r="BZ106" s="214">
        <f t="shared" si="75"/>
        <v>1.9626493576421676E-2</v>
      </c>
      <c r="CA106" s="295">
        <f t="shared" si="76"/>
        <v>5.1021512757263201</v>
      </c>
      <c r="CB106" s="163">
        <f t="shared" si="89"/>
        <v>0.2</v>
      </c>
      <c r="CC106" s="163">
        <f t="shared" si="77"/>
        <v>0.53021512757263201</v>
      </c>
      <c r="CD106" s="163">
        <f t="shared" si="78"/>
        <v>0.22083333333333335</v>
      </c>
      <c r="CE106" s="165">
        <f t="shared" si="79"/>
        <v>4.3511028148203552</v>
      </c>
      <c r="CF106" s="163">
        <f>'Other Income'!$B$20/12</f>
        <v>1.0929316444444444</v>
      </c>
      <c r="CG106" s="302">
        <f t="shared" si="68"/>
        <v>5.6440344592648</v>
      </c>
      <c r="CH106" s="295">
        <f t="shared" si="80"/>
        <v>4.8314434925940528</v>
      </c>
      <c r="CI106" s="163">
        <f t="shared" si="81"/>
        <v>0.2</v>
      </c>
      <c r="CJ106" s="163">
        <f t="shared" si="82"/>
        <v>0.50314434925940532</v>
      </c>
      <c r="CK106" s="163">
        <f t="shared" si="83"/>
        <v>0.22083333333333335</v>
      </c>
      <c r="CL106" s="165">
        <f t="shared" si="84"/>
        <v>4.1074658100013144</v>
      </c>
      <c r="CM106" s="296">
        <f t="shared" si="85"/>
        <v>5.4003974544457591</v>
      </c>
    </row>
    <row r="107" spans="2:91" s="159" customFormat="1" x14ac:dyDescent="0.25">
      <c r="B107" s="257">
        <f t="shared" si="86"/>
        <v>86</v>
      </c>
      <c r="C107" s="255">
        <f t="shared" si="87"/>
        <v>47907</v>
      </c>
      <c r="D107" s="214">
        <f t="shared" si="88"/>
        <v>0.52514962412666888</v>
      </c>
      <c r="E107" s="214">
        <f t="shared" si="69"/>
        <v>0.16490137883333331</v>
      </c>
      <c r="F107" s="214">
        <f t="shared" si="69"/>
        <v>0.16101807799999998</v>
      </c>
      <c r="G107" s="214">
        <f t="shared" si="69"/>
        <v>9.9000000000000008E-3</v>
      </c>
      <c r="H107" s="214">
        <f t="shared" si="67"/>
        <v>1.8944812499999998E-2</v>
      </c>
      <c r="I107" s="214">
        <f t="shared" si="67"/>
        <v>3.2440924999999995E-2</v>
      </c>
      <c r="J107" s="214">
        <f t="shared" si="96"/>
        <v>5.7935418749999988E-2</v>
      </c>
      <c r="K107" s="214">
        <f t="shared" si="96"/>
        <v>5.9972068749999996E-2</v>
      </c>
      <c r="L107" s="214">
        <f t="shared" si="96"/>
        <v>2.4843162499999995E-2</v>
      </c>
      <c r="M107" s="214">
        <f t="shared" si="96"/>
        <v>3.364109374999999E-2</v>
      </c>
      <c r="N107" s="214">
        <f t="shared" si="96"/>
        <v>2.4796876983749994E-2</v>
      </c>
      <c r="O107" s="214">
        <f t="shared" si="96"/>
        <v>3.0434031249999997E-2</v>
      </c>
      <c r="P107" s="214">
        <f t="shared" si="96"/>
        <v>1.9749333333333334E-2</v>
      </c>
      <c r="Q107" s="214">
        <f t="shared" si="96"/>
        <v>0</v>
      </c>
      <c r="R107" s="214">
        <f t="shared" si="96"/>
        <v>4.6682486666666662E-2</v>
      </c>
      <c r="S107" s="214">
        <f t="shared" si="96"/>
        <v>8.7389477499999993E-2</v>
      </c>
      <c r="T107" s="214">
        <f t="shared" si="96"/>
        <v>0</v>
      </c>
      <c r="U107" s="214">
        <f t="shared" si="96"/>
        <v>0</v>
      </c>
      <c r="V107" s="214">
        <f t="shared" si="96"/>
        <v>1.6689949999999999E-2</v>
      </c>
      <c r="W107" s="214">
        <f t="shared" si="96"/>
        <v>1.8656066666666665E-2</v>
      </c>
      <c r="X107" s="214">
        <f t="shared" si="96"/>
        <v>1.7868077083333333E-2</v>
      </c>
      <c r="Y107" s="214">
        <f t="shared" si="96"/>
        <v>1.4406433333333335E-2</v>
      </c>
      <c r="Z107" s="214">
        <f t="shared" si="96"/>
        <v>2.6054208333333335E-2</v>
      </c>
      <c r="AA107" s="214">
        <f t="shared" si="96"/>
        <v>2.9756249999999995E-2</v>
      </c>
      <c r="AB107" s="214">
        <f t="shared" si="96"/>
        <v>2.8530292499999995E-2</v>
      </c>
      <c r="AC107" s="214">
        <f t="shared" si="96"/>
        <v>1.4957475E-2</v>
      </c>
      <c r="AD107" s="214">
        <f t="shared" si="96"/>
        <v>9.56498125E-3</v>
      </c>
      <c r="AE107" s="214">
        <f t="shared" si="96"/>
        <v>0</v>
      </c>
      <c r="AF107" s="214">
        <f t="shared" si="96"/>
        <v>0.16147690997760006</v>
      </c>
      <c r="AG107" s="214">
        <f t="shared" si="96"/>
        <v>0.17964099400000003</v>
      </c>
      <c r="AH107" s="214">
        <f t="shared" si="96"/>
        <v>0</v>
      </c>
      <c r="AI107" s="214">
        <f t="shared" si="96"/>
        <v>7.3829999999999998E-3</v>
      </c>
      <c r="AJ107" s="214">
        <f t="shared" si="96"/>
        <v>2.35934E-2</v>
      </c>
      <c r="AK107" s="214">
        <f t="shared" si="96"/>
        <v>0</v>
      </c>
      <c r="AL107" s="214">
        <f t="shared" si="96"/>
        <v>1.8825787499999996E-2</v>
      </c>
      <c r="AM107" s="214">
        <f t="shared" si="96"/>
        <v>2.2912312499999993E-2</v>
      </c>
      <c r="AN107" s="214">
        <f t="shared" si="96"/>
        <v>4.7421543749999996E-2</v>
      </c>
      <c r="AO107" s="214">
        <f t="shared" si="96"/>
        <v>2.9956652833333333E-2</v>
      </c>
      <c r="AP107" s="214">
        <f t="shared" si="96"/>
        <v>0.13890151374999998</v>
      </c>
      <c r="AQ107" s="214">
        <f t="shared" si="96"/>
        <v>0</v>
      </c>
      <c r="AR107" s="214">
        <f t="shared" si="96"/>
        <v>4.0790323762499997E-2</v>
      </c>
      <c r="AS107" s="214">
        <f t="shared" si="96"/>
        <v>2.0293762499999996E-2</v>
      </c>
      <c r="AT107" s="214">
        <f t="shared" si="96"/>
        <v>1.5897552083333336E-2</v>
      </c>
      <c r="AU107" s="214">
        <f t="shared" si="96"/>
        <v>3.2035358333333333E-2</v>
      </c>
      <c r="AV107" s="214">
        <f t="shared" si="96"/>
        <v>3.9146E-2</v>
      </c>
      <c r="AW107" s="214">
        <f t="shared" si="96"/>
        <v>3.8346328333333332E-2</v>
      </c>
      <c r="AX107" s="214">
        <f t="shared" si="96"/>
        <v>0.14040500732142852</v>
      </c>
      <c r="AY107" s="214">
        <f t="shared" si="96"/>
        <v>5.2265199999999998E-2</v>
      </c>
      <c r="AZ107" s="214">
        <f t="shared" si="96"/>
        <v>5.8454499999999993E-2</v>
      </c>
      <c r="BA107" s="214">
        <f t="shared" si="96"/>
        <v>0.14498785271666664</v>
      </c>
      <c r="BB107" s="214">
        <f t="shared" si="96"/>
        <v>0.3295575435264001</v>
      </c>
      <c r="BC107" s="214">
        <f t="shared" si="96"/>
        <v>0.10487802857142857</v>
      </c>
      <c r="BD107" s="214">
        <f t="shared" si="96"/>
        <v>0.60665440229130252</v>
      </c>
      <c r="BE107" s="214">
        <f t="shared" si="96"/>
        <v>1.7476837499999998E-2</v>
      </c>
      <c r="BF107" s="214">
        <f t="shared" si="96"/>
        <v>0</v>
      </c>
      <c r="BG107" s="214">
        <f t="shared" si="96"/>
        <v>5.5570432692307672E-2</v>
      </c>
      <c r="BH107" s="214">
        <f t="shared" si="96"/>
        <v>7.1769650416666664E-2</v>
      </c>
      <c r="BI107" s="214">
        <f t="shared" si="96"/>
        <v>0</v>
      </c>
      <c r="BJ107" s="214">
        <f t="shared" si="96"/>
        <v>0</v>
      </c>
      <c r="BK107" s="214">
        <f t="shared" si="96"/>
        <v>3.5398916666666662E-2</v>
      </c>
      <c r="BL107" s="214">
        <f t="shared" si="96"/>
        <v>3.7034790623999995E-2</v>
      </c>
      <c r="BM107" s="214">
        <f t="shared" si="96"/>
        <v>0.14752487499999997</v>
      </c>
      <c r="BN107" s="214">
        <f t="shared" si="96"/>
        <v>0.31482112499999998</v>
      </c>
      <c r="BO107" s="214">
        <f t="shared" si="96"/>
        <v>9.2085674999999978E-2</v>
      </c>
      <c r="BP107" s="214">
        <f t="shared" si="96"/>
        <v>9.4927947916666658E-2</v>
      </c>
      <c r="BQ107" s="214">
        <f t="shared" si="96"/>
        <v>0.12250854166666666</v>
      </c>
      <c r="BR107" s="214">
        <f t="shared" si="96"/>
        <v>9.0456924250000001E-2</v>
      </c>
      <c r="BS107" s="214">
        <f t="shared" si="96"/>
        <v>1.2937499999999999E-2</v>
      </c>
      <c r="BT107" s="214">
        <f t="shared" si="96"/>
        <v>7.0977999999999996E-3</v>
      </c>
      <c r="BU107" s="214">
        <f t="shared" si="96"/>
        <v>3.7260000000000001E-3</v>
      </c>
      <c r="BV107" s="214">
        <f t="shared" si="71"/>
        <v>0.11546257969645436</v>
      </c>
      <c r="BW107" s="214">
        <f t="shared" si="72"/>
        <v>5.0904063216335407E-2</v>
      </c>
      <c r="BX107" s="214">
        <f t="shared" si="73"/>
        <v>1.7861232808330268E-2</v>
      </c>
      <c r="BY107" s="214">
        <f t="shared" si="74"/>
        <v>6.6853413834725844E-2</v>
      </c>
      <c r="BZ107" s="214">
        <f t="shared" si="75"/>
        <v>1.9626493576421676E-2</v>
      </c>
      <c r="CA107" s="295">
        <f t="shared" si="76"/>
        <v>5.1021512757263201</v>
      </c>
      <c r="CB107" s="163">
        <f t="shared" si="89"/>
        <v>0.2</v>
      </c>
      <c r="CC107" s="163">
        <f t="shared" si="77"/>
        <v>0.53021512757263201</v>
      </c>
      <c r="CD107" s="163">
        <f t="shared" si="78"/>
        <v>0.22083333333333335</v>
      </c>
      <c r="CE107" s="165">
        <f t="shared" si="79"/>
        <v>4.3511028148203552</v>
      </c>
      <c r="CF107" s="163">
        <f>'Other Income'!$B$20/12</f>
        <v>1.0929316444444444</v>
      </c>
      <c r="CG107" s="302">
        <f t="shared" si="68"/>
        <v>5.6440344592648</v>
      </c>
      <c r="CH107" s="295">
        <f t="shared" si="80"/>
        <v>4.8314434925940528</v>
      </c>
      <c r="CI107" s="163">
        <f t="shared" si="81"/>
        <v>0.2</v>
      </c>
      <c r="CJ107" s="163">
        <f t="shared" si="82"/>
        <v>0.50314434925940532</v>
      </c>
      <c r="CK107" s="163">
        <f t="shared" si="83"/>
        <v>0.22083333333333335</v>
      </c>
      <c r="CL107" s="165">
        <f t="shared" si="84"/>
        <v>4.1074658100013144</v>
      </c>
      <c r="CM107" s="296">
        <f t="shared" si="85"/>
        <v>5.4003974544457591</v>
      </c>
    </row>
    <row r="108" spans="2:91" s="159" customFormat="1" x14ac:dyDescent="0.25">
      <c r="B108" s="257">
        <f t="shared" si="86"/>
        <v>87</v>
      </c>
      <c r="C108" s="255">
        <f t="shared" si="87"/>
        <v>47938</v>
      </c>
      <c r="D108" s="214">
        <f t="shared" si="88"/>
        <v>0.52514962412666888</v>
      </c>
      <c r="E108" s="214">
        <f t="shared" si="69"/>
        <v>0.16490137883333331</v>
      </c>
      <c r="F108" s="214">
        <f t="shared" si="69"/>
        <v>0.16101807799999998</v>
      </c>
      <c r="G108" s="214">
        <f t="shared" si="69"/>
        <v>9.9000000000000008E-3</v>
      </c>
      <c r="H108" s="214">
        <f t="shared" si="67"/>
        <v>1.8944812499999998E-2</v>
      </c>
      <c r="I108" s="214">
        <f t="shared" si="67"/>
        <v>3.2440924999999995E-2</v>
      </c>
      <c r="J108" s="214">
        <f t="shared" si="96"/>
        <v>5.7935418749999988E-2</v>
      </c>
      <c r="K108" s="214">
        <f t="shared" si="96"/>
        <v>5.9972068749999996E-2</v>
      </c>
      <c r="L108" s="214">
        <f t="shared" si="96"/>
        <v>2.4843162499999995E-2</v>
      </c>
      <c r="M108" s="214">
        <f t="shared" si="96"/>
        <v>3.364109374999999E-2</v>
      </c>
      <c r="N108" s="214">
        <f t="shared" si="96"/>
        <v>2.4796876983749994E-2</v>
      </c>
      <c r="O108" s="214">
        <f t="shared" si="96"/>
        <v>3.0434031249999997E-2</v>
      </c>
      <c r="P108" s="214">
        <f t="shared" si="96"/>
        <v>1.9749333333333334E-2</v>
      </c>
      <c r="Q108" s="214">
        <f t="shared" si="96"/>
        <v>0</v>
      </c>
      <c r="R108" s="214">
        <f t="shared" si="96"/>
        <v>4.6682486666666662E-2</v>
      </c>
      <c r="S108" s="214">
        <f t="shared" si="96"/>
        <v>8.7389477499999993E-2</v>
      </c>
      <c r="T108" s="214">
        <f t="shared" si="96"/>
        <v>0</v>
      </c>
      <c r="U108" s="214">
        <f t="shared" si="96"/>
        <v>0</v>
      </c>
      <c r="V108" s="214">
        <f t="shared" si="96"/>
        <v>1.6689949999999999E-2</v>
      </c>
      <c r="W108" s="214">
        <f t="shared" si="96"/>
        <v>1.8656066666666665E-2</v>
      </c>
      <c r="X108" s="214">
        <f t="shared" si="96"/>
        <v>1.7868077083333333E-2</v>
      </c>
      <c r="Y108" s="214">
        <f t="shared" si="96"/>
        <v>1.4406433333333335E-2</v>
      </c>
      <c r="Z108" s="214">
        <f t="shared" si="96"/>
        <v>2.6054208333333335E-2</v>
      </c>
      <c r="AA108" s="214">
        <f t="shared" si="96"/>
        <v>2.9756249999999995E-2</v>
      </c>
      <c r="AB108" s="214">
        <f t="shared" si="96"/>
        <v>2.8530292499999995E-2</v>
      </c>
      <c r="AC108" s="214">
        <f t="shared" si="96"/>
        <v>1.4957475E-2</v>
      </c>
      <c r="AD108" s="214">
        <f t="shared" si="96"/>
        <v>9.56498125E-3</v>
      </c>
      <c r="AE108" s="214">
        <f t="shared" si="96"/>
        <v>0</v>
      </c>
      <c r="AF108" s="214">
        <f t="shared" si="96"/>
        <v>0.16147690997760006</v>
      </c>
      <c r="AG108" s="214">
        <f t="shared" si="96"/>
        <v>0.17964099400000003</v>
      </c>
      <c r="AH108" s="214">
        <f t="shared" si="96"/>
        <v>0</v>
      </c>
      <c r="AI108" s="214">
        <f t="shared" si="96"/>
        <v>7.3829999999999998E-3</v>
      </c>
      <c r="AJ108" s="214">
        <f t="shared" si="96"/>
        <v>2.35934E-2</v>
      </c>
      <c r="AK108" s="214">
        <f t="shared" si="96"/>
        <v>0</v>
      </c>
      <c r="AL108" s="214">
        <f t="shared" si="96"/>
        <v>1.8825787499999996E-2</v>
      </c>
      <c r="AM108" s="214">
        <f t="shared" si="96"/>
        <v>2.2912312499999993E-2</v>
      </c>
      <c r="AN108" s="214">
        <f t="shared" si="96"/>
        <v>4.7421543749999996E-2</v>
      </c>
      <c r="AO108" s="214">
        <f t="shared" si="96"/>
        <v>2.9956652833333333E-2</v>
      </c>
      <c r="AP108" s="214">
        <f t="shared" si="96"/>
        <v>0.13890151374999998</v>
      </c>
      <c r="AQ108" s="214">
        <f t="shared" si="96"/>
        <v>0</v>
      </c>
      <c r="AR108" s="214">
        <f t="shared" si="96"/>
        <v>4.0790323762499997E-2</v>
      </c>
      <c r="AS108" s="214">
        <f t="shared" si="96"/>
        <v>2.0293762499999996E-2</v>
      </c>
      <c r="AT108" s="214">
        <f t="shared" si="96"/>
        <v>1.5897552083333336E-2</v>
      </c>
      <c r="AU108" s="214">
        <f t="shared" si="96"/>
        <v>3.2035358333333333E-2</v>
      </c>
      <c r="AV108" s="214">
        <f t="shared" si="96"/>
        <v>3.9146E-2</v>
      </c>
      <c r="AW108" s="214">
        <f t="shared" si="96"/>
        <v>3.8346328333333332E-2</v>
      </c>
      <c r="AX108" s="214">
        <f t="shared" si="96"/>
        <v>0.14040500732142852</v>
      </c>
      <c r="AY108" s="214">
        <f t="shared" si="96"/>
        <v>5.2265199999999998E-2</v>
      </c>
      <c r="AZ108" s="214">
        <f t="shared" si="96"/>
        <v>5.8454499999999993E-2</v>
      </c>
      <c r="BA108" s="214">
        <f t="shared" si="96"/>
        <v>0.14498785271666664</v>
      </c>
      <c r="BB108" s="214">
        <f t="shared" si="96"/>
        <v>0.3295575435264001</v>
      </c>
      <c r="BC108" s="214">
        <f t="shared" si="96"/>
        <v>0.10487802857142857</v>
      </c>
      <c r="BD108" s="214">
        <f t="shared" si="96"/>
        <v>0.60665440229130252</v>
      </c>
      <c r="BE108" s="214">
        <f t="shared" si="96"/>
        <v>1.7476837499999998E-2</v>
      </c>
      <c r="BF108" s="214">
        <f t="shared" si="96"/>
        <v>0</v>
      </c>
      <c r="BG108" s="214">
        <f t="shared" si="96"/>
        <v>5.5570432692307672E-2</v>
      </c>
      <c r="BH108" s="214">
        <f t="shared" si="96"/>
        <v>7.1769650416666664E-2</v>
      </c>
      <c r="BI108" s="214">
        <f t="shared" si="96"/>
        <v>0</v>
      </c>
      <c r="BJ108" s="214">
        <f t="shared" si="96"/>
        <v>0</v>
      </c>
      <c r="BK108" s="214">
        <f t="shared" si="96"/>
        <v>3.5398916666666662E-2</v>
      </c>
      <c r="BL108" s="214">
        <f t="shared" si="96"/>
        <v>3.7034790623999995E-2</v>
      </c>
      <c r="BM108" s="214">
        <f t="shared" si="96"/>
        <v>0.14752487499999997</v>
      </c>
      <c r="BN108" s="214">
        <f t="shared" si="96"/>
        <v>0.31482112499999998</v>
      </c>
      <c r="BO108" s="214">
        <f t="shared" si="96"/>
        <v>9.2085674999999978E-2</v>
      </c>
      <c r="BP108" s="214">
        <f t="shared" si="96"/>
        <v>9.4927947916666658E-2</v>
      </c>
      <c r="BQ108" s="214">
        <f t="shared" si="96"/>
        <v>0.12250854166666666</v>
      </c>
      <c r="BR108" s="214">
        <f t="shared" si="96"/>
        <v>9.0456924250000001E-2</v>
      </c>
      <c r="BS108" s="214">
        <f t="shared" si="96"/>
        <v>1.2937499999999999E-2</v>
      </c>
      <c r="BT108" s="214">
        <f t="shared" si="96"/>
        <v>7.0977999999999996E-3</v>
      </c>
      <c r="BU108" s="214">
        <f t="shared" si="96"/>
        <v>3.7260000000000001E-3</v>
      </c>
      <c r="BV108" s="214">
        <f t="shared" si="71"/>
        <v>0.11546257969645436</v>
      </c>
      <c r="BW108" s="214">
        <f t="shared" si="72"/>
        <v>5.0904063216335407E-2</v>
      </c>
      <c r="BX108" s="214">
        <f t="shared" si="73"/>
        <v>1.7861232808330268E-2</v>
      </c>
      <c r="BY108" s="214">
        <f t="shared" si="74"/>
        <v>6.6853413834725844E-2</v>
      </c>
      <c r="BZ108" s="214">
        <f t="shared" si="75"/>
        <v>1.9626493576421676E-2</v>
      </c>
      <c r="CA108" s="295">
        <f t="shared" si="76"/>
        <v>5.1021512757263201</v>
      </c>
      <c r="CB108" s="163">
        <f t="shared" si="89"/>
        <v>0.2</v>
      </c>
      <c r="CC108" s="163">
        <f t="shared" si="77"/>
        <v>0.53021512757263201</v>
      </c>
      <c r="CD108" s="163">
        <f t="shared" si="78"/>
        <v>0.22083333333333335</v>
      </c>
      <c r="CE108" s="165">
        <f t="shared" si="79"/>
        <v>4.3511028148203552</v>
      </c>
      <c r="CF108" s="163">
        <f>'Other Income'!$B$20/12</f>
        <v>1.0929316444444444</v>
      </c>
      <c r="CG108" s="302">
        <f t="shared" si="68"/>
        <v>5.6440344592648</v>
      </c>
      <c r="CH108" s="295">
        <f t="shared" si="80"/>
        <v>4.8314434925940528</v>
      </c>
      <c r="CI108" s="163">
        <f t="shared" si="81"/>
        <v>0.2</v>
      </c>
      <c r="CJ108" s="163">
        <f t="shared" si="82"/>
        <v>0.50314434925940532</v>
      </c>
      <c r="CK108" s="163">
        <f t="shared" si="83"/>
        <v>0.22083333333333335</v>
      </c>
      <c r="CL108" s="165">
        <f t="shared" si="84"/>
        <v>4.1074658100013144</v>
      </c>
      <c r="CM108" s="296">
        <f t="shared" si="85"/>
        <v>5.4003974544457591</v>
      </c>
    </row>
    <row r="109" spans="2:91" s="159" customFormat="1" x14ac:dyDescent="0.25">
      <c r="B109" s="257">
        <f t="shared" si="86"/>
        <v>88</v>
      </c>
      <c r="C109" s="255">
        <f t="shared" si="87"/>
        <v>47968</v>
      </c>
      <c r="D109" s="214">
        <f t="shared" si="88"/>
        <v>0.52514962412666888</v>
      </c>
      <c r="E109" s="214">
        <f t="shared" si="69"/>
        <v>0.16490137883333331</v>
      </c>
      <c r="F109" s="214">
        <f t="shared" si="69"/>
        <v>0.16101807799999998</v>
      </c>
      <c r="G109" s="214">
        <f t="shared" si="69"/>
        <v>9.9000000000000008E-3</v>
      </c>
      <c r="H109" s="214">
        <f t="shared" si="67"/>
        <v>1.8944812499999998E-2</v>
      </c>
      <c r="I109" s="214">
        <f t="shared" si="67"/>
        <v>3.2440924999999995E-2</v>
      </c>
      <c r="J109" s="214">
        <f t="shared" si="96"/>
        <v>5.7935418749999988E-2</v>
      </c>
      <c r="K109" s="214">
        <f t="shared" si="96"/>
        <v>5.9972068749999996E-2</v>
      </c>
      <c r="L109" s="214">
        <f t="shared" si="96"/>
        <v>2.4843162499999995E-2</v>
      </c>
      <c r="M109" s="214">
        <f t="shared" si="96"/>
        <v>3.364109374999999E-2</v>
      </c>
      <c r="N109" s="214">
        <f t="shared" si="96"/>
        <v>2.4796876983749994E-2</v>
      </c>
      <c r="O109" s="214">
        <f t="shared" si="96"/>
        <v>3.0434031249999997E-2</v>
      </c>
      <c r="P109" s="214">
        <f t="shared" si="96"/>
        <v>1.9749333333333334E-2</v>
      </c>
      <c r="Q109" s="214">
        <f t="shared" si="96"/>
        <v>0</v>
      </c>
      <c r="R109" s="214">
        <f t="shared" si="96"/>
        <v>4.6682486666666662E-2</v>
      </c>
      <c r="S109" s="214">
        <f t="shared" si="96"/>
        <v>8.7389477499999993E-2</v>
      </c>
      <c r="T109" s="214">
        <f t="shared" si="96"/>
        <v>0</v>
      </c>
      <c r="U109" s="214">
        <f t="shared" si="96"/>
        <v>0</v>
      </c>
      <c r="V109" s="214">
        <f t="shared" si="96"/>
        <v>1.6689949999999999E-2</v>
      </c>
      <c r="W109" s="214">
        <f t="shared" si="96"/>
        <v>1.8656066666666665E-2</v>
      </c>
      <c r="X109" s="214">
        <f t="shared" si="96"/>
        <v>1.7868077083333333E-2</v>
      </c>
      <c r="Y109" s="214">
        <f t="shared" si="96"/>
        <v>1.4406433333333335E-2</v>
      </c>
      <c r="Z109" s="214">
        <f t="shared" si="96"/>
        <v>2.6054208333333335E-2</v>
      </c>
      <c r="AA109" s="214">
        <f t="shared" si="96"/>
        <v>2.9756249999999995E-2</v>
      </c>
      <c r="AB109" s="214">
        <f t="shared" si="96"/>
        <v>2.8530292499999995E-2</v>
      </c>
      <c r="AC109" s="214">
        <f t="shared" si="96"/>
        <v>1.4957475E-2</v>
      </c>
      <c r="AD109" s="214">
        <f t="shared" si="96"/>
        <v>9.56498125E-3</v>
      </c>
      <c r="AE109" s="214">
        <f t="shared" si="96"/>
        <v>0</v>
      </c>
      <c r="AF109" s="214">
        <f t="shared" si="96"/>
        <v>0.16147690997760006</v>
      </c>
      <c r="AG109" s="214">
        <f t="shared" si="96"/>
        <v>0.17964099400000003</v>
      </c>
      <c r="AH109" s="214">
        <f t="shared" si="96"/>
        <v>0</v>
      </c>
      <c r="AI109" s="214">
        <f t="shared" si="96"/>
        <v>7.3829999999999998E-3</v>
      </c>
      <c r="AJ109" s="214">
        <f t="shared" si="96"/>
        <v>2.35934E-2</v>
      </c>
      <c r="AK109" s="214">
        <f t="shared" si="96"/>
        <v>0</v>
      </c>
      <c r="AL109" s="214">
        <f t="shared" si="96"/>
        <v>1.8825787499999996E-2</v>
      </c>
      <c r="AM109" s="214">
        <f t="shared" si="96"/>
        <v>2.2912312499999993E-2</v>
      </c>
      <c r="AN109" s="214">
        <f t="shared" si="96"/>
        <v>4.7421543749999996E-2</v>
      </c>
      <c r="AO109" s="214">
        <f t="shared" si="96"/>
        <v>2.9956652833333333E-2</v>
      </c>
      <c r="AP109" s="214">
        <f t="shared" si="96"/>
        <v>0.13890151374999998</v>
      </c>
      <c r="AQ109" s="214">
        <f t="shared" si="96"/>
        <v>0</v>
      </c>
      <c r="AR109" s="214">
        <f t="shared" si="96"/>
        <v>4.0790323762499997E-2</v>
      </c>
      <c r="AS109" s="214">
        <f t="shared" si="96"/>
        <v>2.0293762499999996E-2</v>
      </c>
      <c r="AT109" s="214">
        <f t="shared" si="96"/>
        <v>1.5897552083333336E-2</v>
      </c>
      <c r="AU109" s="214">
        <f t="shared" si="96"/>
        <v>3.2035358333333333E-2</v>
      </c>
      <c r="AV109" s="214">
        <f t="shared" si="96"/>
        <v>3.9146E-2</v>
      </c>
      <c r="AW109" s="214">
        <f t="shared" si="96"/>
        <v>3.8346328333333332E-2</v>
      </c>
      <c r="AX109" s="214">
        <f t="shared" si="96"/>
        <v>0.14040500732142852</v>
      </c>
      <c r="AY109" s="214">
        <f t="shared" si="96"/>
        <v>5.2265199999999998E-2</v>
      </c>
      <c r="AZ109" s="214">
        <f t="shared" si="96"/>
        <v>5.8454499999999993E-2</v>
      </c>
      <c r="BA109" s="214">
        <f t="shared" si="96"/>
        <v>0.14498785271666664</v>
      </c>
      <c r="BB109" s="214">
        <f t="shared" si="96"/>
        <v>0.3295575435264001</v>
      </c>
      <c r="BC109" s="214">
        <f t="shared" si="96"/>
        <v>0.10487802857142857</v>
      </c>
      <c r="BD109" s="214">
        <f t="shared" si="96"/>
        <v>0.67945293056625888</v>
      </c>
      <c r="BE109" s="214">
        <f t="shared" si="96"/>
        <v>1.7476837499999998E-2</v>
      </c>
      <c r="BF109" s="214">
        <f t="shared" si="96"/>
        <v>0</v>
      </c>
      <c r="BG109" s="214">
        <f t="shared" si="96"/>
        <v>5.5570432692307672E-2</v>
      </c>
      <c r="BH109" s="214">
        <f t="shared" si="96"/>
        <v>7.1769650416666664E-2</v>
      </c>
      <c r="BI109" s="214">
        <f t="shared" si="96"/>
        <v>0</v>
      </c>
      <c r="BJ109" s="214">
        <f t="shared" si="96"/>
        <v>0</v>
      </c>
      <c r="BK109" s="214">
        <f t="shared" si="96"/>
        <v>3.5398916666666662E-2</v>
      </c>
      <c r="BL109" s="214">
        <f t="shared" si="96"/>
        <v>3.7034790623999995E-2</v>
      </c>
      <c r="BM109" s="214">
        <f t="shared" si="96"/>
        <v>0.14752487499999997</v>
      </c>
      <c r="BN109" s="214">
        <f t="shared" si="96"/>
        <v>0.31482112499999998</v>
      </c>
      <c r="BO109" s="214">
        <f t="shared" si="96"/>
        <v>9.2085674999999978E-2</v>
      </c>
      <c r="BP109" s="214">
        <f t="shared" si="96"/>
        <v>9.4927947916666658E-2</v>
      </c>
      <c r="BQ109" s="214">
        <f t="shared" si="96"/>
        <v>0.12250854166666666</v>
      </c>
      <c r="BR109" s="214">
        <f t="shared" si="96"/>
        <v>9.0456924250000001E-2</v>
      </c>
      <c r="BS109" s="214">
        <f t="shared" si="96"/>
        <v>1.2937499999999999E-2</v>
      </c>
      <c r="BT109" s="214">
        <f t="shared" ref="BT109:BU109" si="97">IF($C109&gt;BT$14,BT108,IF(AND(MONTH($C109)-MONTH(BT$5)=0,MOD((YEAR(BT$5)-YEAR($C109)),3)=0),BT108*(1+BT$16),BT108))</f>
        <v>7.0977999999999996E-3</v>
      </c>
      <c r="BU109" s="214">
        <f t="shared" si="97"/>
        <v>3.7260000000000001E-3</v>
      </c>
      <c r="BV109" s="214">
        <f t="shared" si="71"/>
        <v>0.11546257969645436</v>
      </c>
      <c r="BW109" s="214">
        <f t="shared" si="72"/>
        <v>5.0904063216335407E-2</v>
      </c>
      <c r="BX109" s="214">
        <f t="shared" si="73"/>
        <v>1.7861232808330268E-2</v>
      </c>
      <c r="BY109" s="214">
        <f t="shared" si="74"/>
        <v>6.6853413834725844E-2</v>
      </c>
      <c r="BZ109" s="214">
        <f t="shared" si="75"/>
        <v>1.9626493576421676E-2</v>
      </c>
      <c r="CA109" s="295">
        <f t="shared" si="76"/>
        <v>5.174949804001276</v>
      </c>
      <c r="CB109" s="163">
        <f t="shared" si="89"/>
        <v>0.2</v>
      </c>
      <c r="CC109" s="163">
        <f t="shared" si="77"/>
        <v>0.53749498040012766</v>
      </c>
      <c r="CD109" s="163">
        <f t="shared" si="78"/>
        <v>0.22083333333333335</v>
      </c>
      <c r="CE109" s="165">
        <f t="shared" si="79"/>
        <v>4.4166214902678149</v>
      </c>
      <c r="CF109" s="163">
        <f>'Other Income'!$B$20/12</f>
        <v>1.0929316444444444</v>
      </c>
      <c r="CG109" s="302">
        <f t="shared" si="68"/>
        <v>5.7095531347122597</v>
      </c>
      <c r="CH109" s="295">
        <f t="shared" si="80"/>
        <v>4.9042420208690087</v>
      </c>
      <c r="CI109" s="163">
        <f t="shared" si="81"/>
        <v>0.2</v>
      </c>
      <c r="CJ109" s="163">
        <f t="shared" si="82"/>
        <v>0.51042420208690087</v>
      </c>
      <c r="CK109" s="163">
        <f t="shared" si="83"/>
        <v>0.22083333333333335</v>
      </c>
      <c r="CL109" s="165">
        <f t="shared" si="84"/>
        <v>4.172984485448775</v>
      </c>
      <c r="CM109" s="296">
        <f t="shared" si="85"/>
        <v>5.4659161298932197</v>
      </c>
    </row>
    <row r="110" spans="2:91" s="159" customFormat="1" x14ac:dyDescent="0.25">
      <c r="B110" s="257">
        <f t="shared" si="86"/>
        <v>89</v>
      </c>
      <c r="C110" s="255">
        <f t="shared" si="87"/>
        <v>47999</v>
      </c>
      <c r="D110" s="214">
        <f t="shared" si="88"/>
        <v>0.52514962412666888</v>
      </c>
      <c r="E110" s="214">
        <f t="shared" si="69"/>
        <v>0.16490137883333331</v>
      </c>
      <c r="F110" s="214">
        <f t="shared" si="69"/>
        <v>0.16101807799999998</v>
      </c>
      <c r="G110" s="214">
        <f t="shared" si="69"/>
        <v>9.9000000000000008E-3</v>
      </c>
      <c r="H110" s="214">
        <f t="shared" si="67"/>
        <v>1.8944812499999998E-2</v>
      </c>
      <c r="I110" s="214">
        <f t="shared" si="67"/>
        <v>3.2440924999999995E-2</v>
      </c>
      <c r="J110" s="214">
        <f t="shared" ref="J110:BU113" si="98">IF($C110&gt;J$14,J109,IF(AND(MONTH($C110)-MONTH(J$5)=0,MOD((YEAR(J$5)-YEAR($C110)),3)=0),J109*(1+J$16),J109))</f>
        <v>5.7935418749999988E-2</v>
      </c>
      <c r="K110" s="214">
        <f t="shared" si="98"/>
        <v>5.9972068749999996E-2</v>
      </c>
      <c r="L110" s="214">
        <f t="shared" si="98"/>
        <v>2.4843162499999995E-2</v>
      </c>
      <c r="M110" s="214">
        <f t="shared" si="98"/>
        <v>3.364109374999999E-2</v>
      </c>
      <c r="N110" s="214">
        <f t="shared" si="98"/>
        <v>2.4796876983749994E-2</v>
      </c>
      <c r="O110" s="214">
        <f t="shared" si="98"/>
        <v>3.0434031249999997E-2</v>
      </c>
      <c r="P110" s="214">
        <f t="shared" si="98"/>
        <v>1.9749333333333334E-2</v>
      </c>
      <c r="Q110" s="214">
        <f t="shared" si="98"/>
        <v>0</v>
      </c>
      <c r="R110" s="214">
        <f t="shared" si="98"/>
        <v>4.6682486666666662E-2</v>
      </c>
      <c r="S110" s="214">
        <f t="shared" si="98"/>
        <v>8.7389477499999993E-2</v>
      </c>
      <c r="T110" s="214">
        <f t="shared" si="98"/>
        <v>0</v>
      </c>
      <c r="U110" s="214">
        <f t="shared" si="98"/>
        <v>0</v>
      </c>
      <c r="V110" s="214">
        <f t="shared" si="98"/>
        <v>1.6689949999999999E-2</v>
      </c>
      <c r="W110" s="214">
        <f t="shared" si="98"/>
        <v>1.8656066666666665E-2</v>
      </c>
      <c r="X110" s="214">
        <f t="shared" si="98"/>
        <v>1.7868077083333333E-2</v>
      </c>
      <c r="Y110" s="214">
        <f t="shared" si="98"/>
        <v>1.4406433333333335E-2</v>
      </c>
      <c r="Z110" s="214">
        <f t="shared" si="98"/>
        <v>2.6054208333333335E-2</v>
      </c>
      <c r="AA110" s="214">
        <f t="shared" si="98"/>
        <v>2.9756249999999995E-2</v>
      </c>
      <c r="AB110" s="214">
        <f t="shared" si="98"/>
        <v>2.8530292499999995E-2</v>
      </c>
      <c r="AC110" s="214">
        <f t="shared" si="98"/>
        <v>1.4957475E-2</v>
      </c>
      <c r="AD110" s="214">
        <f t="shared" si="98"/>
        <v>9.56498125E-3</v>
      </c>
      <c r="AE110" s="214">
        <f t="shared" si="98"/>
        <v>0</v>
      </c>
      <c r="AF110" s="214">
        <f t="shared" si="98"/>
        <v>0.16147690997760006</v>
      </c>
      <c r="AG110" s="214">
        <f t="shared" si="98"/>
        <v>0.17964099400000003</v>
      </c>
      <c r="AH110" s="214">
        <f t="shared" si="98"/>
        <v>0</v>
      </c>
      <c r="AI110" s="214">
        <f t="shared" si="98"/>
        <v>7.3829999999999998E-3</v>
      </c>
      <c r="AJ110" s="214">
        <f t="shared" si="98"/>
        <v>2.35934E-2</v>
      </c>
      <c r="AK110" s="214">
        <f t="shared" si="98"/>
        <v>0</v>
      </c>
      <c r="AL110" s="214">
        <f t="shared" si="98"/>
        <v>1.8825787499999996E-2</v>
      </c>
      <c r="AM110" s="214">
        <f t="shared" si="98"/>
        <v>2.2912312499999993E-2</v>
      </c>
      <c r="AN110" s="214">
        <f t="shared" si="98"/>
        <v>4.7421543749999996E-2</v>
      </c>
      <c r="AO110" s="214">
        <f t="shared" si="98"/>
        <v>2.9956652833333333E-2</v>
      </c>
      <c r="AP110" s="214">
        <f t="shared" si="98"/>
        <v>0.13890151374999998</v>
      </c>
      <c r="AQ110" s="214">
        <f t="shared" si="98"/>
        <v>0</v>
      </c>
      <c r="AR110" s="214">
        <f t="shared" si="98"/>
        <v>4.0790323762499997E-2</v>
      </c>
      <c r="AS110" s="214">
        <f t="shared" si="98"/>
        <v>2.0293762499999996E-2</v>
      </c>
      <c r="AT110" s="214">
        <f t="shared" si="98"/>
        <v>1.5897552083333336E-2</v>
      </c>
      <c r="AU110" s="214">
        <f t="shared" si="98"/>
        <v>3.2035358333333333E-2</v>
      </c>
      <c r="AV110" s="214">
        <f t="shared" si="98"/>
        <v>3.9146E-2</v>
      </c>
      <c r="AW110" s="214">
        <f t="shared" si="98"/>
        <v>3.8346328333333332E-2</v>
      </c>
      <c r="AX110" s="214">
        <f t="shared" si="98"/>
        <v>0.14040500732142852</v>
      </c>
      <c r="AY110" s="214">
        <f t="shared" si="98"/>
        <v>5.2265199999999998E-2</v>
      </c>
      <c r="AZ110" s="214">
        <f t="shared" si="98"/>
        <v>5.8454499999999993E-2</v>
      </c>
      <c r="BA110" s="214">
        <f t="shared" si="98"/>
        <v>0.14498785271666664</v>
      </c>
      <c r="BB110" s="214">
        <f t="shared" si="98"/>
        <v>0.3295575435264001</v>
      </c>
      <c r="BC110" s="214">
        <f t="shared" si="98"/>
        <v>0.10487802857142857</v>
      </c>
      <c r="BD110" s="214">
        <f t="shared" si="98"/>
        <v>0.67945293056625888</v>
      </c>
      <c r="BE110" s="214">
        <f t="shared" si="98"/>
        <v>1.7476837499999998E-2</v>
      </c>
      <c r="BF110" s="214">
        <f t="shared" si="98"/>
        <v>0</v>
      </c>
      <c r="BG110" s="214">
        <f t="shared" si="98"/>
        <v>5.5570432692307672E-2</v>
      </c>
      <c r="BH110" s="214">
        <f t="shared" si="98"/>
        <v>7.1769650416666664E-2</v>
      </c>
      <c r="BI110" s="214">
        <f t="shared" si="98"/>
        <v>0</v>
      </c>
      <c r="BJ110" s="214">
        <f t="shared" si="98"/>
        <v>0</v>
      </c>
      <c r="BK110" s="214">
        <f t="shared" si="98"/>
        <v>3.5398916666666662E-2</v>
      </c>
      <c r="BL110" s="214">
        <f t="shared" si="98"/>
        <v>3.7034790623999995E-2</v>
      </c>
      <c r="BM110" s="214">
        <f t="shared" si="98"/>
        <v>0.14752487499999997</v>
      </c>
      <c r="BN110" s="214">
        <f t="shared" si="98"/>
        <v>0.31482112499999998</v>
      </c>
      <c r="BO110" s="214">
        <f t="shared" si="98"/>
        <v>9.2085674999999978E-2</v>
      </c>
      <c r="BP110" s="214">
        <f t="shared" si="98"/>
        <v>9.4927947916666658E-2</v>
      </c>
      <c r="BQ110" s="214">
        <f t="shared" si="98"/>
        <v>0.12250854166666666</v>
      </c>
      <c r="BR110" s="214">
        <f t="shared" si="98"/>
        <v>9.0456924250000001E-2</v>
      </c>
      <c r="BS110" s="214">
        <f t="shared" si="98"/>
        <v>1.2937499999999999E-2</v>
      </c>
      <c r="BT110" s="214">
        <f t="shared" si="98"/>
        <v>7.0977999999999996E-3</v>
      </c>
      <c r="BU110" s="214">
        <f t="shared" si="98"/>
        <v>3.7260000000000001E-3</v>
      </c>
      <c r="BV110" s="214">
        <f t="shared" si="71"/>
        <v>0.11546257969645436</v>
      </c>
      <c r="BW110" s="214">
        <f t="shared" si="72"/>
        <v>5.0904063216335407E-2</v>
      </c>
      <c r="BX110" s="214">
        <f t="shared" si="73"/>
        <v>1.7861232808330268E-2</v>
      </c>
      <c r="BY110" s="214">
        <f t="shared" si="74"/>
        <v>6.6853413834725844E-2</v>
      </c>
      <c r="BZ110" s="214">
        <f t="shared" si="75"/>
        <v>1.9626493576421676E-2</v>
      </c>
      <c r="CA110" s="295">
        <f t="shared" si="76"/>
        <v>5.174949804001276</v>
      </c>
      <c r="CB110" s="163">
        <f t="shared" si="89"/>
        <v>0.2</v>
      </c>
      <c r="CC110" s="163">
        <f t="shared" si="77"/>
        <v>0.53749498040012766</v>
      </c>
      <c r="CD110" s="163">
        <f t="shared" si="78"/>
        <v>0.22083333333333335</v>
      </c>
      <c r="CE110" s="165">
        <f t="shared" si="79"/>
        <v>4.4166214902678149</v>
      </c>
      <c r="CF110" s="163">
        <f>'Other Income'!$B$20/12</f>
        <v>1.0929316444444444</v>
      </c>
      <c r="CG110" s="302">
        <f t="shared" si="68"/>
        <v>5.7095531347122597</v>
      </c>
      <c r="CH110" s="295">
        <f t="shared" si="80"/>
        <v>4.9042420208690087</v>
      </c>
      <c r="CI110" s="163">
        <f t="shared" si="81"/>
        <v>0.2</v>
      </c>
      <c r="CJ110" s="163">
        <f t="shared" si="82"/>
        <v>0.51042420208690087</v>
      </c>
      <c r="CK110" s="163">
        <f t="shared" si="83"/>
        <v>0.22083333333333335</v>
      </c>
      <c r="CL110" s="165">
        <f t="shared" si="84"/>
        <v>4.172984485448775</v>
      </c>
      <c r="CM110" s="296">
        <f t="shared" si="85"/>
        <v>5.4659161298932197</v>
      </c>
    </row>
    <row r="111" spans="2:91" s="159" customFormat="1" x14ac:dyDescent="0.25">
      <c r="B111" s="257">
        <f t="shared" si="86"/>
        <v>90</v>
      </c>
      <c r="C111" s="255">
        <f t="shared" si="87"/>
        <v>48029</v>
      </c>
      <c r="D111" s="214">
        <f t="shared" si="88"/>
        <v>0.52514962412666888</v>
      </c>
      <c r="E111" s="214">
        <f t="shared" si="69"/>
        <v>0.16490137883333331</v>
      </c>
      <c r="F111" s="214">
        <f t="shared" si="69"/>
        <v>0.16101807799999998</v>
      </c>
      <c r="G111" s="214">
        <f t="shared" si="69"/>
        <v>9.9000000000000008E-3</v>
      </c>
      <c r="H111" s="214">
        <f t="shared" si="67"/>
        <v>1.8944812499999998E-2</v>
      </c>
      <c r="I111" s="214">
        <f t="shared" si="67"/>
        <v>3.2440924999999995E-2</v>
      </c>
      <c r="J111" s="214">
        <f t="shared" si="98"/>
        <v>5.7935418749999988E-2</v>
      </c>
      <c r="K111" s="214">
        <f t="shared" si="98"/>
        <v>5.9972068749999996E-2</v>
      </c>
      <c r="L111" s="214">
        <f t="shared" si="98"/>
        <v>2.4843162499999995E-2</v>
      </c>
      <c r="M111" s="214">
        <f t="shared" si="98"/>
        <v>3.364109374999999E-2</v>
      </c>
      <c r="N111" s="214">
        <f t="shared" si="98"/>
        <v>2.4796876983749994E-2</v>
      </c>
      <c r="O111" s="214">
        <f t="shared" si="98"/>
        <v>3.0434031249999997E-2</v>
      </c>
      <c r="P111" s="214">
        <f t="shared" si="98"/>
        <v>1.9749333333333334E-2</v>
      </c>
      <c r="Q111" s="214">
        <f t="shared" si="98"/>
        <v>0</v>
      </c>
      <c r="R111" s="214">
        <f t="shared" si="98"/>
        <v>4.6682486666666662E-2</v>
      </c>
      <c r="S111" s="214">
        <f t="shared" si="98"/>
        <v>8.7389477499999993E-2</v>
      </c>
      <c r="T111" s="214">
        <f t="shared" si="98"/>
        <v>0</v>
      </c>
      <c r="U111" s="214">
        <f t="shared" si="98"/>
        <v>0</v>
      </c>
      <c r="V111" s="214">
        <f t="shared" si="98"/>
        <v>1.6689949999999999E-2</v>
      </c>
      <c r="W111" s="214">
        <f t="shared" si="98"/>
        <v>1.8656066666666665E-2</v>
      </c>
      <c r="X111" s="214">
        <f t="shared" si="98"/>
        <v>1.7868077083333333E-2</v>
      </c>
      <c r="Y111" s="214">
        <f t="shared" si="98"/>
        <v>1.4406433333333335E-2</v>
      </c>
      <c r="Z111" s="214">
        <f t="shared" si="98"/>
        <v>2.6054208333333335E-2</v>
      </c>
      <c r="AA111" s="214">
        <f t="shared" si="98"/>
        <v>2.9756249999999995E-2</v>
      </c>
      <c r="AB111" s="214">
        <f t="shared" si="98"/>
        <v>2.8530292499999995E-2</v>
      </c>
      <c r="AC111" s="214">
        <f t="shared" si="98"/>
        <v>1.4957475E-2</v>
      </c>
      <c r="AD111" s="214">
        <f t="shared" si="98"/>
        <v>9.56498125E-3</v>
      </c>
      <c r="AE111" s="214">
        <f t="shared" si="98"/>
        <v>0</v>
      </c>
      <c r="AF111" s="214">
        <f t="shared" si="98"/>
        <v>0.16147690997760006</v>
      </c>
      <c r="AG111" s="214">
        <f t="shared" si="98"/>
        <v>0.17964099400000003</v>
      </c>
      <c r="AH111" s="214">
        <f t="shared" si="98"/>
        <v>0</v>
      </c>
      <c r="AI111" s="214">
        <f t="shared" si="98"/>
        <v>7.3829999999999998E-3</v>
      </c>
      <c r="AJ111" s="214">
        <f t="shared" si="98"/>
        <v>2.35934E-2</v>
      </c>
      <c r="AK111" s="214">
        <f t="shared" si="98"/>
        <v>0</v>
      </c>
      <c r="AL111" s="214">
        <f t="shared" si="98"/>
        <v>1.8825787499999996E-2</v>
      </c>
      <c r="AM111" s="214">
        <f t="shared" si="98"/>
        <v>2.2912312499999993E-2</v>
      </c>
      <c r="AN111" s="214">
        <f t="shared" si="98"/>
        <v>4.7421543749999996E-2</v>
      </c>
      <c r="AO111" s="214">
        <f t="shared" si="98"/>
        <v>2.9956652833333333E-2</v>
      </c>
      <c r="AP111" s="214">
        <f t="shared" si="98"/>
        <v>0.13890151374999998</v>
      </c>
      <c r="AQ111" s="214">
        <f t="shared" si="98"/>
        <v>0</v>
      </c>
      <c r="AR111" s="214">
        <f t="shared" si="98"/>
        <v>4.0790323762499997E-2</v>
      </c>
      <c r="AS111" s="214">
        <f t="shared" si="98"/>
        <v>2.0293762499999996E-2</v>
      </c>
      <c r="AT111" s="214">
        <f t="shared" si="98"/>
        <v>1.5897552083333336E-2</v>
      </c>
      <c r="AU111" s="214">
        <f t="shared" si="98"/>
        <v>3.2035358333333333E-2</v>
      </c>
      <c r="AV111" s="214">
        <f t="shared" si="98"/>
        <v>3.9146E-2</v>
      </c>
      <c r="AW111" s="214">
        <f t="shared" si="98"/>
        <v>3.8346328333333332E-2</v>
      </c>
      <c r="AX111" s="214">
        <f t="shared" si="98"/>
        <v>0.14040500732142852</v>
      </c>
      <c r="AY111" s="214">
        <f t="shared" si="98"/>
        <v>5.2265199999999998E-2</v>
      </c>
      <c r="AZ111" s="214">
        <f t="shared" si="98"/>
        <v>5.8454499999999993E-2</v>
      </c>
      <c r="BA111" s="214">
        <f t="shared" si="98"/>
        <v>0.14498785271666664</v>
      </c>
      <c r="BB111" s="214">
        <f t="shared" si="98"/>
        <v>0.3295575435264001</v>
      </c>
      <c r="BC111" s="214">
        <f t="shared" si="98"/>
        <v>0.10487802857142857</v>
      </c>
      <c r="BD111" s="214">
        <f t="shared" si="98"/>
        <v>0.67945293056625888</v>
      </c>
      <c r="BE111" s="214">
        <f t="shared" si="98"/>
        <v>1.7476837499999998E-2</v>
      </c>
      <c r="BF111" s="214">
        <f t="shared" si="98"/>
        <v>0</v>
      </c>
      <c r="BG111" s="214">
        <f t="shared" si="98"/>
        <v>5.5570432692307672E-2</v>
      </c>
      <c r="BH111" s="214">
        <f t="shared" si="98"/>
        <v>7.1769650416666664E-2</v>
      </c>
      <c r="BI111" s="214">
        <f t="shared" si="98"/>
        <v>0</v>
      </c>
      <c r="BJ111" s="214">
        <f t="shared" si="98"/>
        <v>0</v>
      </c>
      <c r="BK111" s="214">
        <f t="shared" si="98"/>
        <v>3.5398916666666662E-2</v>
      </c>
      <c r="BL111" s="214">
        <f t="shared" si="98"/>
        <v>3.7034790623999995E-2</v>
      </c>
      <c r="BM111" s="214">
        <f t="shared" si="98"/>
        <v>0.14752487499999997</v>
      </c>
      <c r="BN111" s="214">
        <f t="shared" si="98"/>
        <v>0.31482112499999998</v>
      </c>
      <c r="BO111" s="214">
        <f t="shared" si="98"/>
        <v>9.2085674999999978E-2</v>
      </c>
      <c r="BP111" s="214">
        <f t="shared" si="98"/>
        <v>9.4927947916666658E-2</v>
      </c>
      <c r="BQ111" s="214">
        <f t="shared" si="98"/>
        <v>0.12250854166666666</v>
      </c>
      <c r="BR111" s="214">
        <f t="shared" si="98"/>
        <v>9.0456924250000001E-2</v>
      </c>
      <c r="BS111" s="214">
        <f t="shared" si="98"/>
        <v>1.2937499999999999E-2</v>
      </c>
      <c r="BT111" s="214">
        <f t="shared" si="98"/>
        <v>7.0977999999999996E-3</v>
      </c>
      <c r="BU111" s="214">
        <f t="shared" si="98"/>
        <v>3.7260000000000001E-3</v>
      </c>
      <c r="BV111" s="214">
        <f t="shared" si="71"/>
        <v>0.11546257969645436</v>
      </c>
      <c r="BW111" s="214">
        <f t="shared" si="72"/>
        <v>5.0904063216335407E-2</v>
      </c>
      <c r="BX111" s="214">
        <f t="shared" si="73"/>
        <v>1.7861232808330268E-2</v>
      </c>
      <c r="BY111" s="214">
        <f t="shared" si="74"/>
        <v>6.6853413834725844E-2</v>
      </c>
      <c r="BZ111" s="214">
        <f t="shared" si="75"/>
        <v>1.9626493576421676E-2</v>
      </c>
      <c r="CA111" s="295">
        <f t="shared" si="76"/>
        <v>5.174949804001276</v>
      </c>
      <c r="CB111" s="163">
        <f t="shared" si="89"/>
        <v>0.2</v>
      </c>
      <c r="CC111" s="163">
        <f t="shared" si="77"/>
        <v>0.53749498040012766</v>
      </c>
      <c r="CD111" s="163">
        <f t="shared" si="78"/>
        <v>0.22083333333333335</v>
      </c>
      <c r="CE111" s="165">
        <f t="shared" si="79"/>
        <v>4.4166214902678149</v>
      </c>
      <c r="CF111" s="163">
        <f>'Other Income'!$B$20/12</f>
        <v>1.0929316444444444</v>
      </c>
      <c r="CG111" s="302">
        <f t="shared" si="68"/>
        <v>5.7095531347122597</v>
      </c>
      <c r="CH111" s="295">
        <f t="shared" si="80"/>
        <v>4.9042420208690087</v>
      </c>
      <c r="CI111" s="163">
        <f t="shared" si="81"/>
        <v>0.2</v>
      </c>
      <c r="CJ111" s="163">
        <f t="shared" si="82"/>
        <v>0.51042420208690087</v>
      </c>
      <c r="CK111" s="163">
        <f t="shared" si="83"/>
        <v>0.22083333333333335</v>
      </c>
      <c r="CL111" s="165">
        <f t="shared" si="84"/>
        <v>4.172984485448775</v>
      </c>
      <c r="CM111" s="296">
        <f t="shared" si="85"/>
        <v>5.4659161298932197</v>
      </c>
    </row>
    <row r="112" spans="2:91" s="159" customFormat="1" x14ac:dyDescent="0.25">
      <c r="B112" s="257">
        <f t="shared" si="86"/>
        <v>91</v>
      </c>
      <c r="C112" s="255">
        <f t="shared" si="87"/>
        <v>48060</v>
      </c>
      <c r="D112" s="214">
        <f t="shared" si="88"/>
        <v>0.52514962412666888</v>
      </c>
      <c r="E112" s="214">
        <f t="shared" si="69"/>
        <v>0.16490137883333331</v>
      </c>
      <c r="F112" s="214">
        <f t="shared" si="69"/>
        <v>0.16101807799999998</v>
      </c>
      <c r="G112" s="214">
        <f t="shared" si="69"/>
        <v>9.9000000000000008E-3</v>
      </c>
      <c r="H112" s="214">
        <f t="shared" si="67"/>
        <v>1.8944812499999998E-2</v>
      </c>
      <c r="I112" s="214">
        <f t="shared" si="67"/>
        <v>3.2440924999999995E-2</v>
      </c>
      <c r="J112" s="214">
        <f t="shared" si="98"/>
        <v>5.7935418749999988E-2</v>
      </c>
      <c r="K112" s="214">
        <f t="shared" si="98"/>
        <v>5.9972068749999996E-2</v>
      </c>
      <c r="L112" s="214">
        <f t="shared" si="98"/>
        <v>2.4843162499999995E-2</v>
      </c>
      <c r="M112" s="214">
        <f t="shared" si="98"/>
        <v>3.364109374999999E-2</v>
      </c>
      <c r="N112" s="214">
        <f t="shared" si="98"/>
        <v>2.4796876983749994E-2</v>
      </c>
      <c r="O112" s="214">
        <f t="shared" si="98"/>
        <v>3.0434031249999997E-2</v>
      </c>
      <c r="P112" s="214">
        <f t="shared" si="98"/>
        <v>1.9749333333333334E-2</v>
      </c>
      <c r="Q112" s="214">
        <f t="shared" si="98"/>
        <v>0</v>
      </c>
      <c r="R112" s="214">
        <f t="shared" si="98"/>
        <v>4.6682486666666662E-2</v>
      </c>
      <c r="S112" s="214">
        <f t="shared" si="98"/>
        <v>8.7389477499999993E-2</v>
      </c>
      <c r="T112" s="214">
        <f t="shared" si="98"/>
        <v>0</v>
      </c>
      <c r="U112" s="214">
        <f t="shared" si="98"/>
        <v>0</v>
      </c>
      <c r="V112" s="214">
        <f t="shared" si="98"/>
        <v>1.6689949999999999E-2</v>
      </c>
      <c r="W112" s="214">
        <f t="shared" si="98"/>
        <v>1.8656066666666665E-2</v>
      </c>
      <c r="X112" s="214">
        <f t="shared" si="98"/>
        <v>1.7868077083333333E-2</v>
      </c>
      <c r="Y112" s="214">
        <f t="shared" si="98"/>
        <v>1.4406433333333335E-2</v>
      </c>
      <c r="Z112" s="214">
        <f t="shared" si="98"/>
        <v>2.6054208333333335E-2</v>
      </c>
      <c r="AA112" s="214">
        <f t="shared" si="98"/>
        <v>2.9756249999999995E-2</v>
      </c>
      <c r="AB112" s="214">
        <f t="shared" si="98"/>
        <v>2.8530292499999995E-2</v>
      </c>
      <c r="AC112" s="214">
        <f t="shared" si="98"/>
        <v>1.4957475E-2</v>
      </c>
      <c r="AD112" s="214">
        <f t="shared" si="98"/>
        <v>9.56498125E-3</v>
      </c>
      <c r="AE112" s="214">
        <f t="shared" si="98"/>
        <v>0</v>
      </c>
      <c r="AF112" s="214">
        <f t="shared" si="98"/>
        <v>0.16147690997760006</v>
      </c>
      <c r="AG112" s="214">
        <f t="shared" si="98"/>
        <v>0.17964099400000003</v>
      </c>
      <c r="AH112" s="214">
        <f t="shared" si="98"/>
        <v>0</v>
      </c>
      <c r="AI112" s="214">
        <f t="shared" si="98"/>
        <v>7.3829999999999998E-3</v>
      </c>
      <c r="AJ112" s="214">
        <f t="shared" si="98"/>
        <v>2.35934E-2</v>
      </c>
      <c r="AK112" s="214">
        <f t="shared" si="98"/>
        <v>0</v>
      </c>
      <c r="AL112" s="214">
        <f t="shared" si="98"/>
        <v>1.8825787499999996E-2</v>
      </c>
      <c r="AM112" s="214">
        <f t="shared" si="98"/>
        <v>2.2912312499999993E-2</v>
      </c>
      <c r="AN112" s="214">
        <f t="shared" si="98"/>
        <v>4.7421543749999996E-2</v>
      </c>
      <c r="AO112" s="214">
        <f t="shared" si="98"/>
        <v>2.9956652833333333E-2</v>
      </c>
      <c r="AP112" s="214">
        <f t="shared" si="98"/>
        <v>0.13890151374999998</v>
      </c>
      <c r="AQ112" s="214">
        <f t="shared" si="98"/>
        <v>0</v>
      </c>
      <c r="AR112" s="214">
        <f t="shared" si="98"/>
        <v>4.0790323762499997E-2</v>
      </c>
      <c r="AS112" s="214">
        <f t="shared" si="98"/>
        <v>2.0293762499999996E-2</v>
      </c>
      <c r="AT112" s="214">
        <f t="shared" si="98"/>
        <v>1.5897552083333336E-2</v>
      </c>
      <c r="AU112" s="214">
        <f t="shared" si="98"/>
        <v>3.2035358333333333E-2</v>
      </c>
      <c r="AV112" s="214">
        <f t="shared" si="98"/>
        <v>3.9146E-2</v>
      </c>
      <c r="AW112" s="214">
        <f t="shared" si="98"/>
        <v>3.8346328333333332E-2</v>
      </c>
      <c r="AX112" s="214">
        <f t="shared" si="98"/>
        <v>0.14040500732142852</v>
      </c>
      <c r="AY112" s="214">
        <f t="shared" si="98"/>
        <v>5.2265199999999998E-2</v>
      </c>
      <c r="AZ112" s="214">
        <f t="shared" si="98"/>
        <v>5.8454499999999993E-2</v>
      </c>
      <c r="BA112" s="214">
        <f t="shared" si="98"/>
        <v>0.14498785271666664</v>
      </c>
      <c r="BB112" s="214">
        <f t="shared" si="98"/>
        <v>0.3295575435264001</v>
      </c>
      <c r="BC112" s="214">
        <f t="shared" si="98"/>
        <v>0.10487802857142857</v>
      </c>
      <c r="BD112" s="214">
        <f t="shared" si="98"/>
        <v>0.67945293056625888</v>
      </c>
      <c r="BE112" s="214">
        <f t="shared" si="98"/>
        <v>1.7476837499999998E-2</v>
      </c>
      <c r="BF112" s="214">
        <f t="shared" si="98"/>
        <v>0</v>
      </c>
      <c r="BG112" s="214">
        <f t="shared" si="98"/>
        <v>5.5570432692307672E-2</v>
      </c>
      <c r="BH112" s="214">
        <f t="shared" si="98"/>
        <v>7.1769650416666664E-2</v>
      </c>
      <c r="BI112" s="214">
        <f t="shared" si="98"/>
        <v>0</v>
      </c>
      <c r="BJ112" s="214">
        <f t="shared" si="98"/>
        <v>0</v>
      </c>
      <c r="BK112" s="214">
        <f t="shared" si="98"/>
        <v>3.5398916666666662E-2</v>
      </c>
      <c r="BL112" s="214">
        <f t="shared" si="98"/>
        <v>3.7034790623999995E-2</v>
      </c>
      <c r="BM112" s="214">
        <f t="shared" si="98"/>
        <v>0.14752487499999997</v>
      </c>
      <c r="BN112" s="214">
        <f t="shared" si="98"/>
        <v>0.31482112499999998</v>
      </c>
      <c r="BO112" s="214">
        <f t="shared" si="98"/>
        <v>9.2085674999999978E-2</v>
      </c>
      <c r="BP112" s="214">
        <f t="shared" si="98"/>
        <v>9.4927947916666658E-2</v>
      </c>
      <c r="BQ112" s="214">
        <f t="shared" si="98"/>
        <v>0.12250854166666666</v>
      </c>
      <c r="BR112" s="214">
        <f t="shared" si="98"/>
        <v>9.0456924250000001E-2</v>
      </c>
      <c r="BS112" s="214">
        <f t="shared" si="98"/>
        <v>1.2937499999999999E-2</v>
      </c>
      <c r="BT112" s="214">
        <f t="shared" si="98"/>
        <v>7.0977999999999996E-3</v>
      </c>
      <c r="BU112" s="214">
        <f t="shared" si="98"/>
        <v>3.7260000000000001E-3</v>
      </c>
      <c r="BV112" s="214">
        <f t="shared" si="71"/>
        <v>0.11546257969645436</v>
      </c>
      <c r="BW112" s="214">
        <f t="shared" si="72"/>
        <v>5.0904063216335407E-2</v>
      </c>
      <c r="BX112" s="214">
        <f t="shared" si="73"/>
        <v>1.7861232808330268E-2</v>
      </c>
      <c r="BY112" s="214">
        <f t="shared" si="74"/>
        <v>6.6853413834725844E-2</v>
      </c>
      <c r="BZ112" s="214">
        <f t="shared" si="75"/>
        <v>1.9626493576421676E-2</v>
      </c>
      <c r="CA112" s="295">
        <f t="shared" si="76"/>
        <v>5.174949804001276</v>
      </c>
      <c r="CB112" s="163">
        <f t="shared" si="89"/>
        <v>0.2</v>
      </c>
      <c r="CC112" s="163">
        <f t="shared" si="77"/>
        <v>0.53749498040012766</v>
      </c>
      <c r="CD112" s="163">
        <f t="shared" si="78"/>
        <v>0.22083333333333335</v>
      </c>
      <c r="CE112" s="165">
        <f t="shared" si="79"/>
        <v>4.4166214902678149</v>
      </c>
      <c r="CF112" s="163">
        <f>'Other Income'!$B$20/12</f>
        <v>1.0929316444444444</v>
      </c>
      <c r="CG112" s="302">
        <f t="shared" si="68"/>
        <v>5.7095531347122597</v>
      </c>
      <c r="CH112" s="295">
        <f t="shared" si="80"/>
        <v>4.9042420208690087</v>
      </c>
      <c r="CI112" s="163">
        <f t="shared" si="81"/>
        <v>0.2</v>
      </c>
      <c r="CJ112" s="163">
        <f t="shared" si="82"/>
        <v>0.51042420208690087</v>
      </c>
      <c r="CK112" s="163">
        <f t="shared" si="83"/>
        <v>0.22083333333333335</v>
      </c>
      <c r="CL112" s="165">
        <f t="shared" si="84"/>
        <v>4.172984485448775</v>
      </c>
      <c r="CM112" s="296">
        <f t="shared" si="85"/>
        <v>5.4659161298932197</v>
      </c>
    </row>
    <row r="113" spans="2:91" s="159" customFormat="1" x14ac:dyDescent="0.25">
      <c r="B113" s="257">
        <f t="shared" si="86"/>
        <v>92</v>
      </c>
      <c r="C113" s="255">
        <f t="shared" si="87"/>
        <v>48091</v>
      </c>
      <c r="D113" s="214">
        <f t="shared" si="88"/>
        <v>0.52514962412666888</v>
      </c>
      <c r="E113" s="214">
        <f t="shared" si="69"/>
        <v>0.16490137883333331</v>
      </c>
      <c r="F113" s="214">
        <f t="shared" si="69"/>
        <v>0.16101807799999998</v>
      </c>
      <c r="G113" s="214">
        <f t="shared" si="69"/>
        <v>9.9000000000000008E-3</v>
      </c>
      <c r="H113" s="214">
        <f t="shared" si="67"/>
        <v>1.8944812499999998E-2</v>
      </c>
      <c r="I113" s="214">
        <f t="shared" si="67"/>
        <v>3.2440924999999995E-2</v>
      </c>
      <c r="J113" s="214">
        <f t="shared" si="98"/>
        <v>5.7935418749999988E-2</v>
      </c>
      <c r="K113" s="214">
        <f t="shared" si="98"/>
        <v>5.9972068749999996E-2</v>
      </c>
      <c r="L113" s="214">
        <f t="shared" si="98"/>
        <v>2.4843162499999995E-2</v>
      </c>
      <c r="M113" s="214">
        <f t="shared" si="98"/>
        <v>3.364109374999999E-2</v>
      </c>
      <c r="N113" s="214">
        <f t="shared" si="98"/>
        <v>2.4796876983749994E-2</v>
      </c>
      <c r="O113" s="214">
        <f t="shared" si="98"/>
        <v>3.0434031249999997E-2</v>
      </c>
      <c r="P113" s="214">
        <f t="shared" si="98"/>
        <v>1.9749333333333334E-2</v>
      </c>
      <c r="Q113" s="214">
        <f t="shared" si="98"/>
        <v>0</v>
      </c>
      <c r="R113" s="214">
        <f t="shared" si="98"/>
        <v>4.6682486666666662E-2</v>
      </c>
      <c r="S113" s="214">
        <f t="shared" si="98"/>
        <v>8.7389477499999993E-2</v>
      </c>
      <c r="T113" s="214">
        <f t="shared" si="98"/>
        <v>0</v>
      </c>
      <c r="U113" s="214">
        <f t="shared" si="98"/>
        <v>0</v>
      </c>
      <c r="V113" s="214">
        <f t="shared" si="98"/>
        <v>1.6689949999999999E-2</v>
      </c>
      <c r="W113" s="214">
        <f t="shared" si="98"/>
        <v>1.8656066666666665E-2</v>
      </c>
      <c r="X113" s="214">
        <f t="shared" si="98"/>
        <v>1.7868077083333333E-2</v>
      </c>
      <c r="Y113" s="214">
        <f t="shared" si="98"/>
        <v>1.4406433333333335E-2</v>
      </c>
      <c r="Z113" s="214">
        <f t="shared" si="98"/>
        <v>2.6054208333333335E-2</v>
      </c>
      <c r="AA113" s="214">
        <f t="shared" si="98"/>
        <v>2.9756249999999995E-2</v>
      </c>
      <c r="AB113" s="214">
        <f t="shared" si="98"/>
        <v>2.8530292499999995E-2</v>
      </c>
      <c r="AC113" s="214">
        <f t="shared" si="98"/>
        <v>1.4957475E-2</v>
      </c>
      <c r="AD113" s="214">
        <f t="shared" si="98"/>
        <v>9.56498125E-3</v>
      </c>
      <c r="AE113" s="214">
        <f t="shared" si="98"/>
        <v>0</v>
      </c>
      <c r="AF113" s="214">
        <f t="shared" si="98"/>
        <v>0.16147690997760006</v>
      </c>
      <c r="AG113" s="214">
        <f t="shared" si="98"/>
        <v>0.17964099400000003</v>
      </c>
      <c r="AH113" s="214">
        <f t="shared" si="98"/>
        <v>0</v>
      </c>
      <c r="AI113" s="214">
        <f t="shared" si="98"/>
        <v>7.3829999999999998E-3</v>
      </c>
      <c r="AJ113" s="214">
        <f t="shared" si="98"/>
        <v>2.35934E-2</v>
      </c>
      <c r="AK113" s="214">
        <f t="shared" si="98"/>
        <v>0</v>
      </c>
      <c r="AL113" s="214">
        <f t="shared" si="98"/>
        <v>1.8825787499999996E-2</v>
      </c>
      <c r="AM113" s="214">
        <f t="shared" si="98"/>
        <v>2.2912312499999993E-2</v>
      </c>
      <c r="AN113" s="214">
        <f t="shared" si="98"/>
        <v>4.7421543749999996E-2</v>
      </c>
      <c r="AO113" s="214">
        <f t="shared" si="98"/>
        <v>2.9956652833333333E-2</v>
      </c>
      <c r="AP113" s="214">
        <f t="shared" si="98"/>
        <v>0.13890151374999998</v>
      </c>
      <c r="AQ113" s="214">
        <f t="shared" si="98"/>
        <v>0</v>
      </c>
      <c r="AR113" s="214">
        <f t="shared" si="98"/>
        <v>4.0790323762499997E-2</v>
      </c>
      <c r="AS113" s="214">
        <f t="shared" si="98"/>
        <v>2.0293762499999996E-2</v>
      </c>
      <c r="AT113" s="214">
        <f t="shared" si="98"/>
        <v>1.5897552083333336E-2</v>
      </c>
      <c r="AU113" s="214">
        <f t="shared" si="98"/>
        <v>3.2035358333333333E-2</v>
      </c>
      <c r="AV113" s="214">
        <f t="shared" si="98"/>
        <v>3.9146E-2</v>
      </c>
      <c r="AW113" s="214">
        <f t="shared" si="98"/>
        <v>3.8346328333333332E-2</v>
      </c>
      <c r="AX113" s="214">
        <f t="shared" si="98"/>
        <v>0.14040500732142852</v>
      </c>
      <c r="AY113" s="214">
        <f t="shared" si="98"/>
        <v>5.2265199999999998E-2</v>
      </c>
      <c r="AZ113" s="214">
        <f t="shared" si="98"/>
        <v>5.8454499999999993E-2</v>
      </c>
      <c r="BA113" s="214">
        <f t="shared" si="98"/>
        <v>0.14498785271666664</v>
      </c>
      <c r="BB113" s="214">
        <f t="shared" si="98"/>
        <v>0.3295575435264001</v>
      </c>
      <c r="BC113" s="214">
        <f t="shared" si="98"/>
        <v>0.10487802857142857</v>
      </c>
      <c r="BD113" s="214">
        <f t="shared" si="98"/>
        <v>0.67945293056625888</v>
      </c>
      <c r="BE113" s="214">
        <f t="shared" si="98"/>
        <v>1.7476837499999998E-2</v>
      </c>
      <c r="BF113" s="214">
        <f t="shared" si="98"/>
        <v>0</v>
      </c>
      <c r="BG113" s="214">
        <f t="shared" si="98"/>
        <v>5.5570432692307672E-2</v>
      </c>
      <c r="BH113" s="214">
        <f t="shared" si="98"/>
        <v>7.1769650416666664E-2</v>
      </c>
      <c r="BI113" s="214">
        <f t="shared" si="98"/>
        <v>0</v>
      </c>
      <c r="BJ113" s="214">
        <f t="shared" si="98"/>
        <v>0</v>
      </c>
      <c r="BK113" s="214">
        <f t="shared" si="98"/>
        <v>3.5398916666666662E-2</v>
      </c>
      <c r="BL113" s="214">
        <f t="shared" si="98"/>
        <v>3.7034790623999995E-2</v>
      </c>
      <c r="BM113" s="214">
        <f t="shared" si="98"/>
        <v>0.14752487499999997</v>
      </c>
      <c r="BN113" s="214">
        <f t="shared" si="98"/>
        <v>0.31482112499999998</v>
      </c>
      <c r="BO113" s="214">
        <f t="shared" si="98"/>
        <v>9.2085674999999978E-2</v>
      </c>
      <c r="BP113" s="214">
        <f t="shared" si="98"/>
        <v>9.4927947916666658E-2</v>
      </c>
      <c r="BQ113" s="214">
        <f t="shared" si="98"/>
        <v>0.12250854166666666</v>
      </c>
      <c r="BR113" s="214">
        <f t="shared" si="98"/>
        <v>9.0456924250000001E-2</v>
      </c>
      <c r="BS113" s="214">
        <f t="shared" si="98"/>
        <v>1.2937499999999999E-2</v>
      </c>
      <c r="BT113" s="214">
        <f t="shared" si="98"/>
        <v>7.0977999999999996E-3</v>
      </c>
      <c r="BU113" s="214">
        <f t="shared" ref="J113:BU117" si="99">IF($C113&gt;BU$14,BU112,IF(AND(MONTH($C113)-MONTH(BU$5)=0,MOD((YEAR(BU$5)-YEAR($C113)),3)=0),BU112*(1+BU$16),BU112))</f>
        <v>3.7260000000000001E-3</v>
      </c>
      <c r="BV113" s="214">
        <f t="shared" si="71"/>
        <v>0.11546257969645436</v>
      </c>
      <c r="BW113" s="214">
        <f t="shared" si="72"/>
        <v>5.0904063216335407E-2</v>
      </c>
      <c r="BX113" s="214">
        <f t="shared" si="73"/>
        <v>1.7861232808330268E-2</v>
      </c>
      <c r="BY113" s="214">
        <f t="shared" si="74"/>
        <v>6.6853413834725844E-2</v>
      </c>
      <c r="BZ113" s="214">
        <f t="shared" si="75"/>
        <v>1.9626493576421676E-2</v>
      </c>
      <c r="CA113" s="295">
        <f t="shared" si="76"/>
        <v>5.174949804001276</v>
      </c>
      <c r="CB113" s="163">
        <f t="shared" si="89"/>
        <v>0.2</v>
      </c>
      <c r="CC113" s="163">
        <f t="shared" si="77"/>
        <v>0.53749498040012766</v>
      </c>
      <c r="CD113" s="163">
        <f t="shared" si="78"/>
        <v>0.22083333333333335</v>
      </c>
      <c r="CE113" s="165">
        <f t="shared" si="79"/>
        <v>4.4166214902678149</v>
      </c>
      <c r="CF113" s="163">
        <f>'Other Income'!$B$20/12</f>
        <v>1.0929316444444444</v>
      </c>
      <c r="CG113" s="302">
        <f t="shared" si="68"/>
        <v>5.7095531347122597</v>
      </c>
      <c r="CH113" s="295">
        <f t="shared" si="80"/>
        <v>4.9042420208690087</v>
      </c>
      <c r="CI113" s="163">
        <f t="shared" si="81"/>
        <v>0.2</v>
      </c>
      <c r="CJ113" s="163">
        <f t="shared" si="82"/>
        <v>0.51042420208690087</v>
      </c>
      <c r="CK113" s="163">
        <f t="shared" si="83"/>
        <v>0.22083333333333335</v>
      </c>
      <c r="CL113" s="165">
        <f t="shared" si="84"/>
        <v>4.172984485448775</v>
      </c>
      <c r="CM113" s="296">
        <f t="shared" si="85"/>
        <v>5.4659161298932197</v>
      </c>
    </row>
    <row r="114" spans="2:91" s="159" customFormat="1" x14ac:dyDescent="0.25">
      <c r="B114" s="257">
        <f t="shared" si="86"/>
        <v>93</v>
      </c>
      <c r="C114" s="255">
        <f t="shared" si="87"/>
        <v>48121</v>
      </c>
      <c r="D114" s="214">
        <f t="shared" si="88"/>
        <v>0.52514962412666888</v>
      </c>
      <c r="E114" s="214">
        <f t="shared" si="69"/>
        <v>0.16490137883333331</v>
      </c>
      <c r="F114" s="214">
        <f t="shared" si="69"/>
        <v>0.16101807799999998</v>
      </c>
      <c r="G114" s="214">
        <f t="shared" si="69"/>
        <v>9.9000000000000008E-3</v>
      </c>
      <c r="H114" s="214">
        <f t="shared" si="67"/>
        <v>1.8944812499999998E-2</v>
      </c>
      <c r="I114" s="214">
        <f t="shared" si="67"/>
        <v>3.2440924999999995E-2</v>
      </c>
      <c r="J114" s="214">
        <f t="shared" si="99"/>
        <v>5.7935418749999988E-2</v>
      </c>
      <c r="K114" s="214">
        <f t="shared" si="99"/>
        <v>5.9972068749999996E-2</v>
      </c>
      <c r="L114" s="214">
        <f t="shared" si="99"/>
        <v>2.4843162499999995E-2</v>
      </c>
      <c r="M114" s="214">
        <f t="shared" si="99"/>
        <v>3.364109374999999E-2</v>
      </c>
      <c r="N114" s="214">
        <f t="shared" si="99"/>
        <v>2.4796876983749994E-2</v>
      </c>
      <c r="O114" s="214">
        <f t="shared" si="99"/>
        <v>3.0434031249999997E-2</v>
      </c>
      <c r="P114" s="214">
        <f t="shared" si="99"/>
        <v>1.9749333333333334E-2</v>
      </c>
      <c r="Q114" s="214">
        <f t="shared" si="99"/>
        <v>0</v>
      </c>
      <c r="R114" s="214">
        <f t="shared" si="99"/>
        <v>4.6682486666666662E-2</v>
      </c>
      <c r="S114" s="214">
        <f t="shared" si="99"/>
        <v>8.7389477499999993E-2</v>
      </c>
      <c r="T114" s="214">
        <f t="shared" si="99"/>
        <v>0</v>
      </c>
      <c r="U114" s="214">
        <f t="shared" si="99"/>
        <v>0</v>
      </c>
      <c r="V114" s="214">
        <f t="shared" si="99"/>
        <v>1.6689949999999999E-2</v>
      </c>
      <c r="W114" s="214">
        <f t="shared" si="99"/>
        <v>1.8656066666666665E-2</v>
      </c>
      <c r="X114" s="214">
        <f t="shared" si="99"/>
        <v>1.7868077083333333E-2</v>
      </c>
      <c r="Y114" s="214">
        <f t="shared" si="99"/>
        <v>1.4406433333333335E-2</v>
      </c>
      <c r="Z114" s="214">
        <f t="shared" si="99"/>
        <v>2.6054208333333335E-2</v>
      </c>
      <c r="AA114" s="214">
        <f t="shared" si="99"/>
        <v>2.9756249999999995E-2</v>
      </c>
      <c r="AB114" s="214">
        <f t="shared" si="99"/>
        <v>2.8530292499999995E-2</v>
      </c>
      <c r="AC114" s="214">
        <f t="shared" si="99"/>
        <v>1.4957475E-2</v>
      </c>
      <c r="AD114" s="214">
        <f t="shared" si="99"/>
        <v>9.56498125E-3</v>
      </c>
      <c r="AE114" s="214">
        <f t="shared" si="99"/>
        <v>0</v>
      </c>
      <c r="AF114" s="214">
        <f t="shared" si="99"/>
        <v>0.16147690997760006</v>
      </c>
      <c r="AG114" s="214">
        <f t="shared" si="99"/>
        <v>0.17964099400000003</v>
      </c>
      <c r="AH114" s="214">
        <f t="shared" si="99"/>
        <v>0</v>
      </c>
      <c r="AI114" s="214">
        <f t="shared" si="99"/>
        <v>7.3829999999999998E-3</v>
      </c>
      <c r="AJ114" s="214">
        <f t="shared" si="99"/>
        <v>2.35934E-2</v>
      </c>
      <c r="AK114" s="214">
        <f t="shared" si="99"/>
        <v>0</v>
      </c>
      <c r="AL114" s="214">
        <f t="shared" si="99"/>
        <v>1.8825787499999996E-2</v>
      </c>
      <c r="AM114" s="214">
        <f t="shared" si="99"/>
        <v>2.2912312499999993E-2</v>
      </c>
      <c r="AN114" s="214">
        <f t="shared" si="99"/>
        <v>4.7421543749999996E-2</v>
      </c>
      <c r="AO114" s="214">
        <f t="shared" si="99"/>
        <v>2.9956652833333333E-2</v>
      </c>
      <c r="AP114" s="214">
        <f t="shared" si="99"/>
        <v>0.13890151374999998</v>
      </c>
      <c r="AQ114" s="214">
        <f t="shared" si="99"/>
        <v>0</v>
      </c>
      <c r="AR114" s="214">
        <f t="shared" si="99"/>
        <v>4.0790323762499997E-2</v>
      </c>
      <c r="AS114" s="214">
        <f t="shared" si="99"/>
        <v>2.0293762499999996E-2</v>
      </c>
      <c r="AT114" s="214">
        <f t="shared" si="99"/>
        <v>1.5897552083333336E-2</v>
      </c>
      <c r="AU114" s="214">
        <f t="shared" si="99"/>
        <v>3.2035358333333333E-2</v>
      </c>
      <c r="AV114" s="214">
        <f t="shared" si="99"/>
        <v>3.9146E-2</v>
      </c>
      <c r="AW114" s="214">
        <f t="shared" si="99"/>
        <v>3.8346328333333332E-2</v>
      </c>
      <c r="AX114" s="214">
        <f t="shared" si="99"/>
        <v>0.14040500732142852</v>
      </c>
      <c r="AY114" s="214">
        <f t="shared" si="99"/>
        <v>5.2265199999999998E-2</v>
      </c>
      <c r="AZ114" s="214">
        <f t="shared" si="99"/>
        <v>5.8454499999999993E-2</v>
      </c>
      <c r="BA114" s="214">
        <f t="shared" si="99"/>
        <v>0.14498785271666664</v>
      </c>
      <c r="BB114" s="214">
        <f t="shared" si="99"/>
        <v>0.3295575435264001</v>
      </c>
      <c r="BC114" s="214">
        <f t="shared" si="99"/>
        <v>0.10487802857142857</v>
      </c>
      <c r="BD114" s="214">
        <f t="shared" si="99"/>
        <v>0.67945293056625888</v>
      </c>
      <c r="BE114" s="214">
        <f t="shared" si="99"/>
        <v>1.7476837499999998E-2</v>
      </c>
      <c r="BF114" s="214">
        <f t="shared" si="99"/>
        <v>0</v>
      </c>
      <c r="BG114" s="214">
        <f t="shared" si="99"/>
        <v>5.5570432692307672E-2</v>
      </c>
      <c r="BH114" s="214">
        <f t="shared" si="99"/>
        <v>7.1769650416666664E-2</v>
      </c>
      <c r="BI114" s="214">
        <f t="shared" si="99"/>
        <v>0</v>
      </c>
      <c r="BJ114" s="214">
        <f t="shared" si="99"/>
        <v>0</v>
      </c>
      <c r="BK114" s="214">
        <f t="shared" si="99"/>
        <v>3.5398916666666662E-2</v>
      </c>
      <c r="BL114" s="214">
        <f t="shared" si="99"/>
        <v>3.7034790623999995E-2</v>
      </c>
      <c r="BM114" s="214">
        <f t="shared" si="99"/>
        <v>0.14752487499999997</v>
      </c>
      <c r="BN114" s="214">
        <f t="shared" si="99"/>
        <v>0.31482112499999998</v>
      </c>
      <c r="BO114" s="214">
        <f t="shared" si="99"/>
        <v>9.2085674999999978E-2</v>
      </c>
      <c r="BP114" s="214">
        <f t="shared" si="99"/>
        <v>9.4927947916666658E-2</v>
      </c>
      <c r="BQ114" s="214">
        <f t="shared" si="99"/>
        <v>0.12250854166666666</v>
      </c>
      <c r="BR114" s="214">
        <f t="shared" si="99"/>
        <v>9.0456924250000001E-2</v>
      </c>
      <c r="BS114" s="214">
        <f t="shared" si="99"/>
        <v>1.2937499999999999E-2</v>
      </c>
      <c r="BT114" s="214">
        <f t="shared" si="99"/>
        <v>7.0977999999999996E-3</v>
      </c>
      <c r="BU114" s="214">
        <f t="shared" si="99"/>
        <v>3.7260000000000001E-3</v>
      </c>
      <c r="BV114" s="214">
        <f t="shared" si="71"/>
        <v>0.11546257969645436</v>
      </c>
      <c r="BW114" s="214">
        <f t="shared" si="72"/>
        <v>5.0904063216335407E-2</v>
      </c>
      <c r="BX114" s="214">
        <f t="shared" si="73"/>
        <v>1.7861232808330268E-2</v>
      </c>
      <c r="BY114" s="214">
        <f t="shared" si="74"/>
        <v>6.6853413834725844E-2</v>
      </c>
      <c r="BZ114" s="214">
        <f t="shared" si="75"/>
        <v>1.9626493576421676E-2</v>
      </c>
      <c r="CA114" s="295">
        <f t="shared" si="76"/>
        <v>5.174949804001276</v>
      </c>
      <c r="CB114" s="163">
        <f t="shared" si="89"/>
        <v>0.2</v>
      </c>
      <c r="CC114" s="163">
        <f t="shared" si="77"/>
        <v>0.53749498040012766</v>
      </c>
      <c r="CD114" s="163">
        <f t="shared" si="78"/>
        <v>0.22083333333333335</v>
      </c>
      <c r="CE114" s="165">
        <f t="shared" si="79"/>
        <v>4.4166214902678149</v>
      </c>
      <c r="CF114" s="163">
        <f>'Other Income'!$B$20/12</f>
        <v>1.0929316444444444</v>
      </c>
      <c r="CG114" s="302">
        <f t="shared" si="68"/>
        <v>5.7095531347122597</v>
      </c>
      <c r="CH114" s="295">
        <f t="shared" si="80"/>
        <v>4.9042420208690087</v>
      </c>
      <c r="CI114" s="163">
        <f t="shared" si="81"/>
        <v>0.2</v>
      </c>
      <c r="CJ114" s="163">
        <f t="shared" si="82"/>
        <v>0.51042420208690087</v>
      </c>
      <c r="CK114" s="163">
        <f t="shared" si="83"/>
        <v>0.22083333333333335</v>
      </c>
      <c r="CL114" s="165">
        <f t="shared" si="84"/>
        <v>4.172984485448775</v>
      </c>
      <c r="CM114" s="296">
        <f t="shared" si="85"/>
        <v>5.4659161298932197</v>
      </c>
    </row>
    <row r="115" spans="2:91" s="159" customFormat="1" x14ac:dyDescent="0.25">
      <c r="B115" s="257">
        <f t="shared" si="86"/>
        <v>94</v>
      </c>
      <c r="C115" s="255">
        <f t="shared" si="87"/>
        <v>48152</v>
      </c>
      <c r="D115" s="214">
        <f t="shared" si="88"/>
        <v>0.52514962412666888</v>
      </c>
      <c r="E115" s="214">
        <f t="shared" si="69"/>
        <v>0.16490137883333331</v>
      </c>
      <c r="F115" s="214">
        <f t="shared" si="69"/>
        <v>0.16101807799999998</v>
      </c>
      <c r="G115" s="214">
        <f t="shared" si="69"/>
        <v>9.9000000000000008E-3</v>
      </c>
      <c r="H115" s="214">
        <f t="shared" si="67"/>
        <v>1.8944812499999998E-2</v>
      </c>
      <c r="I115" s="214">
        <f t="shared" si="67"/>
        <v>3.2440924999999995E-2</v>
      </c>
      <c r="J115" s="214">
        <f t="shared" si="99"/>
        <v>5.7935418749999988E-2</v>
      </c>
      <c r="K115" s="214">
        <f t="shared" si="99"/>
        <v>5.9972068749999996E-2</v>
      </c>
      <c r="L115" s="214">
        <f t="shared" si="99"/>
        <v>2.4843162499999995E-2</v>
      </c>
      <c r="M115" s="214">
        <f t="shared" si="99"/>
        <v>3.364109374999999E-2</v>
      </c>
      <c r="N115" s="214">
        <f t="shared" si="99"/>
        <v>2.4796876983749994E-2</v>
      </c>
      <c r="O115" s="214">
        <f t="shared" si="99"/>
        <v>3.0434031249999997E-2</v>
      </c>
      <c r="P115" s="214">
        <f t="shared" si="99"/>
        <v>1.9749333333333334E-2</v>
      </c>
      <c r="Q115" s="214">
        <f t="shared" si="99"/>
        <v>0</v>
      </c>
      <c r="R115" s="214">
        <f t="shared" si="99"/>
        <v>4.6682486666666662E-2</v>
      </c>
      <c r="S115" s="214">
        <f t="shared" si="99"/>
        <v>8.7389477499999993E-2</v>
      </c>
      <c r="T115" s="214">
        <f t="shared" si="99"/>
        <v>0</v>
      </c>
      <c r="U115" s="214">
        <f t="shared" si="99"/>
        <v>0</v>
      </c>
      <c r="V115" s="214">
        <f t="shared" si="99"/>
        <v>1.6689949999999999E-2</v>
      </c>
      <c r="W115" s="214">
        <f t="shared" si="99"/>
        <v>1.8656066666666665E-2</v>
      </c>
      <c r="X115" s="214">
        <f t="shared" si="99"/>
        <v>1.7868077083333333E-2</v>
      </c>
      <c r="Y115" s="214">
        <f t="shared" si="99"/>
        <v>1.4406433333333335E-2</v>
      </c>
      <c r="Z115" s="214">
        <f t="shared" si="99"/>
        <v>2.6054208333333335E-2</v>
      </c>
      <c r="AA115" s="214">
        <f t="shared" si="99"/>
        <v>2.9756249999999995E-2</v>
      </c>
      <c r="AB115" s="214">
        <f t="shared" si="99"/>
        <v>2.8530292499999995E-2</v>
      </c>
      <c r="AC115" s="214">
        <f t="shared" si="99"/>
        <v>1.4957475E-2</v>
      </c>
      <c r="AD115" s="214">
        <f t="shared" si="99"/>
        <v>9.56498125E-3</v>
      </c>
      <c r="AE115" s="214">
        <f t="shared" si="99"/>
        <v>0</v>
      </c>
      <c r="AF115" s="214">
        <f t="shared" si="99"/>
        <v>0.16147690997760006</v>
      </c>
      <c r="AG115" s="214">
        <f t="shared" si="99"/>
        <v>0.17964099400000003</v>
      </c>
      <c r="AH115" s="214">
        <f t="shared" si="99"/>
        <v>0</v>
      </c>
      <c r="AI115" s="214">
        <f t="shared" si="99"/>
        <v>7.3829999999999998E-3</v>
      </c>
      <c r="AJ115" s="214">
        <f t="shared" si="99"/>
        <v>2.35934E-2</v>
      </c>
      <c r="AK115" s="214">
        <f t="shared" si="99"/>
        <v>0</v>
      </c>
      <c r="AL115" s="214">
        <f t="shared" si="99"/>
        <v>1.8825787499999996E-2</v>
      </c>
      <c r="AM115" s="214">
        <f t="shared" si="99"/>
        <v>2.2912312499999993E-2</v>
      </c>
      <c r="AN115" s="214">
        <f t="shared" si="99"/>
        <v>4.7421543749999996E-2</v>
      </c>
      <c r="AO115" s="214">
        <f t="shared" si="99"/>
        <v>2.9956652833333333E-2</v>
      </c>
      <c r="AP115" s="214">
        <f t="shared" si="99"/>
        <v>0.13890151374999998</v>
      </c>
      <c r="AQ115" s="214">
        <f t="shared" si="99"/>
        <v>0</v>
      </c>
      <c r="AR115" s="214">
        <f t="shared" si="99"/>
        <v>4.0790323762499997E-2</v>
      </c>
      <c r="AS115" s="214">
        <f t="shared" si="99"/>
        <v>2.0293762499999996E-2</v>
      </c>
      <c r="AT115" s="214">
        <f t="shared" si="99"/>
        <v>1.5897552083333336E-2</v>
      </c>
      <c r="AU115" s="214">
        <f t="shared" si="99"/>
        <v>3.2035358333333333E-2</v>
      </c>
      <c r="AV115" s="214">
        <f t="shared" si="99"/>
        <v>3.9146E-2</v>
      </c>
      <c r="AW115" s="214">
        <f t="shared" si="99"/>
        <v>3.8346328333333332E-2</v>
      </c>
      <c r="AX115" s="214">
        <f t="shared" si="99"/>
        <v>0.14040500732142852</v>
      </c>
      <c r="AY115" s="214">
        <f t="shared" si="99"/>
        <v>5.2265199999999998E-2</v>
      </c>
      <c r="AZ115" s="214">
        <f t="shared" si="99"/>
        <v>5.8454499999999993E-2</v>
      </c>
      <c r="BA115" s="214">
        <f t="shared" si="99"/>
        <v>0.14498785271666664</v>
      </c>
      <c r="BB115" s="214">
        <f t="shared" si="99"/>
        <v>0.3295575435264001</v>
      </c>
      <c r="BC115" s="214">
        <f t="shared" si="99"/>
        <v>0.10487802857142857</v>
      </c>
      <c r="BD115" s="214">
        <f t="shared" si="99"/>
        <v>0.67945293056625888</v>
      </c>
      <c r="BE115" s="214">
        <f t="shared" si="99"/>
        <v>1.7476837499999998E-2</v>
      </c>
      <c r="BF115" s="214">
        <f t="shared" si="99"/>
        <v>0</v>
      </c>
      <c r="BG115" s="214">
        <f t="shared" si="99"/>
        <v>5.5570432692307672E-2</v>
      </c>
      <c r="BH115" s="214">
        <f t="shared" si="99"/>
        <v>7.1769650416666664E-2</v>
      </c>
      <c r="BI115" s="214">
        <f t="shared" si="99"/>
        <v>0</v>
      </c>
      <c r="BJ115" s="214">
        <f t="shared" si="99"/>
        <v>0</v>
      </c>
      <c r="BK115" s="214">
        <f t="shared" si="99"/>
        <v>3.5398916666666662E-2</v>
      </c>
      <c r="BL115" s="214">
        <f t="shared" si="99"/>
        <v>3.7034790623999995E-2</v>
      </c>
      <c r="BM115" s="214">
        <f t="shared" si="99"/>
        <v>0.14752487499999997</v>
      </c>
      <c r="BN115" s="214">
        <f t="shared" si="99"/>
        <v>0.31482112499999998</v>
      </c>
      <c r="BO115" s="214">
        <f t="shared" si="99"/>
        <v>9.2085674999999978E-2</v>
      </c>
      <c r="BP115" s="214">
        <f t="shared" si="99"/>
        <v>9.4927947916666658E-2</v>
      </c>
      <c r="BQ115" s="214">
        <f t="shared" si="99"/>
        <v>0.12250854166666666</v>
      </c>
      <c r="BR115" s="214">
        <f t="shared" si="99"/>
        <v>9.0456924250000001E-2</v>
      </c>
      <c r="BS115" s="214">
        <f t="shared" si="99"/>
        <v>1.2937499999999999E-2</v>
      </c>
      <c r="BT115" s="214">
        <f t="shared" si="99"/>
        <v>7.0977999999999996E-3</v>
      </c>
      <c r="BU115" s="214">
        <f t="shared" si="99"/>
        <v>3.7260000000000001E-3</v>
      </c>
      <c r="BV115" s="214">
        <f t="shared" si="71"/>
        <v>0.11546257969645436</v>
      </c>
      <c r="BW115" s="214">
        <f t="shared" si="72"/>
        <v>5.0904063216335407E-2</v>
      </c>
      <c r="BX115" s="214">
        <f t="shared" si="73"/>
        <v>1.7861232808330268E-2</v>
      </c>
      <c r="BY115" s="214">
        <f t="shared" si="74"/>
        <v>6.6853413834725844E-2</v>
      </c>
      <c r="BZ115" s="214">
        <f t="shared" si="75"/>
        <v>1.9626493576421676E-2</v>
      </c>
      <c r="CA115" s="295">
        <f t="shared" si="76"/>
        <v>5.174949804001276</v>
      </c>
      <c r="CB115" s="163">
        <f t="shared" si="89"/>
        <v>0.2</v>
      </c>
      <c r="CC115" s="163">
        <f t="shared" si="77"/>
        <v>0.53749498040012766</v>
      </c>
      <c r="CD115" s="163">
        <f t="shared" si="78"/>
        <v>0.22083333333333335</v>
      </c>
      <c r="CE115" s="165">
        <f t="shared" si="79"/>
        <v>4.4166214902678149</v>
      </c>
      <c r="CF115" s="163">
        <f>'Other Income'!$B$20/12</f>
        <v>1.0929316444444444</v>
      </c>
      <c r="CG115" s="302">
        <f t="shared" si="68"/>
        <v>5.7095531347122597</v>
      </c>
      <c r="CH115" s="295">
        <f t="shared" si="80"/>
        <v>4.9042420208690087</v>
      </c>
      <c r="CI115" s="163">
        <f t="shared" si="81"/>
        <v>0.2</v>
      </c>
      <c r="CJ115" s="163">
        <f t="shared" si="82"/>
        <v>0.51042420208690087</v>
      </c>
      <c r="CK115" s="163">
        <f t="shared" si="83"/>
        <v>0.22083333333333335</v>
      </c>
      <c r="CL115" s="165">
        <f t="shared" si="84"/>
        <v>4.172984485448775</v>
      </c>
      <c r="CM115" s="296">
        <f t="shared" si="85"/>
        <v>5.4659161298932197</v>
      </c>
    </row>
    <row r="116" spans="2:91" s="159" customFormat="1" x14ac:dyDescent="0.25">
      <c r="B116" s="257">
        <f t="shared" si="86"/>
        <v>95</v>
      </c>
      <c r="C116" s="255">
        <f t="shared" si="87"/>
        <v>48182</v>
      </c>
      <c r="D116" s="214">
        <f t="shared" si="88"/>
        <v>0.52514962412666888</v>
      </c>
      <c r="E116" s="214">
        <f t="shared" si="69"/>
        <v>0.16490137883333331</v>
      </c>
      <c r="F116" s="214">
        <f t="shared" si="69"/>
        <v>0.16101807799999998</v>
      </c>
      <c r="G116" s="214">
        <f t="shared" si="69"/>
        <v>9.9000000000000008E-3</v>
      </c>
      <c r="H116" s="214">
        <f t="shared" si="67"/>
        <v>1.8944812499999998E-2</v>
      </c>
      <c r="I116" s="214">
        <f t="shared" si="67"/>
        <v>3.2440924999999995E-2</v>
      </c>
      <c r="J116" s="214">
        <f t="shared" si="99"/>
        <v>5.7935418749999988E-2</v>
      </c>
      <c r="K116" s="214">
        <f t="shared" si="99"/>
        <v>5.9972068749999996E-2</v>
      </c>
      <c r="L116" s="214">
        <f t="shared" si="99"/>
        <v>2.4843162499999995E-2</v>
      </c>
      <c r="M116" s="214">
        <f t="shared" si="99"/>
        <v>3.364109374999999E-2</v>
      </c>
      <c r="N116" s="214">
        <f t="shared" si="99"/>
        <v>2.4796876983749994E-2</v>
      </c>
      <c r="O116" s="214">
        <f t="shared" si="99"/>
        <v>3.0434031249999997E-2</v>
      </c>
      <c r="P116" s="214">
        <f t="shared" si="99"/>
        <v>1.9749333333333334E-2</v>
      </c>
      <c r="Q116" s="214">
        <f t="shared" si="99"/>
        <v>0</v>
      </c>
      <c r="R116" s="214">
        <f t="shared" si="99"/>
        <v>4.6682486666666662E-2</v>
      </c>
      <c r="S116" s="214">
        <f t="shared" si="99"/>
        <v>8.7389477499999993E-2</v>
      </c>
      <c r="T116" s="214">
        <f t="shared" si="99"/>
        <v>0</v>
      </c>
      <c r="U116" s="214">
        <f t="shared" si="99"/>
        <v>0</v>
      </c>
      <c r="V116" s="214">
        <f t="shared" si="99"/>
        <v>1.6689949999999999E-2</v>
      </c>
      <c r="W116" s="214">
        <f t="shared" si="99"/>
        <v>1.8656066666666665E-2</v>
      </c>
      <c r="X116" s="214">
        <f t="shared" si="99"/>
        <v>1.7868077083333333E-2</v>
      </c>
      <c r="Y116" s="214">
        <f t="shared" si="99"/>
        <v>1.4406433333333335E-2</v>
      </c>
      <c r="Z116" s="214">
        <f t="shared" si="99"/>
        <v>2.6054208333333335E-2</v>
      </c>
      <c r="AA116" s="214">
        <f t="shared" si="99"/>
        <v>2.9756249999999995E-2</v>
      </c>
      <c r="AB116" s="214">
        <f t="shared" si="99"/>
        <v>2.8530292499999995E-2</v>
      </c>
      <c r="AC116" s="214">
        <f t="shared" si="99"/>
        <v>1.4957475E-2</v>
      </c>
      <c r="AD116" s="214">
        <f t="shared" si="99"/>
        <v>9.56498125E-3</v>
      </c>
      <c r="AE116" s="214">
        <f t="shared" si="99"/>
        <v>0</v>
      </c>
      <c r="AF116" s="214">
        <f t="shared" si="99"/>
        <v>0.16147690997760006</v>
      </c>
      <c r="AG116" s="214">
        <f t="shared" si="99"/>
        <v>0.17964099400000003</v>
      </c>
      <c r="AH116" s="214">
        <f t="shared" si="99"/>
        <v>0</v>
      </c>
      <c r="AI116" s="214">
        <f t="shared" si="99"/>
        <v>7.3829999999999998E-3</v>
      </c>
      <c r="AJ116" s="214">
        <f t="shared" si="99"/>
        <v>2.35934E-2</v>
      </c>
      <c r="AK116" s="214">
        <f t="shared" si="99"/>
        <v>0</v>
      </c>
      <c r="AL116" s="214">
        <f t="shared" si="99"/>
        <v>1.8825787499999996E-2</v>
      </c>
      <c r="AM116" s="214">
        <f t="shared" si="99"/>
        <v>2.2912312499999993E-2</v>
      </c>
      <c r="AN116" s="214">
        <f t="shared" si="99"/>
        <v>4.7421543749999996E-2</v>
      </c>
      <c r="AO116" s="214">
        <f t="shared" si="99"/>
        <v>2.9956652833333333E-2</v>
      </c>
      <c r="AP116" s="214">
        <f t="shared" si="99"/>
        <v>0.13890151374999998</v>
      </c>
      <c r="AQ116" s="214">
        <f t="shared" si="99"/>
        <v>0</v>
      </c>
      <c r="AR116" s="214">
        <f t="shared" si="99"/>
        <v>4.0790323762499997E-2</v>
      </c>
      <c r="AS116" s="214">
        <f t="shared" si="99"/>
        <v>2.0293762499999996E-2</v>
      </c>
      <c r="AT116" s="214">
        <f t="shared" si="99"/>
        <v>1.5897552083333336E-2</v>
      </c>
      <c r="AU116" s="214">
        <f t="shared" si="99"/>
        <v>3.2035358333333333E-2</v>
      </c>
      <c r="AV116" s="214">
        <f t="shared" si="99"/>
        <v>3.9146E-2</v>
      </c>
      <c r="AW116" s="214">
        <f t="shared" si="99"/>
        <v>3.8346328333333332E-2</v>
      </c>
      <c r="AX116" s="214">
        <f t="shared" si="99"/>
        <v>0.14040500732142852</v>
      </c>
      <c r="AY116" s="214">
        <f t="shared" si="99"/>
        <v>5.2265199999999998E-2</v>
      </c>
      <c r="AZ116" s="214">
        <f t="shared" si="99"/>
        <v>5.8454499999999993E-2</v>
      </c>
      <c r="BA116" s="214">
        <f t="shared" si="99"/>
        <v>0.14498785271666664</v>
      </c>
      <c r="BB116" s="214">
        <f t="shared" si="99"/>
        <v>0.3295575435264001</v>
      </c>
      <c r="BC116" s="214">
        <f t="shared" si="99"/>
        <v>0.10487802857142857</v>
      </c>
      <c r="BD116" s="214">
        <f t="shared" si="99"/>
        <v>0.67945293056625888</v>
      </c>
      <c r="BE116" s="214">
        <f t="shared" si="99"/>
        <v>1.7476837499999998E-2</v>
      </c>
      <c r="BF116" s="214">
        <f t="shared" si="99"/>
        <v>0</v>
      </c>
      <c r="BG116" s="214">
        <f t="shared" si="99"/>
        <v>5.5570432692307672E-2</v>
      </c>
      <c r="BH116" s="214">
        <f t="shared" si="99"/>
        <v>7.1769650416666664E-2</v>
      </c>
      <c r="BI116" s="214">
        <f t="shared" si="99"/>
        <v>0</v>
      </c>
      <c r="BJ116" s="214">
        <f t="shared" si="99"/>
        <v>0</v>
      </c>
      <c r="BK116" s="214">
        <f t="shared" si="99"/>
        <v>3.5398916666666662E-2</v>
      </c>
      <c r="BL116" s="214">
        <f t="shared" si="99"/>
        <v>3.7034790623999995E-2</v>
      </c>
      <c r="BM116" s="214">
        <f t="shared" si="99"/>
        <v>0.14752487499999997</v>
      </c>
      <c r="BN116" s="214">
        <f t="shared" si="99"/>
        <v>0.31482112499999998</v>
      </c>
      <c r="BO116" s="214">
        <f t="shared" si="99"/>
        <v>9.2085674999999978E-2</v>
      </c>
      <c r="BP116" s="214">
        <f t="shared" si="99"/>
        <v>9.4927947916666658E-2</v>
      </c>
      <c r="BQ116" s="214">
        <f t="shared" si="99"/>
        <v>0.12250854166666666</v>
      </c>
      <c r="BR116" s="214">
        <f t="shared" si="99"/>
        <v>9.0456924250000001E-2</v>
      </c>
      <c r="BS116" s="214">
        <f t="shared" si="99"/>
        <v>1.2937499999999999E-2</v>
      </c>
      <c r="BT116" s="214">
        <f t="shared" si="99"/>
        <v>7.0977999999999996E-3</v>
      </c>
      <c r="BU116" s="214">
        <f t="shared" si="99"/>
        <v>3.7260000000000001E-3</v>
      </c>
      <c r="BV116" s="214">
        <f t="shared" si="71"/>
        <v>0.11546257969645436</v>
      </c>
      <c r="BW116" s="214">
        <f t="shared" si="72"/>
        <v>5.0904063216335407E-2</v>
      </c>
      <c r="BX116" s="214">
        <f t="shared" si="73"/>
        <v>1.7861232808330268E-2</v>
      </c>
      <c r="BY116" s="214">
        <f t="shared" si="74"/>
        <v>6.6853413834725844E-2</v>
      </c>
      <c r="BZ116" s="214">
        <f t="shared" si="75"/>
        <v>1.9626493576421676E-2</v>
      </c>
      <c r="CA116" s="295">
        <f t="shared" si="76"/>
        <v>5.174949804001276</v>
      </c>
      <c r="CB116" s="163">
        <f t="shared" si="89"/>
        <v>0.2</v>
      </c>
      <c r="CC116" s="163">
        <f t="shared" si="77"/>
        <v>0.53749498040012766</v>
      </c>
      <c r="CD116" s="163">
        <f t="shared" si="78"/>
        <v>0.22083333333333335</v>
      </c>
      <c r="CE116" s="165">
        <f t="shared" si="79"/>
        <v>4.4166214902678149</v>
      </c>
      <c r="CF116" s="163">
        <f>'Other Income'!$B$20/12</f>
        <v>1.0929316444444444</v>
      </c>
      <c r="CG116" s="302">
        <f t="shared" si="68"/>
        <v>5.7095531347122597</v>
      </c>
      <c r="CH116" s="295">
        <f t="shared" si="80"/>
        <v>4.9042420208690087</v>
      </c>
      <c r="CI116" s="163">
        <f t="shared" si="81"/>
        <v>0.2</v>
      </c>
      <c r="CJ116" s="163">
        <f t="shared" si="82"/>
        <v>0.51042420208690087</v>
      </c>
      <c r="CK116" s="163">
        <f t="shared" si="83"/>
        <v>0.22083333333333335</v>
      </c>
      <c r="CL116" s="165">
        <f t="shared" si="84"/>
        <v>4.172984485448775</v>
      </c>
      <c r="CM116" s="296">
        <f t="shared" si="85"/>
        <v>5.4659161298932197</v>
      </c>
    </row>
    <row r="117" spans="2:91" s="159" customFormat="1" x14ac:dyDescent="0.25">
      <c r="B117" s="257">
        <f t="shared" si="86"/>
        <v>96</v>
      </c>
      <c r="C117" s="255">
        <f t="shared" si="87"/>
        <v>48213</v>
      </c>
      <c r="D117" s="214">
        <f t="shared" si="88"/>
        <v>0.52514962412666888</v>
      </c>
      <c r="E117" s="214">
        <f t="shared" si="69"/>
        <v>0.16490137883333331</v>
      </c>
      <c r="F117" s="214">
        <f t="shared" si="69"/>
        <v>0.16101807799999998</v>
      </c>
      <c r="G117" s="214">
        <f t="shared" si="69"/>
        <v>9.9000000000000008E-3</v>
      </c>
      <c r="H117" s="214">
        <f t="shared" si="67"/>
        <v>1.8944812499999998E-2</v>
      </c>
      <c r="I117" s="214">
        <f t="shared" si="67"/>
        <v>3.2440924999999995E-2</v>
      </c>
      <c r="J117" s="214">
        <f t="shared" si="99"/>
        <v>5.7935418749999988E-2</v>
      </c>
      <c r="K117" s="214">
        <f t="shared" si="99"/>
        <v>5.9972068749999996E-2</v>
      </c>
      <c r="L117" s="214">
        <f t="shared" si="99"/>
        <v>2.4843162499999995E-2</v>
      </c>
      <c r="M117" s="214">
        <f t="shared" si="99"/>
        <v>3.364109374999999E-2</v>
      </c>
      <c r="N117" s="214">
        <f t="shared" si="99"/>
        <v>2.4796876983749994E-2</v>
      </c>
      <c r="O117" s="214">
        <f t="shared" si="99"/>
        <v>3.0434031249999997E-2</v>
      </c>
      <c r="P117" s="214">
        <f t="shared" si="99"/>
        <v>1.9749333333333334E-2</v>
      </c>
      <c r="Q117" s="214">
        <f t="shared" si="99"/>
        <v>0</v>
      </c>
      <c r="R117" s="214">
        <f t="shared" si="99"/>
        <v>4.6682486666666662E-2</v>
      </c>
      <c r="S117" s="214">
        <f t="shared" si="99"/>
        <v>8.7389477499999993E-2</v>
      </c>
      <c r="T117" s="214">
        <f t="shared" si="99"/>
        <v>0</v>
      </c>
      <c r="U117" s="214">
        <f t="shared" si="99"/>
        <v>0</v>
      </c>
      <c r="V117" s="214">
        <f t="shared" si="99"/>
        <v>1.6689949999999999E-2</v>
      </c>
      <c r="W117" s="214">
        <f t="shared" si="99"/>
        <v>1.8656066666666665E-2</v>
      </c>
      <c r="X117" s="214">
        <f t="shared" si="99"/>
        <v>1.7868077083333333E-2</v>
      </c>
      <c r="Y117" s="214">
        <f t="shared" si="99"/>
        <v>1.4406433333333335E-2</v>
      </c>
      <c r="Z117" s="214">
        <f t="shared" si="99"/>
        <v>2.6054208333333335E-2</v>
      </c>
      <c r="AA117" s="214">
        <f t="shared" si="99"/>
        <v>2.9756249999999995E-2</v>
      </c>
      <c r="AB117" s="214">
        <f t="shared" si="99"/>
        <v>2.8530292499999995E-2</v>
      </c>
      <c r="AC117" s="214">
        <f t="shared" si="99"/>
        <v>1.4957475E-2</v>
      </c>
      <c r="AD117" s="214">
        <f t="shared" si="99"/>
        <v>9.56498125E-3</v>
      </c>
      <c r="AE117" s="214">
        <f t="shared" si="99"/>
        <v>0</v>
      </c>
      <c r="AF117" s="214">
        <f t="shared" si="99"/>
        <v>0.16147690997760006</v>
      </c>
      <c r="AG117" s="214">
        <f t="shared" si="99"/>
        <v>0.17964099400000003</v>
      </c>
      <c r="AH117" s="214">
        <f t="shared" si="99"/>
        <v>0</v>
      </c>
      <c r="AI117" s="214">
        <f t="shared" si="99"/>
        <v>7.3829999999999998E-3</v>
      </c>
      <c r="AJ117" s="214">
        <f t="shared" si="99"/>
        <v>2.35934E-2</v>
      </c>
      <c r="AK117" s="214">
        <f t="shared" si="99"/>
        <v>0</v>
      </c>
      <c r="AL117" s="214">
        <f t="shared" si="99"/>
        <v>1.8825787499999996E-2</v>
      </c>
      <c r="AM117" s="214">
        <f t="shared" si="99"/>
        <v>2.2912312499999993E-2</v>
      </c>
      <c r="AN117" s="214">
        <f t="shared" si="99"/>
        <v>4.7421543749999996E-2</v>
      </c>
      <c r="AO117" s="214">
        <f t="shared" si="99"/>
        <v>2.9956652833333333E-2</v>
      </c>
      <c r="AP117" s="214">
        <f t="shared" si="99"/>
        <v>0.13890151374999998</v>
      </c>
      <c r="AQ117" s="214">
        <f t="shared" si="99"/>
        <v>0</v>
      </c>
      <c r="AR117" s="214">
        <f t="shared" si="99"/>
        <v>4.0790323762499997E-2</v>
      </c>
      <c r="AS117" s="214">
        <f t="shared" si="99"/>
        <v>2.0293762499999996E-2</v>
      </c>
      <c r="AT117" s="214">
        <f t="shared" si="99"/>
        <v>1.5897552083333336E-2</v>
      </c>
      <c r="AU117" s="214">
        <f t="shared" si="99"/>
        <v>3.2035358333333333E-2</v>
      </c>
      <c r="AV117" s="214">
        <f t="shared" si="99"/>
        <v>3.9146E-2</v>
      </c>
      <c r="AW117" s="214">
        <f t="shared" si="99"/>
        <v>3.8346328333333332E-2</v>
      </c>
      <c r="AX117" s="214">
        <f t="shared" si="99"/>
        <v>0.14040500732142852</v>
      </c>
      <c r="AY117" s="214">
        <f t="shared" si="99"/>
        <v>5.2265199999999998E-2</v>
      </c>
      <c r="AZ117" s="214">
        <f t="shared" si="99"/>
        <v>5.8454499999999993E-2</v>
      </c>
      <c r="BA117" s="214">
        <f t="shared" si="99"/>
        <v>0.14498785271666664</v>
      </c>
      <c r="BB117" s="214">
        <f t="shared" si="99"/>
        <v>0.3295575435264001</v>
      </c>
      <c r="BC117" s="214">
        <f t="shared" si="99"/>
        <v>0.10487802857142857</v>
      </c>
      <c r="BD117" s="214">
        <f t="shared" si="99"/>
        <v>0.67945293056625888</v>
      </c>
      <c r="BE117" s="214">
        <f t="shared" si="99"/>
        <v>1.7476837499999998E-2</v>
      </c>
      <c r="BF117" s="214">
        <f t="shared" si="99"/>
        <v>0</v>
      </c>
      <c r="BG117" s="214">
        <f t="shared" si="99"/>
        <v>5.5570432692307672E-2</v>
      </c>
      <c r="BH117" s="214">
        <f t="shared" si="99"/>
        <v>7.1769650416666664E-2</v>
      </c>
      <c r="BI117" s="214">
        <f t="shared" si="99"/>
        <v>0</v>
      </c>
      <c r="BJ117" s="214">
        <f t="shared" si="99"/>
        <v>0</v>
      </c>
      <c r="BK117" s="214">
        <f t="shared" si="99"/>
        <v>3.5398916666666662E-2</v>
      </c>
      <c r="BL117" s="214">
        <f t="shared" si="99"/>
        <v>3.7034790623999995E-2</v>
      </c>
      <c r="BM117" s="214">
        <f t="shared" si="99"/>
        <v>0.14752487499999997</v>
      </c>
      <c r="BN117" s="214">
        <f t="shared" si="99"/>
        <v>0.31482112499999998</v>
      </c>
      <c r="BO117" s="214">
        <f t="shared" si="99"/>
        <v>9.2085674999999978E-2</v>
      </c>
      <c r="BP117" s="214">
        <f t="shared" si="99"/>
        <v>9.4927947916666658E-2</v>
      </c>
      <c r="BQ117" s="214">
        <f t="shared" si="99"/>
        <v>0.12250854166666666</v>
      </c>
      <c r="BR117" s="214">
        <f t="shared" si="99"/>
        <v>9.0456924250000001E-2</v>
      </c>
      <c r="BS117" s="214">
        <f t="shared" si="99"/>
        <v>1.2937499999999999E-2</v>
      </c>
      <c r="BT117" s="214">
        <f t="shared" ref="BT117:BU117" si="100">IF($C117&gt;BT$14,BT116,IF(AND(MONTH($C117)-MONTH(BT$5)=0,MOD((YEAR(BT$5)-YEAR($C117)),3)=0),BT116*(1+BT$16),BT116))</f>
        <v>7.0977999999999996E-3</v>
      </c>
      <c r="BU117" s="214">
        <f t="shared" si="100"/>
        <v>3.7260000000000001E-3</v>
      </c>
      <c r="BV117" s="214">
        <f t="shared" si="71"/>
        <v>0.11546257969645436</v>
      </c>
      <c r="BW117" s="214">
        <f t="shared" si="72"/>
        <v>5.0904063216335407E-2</v>
      </c>
      <c r="BX117" s="214">
        <f t="shared" si="73"/>
        <v>1.7861232808330268E-2</v>
      </c>
      <c r="BY117" s="214">
        <f t="shared" si="74"/>
        <v>6.6853413834725844E-2</v>
      </c>
      <c r="BZ117" s="214">
        <f t="shared" si="75"/>
        <v>1.9626493576421676E-2</v>
      </c>
      <c r="CA117" s="295">
        <f t="shared" si="76"/>
        <v>5.174949804001276</v>
      </c>
      <c r="CB117" s="163">
        <f t="shared" si="89"/>
        <v>0.2</v>
      </c>
      <c r="CC117" s="163">
        <f t="shared" si="77"/>
        <v>0.53749498040012766</v>
      </c>
      <c r="CD117" s="163">
        <f t="shared" si="78"/>
        <v>0.22083333333333335</v>
      </c>
      <c r="CE117" s="165">
        <f t="shared" si="79"/>
        <v>4.4166214902678149</v>
      </c>
      <c r="CF117" s="163">
        <f>'Other Income'!$B$20/12</f>
        <v>1.0929316444444444</v>
      </c>
      <c r="CG117" s="302">
        <f t="shared" si="68"/>
        <v>5.7095531347122597</v>
      </c>
      <c r="CH117" s="295">
        <f t="shared" si="80"/>
        <v>4.9042420208690087</v>
      </c>
      <c r="CI117" s="163">
        <f t="shared" si="81"/>
        <v>0.2</v>
      </c>
      <c r="CJ117" s="163">
        <f t="shared" si="82"/>
        <v>0.51042420208690087</v>
      </c>
      <c r="CK117" s="163">
        <f t="shared" si="83"/>
        <v>0.22083333333333335</v>
      </c>
      <c r="CL117" s="165">
        <f t="shared" si="84"/>
        <v>4.172984485448775</v>
      </c>
      <c r="CM117" s="296">
        <f t="shared" si="85"/>
        <v>5.4659161298932197</v>
      </c>
    </row>
    <row r="118" spans="2:91" s="159" customFormat="1" x14ac:dyDescent="0.25">
      <c r="B118" s="257">
        <f t="shared" si="86"/>
        <v>97</v>
      </c>
      <c r="C118" s="255">
        <f t="shared" si="87"/>
        <v>48244</v>
      </c>
      <c r="D118" s="214">
        <f t="shared" si="88"/>
        <v>0.52514962412666888</v>
      </c>
      <c r="E118" s="214">
        <f t="shared" si="69"/>
        <v>0.16490137883333331</v>
      </c>
      <c r="F118" s="214">
        <f t="shared" si="69"/>
        <v>0.16101807799999998</v>
      </c>
      <c r="G118" s="214">
        <f t="shared" si="69"/>
        <v>9.9000000000000008E-3</v>
      </c>
      <c r="H118" s="214">
        <f t="shared" si="67"/>
        <v>1.8944812499999998E-2</v>
      </c>
      <c r="I118" s="214">
        <f t="shared" si="67"/>
        <v>3.2440924999999995E-2</v>
      </c>
      <c r="J118" s="214">
        <f t="shared" ref="J118:BU121" si="101">IF($C118&gt;J$14,J117,IF(AND(MONTH($C118)-MONTH(J$5)=0,MOD((YEAR(J$5)-YEAR($C118)),3)=0),J117*(1+J$16),J117))</f>
        <v>5.7935418749999988E-2</v>
      </c>
      <c r="K118" s="214">
        <f t="shared" si="101"/>
        <v>5.9972068749999996E-2</v>
      </c>
      <c r="L118" s="214">
        <f t="shared" si="101"/>
        <v>2.4843162499999995E-2</v>
      </c>
      <c r="M118" s="214">
        <f t="shared" si="101"/>
        <v>3.364109374999999E-2</v>
      </c>
      <c r="N118" s="214">
        <f t="shared" si="101"/>
        <v>2.4796876983749994E-2</v>
      </c>
      <c r="O118" s="214">
        <f t="shared" si="101"/>
        <v>3.4999135937499995E-2</v>
      </c>
      <c r="P118" s="214">
        <f t="shared" si="101"/>
        <v>1.9749333333333334E-2</v>
      </c>
      <c r="Q118" s="214">
        <f t="shared" si="101"/>
        <v>0</v>
      </c>
      <c r="R118" s="214">
        <f t="shared" si="101"/>
        <v>4.6682486666666662E-2</v>
      </c>
      <c r="S118" s="214">
        <f t="shared" si="101"/>
        <v>8.7389477499999993E-2</v>
      </c>
      <c r="T118" s="214">
        <f t="shared" si="101"/>
        <v>0</v>
      </c>
      <c r="U118" s="214">
        <f t="shared" si="101"/>
        <v>0</v>
      </c>
      <c r="V118" s="214">
        <f t="shared" si="101"/>
        <v>1.6689949999999999E-2</v>
      </c>
      <c r="W118" s="214">
        <f t="shared" si="101"/>
        <v>1.8656066666666665E-2</v>
      </c>
      <c r="X118" s="214">
        <f t="shared" si="101"/>
        <v>1.7868077083333333E-2</v>
      </c>
      <c r="Y118" s="214">
        <f t="shared" si="101"/>
        <v>1.4406433333333335E-2</v>
      </c>
      <c r="Z118" s="214">
        <f t="shared" si="101"/>
        <v>2.6054208333333335E-2</v>
      </c>
      <c r="AA118" s="214">
        <f t="shared" si="101"/>
        <v>2.9756249999999995E-2</v>
      </c>
      <c r="AB118" s="214">
        <f t="shared" si="101"/>
        <v>2.8530292499999995E-2</v>
      </c>
      <c r="AC118" s="214">
        <f t="shared" si="101"/>
        <v>1.4957475E-2</v>
      </c>
      <c r="AD118" s="214">
        <f t="shared" si="101"/>
        <v>9.56498125E-3</v>
      </c>
      <c r="AE118" s="214">
        <f t="shared" si="101"/>
        <v>0</v>
      </c>
      <c r="AF118" s="214">
        <f t="shared" si="101"/>
        <v>0.16147690997760006</v>
      </c>
      <c r="AG118" s="214">
        <f t="shared" si="101"/>
        <v>0.17964099400000003</v>
      </c>
      <c r="AH118" s="214">
        <f t="shared" si="101"/>
        <v>0</v>
      </c>
      <c r="AI118" s="214">
        <f t="shared" si="101"/>
        <v>7.3829999999999998E-3</v>
      </c>
      <c r="AJ118" s="214">
        <f t="shared" si="101"/>
        <v>2.35934E-2</v>
      </c>
      <c r="AK118" s="214">
        <f t="shared" si="101"/>
        <v>0</v>
      </c>
      <c r="AL118" s="214">
        <f t="shared" si="101"/>
        <v>1.8825787499999996E-2</v>
      </c>
      <c r="AM118" s="214">
        <f t="shared" si="101"/>
        <v>2.2912312499999993E-2</v>
      </c>
      <c r="AN118" s="214">
        <f t="shared" si="101"/>
        <v>4.7421543749999996E-2</v>
      </c>
      <c r="AO118" s="214">
        <f t="shared" si="101"/>
        <v>2.9956652833333333E-2</v>
      </c>
      <c r="AP118" s="214">
        <f t="shared" si="101"/>
        <v>0.13890151374999998</v>
      </c>
      <c r="AQ118" s="214">
        <f t="shared" si="101"/>
        <v>0</v>
      </c>
      <c r="AR118" s="214">
        <f t="shared" si="101"/>
        <v>4.0790323762499997E-2</v>
      </c>
      <c r="AS118" s="214">
        <f t="shared" si="101"/>
        <v>2.0293762499999996E-2</v>
      </c>
      <c r="AT118" s="214">
        <f t="shared" si="101"/>
        <v>1.5897552083333336E-2</v>
      </c>
      <c r="AU118" s="214">
        <f t="shared" si="101"/>
        <v>3.2035358333333333E-2</v>
      </c>
      <c r="AV118" s="214">
        <f t="shared" si="101"/>
        <v>3.9146E-2</v>
      </c>
      <c r="AW118" s="214">
        <f t="shared" si="101"/>
        <v>3.8346328333333332E-2</v>
      </c>
      <c r="AX118" s="214">
        <f t="shared" si="101"/>
        <v>0.14040500732142852</v>
      </c>
      <c r="AY118" s="214">
        <f t="shared" si="101"/>
        <v>5.2265199999999998E-2</v>
      </c>
      <c r="AZ118" s="214">
        <f t="shared" si="101"/>
        <v>5.8454499999999993E-2</v>
      </c>
      <c r="BA118" s="214">
        <f t="shared" si="101"/>
        <v>0.14498785271666664</v>
      </c>
      <c r="BB118" s="214">
        <f t="shared" si="101"/>
        <v>0.3295575435264001</v>
      </c>
      <c r="BC118" s="214">
        <f t="shared" si="101"/>
        <v>0.10487802857142857</v>
      </c>
      <c r="BD118" s="214">
        <f t="shared" si="101"/>
        <v>0.67945293056625888</v>
      </c>
      <c r="BE118" s="214">
        <f t="shared" si="101"/>
        <v>1.7476837499999998E-2</v>
      </c>
      <c r="BF118" s="214">
        <f t="shared" si="101"/>
        <v>0</v>
      </c>
      <c r="BG118" s="214">
        <f t="shared" si="101"/>
        <v>5.5570432692307672E-2</v>
      </c>
      <c r="BH118" s="214">
        <f t="shared" si="101"/>
        <v>7.1769650416666664E-2</v>
      </c>
      <c r="BI118" s="214">
        <f t="shared" si="101"/>
        <v>0</v>
      </c>
      <c r="BJ118" s="214">
        <f t="shared" si="101"/>
        <v>0</v>
      </c>
      <c r="BK118" s="214">
        <f t="shared" si="101"/>
        <v>3.5398916666666662E-2</v>
      </c>
      <c r="BL118" s="214">
        <f t="shared" si="101"/>
        <v>3.7034790623999995E-2</v>
      </c>
      <c r="BM118" s="214">
        <f t="shared" si="101"/>
        <v>0.14752487499999997</v>
      </c>
      <c r="BN118" s="214">
        <f t="shared" si="101"/>
        <v>0.31482112499999998</v>
      </c>
      <c r="BO118" s="214">
        <f t="shared" si="101"/>
        <v>9.2085674999999978E-2</v>
      </c>
      <c r="BP118" s="214">
        <f t="shared" si="101"/>
        <v>9.4927947916666658E-2</v>
      </c>
      <c r="BQ118" s="214">
        <f t="shared" si="101"/>
        <v>0.12250854166666666</v>
      </c>
      <c r="BR118" s="214">
        <f t="shared" si="101"/>
        <v>9.0456924250000001E-2</v>
      </c>
      <c r="BS118" s="214">
        <f t="shared" si="101"/>
        <v>1.2937499999999999E-2</v>
      </c>
      <c r="BT118" s="214">
        <f t="shared" si="101"/>
        <v>7.0977999999999996E-3</v>
      </c>
      <c r="BU118" s="214">
        <f t="shared" si="101"/>
        <v>3.7260000000000001E-3</v>
      </c>
      <c r="BV118" s="214">
        <f t="shared" si="71"/>
        <v>0.11546257969645436</v>
      </c>
      <c r="BW118" s="214">
        <f t="shared" si="72"/>
        <v>5.0904063216335407E-2</v>
      </c>
      <c r="BX118" s="214">
        <f t="shared" si="73"/>
        <v>1.7861232808330268E-2</v>
      </c>
      <c r="BY118" s="214">
        <f t="shared" si="74"/>
        <v>6.6853413834725844E-2</v>
      </c>
      <c r="BZ118" s="214">
        <f t="shared" si="75"/>
        <v>1.9626493576421676E-2</v>
      </c>
      <c r="CA118" s="295">
        <f t="shared" si="76"/>
        <v>5.179514908688776</v>
      </c>
      <c r="CB118" s="163">
        <f t="shared" si="89"/>
        <v>0.2</v>
      </c>
      <c r="CC118" s="163">
        <f t="shared" si="77"/>
        <v>0.53795149086887761</v>
      </c>
      <c r="CD118" s="163">
        <f t="shared" si="78"/>
        <v>0.22083333333333335</v>
      </c>
      <c r="CE118" s="165">
        <f t="shared" si="79"/>
        <v>4.4207300844865651</v>
      </c>
      <c r="CF118" s="163">
        <f>'Other Income'!$B$20/12</f>
        <v>1.0929316444444444</v>
      </c>
      <c r="CG118" s="302">
        <f t="shared" si="68"/>
        <v>5.7136617289310099</v>
      </c>
      <c r="CH118" s="295">
        <f t="shared" si="80"/>
        <v>4.9088071255565087</v>
      </c>
      <c r="CI118" s="163">
        <f t="shared" si="81"/>
        <v>0.2</v>
      </c>
      <c r="CJ118" s="163">
        <f t="shared" si="82"/>
        <v>0.51088071255565093</v>
      </c>
      <c r="CK118" s="163">
        <f t="shared" si="83"/>
        <v>0.22083333333333335</v>
      </c>
      <c r="CL118" s="165">
        <f t="shared" si="84"/>
        <v>4.1770930796675243</v>
      </c>
      <c r="CM118" s="296">
        <f t="shared" si="85"/>
        <v>5.470024724111969</v>
      </c>
    </row>
    <row r="119" spans="2:91" s="159" customFormat="1" x14ac:dyDescent="0.25">
      <c r="B119" s="257">
        <f t="shared" si="86"/>
        <v>98</v>
      </c>
      <c r="C119" s="255">
        <f t="shared" si="87"/>
        <v>48273</v>
      </c>
      <c r="D119" s="214">
        <f t="shared" si="88"/>
        <v>0.52514962412666888</v>
      </c>
      <c r="E119" s="214">
        <f t="shared" si="69"/>
        <v>0.16490137883333331</v>
      </c>
      <c r="F119" s="214">
        <f t="shared" si="69"/>
        <v>0.16101807799999998</v>
      </c>
      <c r="G119" s="214">
        <f t="shared" si="69"/>
        <v>9.9000000000000008E-3</v>
      </c>
      <c r="H119" s="214">
        <f t="shared" si="67"/>
        <v>1.8944812499999998E-2</v>
      </c>
      <c r="I119" s="214">
        <f t="shared" si="67"/>
        <v>3.2440924999999995E-2</v>
      </c>
      <c r="J119" s="214">
        <f t="shared" si="101"/>
        <v>5.7935418749999988E-2</v>
      </c>
      <c r="K119" s="214">
        <f t="shared" si="101"/>
        <v>5.9972068749999996E-2</v>
      </c>
      <c r="L119" s="214">
        <f t="shared" si="101"/>
        <v>2.4843162499999995E-2</v>
      </c>
      <c r="M119" s="214">
        <f t="shared" si="101"/>
        <v>3.364109374999999E-2</v>
      </c>
      <c r="N119" s="214">
        <f t="shared" si="101"/>
        <v>2.4796876983749994E-2</v>
      </c>
      <c r="O119" s="214">
        <f t="shared" si="101"/>
        <v>3.4999135937499995E-2</v>
      </c>
      <c r="P119" s="214">
        <f t="shared" si="101"/>
        <v>1.9749333333333334E-2</v>
      </c>
      <c r="Q119" s="214">
        <f t="shared" si="101"/>
        <v>0</v>
      </c>
      <c r="R119" s="214">
        <f t="shared" si="101"/>
        <v>4.6682486666666662E-2</v>
      </c>
      <c r="S119" s="214">
        <f t="shared" si="101"/>
        <v>8.7389477499999993E-2</v>
      </c>
      <c r="T119" s="214">
        <f t="shared" si="101"/>
        <v>0</v>
      </c>
      <c r="U119" s="214">
        <f t="shared" si="101"/>
        <v>0</v>
      </c>
      <c r="V119" s="214">
        <f t="shared" si="101"/>
        <v>1.6689949999999999E-2</v>
      </c>
      <c r="W119" s="214">
        <f t="shared" si="101"/>
        <v>1.8656066666666665E-2</v>
      </c>
      <c r="X119" s="214">
        <f t="shared" si="101"/>
        <v>1.7868077083333333E-2</v>
      </c>
      <c r="Y119" s="214">
        <f t="shared" si="101"/>
        <v>1.4406433333333335E-2</v>
      </c>
      <c r="Z119" s="214">
        <f t="shared" si="101"/>
        <v>2.6054208333333335E-2</v>
      </c>
      <c r="AA119" s="214">
        <f t="shared" si="101"/>
        <v>2.9756249999999995E-2</v>
      </c>
      <c r="AB119" s="214">
        <f t="shared" si="101"/>
        <v>2.8530292499999995E-2</v>
      </c>
      <c r="AC119" s="214">
        <f t="shared" si="101"/>
        <v>1.4957475E-2</v>
      </c>
      <c r="AD119" s="214">
        <f t="shared" si="101"/>
        <v>9.56498125E-3</v>
      </c>
      <c r="AE119" s="214">
        <f t="shared" si="101"/>
        <v>0</v>
      </c>
      <c r="AF119" s="214">
        <f t="shared" si="101"/>
        <v>0.16147690997760006</v>
      </c>
      <c r="AG119" s="214">
        <f t="shared" si="101"/>
        <v>0.17964099400000003</v>
      </c>
      <c r="AH119" s="214">
        <f t="shared" si="101"/>
        <v>0</v>
      </c>
      <c r="AI119" s="214">
        <f t="shared" si="101"/>
        <v>7.3829999999999998E-3</v>
      </c>
      <c r="AJ119" s="214">
        <f t="shared" si="101"/>
        <v>2.35934E-2</v>
      </c>
      <c r="AK119" s="214">
        <f t="shared" si="101"/>
        <v>0</v>
      </c>
      <c r="AL119" s="214">
        <f t="shared" si="101"/>
        <v>1.8825787499999996E-2</v>
      </c>
      <c r="AM119" s="214">
        <f t="shared" si="101"/>
        <v>2.2912312499999993E-2</v>
      </c>
      <c r="AN119" s="214">
        <f t="shared" si="101"/>
        <v>4.7421543749999996E-2</v>
      </c>
      <c r="AO119" s="214">
        <f t="shared" si="101"/>
        <v>2.9956652833333333E-2</v>
      </c>
      <c r="AP119" s="214">
        <f t="shared" si="101"/>
        <v>0.13890151374999998</v>
      </c>
      <c r="AQ119" s="214">
        <f t="shared" si="101"/>
        <v>0</v>
      </c>
      <c r="AR119" s="214">
        <f t="shared" si="101"/>
        <v>4.0790323762499997E-2</v>
      </c>
      <c r="AS119" s="214">
        <f t="shared" si="101"/>
        <v>2.0293762499999996E-2</v>
      </c>
      <c r="AT119" s="214">
        <f t="shared" si="101"/>
        <v>1.5897552083333336E-2</v>
      </c>
      <c r="AU119" s="214">
        <f t="shared" si="101"/>
        <v>3.2035358333333333E-2</v>
      </c>
      <c r="AV119" s="214">
        <f t="shared" si="101"/>
        <v>3.9146E-2</v>
      </c>
      <c r="AW119" s="214">
        <f t="shared" si="101"/>
        <v>3.8346328333333332E-2</v>
      </c>
      <c r="AX119" s="214">
        <f t="shared" si="101"/>
        <v>0.14040500732142852</v>
      </c>
      <c r="AY119" s="214">
        <f t="shared" si="101"/>
        <v>5.2265199999999998E-2</v>
      </c>
      <c r="AZ119" s="214">
        <f t="shared" si="101"/>
        <v>5.8454499999999993E-2</v>
      </c>
      <c r="BA119" s="214">
        <f t="shared" si="101"/>
        <v>0.14498785271666664</v>
      </c>
      <c r="BB119" s="214">
        <f t="shared" si="101"/>
        <v>0.3295575435264001</v>
      </c>
      <c r="BC119" s="214">
        <f t="shared" si="101"/>
        <v>0.10487802857142857</v>
      </c>
      <c r="BD119" s="214">
        <f t="shared" si="101"/>
        <v>0.67945293056625888</v>
      </c>
      <c r="BE119" s="214">
        <f t="shared" si="101"/>
        <v>1.7476837499999998E-2</v>
      </c>
      <c r="BF119" s="214">
        <f t="shared" si="101"/>
        <v>0</v>
      </c>
      <c r="BG119" s="214">
        <f t="shared" si="101"/>
        <v>5.5570432692307672E-2</v>
      </c>
      <c r="BH119" s="214">
        <f t="shared" si="101"/>
        <v>7.1769650416666664E-2</v>
      </c>
      <c r="BI119" s="214">
        <f t="shared" si="101"/>
        <v>0</v>
      </c>
      <c r="BJ119" s="214">
        <f t="shared" si="101"/>
        <v>0</v>
      </c>
      <c r="BK119" s="214">
        <f t="shared" si="101"/>
        <v>3.5398916666666662E-2</v>
      </c>
      <c r="BL119" s="214">
        <f t="shared" si="101"/>
        <v>3.7034790623999995E-2</v>
      </c>
      <c r="BM119" s="214">
        <f t="shared" si="101"/>
        <v>0.14752487499999997</v>
      </c>
      <c r="BN119" s="214">
        <f t="shared" si="101"/>
        <v>0.31482112499999998</v>
      </c>
      <c r="BO119" s="214">
        <f t="shared" si="101"/>
        <v>9.2085674999999978E-2</v>
      </c>
      <c r="BP119" s="214">
        <f t="shared" si="101"/>
        <v>9.4927947916666658E-2</v>
      </c>
      <c r="BQ119" s="214">
        <f t="shared" si="101"/>
        <v>0.12250854166666666</v>
      </c>
      <c r="BR119" s="214">
        <f t="shared" si="101"/>
        <v>9.0456924250000001E-2</v>
      </c>
      <c r="BS119" s="214">
        <f t="shared" si="101"/>
        <v>1.2937499999999999E-2</v>
      </c>
      <c r="BT119" s="214">
        <f t="shared" si="101"/>
        <v>7.0977999999999996E-3</v>
      </c>
      <c r="BU119" s="214">
        <f t="shared" si="101"/>
        <v>3.7260000000000001E-3</v>
      </c>
      <c r="BV119" s="214">
        <f t="shared" ref="BV119:BV150" si="102">IF(AND(MONTH($C119)-MONTH(BV$5)=0,MOD((YEAR(BV$5)-YEAR($C119)),3)=0),BV118*(1+BV$16),BV118)</f>
        <v>0.11546257969645436</v>
      </c>
      <c r="BW119" s="214">
        <f t="shared" ref="BW119:BW150" si="103">IF(AND(MONTH($C119)-MONTH(BW$5)=0,MOD((YEAR(BW$5)-YEAR($C119)),3)=0),BW118*(1+BW$16),BW118)</f>
        <v>5.0904063216335407E-2</v>
      </c>
      <c r="BX119" s="214">
        <f t="shared" ref="BX119:BX150" si="104">IF(AND(MONTH($C119)-MONTH(BX$5)=0,MOD((YEAR(BX$5)-YEAR($C119)),3)=0),BX118*(1+BX$16),BX118)</f>
        <v>1.7861232808330268E-2</v>
      </c>
      <c r="BY119" s="214">
        <f t="shared" ref="BY119:BY150" si="105">IF(AND(MONTH($C119)-MONTH(BY$5)=0,MOD((YEAR(BY$5)-YEAR($C119)),3)=0),BY118*(1+BY$16),BY118)</f>
        <v>6.6853413834725844E-2</v>
      </c>
      <c r="BZ119" s="214">
        <f t="shared" ref="BZ119:BZ150" si="106">IF(AND(MONTH($C119)-MONTH(BZ$5)=0,MOD((YEAR(BZ$5)-YEAR($C119)),3)=0),BZ118*(1+BZ$16),BZ118)</f>
        <v>1.9626493576421676E-2</v>
      </c>
      <c r="CA119" s="295">
        <f t="shared" si="76"/>
        <v>5.179514908688776</v>
      </c>
      <c r="CB119" s="163">
        <f t="shared" si="89"/>
        <v>0.2</v>
      </c>
      <c r="CC119" s="163">
        <f t="shared" si="77"/>
        <v>0.53795149086887761</v>
      </c>
      <c r="CD119" s="163">
        <f t="shared" si="78"/>
        <v>0.22083333333333335</v>
      </c>
      <c r="CE119" s="165">
        <f t="shared" si="79"/>
        <v>4.4207300844865651</v>
      </c>
      <c r="CF119" s="163">
        <f>'Other Income'!$B$20/12</f>
        <v>1.0929316444444444</v>
      </c>
      <c r="CG119" s="302">
        <f t="shared" si="68"/>
        <v>5.7136617289310099</v>
      </c>
      <c r="CH119" s="295">
        <f t="shared" si="80"/>
        <v>4.9088071255565087</v>
      </c>
      <c r="CI119" s="163">
        <f t="shared" si="81"/>
        <v>0.2</v>
      </c>
      <c r="CJ119" s="163">
        <f t="shared" si="82"/>
        <v>0.51088071255565093</v>
      </c>
      <c r="CK119" s="163">
        <f t="shared" si="83"/>
        <v>0.22083333333333335</v>
      </c>
      <c r="CL119" s="165">
        <f t="shared" si="84"/>
        <v>4.1770930796675243</v>
      </c>
      <c r="CM119" s="296">
        <f t="shared" si="85"/>
        <v>5.470024724111969</v>
      </c>
    </row>
    <row r="120" spans="2:91" s="159" customFormat="1" x14ac:dyDescent="0.25">
      <c r="B120" s="257">
        <f t="shared" si="86"/>
        <v>99</v>
      </c>
      <c r="C120" s="255">
        <f t="shared" si="87"/>
        <v>48304</v>
      </c>
      <c r="D120" s="214">
        <f t="shared" si="88"/>
        <v>0.52514962412666888</v>
      </c>
      <c r="E120" s="214">
        <f t="shared" si="69"/>
        <v>0.16490137883333331</v>
      </c>
      <c r="F120" s="214">
        <f t="shared" si="69"/>
        <v>0.16101807799999998</v>
      </c>
      <c r="G120" s="214">
        <f t="shared" si="69"/>
        <v>9.9000000000000008E-3</v>
      </c>
      <c r="H120" s="214">
        <f t="shared" si="67"/>
        <v>1.8944812499999998E-2</v>
      </c>
      <c r="I120" s="214">
        <f t="shared" si="67"/>
        <v>3.2440924999999995E-2</v>
      </c>
      <c r="J120" s="214">
        <f t="shared" si="101"/>
        <v>5.7935418749999988E-2</v>
      </c>
      <c r="K120" s="214">
        <f t="shared" si="101"/>
        <v>5.9972068749999996E-2</v>
      </c>
      <c r="L120" s="214">
        <f t="shared" si="101"/>
        <v>2.4843162499999995E-2</v>
      </c>
      <c r="M120" s="214">
        <f t="shared" si="101"/>
        <v>3.364109374999999E-2</v>
      </c>
      <c r="N120" s="214">
        <f t="shared" si="101"/>
        <v>2.4796876983749994E-2</v>
      </c>
      <c r="O120" s="214">
        <f t="shared" si="101"/>
        <v>3.4999135937499995E-2</v>
      </c>
      <c r="P120" s="214">
        <f t="shared" si="101"/>
        <v>1.9749333333333334E-2</v>
      </c>
      <c r="Q120" s="214">
        <f t="shared" si="101"/>
        <v>0</v>
      </c>
      <c r="R120" s="214">
        <f t="shared" si="101"/>
        <v>4.6682486666666662E-2</v>
      </c>
      <c r="S120" s="214">
        <f t="shared" si="101"/>
        <v>8.7389477499999993E-2</v>
      </c>
      <c r="T120" s="214">
        <f t="shared" si="101"/>
        <v>0</v>
      </c>
      <c r="U120" s="214">
        <f t="shared" si="101"/>
        <v>0</v>
      </c>
      <c r="V120" s="214">
        <f t="shared" si="101"/>
        <v>1.6689949999999999E-2</v>
      </c>
      <c r="W120" s="214">
        <f t="shared" si="101"/>
        <v>1.8656066666666665E-2</v>
      </c>
      <c r="X120" s="214">
        <f t="shared" si="101"/>
        <v>1.7868077083333333E-2</v>
      </c>
      <c r="Y120" s="214">
        <f t="shared" si="101"/>
        <v>1.4406433333333335E-2</v>
      </c>
      <c r="Z120" s="214">
        <f t="shared" si="101"/>
        <v>2.6054208333333335E-2</v>
      </c>
      <c r="AA120" s="214">
        <f t="shared" si="101"/>
        <v>2.9756249999999995E-2</v>
      </c>
      <c r="AB120" s="214">
        <f t="shared" si="101"/>
        <v>2.8530292499999995E-2</v>
      </c>
      <c r="AC120" s="214">
        <f t="shared" si="101"/>
        <v>1.4957475E-2</v>
      </c>
      <c r="AD120" s="214">
        <f t="shared" si="101"/>
        <v>9.56498125E-3</v>
      </c>
      <c r="AE120" s="214">
        <f t="shared" si="101"/>
        <v>0</v>
      </c>
      <c r="AF120" s="214">
        <f t="shared" si="101"/>
        <v>0.16147690997760006</v>
      </c>
      <c r="AG120" s="214">
        <f t="shared" si="101"/>
        <v>0.17964099400000003</v>
      </c>
      <c r="AH120" s="214">
        <f t="shared" si="101"/>
        <v>0</v>
      </c>
      <c r="AI120" s="214">
        <f t="shared" si="101"/>
        <v>7.3829999999999998E-3</v>
      </c>
      <c r="AJ120" s="214">
        <f t="shared" si="101"/>
        <v>2.35934E-2</v>
      </c>
      <c r="AK120" s="214">
        <f t="shared" si="101"/>
        <v>0</v>
      </c>
      <c r="AL120" s="214">
        <f t="shared" si="101"/>
        <v>1.8825787499999996E-2</v>
      </c>
      <c r="AM120" s="214">
        <f t="shared" si="101"/>
        <v>2.2912312499999993E-2</v>
      </c>
      <c r="AN120" s="214">
        <f t="shared" si="101"/>
        <v>4.7421543749999996E-2</v>
      </c>
      <c r="AO120" s="214">
        <f t="shared" si="101"/>
        <v>2.9956652833333333E-2</v>
      </c>
      <c r="AP120" s="214">
        <f t="shared" si="101"/>
        <v>0.13890151374999998</v>
      </c>
      <c r="AQ120" s="214">
        <f t="shared" si="101"/>
        <v>0</v>
      </c>
      <c r="AR120" s="214">
        <f t="shared" si="101"/>
        <v>4.0790323762499997E-2</v>
      </c>
      <c r="AS120" s="214">
        <f t="shared" si="101"/>
        <v>2.0293762499999996E-2</v>
      </c>
      <c r="AT120" s="214">
        <f t="shared" si="101"/>
        <v>1.5897552083333336E-2</v>
      </c>
      <c r="AU120" s="214">
        <f t="shared" si="101"/>
        <v>3.2035358333333333E-2</v>
      </c>
      <c r="AV120" s="214">
        <f t="shared" si="101"/>
        <v>3.9146E-2</v>
      </c>
      <c r="AW120" s="214">
        <f t="shared" si="101"/>
        <v>3.8346328333333332E-2</v>
      </c>
      <c r="AX120" s="214">
        <f t="shared" si="101"/>
        <v>0.14040500732142852</v>
      </c>
      <c r="AY120" s="214">
        <f t="shared" si="101"/>
        <v>5.2265199999999998E-2</v>
      </c>
      <c r="AZ120" s="214">
        <f t="shared" si="101"/>
        <v>5.8454499999999993E-2</v>
      </c>
      <c r="BA120" s="214">
        <f t="shared" si="101"/>
        <v>0.14498785271666664</v>
      </c>
      <c r="BB120" s="214">
        <f t="shared" si="101"/>
        <v>0.3295575435264001</v>
      </c>
      <c r="BC120" s="214">
        <f t="shared" si="101"/>
        <v>0.10487802857142857</v>
      </c>
      <c r="BD120" s="214">
        <f t="shared" si="101"/>
        <v>0.67945293056625888</v>
      </c>
      <c r="BE120" s="214">
        <f t="shared" si="101"/>
        <v>1.7476837499999998E-2</v>
      </c>
      <c r="BF120" s="214">
        <f t="shared" si="101"/>
        <v>0</v>
      </c>
      <c r="BG120" s="214">
        <f t="shared" si="101"/>
        <v>5.5570432692307672E-2</v>
      </c>
      <c r="BH120" s="214">
        <f t="shared" si="101"/>
        <v>7.1769650416666664E-2</v>
      </c>
      <c r="BI120" s="214">
        <f t="shared" si="101"/>
        <v>0</v>
      </c>
      <c r="BJ120" s="214">
        <f t="shared" si="101"/>
        <v>0</v>
      </c>
      <c r="BK120" s="214">
        <f t="shared" si="101"/>
        <v>3.5398916666666662E-2</v>
      </c>
      <c r="BL120" s="214">
        <f t="shared" si="101"/>
        <v>3.7034790623999995E-2</v>
      </c>
      <c r="BM120" s="214">
        <f t="shared" si="101"/>
        <v>0.14752487499999997</v>
      </c>
      <c r="BN120" s="214">
        <f t="shared" si="101"/>
        <v>0.31482112499999998</v>
      </c>
      <c r="BO120" s="214">
        <f t="shared" si="101"/>
        <v>9.2085674999999978E-2</v>
      </c>
      <c r="BP120" s="214">
        <f t="shared" si="101"/>
        <v>9.4927947916666658E-2</v>
      </c>
      <c r="BQ120" s="214">
        <f t="shared" si="101"/>
        <v>0.12250854166666666</v>
      </c>
      <c r="BR120" s="214">
        <f t="shared" si="101"/>
        <v>9.0456924250000001E-2</v>
      </c>
      <c r="BS120" s="214">
        <f t="shared" si="101"/>
        <v>1.2937499999999999E-2</v>
      </c>
      <c r="BT120" s="214">
        <f t="shared" si="101"/>
        <v>7.0977999999999996E-3</v>
      </c>
      <c r="BU120" s="214">
        <f t="shared" si="101"/>
        <v>3.7260000000000001E-3</v>
      </c>
      <c r="BV120" s="214">
        <f t="shared" si="102"/>
        <v>0.11546257969645436</v>
      </c>
      <c r="BW120" s="214">
        <f t="shared" si="103"/>
        <v>5.0904063216335407E-2</v>
      </c>
      <c r="BX120" s="214">
        <f t="shared" si="104"/>
        <v>1.7861232808330268E-2</v>
      </c>
      <c r="BY120" s="214">
        <f t="shared" si="105"/>
        <v>6.6853413834725844E-2</v>
      </c>
      <c r="BZ120" s="214">
        <f t="shared" si="106"/>
        <v>1.9626493576421676E-2</v>
      </c>
      <c r="CA120" s="295">
        <f t="shared" si="76"/>
        <v>5.179514908688776</v>
      </c>
      <c r="CB120" s="163">
        <f t="shared" si="89"/>
        <v>0.2</v>
      </c>
      <c r="CC120" s="163">
        <f t="shared" si="77"/>
        <v>0.53795149086887761</v>
      </c>
      <c r="CD120" s="163">
        <f t="shared" si="78"/>
        <v>0.22083333333333335</v>
      </c>
      <c r="CE120" s="165">
        <f t="shared" si="79"/>
        <v>4.4207300844865651</v>
      </c>
      <c r="CF120" s="163">
        <f>'Other Income'!$B$20/12</f>
        <v>1.0929316444444444</v>
      </c>
      <c r="CG120" s="302">
        <f t="shared" si="68"/>
        <v>5.7136617289310099</v>
      </c>
      <c r="CH120" s="295">
        <f t="shared" si="80"/>
        <v>4.9088071255565087</v>
      </c>
      <c r="CI120" s="163">
        <f t="shared" si="81"/>
        <v>0.2</v>
      </c>
      <c r="CJ120" s="163">
        <f t="shared" si="82"/>
        <v>0.51088071255565093</v>
      </c>
      <c r="CK120" s="163">
        <f t="shared" si="83"/>
        <v>0.22083333333333335</v>
      </c>
      <c r="CL120" s="165">
        <f t="shared" si="84"/>
        <v>4.1770930796675243</v>
      </c>
      <c r="CM120" s="296">
        <f t="shared" si="85"/>
        <v>5.470024724111969</v>
      </c>
    </row>
    <row r="121" spans="2:91" s="159" customFormat="1" x14ac:dyDescent="0.25">
      <c r="B121" s="257">
        <f t="shared" si="86"/>
        <v>100</v>
      </c>
      <c r="C121" s="255">
        <f t="shared" si="87"/>
        <v>48334</v>
      </c>
      <c r="D121" s="214">
        <f t="shared" si="88"/>
        <v>0.52514962412666888</v>
      </c>
      <c r="E121" s="214">
        <f t="shared" si="69"/>
        <v>0.16490137883333331</v>
      </c>
      <c r="F121" s="214">
        <f t="shared" si="69"/>
        <v>0.16101807799999998</v>
      </c>
      <c r="G121" s="214">
        <f t="shared" si="69"/>
        <v>9.9000000000000008E-3</v>
      </c>
      <c r="H121" s="214">
        <f t="shared" si="67"/>
        <v>1.8944812499999998E-2</v>
      </c>
      <c r="I121" s="214">
        <f t="shared" si="67"/>
        <v>3.2440924999999995E-2</v>
      </c>
      <c r="J121" s="214">
        <f t="shared" si="101"/>
        <v>5.7935418749999988E-2</v>
      </c>
      <c r="K121" s="214">
        <f t="shared" si="101"/>
        <v>5.9972068749999996E-2</v>
      </c>
      <c r="L121" s="214">
        <f t="shared" si="101"/>
        <v>2.4843162499999995E-2</v>
      </c>
      <c r="M121" s="214">
        <f t="shared" si="101"/>
        <v>3.364109374999999E-2</v>
      </c>
      <c r="N121" s="214">
        <f t="shared" si="101"/>
        <v>2.4796876983749994E-2</v>
      </c>
      <c r="O121" s="214">
        <f t="shared" si="101"/>
        <v>3.4999135937499995E-2</v>
      </c>
      <c r="P121" s="214">
        <f t="shared" si="101"/>
        <v>1.9749333333333334E-2</v>
      </c>
      <c r="Q121" s="214">
        <f t="shared" si="101"/>
        <v>0</v>
      </c>
      <c r="R121" s="214">
        <f t="shared" si="101"/>
        <v>4.6682486666666662E-2</v>
      </c>
      <c r="S121" s="214">
        <f t="shared" si="101"/>
        <v>8.7389477499999993E-2</v>
      </c>
      <c r="T121" s="214">
        <f t="shared" si="101"/>
        <v>0</v>
      </c>
      <c r="U121" s="214">
        <f t="shared" si="101"/>
        <v>0</v>
      </c>
      <c r="V121" s="214">
        <f t="shared" si="101"/>
        <v>1.6689949999999999E-2</v>
      </c>
      <c r="W121" s="214">
        <f t="shared" si="101"/>
        <v>1.8656066666666665E-2</v>
      </c>
      <c r="X121" s="214">
        <f t="shared" si="101"/>
        <v>1.7868077083333333E-2</v>
      </c>
      <c r="Y121" s="214">
        <f t="shared" si="101"/>
        <v>1.4406433333333335E-2</v>
      </c>
      <c r="Z121" s="214">
        <f t="shared" si="101"/>
        <v>2.6054208333333335E-2</v>
      </c>
      <c r="AA121" s="214">
        <f t="shared" si="101"/>
        <v>2.9756249999999995E-2</v>
      </c>
      <c r="AB121" s="214">
        <f t="shared" si="101"/>
        <v>2.8530292499999995E-2</v>
      </c>
      <c r="AC121" s="214">
        <f t="shared" si="101"/>
        <v>1.4957475E-2</v>
      </c>
      <c r="AD121" s="214">
        <f t="shared" si="101"/>
        <v>9.56498125E-3</v>
      </c>
      <c r="AE121" s="214">
        <f t="shared" si="101"/>
        <v>0</v>
      </c>
      <c r="AF121" s="214">
        <f t="shared" si="101"/>
        <v>0.16147690997760006</v>
      </c>
      <c r="AG121" s="214">
        <f t="shared" si="101"/>
        <v>0.17964099400000003</v>
      </c>
      <c r="AH121" s="214">
        <f t="shared" si="101"/>
        <v>0</v>
      </c>
      <c r="AI121" s="214">
        <f t="shared" si="101"/>
        <v>7.3829999999999998E-3</v>
      </c>
      <c r="AJ121" s="214">
        <f t="shared" si="101"/>
        <v>2.35934E-2</v>
      </c>
      <c r="AK121" s="214">
        <f t="shared" si="101"/>
        <v>0</v>
      </c>
      <c r="AL121" s="214">
        <f t="shared" si="101"/>
        <v>1.8825787499999996E-2</v>
      </c>
      <c r="AM121" s="214">
        <f t="shared" si="101"/>
        <v>2.2912312499999993E-2</v>
      </c>
      <c r="AN121" s="214">
        <f t="shared" si="101"/>
        <v>4.7421543749999996E-2</v>
      </c>
      <c r="AO121" s="214">
        <f t="shared" si="101"/>
        <v>2.9956652833333333E-2</v>
      </c>
      <c r="AP121" s="214">
        <f t="shared" si="101"/>
        <v>0.13890151374999998</v>
      </c>
      <c r="AQ121" s="214">
        <f t="shared" si="101"/>
        <v>0</v>
      </c>
      <c r="AR121" s="214">
        <f t="shared" si="101"/>
        <v>4.0790323762499997E-2</v>
      </c>
      <c r="AS121" s="214">
        <f t="shared" si="101"/>
        <v>2.0293762499999996E-2</v>
      </c>
      <c r="AT121" s="214">
        <f t="shared" si="101"/>
        <v>1.5897552083333336E-2</v>
      </c>
      <c r="AU121" s="214">
        <f t="shared" si="101"/>
        <v>3.2035358333333333E-2</v>
      </c>
      <c r="AV121" s="214">
        <f t="shared" si="101"/>
        <v>3.9146E-2</v>
      </c>
      <c r="AW121" s="214">
        <f t="shared" si="101"/>
        <v>3.8346328333333332E-2</v>
      </c>
      <c r="AX121" s="214">
        <f t="shared" si="101"/>
        <v>0.14040500732142852</v>
      </c>
      <c r="AY121" s="214">
        <f t="shared" si="101"/>
        <v>5.2265199999999998E-2</v>
      </c>
      <c r="AZ121" s="214">
        <f t="shared" si="101"/>
        <v>5.8454499999999993E-2</v>
      </c>
      <c r="BA121" s="214">
        <f t="shared" si="101"/>
        <v>0.14498785271666664</v>
      </c>
      <c r="BB121" s="214">
        <f t="shared" si="101"/>
        <v>0.3295575435264001</v>
      </c>
      <c r="BC121" s="214">
        <f t="shared" si="101"/>
        <v>0.10487802857142857</v>
      </c>
      <c r="BD121" s="214">
        <f t="shared" si="101"/>
        <v>0.67945293056625888</v>
      </c>
      <c r="BE121" s="214">
        <f t="shared" si="101"/>
        <v>1.7476837499999998E-2</v>
      </c>
      <c r="BF121" s="214">
        <f t="shared" si="101"/>
        <v>0</v>
      </c>
      <c r="BG121" s="214">
        <f t="shared" si="101"/>
        <v>5.5570432692307672E-2</v>
      </c>
      <c r="BH121" s="214">
        <f t="shared" si="101"/>
        <v>7.1769650416666664E-2</v>
      </c>
      <c r="BI121" s="214">
        <f t="shared" si="101"/>
        <v>0</v>
      </c>
      <c r="BJ121" s="214">
        <f t="shared" si="101"/>
        <v>0</v>
      </c>
      <c r="BK121" s="214">
        <f t="shared" si="101"/>
        <v>3.5398916666666662E-2</v>
      </c>
      <c r="BL121" s="214">
        <f t="shared" si="101"/>
        <v>3.7034790623999995E-2</v>
      </c>
      <c r="BM121" s="214">
        <f t="shared" si="101"/>
        <v>0.14752487499999997</v>
      </c>
      <c r="BN121" s="214">
        <f t="shared" si="101"/>
        <v>0.31482112499999998</v>
      </c>
      <c r="BO121" s="214">
        <f t="shared" si="101"/>
        <v>9.2085674999999978E-2</v>
      </c>
      <c r="BP121" s="214">
        <f t="shared" si="101"/>
        <v>9.4927947916666658E-2</v>
      </c>
      <c r="BQ121" s="214">
        <f t="shared" si="101"/>
        <v>0.12250854166666666</v>
      </c>
      <c r="BR121" s="214">
        <f t="shared" si="101"/>
        <v>9.0456924250000001E-2</v>
      </c>
      <c r="BS121" s="214">
        <f t="shared" si="101"/>
        <v>1.2937499999999999E-2</v>
      </c>
      <c r="BT121" s="214">
        <f t="shared" si="101"/>
        <v>7.0977999999999996E-3</v>
      </c>
      <c r="BU121" s="214">
        <f t="shared" ref="J121:BU125" si="107">IF($C121&gt;BU$14,BU120,IF(AND(MONTH($C121)-MONTH(BU$5)=0,MOD((YEAR(BU$5)-YEAR($C121)),3)=0),BU120*(1+BU$16),BU120))</f>
        <v>3.7260000000000001E-3</v>
      </c>
      <c r="BV121" s="214">
        <f t="shared" si="102"/>
        <v>0.11546257969645436</v>
      </c>
      <c r="BW121" s="214">
        <f t="shared" si="103"/>
        <v>5.0904063216335407E-2</v>
      </c>
      <c r="BX121" s="214">
        <f t="shared" si="104"/>
        <v>1.7861232808330268E-2</v>
      </c>
      <c r="BY121" s="214">
        <f t="shared" si="105"/>
        <v>6.6853413834725844E-2</v>
      </c>
      <c r="BZ121" s="214">
        <f t="shared" si="106"/>
        <v>1.9626493576421676E-2</v>
      </c>
      <c r="CA121" s="295">
        <f t="shared" si="76"/>
        <v>5.179514908688776</v>
      </c>
      <c r="CB121" s="163">
        <f t="shared" si="89"/>
        <v>0.2</v>
      </c>
      <c r="CC121" s="163">
        <f t="shared" si="77"/>
        <v>0.53795149086887761</v>
      </c>
      <c r="CD121" s="163">
        <f t="shared" si="78"/>
        <v>0.22083333333333335</v>
      </c>
      <c r="CE121" s="165">
        <f t="shared" si="79"/>
        <v>4.4207300844865651</v>
      </c>
      <c r="CF121" s="163">
        <f>'Other Income'!$B$20/12</f>
        <v>1.0929316444444444</v>
      </c>
      <c r="CG121" s="302">
        <f t="shared" si="68"/>
        <v>5.7136617289310099</v>
      </c>
      <c r="CH121" s="295">
        <f t="shared" si="80"/>
        <v>4.9088071255565087</v>
      </c>
      <c r="CI121" s="163">
        <f t="shared" si="81"/>
        <v>0.2</v>
      </c>
      <c r="CJ121" s="163">
        <f t="shared" si="82"/>
        <v>0.51088071255565093</v>
      </c>
      <c r="CK121" s="163">
        <f t="shared" si="83"/>
        <v>0.22083333333333335</v>
      </c>
      <c r="CL121" s="165">
        <f t="shared" si="84"/>
        <v>4.1770930796675243</v>
      </c>
      <c r="CM121" s="296">
        <f t="shared" si="85"/>
        <v>5.470024724111969</v>
      </c>
    </row>
    <row r="122" spans="2:91" s="159" customFormat="1" x14ac:dyDescent="0.25">
      <c r="B122" s="257">
        <f t="shared" si="86"/>
        <v>101</v>
      </c>
      <c r="C122" s="255">
        <f t="shared" si="87"/>
        <v>48365</v>
      </c>
      <c r="D122" s="214">
        <f t="shared" si="88"/>
        <v>0.52514962412666888</v>
      </c>
      <c r="E122" s="214">
        <f t="shared" si="69"/>
        <v>0.16490137883333331</v>
      </c>
      <c r="F122" s="214">
        <f t="shared" si="69"/>
        <v>0.16101807799999998</v>
      </c>
      <c r="G122" s="214">
        <f t="shared" si="69"/>
        <v>9.9000000000000008E-3</v>
      </c>
      <c r="H122" s="214">
        <f t="shared" si="67"/>
        <v>1.8944812499999998E-2</v>
      </c>
      <c r="I122" s="214">
        <f t="shared" si="67"/>
        <v>3.2440924999999995E-2</v>
      </c>
      <c r="J122" s="214">
        <f t="shared" si="107"/>
        <v>5.7935418749999988E-2</v>
      </c>
      <c r="K122" s="214">
        <f t="shared" si="107"/>
        <v>5.9972068749999996E-2</v>
      </c>
      <c r="L122" s="214">
        <f t="shared" si="107"/>
        <v>2.4843162499999995E-2</v>
      </c>
      <c r="M122" s="214">
        <f t="shared" si="107"/>
        <v>3.364109374999999E-2</v>
      </c>
      <c r="N122" s="214">
        <f t="shared" si="107"/>
        <v>2.4796876983749994E-2</v>
      </c>
      <c r="O122" s="214">
        <f t="shared" si="107"/>
        <v>3.4999135937499995E-2</v>
      </c>
      <c r="P122" s="214">
        <f t="shared" si="107"/>
        <v>1.9749333333333334E-2</v>
      </c>
      <c r="Q122" s="214">
        <f t="shared" si="107"/>
        <v>0</v>
      </c>
      <c r="R122" s="214">
        <f t="shared" si="107"/>
        <v>4.6682486666666662E-2</v>
      </c>
      <c r="S122" s="214">
        <f t="shared" si="107"/>
        <v>8.7389477499999993E-2</v>
      </c>
      <c r="T122" s="214">
        <f t="shared" si="107"/>
        <v>0</v>
      </c>
      <c r="U122" s="214">
        <f t="shared" si="107"/>
        <v>0</v>
      </c>
      <c r="V122" s="214">
        <f t="shared" si="107"/>
        <v>1.6689949999999999E-2</v>
      </c>
      <c r="W122" s="214">
        <f t="shared" si="107"/>
        <v>1.8656066666666665E-2</v>
      </c>
      <c r="X122" s="214">
        <f t="shared" si="107"/>
        <v>1.7868077083333333E-2</v>
      </c>
      <c r="Y122" s="214">
        <f t="shared" si="107"/>
        <v>1.4406433333333335E-2</v>
      </c>
      <c r="Z122" s="214">
        <f t="shared" si="107"/>
        <v>2.6054208333333335E-2</v>
      </c>
      <c r="AA122" s="214">
        <f t="shared" si="107"/>
        <v>2.9756249999999995E-2</v>
      </c>
      <c r="AB122" s="214">
        <f t="shared" si="107"/>
        <v>2.8530292499999995E-2</v>
      </c>
      <c r="AC122" s="214">
        <f t="shared" si="107"/>
        <v>1.4957475E-2</v>
      </c>
      <c r="AD122" s="214">
        <f t="shared" si="107"/>
        <v>9.56498125E-3</v>
      </c>
      <c r="AE122" s="214">
        <f t="shared" si="107"/>
        <v>0</v>
      </c>
      <c r="AF122" s="214">
        <f t="shared" si="107"/>
        <v>0.16147690997760006</v>
      </c>
      <c r="AG122" s="214">
        <f t="shared" si="107"/>
        <v>0.17964099400000003</v>
      </c>
      <c r="AH122" s="214">
        <f t="shared" si="107"/>
        <v>0</v>
      </c>
      <c r="AI122" s="214">
        <f t="shared" si="107"/>
        <v>7.3829999999999998E-3</v>
      </c>
      <c r="AJ122" s="214">
        <f t="shared" si="107"/>
        <v>2.35934E-2</v>
      </c>
      <c r="AK122" s="214">
        <f t="shared" si="107"/>
        <v>0</v>
      </c>
      <c r="AL122" s="214">
        <f t="shared" si="107"/>
        <v>1.8825787499999996E-2</v>
      </c>
      <c r="AM122" s="214">
        <f t="shared" si="107"/>
        <v>2.2912312499999993E-2</v>
      </c>
      <c r="AN122" s="214">
        <f t="shared" si="107"/>
        <v>4.7421543749999996E-2</v>
      </c>
      <c r="AO122" s="214">
        <f t="shared" si="107"/>
        <v>2.9956652833333333E-2</v>
      </c>
      <c r="AP122" s="214">
        <f t="shared" si="107"/>
        <v>0.13890151374999998</v>
      </c>
      <c r="AQ122" s="214">
        <f t="shared" si="107"/>
        <v>0</v>
      </c>
      <c r="AR122" s="214">
        <f t="shared" si="107"/>
        <v>4.0790323762499997E-2</v>
      </c>
      <c r="AS122" s="214">
        <f t="shared" si="107"/>
        <v>2.0293762499999996E-2</v>
      </c>
      <c r="AT122" s="214">
        <f t="shared" si="107"/>
        <v>1.5897552083333336E-2</v>
      </c>
      <c r="AU122" s="214">
        <f t="shared" si="107"/>
        <v>3.2035358333333333E-2</v>
      </c>
      <c r="AV122" s="214">
        <f t="shared" si="107"/>
        <v>3.9146E-2</v>
      </c>
      <c r="AW122" s="214">
        <f t="shared" si="107"/>
        <v>3.8346328333333332E-2</v>
      </c>
      <c r="AX122" s="214">
        <f t="shared" si="107"/>
        <v>0.14040500732142852</v>
      </c>
      <c r="AY122" s="214">
        <f t="shared" si="107"/>
        <v>5.2265199999999998E-2</v>
      </c>
      <c r="AZ122" s="214">
        <f t="shared" si="107"/>
        <v>5.8454499999999993E-2</v>
      </c>
      <c r="BA122" s="214">
        <f t="shared" si="107"/>
        <v>0.14498785271666664</v>
      </c>
      <c r="BB122" s="214">
        <f t="shared" si="107"/>
        <v>0.3295575435264001</v>
      </c>
      <c r="BC122" s="214">
        <f t="shared" si="107"/>
        <v>0.10487802857142857</v>
      </c>
      <c r="BD122" s="214">
        <f t="shared" si="107"/>
        <v>0.67945293056625888</v>
      </c>
      <c r="BE122" s="214">
        <f t="shared" si="107"/>
        <v>1.7476837499999998E-2</v>
      </c>
      <c r="BF122" s="214">
        <f t="shared" si="107"/>
        <v>0</v>
      </c>
      <c r="BG122" s="214">
        <f t="shared" si="107"/>
        <v>5.5570432692307672E-2</v>
      </c>
      <c r="BH122" s="214">
        <f t="shared" si="107"/>
        <v>7.1769650416666664E-2</v>
      </c>
      <c r="BI122" s="214">
        <f t="shared" si="107"/>
        <v>0</v>
      </c>
      <c r="BJ122" s="214">
        <f t="shared" si="107"/>
        <v>0</v>
      </c>
      <c r="BK122" s="214">
        <f t="shared" si="107"/>
        <v>3.5398916666666662E-2</v>
      </c>
      <c r="BL122" s="214">
        <f t="shared" si="107"/>
        <v>3.7034790623999995E-2</v>
      </c>
      <c r="BM122" s="214">
        <f t="shared" si="107"/>
        <v>0.14752487499999997</v>
      </c>
      <c r="BN122" s="214">
        <f t="shared" si="107"/>
        <v>0.31482112499999998</v>
      </c>
      <c r="BO122" s="214">
        <f t="shared" si="107"/>
        <v>9.2085674999999978E-2</v>
      </c>
      <c r="BP122" s="214">
        <f t="shared" si="107"/>
        <v>9.4927947916666658E-2</v>
      </c>
      <c r="BQ122" s="214">
        <f t="shared" si="107"/>
        <v>0.12250854166666666</v>
      </c>
      <c r="BR122" s="214">
        <f t="shared" si="107"/>
        <v>9.0456924250000001E-2</v>
      </c>
      <c r="BS122" s="214">
        <f t="shared" si="107"/>
        <v>1.2937499999999999E-2</v>
      </c>
      <c r="BT122" s="214">
        <f t="shared" si="107"/>
        <v>7.0977999999999996E-3</v>
      </c>
      <c r="BU122" s="214">
        <f t="shared" si="107"/>
        <v>3.7260000000000001E-3</v>
      </c>
      <c r="BV122" s="214">
        <f t="shared" si="102"/>
        <v>0.11546257969645436</v>
      </c>
      <c r="BW122" s="214">
        <f t="shared" si="103"/>
        <v>5.0904063216335407E-2</v>
      </c>
      <c r="BX122" s="214">
        <f t="shared" si="104"/>
        <v>1.7861232808330268E-2</v>
      </c>
      <c r="BY122" s="214">
        <f t="shared" si="105"/>
        <v>6.6853413834725844E-2</v>
      </c>
      <c r="BZ122" s="214">
        <f t="shared" si="106"/>
        <v>1.9626493576421676E-2</v>
      </c>
      <c r="CA122" s="295">
        <f t="shared" si="76"/>
        <v>5.179514908688776</v>
      </c>
      <c r="CB122" s="163">
        <f t="shared" si="89"/>
        <v>0.2</v>
      </c>
      <c r="CC122" s="163">
        <f t="shared" si="77"/>
        <v>0.53795149086887761</v>
      </c>
      <c r="CD122" s="163">
        <f t="shared" si="78"/>
        <v>0.22083333333333335</v>
      </c>
      <c r="CE122" s="165">
        <f t="shared" si="79"/>
        <v>4.4207300844865651</v>
      </c>
      <c r="CF122" s="163">
        <f>'Other Income'!$B$20/12</f>
        <v>1.0929316444444444</v>
      </c>
      <c r="CG122" s="302">
        <f t="shared" si="68"/>
        <v>5.7136617289310099</v>
      </c>
      <c r="CH122" s="295">
        <f t="shared" si="80"/>
        <v>4.9088071255565087</v>
      </c>
      <c r="CI122" s="163">
        <f t="shared" si="81"/>
        <v>0.2</v>
      </c>
      <c r="CJ122" s="163">
        <f t="shared" si="82"/>
        <v>0.51088071255565093</v>
      </c>
      <c r="CK122" s="163">
        <f t="shared" si="83"/>
        <v>0.22083333333333335</v>
      </c>
      <c r="CL122" s="165">
        <f t="shared" si="84"/>
        <v>4.1770930796675243</v>
      </c>
      <c r="CM122" s="296">
        <f t="shared" si="85"/>
        <v>5.470024724111969</v>
      </c>
    </row>
    <row r="123" spans="2:91" s="159" customFormat="1" x14ac:dyDescent="0.25">
      <c r="B123" s="257">
        <f t="shared" si="86"/>
        <v>102</v>
      </c>
      <c r="C123" s="255">
        <f t="shared" si="87"/>
        <v>48395</v>
      </c>
      <c r="D123" s="214">
        <f t="shared" si="88"/>
        <v>0.52514962412666888</v>
      </c>
      <c r="E123" s="214">
        <f t="shared" si="69"/>
        <v>0.16490137883333331</v>
      </c>
      <c r="F123" s="214">
        <f t="shared" si="69"/>
        <v>0.16101807799999998</v>
      </c>
      <c r="G123" s="214">
        <f t="shared" si="69"/>
        <v>9.9000000000000008E-3</v>
      </c>
      <c r="H123" s="214">
        <f t="shared" si="67"/>
        <v>1.8944812499999998E-2</v>
      </c>
      <c r="I123" s="214">
        <f t="shared" si="67"/>
        <v>3.2440924999999995E-2</v>
      </c>
      <c r="J123" s="214">
        <f t="shared" si="107"/>
        <v>5.7935418749999988E-2</v>
      </c>
      <c r="K123" s="214">
        <f t="shared" si="107"/>
        <v>5.9972068749999996E-2</v>
      </c>
      <c r="L123" s="214">
        <f t="shared" si="107"/>
        <v>2.4843162499999995E-2</v>
      </c>
      <c r="M123" s="214">
        <f t="shared" si="107"/>
        <v>3.364109374999999E-2</v>
      </c>
      <c r="N123" s="214">
        <f t="shared" si="107"/>
        <v>2.4796876983749994E-2</v>
      </c>
      <c r="O123" s="214">
        <f t="shared" si="107"/>
        <v>3.4999135937499995E-2</v>
      </c>
      <c r="P123" s="214">
        <f t="shared" si="107"/>
        <v>1.9749333333333334E-2</v>
      </c>
      <c r="Q123" s="214">
        <f t="shared" si="107"/>
        <v>0</v>
      </c>
      <c r="R123" s="214">
        <f t="shared" si="107"/>
        <v>4.6682486666666662E-2</v>
      </c>
      <c r="S123" s="214">
        <f t="shared" si="107"/>
        <v>8.7389477499999993E-2</v>
      </c>
      <c r="T123" s="214">
        <f t="shared" si="107"/>
        <v>0</v>
      </c>
      <c r="U123" s="214">
        <f t="shared" si="107"/>
        <v>0</v>
      </c>
      <c r="V123" s="214">
        <f t="shared" si="107"/>
        <v>1.6689949999999999E-2</v>
      </c>
      <c r="W123" s="214">
        <f t="shared" si="107"/>
        <v>1.8656066666666665E-2</v>
      </c>
      <c r="X123" s="214">
        <f t="shared" si="107"/>
        <v>1.7868077083333333E-2</v>
      </c>
      <c r="Y123" s="214">
        <f t="shared" si="107"/>
        <v>1.4406433333333335E-2</v>
      </c>
      <c r="Z123" s="214">
        <f t="shared" si="107"/>
        <v>2.6054208333333335E-2</v>
      </c>
      <c r="AA123" s="214">
        <f t="shared" si="107"/>
        <v>2.9756249999999995E-2</v>
      </c>
      <c r="AB123" s="214">
        <f t="shared" si="107"/>
        <v>2.8530292499999995E-2</v>
      </c>
      <c r="AC123" s="214">
        <f t="shared" si="107"/>
        <v>1.4957475E-2</v>
      </c>
      <c r="AD123" s="214">
        <f t="shared" si="107"/>
        <v>9.56498125E-3</v>
      </c>
      <c r="AE123" s="214">
        <f t="shared" si="107"/>
        <v>0</v>
      </c>
      <c r="AF123" s="214">
        <f t="shared" si="107"/>
        <v>0.16147690997760006</v>
      </c>
      <c r="AG123" s="214">
        <f t="shared" si="107"/>
        <v>0.17964099400000003</v>
      </c>
      <c r="AH123" s="214">
        <f t="shared" si="107"/>
        <v>0</v>
      </c>
      <c r="AI123" s="214">
        <f t="shared" si="107"/>
        <v>7.3829999999999998E-3</v>
      </c>
      <c r="AJ123" s="214">
        <f t="shared" si="107"/>
        <v>2.35934E-2</v>
      </c>
      <c r="AK123" s="214">
        <f t="shared" si="107"/>
        <v>0</v>
      </c>
      <c r="AL123" s="214">
        <f t="shared" si="107"/>
        <v>1.8825787499999996E-2</v>
      </c>
      <c r="AM123" s="214">
        <f t="shared" si="107"/>
        <v>2.2912312499999993E-2</v>
      </c>
      <c r="AN123" s="214">
        <f t="shared" si="107"/>
        <v>4.7421543749999996E-2</v>
      </c>
      <c r="AO123" s="214">
        <f t="shared" si="107"/>
        <v>2.9956652833333333E-2</v>
      </c>
      <c r="AP123" s="214">
        <f t="shared" si="107"/>
        <v>0.13890151374999998</v>
      </c>
      <c r="AQ123" s="214">
        <f t="shared" si="107"/>
        <v>0</v>
      </c>
      <c r="AR123" s="214">
        <f t="shared" si="107"/>
        <v>4.0790323762499997E-2</v>
      </c>
      <c r="AS123" s="214">
        <f t="shared" si="107"/>
        <v>2.0293762499999996E-2</v>
      </c>
      <c r="AT123" s="214">
        <f t="shared" si="107"/>
        <v>1.5897552083333336E-2</v>
      </c>
      <c r="AU123" s="214">
        <f t="shared" si="107"/>
        <v>3.2035358333333333E-2</v>
      </c>
      <c r="AV123" s="214">
        <f t="shared" si="107"/>
        <v>3.9146E-2</v>
      </c>
      <c r="AW123" s="214">
        <f t="shared" si="107"/>
        <v>3.8346328333333332E-2</v>
      </c>
      <c r="AX123" s="214">
        <f t="shared" si="107"/>
        <v>0.14040500732142852</v>
      </c>
      <c r="AY123" s="214">
        <f t="shared" si="107"/>
        <v>5.2265199999999998E-2</v>
      </c>
      <c r="AZ123" s="214">
        <f t="shared" si="107"/>
        <v>5.8454499999999993E-2</v>
      </c>
      <c r="BA123" s="214">
        <f t="shared" si="107"/>
        <v>0.14498785271666664</v>
      </c>
      <c r="BB123" s="214">
        <f t="shared" si="107"/>
        <v>0.3295575435264001</v>
      </c>
      <c r="BC123" s="214">
        <f t="shared" si="107"/>
        <v>0.10487802857142857</v>
      </c>
      <c r="BD123" s="214">
        <f t="shared" si="107"/>
        <v>0.67945293056625888</v>
      </c>
      <c r="BE123" s="214">
        <f t="shared" si="107"/>
        <v>1.7476837499999998E-2</v>
      </c>
      <c r="BF123" s="214">
        <f t="shared" si="107"/>
        <v>0</v>
      </c>
      <c r="BG123" s="214">
        <f t="shared" si="107"/>
        <v>5.5570432692307672E-2</v>
      </c>
      <c r="BH123" s="214">
        <f t="shared" si="107"/>
        <v>7.1769650416666664E-2</v>
      </c>
      <c r="BI123" s="214">
        <f t="shared" si="107"/>
        <v>0</v>
      </c>
      <c r="BJ123" s="214">
        <f t="shared" si="107"/>
        <v>0</v>
      </c>
      <c r="BK123" s="214">
        <f t="shared" si="107"/>
        <v>3.5398916666666662E-2</v>
      </c>
      <c r="BL123" s="214">
        <f t="shared" si="107"/>
        <v>3.7034790623999995E-2</v>
      </c>
      <c r="BM123" s="214">
        <f t="shared" si="107"/>
        <v>0.14752487499999997</v>
      </c>
      <c r="BN123" s="214">
        <f t="shared" si="107"/>
        <v>0.31482112499999998</v>
      </c>
      <c r="BO123" s="214">
        <f t="shared" si="107"/>
        <v>9.2085674999999978E-2</v>
      </c>
      <c r="BP123" s="214">
        <f t="shared" si="107"/>
        <v>9.4927947916666658E-2</v>
      </c>
      <c r="BQ123" s="214">
        <f t="shared" si="107"/>
        <v>0.12250854166666666</v>
      </c>
      <c r="BR123" s="214">
        <f t="shared" si="107"/>
        <v>9.0456924250000001E-2</v>
      </c>
      <c r="BS123" s="214">
        <f t="shared" si="107"/>
        <v>1.2937499999999999E-2</v>
      </c>
      <c r="BT123" s="214">
        <f t="shared" si="107"/>
        <v>7.0977999999999996E-3</v>
      </c>
      <c r="BU123" s="214">
        <f t="shared" si="107"/>
        <v>3.7260000000000001E-3</v>
      </c>
      <c r="BV123" s="214">
        <f t="shared" si="102"/>
        <v>0.11546257969645436</v>
      </c>
      <c r="BW123" s="214">
        <f t="shared" si="103"/>
        <v>5.0904063216335407E-2</v>
      </c>
      <c r="BX123" s="214">
        <f t="shared" si="104"/>
        <v>1.7861232808330268E-2</v>
      </c>
      <c r="BY123" s="214">
        <f t="shared" si="105"/>
        <v>6.6853413834725844E-2</v>
      </c>
      <c r="BZ123" s="214">
        <f t="shared" si="106"/>
        <v>1.9626493576421676E-2</v>
      </c>
      <c r="CA123" s="295">
        <f t="shared" si="76"/>
        <v>5.179514908688776</v>
      </c>
      <c r="CB123" s="163">
        <f t="shared" si="89"/>
        <v>0.2</v>
      </c>
      <c r="CC123" s="163">
        <f t="shared" si="77"/>
        <v>0.53795149086887761</v>
      </c>
      <c r="CD123" s="163">
        <f t="shared" si="78"/>
        <v>0.22083333333333335</v>
      </c>
      <c r="CE123" s="165">
        <f t="shared" si="79"/>
        <v>4.4207300844865651</v>
      </c>
      <c r="CF123" s="163">
        <f>'Other Income'!$B$20/12</f>
        <v>1.0929316444444444</v>
      </c>
      <c r="CG123" s="302">
        <f t="shared" si="68"/>
        <v>5.7136617289310099</v>
      </c>
      <c r="CH123" s="295">
        <f t="shared" si="80"/>
        <v>4.9088071255565087</v>
      </c>
      <c r="CI123" s="163">
        <f t="shared" si="81"/>
        <v>0.2</v>
      </c>
      <c r="CJ123" s="163">
        <f t="shared" si="82"/>
        <v>0.51088071255565093</v>
      </c>
      <c r="CK123" s="163">
        <f t="shared" si="83"/>
        <v>0.22083333333333335</v>
      </c>
      <c r="CL123" s="165">
        <f t="shared" si="84"/>
        <v>4.1770930796675243</v>
      </c>
      <c r="CM123" s="296">
        <f t="shared" si="85"/>
        <v>5.470024724111969</v>
      </c>
    </row>
    <row r="124" spans="2:91" s="159" customFormat="1" x14ac:dyDescent="0.25">
      <c r="B124" s="257">
        <f t="shared" si="86"/>
        <v>103</v>
      </c>
      <c r="C124" s="255">
        <f t="shared" si="87"/>
        <v>48426</v>
      </c>
      <c r="D124" s="214">
        <f t="shared" si="88"/>
        <v>0.52514962412666888</v>
      </c>
      <c r="E124" s="214">
        <f t="shared" si="69"/>
        <v>0.16490137883333331</v>
      </c>
      <c r="F124" s="214">
        <f t="shared" si="69"/>
        <v>0.16101807799999998</v>
      </c>
      <c r="G124" s="214">
        <f t="shared" si="69"/>
        <v>9.9000000000000008E-3</v>
      </c>
      <c r="H124" s="214">
        <f t="shared" si="67"/>
        <v>1.8944812499999998E-2</v>
      </c>
      <c r="I124" s="214">
        <f t="shared" si="67"/>
        <v>3.2440924999999995E-2</v>
      </c>
      <c r="J124" s="214">
        <f t="shared" si="107"/>
        <v>5.7935418749999988E-2</v>
      </c>
      <c r="K124" s="214">
        <f t="shared" si="107"/>
        <v>5.9972068749999996E-2</v>
      </c>
      <c r="L124" s="214">
        <f t="shared" si="107"/>
        <v>2.4843162499999995E-2</v>
      </c>
      <c r="M124" s="214">
        <f t="shared" si="107"/>
        <v>3.364109374999999E-2</v>
      </c>
      <c r="N124" s="214">
        <f t="shared" si="107"/>
        <v>2.4796876983749994E-2</v>
      </c>
      <c r="O124" s="214">
        <f t="shared" si="107"/>
        <v>3.4999135937499995E-2</v>
      </c>
      <c r="P124" s="214">
        <f t="shared" si="107"/>
        <v>1.9749333333333334E-2</v>
      </c>
      <c r="Q124" s="214">
        <f t="shared" si="107"/>
        <v>0</v>
      </c>
      <c r="R124" s="214">
        <f t="shared" si="107"/>
        <v>4.6682486666666662E-2</v>
      </c>
      <c r="S124" s="214">
        <f t="shared" si="107"/>
        <v>8.7389477499999993E-2</v>
      </c>
      <c r="T124" s="214">
        <f t="shared" si="107"/>
        <v>0</v>
      </c>
      <c r="U124" s="214">
        <f t="shared" si="107"/>
        <v>0</v>
      </c>
      <c r="V124" s="214">
        <f t="shared" si="107"/>
        <v>1.6689949999999999E-2</v>
      </c>
      <c r="W124" s="214">
        <f t="shared" si="107"/>
        <v>1.8656066666666665E-2</v>
      </c>
      <c r="X124" s="214">
        <f t="shared" si="107"/>
        <v>1.7868077083333333E-2</v>
      </c>
      <c r="Y124" s="214">
        <f t="shared" si="107"/>
        <v>1.4406433333333335E-2</v>
      </c>
      <c r="Z124" s="214">
        <f t="shared" si="107"/>
        <v>2.6054208333333335E-2</v>
      </c>
      <c r="AA124" s="214">
        <f t="shared" si="107"/>
        <v>2.9756249999999995E-2</v>
      </c>
      <c r="AB124" s="214">
        <f t="shared" si="107"/>
        <v>2.8530292499999995E-2</v>
      </c>
      <c r="AC124" s="214">
        <f t="shared" si="107"/>
        <v>1.4957475E-2</v>
      </c>
      <c r="AD124" s="214">
        <f t="shared" si="107"/>
        <v>9.56498125E-3</v>
      </c>
      <c r="AE124" s="214">
        <f t="shared" si="107"/>
        <v>0</v>
      </c>
      <c r="AF124" s="214">
        <f t="shared" si="107"/>
        <v>0.16147690997760006</v>
      </c>
      <c r="AG124" s="214">
        <f t="shared" si="107"/>
        <v>0.17964099400000003</v>
      </c>
      <c r="AH124" s="214">
        <f t="shared" si="107"/>
        <v>0</v>
      </c>
      <c r="AI124" s="214">
        <f t="shared" si="107"/>
        <v>7.3829999999999998E-3</v>
      </c>
      <c r="AJ124" s="214">
        <f t="shared" si="107"/>
        <v>2.35934E-2</v>
      </c>
      <c r="AK124" s="214">
        <f t="shared" si="107"/>
        <v>0</v>
      </c>
      <c r="AL124" s="214">
        <f t="shared" si="107"/>
        <v>1.8825787499999996E-2</v>
      </c>
      <c r="AM124" s="214">
        <f t="shared" si="107"/>
        <v>2.2912312499999993E-2</v>
      </c>
      <c r="AN124" s="214">
        <f t="shared" si="107"/>
        <v>4.7421543749999996E-2</v>
      </c>
      <c r="AO124" s="214">
        <f t="shared" si="107"/>
        <v>2.9956652833333333E-2</v>
      </c>
      <c r="AP124" s="214">
        <f t="shared" si="107"/>
        <v>0.13890151374999998</v>
      </c>
      <c r="AQ124" s="214">
        <f t="shared" si="107"/>
        <v>0</v>
      </c>
      <c r="AR124" s="214">
        <f t="shared" si="107"/>
        <v>4.0790323762499997E-2</v>
      </c>
      <c r="AS124" s="214">
        <f t="shared" si="107"/>
        <v>2.0293762499999996E-2</v>
      </c>
      <c r="AT124" s="214">
        <f t="shared" si="107"/>
        <v>1.5897552083333336E-2</v>
      </c>
      <c r="AU124" s="214">
        <f t="shared" si="107"/>
        <v>3.2035358333333333E-2</v>
      </c>
      <c r="AV124" s="214">
        <f t="shared" si="107"/>
        <v>3.9146E-2</v>
      </c>
      <c r="AW124" s="214">
        <f t="shared" si="107"/>
        <v>3.8346328333333332E-2</v>
      </c>
      <c r="AX124" s="214">
        <f t="shared" si="107"/>
        <v>0.14040500732142852</v>
      </c>
      <c r="AY124" s="214">
        <f t="shared" si="107"/>
        <v>5.2265199999999998E-2</v>
      </c>
      <c r="AZ124" s="214">
        <f t="shared" si="107"/>
        <v>5.8454499999999993E-2</v>
      </c>
      <c r="BA124" s="214">
        <f t="shared" si="107"/>
        <v>0.14498785271666664</v>
      </c>
      <c r="BB124" s="214">
        <f t="shared" si="107"/>
        <v>0.3295575435264001</v>
      </c>
      <c r="BC124" s="214">
        <f t="shared" si="107"/>
        <v>0.10487802857142857</v>
      </c>
      <c r="BD124" s="214">
        <f t="shared" si="107"/>
        <v>0.67945293056625888</v>
      </c>
      <c r="BE124" s="214">
        <f t="shared" si="107"/>
        <v>1.7476837499999998E-2</v>
      </c>
      <c r="BF124" s="214">
        <f t="shared" si="107"/>
        <v>0</v>
      </c>
      <c r="BG124" s="214">
        <f t="shared" si="107"/>
        <v>5.5570432692307672E-2</v>
      </c>
      <c r="BH124" s="214">
        <f t="shared" si="107"/>
        <v>7.1769650416666664E-2</v>
      </c>
      <c r="BI124" s="214">
        <f t="shared" si="107"/>
        <v>0</v>
      </c>
      <c r="BJ124" s="214">
        <f t="shared" si="107"/>
        <v>0</v>
      </c>
      <c r="BK124" s="214">
        <f t="shared" si="107"/>
        <v>3.5398916666666662E-2</v>
      </c>
      <c r="BL124" s="214">
        <f t="shared" si="107"/>
        <v>3.7034790623999995E-2</v>
      </c>
      <c r="BM124" s="214">
        <f t="shared" si="107"/>
        <v>0.14752487499999997</v>
      </c>
      <c r="BN124" s="214">
        <f t="shared" si="107"/>
        <v>0.31482112499999998</v>
      </c>
      <c r="BO124" s="214">
        <f t="shared" si="107"/>
        <v>9.2085674999999978E-2</v>
      </c>
      <c r="BP124" s="214">
        <f t="shared" si="107"/>
        <v>9.4927947916666658E-2</v>
      </c>
      <c r="BQ124" s="214">
        <f t="shared" si="107"/>
        <v>0.12250854166666666</v>
      </c>
      <c r="BR124" s="214">
        <f t="shared" si="107"/>
        <v>9.0456924250000001E-2</v>
      </c>
      <c r="BS124" s="214">
        <f t="shared" si="107"/>
        <v>1.2937499999999999E-2</v>
      </c>
      <c r="BT124" s="214">
        <f t="shared" si="107"/>
        <v>7.0977999999999996E-3</v>
      </c>
      <c r="BU124" s="214">
        <f t="shared" si="107"/>
        <v>3.7260000000000001E-3</v>
      </c>
      <c r="BV124" s="214">
        <f t="shared" si="102"/>
        <v>0.11546257969645436</v>
      </c>
      <c r="BW124" s="214">
        <f t="shared" si="103"/>
        <v>5.0904063216335407E-2</v>
      </c>
      <c r="BX124" s="214">
        <f t="shared" si="104"/>
        <v>1.7861232808330268E-2</v>
      </c>
      <c r="BY124" s="214">
        <f t="shared" si="105"/>
        <v>6.6853413834725844E-2</v>
      </c>
      <c r="BZ124" s="214">
        <f t="shared" si="106"/>
        <v>1.9626493576421676E-2</v>
      </c>
      <c r="CA124" s="295">
        <f t="shared" si="76"/>
        <v>5.179514908688776</v>
      </c>
      <c r="CB124" s="163">
        <f t="shared" si="89"/>
        <v>0.2</v>
      </c>
      <c r="CC124" s="163">
        <f t="shared" si="77"/>
        <v>0.53795149086887761</v>
      </c>
      <c r="CD124" s="163">
        <f t="shared" si="78"/>
        <v>0.22083333333333335</v>
      </c>
      <c r="CE124" s="165">
        <f t="shared" si="79"/>
        <v>4.4207300844865651</v>
      </c>
      <c r="CF124" s="163">
        <f>'Other Income'!$B$20/12</f>
        <v>1.0929316444444444</v>
      </c>
      <c r="CG124" s="302">
        <f t="shared" si="68"/>
        <v>5.7136617289310099</v>
      </c>
      <c r="CH124" s="295">
        <f t="shared" si="80"/>
        <v>4.9088071255565087</v>
      </c>
      <c r="CI124" s="163">
        <f t="shared" si="81"/>
        <v>0.2</v>
      </c>
      <c r="CJ124" s="163">
        <f t="shared" si="82"/>
        <v>0.51088071255565093</v>
      </c>
      <c r="CK124" s="163">
        <f t="shared" si="83"/>
        <v>0.22083333333333335</v>
      </c>
      <c r="CL124" s="165">
        <f t="shared" si="84"/>
        <v>4.1770930796675243</v>
      </c>
      <c r="CM124" s="296">
        <f t="shared" si="85"/>
        <v>5.470024724111969</v>
      </c>
    </row>
    <row r="125" spans="2:91" s="159" customFormat="1" x14ac:dyDescent="0.25">
      <c r="B125" s="257">
        <f t="shared" si="86"/>
        <v>104</v>
      </c>
      <c r="C125" s="255">
        <f t="shared" si="87"/>
        <v>48457</v>
      </c>
      <c r="D125" s="214">
        <f t="shared" si="88"/>
        <v>0.52514962412666888</v>
      </c>
      <c r="E125" s="214">
        <f t="shared" si="69"/>
        <v>0.16490137883333331</v>
      </c>
      <c r="F125" s="214">
        <f t="shared" si="69"/>
        <v>0.16101807799999998</v>
      </c>
      <c r="G125" s="214">
        <f t="shared" si="69"/>
        <v>9.9000000000000008E-3</v>
      </c>
      <c r="H125" s="214">
        <f t="shared" si="67"/>
        <v>1.8944812499999998E-2</v>
      </c>
      <c r="I125" s="214">
        <f t="shared" si="67"/>
        <v>3.2440924999999995E-2</v>
      </c>
      <c r="J125" s="214">
        <f t="shared" si="107"/>
        <v>5.7935418749999988E-2</v>
      </c>
      <c r="K125" s="214">
        <f t="shared" si="107"/>
        <v>5.9972068749999996E-2</v>
      </c>
      <c r="L125" s="214">
        <f t="shared" si="107"/>
        <v>2.4843162499999995E-2</v>
      </c>
      <c r="M125" s="214">
        <f t="shared" si="107"/>
        <v>3.364109374999999E-2</v>
      </c>
      <c r="N125" s="214">
        <f t="shared" si="107"/>
        <v>2.4796876983749994E-2</v>
      </c>
      <c r="O125" s="214">
        <f t="shared" si="107"/>
        <v>3.4999135937499995E-2</v>
      </c>
      <c r="P125" s="214">
        <f t="shared" si="107"/>
        <v>1.9749333333333334E-2</v>
      </c>
      <c r="Q125" s="214">
        <f t="shared" si="107"/>
        <v>0</v>
      </c>
      <c r="R125" s="214">
        <f t="shared" si="107"/>
        <v>4.6682486666666662E-2</v>
      </c>
      <c r="S125" s="214">
        <f t="shared" si="107"/>
        <v>8.7389477499999993E-2</v>
      </c>
      <c r="T125" s="214">
        <f t="shared" si="107"/>
        <v>0</v>
      </c>
      <c r="U125" s="214">
        <f t="shared" si="107"/>
        <v>0</v>
      </c>
      <c r="V125" s="214">
        <f t="shared" si="107"/>
        <v>1.6689949999999999E-2</v>
      </c>
      <c r="W125" s="214">
        <f t="shared" si="107"/>
        <v>1.8656066666666665E-2</v>
      </c>
      <c r="X125" s="214">
        <f t="shared" si="107"/>
        <v>1.7868077083333333E-2</v>
      </c>
      <c r="Y125" s="214">
        <f t="shared" si="107"/>
        <v>1.4406433333333335E-2</v>
      </c>
      <c r="Z125" s="214">
        <f t="shared" si="107"/>
        <v>2.6054208333333335E-2</v>
      </c>
      <c r="AA125" s="214">
        <f t="shared" si="107"/>
        <v>2.9756249999999995E-2</v>
      </c>
      <c r="AB125" s="214">
        <f t="shared" si="107"/>
        <v>2.8530292499999995E-2</v>
      </c>
      <c r="AC125" s="214">
        <f t="shared" si="107"/>
        <v>1.4957475E-2</v>
      </c>
      <c r="AD125" s="214">
        <f t="shared" si="107"/>
        <v>9.56498125E-3</v>
      </c>
      <c r="AE125" s="214">
        <f t="shared" si="107"/>
        <v>0</v>
      </c>
      <c r="AF125" s="214">
        <f t="shared" si="107"/>
        <v>0.16147690997760006</v>
      </c>
      <c r="AG125" s="214">
        <f t="shared" si="107"/>
        <v>0.17964099400000003</v>
      </c>
      <c r="AH125" s="214">
        <f t="shared" si="107"/>
        <v>0</v>
      </c>
      <c r="AI125" s="214">
        <f t="shared" si="107"/>
        <v>7.3829999999999998E-3</v>
      </c>
      <c r="AJ125" s="214">
        <f t="shared" si="107"/>
        <v>2.35934E-2</v>
      </c>
      <c r="AK125" s="214">
        <f t="shared" si="107"/>
        <v>0</v>
      </c>
      <c r="AL125" s="214">
        <f t="shared" si="107"/>
        <v>1.8825787499999996E-2</v>
      </c>
      <c r="AM125" s="214">
        <f t="shared" si="107"/>
        <v>2.2912312499999993E-2</v>
      </c>
      <c r="AN125" s="214">
        <f t="shared" si="107"/>
        <v>4.7421543749999996E-2</v>
      </c>
      <c r="AO125" s="214">
        <f t="shared" si="107"/>
        <v>2.9956652833333333E-2</v>
      </c>
      <c r="AP125" s="214">
        <f t="shared" si="107"/>
        <v>0.13890151374999998</v>
      </c>
      <c r="AQ125" s="214">
        <f t="shared" si="107"/>
        <v>0</v>
      </c>
      <c r="AR125" s="214">
        <f t="shared" si="107"/>
        <v>4.0790323762499997E-2</v>
      </c>
      <c r="AS125" s="214">
        <f t="shared" si="107"/>
        <v>2.0293762499999996E-2</v>
      </c>
      <c r="AT125" s="214">
        <f t="shared" si="107"/>
        <v>1.5897552083333336E-2</v>
      </c>
      <c r="AU125" s="214">
        <f t="shared" si="107"/>
        <v>3.2035358333333333E-2</v>
      </c>
      <c r="AV125" s="214">
        <f t="shared" si="107"/>
        <v>3.9146E-2</v>
      </c>
      <c r="AW125" s="214">
        <f t="shared" si="107"/>
        <v>3.8346328333333332E-2</v>
      </c>
      <c r="AX125" s="214">
        <f t="shared" si="107"/>
        <v>0.14040500732142852</v>
      </c>
      <c r="AY125" s="214">
        <f t="shared" si="107"/>
        <v>5.2265199999999998E-2</v>
      </c>
      <c r="AZ125" s="214">
        <f t="shared" si="107"/>
        <v>5.8454499999999993E-2</v>
      </c>
      <c r="BA125" s="214">
        <f t="shared" si="107"/>
        <v>0.14498785271666664</v>
      </c>
      <c r="BB125" s="214">
        <f t="shared" si="107"/>
        <v>0.3295575435264001</v>
      </c>
      <c r="BC125" s="214">
        <f t="shared" si="107"/>
        <v>0.10487802857142857</v>
      </c>
      <c r="BD125" s="214">
        <f t="shared" si="107"/>
        <v>0.67945293056625888</v>
      </c>
      <c r="BE125" s="214">
        <f t="shared" si="107"/>
        <v>1.7476837499999998E-2</v>
      </c>
      <c r="BF125" s="214">
        <f t="shared" si="107"/>
        <v>0</v>
      </c>
      <c r="BG125" s="214">
        <f t="shared" si="107"/>
        <v>5.5570432692307672E-2</v>
      </c>
      <c r="BH125" s="214">
        <f t="shared" si="107"/>
        <v>7.1769650416666664E-2</v>
      </c>
      <c r="BI125" s="214">
        <f t="shared" si="107"/>
        <v>0</v>
      </c>
      <c r="BJ125" s="214">
        <f t="shared" si="107"/>
        <v>0</v>
      </c>
      <c r="BK125" s="214">
        <f t="shared" si="107"/>
        <v>3.5398916666666662E-2</v>
      </c>
      <c r="BL125" s="214">
        <f t="shared" si="107"/>
        <v>3.7034790623999995E-2</v>
      </c>
      <c r="BM125" s="214">
        <f t="shared" si="107"/>
        <v>0.14752487499999997</v>
      </c>
      <c r="BN125" s="214">
        <f t="shared" si="107"/>
        <v>0.31482112499999998</v>
      </c>
      <c r="BO125" s="214">
        <f t="shared" si="107"/>
        <v>9.2085674999999978E-2</v>
      </c>
      <c r="BP125" s="214">
        <f t="shared" si="107"/>
        <v>9.4927947916666658E-2</v>
      </c>
      <c r="BQ125" s="214">
        <f t="shared" si="107"/>
        <v>0.12250854166666666</v>
      </c>
      <c r="BR125" s="214">
        <f t="shared" si="107"/>
        <v>9.0456924250000001E-2</v>
      </c>
      <c r="BS125" s="214">
        <f t="shared" si="107"/>
        <v>1.2937499999999999E-2</v>
      </c>
      <c r="BT125" s="214">
        <f t="shared" ref="BT125:BU125" si="108">IF($C125&gt;BT$14,BT124,IF(AND(MONTH($C125)-MONTH(BT$5)=0,MOD((YEAR(BT$5)-YEAR($C125)),3)=0),BT124*(1+BT$16),BT124))</f>
        <v>7.0977999999999996E-3</v>
      </c>
      <c r="BU125" s="214">
        <f t="shared" si="108"/>
        <v>3.7260000000000001E-3</v>
      </c>
      <c r="BV125" s="214">
        <f t="shared" si="102"/>
        <v>0.11546257969645436</v>
      </c>
      <c r="BW125" s="214">
        <f t="shared" si="103"/>
        <v>5.0904063216335407E-2</v>
      </c>
      <c r="BX125" s="214">
        <f t="shared" si="104"/>
        <v>1.7861232808330268E-2</v>
      </c>
      <c r="BY125" s="214">
        <f t="shared" si="105"/>
        <v>6.6853413834725844E-2</v>
      </c>
      <c r="BZ125" s="214">
        <f t="shared" si="106"/>
        <v>1.9626493576421676E-2</v>
      </c>
      <c r="CA125" s="295">
        <f t="shared" si="76"/>
        <v>5.179514908688776</v>
      </c>
      <c r="CB125" s="163">
        <f t="shared" si="89"/>
        <v>0.2</v>
      </c>
      <c r="CC125" s="163">
        <f t="shared" si="77"/>
        <v>0.53795149086887761</v>
      </c>
      <c r="CD125" s="163">
        <f t="shared" si="78"/>
        <v>0.22083333333333335</v>
      </c>
      <c r="CE125" s="165">
        <f t="shared" si="79"/>
        <v>4.4207300844865651</v>
      </c>
      <c r="CF125" s="163">
        <f>'Other Income'!$B$20/12</f>
        <v>1.0929316444444444</v>
      </c>
      <c r="CG125" s="302">
        <f t="shared" si="68"/>
        <v>5.7136617289310099</v>
      </c>
      <c r="CH125" s="295">
        <f t="shared" si="80"/>
        <v>4.9088071255565087</v>
      </c>
      <c r="CI125" s="163">
        <f t="shared" si="81"/>
        <v>0.2</v>
      </c>
      <c r="CJ125" s="163">
        <f t="shared" si="82"/>
        <v>0.51088071255565093</v>
      </c>
      <c r="CK125" s="163">
        <f t="shared" si="83"/>
        <v>0.22083333333333335</v>
      </c>
      <c r="CL125" s="165">
        <f t="shared" si="84"/>
        <v>4.1770930796675243</v>
      </c>
      <c r="CM125" s="296">
        <f t="shared" si="85"/>
        <v>5.470024724111969</v>
      </c>
    </row>
    <row r="126" spans="2:91" s="159" customFormat="1" x14ac:dyDescent="0.25">
      <c r="B126" s="257">
        <f t="shared" si="86"/>
        <v>105</v>
      </c>
      <c r="C126" s="255">
        <f t="shared" si="87"/>
        <v>48487</v>
      </c>
      <c r="D126" s="214">
        <f t="shared" si="88"/>
        <v>0.52514962412666888</v>
      </c>
      <c r="E126" s="214">
        <f t="shared" si="69"/>
        <v>0.16490137883333331</v>
      </c>
      <c r="F126" s="214">
        <f t="shared" si="69"/>
        <v>0.16101807799999998</v>
      </c>
      <c r="G126" s="214">
        <f t="shared" si="69"/>
        <v>9.9000000000000008E-3</v>
      </c>
      <c r="H126" s="214">
        <f t="shared" si="67"/>
        <v>1.8944812499999998E-2</v>
      </c>
      <c r="I126" s="214">
        <f t="shared" si="67"/>
        <v>3.2440924999999995E-2</v>
      </c>
      <c r="J126" s="214">
        <f t="shared" ref="J126:BU129" si="109">IF($C126&gt;J$14,J125,IF(AND(MONTH($C126)-MONTH(J$5)=0,MOD((YEAR(J$5)-YEAR($C126)),3)=0),J125*(1+J$16),J125))</f>
        <v>5.7935418749999988E-2</v>
      </c>
      <c r="K126" s="214">
        <f t="shared" si="109"/>
        <v>5.9972068749999996E-2</v>
      </c>
      <c r="L126" s="214">
        <f t="shared" si="109"/>
        <v>2.4843162499999995E-2</v>
      </c>
      <c r="M126" s="214">
        <f t="shared" si="109"/>
        <v>3.364109374999999E-2</v>
      </c>
      <c r="N126" s="214">
        <f t="shared" si="109"/>
        <v>2.4796876983749994E-2</v>
      </c>
      <c r="O126" s="214">
        <f t="shared" si="109"/>
        <v>3.4999135937499995E-2</v>
      </c>
      <c r="P126" s="214">
        <f t="shared" si="109"/>
        <v>1.9749333333333334E-2</v>
      </c>
      <c r="Q126" s="214">
        <f t="shared" si="109"/>
        <v>0</v>
      </c>
      <c r="R126" s="214">
        <f t="shared" si="109"/>
        <v>4.6682486666666662E-2</v>
      </c>
      <c r="S126" s="214">
        <f t="shared" si="109"/>
        <v>8.7389477499999993E-2</v>
      </c>
      <c r="T126" s="214">
        <f t="shared" si="109"/>
        <v>0</v>
      </c>
      <c r="U126" s="214">
        <f t="shared" si="109"/>
        <v>0</v>
      </c>
      <c r="V126" s="214">
        <f t="shared" si="109"/>
        <v>1.6689949999999999E-2</v>
      </c>
      <c r="W126" s="214">
        <f t="shared" si="109"/>
        <v>1.8656066666666665E-2</v>
      </c>
      <c r="X126" s="214">
        <f t="shared" si="109"/>
        <v>1.7868077083333333E-2</v>
      </c>
      <c r="Y126" s="214">
        <f t="shared" si="109"/>
        <v>1.4406433333333335E-2</v>
      </c>
      <c r="Z126" s="214">
        <f t="shared" si="109"/>
        <v>2.6054208333333335E-2</v>
      </c>
      <c r="AA126" s="214">
        <f t="shared" si="109"/>
        <v>2.9756249999999995E-2</v>
      </c>
      <c r="AB126" s="214">
        <f t="shared" si="109"/>
        <v>2.8530292499999995E-2</v>
      </c>
      <c r="AC126" s="214">
        <f t="shared" si="109"/>
        <v>1.4957475E-2</v>
      </c>
      <c r="AD126" s="214">
        <f t="shared" si="109"/>
        <v>9.56498125E-3</v>
      </c>
      <c r="AE126" s="214">
        <f t="shared" si="109"/>
        <v>0</v>
      </c>
      <c r="AF126" s="214">
        <f t="shared" si="109"/>
        <v>0.16147690997760006</v>
      </c>
      <c r="AG126" s="214">
        <f t="shared" si="109"/>
        <v>0.17964099400000003</v>
      </c>
      <c r="AH126" s="214">
        <f t="shared" si="109"/>
        <v>0</v>
      </c>
      <c r="AI126" s="214">
        <f t="shared" si="109"/>
        <v>7.3829999999999998E-3</v>
      </c>
      <c r="AJ126" s="214">
        <f t="shared" si="109"/>
        <v>2.35934E-2</v>
      </c>
      <c r="AK126" s="214">
        <f t="shared" si="109"/>
        <v>0</v>
      </c>
      <c r="AL126" s="214">
        <f t="shared" si="109"/>
        <v>1.8825787499999996E-2</v>
      </c>
      <c r="AM126" s="214">
        <f t="shared" si="109"/>
        <v>2.2912312499999993E-2</v>
      </c>
      <c r="AN126" s="214">
        <f t="shared" si="109"/>
        <v>4.7421543749999996E-2</v>
      </c>
      <c r="AO126" s="214">
        <f t="shared" si="109"/>
        <v>2.9956652833333333E-2</v>
      </c>
      <c r="AP126" s="214">
        <f t="shared" si="109"/>
        <v>0.13890151374999998</v>
      </c>
      <c r="AQ126" s="214">
        <f t="shared" si="109"/>
        <v>0</v>
      </c>
      <c r="AR126" s="214">
        <f t="shared" si="109"/>
        <v>4.0790323762499997E-2</v>
      </c>
      <c r="AS126" s="214">
        <f t="shared" si="109"/>
        <v>2.0293762499999996E-2</v>
      </c>
      <c r="AT126" s="214">
        <f t="shared" si="109"/>
        <v>1.5897552083333336E-2</v>
      </c>
      <c r="AU126" s="214">
        <f t="shared" si="109"/>
        <v>3.2035358333333333E-2</v>
      </c>
      <c r="AV126" s="214">
        <f t="shared" si="109"/>
        <v>3.9146E-2</v>
      </c>
      <c r="AW126" s="214">
        <f t="shared" si="109"/>
        <v>3.8346328333333332E-2</v>
      </c>
      <c r="AX126" s="214">
        <f t="shared" si="109"/>
        <v>0.14040500732142852</v>
      </c>
      <c r="AY126" s="214">
        <f t="shared" si="109"/>
        <v>5.2265199999999998E-2</v>
      </c>
      <c r="AZ126" s="214">
        <f t="shared" si="109"/>
        <v>5.8454499999999993E-2</v>
      </c>
      <c r="BA126" s="214">
        <f t="shared" si="109"/>
        <v>0.14498785271666664</v>
      </c>
      <c r="BB126" s="214">
        <f t="shared" si="109"/>
        <v>0.3295575435264001</v>
      </c>
      <c r="BC126" s="214">
        <f t="shared" si="109"/>
        <v>0.10487802857142857</v>
      </c>
      <c r="BD126" s="214">
        <f t="shared" si="109"/>
        <v>0.67945293056625888</v>
      </c>
      <c r="BE126" s="214">
        <f t="shared" si="109"/>
        <v>1.7476837499999998E-2</v>
      </c>
      <c r="BF126" s="214">
        <f t="shared" si="109"/>
        <v>0</v>
      </c>
      <c r="BG126" s="214">
        <f t="shared" si="109"/>
        <v>5.5570432692307672E-2</v>
      </c>
      <c r="BH126" s="214">
        <f t="shared" si="109"/>
        <v>7.1769650416666664E-2</v>
      </c>
      <c r="BI126" s="214">
        <f t="shared" si="109"/>
        <v>0</v>
      </c>
      <c r="BJ126" s="214">
        <f t="shared" si="109"/>
        <v>0</v>
      </c>
      <c r="BK126" s="214">
        <f t="shared" si="109"/>
        <v>3.5398916666666662E-2</v>
      </c>
      <c r="BL126" s="214">
        <f t="shared" si="109"/>
        <v>3.7034790623999995E-2</v>
      </c>
      <c r="BM126" s="214">
        <f t="shared" si="109"/>
        <v>0.14752487499999997</v>
      </c>
      <c r="BN126" s="214">
        <f t="shared" si="109"/>
        <v>0.31482112499999998</v>
      </c>
      <c r="BO126" s="214">
        <f t="shared" si="109"/>
        <v>9.2085674999999978E-2</v>
      </c>
      <c r="BP126" s="214">
        <f t="shared" si="109"/>
        <v>9.4927947916666658E-2</v>
      </c>
      <c r="BQ126" s="214">
        <f t="shared" si="109"/>
        <v>0.12250854166666666</v>
      </c>
      <c r="BR126" s="214">
        <f t="shared" si="109"/>
        <v>9.0456924250000001E-2</v>
      </c>
      <c r="BS126" s="214">
        <f t="shared" si="109"/>
        <v>1.2937499999999999E-2</v>
      </c>
      <c r="BT126" s="214">
        <f t="shared" si="109"/>
        <v>7.0977999999999996E-3</v>
      </c>
      <c r="BU126" s="214">
        <f t="shared" si="109"/>
        <v>3.7260000000000001E-3</v>
      </c>
      <c r="BV126" s="214">
        <f t="shared" si="102"/>
        <v>0.11546257969645436</v>
      </c>
      <c r="BW126" s="214">
        <f t="shared" si="103"/>
        <v>5.0904063216335407E-2</v>
      </c>
      <c r="BX126" s="214">
        <f t="shared" si="104"/>
        <v>1.7861232808330268E-2</v>
      </c>
      <c r="BY126" s="214">
        <f t="shared" si="105"/>
        <v>6.6853413834725844E-2</v>
      </c>
      <c r="BZ126" s="214">
        <f t="shared" si="106"/>
        <v>1.9626493576421676E-2</v>
      </c>
      <c r="CA126" s="295">
        <f t="shared" si="76"/>
        <v>5.179514908688776</v>
      </c>
      <c r="CB126" s="163">
        <f t="shared" si="89"/>
        <v>0.2</v>
      </c>
      <c r="CC126" s="163">
        <f t="shared" si="77"/>
        <v>0.53795149086887761</v>
      </c>
      <c r="CD126" s="163">
        <f t="shared" si="78"/>
        <v>0.22083333333333335</v>
      </c>
      <c r="CE126" s="165">
        <f t="shared" si="79"/>
        <v>4.4207300844865651</v>
      </c>
      <c r="CF126" s="163">
        <f>'Other Income'!$B$20/12</f>
        <v>1.0929316444444444</v>
      </c>
      <c r="CG126" s="302">
        <f t="shared" si="68"/>
        <v>5.7136617289310099</v>
      </c>
      <c r="CH126" s="295">
        <f t="shared" si="80"/>
        <v>4.9088071255565087</v>
      </c>
      <c r="CI126" s="163">
        <f t="shared" si="81"/>
        <v>0.2</v>
      </c>
      <c r="CJ126" s="163">
        <f t="shared" si="82"/>
        <v>0.51088071255565093</v>
      </c>
      <c r="CK126" s="163">
        <f t="shared" si="83"/>
        <v>0.22083333333333335</v>
      </c>
      <c r="CL126" s="165">
        <f t="shared" si="84"/>
        <v>4.1770930796675243</v>
      </c>
      <c r="CM126" s="296">
        <f t="shared" si="85"/>
        <v>5.470024724111969</v>
      </c>
    </row>
    <row r="127" spans="2:91" s="159" customFormat="1" x14ac:dyDescent="0.25">
      <c r="B127" s="257">
        <f t="shared" si="86"/>
        <v>106</v>
      </c>
      <c r="C127" s="255">
        <f t="shared" si="87"/>
        <v>48518</v>
      </c>
      <c r="D127" s="214">
        <f t="shared" si="88"/>
        <v>0.52514962412666888</v>
      </c>
      <c r="E127" s="214">
        <f t="shared" si="69"/>
        <v>0.16490137883333331</v>
      </c>
      <c r="F127" s="214">
        <f t="shared" si="69"/>
        <v>0.16101807799999998</v>
      </c>
      <c r="G127" s="214">
        <f t="shared" si="69"/>
        <v>9.9000000000000008E-3</v>
      </c>
      <c r="H127" s="214">
        <f t="shared" si="67"/>
        <v>1.8944812499999998E-2</v>
      </c>
      <c r="I127" s="214">
        <f t="shared" si="67"/>
        <v>3.2440924999999995E-2</v>
      </c>
      <c r="J127" s="214">
        <f t="shared" si="109"/>
        <v>5.7935418749999988E-2</v>
      </c>
      <c r="K127" s="214">
        <f t="shared" si="109"/>
        <v>5.9972068749999996E-2</v>
      </c>
      <c r="L127" s="214">
        <f t="shared" si="109"/>
        <v>2.4843162499999995E-2</v>
      </c>
      <c r="M127" s="214">
        <f t="shared" si="109"/>
        <v>3.364109374999999E-2</v>
      </c>
      <c r="N127" s="214">
        <f t="shared" si="109"/>
        <v>2.4796876983749994E-2</v>
      </c>
      <c r="O127" s="214">
        <f t="shared" si="109"/>
        <v>3.4999135937499995E-2</v>
      </c>
      <c r="P127" s="214">
        <f t="shared" si="109"/>
        <v>1.9749333333333334E-2</v>
      </c>
      <c r="Q127" s="214">
        <f t="shared" si="109"/>
        <v>0</v>
      </c>
      <c r="R127" s="214">
        <f t="shared" si="109"/>
        <v>4.6682486666666662E-2</v>
      </c>
      <c r="S127" s="214">
        <f t="shared" si="109"/>
        <v>8.7389477499999993E-2</v>
      </c>
      <c r="T127" s="214">
        <f t="shared" si="109"/>
        <v>0</v>
      </c>
      <c r="U127" s="214">
        <f t="shared" si="109"/>
        <v>0</v>
      </c>
      <c r="V127" s="214">
        <f t="shared" si="109"/>
        <v>1.6689949999999999E-2</v>
      </c>
      <c r="W127" s="214">
        <f t="shared" si="109"/>
        <v>1.8656066666666665E-2</v>
      </c>
      <c r="X127" s="214">
        <f t="shared" si="109"/>
        <v>1.7868077083333333E-2</v>
      </c>
      <c r="Y127" s="214">
        <f t="shared" si="109"/>
        <v>1.4406433333333335E-2</v>
      </c>
      <c r="Z127" s="214">
        <f t="shared" si="109"/>
        <v>2.6054208333333335E-2</v>
      </c>
      <c r="AA127" s="214">
        <f t="shared" si="109"/>
        <v>2.9756249999999995E-2</v>
      </c>
      <c r="AB127" s="214">
        <f t="shared" si="109"/>
        <v>2.8530292499999995E-2</v>
      </c>
      <c r="AC127" s="214">
        <f t="shared" si="109"/>
        <v>1.4957475E-2</v>
      </c>
      <c r="AD127" s="214">
        <f t="shared" si="109"/>
        <v>9.56498125E-3</v>
      </c>
      <c r="AE127" s="214">
        <f t="shared" si="109"/>
        <v>0</v>
      </c>
      <c r="AF127" s="214">
        <f t="shared" si="109"/>
        <v>0.16147690997760006</v>
      </c>
      <c r="AG127" s="214">
        <f t="shared" si="109"/>
        <v>0.17964099400000003</v>
      </c>
      <c r="AH127" s="214">
        <f t="shared" si="109"/>
        <v>0</v>
      </c>
      <c r="AI127" s="214">
        <f t="shared" si="109"/>
        <v>7.3829999999999998E-3</v>
      </c>
      <c r="AJ127" s="214">
        <f t="shared" si="109"/>
        <v>2.35934E-2</v>
      </c>
      <c r="AK127" s="214">
        <f t="shared" si="109"/>
        <v>0</v>
      </c>
      <c r="AL127" s="214">
        <f t="shared" si="109"/>
        <v>1.8825787499999996E-2</v>
      </c>
      <c r="AM127" s="214">
        <f t="shared" si="109"/>
        <v>2.2912312499999993E-2</v>
      </c>
      <c r="AN127" s="214">
        <f t="shared" si="109"/>
        <v>4.7421543749999996E-2</v>
      </c>
      <c r="AO127" s="214">
        <f t="shared" si="109"/>
        <v>2.9956652833333333E-2</v>
      </c>
      <c r="AP127" s="214">
        <f t="shared" si="109"/>
        <v>0.13890151374999998</v>
      </c>
      <c r="AQ127" s="214">
        <f t="shared" si="109"/>
        <v>0</v>
      </c>
      <c r="AR127" s="214">
        <f t="shared" si="109"/>
        <v>4.0790323762499997E-2</v>
      </c>
      <c r="AS127" s="214">
        <f t="shared" si="109"/>
        <v>2.0293762499999996E-2</v>
      </c>
      <c r="AT127" s="214">
        <f t="shared" si="109"/>
        <v>1.5897552083333336E-2</v>
      </c>
      <c r="AU127" s="214">
        <f t="shared" si="109"/>
        <v>3.2035358333333333E-2</v>
      </c>
      <c r="AV127" s="214">
        <f t="shared" si="109"/>
        <v>3.9146E-2</v>
      </c>
      <c r="AW127" s="214">
        <f t="shared" si="109"/>
        <v>3.8346328333333332E-2</v>
      </c>
      <c r="AX127" s="214">
        <f t="shared" si="109"/>
        <v>0.14040500732142852</v>
      </c>
      <c r="AY127" s="214">
        <f t="shared" si="109"/>
        <v>5.2265199999999998E-2</v>
      </c>
      <c r="AZ127" s="214">
        <f t="shared" si="109"/>
        <v>5.8454499999999993E-2</v>
      </c>
      <c r="BA127" s="214">
        <f t="shared" si="109"/>
        <v>0.14498785271666664</v>
      </c>
      <c r="BB127" s="214">
        <f t="shared" si="109"/>
        <v>0.3295575435264001</v>
      </c>
      <c r="BC127" s="214">
        <f t="shared" si="109"/>
        <v>0.10487802857142857</v>
      </c>
      <c r="BD127" s="214">
        <f t="shared" si="109"/>
        <v>0.67945293056625888</v>
      </c>
      <c r="BE127" s="214">
        <f t="shared" si="109"/>
        <v>1.7476837499999998E-2</v>
      </c>
      <c r="BF127" s="214">
        <f t="shared" si="109"/>
        <v>0</v>
      </c>
      <c r="BG127" s="214">
        <f t="shared" si="109"/>
        <v>5.5570432692307672E-2</v>
      </c>
      <c r="BH127" s="214">
        <f t="shared" si="109"/>
        <v>7.1769650416666664E-2</v>
      </c>
      <c r="BI127" s="214">
        <f t="shared" si="109"/>
        <v>0</v>
      </c>
      <c r="BJ127" s="214">
        <f t="shared" si="109"/>
        <v>0</v>
      </c>
      <c r="BK127" s="214">
        <f t="shared" si="109"/>
        <v>3.5398916666666662E-2</v>
      </c>
      <c r="BL127" s="214">
        <f t="shared" si="109"/>
        <v>3.7034790623999995E-2</v>
      </c>
      <c r="BM127" s="214">
        <f t="shared" si="109"/>
        <v>0.14752487499999997</v>
      </c>
      <c r="BN127" s="214">
        <f t="shared" si="109"/>
        <v>0.31482112499999998</v>
      </c>
      <c r="BO127" s="214">
        <f t="shared" si="109"/>
        <v>9.2085674999999978E-2</v>
      </c>
      <c r="BP127" s="214">
        <f t="shared" si="109"/>
        <v>9.4927947916666658E-2</v>
      </c>
      <c r="BQ127" s="214">
        <f t="shared" si="109"/>
        <v>0.12250854166666666</v>
      </c>
      <c r="BR127" s="214">
        <f t="shared" si="109"/>
        <v>9.0456924250000001E-2</v>
      </c>
      <c r="BS127" s="214">
        <f t="shared" si="109"/>
        <v>1.2937499999999999E-2</v>
      </c>
      <c r="BT127" s="214">
        <f t="shared" si="109"/>
        <v>7.0977999999999996E-3</v>
      </c>
      <c r="BU127" s="214">
        <f t="shared" si="109"/>
        <v>3.7260000000000001E-3</v>
      </c>
      <c r="BV127" s="214">
        <f t="shared" si="102"/>
        <v>0.11546257969645436</v>
      </c>
      <c r="BW127" s="214">
        <f t="shared" si="103"/>
        <v>5.0904063216335407E-2</v>
      </c>
      <c r="BX127" s="214">
        <f t="shared" si="104"/>
        <v>1.7861232808330268E-2</v>
      </c>
      <c r="BY127" s="214">
        <f t="shared" si="105"/>
        <v>6.6853413834725844E-2</v>
      </c>
      <c r="BZ127" s="214">
        <f t="shared" si="106"/>
        <v>1.9626493576421676E-2</v>
      </c>
      <c r="CA127" s="295">
        <f t="shared" si="76"/>
        <v>5.179514908688776</v>
      </c>
      <c r="CB127" s="163">
        <f t="shared" si="89"/>
        <v>0.2</v>
      </c>
      <c r="CC127" s="163">
        <f t="shared" si="77"/>
        <v>0.53795149086887761</v>
      </c>
      <c r="CD127" s="163">
        <f t="shared" si="78"/>
        <v>0.22083333333333335</v>
      </c>
      <c r="CE127" s="165">
        <f t="shared" si="79"/>
        <v>4.4207300844865651</v>
      </c>
      <c r="CF127" s="163">
        <f>'Other Income'!$B$20/12</f>
        <v>1.0929316444444444</v>
      </c>
      <c r="CG127" s="302">
        <f t="shared" si="68"/>
        <v>5.7136617289310099</v>
      </c>
      <c r="CH127" s="295">
        <f t="shared" si="80"/>
        <v>4.9088071255565087</v>
      </c>
      <c r="CI127" s="163">
        <f t="shared" si="81"/>
        <v>0.2</v>
      </c>
      <c r="CJ127" s="163">
        <f t="shared" si="82"/>
        <v>0.51088071255565093</v>
      </c>
      <c r="CK127" s="163">
        <f t="shared" si="83"/>
        <v>0.22083333333333335</v>
      </c>
      <c r="CL127" s="165">
        <f t="shared" si="84"/>
        <v>4.1770930796675243</v>
      </c>
      <c r="CM127" s="296">
        <f t="shared" si="85"/>
        <v>5.470024724111969</v>
      </c>
    </row>
    <row r="128" spans="2:91" s="159" customFormat="1" x14ac:dyDescent="0.25">
      <c r="B128" s="257">
        <f t="shared" si="86"/>
        <v>107</v>
      </c>
      <c r="C128" s="255">
        <f t="shared" si="87"/>
        <v>48548</v>
      </c>
      <c r="D128" s="214">
        <f t="shared" si="88"/>
        <v>0.52514962412666888</v>
      </c>
      <c r="E128" s="214">
        <f t="shared" si="69"/>
        <v>0.16490137883333331</v>
      </c>
      <c r="F128" s="214">
        <f t="shared" si="69"/>
        <v>0.16101807799999998</v>
      </c>
      <c r="G128" s="214">
        <f t="shared" si="69"/>
        <v>9.9000000000000008E-3</v>
      </c>
      <c r="H128" s="214">
        <f t="shared" si="67"/>
        <v>1.8944812499999998E-2</v>
      </c>
      <c r="I128" s="214">
        <f t="shared" si="67"/>
        <v>3.2440924999999995E-2</v>
      </c>
      <c r="J128" s="214">
        <f t="shared" si="109"/>
        <v>5.7935418749999988E-2</v>
      </c>
      <c r="K128" s="214">
        <f t="shared" si="109"/>
        <v>5.9972068749999996E-2</v>
      </c>
      <c r="L128" s="214">
        <f t="shared" si="109"/>
        <v>2.4843162499999995E-2</v>
      </c>
      <c r="M128" s="214">
        <f t="shared" si="109"/>
        <v>3.364109374999999E-2</v>
      </c>
      <c r="N128" s="214">
        <f t="shared" si="109"/>
        <v>2.4796876983749994E-2</v>
      </c>
      <c r="O128" s="214">
        <f t="shared" si="109"/>
        <v>3.4999135937499995E-2</v>
      </c>
      <c r="P128" s="214">
        <f t="shared" si="109"/>
        <v>1.9749333333333334E-2</v>
      </c>
      <c r="Q128" s="214">
        <f t="shared" si="109"/>
        <v>0</v>
      </c>
      <c r="R128" s="214">
        <f t="shared" si="109"/>
        <v>4.6682486666666662E-2</v>
      </c>
      <c r="S128" s="214">
        <f t="shared" si="109"/>
        <v>8.7389477499999993E-2</v>
      </c>
      <c r="T128" s="214">
        <f t="shared" si="109"/>
        <v>0</v>
      </c>
      <c r="U128" s="214">
        <f t="shared" si="109"/>
        <v>0</v>
      </c>
      <c r="V128" s="214">
        <f t="shared" si="109"/>
        <v>1.6689949999999999E-2</v>
      </c>
      <c r="W128" s="214">
        <f t="shared" si="109"/>
        <v>1.8656066666666665E-2</v>
      </c>
      <c r="X128" s="214">
        <f t="shared" si="109"/>
        <v>1.7868077083333333E-2</v>
      </c>
      <c r="Y128" s="214">
        <f t="shared" si="109"/>
        <v>1.4406433333333335E-2</v>
      </c>
      <c r="Z128" s="214">
        <f t="shared" si="109"/>
        <v>2.6054208333333335E-2</v>
      </c>
      <c r="AA128" s="214">
        <f t="shared" si="109"/>
        <v>2.9756249999999995E-2</v>
      </c>
      <c r="AB128" s="214">
        <f t="shared" si="109"/>
        <v>2.8530292499999995E-2</v>
      </c>
      <c r="AC128" s="214">
        <f t="shared" si="109"/>
        <v>1.4957475E-2</v>
      </c>
      <c r="AD128" s="214">
        <f t="shared" si="109"/>
        <v>9.56498125E-3</v>
      </c>
      <c r="AE128" s="214">
        <f t="shared" si="109"/>
        <v>0</v>
      </c>
      <c r="AF128" s="214">
        <f t="shared" si="109"/>
        <v>0.16147690997760006</v>
      </c>
      <c r="AG128" s="214">
        <f t="shared" si="109"/>
        <v>0.17964099400000003</v>
      </c>
      <c r="AH128" s="214">
        <f t="shared" si="109"/>
        <v>0</v>
      </c>
      <c r="AI128" s="214">
        <f t="shared" si="109"/>
        <v>7.3829999999999998E-3</v>
      </c>
      <c r="AJ128" s="214">
        <f t="shared" si="109"/>
        <v>2.35934E-2</v>
      </c>
      <c r="AK128" s="214">
        <f t="shared" si="109"/>
        <v>0</v>
      </c>
      <c r="AL128" s="214">
        <f t="shared" si="109"/>
        <v>1.8825787499999996E-2</v>
      </c>
      <c r="AM128" s="214">
        <f t="shared" si="109"/>
        <v>2.2912312499999993E-2</v>
      </c>
      <c r="AN128" s="214">
        <f t="shared" si="109"/>
        <v>4.7421543749999996E-2</v>
      </c>
      <c r="AO128" s="214">
        <f t="shared" si="109"/>
        <v>2.9956652833333333E-2</v>
      </c>
      <c r="AP128" s="214">
        <f t="shared" si="109"/>
        <v>0.13890151374999998</v>
      </c>
      <c r="AQ128" s="214">
        <f t="shared" si="109"/>
        <v>0</v>
      </c>
      <c r="AR128" s="214">
        <f t="shared" si="109"/>
        <v>4.0790323762499997E-2</v>
      </c>
      <c r="AS128" s="214">
        <f t="shared" si="109"/>
        <v>2.0293762499999996E-2</v>
      </c>
      <c r="AT128" s="214">
        <f t="shared" si="109"/>
        <v>1.5897552083333336E-2</v>
      </c>
      <c r="AU128" s="214">
        <f t="shared" si="109"/>
        <v>3.2035358333333333E-2</v>
      </c>
      <c r="AV128" s="214">
        <f t="shared" si="109"/>
        <v>3.9146E-2</v>
      </c>
      <c r="AW128" s="214">
        <f t="shared" si="109"/>
        <v>3.8346328333333332E-2</v>
      </c>
      <c r="AX128" s="214">
        <f t="shared" si="109"/>
        <v>0.14040500732142852</v>
      </c>
      <c r="AY128" s="214">
        <f t="shared" si="109"/>
        <v>5.2265199999999998E-2</v>
      </c>
      <c r="AZ128" s="214">
        <f t="shared" si="109"/>
        <v>5.8454499999999993E-2</v>
      </c>
      <c r="BA128" s="214">
        <f t="shared" si="109"/>
        <v>0.14498785271666664</v>
      </c>
      <c r="BB128" s="214">
        <f t="shared" si="109"/>
        <v>0.3295575435264001</v>
      </c>
      <c r="BC128" s="214">
        <f t="shared" si="109"/>
        <v>0.10487802857142857</v>
      </c>
      <c r="BD128" s="214">
        <f t="shared" si="109"/>
        <v>0.67945293056625888</v>
      </c>
      <c r="BE128" s="214">
        <f t="shared" si="109"/>
        <v>1.7476837499999998E-2</v>
      </c>
      <c r="BF128" s="214">
        <f t="shared" si="109"/>
        <v>0</v>
      </c>
      <c r="BG128" s="214">
        <f t="shared" si="109"/>
        <v>5.5570432692307672E-2</v>
      </c>
      <c r="BH128" s="214">
        <f t="shared" si="109"/>
        <v>7.1769650416666664E-2</v>
      </c>
      <c r="BI128" s="214">
        <f t="shared" si="109"/>
        <v>0</v>
      </c>
      <c r="BJ128" s="214">
        <f t="shared" si="109"/>
        <v>0</v>
      </c>
      <c r="BK128" s="214">
        <f t="shared" si="109"/>
        <v>3.5398916666666662E-2</v>
      </c>
      <c r="BL128" s="214">
        <f t="shared" si="109"/>
        <v>3.7034790623999995E-2</v>
      </c>
      <c r="BM128" s="214">
        <f t="shared" si="109"/>
        <v>0.14752487499999997</v>
      </c>
      <c r="BN128" s="214">
        <f t="shared" si="109"/>
        <v>0.31482112499999998</v>
      </c>
      <c r="BO128" s="214">
        <f t="shared" si="109"/>
        <v>9.2085674999999978E-2</v>
      </c>
      <c r="BP128" s="214">
        <f t="shared" si="109"/>
        <v>9.4927947916666658E-2</v>
      </c>
      <c r="BQ128" s="214">
        <f t="shared" si="109"/>
        <v>0.12250854166666666</v>
      </c>
      <c r="BR128" s="214">
        <f t="shared" si="109"/>
        <v>9.0456924250000001E-2</v>
      </c>
      <c r="BS128" s="214">
        <f t="shared" si="109"/>
        <v>1.2937499999999999E-2</v>
      </c>
      <c r="BT128" s="214">
        <f t="shared" si="109"/>
        <v>7.0977999999999996E-3</v>
      </c>
      <c r="BU128" s="214">
        <f t="shared" si="109"/>
        <v>3.7260000000000001E-3</v>
      </c>
      <c r="BV128" s="214">
        <f t="shared" si="102"/>
        <v>0.11546257969645436</v>
      </c>
      <c r="BW128" s="214">
        <f t="shared" si="103"/>
        <v>5.0904063216335407E-2</v>
      </c>
      <c r="BX128" s="214">
        <f t="shared" si="104"/>
        <v>1.7861232808330268E-2</v>
      </c>
      <c r="BY128" s="214">
        <f t="shared" si="105"/>
        <v>6.6853413834725844E-2</v>
      </c>
      <c r="BZ128" s="214">
        <f t="shared" si="106"/>
        <v>1.9626493576421676E-2</v>
      </c>
      <c r="CA128" s="295">
        <f t="shared" si="76"/>
        <v>5.179514908688776</v>
      </c>
      <c r="CB128" s="163">
        <f t="shared" si="89"/>
        <v>0.2</v>
      </c>
      <c r="CC128" s="163">
        <f t="shared" si="77"/>
        <v>0.53795149086887761</v>
      </c>
      <c r="CD128" s="163">
        <f t="shared" si="78"/>
        <v>0.22083333333333335</v>
      </c>
      <c r="CE128" s="165">
        <f t="shared" si="79"/>
        <v>4.4207300844865651</v>
      </c>
      <c r="CF128" s="163">
        <f>'Other Income'!$B$20/12</f>
        <v>1.0929316444444444</v>
      </c>
      <c r="CG128" s="302">
        <f t="shared" si="68"/>
        <v>5.7136617289310099</v>
      </c>
      <c r="CH128" s="295">
        <f t="shared" si="80"/>
        <v>4.9088071255565087</v>
      </c>
      <c r="CI128" s="163">
        <f t="shared" si="81"/>
        <v>0.2</v>
      </c>
      <c r="CJ128" s="163">
        <f t="shared" si="82"/>
        <v>0.51088071255565093</v>
      </c>
      <c r="CK128" s="163">
        <f t="shared" si="83"/>
        <v>0.22083333333333335</v>
      </c>
      <c r="CL128" s="165">
        <f t="shared" si="84"/>
        <v>4.1770930796675243</v>
      </c>
      <c r="CM128" s="296">
        <f t="shared" si="85"/>
        <v>5.470024724111969</v>
      </c>
    </row>
    <row r="129" spans="2:91" s="159" customFormat="1" x14ac:dyDescent="0.25">
      <c r="B129" s="258">
        <f t="shared" si="86"/>
        <v>108</v>
      </c>
      <c r="C129" s="255">
        <f t="shared" si="87"/>
        <v>48579</v>
      </c>
      <c r="D129" s="214">
        <f t="shared" si="88"/>
        <v>0.52514962412666888</v>
      </c>
      <c r="E129" s="214">
        <f t="shared" si="69"/>
        <v>0.16490137883333331</v>
      </c>
      <c r="F129" s="214">
        <f t="shared" si="69"/>
        <v>0.16101807799999998</v>
      </c>
      <c r="G129" s="214">
        <f t="shared" si="69"/>
        <v>9.9000000000000008E-3</v>
      </c>
      <c r="H129" s="214">
        <f t="shared" si="67"/>
        <v>1.8944812499999998E-2</v>
      </c>
      <c r="I129" s="214">
        <f t="shared" si="67"/>
        <v>3.2440924999999995E-2</v>
      </c>
      <c r="J129" s="214">
        <f t="shared" si="109"/>
        <v>5.7935418749999988E-2</v>
      </c>
      <c r="K129" s="214">
        <f t="shared" si="109"/>
        <v>5.9972068749999996E-2</v>
      </c>
      <c r="L129" s="214">
        <f t="shared" si="109"/>
        <v>2.4843162499999995E-2</v>
      </c>
      <c r="M129" s="214">
        <f t="shared" si="109"/>
        <v>3.364109374999999E-2</v>
      </c>
      <c r="N129" s="214">
        <f t="shared" si="109"/>
        <v>2.4796876983749994E-2</v>
      </c>
      <c r="O129" s="214">
        <f t="shared" si="109"/>
        <v>3.4999135937499995E-2</v>
      </c>
      <c r="P129" s="214">
        <f t="shared" si="109"/>
        <v>1.9749333333333334E-2</v>
      </c>
      <c r="Q129" s="214">
        <f t="shared" si="109"/>
        <v>0</v>
      </c>
      <c r="R129" s="214">
        <f t="shared" si="109"/>
        <v>4.6682486666666662E-2</v>
      </c>
      <c r="S129" s="214">
        <f t="shared" si="109"/>
        <v>8.7389477499999993E-2</v>
      </c>
      <c r="T129" s="214">
        <f t="shared" si="109"/>
        <v>0</v>
      </c>
      <c r="U129" s="214">
        <f t="shared" si="109"/>
        <v>0</v>
      </c>
      <c r="V129" s="214">
        <f t="shared" si="109"/>
        <v>1.6689949999999999E-2</v>
      </c>
      <c r="W129" s="214">
        <f t="shared" si="109"/>
        <v>1.8656066666666665E-2</v>
      </c>
      <c r="X129" s="214">
        <f t="shared" si="109"/>
        <v>1.7868077083333333E-2</v>
      </c>
      <c r="Y129" s="214">
        <f t="shared" si="109"/>
        <v>1.4406433333333335E-2</v>
      </c>
      <c r="Z129" s="214">
        <f t="shared" si="109"/>
        <v>2.6054208333333335E-2</v>
      </c>
      <c r="AA129" s="214">
        <f t="shared" si="109"/>
        <v>2.9756249999999995E-2</v>
      </c>
      <c r="AB129" s="214">
        <f t="shared" si="109"/>
        <v>2.8530292499999995E-2</v>
      </c>
      <c r="AC129" s="214">
        <f t="shared" si="109"/>
        <v>1.4957475E-2</v>
      </c>
      <c r="AD129" s="214">
        <f t="shared" si="109"/>
        <v>9.56498125E-3</v>
      </c>
      <c r="AE129" s="214">
        <f t="shared" si="109"/>
        <v>0</v>
      </c>
      <c r="AF129" s="214">
        <f t="shared" si="109"/>
        <v>0.16147690997760006</v>
      </c>
      <c r="AG129" s="214">
        <f t="shared" si="109"/>
        <v>0.17964099400000003</v>
      </c>
      <c r="AH129" s="214">
        <f t="shared" si="109"/>
        <v>0</v>
      </c>
      <c r="AI129" s="214">
        <f t="shared" si="109"/>
        <v>7.3829999999999998E-3</v>
      </c>
      <c r="AJ129" s="214">
        <f t="shared" si="109"/>
        <v>2.35934E-2</v>
      </c>
      <c r="AK129" s="214">
        <f t="shared" si="109"/>
        <v>0</v>
      </c>
      <c r="AL129" s="214">
        <f t="shared" si="109"/>
        <v>1.8825787499999996E-2</v>
      </c>
      <c r="AM129" s="214">
        <f t="shared" si="109"/>
        <v>2.2912312499999993E-2</v>
      </c>
      <c r="AN129" s="214">
        <f t="shared" si="109"/>
        <v>4.7421543749999996E-2</v>
      </c>
      <c r="AO129" s="214">
        <f t="shared" si="109"/>
        <v>2.9956652833333333E-2</v>
      </c>
      <c r="AP129" s="214">
        <f t="shared" si="109"/>
        <v>0.13890151374999998</v>
      </c>
      <c r="AQ129" s="214">
        <f t="shared" si="109"/>
        <v>0</v>
      </c>
      <c r="AR129" s="214">
        <f t="shared" si="109"/>
        <v>4.0790323762499997E-2</v>
      </c>
      <c r="AS129" s="214">
        <f t="shared" si="109"/>
        <v>2.0293762499999996E-2</v>
      </c>
      <c r="AT129" s="214">
        <f t="shared" si="109"/>
        <v>1.5897552083333336E-2</v>
      </c>
      <c r="AU129" s="214">
        <f t="shared" si="109"/>
        <v>3.2035358333333333E-2</v>
      </c>
      <c r="AV129" s="214">
        <f t="shared" si="109"/>
        <v>3.9146E-2</v>
      </c>
      <c r="AW129" s="214">
        <f t="shared" si="109"/>
        <v>3.8346328333333332E-2</v>
      </c>
      <c r="AX129" s="214">
        <f t="shared" si="109"/>
        <v>0.14040500732142852</v>
      </c>
      <c r="AY129" s="214">
        <f t="shared" si="109"/>
        <v>5.2265199999999998E-2</v>
      </c>
      <c r="AZ129" s="214">
        <f t="shared" si="109"/>
        <v>5.8454499999999993E-2</v>
      </c>
      <c r="BA129" s="214">
        <f t="shared" si="109"/>
        <v>0.14498785271666664</v>
      </c>
      <c r="BB129" s="214">
        <f t="shared" si="109"/>
        <v>0.3295575435264001</v>
      </c>
      <c r="BC129" s="214">
        <f t="shared" si="109"/>
        <v>0.10487802857142857</v>
      </c>
      <c r="BD129" s="214">
        <f t="shared" si="109"/>
        <v>0.67945293056625888</v>
      </c>
      <c r="BE129" s="214">
        <f t="shared" si="109"/>
        <v>1.7476837499999998E-2</v>
      </c>
      <c r="BF129" s="214">
        <f t="shared" si="109"/>
        <v>0</v>
      </c>
      <c r="BG129" s="214">
        <f t="shared" si="109"/>
        <v>5.5570432692307672E-2</v>
      </c>
      <c r="BH129" s="214">
        <f t="shared" si="109"/>
        <v>7.1769650416666664E-2</v>
      </c>
      <c r="BI129" s="214">
        <f t="shared" si="109"/>
        <v>0</v>
      </c>
      <c r="BJ129" s="214">
        <f t="shared" si="109"/>
        <v>0</v>
      </c>
      <c r="BK129" s="214">
        <f t="shared" si="109"/>
        <v>3.5398916666666662E-2</v>
      </c>
      <c r="BL129" s="214">
        <f t="shared" si="109"/>
        <v>3.7034790623999995E-2</v>
      </c>
      <c r="BM129" s="214">
        <f t="shared" si="109"/>
        <v>0.14752487499999997</v>
      </c>
      <c r="BN129" s="214">
        <f t="shared" si="109"/>
        <v>0.31482112499999998</v>
      </c>
      <c r="BO129" s="214">
        <f t="shared" si="109"/>
        <v>9.2085674999999978E-2</v>
      </c>
      <c r="BP129" s="214">
        <f t="shared" si="109"/>
        <v>9.4927947916666658E-2</v>
      </c>
      <c r="BQ129" s="214">
        <f t="shared" si="109"/>
        <v>0.12250854166666666</v>
      </c>
      <c r="BR129" s="214">
        <f t="shared" si="109"/>
        <v>9.0456924250000001E-2</v>
      </c>
      <c r="BS129" s="214">
        <f t="shared" si="109"/>
        <v>1.2937499999999999E-2</v>
      </c>
      <c r="BT129" s="214">
        <f t="shared" si="109"/>
        <v>7.0977999999999996E-3</v>
      </c>
      <c r="BU129" s="214">
        <f t="shared" ref="J129:BU133" si="110">IF($C129&gt;BU$14,BU128,IF(AND(MONTH($C129)-MONTH(BU$5)=0,MOD((YEAR(BU$5)-YEAR($C129)),3)=0),BU128*(1+BU$16),BU128))</f>
        <v>3.7260000000000001E-3</v>
      </c>
      <c r="BV129" s="214">
        <f t="shared" si="102"/>
        <v>0.11546257969645436</v>
      </c>
      <c r="BW129" s="214">
        <f t="shared" si="103"/>
        <v>5.0904063216335407E-2</v>
      </c>
      <c r="BX129" s="214">
        <f t="shared" si="104"/>
        <v>1.7861232808330268E-2</v>
      </c>
      <c r="BY129" s="214">
        <f t="shared" si="105"/>
        <v>6.6853413834725844E-2</v>
      </c>
      <c r="BZ129" s="214">
        <f t="shared" si="106"/>
        <v>1.9626493576421676E-2</v>
      </c>
      <c r="CA129" s="295">
        <f t="shared" si="76"/>
        <v>5.179514908688776</v>
      </c>
      <c r="CB129" s="163">
        <f t="shared" si="89"/>
        <v>0.2</v>
      </c>
      <c r="CC129" s="163">
        <f t="shared" si="77"/>
        <v>0.53795149086887761</v>
      </c>
      <c r="CD129" s="163">
        <f t="shared" si="78"/>
        <v>0.22083333333333335</v>
      </c>
      <c r="CE129" s="165">
        <f t="shared" si="79"/>
        <v>4.4207300844865651</v>
      </c>
      <c r="CF129" s="163">
        <f>'Other Income'!$B$20/12</f>
        <v>1.0929316444444444</v>
      </c>
      <c r="CG129" s="302">
        <f t="shared" si="68"/>
        <v>5.7136617289310099</v>
      </c>
      <c r="CH129" s="295">
        <f t="shared" si="80"/>
        <v>4.9088071255565087</v>
      </c>
      <c r="CI129" s="163">
        <f t="shared" si="81"/>
        <v>0.2</v>
      </c>
      <c r="CJ129" s="163">
        <f t="shared" si="82"/>
        <v>0.51088071255565093</v>
      </c>
      <c r="CK129" s="163">
        <f t="shared" si="83"/>
        <v>0.22083333333333335</v>
      </c>
      <c r="CL129" s="165">
        <f t="shared" si="84"/>
        <v>4.1770930796675243</v>
      </c>
      <c r="CM129" s="296">
        <f t="shared" si="85"/>
        <v>5.470024724111969</v>
      </c>
    </row>
    <row r="130" spans="2:91" s="159" customFormat="1" x14ac:dyDescent="0.25">
      <c r="B130" s="257">
        <f t="shared" si="86"/>
        <v>109</v>
      </c>
      <c r="C130" s="255">
        <f t="shared" si="87"/>
        <v>48610</v>
      </c>
      <c r="D130" s="214">
        <f t="shared" si="88"/>
        <v>0.52514962412666888</v>
      </c>
      <c r="E130" s="214">
        <f t="shared" si="69"/>
        <v>0.16490137883333331</v>
      </c>
      <c r="F130" s="214">
        <f t="shared" si="69"/>
        <v>0.16101807799999998</v>
      </c>
      <c r="G130" s="214">
        <f t="shared" si="69"/>
        <v>9.9000000000000008E-3</v>
      </c>
      <c r="H130" s="214">
        <f t="shared" si="67"/>
        <v>1.8944812499999998E-2</v>
      </c>
      <c r="I130" s="214">
        <f t="shared" si="67"/>
        <v>3.2440924999999995E-2</v>
      </c>
      <c r="J130" s="214">
        <f t="shared" si="110"/>
        <v>5.7935418749999988E-2</v>
      </c>
      <c r="K130" s="214">
        <f t="shared" si="110"/>
        <v>5.9972068749999996E-2</v>
      </c>
      <c r="L130" s="214">
        <f t="shared" si="110"/>
        <v>2.4843162499999995E-2</v>
      </c>
      <c r="M130" s="214">
        <f t="shared" si="110"/>
        <v>3.364109374999999E-2</v>
      </c>
      <c r="N130" s="214">
        <f t="shared" si="110"/>
        <v>2.4796876983749994E-2</v>
      </c>
      <c r="O130" s="214">
        <f t="shared" si="110"/>
        <v>3.4999135937499995E-2</v>
      </c>
      <c r="P130" s="214">
        <f t="shared" si="110"/>
        <v>1.9749333333333334E-2</v>
      </c>
      <c r="Q130" s="214">
        <f t="shared" si="110"/>
        <v>0</v>
      </c>
      <c r="R130" s="214">
        <f t="shared" si="110"/>
        <v>4.6682486666666662E-2</v>
      </c>
      <c r="S130" s="214">
        <f t="shared" si="110"/>
        <v>8.7389477499999993E-2</v>
      </c>
      <c r="T130" s="214">
        <f t="shared" si="110"/>
        <v>0</v>
      </c>
      <c r="U130" s="214">
        <f t="shared" si="110"/>
        <v>0</v>
      </c>
      <c r="V130" s="214">
        <f t="shared" si="110"/>
        <v>1.6689949999999999E-2</v>
      </c>
      <c r="W130" s="214">
        <f t="shared" si="110"/>
        <v>1.8656066666666665E-2</v>
      </c>
      <c r="X130" s="214">
        <f t="shared" si="110"/>
        <v>1.7868077083333333E-2</v>
      </c>
      <c r="Y130" s="214">
        <f t="shared" si="110"/>
        <v>1.4406433333333335E-2</v>
      </c>
      <c r="Z130" s="214">
        <f t="shared" si="110"/>
        <v>2.6054208333333335E-2</v>
      </c>
      <c r="AA130" s="214">
        <f t="shared" si="110"/>
        <v>2.9756249999999995E-2</v>
      </c>
      <c r="AB130" s="214">
        <f t="shared" si="110"/>
        <v>2.8530292499999995E-2</v>
      </c>
      <c r="AC130" s="214">
        <f t="shared" si="110"/>
        <v>1.4957475E-2</v>
      </c>
      <c r="AD130" s="214">
        <f t="shared" si="110"/>
        <v>9.56498125E-3</v>
      </c>
      <c r="AE130" s="214">
        <f t="shared" si="110"/>
        <v>0</v>
      </c>
      <c r="AF130" s="214">
        <f t="shared" si="110"/>
        <v>0.16147690997760006</v>
      </c>
      <c r="AG130" s="214">
        <f t="shared" si="110"/>
        <v>0.17964099400000003</v>
      </c>
      <c r="AH130" s="214">
        <f t="shared" si="110"/>
        <v>0</v>
      </c>
      <c r="AI130" s="214">
        <f t="shared" si="110"/>
        <v>7.3829999999999998E-3</v>
      </c>
      <c r="AJ130" s="214">
        <f t="shared" si="110"/>
        <v>2.35934E-2</v>
      </c>
      <c r="AK130" s="214">
        <f t="shared" si="110"/>
        <v>0</v>
      </c>
      <c r="AL130" s="214">
        <f t="shared" si="110"/>
        <v>1.8825787499999996E-2</v>
      </c>
      <c r="AM130" s="214">
        <f t="shared" si="110"/>
        <v>2.2912312499999993E-2</v>
      </c>
      <c r="AN130" s="214">
        <f t="shared" si="110"/>
        <v>4.7421543749999996E-2</v>
      </c>
      <c r="AO130" s="214">
        <f t="shared" si="110"/>
        <v>2.9956652833333333E-2</v>
      </c>
      <c r="AP130" s="214">
        <f t="shared" si="110"/>
        <v>0.13890151374999998</v>
      </c>
      <c r="AQ130" s="214">
        <f t="shared" si="110"/>
        <v>0</v>
      </c>
      <c r="AR130" s="214">
        <f t="shared" si="110"/>
        <v>4.0790323762499997E-2</v>
      </c>
      <c r="AS130" s="214">
        <f t="shared" si="110"/>
        <v>2.0293762499999996E-2</v>
      </c>
      <c r="AT130" s="214">
        <f t="shared" si="110"/>
        <v>1.5897552083333336E-2</v>
      </c>
      <c r="AU130" s="214">
        <f t="shared" si="110"/>
        <v>3.2035358333333333E-2</v>
      </c>
      <c r="AV130" s="214">
        <f t="shared" si="110"/>
        <v>3.9146E-2</v>
      </c>
      <c r="AW130" s="214">
        <f t="shared" si="110"/>
        <v>3.8346328333333332E-2</v>
      </c>
      <c r="AX130" s="214">
        <f t="shared" si="110"/>
        <v>0.14040500732142852</v>
      </c>
      <c r="AY130" s="214">
        <f t="shared" si="110"/>
        <v>5.2265199999999998E-2</v>
      </c>
      <c r="AZ130" s="214">
        <f t="shared" si="110"/>
        <v>5.8454499999999993E-2</v>
      </c>
      <c r="BA130" s="214">
        <f t="shared" si="110"/>
        <v>0.14498785271666664</v>
      </c>
      <c r="BB130" s="214">
        <f t="shared" si="110"/>
        <v>0.3295575435264001</v>
      </c>
      <c r="BC130" s="214">
        <f t="shared" si="110"/>
        <v>0.10487802857142857</v>
      </c>
      <c r="BD130" s="214">
        <f t="shared" si="110"/>
        <v>0.67945293056625888</v>
      </c>
      <c r="BE130" s="214">
        <f t="shared" si="110"/>
        <v>1.7476837499999998E-2</v>
      </c>
      <c r="BF130" s="214">
        <f t="shared" si="110"/>
        <v>0</v>
      </c>
      <c r="BG130" s="214">
        <f t="shared" si="110"/>
        <v>5.5570432692307672E-2</v>
      </c>
      <c r="BH130" s="214">
        <f t="shared" si="110"/>
        <v>7.1769650416666664E-2</v>
      </c>
      <c r="BI130" s="214">
        <f t="shared" si="110"/>
        <v>0</v>
      </c>
      <c r="BJ130" s="214">
        <f t="shared" si="110"/>
        <v>0</v>
      </c>
      <c r="BK130" s="214">
        <f t="shared" si="110"/>
        <v>3.5398916666666662E-2</v>
      </c>
      <c r="BL130" s="214">
        <f t="shared" si="110"/>
        <v>3.7034790623999995E-2</v>
      </c>
      <c r="BM130" s="214">
        <f t="shared" si="110"/>
        <v>0.14752487499999997</v>
      </c>
      <c r="BN130" s="214">
        <f t="shared" si="110"/>
        <v>0.31482112499999998</v>
      </c>
      <c r="BO130" s="214">
        <f t="shared" si="110"/>
        <v>9.2085674999999978E-2</v>
      </c>
      <c r="BP130" s="214">
        <f t="shared" si="110"/>
        <v>9.4927947916666658E-2</v>
      </c>
      <c r="BQ130" s="214">
        <f t="shared" si="110"/>
        <v>0.12250854166666666</v>
      </c>
      <c r="BR130" s="214">
        <f t="shared" si="110"/>
        <v>9.0456924250000001E-2</v>
      </c>
      <c r="BS130" s="214">
        <f t="shared" si="110"/>
        <v>1.2937499999999999E-2</v>
      </c>
      <c r="BT130" s="214">
        <f t="shared" si="110"/>
        <v>7.0977999999999996E-3</v>
      </c>
      <c r="BU130" s="214">
        <f t="shared" si="110"/>
        <v>3.7260000000000001E-3</v>
      </c>
      <c r="BV130" s="214">
        <f t="shared" si="102"/>
        <v>0.11546257969645436</v>
      </c>
      <c r="BW130" s="214">
        <f t="shared" si="103"/>
        <v>5.0904063216335407E-2</v>
      </c>
      <c r="BX130" s="214">
        <f t="shared" si="104"/>
        <v>1.7861232808330268E-2</v>
      </c>
      <c r="BY130" s="214">
        <f t="shared" si="105"/>
        <v>6.6853413834725844E-2</v>
      </c>
      <c r="BZ130" s="214">
        <f t="shared" si="106"/>
        <v>1.9626493576421676E-2</v>
      </c>
      <c r="CA130" s="295">
        <f t="shared" si="76"/>
        <v>5.179514908688776</v>
      </c>
      <c r="CB130" s="303">
        <f>+CB129*(1+CB16)</f>
        <v>0.2</v>
      </c>
      <c r="CC130" s="163">
        <f t="shared" si="77"/>
        <v>0.53795149086887761</v>
      </c>
      <c r="CD130" s="163">
        <f t="shared" si="78"/>
        <v>0.22083333333333335</v>
      </c>
      <c r="CE130" s="165">
        <f t="shared" si="79"/>
        <v>4.4207300844865651</v>
      </c>
      <c r="CF130" s="163">
        <f>'Other Income'!$B$20/12</f>
        <v>1.0929316444444444</v>
      </c>
      <c r="CG130" s="302">
        <f t="shared" si="68"/>
        <v>5.7136617289310099</v>
      </c>
      <c r="CH130" s="295">
        <f t="shared" si="80"/>
        <v>4.9088071255565087</v>
      </c>
      <c r="CI130" s="163">
        <f t="shared" si="81"/>
        <v>0.2</v>
      </c>
      <c r="CJ130" s="163">
        <f t="shared" si="82"/>
        <v>0.51088071255565093</v>
      </c>
      <c r="CK130" s="163">
        <f t="shared" si="83"/>
        <v>0.22083333333333335</v>
      </c>
      <c r="CL130" s="165">
        <f t="shared" si="84"/>
        <v>4.1770930796675243</v>
      </c>
      <c r="CM130" s="296">
        <f t="shared" si="85"/>
        <v>5.470024724111969</v>
      </c>
    </row>
    <row r="131" spans="2:91" s="159" customFormat="1" x14ac:dyDescent="0.25">
      <c r="B131" s="257">
        <f t="shared" si="86"/>
        <v>110</v>
      </c>
      <c r="C131" s="255">
        <f t="shared" si="87"/>
        <v>48638</v>
      </c>
      <c r="D131" s="214">
        <f t="shared" si="88"/>
        <v>0.52514962412666888</v>
      </c>
      <c r="E131" s="214">
        <f t="shared" si="69"/>
        <v>0.16490137883333331</v>
      </c>
      <c r="F131" s="214">
        <f t="shared" si="69"/>
        <v>0.16101807799999998</v>
      </c>
      <c r="G131" s="214">
        <f t="shared" si="69"/>
        <v>9.9000000000000008E-3</v>
      </c>
      <c r="H131" s="214">
        <f t="shared" si="67"/>
        <v>1.8944812499999998E-2</v>
      </c>
      <c r="I131" s="214">
        <f t="shared" si="67"/>
        <v>3.2440924999999995E-2</v>
      </c>
      <c r="J131" s="214">
        <f t="shared" si="110"/>
        <v>5.7935418749999988E-2</v>
      </c>
      <c r="K131" s="214">
        <f t="shared" si="110"/>
        <v>5.9972068749999996E-2</v>
      </c>
      <c r="L131" s="214">
        <f t="shared" si="110"/>
        <v>2.4843162499999995E-2</v>
      </c>
      <c r="M131" s="214">
        <f t="shared" si="110"/>
        <v>3.364109374999999E-2</v>
      </c>
      <c r="N131" s="214">
        <f t="shared" si="110"/>
        <v>2.4796876983749994E-2</v>
      </c>
      <c r="O131" s="214">
        <f t="shared" si="110"/>
        <v>3.4999135937499995E-2</v>
      </c>
      <c r="P131" s="214">
        <f t="shared" si="110"/>
        <v>1.9749333333333334E-2</v>
      </c>
      <c r="Q131" s="214">
        <f t="shared" si="110"/>
        <v>0</v>
      </c>
      <c r="R131" s="214">
        <f t="shared" si="110"/>
        <v>4.6682486666666662E-2</v>
      </c>
      <c r="S131" s="214">
        <f t="shared" si="110"/>
        <v>8.7389477499999993E-2</v>
      </c>
      <c r="T131" s="214">
        <f t="shared" si="110"/>
        <v>0</v>
      </c>
      <c r="U131" s="214">
        <f t="shared" si="110"/>
        <v>0</v>
      </c>
      <c r="V131" s="214">
        <f t="shared" si="110"/>
        <v>1.6689949999999999E-2</v>
      </c>
      <c r="W131" s="214">
        <f t="shared" si="110"/>
        <v>1.8656066666666665E-2</v>
      </c>
      <c r="X131" s="214">
        <f t="shared" si="110"/>
        <v>1.7868077083333333E-2</v>
      </c>
      <c r="Y131" s="214">
        <f t="shared" si="110"/>
        <v>1.4406433333333335E-2</v>
      </c>
      <c r="Z131" s="214">
        <f t="shared" si="110"/>
        <v>2.6054208333333335E-2</v>
      </c>
      <c r="AA131" s="214">
        <f t="shared" si="110"/>
        <v>2.9756249999999995E-2</v>
      </c>
      <c r="AB131" s="214">
        <f t="shared" si="110"/>
        <v>2.8530292499999995E-2</v>
      </c>
      <c r="AC131" s="214">
        <f t="shared" si="110"/>
        <v>1.4957475E-2</v>
      </c>
      <c r="AD131" s="214">
        <f t="shared" si="110"/>
        <v>9.56498125E-3</v>
      </c>
      <c r="AE131" s="214">
        <f t="shared" si="110"/>
        <v>0</v>
      </c>
      <c r="AF131" s="214">
        <f t="shared" si="110"/>
        <v>0.16147690997760006</v>
      </c>
      <c r="AG131" s="214">
        <f t="shared" si="110"/>
        <v>0.17964099400000003</v>
      </c>
      <c r="AH131" s="214">
        <f t="shared" si="110"/>
        <v>0</v>
      </c>
      <c r="AI131" s="214">
        <f t="shared" si="110"/>
        <v>7.3829999999999998E-3</v>
      </c>
      <c r="AJ131" s="214">
        <f t="shared" si="110"/>
        <v>2.35934E-2</v>
      </c>
      <c r="AK131" s="214">
        <f t="shared" si="110"/>
        <v>0</v>
      </c>
      <c r="AL131" s="214">
        <f t="shared" si="110"/>
        <v>1.8825787499999996E-2</v>
      </c>
      <c r="AM131" s="214">
        <f t="shared" si="110"/>
        <v>2.2912312499999993E-2</v>
      </c>
      <c r="AN131" s="214">
        <f t="shared" si="110"/>
        <v>4.7421543749999996E-2</v>
      </c>
      <c r="AO131" s="214">
        <f t="shared" si="110"/>
        <v>2.9956652833333333E-2</v>
      </c>
      <c r="AP131" s="214">
        <f t="shared" si="110"/>
        <v>0.13890151374999998</v>
      </c>
      <c r="AQ131" s="214">
        <f t="shared" si="110"/>
        <v>0</v>
      </c>
      <c r="AR131" s="214">
        <f t="shared" si="110"/>
        <v>4.0790323762499997E-2</v>
      </c>
      <c r="AS131" s="214">
        <f t="shared" si="110"/>
        <v>2.0293762499999996E-2</v>
      </c>
      <c r="AT131" s="214">
        <f t="shared" si="110"/>
        <v>1.5897552083333336E-2</v>
      </c>
      <c r="AU131" s="214">
        <f t="shared" si="110"/>
        <v>3.2035358333333333E-2</v>
      </c>
      <c r="AV131" s="214">
        <f t="shared" si="110"/>
        <v>3.9146E-2</v>
      </c>
      <c r="AW131" s="214">
        <f t="shared" si="110"/>
        <v>3.8346328333333332E-2</v>
      </c>
      <c r="AX131" s="214">
        <f t="shared" si="110"/>
        <v>0.14040500732142852</v>
      </c>
      <c r="AY131" s="214">
        <f t="shared" si="110"/>
        <v>5.2265199999999998E-2</v>
      </c>
      <c r="AZ131" s="214">
        <f t="shared" si="110"/>
        <v>5.8454499999999993E-2</v>
      </c>
      <c r="BA131" s="214">
        <f t="shared" si="110"/>
        <v>0.14498785271666664</v>
      </c>
      <c r="BB131" s="214">
        <f t="shared" si="110"/>
        <v>0.3295575435264001</v>
      </c>
      <c r="BC131" s="214">
        <f t="shared" si="110"/>
        <v>0.10487802857142857</v>
      </c>
      <c r="BD131" s="214">
        <f t="shared" si="110"/>
        <v>0.67945293056625888</v>
      </c>
      <c r="BE131" s="214">
        <f t="shared" si="110"/>
        <v>1.7476837499999998E-2</v>
      </c>
      <c r="BF131" s="214">
        <f t="shared" si="110"/>
        <v>0</v>
      </c>
      <c r="BG131" s="214">
        <f t="shared" si="110"/>
        <v>5.5570432692307672E-2</v>
      </c>
      <c r="BH131" s="214">
        <f t="shared" si="110"/>
        <v>7.1769650416666664E-2</v>
      </c>
      <c r="BI131" s="214">
        <f t="shared" si="110"/>
        <v>0</v>
      </c>
      <c r="BJ131" s="214">
        <f t="shared" si="110"/>
        <v>0</v>
      </c>
      <c r="BK131" s="214">
        <f t="shared" si="110"/>
        <v>3.5398916666666662E-2</v>
      </c>
      <c r="BL131" s="214">
        <f t="shared" si="110"/>
        <v>3.7034790623999995E-2</v>
      </c>
      <c r="BM131" s="214">
        <f t="shared" si="110"/>
        <v>0.14752487499999997</v>
      </c>
      <c r="BN131" s="214">
        <f t="shared" si="110"/>
        <v>0.31482112499999998</v>
      </c>
      <c r="BO131" s="214">
        <f t="shared" si="110"/>
        <v>9.2085674999999978E-2</v>
      </c>
      <c r="BP131" s="214">
        <f t="shared" si="110"/>
        <v>9.4927947916666658E-2</v>
      </c>
      <c r="BQ131" s="214">
        <f t="shared" si="110"/>
        <v>0.12250854166666666</v>
      </c>
      <c r="BR131" s="214">
        <f t="shared" si="110"/>
        <v>9.0456924250000001E-2</v>
      </c>
      <c r="BS131" s="214">
        <f t="shared" si="110"/>
        <v>1.2937499999999999E-2</v>
      </c>
      <c r="BT131" s="214">
        <f t="shared" si="110"/>
        <v>7.0977999999999996E-3</v>
      </c>
      <c r="BU131" s="214">
        <f t="shared" si="110"/>
        <v>3.7260000000000001E-3</v>
      </c>
      <c r="BV131" s="214">
        <f t="shared" si="102"/>
        <v>0.11546257969645436</v>
      </c>
      <c r="BW131" s="214">
        <f t="shared" si="103"/>
        <v>5.0904063216335407E-2</v>
      </c>
      <c r="BX131" s="214">
        <f t="shared" si="104"/>
        <v>1.7861232808330268E-2</v>
      </c>
      <c r="BY131" s="214">
        <f t="shared" si="105"/>
        <v>6.6853413834725844E-2</v>
      </c>
      <c r="BZ131" s="214">
        <f t="shared" si="106"/>
        <v>1.9626493576421676E-2</v>
      </c>
      <c r="CA131" s="295">
        <f t="shared" si="76"/>
        <v>5.179514908688776</v>
      </c>
      <c r="CB131" s="163">
        <f t="shared" si="89"/>
        <v>0.2</v>
      </c>
      <c r="CC131" s="163">
        <f t="shared" si="77"/>
        <v>0.53795149086887761</v>
      </c>
      <c r="CD131" s="163">
        <f t="shared" si="78"/>
        <v>0.22083333333333335</v>
      </c>
      <c r="CE131" s="165">
        <f t="shared" si="79"/>
        <v>4.4207300844865651</v>
      </c>
      <c r="CF131" s="163">
        <f>'Other Income'!$B$20/12</f>
        <v>1.0929316444444444</v>
      </c>
      <c r="CG131" s="302">
        <f t="shared" si="68"/>
        <v>5.7136617289310099</v>
      </c>
      <c r="CH131" s="295">
        <f t="shared" si="80"/>
        <v>4.9088071255565087</v>
      </c>
      <c r="CI131" s="163">
        <f t="shared" si="81"/>
        <v>0.2</v>
      </c>
      <c r="CJ131" s="163">
        <f t="shared" si="82"/>
        <v>0.51088071255565093</v>
      </c>
      <c r="CK131" s="163">
        <f t="shared" si="83"/>
        <v>0.22083333333333335</v>
      </c>
      <c r="CL131" s="165">
        <f t="shared" si="84"/>
        <v>4.1770930796675243</v>
      </c>
      <c r="CM131" s="296">
        <f t="shared" si="85"/>
        <v>5.470024724111969</v>
      </c>
    </row>
    <row r="132" spans="2:91" s="159" customFormat="1" x14ac:dyDescent="0.25">
      <c r="B132" s="257">
        <f t="shared" si="86"/>
        <v>111</v>
      </c>
      <c r="C132" s="255">
        <f t="shared" si="87"/>
        <v>48669</v>
      </c>
      <c r="D132" s="214">
        <f t="shared" si="88"/>
        <v>0.52514962412666888</v>
      </c>
      <c r="E132" s="214">
        <f t="shared" si="69"/>
        <v>0.16490137883333331</v>
      </c>
      <c r="F132" s="214">
        <f t="shared" si="69"/>
        <v>0.16101807799999998</v>
      </c>
      <c r="G132" s="214">
        <f t="shared" si="69"/>
        <v>9.9000000000000008E-3</v>
      </c>
      <c r="H132" s="214">
        <f t="shared" si="67"/>
        <v>1.8944812499999998E-2</v>
      </c>
      <c r="I132" s="214">
        <f t="shared" si="67"/>
        <v>3.2440924999999995E-2</v>
      </c>
      <c r="J132" s="214">
        <f t="shared" si="110"/>
        <v>5.7935418749999988E-2</v>
      </c>
      <c r="K132" s="214">
        <f t="shared" si="110"/>
        <v>5.9972068749999996E-2</v>
      </c>
      <c r="L132" s="214">
        <f t="shared" si="110"/>
        <v>2.4843162499999995E-2</v>
      </c>
      <c r="M132" s="214">
        <f t="shared" si="110"/>
        <v>3.364109374999999E-2</v>
      </c>
      <c r="N132" s="214">
        <f t="shared" si="110"/>
        <v>2.4796876983749994E-2</v>
      </c>
      <c r="O132" s="214">
        <f t="shared" si="110"/>
        <v>3.4999135937499995E-2</v>
      </c>
      <c r="P132" s="214">
        <f t="shared" si="110"/>
        <v>1.9749333333333334E-2</v>
      </c>
      <c r="Q132" s="214">
        <f t="shared" si="110"/>
        <v>0</v>
      </c>
      <c r="R132" s="214">
        <f t="shared" si="110"/>
        <v>4.6682486666666662E-2</v>
      </c>
      <c r="S132" s="214">
        <f t="shared" si="110"/>
        <v>8.7389477499999993E-2</v>
      </c>
      <c r="T132" s="214">
        <f t="shared" si="110"/>
        <v>0</v>
      </c>
      <c r="U132" s="214">
        <f t="shared" si="110"/>
        <v>0</v>
      </c>
      <c r="V132" s="214">
        <f t="shared" si="110"/>
        <v>1.6689949999999999E-2</v>
      </c>
      <c r="W132" s="214">
        <f t="shared" si="110"/>
        <v>1.8656066666666665E-2</v>
      </c>
      <c r="X132" s="214">
        <f t="shared" si="110"/>
        <v>1.7868077083333333E-2</v>
      </c>
      <c r="Y132" s="214">
        <f t="shared" si="110"/>
        <v>1.4406433333333335E-2</v>
      </c>
      <c r="Z132" s="214">
        <f t="shared" si="110"/>
        <v>2.6054208333333335E-2</v>
      </c>
      <c r="AA132" s="214">
        <f t="shared" si="110"/>
        <v>2.9756249999999995E-2</v>
      </c>
      <c r="AB132" s="214">
        <f t="shared" si="110"/>
        <v>2.8530292499999995E-2</v>
      </c>
      <c r="AC132" s="214">
        <f t="shared" si="110"/>
        <v>1.4957475E-2</v>
      </c>
      <c r="AD132" s="214">
        <f t="shared" si="110"/>
        <v>9.56498125E-3</v>
      </c>
      <c r="AE132" s="214">
        <f t="shared" si="110"/>
        <v>0</v>
      </c>
      <c r="AF132" s="214">
        <f t="shared" si="110"/>
        <v>0.16147690997760006</v>
      </c>
      <c r="AG132" s="214">
        <f t="shared" si="110"/>
        <v>0.17964099400000003</v>
      </c>
      <c r="AH132" s="214">
        <f t="shared" si="110"/>
        <v>0</v>
      </c>
      <c r="AI132" s="214">
        <f t="shared" si="110"/>
        <v>7.3829999999999998E-3</v>
      </c>
      <c r="AJ132" s="214">
        <f t="shared" si="110"/>
        <v>2.35934E-2</v>
      </c>
      <c r="AK132" s="214">
        <f t="shared" si="110"/>
        <v>0</v>
      </c>
      <c r="AL132" s="214">
        <f t="shared" si="110"/>
        <v>1.8825787499999996E-2</v>
      </c>
      <c r="AM132" s="214">
        <f t="shared" si="110"/>
        <v>2.2912312499999993E-2</v>
      </c>
      <c r="AN132" s="214">
        <f t="shared" si="110"/>
        <v>4.7421543749999996E-2</v>
      </c>
      <c r="AO132" s="214">
        <f t="shared" si="110"/>
        <v>2.9956652833333333E-2</v>
      </c>
      <c r="AP132" s="214">
        <f t="shared" si="110"/>
        <v>0.13890151374999998</v>
      </c>
      <c r="AQ132" s="214">
        <f t="shared" si="110"/>
        <v>0</v>
      </c>
      <c r="AR132" s="214">
        <f t="shared" si="110"/>
        <v>4.0790323762499997E-2</v>
      </c>
      <c r="AS132" s="214">
        <f t="shared" si="110"/>
        <v>2.0293762499999996E-2</v>
      </c>
      <c r="AT132" s="214">
        <f t="shared" si="110"/>
        <v>1.5897552083333336E-2</v>
      </c>
      <c r="AU132" s="214">
        <f t="shared" si="110"/>
        <v>3.2035358333333333E-2</v>
      </c>
      <c r="AV132" s="214">
        <f t="shared" si="110"/>
        <v>3.9146E-2</v>
      </c>
      <c r="AW132" s="214">
        <f t="shared" si="110"/>
        <v>3.8346328333333332E-2</v>
      </c>
      <c r="AX132" s="214">
        <f t="shared" si="110"/>
        <v>0.14040500732142852</v>
      </c>
      <c r="AY132" s="214">
        <f t="shared" si="110"/>
        <v>5.2265199999999998E-2</v>
      </c>
      <c r="AZ132" s="214">
        <f t="shared" si="110"/>
        <v>5.8454499999999993E-2</v>
      </c>
      <c r="BA132" s="214">
        <f t="shared" si="110"/>
        <v>0.14498785271666664</v>
      </c>
      <c r="BB132" s="214">
        <f t="shared" si="110"/>
        <v>0.3295575435264001</v>
      </c>
      <c r="BC132" s="214">
        <f t="shared" si="110"/>
        <v>0.10487802857142857</v>
      </c>
      <c r="BD132" s="214">
        <f t="shared" si="110"/>
        <v>0.67945293056625888</v>
      </c>
      <c r="BE132" s="214">
        <f t="shared" si="110"/>
        <v>1.7476837499999998E-2</v>
      </c>
      <c r="BF132" s="214">
        <f t="shared" si="110"/>
        <v>0</v>
      </c>
      <c r="BG132" s="214">
        <f t="shared" si="110"/>
        <v>5.5570432692307672E-2</v>
      </c>
      <c r="BH132" s="214">
        <f t="shared" si="110"/>
        <v>7.1769650416666664E-2</v>
      </c>
      <c r="BI132" s="214">
        <f t="shared" si="110"/>
        <v>0</v>
      </c>
      <c r="BJ132" s="214">
        <f t="shared" si="110"/>
        <v>0</v>
      </c>
      <c r="BK132" s="214">
        <f t="shared" si="110"/>
        <v>3.5398916666666662E-2</v>
      </c>
      <c r="BL132" s="214">
        <f t="shared" si="110"/>
        <v>3.7034790623999995E-2</v>
      </c>
      <c r="BM132" s="214">
        <f t="shared" si="110"/>
        <v>0.14752487499999997</v>
      </c>
      <c r="BN132" s="214">
        <f t="shared" si="110"/>
        <v>0.31482112499999998</v>
      </c>
      <c r="BO132" s="214">
        <f t="shared" si="110"/>
        <v>9.2085674999999978E-2</v>
      </c>
      <c r="BP132" s="214">
        <f t="shared" si="110"/>
        <v>9.4927947916666658E-2</v>
      </c>
      <c r="BQ132" s="214">
        <f t="shared" si="110"/>
        <v>0.12250854166666666</v>
      </c>
      <c r="BR132" s="214">
        <f t="shared" si="110"/>
        <v>9.0456924250000001E-2</v>
      </c>
      <c r="BS132" s="214">
        <f t="shared" si="110"/>
        <v>1.2937499999999999E-2</v>
      </c>
      <c r="BT132" s="214">
        <f t="shared" si="110"/>
        <v>7.0977999999999996E-3</v>
      </c>
      <c r="BU132" s="214">
        <f t="shared" si="110"/>
        <v>3.7260000000000001E-3</v>
      </c>
      <c r="BV132" s="214">
        <f t="shared" si="102"/>
        <v>0.11546257969645436</v>
      </c>
      <c r="BW132" s="214">
        <f t="shared" si="103"/>
        <v>5.0904063216335407E-2</v>
      </c>
      <c r="BX132" s="214">
        <f t="shared" si="104"/>
        <v>1.7861232808330268E-2</v>
      </c>
      <c r="BY132" s="214">
        <f t="shared" si="105"/>
        <v>6.6853413834725844E-2</v>
      </c>
      <c r="BZ132" s="214">
        <f t="shared" si="106"/>
        <v>1.9626493576421676E-2</v>
      </c>
      <c r="CA132" s="295">
        <f t="shared" si="76"/>
        <v>5.179514908688776</v>
      </c>
      <c r="CB132" s="163">
        <f t="shared" si="89"/>
        <v>0.2</v>
      </c>
      <c r="CC132" s="163">
        <f t="shared" si="77"/>
        <v>0.53795149086887761</v>
      </c>
      <c r="CD132" s="163">
        <f t="shared" si="78"/>
        <v>0.22083333333333335</v>
      </c>
      <c r="CE132" s="165">
        <f t="shared" si="79"/>
        <v>4.4207300844865651</v>
      </c>
      <c r="CF132" s="163">
        <f>'Other Income'!$B$20/12</f>
        <v>1.0929316444444444</v>
      </c>
      <c r="CG132" s="302">
        <f t="shared" si="68"/>
        <v>5.7136617289310099</v>
      </c>
      <c r="CH132" s="295">
        <f t="shared" si="80"/>
        <v>4.9088071255565087</v>
      </c>
      <c r="CI132" s="163">
        <f t="shared" si="81"/>
        <v>0.2</v>
      </c>
      <c r="CJ132" s="163">
        <f t="shared" si="82"/>
        <v>0.51088071255565093</v>
      </c>
      <c r="CK132" s="163">
        <f t="shared" si="83"/>
        <v>0.22083333333333335</v>
      </c>
      <c r="CL132" s="165">
        <f t="shared" si="84"/>
        <v>4.1770930796675243</v>
      </c>
      <c r="CM132" s="296">
        <f t="shared" si="85"/>
        <v>5.470024724111969</v>
      </c>
    </row>
    <row r="133" spans="2:91" s="159" customFormat="1" x14ac:dyDescent="0.25">
      <c r="B133" s="257">
        <f t="shared" si="86"/>
        <v>112</v>
      </c>
      <c r="C133" s="255">
        <f t="shared" si="87"/>
        <v>48699</v>
      </c>
      <c r="D133" s="214">
        <f t="shared" si="88"/>
        <v>0.52514962412666888</v>
      </c>
      <c r="E133" s="214">
        <f t="shared" si="69"/>
        <v>0.16490137883333331</v>
      </c>
      <c r="F133" s="214">
        <f t="shared" si="69"/>
        <v>0.16101807799999998</v>
      </c>
      <c r="G133" s="214">
        <f t="shared" si="69"/>
        <v>9.9000000000000008E-3</v>
      </c>
      <c r="H133" s="214">
        <f t="shared" si="67"/>
        <v>1.8944812499999998E-2</v>
      </c>
      <c r="I133" s="214">
        <f t="shared" si="67"/>
        <v>3.2440924999999995E-2</v>
      </c>
      <c r="J133" s="214">
        <f t="shared" si="110"/>
        <v>5.7935418749999988E-2</v>
      </c>
      <c r="K133" s="214">
        <f t="shared" si="110"/>
        <v>5.9972068749999996E-2</v>
      </c>
      <c r="L133" s="214">
        <f t="shared" si="110"/>
        <v>2.4843162499999995E-2</v>
      </c>
      <c r="M133" s="214">
        <f t="shared" si="110"/>
        <v>3.364109374999999E-2</v>
      </c>
      <c r="N133" s="214">
        <f t="shared" si="110"/>
        <v>2.4796876983749994E-2</v>
      </c>
      <c r="O133" s="214">
        <f t="shared" si="110"/>
        <v>3.4999135937499995E-2</v>
      </c>
      <c r="P133" s="214">
        <f t="shared" si="110"/>
        <v>1.9749333333333334E-2</v>
      </c>
      <c r="Q133" s="214">
        <f t="shared" si="110"/>
        <v>0</v>
      </c>
      <c r="R133" s="214">
        <f t="shared" si="110"/>
        <v>4.6682486666666662E-2</v>
      </c>
      <c r="S133" s="214">
        <f t="shared" si="110"/>
        <v>8.7389477499999993E-2</v>
      </c>
      <c r="T133" s="214">
        <f t="shared" si="110"/>
        <v>0</v>
      </c>
      <c r="U133" s="214">
        <f t="shared" si="110"/>
        <v>0</v>
      </c>
      <c r="V133" s="214">
        <f t="shared" si="110"/>
        <v>1.6689949999999999E-2</v>
      </c>
      <c r="W133" s="214">
        <f t="shared" si="110"/>
        <v>1.8656066666666665E-2</v>
      </c>
      <c r="X133" s="214">
        <f t="shared" si="110"/>
        <v>1.7868077083333333E-2</v>
      </c>
      <c r="Y133" s="214">
        <f t="shared" si="110"/>
        <v>1.4406433333333335E-2</v>
      </c>
      <c r="Z133" s="214">
        <f t="shared" si="110"/>
        <v>2.6054208333333335E-2</v>
      </c>
      <c r="AA133" s="214">
        <f t="shared" si="110"/>
        <v>2.9756249999999995E-2</v>
      </c>
      <c r="AB133" s="214">
        <f t="shared" si="110"/>
        <v>2.8530292499999995E-2</v>
      </c>
      <c r="AC133" s="214">
        <f t="shared" si="110"/>
        <v>1.4957475E-2</v>
      </c>
      <c r="AD133" s="214">
        <f t="shared" si="110"/>
        <v>9.56498125E-3</v>
      </c>
      <c r="AE133" s="214">
        <f t="shared" si="110"/>
        <v>0</v>
      </c>
      <c r="AF133" s="214">
        <f t="shared" si="110"/>
        <v>0.16147690997760006</v>
      </c>
      <c r="AG133" s="214">
        <f t="shared" si="110"/>
        <v>0.17964099400000003</v>
      </c>
      <c r="AH133" s="214">
        <f t="shared" si="110"/>
        <v>0</v>
      </c>
      <c r="AI133" s="214">
        <f t="shared" si="110"/>
        <v>7.3829999999999998E-3</v>
      </c>
      <c r="AJ133" s="214">
        <f t="shared" si="110"/>
        <v>2.35934E-2</v>
      </c>
      <c r="AK133" s="214">
        <f t="shared" si="110"/>
        <v>0</v>
      </c>
      <c r="AL133" s="214">
        <f t="shared" si="110"/>
        <v>1.8825787499999996E-2</v>
      </c>
      <c r="AM133" s="214">
        <f t="shared" si="110"/>
        <v>2.2912312499999993E-2</v>
      </c>
      <c r="AN133" s="214">
        <f t="shared" si="110"/>
        <v>4.7421543749999996E-2</v>
      </c>
      <c r="AO133" s="214">
        <f t="shared" si="110"/>
        <v>2.9956652833333333E-2</v>
      </c>
      <c r="AP133" s="214">
        <f t="shared" si="110"/>
        <v>0.13890151374999998</v>
      </c>
      <c r="AQ133" s="214">
        <f t="shared" si="110"/>
        <v>0</v>
      </c>
      <c r="AR133" s="214">
        <f t="shared" si="110"/>
        <v>4.0790323762499997E-2</v>
      </c>
      <c r="AS133" s="214">
        <f t="shared" si="110"/>
        <v>2.0293762499999996E-2</v>
      </c>
      <c r="AT133" s="214">
        <f t="shared" si="110"/>
        <v>1.5897552083333336E-2</v>
      </c>
      <c r="AU133" s="214">
        <f t="shared" si="110"/>
        <v>3.2035358333333333E-2</v>
      </c>
      <c r="AV133" s="214">
        <f t="shared" si="110"/>
        <v>3.9146E-2</v>
      </c>
      <c r="AW133" s="214">
        <f t="shared" si="110"/>
        <v>3.8346328333333332E-2</v>
      </c>
      <c r="AX133" s="214">
        <f t="shared" si="110"/>
        <v>0.14040500732142852</v>
      </c>
      <c r="AY133" s="214">
        <f t="shared" si="110"/>
        <v>5.2265199999999998E-2</v>
      </c>
      <c r="AZ133" s="214">
        <f t="shared" si="110"/>
        <v>5.8454499999999993E-2</v>
      </c>
      <c r="BA133" s="214">
        <f t="shared" si="110"/>
        <v>0.14498785271666664</v>
      </c>
      <c r="BB133" s="214">
        <f t="shared" si="110"/>
        <v>0.3295575435264001</v>
      </c>
      <c r="BC133" s="214">
        <f t="shared" si="110"/>
        <v>0.10487802857142857</v>
      </c>
      <c r="BD133" s="214">
        <f t="shared" si="110"/>
        <v>0.67945293056625888</v>
      </c>
      <c r="BE133" s="214">
        <f t="shared" si="110"/>
        <v>1.7476837499999998E-2</v>
      </c>
      <c r="BF133" s="214">
        <f t="shared" si="110"/>
        <v>0</v>
      </c>
      <c r="BG133" s="214">
        <f t="shared" si="110"/>
        <v>5.5570432692307672E-2</v>
      </c>
      <c r="BH133" s="214">
        <f t="shared" si="110"/>
        <v>7.1769650416666664E-2</v>
      </c>
      <c r="BI133" s="214">
        <f t="shared" si="110"/>
        <v>0</v>
      </c>
      <c r="BJ133" s="214">
        <f t="shared" si="110"/>
        <v>0</v>
      </c>
      <c r="BK133" s="214">
        <f t="shared" si="110"/>
        <v>3.5398916666666662E-2</v>
      </c>
      <c r="BL133" s="214">
        <f t="shared" si="110"/>
        <v>3.7034790623999995E-2</v>
      </c>
      <c r="BM133" s="214">
        <f t="shared" si="110"/>
        <v>0.14752487499999997</v>
      </c>
      <c r="BN133" s="214">
        <f t="shared" si="110"/>
        <v>0.31482112499999998</v>
      </c>
      <c r="BO133" s="214">
        <f t="shared" si="110"/>
        <v>9.2085674999999978E-2</v>
      </c>
      <c r="BP133" s="214">
        <f t="shared" si="110"/>
        <v>9.4927947916666658E-2</v>
      </c>
      <c r="BQ133" s="214">
        <f t="shared" si="110"/>
        <v>0.12250854166666666</v>
      </c>
      <c r="BR133" s="214">
        <f t="shared" si="110"/>
        <v>9.0456924250000001E-2</v>
      </c>
      <c r="BS133" s="214">
        <f t="shared" si="110"/>
        <v>1.2937499999999999E-2</v>
      </c>
      <c r="BT133" s="214">
        <f t="shared" ref="BT133:BU133" si="111">IF($C133&gt;BT$14,BT132,IF(AND(MONTH($C133)-MONTH(BT$5)=0,MOD((YEAR(BT$5)-YEAR($C133)),3)=0),BT132*(1+BT$16),BT132))</f>
        <v>7.0977999999999996E-3</v>
      </c>
      <c r="BU133" s="214">
        <f t="shared" si="111"/>
        <v>3.7260000000000001E-3</v>
      </c>
      <c r="BV133" s="214">
        <f t="shared" si="102"/>
        <v>0.11546257969645436</v>
      </c>
      <c r="BW133" s="214">
        <f t="shared" si="103"/>
        <v>5.0904063216335407E-2</v>
      </c>
      <c r="BX133" s="214">
        <f t="shared" si="104"/>
        <v>1.7861232808330268E-2</v>
      </c>
      <c r="BY133" s="214">
        <f t="shared" si="105"/>
        <v>6.6853413834725844E-2</v>
      </c>
      <c r="BZ133" s="214">
        <f t="shared" si="106"/>
        <v>1.9626493576421676E-2</v>
      </c>
      <c r="CA133" s="295">
        <f t="shared" si="76"/>
        <v>5.179514908688776</v>
      </c>
      <c r="CB133" s="163">
        <f t="shared" si="89"/>
        <v>0.2</v>
      </c>
      <c r="CC133" s="163">
        <f t="shared" si="77"/>
        <v>0.53795149086887761</v>
      </c>
      <c r="CD133" s="163">
        <f t="shared" si="78"/>
        <v>0.22083333333333335</v>
      </c>
      <c r="CE133" s="165">
        <f t="shared" si="79"/>
        <v>4.4207300844865651</v>
      </c>
      <c r="CF133" s="163">
        <f>'Other Income'!$B$20/12</f>
        <v>1.0929316444444444</v>
      </c>
      <c r="CG133" s="302">
        <f t="shared" si="68"/>
        <v>5.7136617289310099</v>
      </c>
      <c r="CH133" s="295">
        <f t="shared" si="80"/>
        <v>4.9088071255565087</v>
      </c>
      <c r="CI133" s="163">
        <f t="shared" si="81"/>
        <v>0.2</v>
      </c>
      <c r="CJ133" s="163">
        <f t="shared" si="82"/>
        <v>0.51088071255565093</v>
      </c>
      <c r="CK133" s="163">
        <f t="shared" si="83"/>
        <v>0.22083333333333335</v>
      </c>
      <c r="CL133" s="165">
        <f t="shared" si="84"/>
        <v>4.1770930796675243</v>
      </c>
      <c r="CM133" s="296">
        <f t="shared" si="85"/>
        <v>5.470024724111969</v>
      </c>
    </row>
    <row r="134" spans="2:91" s="159" customFormat="1" x14ac:dyDescent="0.25">
      <c r="B134" s="257">
        <f t="shared" si="86"/>
        <v>113</v>
      </c>
      <c r="C134" s="255">
        <f t="shared" si="87"/>
        <v>48730</v>
      </c>
      <c r="D134" s="214">
        <f t="shared" si="88"/>
        <v>0.52514962412666888</v>
      </c>
      <c r="E134" s="214">
        <f t="shared" si="69"/>
        <v>0.16490137883333331</v>
      </c>
      <c r="F134" s="214">
        <f t="shared" si="69"/>
        <v>0.16101807799999998</v>
      </c>
      <c r="G134" s="214">
        <f t="shared" si="69"/>
        <v>9.9000000000000008E-3</v>
      </c>
      <c r="H134" s="214">
        <f t="shared" si="67"/>
        <v>1.8944812499999998E-2</v>
      </c>
      <c r="I134" s="214">
        <f t="shared" si="67"/>
        <v>3.2440924999999995E-2</v>
      </c>
      <c r="J134" s="214">
        <f t="shared" ref="J134:BU137" si="112">IF($C134&gt;J$14,J133,IF(AND(MONTH($C134)-MONTH(J$5)=0,MOD((YEAR(J$5)-YEAR($C134)),3)=0),J133*(1+J$16),J133))</f>
        <v>5.7935418749999988E-2</v>
      </c>
      <c r="K134" s="214">
        <f t="shared" si="112"/>
        <v>5.9972068749999996E-2</v>
      </c>
      <c r="L134" s="214">
        <f t="shared" si="112"/>
        <v>2.4843162499999995E-2</v>
      </c>
      <c r="M134" s="214">
        <f t="shared" si="112"/>
        <v>3.364109374999999E-2</v>
      </c>
      <c r="N134" s="214">
        <f t="shared" si="112"/>
        <v>2.4796876983749994E-2</v>
      </c>
      <c r="O134" s="214">
        <f t="shared" si="112"/>
        <v>3.4999135937499995E-2</v>
      </c>
      <c r="P134" s="214">
        <f t="shared" si="112"/>
        <v>1.9749333333333334E-2</v>
      </c>
      <c r="Q134" s="214">
        <f t="shared" si="112"/>
        <v>0</v>
      </c>
      <c r="R134" s="214">
        <f t="shared" si="112"/>
        <v>4.6682486666666662E-2</v>
      </c>
      <c r="S134" s="214">
        <f t="shared" si="112"/>
        <v>8.7389477499999993E-2</v>
      </c>
      <c r="T134" s="214">
        <f t="shared" si="112"/>
        <v>0</v>
      </c>
      <c r="U134" s="214">
        <f t="shared" si="112"/>
        <v>0</v>
      </c>
      <c r="V134" s="214">
        <f t="shared" si="112"/>
        <v>1.6689949999999999E-2</v>
      </c>
      <c r="W134" s="214">
        <f t="shared" si="112"/>
        <v>1.8656066666666665E-2</v>
      </c>
      <c r="X134" s="214">
        <f t="shared" si="112"/>
        <v>1.7868077083333333E-2</v>
      </c>
      <c r="Y134" s="214">
        <f t="shared" si="112"/>
        <v>1.4406433333333335E-2</v>
      </c>
      <c r="Z134" s="214">
        <f t="shared" si="112"/>
        <v>2.6054208333333335E-2</v>
      </c>
      <c r="AA134" s="214">
        <f t="shared" si="112"/>
        <v>2.9756249999999995E-2</v>
      </c>
      <c r="AB134" s="214">
        <f t="shared" si="112"/>
        <v>2.8530292499999995E-2</v>
      </c>
      <c r="AC134" s="214">
        <f t="shared" si="112"/>
        <v>1.4957475E-2</v>
      </c>
      <c r="AD134" s="214">
        <f t="shared" si="112"/>
        <v>9.56498125E-3</v>
      </c>
      <c r="AE134" s="214">
        <f t="shared" si="112"/>
        <v>0</v>
      </c>
      <c r="AF134" s="214">
        <f t="shared" si="112"/>
        <v>0.16147690997760006</v>
      </c>
      <c r="AG134" s="214">
        <f t="shared" si="112"/>
        <v>0.17964099400000003</v>
      </c>
      <c r="AH134" s="214">
        <f t="shared" si="112"/>
        <v>0</v>
      </c>
      <c r="AI134" s="214">
        <f t="shared" si="112"/>
        <v>7.3829999999999998E-3</v>
      </c>
      <c r="AJ134" s="214">
        <f t="shared" si="112"/>
        <v>2.35934E-2</v>
      </c>
      <c r="AK134" s="214">
        <f t="shared" si="112"/>
        <v>0</v>
      </c>
      <c r="AL134" s="214">
        <f t="shared" si="112"/>
        <v>1.8825787499999996E-2</v>
      </c>
      <c r="AM134" s="214">
        <f t="shared" si="112"/>
        <v>2.2912312499999993E-2</v>
      </c>
      <c r="AN134" s="214">
        <f t="shared" si="112"/>
        <v>4.7421543749999996E-2</v>
      </c>
      <c r="AO134" s="214">
        <f t="shared" si="112"/>
        <v>2.9956652833333333E-2</v>
      </c>
      <c r="AP134" s="214">
        <f t="shared" si="112"/>
        <v>0.13890151374999998</v>
      </c>
      <c r="AQ134" s="214">
        <f t="shared" si="112"/>
        <v>0</v>
      </c>
      <c r="AR134" s="214">
        <f t="shared" si="112"/>
        <v>4.0790323762499997E-2</v>
      </c>
      <c r="AS134" s="214">
        <f t="shared" si="112"/>
        <v>2.0293762499999996E-2</v>
      </c>
      <c r="AT134" s="214">
        <f t="shared" si="112"/>
        <v>1.5897552083333336E-2</v>
      </c>
      <c r="AU134" s="214">
        <f t="shared" si="112"/>
        <v>3.2035358333333333E-2</v>
      </c>
      <c r="AV134" s="214">
        <f t="shared" si="112"/>
        <v>3.9146E-2</v>
      </c>
      <c r="AW134" s="214">
        <f t="shared" si="112"/>
        <v>3.8346328333333332E-2</v>
      </c>
      <c r="AX134" s="214">
        <f t="shared" si="112"/>
        <v>0.14040500732142852</v>
      </c>
      <c r="AY134" s="214">
        <f t="shared" si="112"/>
        <v>5.2265199999999998E-2</v>
      </c>
      <c r="AZ134" s="214">
        <f t="shared" si="112"/>
        <v>5.8454499999999993E-2</v>
      </c>
      <c r="BA134" s="214">
        <f t="shared" si="112"/>
        <v>0.14498785271666664</v>
      </c>
      <c r="BB134" s="214">
        <f t="shared" si="112"/>
        <v>0.3295575435264001</v>
      </c>
      <c r="BC134" s="214">
        <f t="shared" si="112"/>
        <v>0.10487802857142857</v>
      </c>
      <c r="BD134" s="214">
        <f t="shared" si="112"/>
        <v>0.67945293056625888</v>
      </c>
      <c r="BE134" s="214">
        <f t="shared" si="112"/>
        <v>1.7476837499999998E-2</v>
      </c>
      <c r="BF134" s="214">
        <f t="shared" si="112"/>
        <v>0</v>
      </c>
      <c r="BG134" s="214">
        <f t="shared" si="112"/>
        <v>5.5570432692307672E-2</v>
      </c>
      <c r="BH134" s="214">
        <f t="shared" si="112"/>
        <v>7.1769650416666664E-2</v>
      </c>
      <c r="BI134" s="214">
        <f t="shared" si="112"/>
        <v>0</v>
      </c>
      <c r="BJ134" s="214">
        <f t="shared" si="112"/>
        <v>0</v>
      </c>
      <c r="BK134" s="214">
        <f t="shared" si="112"/>
        <v>3.5398916666666662E-2</v>
      </c>
      <c r="BL134" s="214">
        <f t="shared" si="112"/>
        <v>3.7034790623999995E-2</v>
      </c>
      <c r="BM134" s="214">
        <f t="shared" si="112"/>
        <v>0.14752487499999997</v>
      </c>
      <c r="BN134" s="214">
        <f t="shared" si="112"/>
        <v>0.31482112499999998</v>
      </c>
      <c r="BO134" s="214">
        <f t="shared" si="112"/>
        <v>9.2085674999999978E-2</v>
      </c>
      <c r="BP134" s="214">
        <f t="shared" si="112"/>
        <v>9.4927947916666658E-2</v>
      </c>
      <c r="BQ134" s="214">
        <f t="shared" si="112"/>
        <v>0.12250854166666666</v>
      </c>
      <c r="BR134" s="214">
        <f t="shared" si="112"/>
        <v>9.0456924250000001E-2</v>
      </c>
      <c r="BS134" s="214">
        <f t="shared" si="112"/>
        <v>1.2937499999999999E-2</v>
      </c>
      <c r="BT134" s="214">
        <f t="shared" si="112"/>
        <v>7.0977999999999996E-3</v>
      </c>
      <c r="BU134" s="214">
        <f t="shared" si="112"/>
        <v>3.7260000000000001E-3</v>
      </c>
      <c r="BV134" s="214">
        <f t="shared" si="102"/>
        <v>0.11546257969645436</v>
      </c>
      <c r="BW134" s="214">
        <f t="shared" si="103"/>
        <v>5.0904063216335407E-2</v>
      </c>
      <c r="BX134" s="214">
        <f t="shared" si="104"/>
        <v>1.7861232808330268E-2</v>
      </c>
      <c r="BY134" s="214">
        <f t="shared" si="105"/>
        <v>6.6853413834725844E-2</v>
      </c>
      <c r="BZ134" s="214">
        <f t="shared" si="106"/>
        <v>1.9626493576421676E-2</v>
      </c>
      <c r="CA134" s="295">
        <f t="shared" si="76"/>
        <v>5.179514908688776</v>
      </c>
      <c r="CB134" s="163">
        <f t="shared" si="89"/>
        <v>0.2</v>
      </c>
      <c r="CC134" s="163">
        <f t="shared" si="77"/>
        <v>0.53795149086887761</v>
      </c>
      <c r="CD134" s="163">
        <f t="shared" si="78"/>
        <v>0.22083333333333335</v>
      </c>
      <c r="CE134" s="165">
        <f t="shared" si="79"/>
        <v>4.4207300844865651</v>
      </c>
      <c r="CF134" s="163">
        <f>'Other Income'!$B$20/12</f>
        <v>1.0929316444444444</v>
      </c>
      <c r="CG134" s="302">
        <f t="shared" si="68"/>
        <v>5.7136617289310099</v>
      </c>
      <c r="CH134" s="295">
        <f t="shared" si="80"/>
        <v>4.9088071255565087</v>
      </c>
      <c r="CI134" s="163">
        <f t="shared" si="81"/>
        <v>0.2</v>
      </c>
      <c r="CJ134" s="163">
        <f t="shared" si="82"/>
        <v>0.51088071255565093</v>
      </c>
      <c r="CK134" s="163">
        <f t="shared" si="83"/>
        <v>0.22083333333333335</v>
      </c>
      <c r="CL134" s="165">
        <f t="shared" si="84"/>
        <v>4.1770930796675243</v>
      </c>
      <c r="CM134" s="296">
        <f t="shared" si="85"/>
        <v>5.470024724111969</v>
      </c>
    </row>
    <row r="135" spans="2:91" s="159" customFormat="1" x14ac:dyDescent="0.25">
      <c r="B135" s="257">
        <f t="shared" si="86"/>
        <v>114</v>
      </c>
      <c r="C135" s="255">
        <f t="shared" si="87"/>
        <v>48760</v>
      </c>
      <c r="D135" s="214">
        <f t="shared" si="88"/>
        <v>0.52514962412666888</v>
      </c>
      <c r="E135" s="214">
        <f t="shared" si="69"/>
        <v>0.16490137883333331</v>
      </c>
      <c r="F135" s="214">
        <f t="shared" si="69"/>
        <v>0.16101807799999998</v>
      </c>
      <c r="G135" s="214">
        <f t="shared" si="69"/>
        <v>9.9000000000000008E-3</v>
      </c>
      <c r="H135" s="214">
        <f t="shared" si="67"/>
        <v>1.8944812499999998E-2</v>
      </c>
      <c r="I135" s="214">
        <f t="shared" si="67"/>
        <v>3.2440924999999995E-2</v>
      </c>
      <c r="J135" s="214">
        <f t="shared" si="112"/>
        <v>5.7935418749999988E-2</v>
      </c>
      <c r="K135" s="214">
        <f t="shared" si="112"/>
        <v>5.9972068749999996E-2</v>
      </c>
      <c r="L135" s="214">
        <f t="shared" si="112"/>
        <v>2.4843162499999995E-2</v>
      </c>
      <c r="M135" s="214">
        <f t="shared" si="112"/>
        <v>3.364109374999999E-2</v>
      </c>
      <c r="N135" s="214">
        <f t="shared" si="112"/>
        <v>2.4796876983749994E-2</v>
      </c>
      <c r="O135" s="214">
        <f t="shared" si="112"/>
        <v>3.4999135937499995E-2</v>
      </c>
      <c r="P135" s="214">
        <f t="shared" si="112"/>
        <v>1.9749333333333334E-2</v>
      </c>
      <c r="Q135" s="214">
        <f t="shared" si="112"/>
        <v>0</v>
      </c>
      <c r="R135" s="214">
        <f t="shared" si="112"/>
        <v>4.6682486666666662E-2</v>
      </c>
      <c r="S135" s="214">
        <f t="shared" si="112"/>
        <v>8.7389477499999993E-2</v>
      </c>
      <c r="T135" s="214">
        <f t="shared" si="112"/>
        <v>0</v>
      </c>
      <c r="U135" s="214">
        <f t="shared" si="112"/>
        <v>0</v>
      </c>
      <c r="V135" s="214">
        <f t="shared" si="112"/>
        <v>1.6689949999999999E-2</v>
      </c>
      <c r="W135" s="214">
        <f t="shared" si="112"/>
        <v>1.8656066666666665E-2</v>
      </c>
      <c r="X135" s="214">
        <f t="shared" si="112"/>
        <v>1.7868077083333333E-2</v>
      </c>
      <c r="Y135" s="214">
        <f t="shared" si="112"/>
        <v>1.4406433333333335E-2</v>
      </c>
      <c r="Z135" s="214">
        <f t="shared" si="112"/>
        <v>2.6054208333333335E-2</v>
      </c>
      <c r="AA135" s="214">
        <f t="shared" si="112"/>
        <v>2.9756249999999995E-2</v>
      </c>
      <c r="AB135" s="214">
        <f t="shared" si="112"/>
        <v>2.8530292499999995E-2</v>
      </c>
      <c r="AC135" s="214">
        <f t="shared" si="112"/>
        <v>1.4957475E-2</v>
      </c>
      <c r="AD135" s="214">
        <f t="shared" si="112"/>
        <v>9.56498125E-3</v>
      </c>
      <c r="AE135" s="214">
        <f t="shared" si="112"/>
        <v>0</v>
      </c>
      <c r="AF135" s="214">
        <f t="shared" si="112"/>
        <v>0.16147690997760006</v>
      </c>
      <c r="AG135" s="214">
        <f t="shared" si="112"/>
        <v>0.17964099400000003</v>
      </c>
      <c r="AH135" s="214">
        <f t="shared" si="112"/>
        <v>0</v>
      </c>
      <c r="AI135" s="214">
        <f t="shared" si="112"/>
        <v>7.3829999999999998E-3</v>
      </c>
      <c r="AJ135" s="214">
        <f t="shared" si="112"/>
        <v>2.35934E-2</v>
      </c>
      <c r="AK135" s="214">
        <f t="shared" si="112"/>
        <v>0</v>
      </c>
      <c r="AL135" s="214">
        <f t="shared" si="112"/>
        <v>1.8825787499999996E-2</v>
      </c>
      <c r="AM135" s="214">
        <f t="shared" si="112"/>
        <v>2.2912312499999993E-2</v>
      </c>
      <c r="AN135" s="214">
        <f t="shared" si="112"/>
        <v>4.7421543749999996E-2</v>
      </c>
      <c r="AO135" s="214">
        <f t="shared" si="112"/>
        <v>2.9956652833333333E-2</v>
      </c>
      <c r="AP135" s="214">
        <f t="shared" si="112"/>
        <v>0.13890151374999998</v>
      </c>
      <c r="AQ135" s="214">
        <f t="shared" si="112"/>
        <v>0</v>
      </c>
      <c r="AR135" s="214">
        <f t="shared" si="112"/>
        <v>4.0790323762499997E-2</v>
      </c>
      <c r="AS135" s="214">
        <f t="shared" si="112"/>
        <v>2.0293762499999996E-2</v>
      </c>
      <c r="AT135" s="214">
        <f t="shared" si="112"/>
        <v>1.5897552083333336E-2</v>
      </c>
      <c r="AU135" s="214">
        <f t="shared" si="112"/>
        <v>3.2035358333333333E-2</v>
      </c>
      <c r="AV135" s="214">
        <f t="shared" si="112"/>
        <v>3.9146E-2</v>
      </c>
      <c r="AW135" s="214">
        <f t="shared" si="112"/>
        <v>3.8346328333333332E-2</v>
      </c>
      <c r="AX135" s="214">
        <f t="shared" si="112"/>
        <v>0.14040500732142852</v>
      </c>
      <c r="AY135" s="214">
        <f t="shared" si="112"/>
        <v>5.2265199999999998E-2</v>
      </c>
      <c r="AZ135" s="214">
        <f t="shared" si="112"/>
        <v>5.8454499999999993E-2</v>
      </c>
      <c r="BA135" s="214">
        <f t="shared" si="112"/>
        <v>0.14498785271666664</v>
      </c>
      <c r="BB135" s="214">
        <f t="shared" si="112"/>
        <v>0.3295575435264001</v>
      </c>
      <c r="BC135" s="214">
        <f t="shared" si="112"/>
        <v>0.10487802857142857</v>
      </c>
      <c r="BD135" s="214">
        <f t="shared" si="112"/>
        <v>0.67945293056625888</v>
      </c>
      <c r="BE135" s="214">
        <f t="shared" si="112"/>
        <v>1.7476837499999998E-2</v>
      </c>
      <c r="BF135" s="214">
        <f t="shared" si="112"/>
        <v>0</v>
      </c>
      <c r="BG135" s="214">
        <f t="shared" si="112"/>
        <v>5.5570432692307672E-2</v>
      </c>
      <c r="BH135" s="214">
        <f t="shared" si="112"/>
        <v>7.1769650416666664E-2</v>
      </c>
      <c r="BI135" s="214">
        <f t="shared" si="112"/>
        <v>0</v>
      </c>
      <c r="BJ135" s="214">
        <f t="shared" si="112"/>
        <v>0</v>
      </c>
      <c r="BK135" s="214">
        <f t="shared" si="112"/>
        <v>3.5398916666666662E-2</v>
      </c>
      <c r="BL135" s="214">
        <f t="shared" si="112"/>
        <v>3.7034790623999995E-2</v>
      </c>
      <c r="BM135" s="214">
        <f t="shared" si="112"/>
        <v>0.14752487499999997</v>
      </c>
      <c r="BN135" s="214">
        <f t="shared" si="112"/>
        <v>0.31482112499999998</v>
      </c>
      <c r="BO135" s="214">
        <f t="shared" si="112"/>
        <v>9.2085674999999978E-2</v>
      </c>
      <c r="BP135" s="214">
        <f t="shared" si="112"/>
        <v>9.4927947916666658E-2</v>
      </c>
      <c r="BQ135" s="214">
        <f t="shared" si="112"/>
        <v>0.12250854166666666</v>
      </c>
      <c r="BR135" s="214">
        <f t="shared" si="112"/>
        <v>9.0456924250000001E-2</v>
      </c>
      <c r="BS135" s="214">
        <f t="shared" si="112"/>
        <v>1.2937499999999999E-2</v>
      </c>
      <c r="BT135" s="214">
        <f t="shared" si="112"/>
        <v>7.0977999999999996E-3</v>
      </c>
      <c r="BU135" s="214">
        <f t="shared" si="112"/>
        <v>3.7260000000000001E-3</v>
      </c>
      <c r="BV135" s="214">
        <f t="shared" si="102"/>
        <v>0.11546257969645436</v>
      </c>
      <c r="BW135" s="214">
        <f t="shared" si="103"/>
        <v>5.0904063216335407E-2</v>
      </c>
      <c r="BX135" s="214">
        <f t="shared" si="104"/>
        <v>1.7861232808330268E-2</v>
      </c>
      <c r="BY135" s="214">
        <f t="shared" si="105"/>
        <v>6.6853413834725844E-2</v>
      </c>
      <c r="BZ135" s="214">
        <f t="shared" si="106"/>
        <v>1.9626493576421676E-2</v>
      </c>
      <c r="CA135" s="295">
        <f t="shared" si="76"/>
        <v>5.179514908688776</v>
      </c>
      <c r="CB135" s="163">
        <f t="shared" si="89"/>
        <v>0.2</v>
      </c>
      <c r="CC135" s="163">
        <f t="shared" si="77"/>
        <v>0.53795149086887761</v>
      </c>
      <c r="CD135" s="163">
        <f t="shared" si="78"/>
        <v>0.22083333333333335</v>
      </c>
      <c r="CE135" s="165">
        <f t="shared" si="79"/>
        <v>4.4207300844865651</v>
      </c>
      <c r="CF135" s="163">
        <f>'Other Income'!$B$20/12</f>
        <v>1.0929316444444444</v>
      </c>
      <c r="CG135" s="302">
        <f t="shared" si="68"/>
        <v>5.7136617289310099</v>
      </c>
      <c r="CH135" s="295">
        <f t="shared" si="80"/>
        <v>4.9088071255565087</v>
      </c>
      <c r="CI135" s="163">
        <f t="shared" si="81"/>
        <v>0.2</v>
      </c>
      <c r="CJ135" s="163">
        <f t="shared" si="82"/>
        <v>0.51088071255565093</v>
      </c>
      <c r="CK135" s="163">
        <f t="shared" si="83"/>
        <v>0.22083333333333335</v>
      </c>
      <c r="CL135" s="165">
        <f t="shared" si="84"/>
        <v>4.1770930796675243</v>
      </c>
      <c r="CM135" s="296">
        <f t="shared" si="85"/>
        <v>5.470024724111969</v>
      </c>
    </row>
    <row r="136" spans="2:91" s="159" customFormat="1" x14ac:dyDescent="0.25">
      <c r="B136" s="257">
        <f t="shared" si="86"/>
        <v>115</v>
      </c>
      <c r="C136" s="255">
        <f t="shared" si="87"/>
        <v>48791</v>
      </c>
      <c r="D136" s="214">
        <f t="shared" si="88"/>
        <v>0.52514962412666888</v>
      </c>
      <c r="E136" s="214">
        <f t="shared" si="69"/>
        <v>0.16490137883333331</v>
      </c>
      <c r="F136" s="214">
        <f t="shared" si="69"/>
        <v>0.16101807799999998</v>
      </c>
      <c r="G136" s="214">
        <f t="shared" si="69"/>
        <v>9.9000000000000008E-3</v>
      </c>
      <c r="H136" s="214">
        <f t="shared" si="67"/>
        <v>1.8944812499999998E-2</v>
      </c>
      <c r="I136" s="214">
        <f t="shared" si="67"/>
        <v>3.2440924999999995E-2</v>
      </c>
      <c r="J136" s="214">
        <f t="shared" si="112"/>
        <v>5.7935418749999988E-2</v>
      </c>
      <c r="K136" s="214">
        <f t="shared" si="112"/>
        <v>5.9972068749999996E-2</v>
      </c>
      <c r="L136" s="214">
        <f t="shared" si="112"/>
        <v>2.4843162499999995E-2</v>
      </c>
      <c r="M136" s="214">
        <f t="shared" si="112"/>
        <v>3.364109374999999E-2</v>
      </c>
      <c r="N136" s="214">
        <f t="shared" si="112"/>
        <v>2.4796876983749994E-2</v>
      </c>
      <c r="O136" s="214">
        <f t="shared" si="112"/>
        <v>3.4999135937499995E-2</v>
      </c>
      <c r="P136" s="214">
        <f t="shared" si="112"/>
        <v>1.9749333333333334E-2</v>
      </c>
      <c r="Q136" s="214">
        <f t="shared" si="112"/>
        <v>0</v>
      </c>
      <c r="R136" s="214">
        <f t="shared" si="112"/>
        <v>4.6682486666666662E-2</v>
      </c>
      <c r="S136" s="214">
        <f t="shared" si="112"/>
        <v>8.7389477499999993E-2</v>
      </c>
      <c r="T136" s="214">
        <f t="shared" si="112"/>
        <v>0</v>
      </c>
      <c r="U136" s="214">
        <f t="shared" si="112"/>
        <v>0</v>
      </c>
      <c r="V136" s="214">
        <f t="shared" si="112"/>
        <v>1.6689949999999999E-2</v>
      </c>
      <c r="W136" s="214">
        <f t="shared" si="112"/>
        <v>1.8656066666666665E-2</v>
      </c>
      <c r="X136" s="214">
        <f t="shared" si="112"/>
        <v>1.7868077083333333E-2</v>
      </c>
      <c r="Y136" s="214">
        <f t="shared" si="112"/>
        <v>1.4406433333333335E-2</v>
      </c>
      <c r="Z136" s="214">
        <f t="shared" si="112"/>
        <v>2.6054208333333335E-2</v>
      </c>
      <c r="AA136" s="214">
        <f t="shared" si="112"/>
        <v>2.9756249999999995E-2</v>
      </c>
      <c r="AB136" s="214">
        <f t="shared" si="112"/>
        <v>2.8530292499999995E-2</v>
      </c>
      <c r="AC136" s="214">
        <f t="shared" si="112"/>
        <v>1.4957475E-2</v>
      </c>
      <c r="AD136" s="214">
        <f t="shared" si="112"/>
        <v>9.56498125E-3</v>
      </c>
      <c r="AE136" s="214">
        <f t="shared" si="112"/>
        <v>0</v>
      </c>
      <c r="AF136" s="214">
        <f t="shared" si="112"/>
        <v>0.16147690997760006</v>
      </c>
      <c r="AG136" s="214">
        <f t="shared" si="112"/>
        <v>0.17964099400000003</v>
      </c>
      <c r="AH136" s="214">
        <f t="shared" si="112"/>
        <v>0</v>
      </c>
      <c r="AI136" s="214">
        <f t="shared" si="112"/>
        <v>7.3829999999999998E-3</v>
      </c>
      <c r="AJ136" s="214">
        <f t="shared" si="112"/>
        <v>2.35934E-2</v>
      </c>
      <c r="AK136" s="214">
        <f t="shared" si="112"/>
        <v>0</v>
      </c>
      <c r="AL136" s="214">
        <f t="shared" si="112"/>
        <v>1.8825787499999996E-2</v>
      </c>
      <c r="AM136" s="214">
        <f t="shared" si="112"/>
        <v>2.2912312499999993E-2</v>
      </c>
      <c r="AN136" s="214">
        <f t="shared" si="112"/>
        <v>4.7421543749999996E-2</v>
      </c>
      <c r="AO136" s="214">
        <f t="shared" si="112"/>
        <v>2.9956652833333333E-2</v>
      </c>
      <c r="AP136" s="214">
        <f t="shared" si="112"/>
        <v>0.13890151374999998</v>
      </c>
      <c r="AQ136" s="214">
        <f t="shared" si="112"/>
        <v>0</v>
      </c>
      <c r="AR136" s="214">
        <f t="shared" si="112"/>
        <v>4.0790323762499997E-2</v>
      </c>
      <c r="AS136" s="214">
        <f t="shared" si="112"/>
        <v>2.0293762499999996E-2</v>
      </c>
      <c r="AT136" s="214">
        <f t="shared" si="112"/>
        <v>1.5897552083333336E-2</v>
      </c>
      <c r="AU136" s="214">
        <f t="shared" si="112"/>
        <v>3.2035358333333333E-2</v>
      </c>
      <c r="AV136" s="214">
        <f t="shared" si="112"/>
        <v>3.9146E-2</v>
      </c>
      <c r="AW136" s="214">
        <f t="shared" si="112"/>
        <v>3.8346328333333332E-2</v>
      </c>
      <c r="AX136" s="214">
        <f t="shared" si="112"/>
        <v>0.14040500732142852</v>
      </c>
      <c r="AY136" s="214">
        <f t="shared" si="112"/>
        <v>5.2265199999999998E-2</v>
      </c>
      <c r="AZ136" s="214">
        <f t="shared" si="112"/>
        <v>5.8454499999999993E-2</v>
      </c>
      <c r="BA136" s="214">
        <f t="shared" si="112"/>
        <v>0.14498785271666664</v>
      </c>
      <c r="BB136" s="214">
        <f t="shared" si="112"/>
        <v>0.3295575435264001</v>
      </c>
      <c r="BC136" s="214">
        <f t="shared" si="112"/>
        <v>0.10487802857142857</v>
      </c>
      <c r="BD136" s="214">
        <f t="shared" si="112"/>
        <v>0.67945293056625888</v>
      </c>
      <c r="BE136" s="214">
        <f t="shared" si="112"/>
        <v>1.7476837499999998E-2</v>
      </c>
      <c r="BF136" s="214">
        <f t="shared" si="112"/>
        <v>0</v>
      </c>
      <c r="BG136" s="214">
        <f t="shared" si="112"/>
        <v>5.5570432692307672E-2</v>
      </c>
      <c r="BH136" s="214">
        <f t="shared" si="112"/>
        <v>7.1769650416666664E-2</v>
      </c>
      <c r="BI136" s="214">
        <f t="shared" si="112"/>
        <v>0</v>
      </c>
      <c r="BJ136" s="214">
        <f t="shared" si="112"/>
        <v>0</v>
      </c>
      <c r="BK136" s="214">
        <f t="shared" si="112"/>
        <v>3.5398916666666662E-2</v>
      </c>
      <c r="BL136" s="214">
        <f t="shared" si="112"/>
        <v>3.7034790623999995E-2</v>
      </c>
      <c r="BM136" s="214">
        <f t="shared" si="112"/>
        <v>0.14752487499999997</v>
      </c>
      <c r="BN136" s="214">
        <f t="shared" si="112"/>
        <v>0.31482112499999998</v>
      </c>
      <c r="BO136" s="214">
        <f t="shared" si="112"/>
        <v>9.2085674999999978E-2</v>
      </c>
      <c r="BP136" s="214">
        <f t="shared" si="112"/>
        <v>9.4927947916666658E-2</v>
      </c>
      <c r="BQ136" s="214">
        <f t="shared" si="112"/>
        <v>0.12250854166666666</v>
      </c>
      <c r="BR136" s="214">
        <f t="shared" si="112"/>
        <v>9.0456924250000001E-2</v>
      </c>
      <c r="BS136" s="214">
        <f t="shared" si="112"/>
        <v>1.2937499999999999E-2</v>
      </c>
      <c r="BT136" s="214">
        <f t="shared" si="112"/>
        <v>7.0977999999999996E-3</v>
      </c>
      <c r="BU136" s="214">
        <f t="shared" si="112"/>
        <v>3.7260000000000001E-3</v>
      </c>
      <c r="BV136" s="214">
        <f t="shared" si="102"/>
        <v>0.11546257969645436</v>
      </c>
      <c r="BW136" s="214">
        <f t="shared" si="103"/>
        <v>5.0904063216335407E-2</v>
      </c>
      <c r="BX136" s="214">
        <f t="shared" si="104"/>
        <v>1.7861232808330268E-2</v>
      </c>
      <c r="BY136" s="214">
        <f t="shared" si="105"/>
        <v>6.6853413834725844E-2</v>
      </c>
      <c r="BZ136" s="214">
        <f t="shared" si="106"/>
        <v>1.9626493576421676E-2</v>
      </c>
      <c r="CA136" s="295">
        <f t="shared" si="76"/>
        <v>5.179514908688776</v>
      </c>
      <c r="CB136" s="163">
        <f t="shared" si="89"/>
        <v>0.2</v>
      </c>
      <c r="CC136" s="163">
        <f t="shared" si="77"/>
        <v>0.53795149086887761</v>
      </c>
      <c r="CD136" s="163">
        <f t="shared" si="78"/>
        <v>0.22083333333333335</v>
      </c>
      <c r="CE136" s="165">
        <f t="shared" si="79"/>
        <v>4.4207300844865651</v>
      </c>
      <c r="CF136" s="163">
        <f>'Other Income'!$B$20/12</f>
        <v>1.0929316444444444</v>
      </c>
      <c r="CG136" s="302">
        <f t="shared" si="68"/>
        <v>5.7136617289310099</v>
      </c>
      <c r="CH136" s="295">
        <f t="shared" si="80"/>
        <v>4.9088071255565087</v>
      </c>
      <c r="CI136" s="163">
        <f t="shared" si="81"/>
        <v>0.2</v>
      </c>
      <c r="CJ136" s="163">
        <f t="shared" si="82"/>
        <v>0.51088071255565093</v>
      </c>
      <c r="CK136" s="163">
        <f t="shared" si="83"/>
        <v>0.22083333333333335</v>
      </c>
      <c r="CL136" s="165">
        <f t="shared" si="84"/>
        <v>4.1770930796675243</v>
      </c>
      <c r="CM136" s="296">
        <f t="shared" si="85"/>
        <v>5.470024724111969</v>
      </c>
    </row>
    <row r="137" spans="2:91" s="159" customFormat="1" x14ac:dyDescent="0.25">
      <c r="B137" s="257">
        <f t="shared" si="86"/>
        <v>116</v>
      </c>
      <c r="C137" s="255">
        <f t="shared" si="87"/>
        <v>48822</v>
      </c>
      <c r="D137" s="214">
        <f t="shared" si="88"/>
        <v>0.52514962412666888</v>
      </c>
      <c r="E137" s="214">
        <f t="shared" si="69"/>
        <v>0.16490137883333331</v>
      </c>
      <c r="F137" s="214">
        <f t="shared" si="69"/>
        <v>0.16101807799999998</v>
      </c>
      <c r="G137" s="214">
        <f t="shared" si="69"/>
        <v>9.9000000000000008E-3</v>
      </c>
      <c r="H137" s="214">
        <f t="shared" si="67"/>
        <v>1.8944812499999998E-2</v>
      </c>
      <c r="I137" s="214">
        <f t="shared" si="67"/>
        <v>3.2440924999999995E-2</v>
      </c>
      <c r="J137" s="214">
        <f t="shared" si="112"/>
        <v>5.7935418749999988E-2</v>
      </c>
      <c r="K137" s="214">
        <f t="shared" si="112"/>
        <v>5.9972068749999996E-2</v>
      </c>
      <c r="L137" s="214">
        <f t="shared" si="112"/>
        <v>2.4843162499999995E-2</v>
      </c>
      <c r="M137" s="214">
        <f t="shared" si="112"/>
        <v>3.364109374999999E-2</v>
      </c>
      <c r="N137" s="214">
        <f t="shared" si="112"/>
        <v>2.4796876983749994E-2</v>
      </c>
      <c r="O137" s="214">
        <f t="shared" si="112"/>
        <v>3.4999135937499995E-2</v>
      </c>
      <c r="P137" s="214">
        <f t="shared" si="112"/>
        <v>1.9749333333333334E-2</v>
      </c>
      <c r="Q137" s="214">
        <f t="shared" si="112"/>
        <v>0</v>
      </c>
      <c r="R137" s="214">
        <f t="shared" si="112"/>
        <v>4.6682486666666662E-2</v>
      </c>
      <c r="S137" s="214">
        <f t="shared" si="112"/>
        <v>8.7389477499999993E-2</v>
      </c>
      <c r="T137" s="214">
        <f t="shared" si="112"/>
        <v>0</v>
      </c>
      <c r="U137" s="214">
        <f t="shared" si="112"/>
        <v>0</v>
      </c>
      <c r="V137" s="214">
        <f t="shared" si="112"/>
        <v>1.6689949999999999E-2</v>
      </c>
      <c r="W137" s="214">
        <f t="shared" si="112"/>
        <v>1.8656066666666665E-2</v>
      </c>
      <c r="X137" s="214">
        <f t="shared" si="112"/>
        <v>1.7868077083333333E-2</v>
      </c>
      <c r="Y137" s="214">
        <f t="shared" si="112"/>
        <v>1.4406433333333335E-2</v>
      </c>
      <c r="Z137" s="214">
        <f t="shared" si="112"/>
        <v>2.6054208333333335E-2</v>
      </c>
      <c r="AA137" s="214">
        <f t="shared" si="112"/>
        <v>2.9756249999999995E-2</v>
      </c>
      <c r="AB137" s="214">
        <f t="shared" si="112"/>
        <v>2.8530292499999995E-2</v>
      </c>
      <c r="AC137" s="214">
        <f t="shared" si="112"/>
        <v>1.4957475E-2</v>
      </c>
      <c r="AD137" s="214">
        <f t="shared" si="112"/>
        <v>9.56498125E-3</v>
      </c>
      <c r="AE137" s="214">
        <f t="shared" si="112"/>
        <v>0</v>
      </c>
      <c r="AF137" s="214">
        <f t="shared" si="112"/>
        <v>0.16147690997760006</v>
      </c>
      <c r="AG137" s="214">
        <f t="shared" si="112"/>
        <v>0.17964099400000003</v>
      </c>
      <c r="AH137" s="214">
        <f t="shared" si="112"/>
        <v>0</v>
      </c>
      <c r="AI137" s="214">
        <f t="shared" si="112"/>
        <v>7.3829999999999998E-3</v>
      </c>
      <c r="AJ137" s="214">
        <f t="shared" si="112"/>
        <v>2.35934E-2</v>
      </c>
      <c r="AK137" s="214">
        <f t="shared" si="112"/>
        <v>0</v>
      </c>
      <c r="AL137" s="214">
        <f t="shared" si="112"/>
        <v>1.8825787499999996E-2</v>
      </c>
      <c r="AM137" s="214">
        <f t="shared" si="112"/>
        <v>2.2912312499999993E-2</v>
      </c>
      <c r="AN137" s="214">
        <f t="shared" si="112"/>
        <v>4.7421543749999996E-2</v>
      </c>
      <c r="AO137" s="214">
        <f t="shared" si="112"/>
        <v>2.9956652833333333E-2</v>
      </c>
      <c r="AP137" s="214">
        <f t="shared" si="112"/>
        <v>0.13890151374999998</v>
      </c>
      <c r="AQ137" s="214">
        <f t="shared" si="112"/>
        <v>0</v>
      </c>
      <c r="AR137" s="214">
        <f t="shared" si="112"/>
        <v>4.0790323762499997E-2</v>
      </c>
      <c r="AS137" s="214">
        <f t="shared" si="112"/>
        <v>2.0293762499999996E-2</v>
      </c>
      <c r="AT137" s="214">
        <f t="shared" si="112"/>
        <v>1.5897552083333336E-2</v>
      </c>
      <c r="AU137" s="214">
        <f t="shared" si="112"/>
        <v>3.2035358333333333E-2</v>
      </c>
      <c r="AV137" s="214">
        <f t="shared" si="112"/>
        <v>3.9146E-2</v>
      </c>
      <c r="AW137" s="214">
        <f t="shared" si="112"/>
        <v>3.8346328333333332E-2</v>
      </c>
      <c r="AX137" s="214">
        <f t="shared" si="112"/>
        <v>0.14040500732142852</v>
      </c>
      <c r="AY137" s="214">
        <f t="shared" si="112"/>
        <v>5.2265199999999998E-2</v>
      </c>
      <c r="AZ137" s="214">
        <f t="shared" si="112"/>
        <v>5.8454499999999993E-2</v>
      </c>
      <c r="BA137" s="214">
        <f t="shared" si="112"/>
        <v>0.14498785271666664</v>
      </c>
      <c r="BB137" s="214">
        <f t="shared" si="112"/>
        <v>0.3295575435264001</v>
      </c>
      <c r="BC137" s="214">
        <f t="shared" si="112"/>
        <v>0.10487802857142857</v>
      </c>
      <c r="BD137" s="214">
        <f t="shared" si="112"/>
        <v>0.67945293056625888</v>
      </c>
      <c r="BE137" s="214">
        <f t="shared" si="112"/>
        <v>1.7476837499999998E-2</v>
      </c>
      <c r="BF137" s="214">
        <f t="shared" si="112"/>
        <v>0</v>
      </c>
      <c r="BG137" s="214">
        <f t="shared" si="112"/>
        <v>5.5570432692307672E-2</v>
      </c>
      <c r="BH137" s="214">
        <f t="shared" si="112"/>
        <v>7.1769650416666664E-2</v>
      </c>
      <c r="BI137" s="214">
        <f t="shared" si="112"/>
        <v>0</v>
      </c>
      <c r="BJ137" s="214">
        <f t="shared" si="112"/>
        <v>0</v>
      </c>
      <c r="BK137" s="214">
        <f t="shared" si="112"/>
        <v>3.5398916666666662E-2</v>
      </c>
      <c r="BL137" s="214">
        <f t="shared" si="112"/>
        <v>3.7034790623999995E-2</v>
      </c>
      <c r="BM137" s="214">
        <f t="shared" si="112"/>
        <v>0.14752487499999997</v>
      </c>
      <c r="BN137" s="214">
        <f t="shared" si="112"/>
        <v>0.31482112499999998</v>
      </c>
      <c r="BO137" s="214">
        <f t="shared" si="112"/>
        <v>9.2085674999999978E-2</v>
      </c>
      <c r="BP137" s="214">
        <f t="shared" si="112"/>
        <v>9.4927947916666658E-2</v>
      </c>
      <c r="BQ137" s="214">
        <f t="shared" si="112"/>
        <v>0.12250854166666666</v>
      </c>
      <c r="BR137" s="214">
        <f t="shared" si="112"/>
        <v>9.0456924250000001E-2</v>
      </c>
      <c r="BS137" s="214">
        <f t="shared" si="112"/>
        <v>1.2937499999999999E-2</v>
      </c>
      <c r="BT137" s="214">
        <f t="shared" si="112"/>
        <v>7.0977999999999996E-3</v>
      </c>
      <c r="BU137" s="214">
        <f t="shared" ref="J137:BU141" si="113">IF($C137&gt;BU$14,BU136,IF(AND(MONTH($C137)-MONTH(BU$5)=0,MOD((YEAR(BU$5)-YEAR($C137)),3)=0),BU136*(1+BU$16),BU136))</f>
        <v>3.7260000000000001E-3</v>
      </c>
      <c r="BV137" s="214">
        <f t="shared" si="102"/>
        <v>0.11546257969645436</v>
      </c>
      <c r="BW137" s="214">
        <f t="shared" si="103"/>
        <v>5.0904063216335407E-2</v>
      </c>
      <c r="BX137" s="214">
        <f t="shared" si="104"/>
        <v>1.7861232808330268E-2</v>
      </c>
      <c r="BY137" s="214">
        <f t="shared" si="105"/>
        <v>6.6853413834725844E-2</v>
      </c>
      <c r="BZ137" s="214">
        <f t="shared" si="106"/>
        <v>1.9626493576421676E-2</v>
      </c>
      <c r="CA137" s="295">
        <f t="shared" si="76"/>
        <v>5.179514908688776</v>
      </c>
      <c r="CB137" s="163">
        <f t="shared" si="89"/>
        <v>0.2</v>
      </c>
      <c r="CC137" s="163">
        <f t="shared" si="77"/>
        <v>0.53795149086887761</v>
      </c>
      <c r="CD137" s="163">
        <f t="shared" si="78"/>
        <v>0.22083333333333335</v>
      </c>
      <c r="CE137" s="165">
        <f t="shared" si="79"/>
        <v>4.4207300844865651</v>
      </c>
      <c r="CF137" s="163">
        <f>'Other Income'!$B$20/12</f>
        <v>1.0929316444444444</v>
      </c>
      <c r="CG137" s="302">
        <f t="shared" si="68"/>
        <v>5.7136617289310099</v>
      </c>
      <c r="CH137" s="295">
        <f t="shared" si="80"/>
        <v>4.9088071255565087</v>
      </c>
      <c r="CI137" s="163">
        <f t="shared" si="81"/>
        <v>0.2</v>
      </c>
      <c r="CJ137" s="163">
        <f t="shared" si="82"/>
        <v>0.51088071255565093</v>
      </c>
      <c r="CK137" s="163">
        <f t="shared" si="83"/>
        <v>0.22083333333333335</v>
      </c>
      <c r="CL137" s="165">
        <f t="shared" si="84"/>
        <v>4.1770930796675243</v>
      </c>
      <c r="CM137" s="296">
        <f t="shared" si="85"/>
        <v>5.470024724111969</v>
      </c>
    </row>
    <row r="138" spans="2:91" s="159" customFormat="1" x14ac:dyDescent="0.25">
      <c r="B138" s="257">
        <f t="shared" si="86"/>
        <v>117</v>
      </c>
      <c r="C138" s="255">
        <f t="shared" si="87"/>
        <v>48852</v>
      </c>
      <c r="D138" s="214">
        <f t="shared" si="88"/>
        <v>0.52514962412666888</v>
      </c>
      <c r="E138" s="214">
        <f t="shared" si="69"/>
        <v>0.16490137883333331</v>
      </c>
      <c r="F138" s="214">
        <f t="shared" si="69"/>
        <v>0.16101807799999998</v>
      </c>
      <c r="G138" s="214">
        <f t="shared" si="69"/>
        <v>9.9000000000000008E-3</v>
      </c>
      <c r="H138" s="214">
        <f t="shared" si="67"/>
        <v>1.8944812499999998E-2</v>
      </c>
      <c r="I138" s="214">
        <f t="shared" si="67"/>
        <v>3.2440924999999995E-2</v>
      </c>
      <c r="J138" s="214">
        <f t="shared" si="113"/>
        <v>5.7935418749999988E-2</v>
      </c>
      <c r="K138" s="214">
        <f t="shared" si="113"/>
        <v>5.9972068749999996E-2</v>
      </c>
      <c r="L138" s="214">
        <f t="shared" si="113"/>
        <v>2.4843162499999995E-2</v>
      </c>
      <c r="M138" s="214">
        <f t="shared" si="113"/>
        <v>3.364109374999999E-2</v>
      </c>
      <c r="N138" s="214">
        <f t="shared" si="113"/>
        <v>2.4796876983749994E-2</v>
      </c>
      <c r="O138" s="214">
        <f t="shared" si="113"/>
        <v>3.4999135937499995E-2</v>
      </c>
      <c r="P138" s="214">
        <f t="shared" si="113"/>
        <v>1.9749333333333334E-2</v>
      </c>
      <c r="Q138" s="214">
        <f t="shared" si="113"/>
        <v>0</v>
      </c>
      <c r="R138" s="214">
        <f t="shared" si="113"/>
        <v>4.6682486666666662E-2</v>
      </c>
      <c r="S138" s="214">
        <f t="shared" si="113"/>
        <v>8.7389477499999993E-2</v>
      </c>
      <c r="T138" s="214">
        <f t="shared" si="113"/>
        <v>0</v>
      </c>
      <c r="U138" s="214">
        <f t="shared" si="113"/>
        <v>0</v>
      </c>
      <c r="V138" s="214">
        <f t="shared" si="113"/>
        <v>1.6689949999999999E-2</v>
      </c>
      <c r="W138" s="214">
        <f t="shared" si="113"/>
        <v>1.8656066666666665E-2</v>
      </c>
      <c r="X138" s="214">
        <f t="shared" si="113"/>
        <v>1.7868077083333333E-2</v>
      </c>
      <c r="Y138" s="214">
        <f t="shared" si="113"/>
        <v>1.4406433333333335E-2</v>
      </c>
      <c r="Z138" s="214">
        <f t="shared" si="113"/>
        <v>2.6054208333333335E-2</v>
      </c>
      <c r="AA138" s="214">
        <f t="shared" si="113"/>
        <v>2.9756249999999995E-2</v>
      </c>
      <c r="AB138" s="214">
        <f t="shared" si="113"/>
        <v>2.8530292499999995E-2</v>
      </c>
      <c r="AC138" s="214">
        <f t="shared" si="113"/>
        <v>1.4957475E-2</v>
      </c>
      <c r="AD138" s="214">
        <f t="shared" si="113"/>
        <v>9.56498125E-3</v>
      </c>
      <c r="AE138" s="214">
        <f t="shared" si="113"/>
        <v>0</v>
      </c>
      <c r="AF138" s="214">
        <f t="shared" si="113"/>
        <v>0.16147690997760006</v>
      </c>
      <c r="AG138" s="214">
        <f t="shared" si="113"/>
        <v>0.17964099400000003</v>
      </c>
      <c r="AH138" s="214">
        <f t="shared" si="113"/>
        <v>0</v>
      </c>
      <c r="AI138" s="214">
        <f t="shared" si="113"/>
        <v>7.3829999999999998E-3</v>
      </c>
      <c r="AJ138" s="214">
        <f t="shared" si="113"/>
        <v>2.35934E-2</v>
      </c>
      <c r="AK138" s="214">
        <f t="shared" si="113"/>
        <v>0</v>
      </c>
      <c r="AL138" s="214">
        <f t="shared" si="113"/>
        <v>1.8825787499999996E-2</v>
      </c>
      <c r="AM138" s="214">
        <f t="shared" si="113"/>
        <v>2.2912312499999993E-2</v>
      </c>
      <c r="AN138" s="214">
        <f t="shared" si="113"/>
        <v>4.7421543749999996E-2</v>
      </c>
      <c r="AO138" s="214">
        <f t="shared" si="113"/>
        <v>2.9956652833333333E-2</v>
      </c>
      <c r="AP138" s="214">
        <f t="shared" si="113"/>
        <v>0.13890151374999998</v>
      </c>
      <c r="AQ138" s="214">
        <f t="shared" si="113"/>
        <v>0</v>
      </c>
      <c r="AR138" s="214">
        <f t="shared" si="113"/>
        <v>4.0790323762499997E-2</v>
      </c>
      <c r="AS138" s="214">
        <f t="shared" si="113"/>
        <v>2.0293762499999996E-2</v>
      </c>
      <c r="AT138" s="214">
        <f t="shared" si="113"/>
        <v>1.5897552083333336E-2</v>
      </c>
      <c r="AU138" s="214">
        <f t="shared" si="113"/>
        <v>3.2035358333333333E-2</v>
      </c>
      <c r="AV138" s="214">
        <f t="shared" si="113"/>
        <v>3.9146E-2</v>
      </c>
      <c r="AW138" s="214">
        <f t="shared" si="113"/>
        <v>3.8346328333333332E-2</v>
      </c>
      <c r="AX138" s="214">
        <f t="shared" si="113"/>
        <v>0.14040500732142852</v>
      </c>
      <c r="AY138" s="214">
        <f t="shared" si="113"/>
        <v>5.2265199999999998E-2</v>
      </c>
      <c r="AZ138" s="214">
        <f t="shared" si="113"/>
        <v>5.8454499999999993E-2</v>
      </c>
      <c r="BA138" s="214">
        <f t="shared" si="113"/>
        <v>0.14498785271666664</v>
      </c>
      <c r="BB138" s="214">
        <f t="shared" si="113"/>
        <v>0.3295575435264001</v>
      </c>
      <c r="BC138" s="214">
        <f t="shared" si="113"/>
        <v>0.10487802857142857</v>
      </c>
      <c r="BD138" s="214">
        <f t="shared" si="113"/>
        <v>0.67945293056625888</v>
      </c>
      <c r="BE138" s="214">
        <f t="shared" si="113"/>
        <v>1.7476837499999998E-2</v>
      </c>
      <c r="BF138" s="214">
        <f t="shared" si="113"/>
        <v>0</v>
      </c>
      <c r="BG138" s="214">
        <f t="shared" si="113"/>
        <v>5.5570432692307672E-2</v>
      </c>
      <c r="BH138" s="214">
        <f t="shared" si="113"/>
        <v>7.1769650416666664E-2</v>
      </c>
      <c r="BI138" s="214">
        <f t="shared" si="113"/>
        <v>0</v>
      </c>
      <c r="BJ138" s="214">
        <f t="shared" si="113"/>
        <v>0</v>
      </c>
      <c r="BK138" s="214">
        <f t="shared" si="113"/>
        <v>3.5398916666666662E-2</v>
      </c>
      <c r="BL138" s="214">
        <f t="shared" si="113"/>
        <v>3.7034790623999995E-2</v>
      </c>
      <c r="BM138" s="214">
        <f t="shared" si="113"/>
        <v>0.14752487499999997</v>
      </c>
      <c r="BN138" s="214">
        <f t="shared" si="113"/>
        <v>0.31482112499999998</v>
      </c>
      <c r="BO138" s="214">
        <f t="shared" si="113"/>
        <v>9.2085674999999978E-2</v>
      </c>
      <c r="BP138" s="214">
        <f t="shared" si="113"/>
        <v>9.4927947916666658E-2</v>
      </c>
      <c r="BQ138" s="214">
        <f t="shared" si="113"/>
        <v>0.12250854166666666</v>
      </c>
      <c r="BR138" s="214">
        <f t="shared" si="113"/>
        <v>9.0456924250000001E-2</v>
      </c>
      <c r="BS138" s="214">
        <f t="shared" si="113"/>
        <v>1.2937499999999999E-2</v>
      </c>
      <c r="BT138" s="214">
        <f t="shared" si="113"/>
        <v>7.0977999999999996E-3</v>
      </c>
      <c r="BU138" s="214">
        <f t="shared" si="113"/>
        <v>3.7260000000000001E-3</v>
      </c>
      <c r="BV138" s="214">
        <f t="shared" si="102"/>
        <v>0.11546257969645436</v>
      </c>
      <c r="BW138" s="214">
        <f t="shared" si="103"/>
        <v>5.0904063216335407E-2</v>
      </c>
      <c r="BX138" s="214">
        <f t="shared" si="104"/>
        <v>1.7861232808330268E-2</v>
      </c>
      <c r="BY138" s="214">
        <f t="shared" si="105"/>
        <v>6.6853413834725844E-2</v>
      </c>
      <c r="BZ138" s="214">
        <f t="shared" si="106"/>
        <v>1.9626493576421676E-2</v>
      </c>
      <c r="CA138" s="295">
        <f t="shared" si="76"/>
        <v>5.179514908688776</v>
      </c>
      <c r="CB138" s="163">
        <f t="shared" si="89"/>
        <v>0.2</v>
      </c>
      <c r="CC138" s="163">
        <f t="shared" si="77"/>
        <v>0.53795149086887761</v>
      </c>
      <c r="CD138" s="163">
        <f t="shared" si="78"/>
        <v>0.22083333333333335</v>
      </c>
      <c r="CE138" s="165">
        <f t="shared" si="79"/>
        <v>4.4207300844865651</v>
      </c>
      <c r="CF138" s="163">
        <f>'Other Income'!$B$20/12</f>
        <v>1.0929316444444444</v>
      </c>
      <c r="CG138" s="302">
        <f t="shared" si="68"/>
        <v>5.7136617289310099</v>
      </c>
      <c r="CH138" s="295">
        <f t="shared" si="80"/>
        <v>4.9088071255565087</v>
      </c>
      <c r="CI138" s="163">
        <f t="shared" si="81"/>
        <v>0.2</v>
      </c>
      <c r="CJ138" s="163">
        <f t="shared" si="82"/>
        <v>0.51088071255565093</v>
      </c>
      <c r="CK138" s="163">
        <f t="shared" si="83"/>
        <v>0.22083333333333335</v>
      </c>
      <c r="CL138" s="165">
        <f t="shared" si="84"/>
        <v>4.1770930796675243</v>
      </c>
      <c r="CM138" s="296">
        <f t="shared" si="85"/>
        <v>5.470024724111969</v>
      </c>
    </row>
    <row r="139" spans="2:91" s="159" customFormat="1" x14ac:dyDescent="0.25">
      <c r="B139" s="257">
        <f t="shared" si="86"/>
        <v>118</v>
      </c>
      <c r="C139" s="255">
        <f t="shared" si="87"/>
        <v>48883</v>
      </c>
      <c r="D139" s="214">
        <f t="shared" si="88"/>
        <v>0.52514962412666888</v>
      </c>
      <c r="E139" s="214">
        <f t="shared" si="69"/>
        <v>0.16490137883333331</v>
      </c>
      <c r="F139" s="214">
        <f t="shared" si="69"/>
        <v>0.16101807799999998</v>
      </c>
      <c r="G139" s="214">
        <f t="shared" si="69"/>
        <v>9.9000000000000008E-3</v>
      </c>
      <c r="H139" s="214">
        <f t="shared" si="67"/>
        <v>1.8944812499999998E-2</v>
      </c>
      <c r="I139" s="214">
        <f t="shared" si="67"/>
        <v>3.2440924999999995E-2</v>
      </c>
      <c r="J139" s="214">
        <f t="shared" si="113"/>
        <v>5.7935418749999988E-2</v>
      </c>
      <c r="K139" s="214">
        <f t="shared" si="113"/>
        <v>5.9972068749999996E-2</v>
      </c>
      <c r="L139" s="214">
        <f t="shared" si="113"/>
        <v>2.4843162499999995E-2</v>
      </c>
      <c r="M139" s="214">
        <f t="shared" si="113"/>
        <v>3.364109374999999E-2</v>
      </c>
      <c r="N139" s="214">
        <f t="shared" si="113"/>
        <v>2.4796876983749994E-2</v>
      </c>
      <c r="O139" s="214">
        <f t="shared" si="113"/>
        <v>3.4999135937499995E-2</v>
      </c>
      <c r="P139" s="214">
        <f t="shared" si="113"/>
        <v>1.9749333333333334E-2</v>
      </c>
      <c r="Q139" s="214">
        <f t="shared" si="113"/>
        <v>0</v>
      </c>
      <c r="R139" s="214">
        <f t="shared" si="113"/>
        <v>4.6682486666666662E-2</v>
      </c>
      <c r="S139" s="214">
        <f t="shared" si="113"/>
        <v>8.7389477499999993E-2</v>
      </c>
      <c r="T139" s="214">
        <f t="shared" si="113"/>
        <v>0</v>
      </c>
      <c r="U139" s="214">
        <f t="shared" si="113"/>
        <v>0</v>
      </c>
      <c r="V139" s="214">
        <f t="shared" si="113"/>
        <v>1.6689949999999999E-2</v>
      </c>
      <c r="W139" s="214">
        <f t="shared" si="113"/>
        <v>1.8656066666666665E-2</v>
      </c>
      <c r="X139" s="214">
        <f t="shared" si="113"/>
        <v>1.7868077083333333E-2</v>
      </c>
      <c r="Y139" s="214">
        <f t="shared" si="113"/>
        <v>1.4406433333333335E-2</v>
      </c>
      <c r="Z139" s="214">
        <f t="shared" si="113"/>
        <v>2.6054208333333335E-2</v>
      </c>
      <c r="AA139" s="214">
        <f t="shared" si="113"/>
        <v>2.9756249999999995E-2</v>
      </c>
      <c r="AB139" s="214">
        <f t="shared" si="113"/>
        <v>2.8530292499999995E-2</v>
      </c>
      <c r="AC139" s="214">
        <f t="shared" si="113"/>
        <v>1.4957475E-2</v>
      </c>
      <c r="AD139" s="214">
        <f t="shared" si="113"/>
        <v>9.56498125E-3</v>
      </c>
      <c r="AE139" s="214">
        <f t="shared" si="113"/>
        <v>0</v>
      </c>
      <c r="AF139" s="214">
        <f t="shared" si="113"/>
        <v>0.16147690997760006</v>
      </c>
      <c r="AG139" s="214">
        <f t="shared" si="113"/>
        <v>0.17964099400000003</v>
      </c>
      <c r="AH139" s="214">
        <f t="shared" si="113"/>
        <v>0</v>
      </c>
      <c r="AI139" s="214">
        <f t="shared" si="113"/>
        <v>7.3829999999999998E-3</v>
      </c>
      <c r="AJ139" s="214">
        <f t="shared" si="113"/>
        <v>2.35934E-2</v>
      </c>
      <c r="AK139" s="214">
        <f t="shared" si="113"/>
        <v>0</v>
      </c>
      <c r="AL139" s="214">
        <f t="shared" si="113"/>
        <v>1.8825787499999996E-2</v>
      </c>
      <c r="AM139" s="214">
        <f t="shared" si="113"/>
        <v>2.2912312499999993E-2</v>
      </c>
      <c r="AN139" s="214">
        <f t="shared" si="113"/>
        <v>4.7421543749999996E-2</v>
      </c>
      <c r="AO139" s="214">
        <f t="shared" si="113"/>
        <v>2.9956652833333333E-2</v>
      </c>
      <c r="AP139" s="214">
        <f t="shared" si="113"/>
        <v>0.13890151374999998</v>
      </c>
      <c r="AQ139" s="214">
        <f t="shared" si="113"/>
        <v>0</v>
      </c>
      <c r="AR139" s="214">
        <f t="shared" si="113"/>
        <v>4.0790323762499997E-2</v>
      </c>
      <c r="AS139" s="214">
        <f t="shared" si="113"/>
        <v>2.0293762499999996E-2</v>
      </c>
      <c r="AT139" s="214">
        <f t="shared" si="113"/>
        <v>1.5897552083333336E-2</v>
      </c>
      <c r="AU139" s="214">
        <f t="shared" si="113"/>
        <v>3.2035358333333333E-2</v>
      </c>
      <c r="AV139" s="214">
        <f t="shared" si="113"/>
        <v>3.9146E-2</v>
      </c>
      <c r="AW139" s="214">
        <f t="shared" si="113"/>
        <v>3.8346328333333332E-2</v>
      </c>
      <c r="AX139" s="214">
        <f t="shared" si="113"/>
        <v>0.14040500732142852</v>
      </c>
      <c r="AY139" s="214">
        <f t="shared" si="113"/>
        <v>5.2265199999999998E-2</v>
      </c>
      <c r="AZ139" s="214">
        <f t="shared" si="113"/>
        <v>5.8454499999999993E-2</v>
      </c>
      <c r="BA139" s="214">
        <f t="shared" si="113"/>
        <v>0.14498785271666664</v>
      </c>
      <c r="BB139" s="214">
        <f t="shared" si="113"/>
        <v>0.3295575435264001</v>
      </c>
      <c r="BC139" s="214">
        <f t="shared" si="113"/>
        <v>0.10487802857142857</v>
      </c>
      <c r="BD139" s="214">
        <f t="shared" si="113"/>
        <v>0.67945293056625888</v>
      </c>
      <c r="BE139" s="214">
        <f t="shared" si="113"/>
        <v>1.7476837499999998E-2</v>
      </c>
      <c r="BF139" s="214">
        <f t="shared" si="113"/>
        <v>0</v>
      </c>
      <c r="BG139" s="214">
        <f t="shared" si="113"/>
        <v>5.5570432692307672E-2</v>
      </c>
      <c r="BH139" s="214">
        <f t="shared" si="113"/>
        <v>7.1769650416666664E-2</v>
      </c>
      <c r="BI139" s="214">
        <f t="shared" si="113"/>
        <v>0</v>
      </c>
      <c r="BJ139" s="214">
        <f t="shared" si="113"/>
        <v>0</v>
      </c>
      <c r="BK139" s="214">
        <f t="shared" si="113"/>
        <v>3.5398916666666662E-2</v>
      </c>
      <c r="BL139" s="214">
        <f t="shared" si="113"/>
        <v>3.7034790623999995E-2</v>
      </c>
      <c r="BM139" s="214">
        <f t="shared" si="113"/>
        <v>0.14752487499999997</v>
      </c>
      <c r="BN139" s="214">
        <f t="shared" si="113"/>
        <v>0.31482112499999998</v>
      </c>
      <c r="BO139" s="214">
        <f t="shared" si="113"/>
        <v>9.2085674999999978E-2</v>
      </c>
      <c r="BP139" s="214">
        <f t="shared" si="113"/>
        <v>9.4927947916666658E-2</v>
      </c>
      <c r="BQ139" s="214">
        <f t="shared" si="113"/>
        <v>0.12250854166666666</v>
      </c>
      <c r="BR139" s="214">
        <f t="shared" si="113"/>
        <v>9.0456924250000001E-2</v>
      </c>
      <c r="BS139" s="214">
        <f t="shared" si="113"/>
        <v>1.2937499999999999E-2</v>
      </c>
      <c r="BT139" s="214">
        <f t="shared" si="113"/>
        <v>7.0977999999999996E-3</v>
      </c>
      <c r="BU139" s="214">
        <f t="shared" si="113"/>
        <v>3.7260000000000001E-3</v>
      </c>
      <c r="BV139" s="214">
        <f t="shared" si="102"/>
        <v>0.11546257969645436</v>
      </c>
      <c r="BW139" s="214">
        <f t="shared" si="103"/>
        <v>5.0904063216335407E-2</v>
      </c>
      <c r="BX139" s="214">
        <f t="shared" si="104"/>
        <v>1.7861232808330268E-2</v>
      </c>
      <c r="BY139" s="214">
        <f t="shared" si="105"/>
        <v>6.6853413834725844E-2</v>
      </c>
      <c r="BZ139" s="214">
        <f t="shared" si="106"/>
        <v>1.9626493576421676E-2</v>
      </c>
      <c r="CA139" s="295">
        <f t="shared" si="76"/>
        <v>5.179514908688776</v>
      </c>
      <c r="CB139" s="163">
        <f t="shared" si="89"/>
        <v>0.2</v>
      </c>
      <c r="CC139" s="163">
        <f t="shared" si="77"/>
        <v>0.53795149086887761</v>
      </c>
      <c r="CD139" s="163">
        <f t="shared" si="78"/>
        <v>0.22083333333333335</v>
      </c>
      <c r="CE139" s="165">
        <f t="shared" si="79"/>
        <v>4.4207300844865651</v>
      </c>
      <c r="CF139" s="163">
        <f>'Other Income'!$B$20/12</f>
        <v>1.0929316444444444</v>
      </c>
      <c r="CG139" s="302">
        <f t="shared" si="68"/>
        <v>5.7136617289310099</v>
      </c>
      <c r="CH139" s="295">
        <f t="shared" si="80"/>
        <v>4.9088071255565087</v>
      </c>
      <c r="CI139" s="163">
        <f t="shared" si="81"/>
        <v>0.2</v>
      </c>
      <c r="CJ139" s="163">
        <f t="shared" si="82"/>
        <v>0.51088071255565093</v>
      </c>
      <c r="CK139" s="163">
        <f t="shared" si="83"/>
        <v>0.22083333333333335</v>
      </c>
      <c r="CL139" s="165">
        <f t="shared" si="84"/>
        <v>4.1770930796675243</v>
      </c>
      <c r="CM139" s="296">
        <f t="shared" si="85"/>
        <v>5.470024724111969</v>
      </c>
    </row>
    <row r="140" spans="2:91" s="159" customFormat="1" x14ac:dyDescent="0.25">
      <c r="B140" s="257">
        <f t="shared" si="86"/>
        <v>119</v>
      </c>
      <c r="C140" s="255">
        <f t="shared" si="87"/>
        <v>48913</v>
      </c>
      <c r="D140" s="214">
        <f t="shared" si="88"/>
        <v>0.52514962412666888</v>
      </c>
      <c r="E140" s="214">
        <f t="shared" si="69"/>
        <v>0.16490137883333331</v>
      </c>
      <c r="F140" s="214">
        <f t="shared" si="69"/>
        <v>0.16101807799999998</v>
      </c>
      <c r="G140" s="214">
        <f t="shared" si="69"/>
        <v>9.9000000000000008E-3</v>
      </c>
      <c r="H140" s="214">
        <f t="shared" si="67"/>
        <v>1.8944812499999998E-2</v>
      </c>
      <c r="I140" s="214">
        <f t="shared" si="67"/>
        <v>3.2440924999999995E-2</v>
      </c>
      <c r="J140" s="214">
        <f t="shared" si="113"/>
        <v>5.7935418749999988E-2</v>
      </c>
      <c r="K140" s="214">
        <f t="shared" si="113"/>
        <v>5.9972068749999996E-2</v>
      </c>
      <c r="L140" s="214">
        <f t="shared" si="113"/>
        <v>2.4843162499999995E-2</v>
      </c>
      <c r="M140" s="214">
        <f t="shared" si="113"/>
        <v>3.364109374999999E-2</v>
      </c>
      <c r="N140" s="214">
        <f t="shared" si="113"/>
        <v>2.4796876983749994E-2</v>
      </c>
      <c r="O140" s="214">
        <f t="shared" si="113"/>
        <v>3.4999135937499995E-2</v>
      </c>
      <c r="P140" s="214">
        <f t="shared" si="113"/>
        <v>1.9749333333333334E-2</v>
      </c>
      <c r="Q140" s="214">
        <f t="shared" si="113"/>
        <v>0</v>
      </c>
      <c r="R140" s="214">
        <f t="shared" si="113"/>
        <v>4.6682486666666662E-2</v>
      </c>
      <c r="S140" s="214">
        <f t="shared" si="113"/>
        <v>8.7389477499999993E-2</v>
      </c>
      <c r="T140" s="214">
        <f t="shared" si="113"/>
        <v>0</v>
      </c>
      <c r="U140" s="214">
        <f t="shared" si="113"/>
        <v>0</v>
      </c>
      <c r="V140" s="214">
        <f t="shared" si="113"/>
        <v>1.6689949999999999E-2</v>
      </c>
      <c r="W140" s="214">
        <f t="shared" si="113"/>
        <v>1.8656066666666665E-2</v>
      </c>
      <c r="X140" s="214">
        <f t="shared" si="113"/>
        <v>1.7868077083333333E-2</v>
      </c>
      <c r="Y140" s="214">
        <f t="shared" si="113"/>
        <v>1.4406433333333335E-2</v>
      </c>
      <c r="Z140" s="214">
        <f t="shared" si="113"/>
        <v>2.6054208333333335E-2</v>
      </c>
      <c r="AA140" s="214">
        <f t="shared" si="113"/>
        <v>2.9756249999999995E-2</v>
      </c>
      <c r="AB140" s="214">
        <f t="shared" si="113"/>
        <v>2.8530292499999995E-2</v>
      </c>
      <c r="AC140" s="214">
        <f t="shared" si="113"/>
        <v>1.4957475E-2</v>
      </c>
      <c r="AD140" s="214">
        <f t="shared" si="113"/>
        <v>9.56498125E-3</v>
      </c>
      <c r="AE140" s="214">
        <f t="shared" si="113"/>
        <v>0</v>
      </c>
      <c r="AF140" s="214">
        <f t="shared" si="113"/>
        <v>0.16147690997760006</v>
      </c>
      <c r="AG140" s="214">
        <f t="shared" si="113"/>
        <v>0.17964099400000003</v>
      </c>
      <c r="AH140" s="214">
        <f t="shared" si="113"/>
        <v>0</v>
      </c>
      <c r="AI140" s="214">
        <f t="shared" si="113"/>
        <v>7.3829999999999998E-3</v>
      </c>
      <c r="AJ140" s="214">
        <f t="shared" si="113"/>
        <v>2.35934E-2</v>
      </c>
      <c r="AK140" s="214">
        <f t="shared" si="113"/>
        <v>0</v>
      </c>
      <c r="AL140" s="214">
        <f t="shared" si="113"/>
        <v>1.8825787499999996E-2</v>
      </c>
      <c r="AM140" s="214">
        <f t="shared" si="113"/>
        <v>2.2912312499999993E-2</v>
      </c>
      <c r="AN140" s="214">
        <f t="shared" si="113"/>
        <v>4.7421543749999996E-2</v>
      </c>
      <c r="AO140" s="214">
        <f t="shared" si="113"/>
        <v>2.9956652833333333E-2</v>
      </c>
      <c r="AP140" s="214">
        <f t="shared" si="113"/>
        <v>0.13890151374999998</v>
      </c>
      <c r="AQ140" s="214">
        <f t="shared" si="113"/>
        <v>0</v>
      </c>
      <c r="AR140" s="214">
        <f t="shared" si="113"/>
        <v>4.0790323762499997E-2</v>
      </c>
      <c r="AS140" s="214">
        <f t="shared" si="113"/>
        <v>2.0293762499999996E-2</v>
      </c>
      <c r="AT140" s="214">
        <f t="shared" si="113"/>
        <v>1.5897552083333336E-2</v>
      </c>
      <c r="AU140" s="214">
        <f t="shared" si="113"/>
        <v>3.2035358333333333E-2</v>
      </c>
      <c r="AV140" s="214">
        <f t="shared" si="113"/>
        <v>3.9146E-2</v>
      </c>
      <c r="AW140" s="214">
        <f t="shared" si="113"/>
        <v>3.8346328333333332E-2</v>
      </c>
      <c r="AX140" s="214">
        <f t="shared" si="113"/>
        <v>0.14040500732142852</v>
      </c>
      <c r="AY140" s="214">
        <f t="shared" si="113"/>
        <v>5.2265199999999998E-2</v>
      </c>
      <c r="AZ140" s="214">
        <f t="shared" si="113"/>
        <v>5.8454499999999993E-2</v>
      </c>
      <c r="BA140" s="214">
        <f t="shared" si="113"/>
        <v>0.14498785271666664</v>
      </c>
      <c r="BB140" s="214">
        <f t="shared" si="113"/>
        <v>0.3295575435264001</v>
      </c>
      <c r="BC140" s="214">
        <f t="shared" si="113"/>
        <v>0.10487802857142857</v>
      </c>
      <c r="BD140" s="214">
        <f t="shared" si="113"/>
        <v>0.67945293056625888</v>
      </c>
      <c r="BE140" s="214">
        <f t="shared" si="113"/>
        <v>1.7476837499999998E-2</v>
      </c>
      <c r="BF140" s="214">
        <f t="shared" si="113"/>
        <v>0</v>
      </c>
      <c r="BG140" s="214">
        <f t="shared" si="113"/>
        <v>5.5570432692307672E-2</v>
      </c>
      <c r="BH140" s="214">
        <f t="shared" si="113"/>
        <v>7.1769650416666664E-2</v>
      </c>
      <c r="BI140" s="214">
        <f t="shared" si="113"/>
        <v>0</v>
      </c>
      <c r="BJ140" s="214">
        <f t="shared" si="113"/>
        <v>0</v>
      </c>
      <c r="BK140" s="214">
        <f t="shared" si="113"/>
        <v>3.5398916666666662E-2</v>
      </c>
      <c r="BL140" s="214">
        <f t="shared" si="113"/>
        <v>3.7034790623999995E-2</v>
      </c>
      <c r="BM140" s="214">
        <f t="shared" si="113"/>
        <v>0.14752487499999997</v>
      </c>
      <c r="BN140" s="214">
        <f t="shared" si="113"/>
        <v>0.31482112499999998</v>
      </c>
      <c r="BO140" s="214">
        <f t="shared" si="113"/>
        <v>9.2085674999999978E-2</v>
      </c>
      <c r="BP140" s="214">
        <f t="shared" si="113"/>
        <v>9.4927947916666658E-2</v>
      </c>
      <c r="BQ140" s="214">
        <f t="shared" si="113"/>
        <v>0.12250854166666666</v>
      </c>
      <c r="BR140" s="214">
        <f t="shared" si="113"/>
        <v>9.0456924250000001E-2</v>
      </c>
      <c r="BS140" s="214">
        <f t="shared" si="113"/>
        <v>1.2937499999999999E-2</v>
      </c>
      <c r="BT140" s="214">
        <f t="shared" si="113"/>
        <v>7.0977999999999996E-3</v>
      </c>
      <c r="BU140" s="214">
        <f t="shared" si="113"/>
        <v>3.7260000000000001E-3</v>
      </c>
      <c r="BV140" s="214">
        <f t="shared" si="102"/>
        <v>0.11546257969645436</v>
      </c>
      <c r="BW140" s="214">
        <f t="shared" si="103"/>
        <v>5.0904063216335407E-2</v>
      </c>
      <c r="BX140" s="214">
        <f t="shared" si="104"/>
        <v>1.7861232808330268E-2</v>
      </c>
      <c r="BY140" s="214">
        <f t="shared" si="105"/>
        <v>6.6853413834725844E-2</v>
      </c>
      <c r="BZ140" s="214">
        <f t="shared" si="106"/>
        <v>1.9626493576421676E-2</v>
      </c>
      <c r="CA140" s="295">
        <f t="shared" si="76"/>
        <v>5.179514908688776</v>
      </c>
      <c r="CB140" s="163">
        <f t="shared" si="89"/>
        <v>0.2</v>
      </c>
      <c r="CC140" s="163">
        <f t="shared" si="77"/>
        <v>0.53795149086887761</v>
      </c>
      <c r="CD140" s="163">
        <f t="shared" si="78"/>
        <v>0.22083333333333335</v>
      </c>
      <c r="CE140" s="165">
        <f t="shared" si="79"/>
        <v>4.4207300844865651</v>
      </c>
      <c r="CF140" s="163">
        <f>'Other Income'!$B$20/12</f>
        <v>1.0929316444444444</v>
      </c>
      <c r="CG140" s="302">
        <f t="shared" si="68"/>
        <v>5.7136617289310099</v>
      </c>
      <c r="CH140" s="295">
        <f t="shared" si="80"/>
        <v>4.9088071255565087</v>
      </c>
      <c r="CI140" s="163">
        <f t="shared" si="81"/>
        <v>0.2</v>
      </c>
      <c r="CJ140" s="163">
        <f t="shared" si="82"/>
        <v>0.51088071255565093</v>
      </c>
      <c r="CK140" s="163">
        <f t="shared" si="83"/>
        <v>0.22083333333333335</v>
      </c>
      <c r="CL140" s="165">
        <f t="shared" si="84"/>
        <v>4.1770930796675243</v>
      </c>
      <c r="CM140" s="296">
        <f t="shared" si="85"/>
        <v>5.470024724111969</v>
      </c>
    </row>
    <row r="141" spans="2:91" s="159" customFormat="1" x14ac:dyDescent="0.25">
      <c r="B141" s="257">
        <f t="shared" si="86"/>
        <v>120</v>
      </c>
      <c r="C141" s="255">
        <f t="shared" si="87"/>
        <v>48944</v>
      </c>
      <c r="D141" s="214">
        <f t="shared" si="88"/>
        <v>0.52514962412666888</v>
      </c>
      <c r="E141" s="214">
        <f t="shared" si="69"/>
        <v>0.16490137883333331</v>
      </c>
      <c r="F141" s="214">
        <f t="shared" si="69"/>
        <v>0.16101807799999998</v>
      </c>
      <c r="G141" s="214">
        <f t="shared" si="69"/>
        <v>9.9000000000000008E-3</v>
      </c>
      <c r="H141" s="214">
        <f t="shared" si="67"/>
        <v>1.8944812499999998E-2</v>
      </c>
      <c r="I141" s="214">
        <f t="shared" si="67"/>
        <v>3.2440924999999995E-2</v>
      </c>
      <c r="J141" s="214">
        <f t="shared" si="113"/>
        <v>5.7935418749999988E-2</v>
      </c>
      <c r="K141" s="214">
        <f t="shared" si="113"/>
        <v>5.9972068749999996E-2</v>
      </c>
      <c r="L141" s="214">
        <f t="shared" si="113"/>
        <v>2.4843162499999995E-2</v>
      </c>
      <c r="M141" s="214">
        <f t="shared" si="113"/>
        <v>3.364109374999999E-2</v>
      </c>
      <c r="N141" s="214">
        <f t="shared" si="113"/>
        <v>2.4796876983749994E-2</v>
      </c>
      <c r="O141" s="214">
        <f t="shared" si="113"/>
        <v>3.4999135937499995E-2</v>
      </c>
      <c r="P141" s="214">
        <f t="shared" si="113"/>
        <v>1.9749333333333334E-2</v>
      </c>
      <c r="Q141" s="214">
        <f t="shared" si="113"/>
        <v>0</v>
      </c>
      <c r="R141" s="214">
        <f t="shared" si="113"/>
        <v>4.6682486666666662E-2</v>
      </c>
      <c r="S141" s="214">
        <f t="shared" si="113"/>
        <v>8.7389477499999993E-2</v>
      </c>
      <c r="T141" s="214">
        <f t="shared" si="113"/>
        <v>0</v>
      </c>
      <c r="U141" s="214">
        <f t="shared" si="113"/>
        <v>0</v>
      </c>
      <c r="V141" s="214">
        <f t="shared" si="113"/>
        <v>1.6689949999999999E-2</v>
      </c>
      <c r="W141" s="214">
        <f t="shared" si="113"/>
        <v>1.8656066666666665E-2</v>
      </c>
      <c r="X141" s="214">
        <f t="shared" si="113"/>
        <v>1.7868077083333333E-2</v>
      </c>
      <c r="Y141" s="214">
        <f t="shared" si="113"/>
        <v>1.4406433333333335E-2</v>
      </c>
      <c r="Z141" s="214">
        <f t="shared" si="113"/>
        <v>2.6054208333333335E-2</v>
      </c>
      <c r="AA141" s="214">
        <f t="shared" si="113"/>
        <v>2.9756249999999995E-2</v>
      </c>
      <c r="AB141" s="214">
        <f t="shared" si="113"/>
        <v>2.8530292499999995E-2</v>
      </c>
      <c r="AC141" s="214">
        <f t="shared" si="113"/>
        <v>1.4957475E-2</v>
      </c>
      <c r="AD141" s="214">
        <f t="shared" si="113"/>
        <v>9.56498125E-3</v>
      </c>
      <c r="AE141" s="214">
        <f t="shared" si="113"/>
        <v>0</v>
      </c>
      <c r="AF141" s="214">
        <f t="shared" si="113"/>
        <v>0.16147690997760006</v>
      </c>
      <c r="AG141" s="214">
        <f t="shared" si="113"/>
        <v>0.17964099400000003</v>
      </c>
      <c r="AH141" s="214">
        <f t="shared" si="113"/>
        <v>0</v>
      </c>
      <c r="AI141" s="214">
        <f t="shared" si="113"/>
        <v>7.3829999999999998E-3</v>
      </c>
      <c r="AJ141" s="214">
        <f t="shared" si="113"/>
        <v>2.35934E-2</v>
      </c>
      <c r="AK141" s="214">
        <f t="shared" si="113"/>
        <v>0</v>
      </c>
      <c r="AL141" s="214">
        <f t="shared" si="113"/>
        <v>1.8825787499999996E-2</v>
      </c>
      <c r="AM141" s="214">
        <f t="shared" si="113"/>
        <v>2.2912312499999993E-2</v>
      </c>
      <c r="AN141" s="214">
        <f t="shared" si="113"/>
        <v>4.7421543749999996E-2</v>
      </c>
      <c r="AO141" s="214">
        <f t="shared" si="113"/>
        <v>2.9956652833333333E-2</v>
      </c>
      <c r="AP141" s="214">
        <f t="shared" si="113"/>
        <v>0.13890151374999998</v>
      </c>
      <c r="AQ141" s="214">
        <f t="shared" si="113"/>
        <v>0</v>
      </c>
      <c r="AR141" s="214">
        <f t="shared" si="113"/>
        <v>4.0790323762499997E-2</v>
      </c>
      <c r="AS141" s="214">
        <f t="shared" si="113"/>
        <v>2.0293762499999996E-2</v>
      </c>
      <c r="AT141" s="214">
        <f t="shared" si="113"/>
        <v>1.5897552083333336E-2</v>
      </c>
      <c r="AU141" s="214">
        <f t="shared" si="113"/>
        <v>3.2035358333333333E-2</v>
      </c>
      <c r="AV141" s="214">
        <f t="shared" si="113"/>
        <v>3.9146E-2</v>
      </c>
      <c r="AW141" s="214">
        <f t="shared" si="113"/>
        <v>3.8346328333333332E-2</v>
      </c>
      <c r="AX141" s="214">
        <f t="shared" si="113"/>
        <v>0.14040500732142852</v>
      </c>
      <c r="AY141" s="214">
        <f t="shared" si="113"/>
        <v>5.2265199999999998E-2</v>
      </c>
      <c r="AZ141" s="214">
        <f t="shared" si="113"/>
        <v>5.8454499999999993E-2</v>
      </c>
      <c r="BA141" s="214">
        <f t="shared" si="113"/>
        <v>0.14498785271666664</v>
      </c>
      <c r="BB141" s="214">
        <f t="shared" si="113"/>
        <v>0.3295575435264001</v>
      </c>
      <c r="BC141" s="214">
        <f t="shared" si="113"/>
        <v>0.10487802857142857</v>
      </c>
      <c r="BD141" s="214">
        <f t="shared" si="113"/>
        <v>0.67945293056625888</v>
      </c>
      <c r="BE141" s="214">
        <f t="shared" si="113"/>
        <v>1.7476837499999998E-2</v>
      </c>
      <c r="BF141" s="214">
        <f t="shared" si="113"/>
        <v>0</v>
      </c>
      <c r="BG141" s="214">
        <f t="shared" si="113"/>
        <v>5.5570432692307672E-2</v>
      </c>
      <c r="BH141" s="214">
        <f t="shared" si="113"/>
        <v>7.1769650416666664E-2</v>
      </c>
      <c r="BI141" s="214">
        <f t="shared" si="113"/>
        <v>0</v>
      </c>
      <c r="BJ141" s="214">
        <f t="shared" si="113"/>
        <v>0</v>
      </c>
      <c r="BK141" s="214">
        <f t="shared" si="113"/>
        <v>3.5398916666666662E-2</v>
      </c>
      <c r="BL141" s="214">
        <f t="shared" si="113"/>
        <v>3.7034790623999995E-2</v>
      </c>
      <c r="BM141" s="214">
        <f t="shared" si="113"/>
        <v>0.14752487499999997</v>
      </c>
      <c r="BN141" s="214">
        <f t="shared" si="113"/>
        <v>0.31482112499999998</v>
      </c>
      <c r="BO141" s="214">
        <f t="shared" si="113"/>
        <v>9.2085674999999978E-2</v>
      </c>
      <c r="BP141" s="214">
        <f t="shared" si="113"/>
        <v>9.4927947916666658E-2</v>
      </c>
      <c r="BQ141" s="214">
        <f t="shared" si="113"/>
        <v>0.12250854166666666</v>
      </c>
      <c r="BR141" s="214">
        <f t="shared" si="113"/>
        <v>9.0456924250000001E-2</v>
      </c>
      <c r="BS141" s="214">
        <f t="shared" si="113"/>
        <v>1.2937499999999999E-2</v>
      </c>
      <c r="BT141" s="214">
        <f t="shared" ref="BT141:BU141" si="114">IF($C141&gt;BT$14,BT140,IF(AND(MONTH($C141)-MONTH(BT$5)=0,MOD((YEAR(BT$5)-YEAR($C141)),3)=0),BT140*(1+BT$16),BT140))</f>
        <v>7.0977999999999996E-3</v>
      </c>
      <c r="BU141" s="214">
        <f t="shared" si="114"/>
        <v>3.7260000000000001E-3</v>
      </c>
      <c r="BV141" s="214">
        <f t="shared" si="102"/>
        <v>0.11546257969645436</v>
      </c>
      <c r="BW141" s="214">
        <f t="shared" si="103"/>
        <v>5.0904063216335407E-2</v>
      </c>
      <c r="BX141" s="214">
        <f t="shared" si="104"/>
        <v>1.7861232808330268E-2</v>
      </c>
      <c r="BY141" s="214">
        <f t="shared" si="105"/>
        <v>6.6853413834725844E-2</v>
      </c>
      <c r="BZ141" s="214">
        <f t="shared" si="106"/>
        <v>1.9626493576421676E-2</v>
      </c>
      <c r="CA141" s="295">
        <f t="shared" si="76"/>
        <v>5.179514908688776</v>
      </c>
      <c r="CB141" s="163">
        <f t="shared" si="89"/>
        <v>0.2</v>
      </c>
      <c r="CC141" s="163">
        <f t="shared" si="77"/>
        <v>0.53795149086887761</v>
      </c>
      <c r="CD141" s="163">
        <f t="shared" si="78"/>
        <v>0.22083333333333335</v>
      </c>
      <c r="CE141" s="165">
        <f t="shared" si="79"/>
        <v>4.4207300844865651</v>
      </c>
      <c r="CF141" s="163">
        <f>'Other Income'!$B$20/12</f>
        <v>1.0929316444444444</v>
      </c>
      <c r="CG141" s="302">
        <f t="shared" si="68"/>
        <v>5.7136617289310099</v>
      </c>
      <c r="CH141" s="295">
        <f t="shared" si="80"/>
        <v>4.9088071255565087</v>
      </c>
      <c r="CI141" s="163">
        <f t="shared" si="81"/>
        <v>0.2</v>
      </c>
      <c r="CJ141" s="163">
        <f t="shared" si="82"/>
        <v>0.51088071255565093</v>
      </c>
      <c r="CK141" s="163">
        <f t="shared" si="83"/>
        <v>0.22083333333333335</v>
      </c>
      <c r="CL141" s="165">
        <f t="shared" si="84"/>
        <v>4.1770930796675243</v>
      </c>
      <c r="CM141" s="296">
        <f t="shared" si="85"/>
        <v>5.470024724111969</v>
      </c>
    </row>
    <row r="142" spans="2:91" s="159" customFormat="1" x14ac:dyDescent="0.25">
      <c r="B142" s="257">
        <f t="shared" si="86"/>
        <v>121</v>
      </c>
      <c r="C142" s="255">
        <f t="shared" si="87"/>
        <v>48975</v>
      </c>
      <c r="D142" s="214">
        <f t="shared" si="88"/>
        <v>0.52514962412666888</v>
      </c>
      <c r="E142" s="214">
        <f t="shared" si="69"/>
        <v>0.16490137883333331</v>
      </c>
      <c r="F142" s="214">
        <f t="shared" si="69"/>
        <v>0.16101807799999998</v>
      </c>
      <c r="G142" s="214">
        <f t="shared" si="69"/>
        <v>9.9000000000000008E-3</v>
      </c>
      <c r="H142" s="214">
        <f t="shared" si="67"/>
        <v>1.8944812499999998E-2</v>
      </c>
      <c r="I142" s="214">
        <f t="shared" si="67"/>
        <v>3.2440924999999995E-2</v>
      </c>
      <c r="J142" s="214">
        <f t="shared" ref="J142:BU145" si="115">IF($C142&gt;J$14,J141,IF(AND(MONTH($C142)-MONTH(J$5)=0,MOD((YEAR(J$5)-YEAR($C142)),3)=0),J141*(1+J$16),J141))</f>
        <v>5.7935418749999988E-2</v>
      </c>
      <c r="K142" s="214">
        <f t="shared" si="115"/>
        <v>5.9972068749999996E-2</v>
      </c>
      <c r="L142" s="214">
        <f t="shared" si="115"/>
        <v>2.4843162499999995E-2</v>
      </c>
      <c r="M142" s="214">
        <f t="shared" si="115"/>
        <v>3.364109374999999E-2</v>
      </c>
      <c r="N142" s="214">
        <f t="shared" si="115"/>
        <v>2.4796876983749994E-2</v>
      </c>
      <c r="O142" s="214">
        <f t="shared" si="115"/>
        <v>3.4999135937499995E-2</v>
      </c>
      <c r="P142" s="214">
        <f t="shared" si="115"/>
        <v>1.9749333333333334E-2</v>
      </c>
      <c r="Q142" s="214">
        <f t="shared" si="115"/>
        <v>0</v>
      </c>
      <c r="R142" s="214">
        <f t="shared" si="115"/>
        <v>4.6682486666666662E-2</v>
      </c>
      <c r="S142" s="214">
        <f t="shared" si="115"/>
        <v>8.7389477499999993E-2</v>
      </c>
      <c r="T142" s="214">
        <f t="shared" si="115"/>
        <v>0</v>
      </c>
      <c r="U142" s="214">
        <f t="shared" si="115"/>
        <v>0</v>
      </c>
      <c r="V142" s="214">
        <f t="shared" si="115"/>
        <v>1.6689949999999999E-2</v>
      </c>
      <c r="W142" s="214">
        <f t="shared" si="115"/>
        <v>1.8656066666666665E-2</v>
      </c>
      <c r="X142" s="214">
        <f t="shared" si="115"/>
        <v>1.7868077083333333E-2</v>
      </c>
      <c r="Y142" s="214">
        <f t="shared" si="115"/>
        <v>1.4406433333333335E-2</v>
      </c>
      <c r="Z142" s="214">
        <f t="shared" si="115"/>
        <v>2.6054208333333335E-2</v>
      </c>
      <c r="AA142" s="214">
        <f t="shared" si="115"/>
        <v>2.9756249999999995E-2</v>
      </c>
      <c r="AB142" s="214">
        <f t="shared" si="115"/>
        <v>2.8530292499999995E-2</v>
      </c>
      <c r="AC142" s="214">
        <f t="shared" si="115"/>
        <v>1.4957475E-2</v>
      </c>
      <c r="AD142" s="214">
        <f t="shared" si="115"/>
        <v>9.56498125E-3</v>
      </c>
      <c r="AE142" s="214">
        <f t="shared" si="115"/>
        <v>0</v>
      </c>
      <c r="AF142" s="214">
        <f t="shared" si="115"/>
        <v>0.16147690997760006</v>
      </c>
      <c r="AG142" s="214">
        <f t="shared" si="115"/>
        <v>0.17964099400000003</v>
      </c>
      <c r="AH142" s="214">
        <f t="shared" si="115"/>
        <v>0</v>
      </c>
      <c r="AI142" s="214">
        <f t="shared" si="115"/>
        <v>7.3829999999999998E-3</v>
      </c>
      <c r="AJ142" s="214">
        <f t="shared" si="115"/>
        <v>2.35934E-2</v>
      </c>
      <c r="AK142" s="214">
        <f t="shared" si="115"/>
        <v>0</v>
      </c>
      <c r="AL142" s="214">
        <f t="shared" si="115"/>
        <v>1.8825787499999996E-2</v>
      </c>
      <c r="AM142" s="214">
        <f t="shared" si="115"/>
        <v>2.2912312499999993E-2</v>
      </c>
      <c r="AN142" s="214">
        <f t="shared" si="115"/>
        <v>4.7421543749999996E-2</v>
      </c>
      <c r="AO142" s="214">
        <f t="shared" si="115"/>
        <v>2.9956652833333333E-2</v>
      </c>
      <c r="AP142" s="214">
        <f t="shared" si="115"/>
        <v>0.13890151374999998</v>
      </c>
      <c r="AQ142" s="214">
        <f t="shared" si="115"/>
        <v>0</v>
      </c>
      <c r="AR142" s="214">
        <f t="shared" si="115"/>
        <v>4.0790323762499997E-2</v>
      </c>
      <c r="AS142" s="214">
        <f t="shared" si="115"/>
        <v>2.0293762499999996E-2</v>
      </c>
      <c r="AT142" s="214">
        <f t="shared" si="115"/>
        <v>1.5897552083333336E-2</v>
      </c>
      <c r="AU142" s="214">
        <f t="shared" si="115"/>
        <v>3.2035358333333333E-2</v>
      </c>
      <c r="AV142" s="214">
        <f t="shared" si="115"/>
        <v>3.9146E-2</v>
      </c>
      <c r="AW142" s="214">
        <f t="shared" si="115"/>
        <v>3.8346328333333332E-2</v>
      </c>
      <c r="AX142" s="214">
        <f t="shared" si="115"/>
        <v>0.14040500732142852</v>
      </c>
      <c r="AY142" s="214">
        <f t="shared" si="115"/>
        <v>5.2265199999999998E-2</v>
      </c>
      <c r="AZ142" s="214">
        <f t="shared" si="115"/>
        <v>5.8454499999999993E-2</v>
      </c>
      <c r="BA142" s="214">
        <f t="shared" si="115"/>
        <v>0.14498785271666664</v>
      </c>
      <c r="BB142" s="214">
        <f t="shared" si="115"/>
        <v>0.3295575435264001</v>
      </c>
      <c r="BC142" s="214">
        <f t="shared" si="115"/>
        <v>0.10487802857142857</v>
      </c>
      <c r="BD142" s="214">
        <f t="shared" si="115"/>
        <v>0.67945293056625888</v>
      </c>
      <c r="BE142" s="214">
        <f t="shared" si="115"/>
        <v>1.7476837499999998E-2</v>
      </c>
      <c r="BF142" s="214">
        <f t="shared" si="115"/>
        <v>0</v>
      </c>
      <c r="BG142" s="214">
        <f t="shared" si="115"/>
        <v>5.5570432692307672E-2</v>
      </c>
      <c r="BH142" s="214">
        <f t="shared" si="115"/>
        <v>7.1769650416666664E-2</v>
      </c>
      <c r="BI142" s="214">
        <f t="shared" si="115"/>
        <v>0</v>
      </c>
      <c r="BJ142" s="214">
        <f t="shared" si="115"/>
        <v>0</v>
      </c>
      <c r="BK142" s="214">
        <f t="shared" si="115"/>
        <v>3.5398916666666662E-2</v>
      </c>
      <c r="BL142" s="214">
        <f t="shared" si="115"/>
        <v>3.7034790623999995E-2</v>
      </c>
      <c r="BM142" s="214">
        <f t="shared" si="115"/>
        <v>0.14752487499999997</v>
      </c>
      <c r="BN142" s="214">
        <f t="shared" si="115"/>
        <v>0.31482112499999998</v>
      </c>
      <c r="BO142" s="214">
        <f t="shared" si="115"/>
        <v>9.2085674999999978E-2</v>
      </c>
      <c r="BP142" s="214">
        <f t="shared" si="115"/>
        <v>9.4927947916666658E-2</v>
      </c>
      <c r="BQ142" s="214">
        <f t="shared" si="115"/>
        <v>0.12250854166666666</v>
      </c>
      <c r="BR142" s="214">
        <f t="shared" si="115"/>
        <v>9.0456924250000001E-2</v>
      </c>
      <c r="BS142" s="214">
        <f t="shared" si="115"/>
        <v>1.2937499999999999E-2</v>
      </c>
      <c r="BT142" s="214">
        <f t="shared" si="115"/>
        <v>7.0977999999999996E-3</v>
      </c>
      <c r="BU142" s="214">
        <f t="shared" si="115"/>
        <v>3.7260000000000001E-3</v>
      </c>
      <c r="BV142" s="214">
        <f t="shared" si="102"/>
        <v>0.11546257969645436</v>
      </c>
      <c r="BW142" s="214">
        <f t="shared" si="103"/>
        <v>5.0904063216335407E-2</v>
      </c>
      <c r="BX142" s="214">
        <f t="shared" si="104"/>
        <v>1.7861232808330268E-2</v>
      </c>
      <c r="BY142" s="214">
        <f t="shared" si="105"/>
        <v>6.6853413834725844E-2</v>
      </c>
      <c r="BZ142" s="214">
        <f t="shared" si="106"/>
        <v>1.9626493576421676E-2</v>
      </c>
      <c r="CA142" s="295">
        <f t="shared" si="76"/>
        <v>5.179514908688776</v>
      </c>
      <c r="CB142" s="163">
        <f t="shared" si="89"/>
        <v>0.2</v>
      </c>
      <c r="CC142" s="163">
        <f t="shared" si="77"/>
        <v>0.53795149086887761</v>
      </c>
      <c r="CD142" s="163">
        <f t="shared" si="78"/>
        <v>0.22083333333333335</v>
      </c>
      <c r="CE142" s="165">
        <f t="shared" si="79"/>
        <v>4.4207300844865651</v>
      </c>
      <c r="CF142" s="163">
        <f>'Other Income'!$B$20/12</f>
        <v>1.0929316444444444</v>
      </c>
      <c r="CG142" s="302">
        <f t="shared" si="68"/>
        <v>5.7136617289310099</v>
      </c>
      <c r="CH142" s="295">
        <f t="shared" si="80"/>
        <v>4.9088071255565087</v>
      </c>
      <c r="CI142" s="163">
        <f t="shared" si="81"/>
        <v>0.2</v>
      </c>
      <c r="CJ142" s="163">
        <f t="shared" si="82"/>
        <v>0.51088071255565093</v>
      </c>
      <c r="CK142" s="163">
        <f t="shared" si="83"/>
        <v>0.22083333333333335</v>
      </c>
      <c r="CL142" s="165">
        <f t="shared" si="84"/>
        <v>4.1770930796675243</v>
      </c>
      <c r="CM142" s="296">
        <f t="shared" si="85"/>
        <v>5.470024724111969</v>
      </c>
    </row>
    <row r="143" spans="2:91" s="159" customFormat="1" x14ac:dyDescent="0.25">
      <c r="B143" s="257">
        <f t="shared" si="86"/>
        <v>122</v>
      </c>
      <c r="C143" s="255">
        <f t="shared" si="87"/>
        <v>49003</v>
      </c>
      <c r="D143" s="214">
        <f t="shared" si="88"/>
        <v>0.52514962412666888</v>
      </c>
      <c r="E143" s="214">
        <f t="shared" si="69"/>
        <v>0.16490137883333331</v>
      </c>
      <c r="F143" s="214">
        <f t="shared" si="69"/>
        <v>0.16101807799999998</v>
      </c>
      <c r="G143" s="214">
        <f t="shared" si="69"/>
        <v>9.9000000000000008E-3</v>
      </c>
      <c r="H143" s="214">
        <f t="shared" si="67"/>
        <v>1.8944812499999998E-2</v>
      </c>
      <c r="I143" s="214">
        <f t="shared" si="67"/>
        <v>3.2440924999999995E-2</v>
      </c>
      <c r="J143" s="214">
        <f t="shared" si="115"/>
        <v>5.7935418749999988E-2</v>
      </c>
      <c r="K143" s="214">
        <f t="shared" si="115"/>
        <v>5.9972068749999996E-2</v>
      </c>
      <c r="L143" s="214">
        <f t="shared" si="115"/>
        <v>2.4843162499999995E-2</v>
      </c>
      <c r="M143" s="214">
        <f t="shared" si="115"/>
        <v>3.364109374999999E-2</v>
      </c>
      <c r="N143" s="214">
        <f t="shared" si="115"/>
        <v>2.4796876983749994E-2</v>
      </c>
      <c r="O143" s="214">
        <f t="shared" si="115"/>
        <v>3.4999135937499995E-2</v>
      </c>
      <c r="P143" s="214">
        <f t="shared" si="115"/>
        <v>1.9749333333333334E-2</v>
      </c>
      <c r="Q143" s="214">
        <f t="shared" si="115"/>
        <v>0</v>
      </c>
      <c r="R143" s="214">
        <f t="shared" si="115"/>
        <v>4.6682486666666662E-2</v>
      </c>
      <c r="S143" s="214">
        <f t="shared" si="115"/>
        <v>8.7389477499999993E-2</v>
      </c>
      <c r="T143" s="214">
        <f t="shared" si="115"/>
        <v>0</v>
      </c>
      <c r="U143" s="214">
        <f t="shared" si="115"/>
        <v>0</v>
      </c>
      <c r="V143" s="214">
        <f t="shared" si="115"/>
        <v>1.6689949999999999E-2</v>
      </c>
      <c r="W143" s="214">
        <f t="shared" si="115"/>
        <v>1.8656066666666665E-2</v>
      </c>
      <c r="X143" s="214">
        <f t="shared" si="115"/>
        <v>1.7868077083333333E-2</v>
      </c>
      <c r="Y143" s="214">
        <f t="shared" si="115"/>
        <v>1.4406433333333335E-2</v>
      </c>
      <c r="Z143" s="214">
        <f t="shared" si="115"/>
        <v>2.6054208333333335E-2</v>
      </c>
      <c r="AA143" s="214">
        <f t="shared" si="115"/>
        <v>2.9756249999999995E-2</v>
      </c>
      <c r="AB143" s="214">
        <f t="shared" si="115"/>
        <v>2.8530292499999995E-2</v>
      </c>
      <c r="AC143" s="214">
        <f t="shared" si="115"/>
        <v>1.4957475E-2</v>
      </c>
      <c r="AD143" s="214">
        <f t="shared" si="115"/>
        <v>9.56498125E-3</v>
      </c>
      <c r="AE143" s="214">
        <f t="shared" si="115"/>
        <v>0</v>
      </c>
      <c r="AF143" s="214">
        <f t="shared" si="115"/>
        <v>0.16147690997760006</v>
      </c>
      <c r="AG143" s="214">
        <f t="shared" si="115"/>
        <v>0.17964099400000003</v>
      </c>
      <c r="AH143" s="214">
        <f t="shared" si="115"/>
        <v>0</v>
      </c>
      <c r="AI143" s="214">
        <f t="shared" si="115"/>
        <v>7.3829999999999998E-3</v>
      </c>
      <c r="AJ143" s="214">
        <f t="shared" si="115"/>
        <v>2.35934E-2</v>
      </c>
      <c r="AK143" s="214">
        <f t="shared" si="115"/>
        <v>0</v>
      </c>
      <c r="AL143" s="214">
        <f t="shared" si="115"/>
        <v>1.8825787499999996E-2</v>
      </c>
      <c r="AM143" s="214">
        <f t="shared" si="115"/>
        <v>2.2912312499999993E-2</v>
      </c>
      <c r="AN143" s="214">
        <f t="shared" si="115"/>
        <v>4.7421543749999996E-2</v>
      </c>
      <c r="AO143" s="214">
        <f t="shared" si="115"/>
        <v>2.9956652833333333E-2</v>
      </c>
      <c r="AP143" s="214">
        <f t="shared" si="115"/>
        <v>0.13890151374999998</v>
      </c>
      <c r="AQ143" s="214">
        <f t="shared" si="115"/>
        <v>0</v>
      </c>
      <c r="AR143" s="214">
        <f t="shared" si="115"/>
        <v>4.0790323762499997E-2</v>
      </c>
      <c r="AS143" s="214">
        <f t="shared" si="115"/>
        <v>2.0293762499999996E-2</v>
      </c>
      <c r="AT143" s="214">
        <f t="shared" si="115"/>
        <v>1.5897552083333336E-2</v>
      </c>
      <c r="AU143" s="214">
        <f t="shared" si="115"/>
        <v>3.2035358333333333E-2</v>
      </c>
      <c r="AV143" s="214">
        <f t="shared" si="115"/>
        <v>3.9146E-2</v>
      </c>
      <c r="AW143" s="214">
        <f t="shared" si="115"/>
        <v>3.8346328333333332E-2</v>
      </c>
      <c r="AX143" s="214">
        <f t="shared" si="115"/>
        <v>0.14040500732142852</v>
      </c>
      <c r="AY143" s="214">
        <f t="shared" si="115"/>
        <v>5.2265199999999998E-2</v>
      </c>
      <c r="AZ143" s="214">
        <f t="shared" si="115"/>
        <v>5.8454499999999993E-2</v>
      </c>
      <c r="BA143" s="214">
        <f t="shared" si="115"/>
        <v>0.14498785271666664</v>
      </c>
      <c r="BB143" s="214">
        <f t="shared" si="115"/>
        <v>0.3295575435264001</v>
      </c>
      <c r="BC143" s="214">
        <f t="shared" si="115"/>
        <v>0.10487802857142857</v>
      </c>
      <c r="BD143" s="214">
        <f t="shared" si="115"/>
        <v>0.67945293056625888</v>
      </c>
      <c r="BE143" s="214">
        <f t="shared" si="115"/>
        <v>1.7476837499999998E-2</v>
      </c>
      <c r="BF143" s="214">
        <f t="shared" si="115"/>
        <v>0</v>
      </c>
      <c r="BG143" s="214">
        <f t="shared" si="115"/>
        <v>5.5570432692307672E-2</v>
      </c>
      <c r="BH143" s="214">
        <f t="shared" si="115"/>
        <v>7.1769650416666664E-2</v>
      </c>
      <c r="BI143" s="214">
        <f t="shared" si="115"/>
        <v>0</v>
      </c>
      <c r="BJ143" s="214">
        <f t="shared" si="115"/>
        <v>0</v>
      </c>
      <c r="BK143" s="214">
        <f t="shared" si="115"/>
        <v>3.5398916666666662E-2</v>
      </c>
      <c r="BL143" s="214">
        <f t="shared" si="115"/>
        <v>3.7034790623999995E-2</v>
      </c>
      <c r="BM143" s="214">
        <f t="shared" si="115"/>
        <v>0.14752487499999997</v>
      </c>
      <c r="BN143" s="214">
        <f t="shared" si="115"/>
        <v>0.31482112499999998</v>
      </c>
      <c r="BO143" s="214">
        <f t="shared" si="115"/>
        <v>9.2085674999999978E-2</v>
      </c>
      <c r="BP143" s="214">
        <f t="shared" si="115"/>
        <v>9.4927947916666658E-2</v>
      </c>
      <c r="BQ143" s="214">
        <f t="shared" si="115"/>
        <v>0.12250854166666666</v>
      </c>
      <c r="BR143" s="214">
        <f t="shared" si="115"/>
        <v>9.0456924250000001E-2</v>
      </c>
      <c r="BS143" s="214">
        <f t="shared" si="115"/>
        <v>1.2937499999999999E-2</v>
      </c>
      <c r="BT143" s="214">
        <f t="shared" si="115"/>
        <v>7.0977999999999996E-3</v>
      </c>
      <c r="BU143" s="214">
        <f t="shared" si="115"/>
        <v>3.7260000000000001E-3</v>
      </c>
      <c r="BV143" s="214">
        <f t="shared" si="102"/>
        <v>0.11546257969645436</v>
      </c>
      <c r="BW143" s="214">
        <f t="shared" si="103"/>
        <v>5.0904063216335407E-2</v>
      </c>
      <c r="BX143" s="214">
        <f t="shared" si="104"/>
        <v>1.7861232808330268E-2</v>
      </c>
      <c r="BY143" s="214">
        <f t="shared" si="105"/>
        <v>6.6853413834725844E-2</v>
      </c>
      <c r="BZ143" s="214">
        <f t="shared" si="106"/>
        <v>1.9626493576421676E-2</v>
      </c>
      <c r="CA143" s="295">
        <f t="shared" si="76"/>
        <v>5.179514908688776</v>
      </c>
      <c r="CB143" s="163">
        <f t="shared" si="89"/>
        <v>0.2</v>
      </c>
      <c r="CC143" s="163">
        <f t="shared" si="77"/>
        <v>0.53795149086887761</v>
      </c>
      <c r="CD143" s="163">
        <f t="shared" si="78"/>
        <v>0.22083333333333335</v>
      </c>
      <c r="CE143" s="165">
        <f t="shared" si="79"/>
        <v>4.4207300844865651</v>
      </c>
      <c r="CF143" s="163">
        <f>'Other Income'!$B$20/12</f>
        <v>1.0929316444444444</v>
      </c>
      <c r="CG143" s="302">
        <f t="shared" si="68"/>
        <v>5.7136617289310099</v>
      </c>
      <c r="CH143" s="295">
        <f t="shared" si="80"/>
        <v>4.9088071255565087</v>
      </c>
      <c r="CI143" s="163">
        <f t="shared" si="81"/>
        <v>0.2</v>
      </c>
      <c r="CJ143" s="163">
        <f t="shared" si="82"/>
        <v>0.51088071255565093</v>
      </c>
      <c r="CK143" s="163">
        <f t="shared" si="83"/>
        <v>0.22083333333333335</v>
      </c>
      <c r="CL143" s="165">
        <f t="shared" si="84"/>
        <v>4.1770930796675243</v>
      </c>
      <c r="CM143" s="296">
        <f t="shared" si="85"/>
        <v>5.470024724111969</v>
      </c>
    </row>
    <row r="144" spans="2:91" s="159" customFormat="1" x14ac:dyDescent="0.25">
      <c r="B144" s="257">
        <f t="shared" si="86"/>
        <v>123</v>
      </c>
      <c r="C144" s="255">
        <f t="shared" si="87"/>
        <v>49034</v>
      </c>
      <c r="D144" s="214">
        <f t="shared" si="88"/>
        <v>0.52514962412666888</v>
      </c>
      <c r="E144" s="214">
        <f t="shared" si="69"/>
        <v>0.16490137883333331</v>
      </c>
      <c r="F144" s="214">
        <f t="shared" si="69"/>
        <v>0.16101807799999998</v>
      </c>
      <c r="G144" s="214">
        <f t="shared" si="69"/>
        <v>9.9000000000000008E-3</v>
      </c>
      <c r="H144" s="214">
        <f t="shared" si="67"/>
        <v>1.8944812499999998E-2</v>
      </c>
      <c r="I144" s="214">
        <f t="shared" si="67"/>
        <v>3.2440924999999995E-2</v>
      </c>
      <c r="J144" s="214">
        <f t="shared" si="115"/>
        <v>5.7935418749999988E-2</v>
      </c>
      <c r="K144" s="214">
        <f t="shared" si="115"/>
        <v>5.9972068749999996E-2</v>
      </c>
      <c r="L144" s="214">
        <f t="shared" si="115"/>
        <v>2.4843162499999995E-2</v>
      </c>
      <c r="M144" s="214">
        <f t="shared" si="115"/>
        <v>3.364109374999999E-2</v>
      </c>
      <c r="N144" s="214">
        <f t="shared" si="115"/>
        <v>2.4796876983749994E-2</v>
      </c>
      <c r="O144" s="214">
        <f t="shared" si="115"/>
        <v>3.4999135937499995E-2</v>
      </c>
      <c r="P144" s="214">
        <f t="shared" si="115"/>
        <v>1.9749333333333334E-2</v>
      </c>
      <c r="Q144" s="214">
        <f t="shared" si="115"/>
        <v>0</v>
      </c>
      <c r="R144" s="214">
        <f t="shared" si="115"/>
        <v>4.6682486666666662E-2</v>
      </c>
      <c r="S144" s="214">
        <f t="shared" si="115"/>
        <v>8.7389477499999993E-2</v>
      </c>
      <c r="T144" s="214">
        <f t="shared" si="115"/>
        <v>0</v>
      </c>
      <c r="U144" s="214">
        <f t="shared" si="115"/>
        <v>0</v>
      </c>
      <c r="V144" s="214">
        <f t="shared" si="115"/>
        <v>1.6689949999999999E-2</v>
      </c>
      <c r="W144" s="214">
        <f t="shared" si="115"/>
        <v>1.8656066666666665E-2</v>
      </c>
      <c r="X144" s="214">
        <f t="shared" si="115"/>
        <v>1.7868077083333333E-2</v>
      </c>
      <c r="Y144" s="214">
        <f t="shared" si="115"/>
        <v>1.4406433333333335E-2</v>
      </c>
      <c r="Z144" s="214">
        <f t="shared" si="115"/>
        <v>2.6054208333333335E-2</v>
      </c>
      <c r="AA144" s="214">
        <f t="shared" si="115"/>
        <v>2.9756249999999995E-2</v>
      </c>
      <c r="AB144" s="214">
        <f t="shared" si="115"/>
        <v>2.8530292499999995E-2</v>
      </c>
      <c r="AC144" s="214">
        <f t="shared" si="115"/>
        <v>1.4957475E-2</v>
      </c>
      <c r="AD144" s="214">
        <f t="shared" si="115"/>
        <v>9.56498125E-3</v>
      </c>
      <c r="AE144" s="214">
        <f t="shared" si="115"/>
        <v>0</v>
      </c>
      <c r="AF144" s="214">
        <f t="shared" si="115"/>
        <v>0.16147690997760006</v>
      </c>
      <c r="AG144" s="214">
        <f t="shared" si="115"/>
        <v>0.17964099400000003</v>
      </c>
      <c r="AH144" s="214">
        <f t="shared" si="115"/>
        <v>0</v>
      </c>
      <c r="AI144" s="214">
        <f t="shared" si="115"/>
        <v>7.3829999999999998E-3</v>
      </c>
      <c r="AJ144" s="214">
        <f t="shared" si="115"/>
        <v>2.35934E-2</v>
      </c>
      <c r="AK144" s="214">
        <f t="shared" si="115"/>
        <v>0</v>
      </c>
      <c r="AL144" s="214">
        <f t="shared" si="115"/>
        <v>1.8825787499999996E-2</v>
      </c>
      <c r="AM144" s="214">
        <f t="shared" si="115"/>
        <v>2.2912312499999993E-2</v>
      </c>
      <c r="AN144" s="214">
        <f t="shared" si="115"/>
        <v>4.7421543749999996E-2</v>
      </c>
      <c r="AO144" s="214">
        <f t="shared" si="115"/>
        <v>2.9956652833333333E-2</v>
      </c>
      <c r="AP144" s="214">
        <f t="shared" si="115"/>
        <v>0.13890151374999998</v>
      </c>
      <c r="AQ144" s="214">
        <f t="shared" si="115"/>
        <v>0</v>
      </c>
      <c r="AR144" s="214">
        <f t="shared" si="115"/>
        <v>4.0790323762499997E-2</v>
      </c>
      <c r="AS144" s="214">
        <f t="shared" si="115"/>
        <v>2.0293762499999996E-2</v>
      </c>
      <c r="AT144" s="214">
        <f t="shared" si="115"/>
        <v>1.5897552083333336E-2</v>
      </c>
      <c r="AU144" s="214">
        <f t="shared" si="115"/>
        <v>3.2035358333333333E-2</v>
      </c>
      <c r="AV144" s="214">
        <f t="shared" si="115"/>
        <v>3.9146E-2</v>
      </c>
      <c r="AW144" s="214">
        <f t="shared" si="115"/>
        <v>3.8346328333333332E-2</v>
      </c>
      <c r="AX144" s="214">
        <f t="shared" si="115"/>
        <v>0.14040500732142852</v>
      </c>
      <c r="AY144" s="214">
        <f t="shared" si="115"/>
        <v>5.2265199999999998E-2</v>
      </c>
      <c r="AZ144" s="214">
        <f t="shared" si="115"/>
        <v>5.8454499999999993E-2</v>
      </c>
      <c r="BA144" s="214">
        <f t="shared" si="115"/>
        <v>0.14498785271666664</v>
      </c>
      <c r="BB144" s="214">
        <f t="shared" si="115"/>
        <v>0.3295575435264001</v>
      </c>
      <c r="BC144" s="214">
        <f t="shared" si="115"/>
        <v>0.10487802857142857</v>
      </c>
      <c r="BD144" s="214">
        <f t="shared" si="115"/>
        <v>0.67945293056625888</v>
      </c>
      <c r="BE144" s="214">
        <f t="shared" si="115"/>
        <v>1.7476837499999998E-2</v>
      </c>
      <c r="BF144" s="214">
        <f t="shared" si="115"/>
        <v>0</v>
      </c>
      <c r="BG144" s="214">
        <f t="shared" si="115"/>
        <v>5.5570432692307672E-2</v>
      </c>
      <c r="BH144" s="214">
        <f t="shared" si="115"/>
        <v>7.1769650416666664E-2</v>
      </c>
      <c r="BI144" s="214">
        <f t="shared" si="115"/>
        <v>0</v>
      </c>
      <c r="BJ144" s="214">
        <f t="shared" si="115"/>
        <v>0</v>
      </c>
      <c r="BK144" s="214">
        <f t="shared" si="115"/>
        <v>3.5398916666666662E-2</v>
      </c>
      <c r="BL144" s="214">
        <f t="shared" si="115"/>
        <v>3.7034790623999995E-2</v>
      </c>
      <c r="BM144" s="214">
        <f t="shared" si="115"/>
        <v>0.14752487499999997</v>
      </c>
      <c r="BN144" s="214">
        <f t="shared" si="115"/>
        <v>0.31482112499999998</v>
      </c>
      <c r="BO144" s="214">
        <f t="shared" si="115"/>
        <v>9.2085674999999978E-2</v>
      </c>
      <c r="BP144" s="214">
        <f t="shared" si="115"/>
        <v>9.4927947916666658E-2</v>
      </c>
      <c r="BQ144" s="214">
        <f t="shared" si="115"/>
        <v>0.12250854166666666</v>
      </c>
      <c r="BR144" s="214">
        <f t="shared" si="115"/>
        <v>9.0456924250000001E-2</v>
      </c>
      <c r="BS144" s="214">
        <f t="shared" si="115"/>
        <v>1.2937499999999999E-2</v>
      </c>
      <c r="BT144" s="214">
        <f t="shared" si="115"/>
        <v>7.0977999999999996E-3</v>
      </c>
      <c r="BU144" s="214">
        <f t="shared" si="115"/>
        <v>3.7260000000000001E-3</v>
      </c>
      <c r="BV144" s="214">
        <f t="shared" si="102"/>
        <v>0.11546257969645436</v>
      </c>
      <c r="BW144" s="214">
        <f t="shared" si="103"/>
        <v>5.0904063216335407E-2</v>
      </c>
      <c r="BX144" s="214">
        <f t="shared" si="104"/>
        <v>1.7861232808330268E-2</v>
      </c>
      <c r="BY144" s="214">
        <f t="shared" si="105"/>
        <v>6.6853413834725844E-2</v>
      </c>
      <c r="BZ144" s="214">
        <f t="shared" si="106"/>
        <v>1.9626493576421676E-2</v>
      </c>
      <c r="CA144" s="295">
        <f t="shared" si="76"/>
        <v>5.179514908688776</v>
      </c>
      <c r="CB144" s="163">
        <f t="shared" si="89"/>
        <v>0.2</v>
      </c>
      <c r="CC144" s="163">
        <f t="shared" si="77"/>
        <v>0.53795149086887761</v>
      </c>
      <c r="CD144" s="163">
        <f t="shared" si="78"/>
        <v>0.22083333333333335</v>
      </c>
      <c r="CE144" s="165">
        <f t="shared" si="79"/>
        <v>4.4207300844865651</v>
      </c>
      <c r="CF144" s="163">
        <f>'Other Income'!$B$20/12</f>
        <v>1.0929316444444444</v>
      </c>
      <c r="CG144" s="302">
        <f t="shared" si="68"/>
        <v>5.7136617289310099</v>
      </c>
      <c r="CH144" s="295">
        <f t="shared" si="80"/>
        <v>4.9088071255565087</v>
      </c>
      <c r="CI144" s="163">
        <f t="shared" si="81"/>
        <v>0.2</v>
      </c>
      <c r="CJ144" s="163">
        <f t="shared" si="82"/>
        <v>0.51088071255565093</v>
      </c>
      <c r="CK144" s="163">
        <f t="shared" si="83"/>
        <v>0.22083333333333335</v>
      </c>
      <c r="CL144" s="165">
        <f t="shared" si="84"/>
        <v>4.1770930796675243</v>
      </c>
      <c r="CM144" s="296">
        <f t="shared" si="85"/>
        <v>5.470024724111969</v>
      </c>
    </row>
    <row r="145" spans="2:91" s="159" customFormat="1" x14ac:dyDescent="0.25">
      <c r="B145" s="257">
        <f t="shared" si="86"/>
        <v>124</v>
      </c>
      <c r="C145" s="255">
        <f t="shared" si="87"/>
        <v>49064</v>
      </c>
      <c r="D145" s="214">
        <f t="shared" si="88"/>
        <v>0.52514962412666888</v>
      </c>
      <c r="E145" s="214">
        <f t="shared" si="69"/>
        <v>0.16490137883333331</v>
      </c>
      <c r="F145" s="214">
        <f t="shared" si="69"/>
        <v>0.16101807799999998</v>
      </c>
      <c r="G145" s="214">
        <f t="shared" si="69"/>
        <v>9.9000000000000008E-3</v>
      </c>
      <c r="H145" s="214">
        <f t="shared" si="67"/>
        <v>1.8944812499999998E-2</v>
      </c>
      <c r="I145" s="214">
        <f t="shared" si="67"/>
        <v>3.2440924999999995E-2</v>
      </c>
      <c r="J145" s="214">
        <f t="shared" si="115"/>
        <v>5.7935418749999988E-2</v>
      </c>
      <c r="K145" s="214">
        <f t="shared" si="115"/>
        <v>5.9972068749999996E-2</v>
      </c>
      <c r="L145" s="214">
        <f t="shared" si="115"/>
        <v>2.4843162499999995E-2</v>
      </c>
      <c r="M145" s="214">
        <f t="shared" si="115"/>
        <v>3.364109374999999E-2</v>
      </c>
      <c r="N145" s="214">
        <f t="shared" si="115"/>
        <v>2.4796876983749994E-2</v>
      </c>
      <c r="O145" s="214">
        <f t="shared" si="115"/>
        <v>3.4999135937499995E-2</v>
      </c>
      <c r="P145" s="214">
        <f t="shared" si="115"/>
        <v>1.9749333333333334E-2</v>
      </c>
      <c r="Q145" s="214">
        <f t="shared" si="115"/>
        <v>0</v>
      </c>
      <c r="R145" s="214">
        <f t="shared" si="115"/>
        <v>4.6682486666666662E-2</v>
      </c>
      <c r="S145" s="214">
        <f t="shared" si="115"/>
        <v>8.7389477499999993E-2</v>
      </c>
      <c r="T145" s="214">
        <f t="shared" si="115"/>
        <v>0</v>
      </c>
      <c r="U145" s="214">
        <f t="shared" si="115"/>
        <v>0</v>
      </c>
      <c r="V145" s="214">
        <f t="shared" si="115"/>
        <v>1.6689949999999999E-2</v>
      </c>
      <c r="W145" s="214">
        <f t="shared" si="115"/>
        <v>1.8656066666666665E-2</v>
      </c>
      <c r="X145" s="214">
        <f t="shared" si="115"/>
        <v>1.7868077083333333E-2</v>
      </c>
      <c r="Y145" s="214">
        <f t="shared" si="115"/>
        <v>1.4406433333333335E-2</v>
      </c>
      <c r="Z145" s="214">
        <f t="shared" si="115"/>
        <v>2.6054208333333335E-2</v>
      </c>
      <c r="AA145" s="214">
        <f t="shared" si="115"/>
        <v>2.9756249999999995E-2</v>
      </c>
      <c r="AB145" s="214">
        <f t="shared" si="115"/>
        <v>2.8530292499999995E-2</v>
      </c>
      <c r="AC145" s="214">
        <f t="shared" si="115"/>
        <v>1.4957475E-2</v>
      </c>
      <c r="AD145" s="214">
        <f t="shared" si="115"/>
        <v>9.56498125E-3</v>
      </c>
      <c r="AE145" s="214">
        <f t="shared" si="115"/>
        <v>0</v>
      </c>
      <c r="AF145" s="214">
        <f t="shared" si="115"/>
        <v>0.16147690997760006</v>
      </c>
      <c r="AG145" s="214">
        <f t="shared" si="115"/>
        <v>0.17964099400000003</v>
      </c>
      <c r="AH145" s="214">
        <f t="shared" si="115"/>
        <v>0</v>
      </c>
      <c r="AI145" s="214">
        <f t="shared" si="115"/>
        <v>7.3829999999999998E-3</v>
      </c>
      <c r="AJ145" s="214">
        <f t="shared" si="115"/>
        <v>2.35934E-2</v>
      </c>
      <c r="AK145" s="214">
        <f t="shared" si="115"/>
        <v>0</v>
      </c>
      <c r="AL145" s="214">
        <f t="shared" si="115"/>
        <v>1.8825787499999996E-2</v>
      </c>
      <c r="AM145" s="214">
        <f t="shared" si="115"/>
        <v>2.2912312499999993E-2</v>
      </c>
      <c r="AN145" s="214">
        <f t="shared" si="115"/>
        <v>4.7421543749999996E-2</v>
      </c>
      <c r="AO145" s="214">
        <f t="shared" si="115"/>
        <v>2.9956652833333333E-2</v>
      </c>
      <c r="AP145" s="214">
        <f t="shared" si="115"/>
        <v>0.13890151374999998</v>
      </c>
      <c r="AQ145" s="214">
        <f t="shared" si="115"/>
        <v>0</v>
      </c>
      <c r="AR145" s="214">
        <f t="shared" si="115"/>
        <v>4.0790323762499997E-2</v>
      </c>
      <c r="AS145" s="214">
        <f t="shared" si="115"/>
        <v>2.0293762499999996E-2</v>
      </c>
      <c r="AT145" s="214">
        <f t="shared" si="115"/>
        <v>1.5897552083333336E-2</v>
      </c>
      <c r="AU145" s="214">
        <f t="shared" si="115"/>
        <v>3.2035358333333333E-2</v>
      </c>
      <c r="AV145" s="214">
        <f t="shared" si="115"/>
        <v>3.9146E-2</v>
      </c>
      <c r="AW145" s="214">
        <f t="shared" si="115"/>
        <v>3.8346328333333332E-2</v>
      </c>
      <c r="AX145" s="214">
        <f t="shared" si="115"/>
        <v>0.14040500732142852</v>
      </c>
      <c r="AY145" s="214">
        <f t="shared" si="115"/>
        <v>5.2265199999999998E-2</v>
      </c>
      <c r="AZ145" s="214">
        <f t="shared" si="115"/>
        <v>5.8454499999999993E-2</v>
      </c>
      <c r="BA145" s="214">
        <f t="shared" si="115"/>
        <v>0.14498785271666664</v>
      </c>
      <c r="BB145" s="214">
        <f t="shared" si="115"/>
        <v>0.3295575435264001</v>
      </c>
      <c r="BC145" s="214">
        <f t="shared" si="115"/>
        <v>0.10487802857142857</v>
      </c>
      <c r="BD145" s="214">
        <f t="shared" si="115"/>
        <v>0.76098728223420997</v>
      </c>
      <c r="BE145" s="214">
        <f t="shared" si="115"/>
        <v>1.7476837499999998E-2</v>
      </c>
      <c r="BF145" s="214">
        <f t="shared" si="115"/>
        <v>0</v>
      </c>
      <c r="BG145" s="214">
        <f t="shared" si="115"/>
        <v>5.5570432692307672E-2</v>
      </c>
      <c r="BH145" s="214">
        <f t="shared" si="115"/>
        <v>7.1769650416666664E-2</v>
      </c>
      <c r="BI145" s="214">
        <f t="shared" si="115"/>
        <v>0</v>
      </c>
      <c r="BJ145" s="214">
        <f t="shared" si="115"/>
        <v>0</v>
      </c>
      <c r="BK145" s="214">
        <f t="shared" si="115"/>
        <v>3.5398916666666662E-2</v>
      </c>
      <c r="BL145" s="214">
        <f t="shared" si="115"/>
        <v>3.7034790623999995E-2</v>
      </c>
      <c r="BM145" s="214">
        <f t="shared" si="115"/>
        <v>0.14752487499999997</v>
      </c>
      <c r="BN145" s="214">
        <f t="shared" si="115"/>
        <v>0.31482112499999998</v>
      </c>
      <c r="BO145" s="214">
        <f t="shared" si="115"/>
        <v>9.2085674999999978E-2</v>
      </c>
      <c r="BP145" s="214">
        <f t="shared" si="115"/>
        <v>9.4927947916666658E-2</v>
      </c>
      <c r="BQ145" s="214">
        <f t="shared" si="115"/>
        <v>0.12250854166666666</v>
      </c>
      <c r="BR145" s="214">
        <f t="shared" si="115"/>
        <v>9.0456924250000001E-2</v>
      </c>
      <c r="BS145" s="214">
        <f t="shared" si="115"/>
        <v>1.2937499999999999E-2</v>
      </c>
      <c r="BT145" s="214">
        <f t="shared" si="115"/>
        <v>7.0977999999999996E-3</v>
      </c>
      <c r="BU145" s="214">
        <f t="shared" ref="J145:BU149" si="116">IF($C145&gt;BU$14,BU144,IF(AND(MONTH($C145)-MONTH(BU$5)=0,MOD((YEAR(BU$5)-YEAR($C145)),3)=0),BU144*(1+BU$16),BU144))</f>
        <v>3.7260000000000001E-3</v>
      </c>
      <c r="BV145" s="214">
        <f t="shared" si="102"/>
        <v>0.11546257969645436</v>
      </c>
      <c r="BW145" s="214">
        <f t="shared" si="103"/>
        <v>5.0904063216335407E-2</v>
      </c>
      <c r="BX145" s="214">
        <f t="shared" si="104"/>
        <v>1.7861232808330268E-2</v>
      </c>
      <c r="BY145" s="214">
        <f t="shared" si="105"/>
        <v>6.6853413834725844E-2</v>
      </c>
      <c r="BZ145" s="214">
        <f t="shared" si="106"/>
        <v>1.9626493576421676E-2</v>
      </c>
      <c r="CA145" s="295">
        <f t="shared" si="76"/>
        <v>5.261049260356728</v>
      </c>
      <c r="CB145" s="163">
        <f t="shared" si="89"/>
        <v>0.2</v>
      </c>
      <c r="CC145" s="163">
        <f t="shared" si="77"/>
        <v>0.54610492603567284</v>
      </c>
      <c r="CD145" s="163">
        <f t="shared" si="78"/>
        <v>0.22083333333333335</v>
      </c>
      <c r="CE145" s="165">
        <f t="shared" si="79"/>
        <v>4.4941110009877221</v>
      </c>
      <c r="CF145" s="163">
        <f>'Other Income'!$B$20/12</f>
        <v>1.0929316444444444</v>
      </c>
      <c r="CG145" s="302">
        <f t="shared" si="68"/>
        <v>5.7870426454321668</v>
      </c>
      <c r="CH145" s="295">
        <f t="shared" si="80"/>
        <v>4.9903414772244608</v>
      </c>
      <c r="CI145" s="163">
        <f t="shared" si="81"/>
        <v>0.2</v>
      </c>
      <c r="CJ145" s="163">
        <f t="shared" si="82"/>
        <v>0.51903414772244616</v>
      </c>
      <c r="CK145" s="163">
        <f t="shared" si="83"/>
        <v>0.22083333333333335</v>
      </c>
      <c r="CL145" s="165">
        <f t="shared" si="84"/>
        <v>4.2504739961686813</v>
      </c>
      <c r="CM145" s="296">
        <f t="shared" si="85"/>
        <v>5.543405640613126</v>
      </c>
    </row>
    <row r="146" spans="2:91" s="159" customFormat="1" x14ac:dyDescent="0.25">
      <c r="B146" s="257">
        <f t="shared" si="86"/>
        <v>125</v>
      </c>
      <c r="C146" s="255">
        <f t="shared" si="87"/>
        <v>49095</v>
      </c>
      <c r="D146" s="214">
        <f t="shared" si="88"/>
        <v>0.52514962412666888</v>
      </c>
      <c r="E146" s="214">
        <f t="shared" si="69"/>
        <v>0.16490137883333331</v>
      </c>
      <c r="F146" s="214">
        <f t="shared" si="69"/>
        <v>0.16101807799999998</v>
      </c>
      <c r="G146" s="214">
        <f t="shared" si="69"/>
        <v>9.9000000000000008E-3</v>
      </c>
      <c r="H146" s="214">
        <f t="shared" si="67"/>
        <v>1.8944812499999998E-2</v>
      </c>
      <c r="I146" s="214">
        <f t="shared" si="67"/>
        <v>3.2440924999999995E-2</v>
      </c>
      <c r="J146" s="214">
        <f t="shared" si="116"/>
        <v>5.7935418749999988E-2</v>
      </c>
      <c r="K146" s="214">
        <f t="shared" si="116"/>
        <v>5.9972068749999996E-2</v>
      </c>
      <c r="L146" s="214">
        <f t="shared" si="116"/>
        <v>2.4843162499999995E-2</v>
      </c>
      <c r="M146" s="214">
        <f t="shared" si="116"/>
        <v>3.364109374999999E-2</v>
      </c>
      <c r="N146" s="214">
        <f t="shared" si="116"/>
        <v>2.4796876983749994E-2</v>
      </c>
      <c r="O146" s="214">
        <f t="shared" si="116"/>
        <v>3.4999135937499995E-2</v>
      </c>
      <c r="P146" s="214">
        <f t="shared" si="116"/>
        <v>1.9749333333333334E-2</v>
      </c>
      <c r="Q146" s="214">
        <f t="shared" si="116"/>
        <v>0</v>
      </c>
      <c r="R146" s="214">
        <f t="shared" si="116"/>
        <v>4.6682486666666662E-2</v>
      </c>
      <c r="S146" s="214">
        <f t="shared" si="116"/>
        <v>8.7389477499999993E-2</v>
      </c>
      <c r="T146" s="214">
        <f t="shared" si="116"/>
        <v>0</v>
      </c>
      <c r="U146" s="214">
        <f t="shared" si="116"/>
        <v>0</v>
      </c>
      <c r="V146" s="214">
        <f t="shared" si="116"/>
        <v>1.6689949999999999E-2</v>
      </c>
      <c r="W146" s="214">
        <f t="shared" si="116"/>
        <v>1.8656066666666665E-2</v>
      </c>
      <c r="X146" s="214">
        <f t="shared" si="116"/>
        <v>1.7868077083333333E-2</v>
      </c>
      <c r="Y146" s="214">
        <f t="shared" si="116"/>
        <v>1.4406433333333335E-2</v>
      </c>
      <c r="Z146" s="214">
        <f t="shared" si="116"/>
        <v>2.6054208333333335E-2</v>
      </c>
      <c r="AA146" s="214">
        <f t="shared" si="116"/>
        <v>2.9756249999999995E-2</v>
      </c>
      <c r="AB146" s="214">
        <f t="shared" si="116"/>
        <v>2.8530292499999995E-2</v>
      </c>
      <c r="AC146" s="214">
        <f t="shared" si="116"/>
        <v>1.4957475E-2</v>
      </c>
      <c r="AD146" s="214">
        <f t="shared" si="116"/>
        <v>9.56498125E-3</v>
      </c>
      <c r="AE146" s="214">
        <f t="shared" si="116"/>
        <v>0</v>
      </c>
      <c r="AF146" s="214">
        <f t="shared" si="116"/>
        <v>0.16147690997760006</v>
      </c>
      <c r="AG146" s="214">
        <f t="shared" si="116"/>
        <v>0.17964099400000003</v>
      </c>
      <c r="AH146" s="214">
        <f t="shared" si="116"/>
        <v>0</v>
      </c>
      <c r="AI146" s="214">
        <f t="shared" si="116"/>
        <v>7.3829999999999998E-3</v>
      </c>
      <c r="AJ146" s="214">
        <f t="shared" si="116"/>
        <v>2.35934E-2</v>
      </c>
      <c r="AK146" s="214">
        <f t="shared" si="116"/>
        <v>0</v>
      </c>
      <c r="AL146" s="214">
        <f t="shared" si="116"/>
        <v>1.8825787499999996E-2</v>
      </c>
      <c r="AM146" s="214">
        <f t="shared" si="116"/>
        <v>2.2912312499999993E-2</v>
      </c>
      <c r="AN146" s="214">
        <f t="shared" si="116"/>
        <v>4.7421543749999996E-2</v>
      </c>
      <c r="AO146" s="214">
        <f t="shared" si="116"/>
        <v>2.9956652833333333E-2</v>
      </c>
      <c r="AP146" s="214">
        <f t="shared" si="116"/>
        <v>0.13890151374999998</v>
      </c>
      <c r="AQ146" s="214">
        <f t="shared" si="116"/>
        <v>0</v>
      </c>
      <c r="AR146" s="214">
        <f t="shared" si="116"/>
        <v>4.0790323762499997E-2</v>
      </c>
      <c r="AS146" s="214">
        <f t="shared" si="116"/>
        <v>2.0293762499999996E-2</v>
      </c>
      <c r="AT146" s="214">
        <f t="shared" si="116"/>
        <v>1.5897552083333336E-2</v>
      </c>
      <c r="AU146" s="214">
        <f t="shared" si="116"/>
        <v>3.2035358333333333E-2</v>
      </c>
      <c r="AV146" s="214">
        <f t="shared" si="116"/>
        <v>3.9146E-2</v>
      </c>
      <c r="AW146" s="214">
        <f t="shared" si="116"/>
        <v>3.8346328333333332E-2</v>
      </c>
      <c r="AX146" s="214">
        <f t="shared" si="116"/>
        <v>0.14040500732142852</v>
      </c>
      <c r="AY146" s="214">
        <f t="shared" si="116"/>
        <v>5.2265199999999998E-2</v>
      </c>
      <c r="AZ146" s="214">
        <f t="shared" si="116"/>
        <v>5.8454499999999993E-2</v>
      </c>
      <c r="BA146" s="214">
        <f t="shared" si="116"/>
        <v>0.14498785271666664</v>
      </c>
      <c r="BB146" s="214">
        <f t="shared" si="116"/>
        <v>0.3295575435264001</v>
      </c>
      <c r="BC146" s="214">
        <f t="shared" si="116"/>
        <v>0.10487802857142857</v>
      </c>
      <c r="BD146" s="214">
        <f t="shared" si="116"/>
        <v>0.76098728223420997</v>
      </c>
      <c r="BE146" s="214">
        <f t="shared" si="116"/>
        <v>1.7476837499999998E-2</v>
      </c>
      <c r="BF146" s="214">
        <f t="shared" si="116"/>
        <v>0</v>
      </c>
      <c r="BG146" s="214">
        <f t="shared" si="116"/>
        <v>5.5570432692307672E-2</v>
      </c>
      <c r="BH146" s="214">
        <f t="shared" si="116"/>
        <v>7.1769650416666664E-2</v>
      </c>
      <c r="BI146" s="214">
        <f t="shared" si="116"/>
        <v>0</v>
      </c>
      <c r="BJ146" s="214">
        <f t="shared" si="116"/>
        <v>0</v>
      </c>
      <c r="BK146" s="214">
        <f t="shared" si="116"/>
        <v>3.5398916666666662E-2</v>
      </c>
      <c r="BL146" s="214">
        <f t="shared" si="116"/>
        <v>3.7034790623999995E-2</v>
      </c>
      <c r="BM146" s="214">
        <f t="shared" si="116"/>
        <v>0.14752487499999997</v>
      </c>
      <c r="BN146" s="214">
        <f t="shared" si="116"/>
        <v>0.31482112499999998</v>
      </c>
      <c r="BO146" s="214">
        <f t="shared" si="116"/>
        <v>9.2085674999999978E-2</v>
      </c>
      <c r="BP146" s="214">
        <f t="shared" si="116"/>
        <v>9.4927947916666658E-2</v>
      </c>
      <c r="BQ146" s="214">
        <f t="shared" si="116"/>
        <v>0.12250854166666666</v>
      </c>
      <c r="BR146" s="214">
        <f t="shared" si="116"/>
        <v>9.0456924250000001E-2</v>
      </c>
      <c r="BS146" s="214">
        <f t="shared" si="116"/>
        <v>1.2937499999999999E-2</v>
      </c>
      <c r="BT146" s="214">
        <f t="shared" si="116"/>
        <v>7.0977999999999996E-3</v>
      </c>
      <c r="BU146" s="214">
        <f t="shared" si="116"/>
        <v>3.7260000000000001E-3</v>
      </c>
      <c r="BV146" s="214">
        <f t="shared" si="102"/>
        <v>0.11546257969645436</v>
      </c>
      <c r="BW146" s="214">
        <f t="shared" si="103"/>
        <v>5.0904063216335407E-2</v>
      </c>
      <c r="BX146" s="214">
        <f t="shared" si="104"/>
        <v>1.7861232808330268E-2</v>
      </c>
      <c r="BY146" s="214">
        <f t="shared" si="105"/>
        <v>6.6853413834725844E-2</v>
      </c>
      <c r="BZ146" s="214">
        <f t="shared" si="106"/>
        <v>1.9626493576421676E-2</v>
      </c>
      <c r="CA146" s="295">
        <f t="shared" si="76"/>
        <v>5.261049260356728</v>
      </c>
      <c r="CB146" s="163">
        <f t="shared" si="89"/>
        <v>0.2</v>
      </c>
      <c r="CC146" s="163">
        <f t="shared" si="77"/>
        <v>0.54610492603567284</v>
      </c>
      <c r="CD146" s="163">
        <f t="shared" si="78"/>
        <v>0.22083333333333335</v>
      </c>
      <c r="CE146" s="165">
        <f t="shared" si="79"/>
        <v>4.4941110009877221</v>
      </c>
      <c r="CF146" s="163">
        <f>'Other Income'!$B$20/12</f>
        <v>1.0929316444444444</v>
      </c>
      <c r="CG146" s="302">
        <f t="shared" si="68"/>
        <v>5.7870426454321668</v>
      </c>
      <c r="CH146" s="295">
        <f t="shared" si="80"/>
        <v>4.9903414772244608</v>
      </c>
      <c r="CI146" s="163">
        <f t="shared" si="81"/>
        <v>0.2</v>
      </c>
      <c r="CJ146" s="163">
        <f t="shared" si="82"/>
        <v>0.51903414772244616</v>
      </c>
      <c r="CK146" s="163">
        <f t="shared" si="83"/>
        <v>0.22083333333333335</v>
      </c>
      <c r="CL146" s="165">
        <f t="shared" si="84"/>
        <v>4.2504739961686813</v>
      </c>
      <c r="CM146" s="296">
        <f t="shared" si="85"/>
        <v>5.543405640613126</v>
      </c>
    </row>
    <row r="147" spans="2:91" s="159" customFormat="1" x14ac:dyDescent="0.25">
      <c r="B147" s="257">
        <f t="shared" si="86"/>
        <v>126</v>
      </c>
      <c r="C147" s="255">
        <f t="shared" si="87"/>
        <v>49125</v>
      </c>
      <c r="D147" s="214">
        <f t="shared" si="88"/>
        <v>0.52514962412666888</v>
      </c>
      <c r="E147" s="214">
        <f t="shared" si="69"/>
        <v>0.16490137883333331</v>
      </c>
      <c r="F147" s="214">
        <f t="shared" si="69"/>
        <v>0.16101807799999998</v>
      </c>
      <c r="G147" s="214">
        <f t="shared" si="69"/>
        <v>9.9000000000000008E-3</v>
      </c>
      <c r="H147" s="214">
        <f t="shared" si="67"/>
        <v>1.8944812499999998E-2</v>
      </c>
      <c r="I147" s="214">
        <f t="shared" si="67"/>
        <v>3.2440924999999995E-2</v>
      </c>
      <c r="J147" s="214">
        <f t="shared" si="116"/>
        <v>5.7935418749999988E-2</v>
      </c>
      <c r="K147" s="214">
        <f t="shared" si="116"/>
        <v>5.9972068749999996E-2</v>
      </c>
      <c r="L147" s="214">
        <f t="shared" si="116"/>
        <v>2.4843162499999995E-2</v>
      </c>
      <c r="M147" s="214">
        <f t="shared" si="116"/>
        <v>3.364109374999999E-2</v>
      </c>
      <c r="N147" s="214">
        <f t="shared" si="116"/>
        <v>2.4796876983749994E-2</v>
      </c>
      <c r="O147" s="214">
        <f t="shared" si="116"/>
        <v>3.4999135937499995E-2</v>
      </c>
      <c r="P147" s="214">
        <f t="shared" si="116"/>
        <v>1.9749333333333334E-2</v>
      </c>
      <c r="Q147" s="214">
        <f t="shared" si="116"/>
        <v>0</v>
      </c>
      <c r="R147" s="214">
        <f t="shared" si="116"/>
        <v>4.6682486666666662E-2</v>
      </c>
      <c r="S147" s="214">
        <f t="shared" si="116"/>
        <v>8.7389477499999993E-2</v>
      </c>
      <c r="T147" s="214">
        <f t="shared" si="116"/>
        <v>0</v>
      </c>
      <c r="U147" s="214">
        <f t="shared" si="116"/>
        <v>0</v>
      </c>
      <c r="V147" s="214">
        <f t="shared" si="116"/>
        <v>1.6689949999999999E-2</v>
      </c>
      <c r="W147" s="214">
        <f t="shared" si="116"/>
        <v>1.8656066666666665E-2</v>
      </c>
      <c r="X147" s="214">
        <f t="shared" si="116"/>
        <v>1.7868077083333333E-2</v>
      </c>
      <c r="Y147" s="214">
        <f t="shared" si="116"/>
        <v>1.4406433333333335E-2</v>
      </c>
      <c r="Z147" s="214">
        <f t="shared" si="116"/>
        <v>2.6054208333333335E-2</v>
      </c>
      <c r="AA147" s="214">
        <f t="shared" si="116"/>
        <v>2.9756249999999995E-2</v>
      </c>
      <c r="AB147" s="214">
        <f t="shared" si="116"/>
        <v>2.8530292499999995E-2</v>
      </c>
      <c r="AC147" s="214">
        <f t="shared" si="116"/>
        <v>1.4957475E-2</v>
      </c>
      <c r="AD147" s="214">
        <f t="shared" si="116"/>
        <v>9.56498125E-3</v>
      </c>
      <c r="AE147" s="214">
        <f t="shared" si="116"/>
        <v>0</v>
      </c>
      <c r="AF147" s="214">
        <f t="shared" si="116"/>
        <v>0.16147690997760006</v>
      </c>
      <c r="AG147" s="214">
        <f t="shared" si="116"/>
        <v>0.17964099400000003</v>
      </c>
      <c r="AH147" s="214">
        <f t="shared" si="116"/>
        <v>0</v>
      </c>
      <c r="AI147" s="214">
        <f t="shared" si="116"/>
        <v>7.3829999999999998E-3</v>
      </c>
      <c r="AJ147" s="214">
        <f t="shared" si="116"/>
        <v>2.35934E-2</v>
      </c>
      <c r="AK147" s="214">
        <f t="shared" si="116"/>
        <v>0</v>
      </c>
      <c r="AL147" s="214">
        <f t="shared" si="116"/>
        <v>1.8825787499999996E-2</v>
      </c>
      <c r="AM147" s="214">
        <f t="shared" si="116"/>
        <v>2.2912312499999993E-2</v>
      </c>
      <c r="AN147" s="214">
        <f t="shared" si="116"/>
        <v>4.7421543749999996E-2</v>
      </c>
      <c r="AO147" s="214">
        <f t="shared" si="116"/>
        <v>2.9956652833333333E-2</v>
      </c>
      <c r="AP147" s="214">
        <f t="shared" si="116"/>
        <v>0.13890151374999998</v>
      </c>
      <c r="AQ147" s="214">
        <f t="shared" si="116"/>
        <v>0</v>
      </c>
      <c r="AR147" s="214">
        <f t="shared" si="116"/>
        <v>4.0790323762499997E-2</v>
      </c>
      <c r="AS147" s="214">
        <f t="shared" si="116"/>
        <v>2.0293762499999996E-2</v>
      </c>
      <c r="AT147" s="214">
        <f t="shared" si="116"/>
        <v>1.5897552083333336E-2</v>
      </c>
      <c r="AU147" s="214">
        <f t="shared" si="116"/>
        <v>3.2035358333333333E-2</v>
      </c>
      <c r="AV147" s="214">
        <f t="shared" si="116"/>
        <v>3.9146E-2</v>
      </c>
      <c r="AW147" s="214">
        <f t="shared" si="116"/>
        <v>3.8346328333333332E-2</v>
      </c>
      <c r="AX147" s="214">
        <f t="shared" si="116"/>
        <v>0.14040500732142852</v>
      </c>
      <c r="AY147" s="214">
        <f t="shared" si="116"/>
        <v>5.2265199999999998E-2</v>
      </c>
      <c r="AZ147" s="214">
        <f t="shared" si="116"/>
        <v>5.8454499999999993E-2</v>
      </c>
      <c r="BA147" s="214">
        <f t="shared" si="116"/>
        <v>0.14498785271666664</v>
      </c>
      <c r="BB147" s="214">
        <f t="shared" si="116"/>
        <v>0.3295575435264001</v>
      </c>
      <c r="BC147" s="214">
        <f t="shared" si="116"/>
        <v>0.10487802857142857</v>
      </c>
      <c r="BD147" s="214">
        <f t="shared" si="116"/>
        <v>0.76098728223420997</v>
      </c>
      <c r="BE147" s="214">
        <f t="shared" si="116"/>
        <v>1.7476837499999998E-2</v>
      </c>
      <c r="BF147" s="214">
        <f t="shared" si="116"/>
        <v>0</v>
      </c>
      <c r="BG147" s="214">
        <f t="shared" si="116"/>
        <v>5.5570432692307672E-2</v>
      </c>
      <c r="BH147" s="214">
        <f t="shared" si="116"/>
        <v>7.1769650416666664E-2</v>
      </c>
      <c r="BI147" s="214">
        <f t="shared" si="116"/>
        <v>0</v>
      </c>
      <c r="BJ147" s="214">
        <f t="shared" si="116"/>
        <v>0</v>
      </c>
      <c r="BK147" s="214">
        <f t="shared" si="116"/>
        <v>3.5398916666666662E-2</v>
      </c>
      <c r="BL147" s="214">
        <f t="shared" si="116"/>
        <v>3.7034790623999995E-2</v>
      </c>
      <c r="BM147" s="214">
        <f t="shared" si="116"/>
        <v>0.14752487499999997</v>
      </c>
      <c r="BN147" s="214">
        <f t="shared" si="116"/>
        <v>0.31482112499999998</v>
      </c>
      <c r="BO147" s="214">
        <f t="shared" si="116"/>
        <v>9.2085674999999978E-2</v>
      </c>
      <c r="BP147" s="214">
        <f t="shared" si="116"/>
        <v>9.4927947916666658E-2</v>
      </c>
      <c r="BQ147" s="214">
        <f t="shared" si="116"/>
        <v>0.12250854166666666</v>
      </c>
      <c r="BR147" s="214">
        <f t="shared" si="116"/>
        <v>9.0456924250000001E-2</v>
      </c>
      <c r="BS147" s="214">
        <f t="shared" si="116"/>
        <v>1.2937499999999999E-2</v>
      </c>
      <c r="BT147" s="214">
        <f t="shared" si="116"/>
        <v>7.0977999999999996E-3</v>
      </c>
      <c r="BU147" s="214">
        <f t="shared" si="116"/>
        <v>3.7260000000000001E-3</v>
      </c>
      <c r="BV147" s="214">
        <f t="shared" si="102"/>
        <v>0.11546257969645436</v>
      </c>
      <c r="BW147" s="214">
        <f t="shared" si="103"/>
        <v>5.0904063216335407E-2</v>
      </c>
      <c r="BX147" s="214">
        <f t="shared" si="104"/>
        <v>1.7861232808330268E-2</v>
      </c>
      <c r="BY147" s="214">
        <f t="shared" si="105"/>
        <v>6.6853413834725844E-2</v>
      </c>
      <c r="BZ147" s="214">
        <f t="shared" si="106"/>
        <v>1.9626493576421676E-2</v>
      </c>
      <c r="CA147" s="295">
        <f t="shared" si="76"/>
        <v>5.261049260356728</v>
      </c>
      <c r="CB147" s="163">
        <f t="shared" si="89"/>
        <v>0.2</v>
      </c>
      <c r="CC147" s="163">
        <f t="shared" si="77"/>
        <v>0.54610492603567284</v>
      </c>
      <c r="CD147" s="163">
        <f t="shared" si="78"/>
        <v>0.22083333333333335</v>
      </c>
      <c r="CE147" s="165">
        <f t="shared" si="79"/>
        <v>4.4941110009877221</v>
      </c>
      <c r="CF147" s="163">
        <f>'Other Income'!$B$20/12</f>
        <v>1.0929316444444444</v>
      </c>
      <c r="CG147" s="302">
        <f t="shared" si="68"/>
        <v>5.7870426454321668</v>
      </c>
      <c r="CH147" s="295">
        <f t="shared" si="80"/>
        <v>4.9903414772244608</v>
      </c>
      <c r="CI147" s="163">
        <f t="shared" si="81"/>
        <v>0.2</v>
      </c>
      <c r="CJ147" s="163">
        <f t="shared" si="82"/>
        <v>0.51903414772244616</v>
      </c>
      <c r="CK147" s="163">
        <f t="shared" si="83"/>
        <v>0.22083333333333335</v>
      </c>
      <c r="CL147" s="165">
        <f t="shared" si="84"/>
        <v>4.2504739961686813</v>
      </c>
      <c r="CM147" s="296">
        <f t="shared" si="85"/>
        <v>5.543405640613126</v>
      </c>
    </row>
    <row r="148" spans="2:91" s="159" customFormat="1" x14ac:dyDescent="0.25">
      <c r="B148" s="257">
        <f t="shared" si="86"/>
        <v>127</v>
      </c>
      <c r="C148" s="255">
        <f t="shared" si="87"/>
        <v>49156</v>
      </c>
      <c r="D148" s="214">
        <f t="shared" si="88"/>
        <v>0.52514962412666888</v>
      </c>
      <c r="E148" s="214">
        <f t="shared" si="69"/>
        <v>0.16490137883333331</v>
      </c>
      <c r="F148" s="214">
        <f t="shared" si="69"/>
        <v>0.16101807799999998</v>
      </c>
      <c r="G148" s="214">
        <f t="shared" si="69"/>
        <v>9.9000000000000008E-3</v>
      </c>
      <c r="H148" s="214">
        <f t="shared" si="67"/>
        <v>1.8944812499999998E-2</v>
      </c>
      <c r="I148" s="214">
        <f t="shared" si="67"/>
        <v>3.2440924999999995E-2</v>
      </c>
      <c r="J148" s="214">
        <f t="shared" si="116"/>
        <v>5.7935418749999988E-2</v>
      </c>
      <c r="K148" s="214">
        <f t="shared" si="116"/>
        <v>5.9972068749999996E-2</v>
      </c>
      <c r="L148" s="214">
        <f t="shared" si="116"/>
        <v>2.4843162499999995E-2</v>
      </c>
      <c r="M148" s="214">
        <f t="shared" si="116"/>
        <v>3.364109374999999E-2</v>
      </c>
      <c r="N148" s="214">
        <f t="shared" si="116"/>
        <v>2.4796876983749994E-2</v>
      </c>
      <c r="O148" s="214">
        <f t="shared" si="116"/>
        <v>3.4999135937499995E-2</v>
      </c>
      <c r="P148" s="214">
        <f t="shared" si="116"/>
        <v>1.9749333333333334E-2</v>
      </c>
      <c r="Q148" s="214">
        <f t="shared" si="116"/>
        <v>0</v>
      </c>
      <c r="R148" s="214">
        <f t="shared" si="116"/>
        <v>4.6682486666666662E-2</v>
      </c>
      <c r="S148" s="214">
        <f t="shared" si="116"/>
        <v>8.7389477499999993E-2</v>
      </c>
      <c r="T148" s="214">
        <f t="shared" si="116"/>
        <v>0</v>
      </c>
      <c r="U148" s="214">
        <f t="shared" si="116"/>
        <v>0</v>
      </c>
      <c r="V148" s="214">
        <f t="shared" si="116"/>
        <v>1.6689949999999999E-2</v>
      </c>
      <c r="W148" s="214">
        <f t="shared" si="116"/>
        <v>1.8656066666666665E-2</v>
      </c>
      <c r="X148" s="214">
        <f t="shared" si="116"/>
        <v>1.7868077083333333E-2</v>
      </c>
      <c r="Y148" s="214">
        <f t="shared" si="116"/>
        <v>1.4406433333333335E-2</v>
      </c>
      <c r="Z148" s="214">
        <f t="shared" si="116"/>
        <v>2.6054208333333335E-2</v>
      </c>
      <c r="AA148" s="214">
        <f t="shared" si="116"/>
        <v>2.9756249999999995E-2</v>
      </c>
      <c r="AB148" s="214">
        <f t="shared" si="116"/>
        <v>2.8530292499999995E-2</v>
      </c>
      <c r="AC148" s="214">
        <f t="shared" si="116"/>
        <v>1.4957475E-2</v>
      </c>
      <c r="AD148" s="214">
        <f t="shared" si="116"/>
        <v>9.56498125E-3</v>
      </c>
      <c r="AE148" s="214">
        <f t="shared" si="116"/>
        <v>0</v>
      </c>
      <c r="AF148" s="214">
        <f t="shared" si="116"/>
        <v>0.16147690997760006</v>
      </c>
      <c r="AG148" s="214">
        <f t="shared" si="116"/>
        <v>0.17964099400000003</v>
      </c>
      <c r="AH148" s="214">
        <f t="shared" si="116"/>
        <v>0</v>
      </c>
      <c r="AI148" s="214">
        <f t="shared" si="116"/>
        <v>7.3829999999999998E-3</v>
      </c>
      <c r="AJ148" s="214">
        <f t="shared" si="116"/>
        <v>2.35934E-2</v>
      </c>
      <c r="AK148" s="214">
        <f t="shared" si="116"/>
        <v>0</v>
      </c>
      <c r="AL148" s="214">
        <f t="shared" si="116"/>
        <v>1.8825787499999996E-2</v>
      </c>
      <c r="AM148" s="214">
        <f t="shared" si="116"/>
        <v>2.2912312499999993E-2</v>
      </c>
      <c r="AN148" s="214">
        <f t="shared" si="116"/>
        <v>4.7421543749999996E-2</v>
      </c>
      <c r="AO148" s="214">
        <f t="shared" si="116"/>
        <v>2.9956652833333333E-2</v>
      </c>
      <c r="AP148" s="214">
        <f t="shared" si="116"/>
        <v>0.13890151374999998</v>
      </c>
      <c r="AQ148" s="214">
        <f t="shared" si="116"/>
        <v>0</v>
      </c>
      <c r="AR148" s="214">
        <f t="shared" si="116"/>
        <v>4.0790323762499997E-2</v>
      </c>
      <c r="AS148" s="214">
        <f t="shared" si="116"/>
        <v>2.0293762499999996E-2</v>
      </c>
      <c r="AT148" s="214">
        <f t="shared" si="116"/>
        <v>1.5897552083333336E-2</v>
      </c>
      <c r="AU148" s="214">
        <f t="shared" si="116"/>
        <v>3.2035358333333333E-2</v>
      </c>
      <c r="AV148" s="214">
        <f t="shared" si="116"/>
        <v>3.9146E-2</v>
      </c>
      <c r="AW148" s="214">
        <f t="shared" si="116"/>
        <v>3.8346328333333332E-2</v>
      </c>
      <c r="AX148" s="214">
        <f t="shared" si="116"/>
        <v>0.14040500732142852</v>
      </c>
      <c r="AY148" s="214">
        <f t="shared" si="116"/>
        <v>5.2265199999999998E-2</v>
      </c>
      <c r="AZ148" s="214">
        <f t="shared" si="116"/>
        <v>5.8454499999999993E-2</v>
      </c>
      <c r="BA148" s="214">
        <f t="shared" si="116"/>
        <v>0.14498785271666664</v>
      </c>
      <c r="BB148" s="214">
        <f t="shared" si="116"/>
        <v>0.3295575435264001</v>
      </c>
      <c r="BC148" s="214">
        <f t="shared" si="116"/>
        <v>0.10487802857142857</v>
      </c>
      <c r="BD148" s="214">
        <f t="shared" si="116"/>
        <v>0.76098728223420997</v>
      </c>
      <c r="BE148" s="214">
        <f t="shared" si="116"/>
        <v>1.7476837499999998E-2</v>
      </c>
      <c r="BF148" s="214">
        <f t="shared" si="116"/>
        <v>0</v>
      </c>
      <c r="BG148" s="214">
        <f t="shared" si="116"/>
        <v>5.5570432692307672E-2</v>
      </c>
      <c r="BH148" s="214">
        <f t="shared" si="116"/>
        <v>7.1769650416666664E-2</v>
      </c>
      <c r="BI148" s="214">
        <f t="shared" si="116"/>
        <v>0</v>
      </c>
      <c r="BJ148" s="214">
        <f t="shared" si="116"/>
        <v>0</v>
      </c>
      <c r="BK148" s="214">
        <f t="shared" si="116"/>
        <v>3.5398916666666662E-2</v>
      </c>
      <c r="BL148" s="214">
        <f t="shared" si="116"/>
        <v>3.7034790623999995E-2</v>
      </c>
      <c r="BM148" s="214">
        <f t="shared" si="116"/>
        <v>0.14752487499999997</v>
      </c>
      <c r="BN148" s="214">
        <f t="shared" si="116"/>
        <v>0.31482112499999998</v>
      </c>
      <c r="BO148" s="214">
        <f t="shared" si="116"/>
        <v>9.2085674999999978E-2</v>
      </c>
      <c r="BP148" s="214">
        <f t="shared" si="116"/>
        <v>9.4927947916666658E-2</v>
      </c>
      <c r="BQ148" s="214">
        <f t="shared" si="116"/>
        <v>0.12250854166666666</v>
      </c>
      <c r="BR148" s="214">
        <f t="shared" si="116"/>
        <v>9.0456924250000001E-2</v>
      </c>
      <c r="BS148" s="214">
        <f t="shared" si="116"/>
        <v>1.2937499999999999E-2</v>
      </c>
      <c r="BT148" s="214">
        <f t="shared" si="116"/>
        <v>7.0977999999999996E-3</v>
      </c>
      <c r="BU148" s="214">
        <f t="shared" si="116"/>
        <v>3.7260000000000001E-3</v>
      </c>
      <c r="BV148" s="214">
        <f t="shared" si="102"/>
        <v>0.11546257969645436</v>
      </c>
      <c r="BW148" s="214">
        <f t="shared" si="103"/>
        <v>5.0904063216335407E-2</v>
      </c>
      <c r="BX148" s="214">
        <f t="shared" si="104"/>
        <v>1.7861232808330268E-2</v>
      </c>
      <c r="BY148" s="214">
        <f t="shared" si="105"/>
        <v>6.6853413834725844E-2</v>
      </c>
      <c r="BZ148" s="214">
        <f t="shared" si="106"/>
        <v>1.9626493576421676E-2</v>
      </c>
      <c r="CA148" s="295">
        <f t="shared" si="76"/>
        <v>5.261049260356728</v>
      </c>
      <c r="CB148" s="163">
        <f t="shared" si="89"/>
        <v>0.2</v>
      </c>
      <c r="CC148" s="163">
        <f t="shared" si="77"/>
        <v>0.54610492603567284</v>
      </c>
      <c r="CD148" s="163">
        <f t="shared" si="78"/>
        <v>0.22083333333333335</v>
      </c>
      <c r="CE148" s="165">
        <f t="shared" si="79"/>
        <v>4.4941110009877221</v>
      </c>
      <c r="CF148" s="163">
        <f>'Other Income'!$B$20/12</f>
        <v>1.0929316444444444</v>
      </c>
      <c r="CG148" s="302">
        <f t="shared" si="68"/>
        <v>5.7870426454321668</v>
      </c>
      <c r="CH148" s="295">
        <f t="shared" si="80"/>
        <v>4.9903414772244608</v>
      </c>
      <c r="CI148" s="163">
        <f t="shared" si="81"/>
        <v>0.2</v>
      </c>
      <c r="CJ148" s="163">
        <f t="shared" si="82"/>
        <v>0.51903414772244616</v>
      </c>
      <c r="CK148" s="163">
        <f t="shared" si="83"/>
        <v>0.22083333333333335</v>
      </c>
      <c r="CL148" s="165">
        <f t="shared" si="84"/>
        <v>4.2504739961686813</v>
      </c>
      <c r="CM148" s="296">
        <f t="shared" si="85"/>
        <v>5.543405640613126</v>
      </c>
    </row>
    <row r="149" spans="2:91" s="159" customFormat="1" x14ac:dyDescent="0.25">
      <c r="B149" s="257">
        <f t="shared" si="86"/>
        <v>128</v>
      </c>
      <c r="C149" s="255">
        <f t="shared" si="87"/>
        <v>49187</v>
      </c>
      <c r="D149" s="214">
        <f t="shared" si="88"/>
        <v>0.52514962412666888</v>
      </c>
      <c r="E149" s="214">
        <f t="shared" si="69"/>
        <v>0.16490137883333331</v>
      </c>
      <c r="F149" s="214">
        <f t="shared" si="69"/>
        <v>0.16101807799999998</v>
      </c>
      <c r="G149" s="214">
        <f t="shared" si="69"/>
        <v>9.9000000000000008E-3</v>
      </c>
      <c r="H149" s="214">
        <f t="shared" si="67"/>
        <v>1.8944812499999998E-2</v>
      </c>
      <c r="I149" s="214">
        <f t="shared" si="67"/>
        <v>3.2440924999999995E-2</v>
      </c>
      <c r="J149" s="214">
        <f t="shared" si="116"/>
        <v>5.7935418749999988E-2</v>
      </c>
      <c r="K149" s="214">
        <f t="shared" si="116"/>
        <v>5.9972068749999996E-2</v>
      </c>
      <c r="L149" s="214">
        <f t="shared" si="116"/>
        <v>2.4843162499999995E-2</v>
      </c>
      <c r="M149" s="214">
        <f t="shared" si="116"/>
        <v>3.364109374999999E-2</v>
      </c>
      <c r="N149" s="214">
        <f t="shared" si="116"/>
        <v>2.4796876983749994E-2</v>
      </c>
      <c r="O149" s="214">
        <f t="shared" si="116"/>
        <v>3.4999135937499995E-2</v>
      </c>
      <c r="P149" s="214">
        <f t="shared" si="116"/>
        <v>1.9749333333333334E-2</v>
      </c>
      <c r="Q149" s="214">
        <f t="shared" si="116"/>
        <v>0</v>
      </c>
      <c r="R149" s="214">
        <f t="shared" si="116"/>
        <v>4.6682486666666662E-2</v>
      </c>
      <c r="S149" s="214">
        <f t="shared" si="116"/>
        <v>8.7389477499999993E-2</v>
      </c>
      <c r="T149" s="214">
        <f t="shared" si="116"/>
        <v>0</v>
      </c>
      <c r="U149" s="214">
        <f t="shared" si="116"/>
        <v>0</v>
      </c>
      <c r="V149" s="214">
        <f t="shared" si="116"/>
        <v>1.6689949999999999E-2</v>
      </c>
      <c r="W149" s="214">
        <f t="shared" si="116"/>
        <v>1.8656066666666665E-2</v>
      </c>
      <c r="X149" s="214">
        <f t="shared" si="116"/>
        <v>1.7868077083333333E-2</v>
      </c>
      <c r="Y149" s="214">
        <f t="shared" si="116"/>
        <v>1.4406433333333335E-2</v>
      </c>
      <c r="Z149" s="214">
        <f t="shared" si="116"/>
        <v>2.6054208333333335E-2</v>
      </c>
      <c r="AA149" s="214">
        <f t="shared" si="116"/>
        <v>2.9756249999999995E-2</v>
      </c>
      <c r="AB149" s="214">
        <f t="shared" si="116"/>
        <v>2.8530292499999995E-2</v>
      </c>
      <c r="AC149" s="214">
        <f t="shared" si="116"/>
        <v>1.4957475E-2</v>
      </c>
      <c r="AD149" s="214">
        <f t="shared" si="116"/>
        <v>9.56498125E-3</v>
      </c>
      <c r="AE149" s="214">
        <f t="shared" si="116"/>
        <v>0</v>
      </c>
      <c r="AF149" s="214">
        <f t="shared" si="116"/>
        <v>0.16147690997760006</v>
      </c>
      <c r="AG149" s="214">
        <f t="shared" si="116"/>
        <v>0.17964099400000003</v>
      </c>
      <c r="AH149" s="214">
        <f t="shared" si="116"/>
        <v>0</v>
      </c>
      <c r="AI149" s="214">
        <f t="shared" si="116"/>
        <v>7.3829999999999998E-3</v>
      </c>
      <c r="AJ149" s="214">
        <f t="shared" si="116"/>
        <v>2.35934E-2</v>
      </c>
      <c r="AK149" s="214">
        <f t="shared" si="116"/>
        <v>0</v>
      </c>
      <c r="AL149" s="214">
        <f t="shared" si="116"/>
        <v>1.8825787499999996E-2</v>
      </c>
      <c r="AM149" s="214">
        <f t="shared" si="116"/>
        <v>2.2912312499999993E-2</v>
      </c>
      <c r="AN149" s="214">
        <f t="shared" si="116"/>
        <v>4.7421543749999996E-2</v>
      </c>
      <c r="AO149" s="214">
        <f t="shared" si="116"/>
        <v>2.9956652833333333E-2</v>
      </c>
      <c r="AP149" s="214">
        <f t="shared" si="116"/>
        <v>0.13890151374999998</v>
      </c>
      <c r="AQ149" s="214">
        <f t="shared" si="116"/>
        <v>0</v>
      </c>
      <c r="AR149" s="214">
        <f t="shared" si="116"/>
        <v>4.0790323762499997E-2</v>
      </c>
      <c r="AS149" s="214">
        <f t="shared" si="116"/>
        <v>2.0293762499999996E-2</v>
      </c>
      <c r="AT149" s="214">
        <f t="shared" si="116"/>
        <v>1.5897552083333336E-2</v>
      </c>
      <c r="AU149" s="214">
        <f t="shared" si="116"/>
        <v>3.2035358333333333E-2</v>
      </c>
      <c r="AV149" s="214">
        <f t="shared" si="116"/>
        <v>3.9146E-2</v>
      </c>
      <c r="AW149" s="214">
        <f t="shared" si="116"/>
        <v>3.8346328333333332E-2</v>
      </c>
      <c r="AX149" s="214">
        <f t="shared" si="116"/>
        <v>0.14040500732142852</v>
      </c>
      <c r="AY149" s="214">
        <f t="shared" si="116"/>
        <v>5.2265199999999998E-2</v>
      </c>
      <c r="AZ149" s="214">
        <f t="shared" si="116"/>
        <v>5.8454499999999993E-2</v>
      </c>
      <c r="BA149" s="214">
        <f t="shared" si="116"/>
        <v>0.14498785271666664</v>
      </c>
      <c r="BB149" s="214">
        <f t="shared" si="116"/>
        <v>0.3295575435264001</v>
      </c>
      <c r="BC149" s="214">
        <f t="shared" si="116"/>
        <v>0.10487802857142857</v>
      </c>
      <c r="BD149" s="214">
        <f t="shared" si="116"/>
        <v>0.76098728223420997</v>
      </c>
      <c r="BE149" s="214">
        <f t="shared" si="116"/>
        <v>1.7476837499999998E-2</v>
      </c>
      <c r="BF149" s="214">
        <f t="shared" si="116"/>
        <v>0</v>
      </c>
      <c r="BG149" s="214">
        <f t="shared" si="116"/>
        <v>5.5570432692307672E-2</v>
      </c>
      <c r="BH149" s="214">
        <f t="shared" si="116"/>
        <v>7.1769650416666664E-2</v>
      </c>
      <c r="BI149" s="214">
        <f t="shared" si="116"/>
        <v>0</v>
      </c>
      <c r="BJ149" s="214">
        <f t="shared" si="116"/>
        <v>0</v>
      </c>
      <c r="BK149" s="214">
        <f t="shared" si="116"/>
        <v>3.5398916666666662E-2</v>
      </c>
      <c r="BL149" s="214">
        <f t="shared" si="116"/>
        <v>3.7034790623999995E-2</v>
      </c>
      <c r="BM149" s="214">
        <f t="shared" si="116"/>
        <v>0.14752487499999997</v>
      </c>
      <c r="BN149" s="214">
        <f t="shared" si="116"/>
        <v>0.31482112499999998</v>
      </c>
      <c r="BO149" s="214">
        <f t="shared" si="116"/>
        <v>9.2085674999999978E-2</v>
      </c>
      <c r="BP149" s="214">
        <f t="shared" si="116"/>
        <v>9.4927947916666658E-2</v>
      </c>
      <c r="BQ149" s="214">
        <f t="shared" si="116"/>
        <v>0.12250854166666666</v>
      </c>
      <c r="BR149" s="214">
        <f t="shared" si="116"/>
        <v>9.0456924250000001E-2</v>
      </c>
      <c r="BS149" s="214">
        <f t="shared" si="116"/>
        <v>1.2937499999999999E-2</v>
      </c>
      <c r="BT149" s="214">
        <f t="shared" ref="BT149:BU149" si="117">IF($C149&gt;BT$14,BT148,IF(AND(MONTH($C149)-MONTH(BT$5)=0,MOD((YEAR(BT$5)-YEAR($C149)),3)=0),BT148*(1+BT$16),BT148))</f>
        <v>7.0977999999999996E-3</v>
      </c>
      <c r="BU149" s="214">
        <f t="shared" si="117"/>
        <v>3.7260000000000001E-3</v>
      </c>
      <c r="BV149" s="214">
        <f t="shared" si="102"/>
        <v>0.11546257969645436</v>
      </c>
      <c r="BW149" s="214">
        <f t="shared" si="103"/>
        <v>5.0904063216335407E-2</v>
      </c>
      <c r="BX149" s="214">
        <f t="shared" si="104"/>
        <v>1.7861232808330268E-2</v>
      </c>
      <c r="BY149" s="214">
        <f t="shared" si="105"/>
        <v>6.6853413834725844E-2</v>
      </c>
      <c r="BZ149" s="214">
        <f t="shared" si="106"/>
        <v>1.9626493576421676E-2</v>
      </c>
      <c r="CA149" s="295">
        <f t="shared" si="76"/>
        <v>5.261049260356728</v>
      </c>
      <c r="CB149" s="163">
        <f t="shared" si="89"/>
        <v>0.2</v>
      </c>
      <c r="CC149" s="163">
        <f t="shared" si="77"/>
        <v>0.54610492603567284</v>
      </c>
      <c r="CD149" s="163">
        <f t="shared" si="78"/>
        <v>0.22083333333333335</v>
      </c>
      <c r="CE149" s="165">
        <f t="shared" si="79"/>
        <v>4.4941110009877221</v>
      </c>
      <c r="CF149" s="163">
        <f>'Other Income'!$B$20/12</f>
        <v>1.0929316444444444</v>
      </c>
      <c r="CG149" s="302">
        <f t="shared" si="68"/>
        <v>5.7870426454321668</v>
      </c>
      <c r="CH149" s="295">
        <f t="shared" si="80"/>
        <v>4.9903414772244608</v>
      </c>
      <c r="CI149" s="163">
        <f t="shared" si="81"/>
        <v>0.2</v>
      </c>
      <c r="CJ149" s="163">
        <f t="shared" si="82"/>
        <v>0.51903414772244616</v>
      </c>
      <c r="CK149" s="163">
        <f t="shared" si="83"/>
        <v>0.22083333333333335</v>
      </c>
      <c r="CL149" s="165">
        <f t="shared" si="84"/>
        <v>4.2504739961686813</v>
      </c>
      <c r="CM149" s="296">
        <f t="shared" si="85"/>
        <v>5.543405640613126</v>
      </c>
    </row>
    <row r="150" spans="2:91" s="159" customFormat="1" x14ac:dyDescent="0.25">
      <c r="B150" s="257">
        <f t="shared" si="86"/>
        <v>129</v>
      </c>
      <c r="C150" s="255">
        <f t="shared" si="87"/>
        <v>49217</v>
      </c>
      <c r="D150" s="214">
        <f t="shared" si="88"/>
        <v>0.52514962412666888</v>
      </c>
      <c r="E150" s="214">
        <f t="shared" si="69"/>
        <v>0.16490137883333331</v>
      </c>
      <c r="F150" s="214">
        <f t="shared" si="69"/>
        <v>0.16101807799999998</v>
      </c>
      <c r="G150" s="214">
        <f t="shared" si="69"/>
        <v>9.9000000000000008E-3</v>
      </c>
      <c r="H150" s="214">
        <f t="shared" si="69"/>
        <v>1.8944812499999998E-2</v>
      </c>
      <c r="I150" s="214">
        <f t="shared" si="69"/>
        <v>3.2440924999999995E-2</v>
      </c>
      <c r="J150" s="214">
        <f t="shared" si="69"/>
        <v>5.7935418749999988E-2</v>
      </c>
      <c r="K150" s="214">
        <f t="shared" si="69"/>
        <v>5.9972068749999996E-2</v>
      </c>
      <c r="L150" s="214">
        <f t="shared" si="69"/>
        <v>2.4843162499999995E-2</v>
      </c>
      <c r="M150" s="214">
        <f t="shared" si="69"/>
        <v>3.364109374999999E-2</v>
      </c>
      <c r="N150" s="214">
        <f t="shared" si="69"/>
        <v>2.4796876983749994E-2</v>
      </c>
      <c r="O150" s="214">
        <f t="shared" si="69"/>
        <v>3.4999135937499995E-2</v>
      </c>
      <c r="P150" s="214">
        <f t="shared" si="69"/>
        <v>1.9749333333333334E-2</v>
      </c>
      <c r="Q150" s="214">
        <f t="shared" si="69"/>
        <v>0</v>
      </c>
      <c r="R150" s="214">
        <f t="shared" si="69"/>
        <v>4.6682486666666662E-2</v>
      </c>
      <c r="S150" s="214">
        <f t="shared" si="69"/>
        <v>8.7389477499999993E-2</v>
      </c>
      <c r="T150" s="214">
        <f t="shared" si="69"/>
        <v>0</v>
      </c>
      <c r="U150" s="214">
        <f t="shared" ref="U150:BU150" si="118">IF($C150&gt;U$14,U149,IF(AND(MONTH($C150)-MONTH(U$5)=0,MOD((YEAR(U$5)-YEAR($C150)),3)=0),U149*(1+U$16),U149))</f>
        <v>0</v>
      </c>
      <c r="V150" s="214">
        <f t="shared" si="118"/>
        <v>1.6689949999999999E-2</v>
      </c>
      <c r="W150" s="214">
        <f t="shared" si="118"/>
        <v>1.8656066666666665E-2</v>
      </c>
      <c r="X150" s="214">
        <f t="shared" si="118"/>
        <v>1.7868077083333333E-2</v>
      </c>
      <c r="Y150" s="214">
        <f t="shared" si="118"/>
        <v>1.4406433333333335E-2</v>
      </c>
      <c r="Z150" s="214">
        <f t="shared" si="118"/>
        <v>2.6054208333333335E-2</v>
      </c>
      <c r="AA150" s="214">
        <f t="shared" si="118"/>
        <v>2.9756249999999995E-2</v>
      </c>
      <c r="AB150" s="214">
        <f t="shared" si="118"/>
        <v>2.8530292499999995E-2</v>
      </c>
      <c r="AC150" s="214">
        <f t="shared" si="118"/>
        <v>1.4957475E-2</v>
      </c>
      <c r="AD150" s="214">
        <f t="shared" si="118"/>
        <v>9.56498125E-3</v>
      </c>
      <c r="AE150" s="214">
        <f t="shared" si="118"/>
        <v>0</v>
      </c>
      <c r="AF150" s="214">
        <f t="shared" si="118"/>
        <v>0.16147690997760006</v>
      </c>
      <c r="AG150" s="214">
        <f t="shared" si="118"/>
        <v>0.17964099400000003</v>
      </c>
      <c r="AH150" s="214">
        <f t="shared" si="118"/>
        <v>0</v>
      </c>
      <c r="AI150" s="214">
        <f t="shared" si="118"/>
        <v>7.3829999999999998E-3</v>
      </c>
      <c r="AJ150" s="214">
        <f t="shared" si="118"/>
        <v>2.35934E-2</v>
      </c>
      <c r="AK150" s="214">
        <f t="shared" si="118"/>
        <v>0</v>
      </c>
      <c r="AL150" s="214">
        <f t="shared" si="118"/>
        <v>1.8825787499999996E-2</v>
      </c>
      <c r="AM150" s="214">
        <f t="shared" si="118"/>
        <v>2.2912312499999993E-2</v>
      </c>
      <c r="AN150" s="214">
        <f t="shared" si="118"/>
        <v>4.7421543749999996E-2</v>
      </c>
      <c r="AO150" s="214">
        <f t="shared" si="118"/>
        <v>2.9956652833333333E-2</v>
      </c>
      <c r="AP150" s="214">
        <f t="shared" si="118"/>
        <v>0.13890151374999998</v>
      </c>
      <c r="AQ150" s="214">
        <f t="shared" si="118"/>
        <v>0</v>
      </c>
      <c r="AR150" s="214">
        <f t="shared" si="118"/>
        <v>4.0790323762499997E-2</v>
      </c>
      <c r="AS150" s="214">
        <f t="shared" si="118"/>
        <v>2.0293762499999996E-2</v>
      </c>
      <c r="AT150" s="214">
        <f t="shared" si="118"/>
        <v>1.5897552083333336E-2</v>
      </c>
      <c r="AU150" s="214">
        <f t="shared" si="118"/>
        <v>3.2035358333333333E-2</v>
      </c>
      <c r="AV150" s="214">
        <f t="shared" si="118"/>
        <v>3.9146E-2</v>
      </c>
      <c r="AW150" s="214">
        <f t="shared" si="118"/>
        <v>3.8346328333333332E-2</v>
      </c>
      <c r="AX150" s="214">
        <f t="shared" si="118"/>
        <v>0.14040500732142852</v>
      </c>
      <c r="AY150" s="214">
        <f t="shared" si="118"/>
        <v>5.2265199999999998E-2</v>
      </c>
      <c r="AZ150" s="214">
        <f t="shared" si="118"/>
        <v>5.8454499999999993E-2</v>
      </c>
      <c r="BA150" s="214">
        <f t="shared" si="118"/>
        <v>0.14498785271666664</v>
      </c>
      <c r="BB150" s="214">
        <f t="shared" si="118"/>
        <v>0.3295575435264001</v>
      </c>
      <c r="BC150" s="214">
        <f t="shared" si="118"/>
        <v>0.10487802857142857</v>
      </c>
      <c r="BD150" s="214">
        <f t="shared" si="118"/>
        <v>0.76098728223420997</v>
      </c>
      <c r="BE150" s="214">
        <f t="shared" si="118"/>
        <v>1.7476837499999998E-2</v>
      </c>
      <c r="BF150" s="214">
        <f t="shared" si="118"/>
        <v>0</v>
      </c>
      <c r="BG150" s="214">
        <f t="shared" si="118"/>
        <v>5.5570432692307672E-2</v>
      </c>
      <c r="BH150" s="214">
        <f t="shared" si="118"/>
        <v>7.1769650416666664E-2</v>
      </c>
      <c r="BI150" s="214">
        <f t="shared" si="118"/>
        <v>0</v>
      </c>
      <c r="BJ150" s="214">
        <f t="shared" si="118"/>
        <v>0</v>
      </c>
      <c r="BK150" s="214">
        <f t="shared" si="118"/>
        <v>3.5398916666666662E-2</v>
      </c>
      <c r="BL150" s="214">
        <f t="shared" si="118"/>
        <v>3.7034790623999995E-2</v>
      </c>
      <c r="BM150" s="214">
        <f t="shared" si="118"/>
        <v>0.14752487499999997</v>
      </c>
      <c r="BN150" s="214">
        <f t="shared" si="118"/>
        <v>0.31482112499999998</v>
      </c>
      <c r="BO150" s="214">
        <f t="shared" si="118"/>
        <v>9.2085674999999978E-2</v>
      </c>
      <c r="BP150" s="214">
        <f t="shared" si="118"/>
        <v>9.4927947916666658E-2</v>
      </c>
      <c r="BQ150" s="214">
        <f t="shared" si="118"/>
        <v>0.12250854166666666</v>
      </c>
      <c r="BR150" s="214">
        <f t="shared" si="118"/>
        <v>9.0456924250000001E-2</v>
      </c>
      <c r="BS150" s="214">
        <f t="shared" si="118"/>
        <v>1.2937499999999999E-2</v>
      </c>
      <c r="BT150" s="214">
        <f t="shared" si="118"/>
        <v>7.0977999999999996E-3</v>
      </c>
      <c r="BU150" s="214">
        <f t="shared" si="118"/>
        <v>3.7260000000000001E-3</v>
      </c>
      <c r="BV150" s="214">
        <f t="shared" si="102"/>
        <v>0.11546257969645436</v>
      </c>
      <c r="BW150" s="214">
        <f t="shared" si="103"/>
        <v>5.0904063216335407E-2</v>
      </c>
      <c r="BX150" s="214">
        <f t="shared" si="104"/>
        <v>1.7861232808330268E-2</v>
      </c>
      <c r="BY150" s="214">
        <f t="shared" si="105"/>
        <v>6.6853413834725844E-2</v>
      </c>
      <c r="BZ150" s="214">
        <f t="shared" si="106"/>
        <v>1.9626493576421676E-2</v>
      </c>
      <c r="CA150" s="295">
        <f t="shared" si="76"/>
        <v>5.261049260356728</v>
      </c>
      <c r="CB150" s="163">
        <f t="shared" si="89"/>
        <v>0.2</v>
      </c>
      <c r="CC150" s="163">
        <f t="shared" si="77"/>
        <v>0.54610492603567284</v>
      </c>
      <c r="CD150" s="163">
        <f t="shared" si="78"/>
        <v>0.22083333333333335</v>
      </c>
      <c r="CE150" s="165">
        <f t="shared" si="79"/>
        <v>4.4941110009877221</v>
      </c>
      <c r="CF150" s="163">
        <f>'Other Income'!$B$20/12</f>
        <v>1.0929316444444444</v>
      </c>
      <c r="CG150" s="302">
        <f t="shared" ref="CG150:CG200" si="119">SUM(CE150:CF150)+CB150</f>
        <v>5.7870426454321668</v>
      </c>
      <c r="CH150" s="295">
        <f t="shared" si="80"/>
        <v>4.9903414772244608</v>
      </c>
      <c r="CI150" s="163">
        <f t="shared" si="81"/>
        <v>0.2</v>
      </c>
      <c r="CJ150" s="163">
        <f t="shared" si="82"/>
        <v>0.51903414772244616</v>
      </c>
      <c r="CK150" s="163">
        <f t="shared" si="83"/>
        <v>0.22083333333333335</v>
      </c>
      <c r="CL150" s="165">
        <f t="shared" si="84"/>
        <v>4.2504739961686813</v>
      </c>
      <c r="CM150" s="296">
        <f t="shared" si="85"/>
        <v>5.543405640613126</v>
      </c>
    </row>
    <row r="151" spans="2:91" s="159" customFormat="1" x14ac:dyDescent="0.25">
      <c r="B151" s="257">
        <f t="shared" si="86"/>
        <v>130</v>
      </c>
      <c r="C151" s="255">
        <f t="shared" si="87"/>
        <v>49248</v>
      </c>
      <c r="D151" s="214">
        <f t="shared" si="88"/>
        <v>0.52514962412666888</v>
      </c>
      <c r="E151" s="214">
        <f t="shared" ref="E151:I201" si="120">IF($C151&gt;E$14,E150,IF(AND(MONTH($C151)-MONTH(E$5)=0,MOD((YEAR(E$5)-YEAR($C151)),3)=0),E150*(1+E$16),E150))</f>
        <v>0.16490137883333331</v>
      </c>
      <c r="F151" s="214">
        <f t="shared" si="120"/>
        <v>0.16101807799999998</v>
      </c>
      <c r="G151" s="214">
        <f t="shared" si="120"/>
        <v>9.9000000000000008E-3</v>
      </c>
      <c r="H151" s="214">
        <f t="shared" si="120"/>
        <v>1.8944812499999998E-2</v>
      </c>
      <c r="I151" s="214">
        <f t="shared" si="120"/>
        <v>3.2440924999999995E-2</v>
      </c>
      <c r="J151" s="214">
        <f t="shared" ref="J151:BU154" si="121">IF($C151&gt;J$14,J150,IF(AND(MONTH($C151)-MONTH(J$5)=0,MOD((YEAR(J$5)-YEAR($C151)),3)=0),J150*(1+J$16),J150))</f>
        <v>5.7935418749999988E-2</v>
      </c>
      <c r="K151" s="214">
        <f t="shared" si="121"/>
        <v>5.9972068749999996E-2</v>
      </c>
      <c r="L151" s="214">
        <f t="shared" si="121"/>
        <v>2.4843162499999995E-2</v>
      </c>
      <c r="M151" s="214">
        <f t="shared" si="121"/>
        <v>3.364109374999999E-2</v>
      </c>
      <c r="N151" s="214">
        <f t="shared" si="121"/>
        <v>2.4796876983749994E-2</v>
      </c>
      <c r="O151" s="214">
        <f t="shared" si="121"/>
        <v>3.4999135937499995E-2</v>
      </c>
      <c r="P151" s="214">
        <f t="shared" si="121"/>
        <v>1.9749333333333334E-2</v>
      </c>
      <c r="Q151" s="214">
        <f t="shared" si="121"/>
        <v>0</v>
      </c>
      <c r="R151" s="214">
        <f t="shared" si="121"/>
        <v>4.6682486666666662E-2</v>
      </c>
      <c r="S151" s="214">
        <f t="shared" si="121"/>
        <v>8.7389477499999993E-2</v>
      </c>
      <c r="T151" s="214">
        <f t="shared" si="121"/>
        <v>0</v>
      </c>
      <c r="U151" s="214">
        <f t="shared" si="121"/>
        <v>0</v>
      </c>
      <c r="V151" s="214">
        <f t="shared" si="121"/>
        <v>1.6689949999999999E-2</v>
      </c>
      <c r="W151" s="214">
        <f t="shared" si="121"/>
        <v>1.8656066666666665E-2</v>
      </c>
      <c r="X151" s="214">
        <f t="shared" si="121"/>
        <v>1.7868077083333333E-2</v>
      </c>
      <c r="Y151" s="214">
        <f t="shared" si="121"/>
        <v>1.4406433333333335E-2</v>
      </c>
      <c r="Z151" s="214">
        <f t="shared" si="121"/>
        <v>2.6054208333333335E-2</v>
      </c>
      <c r="AA151" s="214">
        <f t="shared" si="121"/>
        <v>2.9756249999999995E-2</v>
      </c>
      <c r="AB151" s="214">
        <f t="shared" si="121"/>
        <v>2.8530292499999995E-2</v>
      </c>
      <c r="AC151" s="214">
        <f t="shared" si="121"/>
        <v>1.4957475E-2</v>
      </c>
      <c r="AD151" s="214">
        <f t="shared" si="121"/>
        <v>9.56498125E-3</v>
      </c>
      <c r="AE151" s="214">
        <f t="shared" si="121"/>
        <v>0</v>
      </c>
      <c r="AF151" s="214">
        <f t="shared" si="121"/>
        <v>0.16147690997760006</v>
      </c>
      <c r="AG151" s="214">
        <f t="shared" si="121"/>
        <v>0.17964099400000003</v>
      </c>
      <c r="AH151" s="214">
        <f t="shared" si="121"/>
        <v>0</v>
      </c>
      <c r="AI151" s="214">
        <f t="shared" si="121"/>
        <v>7.3829999999999998E-3</v>
      </c>
      <c r="AJ151" s="214">
        <f t="shared" si="121"/>
        <v>2.35934E-2</v>
      </c>
      <c r="AK151" s="214">
        <f t="shared" si="121"/>
        <v>0</v>
      </c>
      <c r="AL151" s="214">
        <f t="shared" si="121"/>
        <v>1.8825787499999996E-2</v>
      </c>
      <c r="AM151" s="214">
        <f t="shared" si="121"/>
        <v>2.2912312499999993E-2</v>
      </c>
      <c r="AN151" s="214">
        <f t="shared" si="121"/>
        <v>4.7421543749999996E-2</v>
      </c>
      <c r="AO151" s="214">
        <f t="shared" si="121"/>
        <v>2.9956652833333333E-2</v>
      </c>
      <c r="AP151" s="214">
        <f t="shared" si="121"/>
        <v>0.13890151374999998</v>
      </c>
      <c r="AQ151" s="214">
        <f t="shared" si="121"/>
        <v>0</v>
      </c>
      <c r="AR151" s="214">
        <f t="shared" si="121"/>
        <v>4.0790323762499997E-2</v>
      </c>
      <c r="AS151" s="214">
        <f t="shared" si="121"/>
        <v>2.0293762499999996E-2</v>
      </c>
      <c r="AT151" s="214">
        <f t="shared" si="121"/>
        <v>1.5897552083333336E-2</v>
      </c>
      <c r="AU151" s="214">
        <f t="shared" si="121"/>
        <v>3.2035358333333333E-2</v>
      </c>
      <c r="AV151" s="214">
        <f t="shared" si="121"/>
        <v>3.9146E-2</v>
      </c>
      <c r="AW151" s="214">
        <f t="shared" si="121"/>
        <v>3.8346328333333332E-2</v>
      </c>
      <c r="AX151" s="214">
        <f t="shared" si="121"/>
        <v>0.14040500732142852</v>
      </c>
      <c r="AY151" s="214">
        <f t="shared" si="121"/>
        <v>5.2265199999999998E-2</v>
      </c>
      <c r="AZ151" s="214">
        <f t="shared" si="121"/>
        <v>5.8454499999999993E-2</v>
      </c>
      <c r="BA151" s="214">
        <f t="shared" si="121"/>
        <v>0.14498785271666664</v>
      </c>
      <c r="BB151" s="214">
        <f t="shared" si="121"/>
        <v>0.3295575435264001</v>
      </c>
      <c r="BC151" s="214">
        <f t="shared" si="121"/>
        <v>0.10487802857142857</v>
      </c>
      <c r="BD151" s="214">
        <f t="shared" si="121"/>
        <v>0.76098728223420997</v>
      </c>
      <c r="BE151" s="214">
        <f t="shared" si="121"/>
        <v>1.7476837499999998E-2</v>
      </c>
      <c r="BF151" s="214">
        <f t="shared" si="121"/>
        <v>0</v>
      </c>
      <c r="BG151" s="214">
        <f t="shared" si="121"/>
        <v>5.5570432692307672E-2</v>
      </c>
      <c r="BH151" s="214">
        <f t="shared" si="121"/>
        <v>7.1769650416666664E-2</v>
      </c>
      <c r="BI151" s="214">
        <f t="shared" si="121"/>
        <v>0</v>
      </c>
      <c r="BJ151" s="214">
        <f t="shared" si="121"/>
        <v>0</v>
      </c>
      <c r="BK151" s="214">
        <f t="shared" si="121"/>
        <v>3.5398916666666662E-2</v>
      </c>
      <c r="BL151" s="214">
        <f t="shared" si="121"/>
        <v>3.7034790623999995E-2</v>
      </c>
      <c r="BM151" s="214">
        <f t="shared" si="121"/>
        <v>0.14752487499999997</v>
      </c>
      <c r="BN151" s="214">
        <f t="shared" si="121"/>
        <v>0.31482112499999998</v>
      </c>
      <c r="BO151" s="214">
        <f t="shared" si="121"/>
        <v>9.2085674999999978E-2</v>
      </c>
      <c r="BP151" s="214">
        <f t="shared" si="121"/>
        <v>9.4927947916666658E-2</v>
      </c>
      <c r="BQ151" s="214">
        <f t="shared" si="121"/>
        <v>0.12250854166666666</v>
      </c>
      <c r="BR151" s="214">
        <f t="shared" si="121"/>
        <v>9.0456924250000001E-2</v>
      </c>
      <c r="BS151" s="214">
        <f t="shared" si="121"/>
        <v>1.2937499999999999E-2</v>
      </c>
      <c r="BT151" s="214">
        <f t="shared" si="121"/>
        <v>7.0977999999999996E-3</v>
      </c>
      <c r="BU151" s="214">
        <f t="shared" si="121"/>
        <v>3.7260000000000001E-3</v>
      </c>
      <c r="BV151" s="214">
        <f t="shared" ref="BV151:BV182" si="122">IF(AND(MONTH($C151)-MONTH(BV$5)=0,MOD((YEAR(BV$5)-YEAR($C151)),3)=0),BV150*(1+BV$16),BV150)</f>
        <v>0.11546257969645436</v>
      </c>
      <c r="BW151" s="214">
        <f t="shared" ref="BW151:BW182" si="123">IF(AND(MONTH($C151)-MONTH(BW$5)=0,MOD((YEAR(BW$5)-YEAR($C151)),3)=0),BW150*(1+BW$16),BW150)</f>
        <v>5.0904063216335407E-2</v>
      </c>
      <c r="BX151" s="214">
        <f t="shared" ref="BX151:BX182" si="124">IF(AND(MONTH($C151)-MONTH(BX$5)=0,MOD((YEAR(BX$5)-YEAR($C151)),3)=0),BX150*(1+BX$16),BX150)</f>
        <v>1.7861232808330268E-2</v>
      </c>
      <c r="BY151" s="214">
        <f t="shared" ref="BY151:BY182" si="125">IF(AND(MONTH($C151)-MONTH(BY$5)=0,MOD((YEAR(BY$5)-YEAR($C151)),3)=0),BY150*(1+BY$16),BY150)</f>
        <v>6.6853413834725844E-2</v>
      </c>
      <c r="BZ151" s="214">
        <f t="shared" ref="BZ151:BZ182" si="126">IF(AND(MONTH($C151)-MONTH(BZ$5)=0,MOD((YEAR(BZ$5)-YEAR($C151)),3)=0),BZ150*(1+BZ$16),BZ150)</f>
        <v>1.9626493576421676E-2</v>
      </c>
      <c r="CA151" s="295">
        <f t="shared" ref="CA151:CA201" si="127">SUM(D151:BZ151)</f>
        <v>5.261049260356728</v>
      </c>
      <c r="CB151" s="163">
        <f t="shared" si="89"/>
        <v>0.2</v>
      </c>
      <c r="CC151" s="163">
        <f t="shared" ref="CC151:CC201" si="128">(CA151+CB151)*$CC$1</f>
        <v>0.54610492603567284</v>
      </c>
      <c r="CD151" s="163">
        <f t="shared" ref="CD151:CD201" si="129">$CD$17/10^7</f>
        <v>0.22083333333333335</v>
      </c>
      <c r="CE151" s="165">
        <f t="shared" ref="CE151:CE201" si="130">(CA151-CD151-CC151)</f>
        <v>4.4941110009877221</v>
      </c>
      <c r="CF151" s="163">
        <f>'Other Income'!$B$20/12</f>
        <v>1.0929316444444444</v>
      </c>
      <c r="CG151" s="302">
        <f t="shared" si="119"/>
        <v>5.7870426454321668</v>
      </c>
      <c r="CH151" s="295">
        <f t="shared" ref="CH151:CH201" si="131">CA151-SUM(BV151:BZ151)</f>
        <v>4.9903414772244608</v>
      </c>
      <c r="CI151" s="163">
        <f t="shared" ref="CI151:CI201" si="132">CB151</f>
        <v>0.2</v>
      </c>
      <c r="CJ151" s="163">
        <f t="shared" ref="CJ151:CJ201" si="133">(CH151+CI151)*$CC$1</f>
        <v>0.51903414772244616</v>
      </c>
      <c r="CK151" s="163">
        <f t="shared" ref="CK151:CK201" si="134">CD151</f>
        <v>0.22083333333333335</v>
      </c>
      <c r="CL151" s="165">
        <f t="shared" ref="CL151:CL201" si="135">(CH151-CK151-CJ151)</f>
        <v>4.2504739961686813</v>
      </c>
      <c r="CM151" s="296">
        <f t="shared" ref="CM151:CM201" si="136">CL151+CF151+CI151</f>
        <v>5.543405640613126</v>
      </c>
    </row>
    <row r="152" spans="2:91" s="159" customFormat="1" x14ac:dyDescent="0.25">
      <c r="B152" s="257">
        <f t="shared" ref="B152:B201" si="137">B151+1</f>
        <v>131</v>
      </c>
      <c r="C152" s="255">
        <f t="shared" ref="C152:C201" si="138">EOMONTH(C151,1)</f>
        <v>49278</v>
      </c>
      <c r="D152" s="214">
        <f t="shared" ref="D152:D201" si="139">IF($C152&gt;D$14,D151,IF(AND(MONTH($C152)-MONTH(D$5)=0,MOD((YEAR(D$5)-YEAR($C152)),3)=0),D151*(1+D$16),D151))</f>
        <v>0.52514962412666888</v>
      </c>
      <c r="E152" s="214">
        <f t="shared" si="120"/>
        <v>0.16490137883333331</v>
      </c>
      <c r="F152" s="214">
        <f t="shared" si="120"/>
        <v>0.16101807799999998</v>
      </c>
      <c r="G152" s="214">
        <f t="shared" si="120"/>
        <v>9.9000000000000008E-3</v>
      </c>
      <c r="H152" s="214">
        <f t="shared" si="120"/>
        <v>1.8944812499999998E-2</v>
      </c>
      <c r="I152" s="214">
        <f t="shared" si="120"/>
        <v>3.2440924999999995E-2</v>
      </c>
      <c r="J152" s="214">
        <f t="shared" si="121"/>
        <v>5.7935418749999988E-2</v>
      </c>
      <c r="K152" s="214">
        <f t="shared" si="121"/>
        <v>5.9972068749999996E-2</v>
      </c>
      <c r="L152" s="214">
        <f t="shared" si="121"/>
        <v>2.4843162499999995E-2</v>
      </c>
      <c r="M152" s="214">
        <f t="shared" si="121"/>
        <v>3.364109374999999E-2</v>
      </c>
      <c r="N152" s="214">
        <f t="shared" si="121"/>
        <v>2.4796876983749994E-2</v>
      </c>
      <c r="O152" s="214">
        <f t="shared" si="121"/>
        <v>3.4999135937499995E-2</v>
      </c>
      <c r="P152" s="214">
        <f t="shared" si="121"/>
        <v>1.9749333333333334E-2</v>
      </c>
      <c r="Q152" s="214">
        <f t="shared" si="121"/>
        <v>0</v>
      </c>
      <c r="R152" s="214">
        <f t="shared" si="121"/>
        <v>4.6682486666666662E-2</v>
      </c>
      <c r="S152" s="214">
        <f t="shared" si="121"/>
        <v>8.7389477499999993E-2</v>
      </c>
      <c r="T152" s="214">
        <f t="shared" si="121"/>
        <v>0</v>
      </c>
      <c r="U152" s="214">
        <f t="shared" si="121"/>
        <v>0</v>
      </c>
      <c r="V152" s="214">
        <f t="shared" si="121"/>
        <v>1.6689949999999999E-2</v>
      </c>
      <c r="W152" s="214">
        <f t="shared" si="121"/>
        <v>1.8656066666666665E-2</v>
      </c>
      <c r="X152" s="214">
        <f t="shared" si="121"/>
        <v>1.7868077083333333E-2</v>
      </c>
      <c r="Y152" s="214">
        <f t="shared" si="121"/>
        <v>1.4406433333333335E-2</v>
      </c>
      <c r="Z152" s="214">
        <f t="shared" si="121"/>
        <v>2.6054208333333335E-2</v>
      </c>
      <c r="AA152" s="214">
        <f t="shared" si="121"/>
        <v>2.9756249999999995E-2</v>
      </c>
      <c r="AB152" s="214">
        <f t="shared" si="121"/>
        <v>2.8530292499999995E-2</v>
      </c>
      <c r="AC152" s="214">
        <f t="shared" si="121"/>
        <v>1.4957475E-2</v>
      </c>
      <c r="AD152" s="214">
        <f t="shared" si="121"/>
        <v>9.56498125E-3</v>
      </c>
      <c r="AE152" s="214">
        <f t="shared" si="121"/>
        <v>0</v>
      </c>
      <c r="AF152" s="214">
        <f t="shared" si="121"/>
        <v>0.16147690997760006</v>
      </c>
      <c r="AG152" s="214">
        <f t="shared" si="121"/>
        <v>0.17964099400000003</v>
      </c>
      <c r="AH152" s="214">
        <f t="shared" si="121"/>
        <v>0</v>
      </c>
      <c r="AI152" s="214">
        <f t="shared" si="121"/>
        <v>7.3829999999999998E-3</v>
      </c>
      <c r="AJ152" s="214">
        <f t="shared" si="121"/>
        <v>2.35934E-2</v>
      </c>
      <c r="AK152" s="214">
        <f t="shared" si="121"/>
        <v>0</v>
      </c>
      <c r="AL152" s="214">
        <f t="shared" si="121"/>
        <v>1.8825787499999996E-2</v>
      </c>
      <c r="AM152" s="214">
        <f t="shared" si="121"/>
        <v>2.2912312499999993E-2</v>
      </c>
      <c r="AN152" s="214">
        <f t="shared" si="121"/>
        <v>4.7421543749999996E-2</v>
      </c>
      <c r="AO152" s="214">
        <f t="shared" si="121"/>
        <v>2.9956652833333333E-2</v>
      </c>
      <c r="AP152" s="214">
        <f t="shared" si="121"/>
        <v>0.13890151374999998</v>
      </c>
      <c r="AQ152" s="214">
        <f t="shared" si="121"/>
        <v>0</v>
      </c>
      <c r="AR152" s="214">
        <f t="shared" si="121"/>
        <v>4.0790323762499997E-2</v>
      </c>
      <c r="AS152" s="214">
        <f t="shared" si="121"/>
        <v>2.0293762499999996E-2</v>
      </c>
      <c r="AT152" s="214">
        <f t="shared" si="121"/>
        <v>1.5897552083333336E-2</v>
      </c>
      <c r="AU152" s="214">
        <f t="shared" si="121"/>
        <v>3.2035358333333333E-2</v>
      </c>
      <c r="AV152" s="214">
        <f t="shared" si="121"/>
        <v>3.9146E-2</v>
      </c>
      <c r="AW152" s="214">
        <f t="shared" si="121"/>
        <v>3.8346328333333332E-2</v>
      </c>
      <c r="AX152" s="214">
        <f t="shared" si="121"/>
        <v>0.14040500732142852</v>
      </c>
      <c r="AY152" s="214">
        <f t="shared" si="121"/>
        <v>5.2265199999999998E-2</v>
      </c>
      <c r="AZ152" s="214">
        <f t="shared" si="121"/>
        <v>5.8454499999999993E-2</v>
      </c>
      <c r="BA152" s="214">
        <f t="shared" si="121"/>
        <v>0.14498785271666664</v>
      </c>
      <c r="BB152" s="214">
        <f t="shared" si="121"/>
        <v>0.3295575435264001</v>
      </c>
      <c r="BC152" s="214">
        <f t="shared" si="121"/>
        <v>0.10487802857142857</v>
      </c>
      <c r="BD152" s="214">
        <f t="shared" si="121"/>
        <v>0.76098728223420997</v>
      </c>
      <c r="BE152" s="214">
        <f t="shared" si="121"/>
        <v>1.7476837499999998E-2</v>
      </c>
      <c r="BF152" s="214">
        <f t="shared" si="121"/>
        <v>0</v>
      </c>
      <c r="BG152" s="214">
        <f t="shared" si="121"/>
        <v>5.5570432692307672E-2</v>
      </c>
      <c r="BH152" s="214">
        <f t="shared" si="121"/>
        <v>7.1769650416666664E-2</v>
      </c>
      <c r="BI152" s="214">
        <f t="shared" si="121"/>
        <v>0</v>
      </c>
      <c r="BJ152" s="214">
        <f t="shared" si="121"/>
        <v>0</v>
      </c>
      <c r="BK152" s="214">
        <f t="shared" si="121"/>
        <v>3.5398916666666662E-2</v>
      </c>
      <c r="BL152" s="214">
        <f t="shared" si="121"/>
        <v>3.7034790623999995E-2</v>
      </c>
      <c r="BM152" s="214">
        <f t="shared" si="121"/>
        <v>0.14752487499999997</v>
      </c>
      <c r="BN152" s="214">
        <f t="shared" si="121"/>
        <v>0.31482112499999998</v>
      </c>
      <c r="BO152" s="214">
        <f t="shared" si="121"/>
        <v>9.2085674999999978E-2</v>
      </c>
      <c r="BP152" s="214">
        <f t="shared" si="121"/>
        <v>9.4927947916666658E-2</v>
      </c>
      <c r="BQ152" s="214">
        <f t="shared" si="121"/>
        <v>0.12250854166666666</v>
      </c>
      <c r="BR152" s="214">
        <f t="shared" si="121"/>
        <v>9.0456924250000001E-2</v>
      </c>
      <c r="BS152" s="214">
        <f t="shared" si="121"/>
        <v>1.2937499999999999E-2</v>
      </c>
      <c r="BT152" s="214">
        <f t="shared" si="121"/>
        <v>7.0977999999999996E-3</v>
      </c>
      <c r="BU152" s="214">
        <f t="shared" si="121"/>
        <v>3.7260000000000001E-3</v>
      </c>
      <c r="BV152" s="214">
        <f t="shared" si="122"/>
        <v>0.11546257969645436</v>
      </c>
      <c r="BW152" s="214">
        <f t="shared" si="123"/>
        <v>5.0904063216335407E-2</v>
      </c>
      <c r="BX152" s="214">
        <f t="shared" si="124"/>
        <v>1.7861232808330268E-2</v>
      </c>
      <c r="BY152" s="214">
        <f t="shared" si="125"/>
        <v>6.6853413834725844E-2</v>
      </c>
      <c r="BZ152" s="214">
        <f t="shared" si="126"/>
        <v>1.9626493576421676E-2</v>
      </c>
      <c r="CA152" s="295">
        <f t="shared" si="127"/>
        <v>5.261049260356728</v>
      </c>
      <c r="CB152" s="163">
        <f t="shared" ref="CB152:CB201" si="140">+CB151</f>
        <v>0.2</v>
      </c>
      <c r="CC152" s="163">
        <f t="shared" si="128"/>
        <v>0.54610492603567284</v>
      </c>
      <c r="CD152" s="163">
        <f t="shared" si="129"/>
        <v>0.22083333333333335</v>
      </c>
      <c r="CE152" s="165">
        <f t="shared" si="130"/>
        <v>4.4941110009877221</v>
      </c>
      <c r="CF152" s="163">
        <f>'Other Income'!$B$20/12</f>
        <v>1.0929316444444444</v>
      </c>
      <c r="CG152" s="302">
        <f t="shared" si="119"/>
        <v>5.7870426454321668</v>
      </c>
      <c r="CH152" s="295">
        <f t="shared" si="131"/>
        <v>4.9903414772244608</v>
      </c>
      <c r="CI152" s="163">
        <f t="shared" si="132"/>
        <v>0.2</v>
      </c>
      <c r="CJ152" s="163">
        <f t="shared" si="133"/>
        <v>0.51903414772244616</v>
      </c>
      <c r="CK152" s="163">
        <f t="shared" si="134"/>
        <v>0.22083333333333335</v>
      </c>
      <c r="CL152" s="165">
        <f t="shared" si="135"/>
        <v>4.2504739961686813</v>
      </c>
      <c r="CM152" s="296">
        <f t="shared" si="136"/>
        <v>5.543405640613126</v>
      </c>
    </row>
    <row r="153" spans="2:91" s="159" customFormat="1" x14ac:dyDescent="0.25">
      <c r="B153" s="257">
        <f t="shared" si="137"/>
        <v>132</v>
      </c>
      <c r="C153" s="255">
        <f t="shared" si="138"/>
        <v>49309</v>
      </c>
      <c r="D153" s="214">
        <f t="shared" si="139"/>
        <v>0.52514962412666888</v>
      </c>
      <c r="E153" s="214">
        <f t="shared" si="120"/>
        <v>0.16490137883333331</v>
      </c>
      <c r="F153" s="214">
        <f t="shared" si="120"/>
        <v>0.16101807799999998</v>
      </c>
      <c r="G153" s="214">
        <f t="shared" si="120"/>
        <v>9.9000000000000008E-3</v>
      </c>
      <c r="H153" s="214">
        <f t="shared" si="120"/>
        <v>1.8944812499999998E-2</v>
      </c>
      <c r="I153" s="214">
        <f t="shared" si="120"/>
        <v>3.2440924999999995E-2</v>
      </c>
      <c r="J153" s="214">
        <f t="shared" si="121"/>
        <v>5.7935418749999988E-2</v>
      </c>
      <c r="K153" s="214">
        <f t="shared" si="121"/>
        <v>5.9972068749999996E-2</v>
      </c>
      <c r="L153" s="214">
        <f t="shared" si="121"/>
        <v>2.4843162499999995E-2</v>
      </c>
      <c r="M153" s="214">
        <f t="shared" si="121"/>
        <v>3.364109374999999E-2</v>
      </c>
      <c r="N153" s="214">
        <f t="shared" si="121"/>
        <v>2.4796876983749994E-2</v>
      </c>
      <c r="O153" s="214">
        <f t="shared" si="121"/>
        <v>3.4999135937499995E-2</v>
      </c>
      <c r="P153" s="214">
        <f t="shared" si="121"/>
        <v>1.9749333333333334E-2</v>
      </c>
      <c r="Q153" s="214">
        <f t="shared" si="121"/>
        <v>0</v>
      </c>
      <c r="R153" s="214">
        <f t="shared" si="121"/>
        <v>4.6682486666666662E-2</v>
      </c>
      <c r="S153" s="214">
        <f t="shared" si="121"/>
        <v>8.7389477499999993E-2</v>
      </c>
      <c r="T153" s="214">
        <f t="shared" si="121"/>
        <v>0</v>
      </c>
      <c r="U153" s="214">
        <f t="shared" si="121"/>
        <v>0</v>
      </c>
      <c r="V153" s="214">
        <f t="shared" si="121"/>
        <v>1.6689949999999999E-2</v>
      </c>
      <c r="W153" s="214">
        <f t="shared" si="121"/>
        <v>1.8656066666666665E-2</v>
      </c>
      <c r="X153" s="214">
        <f t="shared" si="121"/>
        <v>1.7868077083333333E-2</v>
      </c>
      <c r="Y153" s="214">
        <f t="shared" si="121"/>
        <v>1.4406433333333335E-2</v>
      </c>
      <c r="Z153" s="214">
        <f t="shared" si="121"/>
        <v>2.6054208333333335E-2</v>
      </c>
      <c r="AA153" s="214">
        <f t="shared" si="121"/>
        <v>2.9756249999999995E-2</v>
      </c>
      <c r="AB153" s="214">
        <f t="shared" si="121"/>
        <v>2.8530292499999995E-2</v>
      </c>
      <c r="AC153" s="214">
        <f t="shared" si="121"/>
        <v>1.4957475E-2</v>
      </c>
      <c r="AD153" s="214">
        <f t="shared" si="121"/>
        <v>9.56498125E-3</v>
      </c>
      <c r="AE153" s="214">
        <f t="shared" si="121"/>
        <v>0</v>
      </c>
      <c r="AF153" s="214">
        <f t="shared" si="121"/>
        <v>0.16147690997760006</v>
      </c>
      <c r="AG153" s="214">
        <f t="shared" si="121"/>
        <v>0.17964099400000003</v>
      </c>
      <c r="AH153" s="214">
        <f t="shared" si="121"/>
        <v>0</v>
      </c>
      <c r="AI153" s="214">
        <f t="shared" si="121"/>
        <v>7.3829999999999998E-3</v>
      </c>
      <c r="AJ153" s="214">
        <f t="shared" si="121"/>
        <v>2.35934E-2</v>
      </c>
      <c r="AK153" s="214">
        <f t="shared" si="121"/>
        <v>0</v>
      </c>
      <c r="AL153" s="214">
        <f t="shared" si="121"/>
        <v>1.8825787499999996E-2</v>
      </c>
      <c r="AM153" s="214">
        <f t="shared" si="121"/>
        <v>2.2912312499999993E-2</v>
      </c>
      <c r="AN153" s="214">
        <f t="shared" si="121"/>
        <v>4.7421543749999996E-2</v>
      </c>
      <c r="AO153" s="214">
        <f t="shared" si="121"/>
        <v>2.9956652833333333E-2</v>
      </c>
      <c r="AP153" s="214">
        <f t="shared" si="121"/>
        <v>0.13890151374999998</v>
      </c>
      <c r="AQ153" s="214">
        <f t="shared" si="121"/>
        <v>0</v>
      </c>
      <c r="AR153" s="214">
        <f t="shared" si="121"/>
        <v>4.0790323762499997E-2</v>
      </c>
      <c r="AS153" s="214">
        <f t="shared" si="121"/>
        <v>2.0293762499999996E-2</v>
      </c>
      <c r="AT153" s="214">
        <f t="shared" si="121"/>
        <v>1.5897552083333336E-2</v>
      </c>
      <c r="AU153" s="214">
        <f t="shared" si="121"/>
        <v>3.2035358333333333E-2</v>
      </c>
      <c r="AV153" s="214">
        <f t="shared" si="121"/>
        <v>3.9146E-2</v>
      </c>
      <c r="AW153" s="214">
        <f t="shared" si="121"/>
        <v>3.8346328333333332E-2</v>
      </c>
      <c r="AX153" s="214">
        <f t="shared" si="121"/>
        <v>0.14040500732142852</v>
      </c>
      <c r="AY153" s="214">
        <f t="shared" si="121"/>
        <v>5.2265199999999998E-2</v>
      </c>
      <c r="AZ153" s="214">
        <f t="shared" si="121"/>
        <v>5.8454499999999993E-2</v>
      </c>
      <c r="BA153" s="214">
        <f t="shared" si="121"/>
        <v>0.14498785271666664</v>
      </c>
      <c r="BB153" s="214">
        <f t="shared" si="121"/>
        <v>0.3295575435264001</v>
      </c>
      <c r="BC153" s="214">
        <f t="shared" si="121"/>
        <v>0.10487802857142857</v>
      </c>
      <c r="BD153" s="214">
        <f t="shared" si="121"/>
        <v>0.76098728223420997</v>
      </c>
      <c r="BE153" s="214">
        <f t="shared" si="121"/>
        <v>1.7476837499999998E-2</v>
      </c>
      <c r="BF153" s="214">
        <f t="shared" si="121"/>
        <v>0</v>
      </c>
      <c r="BG153" s="214">
        <f t="shared" si="121"/>
        <v>5.5570432692307672E-2</v>
      </c>
      <c r="BH153" s="214">
        <f t="shared" si="121"/>
        <v>7.1769650416666664E-2</v>
      </c>
      <c r="BI153" s="214">
        <f t="shared" si="121"/>
        <v>0</v>
      </c>
      <c r="BJ153" s="214">
        <f t="shared" si="121"/>
        <v>0</v>
      </c>
      <c r="BK153" s="214">
        <f t="shared" si="121"/>
        <v>3.5398916666666662E-2</v>
      </c>
      <c r="BL153" s="214">
        <f t="shared" si="121"/>
        <v>3.7034790623999995E-2</v>
      </c>
      <c r="BM153" s="214">
        <f t="shared" si="121"/>
        <v>0.14752487499999997</v>
      </c>
      <c r="BN153" s="214">
        <f t="shared" si="121"/>
        <v>0.31482112499999998</v>
      </c>
      <c r="BO153" s="214">
        <f t="shared" si="121"/>
        <v>9.2085674999999978E-2</v>
      </c>
      <c r="BP153" s="214">
        <f t="shared" si="121"/>
        <v>9.4927947916666658E-2</v>
      </c>
      <c r="BQ153" s="214">
        <f t="shared" si="121"/>
        <v>0.12250854166666666</v>
      </c>
      <c r="BR153" s="214">
        <f t="shared" si="121"/>
        <v>9.0456924250000001E-2</v>
      </c>
      <c r="BS153" s="214">
        <f t="shared" si="121"/>
        <v>1.2937499999999999E-2</v>
      </c>
      <c r="BT153" s="214">
        <f t="shared" si="121"/>
        <v>7.0977999999999996E-3</v>
      </c>
      <c r="BU153" s="214">
        <f t="shared" si="121"/>
        <v>3.7260000000000001E-3</v>
      </c>
      <c r="BV153" s="214">
        <f t="shared" si="122"/>
        <v>0.11546257969645436</v>
      </c>
      <c r="BW153" s="214">
        <f t="shared" si="123"/>
        <v>5.0904063216335407E-2</v>
      </c>
      <c r="BX153" s="214">
        <f t="shared" si="124"/>
        <v>1.7861232808330268E-2</v>
      </c>
      <c r="BY153" s="214">
        <f t="shared" si="125"/>
        <v>6.6853413834725844E-2</v>
      </c>
      <c r="BZ153" s="214">
        <f t="shared" si="126"/>
        <v>1.9626493576421676E-2</v>
      </c>
      <c r="CA153" s="295">
        <f t="shared" si="127"/>
        <v>5.261049260356728</v>
      </c>
      <c r="CB153" s="163">
        <f t="shared" si="140"/>
        <v>0.2</v>
      </c>
      <c r="CC153" s="163">
        <f t="shared" si="128"/>
        <v>0.54610492603567284</v>
      </c>
      <c r="CD153" s="163">
        <f t="shared" si="129"/>
        <v>0.22083333333333335</v>
      </c>
      <c r="CE153" s="165">
        <f t="shared" si="130"/>
        <v>4.4941110009877221</v>
      </c>
      <c r="CF153" s="163">
        <f>'Other Income'!$B$20/12</f>
        <v>1.0929316444444444</v>
      </c>
      <c r="CG153" s="302">
        <f t="shared" si="119"/>
        <v>5.7870426454321668</v>
      </c>
      <c r="CH153" s="295">
        <f t="shared" si="131"/>
        <v>4.9903414772244608</v>
      </c>
      <c r="CI153" s="163">
        <f t="shared" si="132"/>
        <v>0.2</v>
      </c>
      <c r="CJ153" s="163">
        <f t="shared" si="133"/>
        <v>0.51903414772244616</v>
      </c>
      <c r="CK153" s="163">
        <f t="shared" si="134"/>
        <v>0.22083333333333335</v>
      </c>
      <c r="CL153" s="165">
        <f t="shared" si="135"/>
        <v>4.2504739961686813</v>
      </c>
      <c r="CM153" s="296">
        <f t="shared" si="136"/>
        <v>5.543405640613126</v>
      </c>
    </row>
    <row r="154" spans="2:91" s="159" customFormat="1" x14ac:dyDescent="0.25">
      <c r="B154" s="257">
        <f t="shared" si="137"/>
        <v>133</v>
      </c>
      <c r="C154" s="255">
        <f t="shared" si="138"/>
        <v>49340</v>
      </c>
      <c r="D154" s="214">
        <f t="shared" si="139"/>
        <v>0.52514962412666888</v>
      </c>
      <c r="E154" s="214">
        <f t="shared" si="120"/>
        <v>0.16490137883333331</v>
      </c>
      <c r="F154" s="214">
        <f t="shared" si="120"/>
        <v>0.16101807799999998</v>
      </c>
      <c r="G154" s="214">
        <f t="shared" si="120"/>
        <v>9.9000000000000008E-3</v>
      </c>
      <c r="H154" s="214">
        <f t="shared" si="120"/>
        <v>1.8944812499999998E-2</v>
      </c>
      <c r="I154" s="214">
        <f t="shared" si="120"/>
        <v>3.2440924999999995E-2</v>
      </c>
      <c r="J154" s="214">
        <f t="shared" si="121"/>
        <v>5.7935418749999988E-2</v>
      </c>
      <c r="K154" s="214">
        <f t="shared" si="121"/>
        <v>5.9972068749999996E-2</v>
      </c>
      <c r="L154" s="214">
        <f t="shared" si="121"/>
        <v>2.4843162499999995E-2</v>
      </c>
      <c r="M154" s="214">
        <f t="shared" si="121"/>
        <v>3.364109374999999E-2</v>
      </c>
      <c r="N154" s="214">
        <f t="shared" si="121"/>
        <v>2.4796876983749994E-2</v>
      </c>
      <c r="O154" s="214">
        <f t="shared" si="121"/>
        <v>3.4999135937499995E-2</v>
      </c>
      <c r="P154" s="214">
        <f t="shared" si="121"/>
        <v>1.9749333333333334E-2</v>
      </c>
      <c r="Q154" s="214">
        <f t="shared" si="121"/>
        <v>0</v>
      </c>
      <c r="R154" s="214">
        <f t="shared" si="121"/>
        <v>4.6682486666666662E-2</v>
      </c>
      <c r="S154" s="214">
        <f t="shared" si="121"/>
        <v>8.7389477499999993E-2</v>
      </c>
      <c r="T154" s="214">
        <f t="shared" si="121"/>
        <v>0</v>
      </c>
      <c r="U154" s="214">
        <f t="shared" si="121"/>
        <v>0</v>
      </c>
      <c r="V154" s="214">
        <f t="shared" si="121"/>
        <v>1.6689949999999999E-2</v>
      </c>
      <c r="W154" s="214">
        <f t="shared" si="121"/>
        <v>1.8656066666666665E-2</v>
      </c>
      <c r="X154" s="214">
        <f t="shared" si="121"/>
        <v>1.7868077083333333E-2</v>
      </c>
      <c r="Y154" s="214">
        <f t="shared" si="121"/>
        <v>1.4406433333333335E-2</v>
      </c>
      <c r="Z154" s="214">
        <f t="shared" si="121"/>
        <v>2.6054208333333335E-2</v>
      </c>
      <c r="AA154" s="214">
        <f t="shared" si="121"/>
        <v>2.9756249999999995E-2</v>
      </c>
      <c r="AB154" s="214">
        <f t="shared" si="121"/>
        <v>2.8530292499999995E-2</v>
      </c>
      <c r="AC154" s="214">
        <f t="shared" si="121"/>
        <v>1.4957475E-2</v>
      </c>
      <c r="AD154" s="214">
        <f t="shared" si="121"/>
        <v>9.56498125E-3</v>
      </c>
      <c r="AE154" s="214">
        <f t="shared" si="121"/>
        <v>0</v>
      </c>
      <c r="AF154" s="214">
        <f t="shared" si="121"/>
        <v>0.16147690997760006</v>
      </c>
      <c r="AG154" s="214">
        <f t="shared" si="121"/>
        <v>0.17964099400000003</v>
      </c>
      <c r="AH154" s="214">
        <f t="shared" si="121"/>
        <v>0</v>
      </c>
      <c r="AI154" s="214">
        <f t="shared" si="121"/>
        <v>7.3829999999999998E-3</v>
      </c>
      <c r="AJ154" s="214">
        <f t="shared" si="121"/>
        <v>2.35934E-2</v>
      </c>
      <c r="AK154" s="214">
        <f t="shared" si="121"/>
        <v>0</v>
      </c>
      <c r="AL154" s="214">
        <f t="shared" si="121"/>
        <v>1.8825787499999996E-2</v>
      </c>
      <c r="AM154" s="214">
        <f t="shared" si="121"/>
        <v>2.2912312499999993E-2</v>
      </c>
      <c r="AN154" s="214">
        <f t="shared" si="121"/>
        <v>4.7421543749999996E-2</v>
      </c>
      <c r="AO154" s="214">
        <f t="shared" si="121"/>
        <v>2.9956652833333333E-2</v>
      </c>
      <c r="AP154" s="214">
        <f t="shared" si="121"/>
        <v>0.13890151374999998</v>
      </c>
      <c r="AQ154" s="214">
        <f t="shared" si="121"/>
        <v>0</v>
      </c>
      <c r="AR154" s="214">
        <f t="shared" si="121"/>
        <v>4.0790323762499997E-2</v>
      </c>
      <c r="AS154" s="214">
        <f t="shared" si="121"/>
        <v>2.0293762499999996E-2</v>
      </c>
      <c r="AT154" s="214">
        <f t="shared" si="121"/>
        <v>1.5897552083333336E-2</v>
      </c>
      <c r="AU154" s="214">
        <f t="shared" si="121"/>
        <v>3.2035358333333333E-2</v>
      </c>
      <c r="AV154" s="214">
        <f t="shared" si="121"/>
        <v>3.9146E-2</v>
      </c>
      <c r="AW154" s="214">
        <f t="shared" si="121"/>
        <v>3.8346328333333332E-2</v>
      </c>
      <c r="AX154" s="214">
        <f t="shared" si="121"/>
        <v>0.14040500732142852</v>
      </c>
      <c r="AY154" s="214">
        <f t="shared" si="121"/>
        <v>5.2265199999999998E-2</v>
      </c>
      <c r="AZ154" s="214">
        <f t="shared" si="121"/>
        <v>5.8454499999999993E-2</v>
      </c>
      <c r="BA154" s="214">
        <f t="shared" si="121"/>
        <v>0.14498785271666664</v>
      </c>
      <c r="BB154" s="214">
        <f t="shared" si="121"/>
        <v>0.3295575435264001</v>
      </c>
      <c r="BC154" s="214">
        <f t="shared" si="121"/>
        <v>0.10487802857142857</v>
      </c>
      <c r="BD154" s="214">
        <f t="shared" si="121"/>
        <v>0.76098728223420997</v>
      </c>
      <c r="BE154" s="214">
        <f t="shared" si="121"/>
        <v>1.7476837499999998E-2</v>
      </c>
      <c r="BF154" s="214">
        <f t="shared" si="121"/>
        <v>0</v>
      </c>
      <c r="BG154" s="214">
        <f t="shared" si="121"/>
        <v>5.5570432692307672E-2</v>
      </c>
      <c r="BH154" s="214">
        <f t="shared" si="121"/>
        <v>7.1769650416666664E-2</v>
      </c>
      <c r="BI154" s="214">
        <f t="shared" si="121"/>
        <v>0</v>
      </c>
      <c r="BJ154" s="214">
        <f t="shared" si="121"/>
        <v>0</v>
      </c>
      <c r="BK154" s="214">
        <f t="shared" si="121"/>
        <v>3.5398916666666662E-2</v>
      </c>
      <c r="BL154" s="214">
        <f t="shared" si="121"/>
        <v>3.7034790623999995E-2</v>
      </c>
      <c r="BM154" s="214">
        <f t="shared" si="121"/>
        <v>0.14752487499999997</v>
      </c>
      <c r="BN154" s="214">
        <f t="shared" si="121"/>
        <v>0.31482112499999998</v>
      </c>
      <c r="BO154" s="214">
        <f t="shared" si="121"/>
        <v>9.2085674999999978E-2</v>
      </c>
      <c r="BP154" s="214">
        <f t="shared" si="121"/>
        <v>9.4927947916666658E-2</v>
      </c>
      <c r="BQ154" s="214">
        <f t="shared" si="121"/>
        <v>0.12250854166666666</v>
      </c>
      <c r="BR154" s="214">
        <f t="shared" si="121"/>
        <v>9.0456924250000001E-2</v>
      </c>
      <c r="BS154" s="214">
        <f t="shared" si="121"/>
        <v>1.2937499999999999E-2</v>
      </c>
      <c r="BT154" s="214">
        <f t="shared" si="121"/>
        <v>7.0977999999999996E-3</v>
      </c>
      <c r="BU154" s="214">
        <f t="shared" ref="J154:BU158" si="141">IF($C154&gt;BU$14,BU153,IF(AND(MONTH($C154)-MONTH(BU$5)=0,MOD((YEAR(BU$5)-YEAR($C154)),3)=0),BU153*(1+BU$16),BU153))</f>
        <v>3.7260000000000001E-3</v>
      </c>
      <c r="BV154" s="214">
        <f t="shared" si="122"/>
        <v>0.11546257969645436</v>
      </c>
      <c r="BW154" s="214">
        <f t="shared" si="123"/>
        <v>5.0904063216335407E-2</v>
      </c>
      <c r="BX154" s="214">
        <f t="shared" si="124"/>
        <v>1.7861232808330268E-2</v>
      </c>
      <c r="BY154" s="214">
        <f t="shared" si="125"/>
        <v>6.6853413834725844E-2</v>
      </c>
      <c r="BZ154" s="214">
        <f t="shared" si="126"/>
        <v>1.9626493576421676E-2</v>
      </c>
      <c r="CA154" s="295">
        <f t="shared" si="127"/>
        <v>5.261049260356728</v>
      </c>
      <c r="CB154" s="163">
        <f t="shared" si="140"/>
        <v>0.2</v>
      </c>
      <c r="CC154" s="163">
        <f t="shared" si="128"/>
        <v>0.54610492603567284</v>
      </c>
      <c r="CD154" s="163">
        <f t="shared" si="129"/>
        <v>0.22083333333333335</v>
      </c>
      <c r="CE154" s="165">
        <f t="shared" si="130"/>
        <v>4.4941110009877221</v>
      </c>
      <c r="CF154" s="163">
        <f>'Other Income'!$B$20/12</f>
        <v>1.0929316444444444</v>
      </c>
      <c r="CG154" s="302">
        <f t="shared" si="119"/>
        <v>5.7870426454321668</v>
      </c>
      <c r="CH154" s="295">
        <f t="shared" si="131"/>
        <v>4.9903414772244608</v>
      </c>
      <c r="CI154" s="163">
        <f t="shared" si="132"/>
        <v>0.2</v>
      </c>
      <c r="CJ154" s="163">
        <f t="shared" si="133"/>
        <v>0.51903414772244616</v>
      </c>
      <c r="CK154" s="163">
        <f t="shared" si="134"/>
        <v>0.22083333333333335</v>
      </c>
      <c r="CL154" s="165">
        <f t="shared" si="135"/>
        <v>4.2504739961686813</v>
      </c>
      <c r="CM154" s="296">
        <f t="shared" si="136"/>
        <v>5.543405640613126</v>
      </c>
    </row>
    <row r="155" spans="2:91" s="159" customFormat="1" x14ac:dyDescent="0.25">
      <c r="B155" s="257">
        <f t="shared" si="137"/>
        <v>134</v>
      </c>
      <c r="C155" s="255">
        <f t="shared" si="138"/>
        <v>49368</v>
      </c>
      <c r="D155" s="214">
        <f t="shared" si="139"/>
        <v>0.52514962412666888</v>
      </c>
      <c r="E155" s="214">
        <f t="shared" si="120"/>
        <v>0.16490137883333331</v>
      </c>
      <c r="F155" s="214">
        <f t="shared" si="120"/>
        <v>0.16101807799999998</v>
      </c>
      <c r="G155" s="214">
        <f t="shared" si="120"/>
        <v>9.9000000000000008E-3</v>
      </c>
      <c r="H155" s="214">
        <f t="shared" si="120"/>
        <v>1.8944812499999998E-2</v>
      </c>
      <c r="I155" s="214">
        <f t="shared" si="120"/>
        <v>3.2440924999999995E-2</v>
      </c>
      <c r="J155" s="214">
        <f t="shared" si="141"/>
        <v>5.7935418749999988E-2</v>
      </c>
      <c r="K155" s="214">
        <f t="shared" si="141"/>
        <v>5.9972068749999996E-2</v>
      </c>
      <c r="L155" s="214">
        <f t="shared" si="141"/>
        <v>2.4843162499999995E-2</v>
      </c>
      <c r="M155" s="214">
        <f t="shared" si="141"/>
        <v>3.364109374999999E-2</v>
      </c>
      <c r="N155" s="214">
        <f t="shared" si="141"/>
        <v>2.4796876983749994E-2</v>
      </c>
      <c r="O155" s="214">
        <f t="shared" si="141"/>
        <v>3.4999135937499995E-2</v>
      </c>
      <c r="P155" s="214">
        <f t="shared" si="141"/>
        <v>1.9749333333333334E-2</v>
      </c>
      <c r="Q155" s="214">
        <f t="shared" si="141"/>
        <v>0</v>
      </c>
      <c r="R155" s="214">
        <f t="shared" si="141"/>
        <v>4.6682486666666662E-2</v>
      </c>
      <c r="S155" s="214">
        <f t="shared" si="141"/>
        <v>8.7389477499999993E-2</v>
      </c>
      <c r="T155" s="214">
        <f t="shared" si="141"/>
        <v>0</v>
      </c>
      <c r="U155" s="214">
        <f t="shared" si="141"/>
        <v>0</v>
      </c>
      <c r="V155" s="214">
        <f t="shared" si="141"/>
        <v>1.6689949999999999E-2</v>
      </c>
      <c r="W155" s="214">
        <f t="shared" si="141"/>
        <v>1.8656066666666665E-2</v>
      </c>
      <c r="X155" s="214">
        <f t="shared" si="141"/>
        <v>1.7868077083333333E-2</v>
      </c>
      <c r="Y155" s="214">
        <f t="shared" si="141"/>
        <v>1.4406433333333335E-2</v>
      </c>
      <c r="Z155" s="214">
        <f t="shared" si="141"/>
        <v>2.6054208333333335E-2</v>
      </c>
      <c r="AA155" s="214">
        <f t="shared" si="141"/>
        <v>2.9756249999999995E-2</v>
      </c>
      <c r="AB155" s="214">
        <f t="shared" si="141"/>
        <v>2.8530292499999995E-2</v>
      </c>
      <c r="AC155" s="214">
        <f t="shared" si="141"/>
        <v>1.4957475E-2</v>
      </c>
      <c r="AD155" s="214">
        <f t="shared" si="141"/>
        <v>9.56498125E-3</v>
      </c>
      <c r="AE155" s="214">
        <f t="shared" si="141"/>
        <v>0</v>
      </c>
      <c r="AF155" s="214">
        <f t="shared" si="141"/>
        <v>0.16147690997760006</v>
      </c>
      <c r="AG155" s="214">
        <f t="shared" si="141"/>
        <v>0.17964099400000003</v>
      </c>
      <c r="AH155" s="214">
        <f t="shared" si="141"/>
        <v>0</v>
      </c>
      <c r="AI155" s="214">
        <f t="shared" si="141"/>
        <v>7.3829999999999998E-3</v>
      </c>
      <c r="AJ155" s="214">
        <f t="shared" si="141"/>
        <v>2.35934E-2</v>
      </c>
      <c r="AK155" s="214">
        <f t="shared" si="141"/>
        <v>0</v>
      </c>
      <c r="AL155" s="214">
        <f t="shared" si="141"/>
        <v>1.8825787499999996E-2</v>
      </c>
      <c r="AM155" s="214">
        <f t="shared" si="141"/>
        <v>2.2912312499999993E-2</v>
      </c>
      <c r="AN155" s="214">
        <f t="shared" si="141"/>
        <v>4.7421543749999996E-2</v>
      </c>
      <c r="AO155" s="214">
        <f t="shared" si="141"/>
        <v>2.9956652833333333E-2</v>
      </c>
      <c r="AP155" s="214">
        <f t="shared" si="141"/>
        <v>0.13890151374999998</v>
      </c>
      <c r="AQ155" s="214">
        <f t="shared" si="141"/>
        <v>0</v>
      </c>
      <c r="AR155" s="214">
        <f t="shared" si="141"/>
        <v>4.0790323762499997E-2</v>
      </c>
      <c r="AS155" s="214">
        <f t="shared" si="141"/>
        <v>2.0293762499999996E-2</v>
      </c>
      <c r="AT155" s="214">
        <f t="shared" si="141"/>
        <v>1.5897552083333336E-2</v>
      </c>
      <c r="AU155" s="214">
        <f t="shared" si="141"/>
        <v>3.2035358333333333E-2</v>
      </c>
      <c r="AV155" s="214">
        <f t="shared" si="141"/>
        <v>3.9146E-2</v>
      </c>
      <c r="AW155" s="214">
        <f t="shared" si="141"/>
        <v>3.8346328333333332E-2</v>
      </c>
      <c r="AX155" s="214">
        <f t="shared" si="141"/>
        <v>0.14040500732142852</v>
      </c>
      <c r="AY155" s="214">
        <f t="shared" si="141"/>
        <v>5.2265199999999998E-2</v>
      </c>
      <c r="AZ155" s="214">
        <f t="shared" si="141"/>
        <v>5.8454499999999993E-2</v>
      </c>
      <c r="BA155" s="214">
        <f t="shared" si="141"/>
        <v>0.14498785271666664</v>
      </c>
      <c r="BB155" s="214">
        <f t="shared" si="141"/>
        <v>0.3295575435264001</v>
      </c>
      <c r="BC155" s="214">
        <f t="shared" si="141"/>
        <v>0.10487802857142857</v>
      </c>
      <c r="BD155" s="214">
        <f t="shared" si="141"/>
        <v>0.76098728223420997</v>
      </c>
      <c r="BE155" s="214">
        <f t="shared" si="141"/>
        <v>1.7476837499999998E-2</v>
      </c>
      <c r="BF155" s="214">
        <f t="shared" si="141"/>
        <v>0</v>
      </c>
      <c r="BG155" s="214">
        <f t="shared" si="141"/>
        <v>5.5570432692307672E-2</v>
      </c>
      <c r="BH155" s="214">
        <f t="shared" si="141"/>
        <v>7.1769650416666664E-2</v>
      </c>
      <c r="BI155" s="214">
        <f t="shared" si="141"/>
        <v>0</v>
      </c>
      <c r="BJ155" s="214">
        <f t="shared" si="141"/>
        <v>0</v>
      </c>
      <c r="BK155" s="214">
        <f t="shared" si="141"/>
        <v>3.5398916666666662E-2</v>
      </c>
      <c r="BL155" s="214">
        <f t="shared" si="141"/>
        <v>3.7034790623999995E-2</v>
      </c>
      <c r="BM155" s="214">
        <f t="shared" si="141"/>
        <v>0.14752487499999997</v>
      </c>
      <c r="BN155" s="214">
        <f t="shared" si="141"/>
        <v>0.31482112499999998</v>
      </c>
      <c r="BO155" s="214">
        <f t="shared" si="141"/>
        <v>9.2085674999999978E-2</v>
      </c>
      <c r="BP155" s="214">
        <f t="shared" si="141"/>
        <v>9.4927947916666658E-2</v>
      </c>
      <c r="BQ155" s="214">
        <f t="shared" si="141"/>
        <v>0.12250854166666666</v>
      </c>
      <c r="BR155" s="214">
        <f t="shared" si="141"/>
        <v>9.0456924250000001E-2</v>
      </c>
      <c r="BS155" s="214">
        <f t="shared" si="141"/>
        <v>1.2937499999999999E-2</v>
      </c>
      <c r="BT155" s="214">
        <f t="shared" si="141"/>
        <v>7.0977999999999996E-3</v>
      </c>
      <c r="BU155" s="214">
        <f t="shared" si="141"/>
        <v>3.7260000000000001E-3</v>
      </c>
      <c r="BV155" s="214">
        <f t="shared" si="122"/>
        <v>0.11546257969645436</v>
      </c>
      <c r="BW155" s="214">
        <f t="shared" si="123"/>
        <v>5.0904063216335407E-2</v>
      </c>
      <c r="BX155" s="214">
        <f t="shared" si="124"/>
        <v>1.7861232808330268E-2</v>
      </c>
      <c r="BY155" s="214">
        <f t="shared" si="125"/>
        <v>6.6853413834725844E-2</v>
      </c>
      <c r="BZ155" s="214">
        <f t="shared" si="126"/>
        <v>1.9626493576421676E-2</v>
      </c>
      <c r="CA155" s="295">
        <f t="shared" si="127"/>
        <v>5.261049260356728</v>
      </c>
      <c r="CB155" s="163">
        <f t="shared" si="140"/>
        <v>0.2</v>
      </c>
      <c r="CC155" s="163">
        <f t="shared" si="128"/>
        <v>0.54610492603567284</v>
      </c>
      <c r="CD155" s="163">
        <f t="shared" si="129"/>
        <v>0.22083333333333335</v>
      </c>
      <c r="CE155" s="165">
        <f t="shared" si="130"/>
        <v>4.4941110009877221</v>
      </c>
      <c r="CF155" s="163">
        <f>'Other Income'!$B$20/12</f>
        <v>1.0929316444444444</v>
      </c>
      <c r="CG155" s="302">
        <f t="shared" si="119"/>
        <v>5.7870426454321668</v>
      </c>
      <c r="CH155" s="295">
        <f t="shared" si="131"/>
        <v>4.9903414772244608</v>
      </c>
      <c r="CI155" s="163">
        <f t="shared" si="132"/>
        <v>0.2</v>
      </c>
      <c r="CJ155" s="163">
        <f t="shared" si="133"/>
        <v>0.51903414772244616</v>
      </c>
      <c r="CK155" s="163">
        <f t="shared" si="134"/>
        <v>0.22083333333333335</v>
      </c>
      <c r="CL155" s="165">
        <f t="shared" si="135"/>
        <v>4.2504739961686813</v>
      </c>
      <c r="CM155" s="296">
        <f t="shared" si="136"/>
        <v>5.543405640613126</v>
      </c>
    </row>
    <row r="156" spans="2:91" s="159" customFormat="1" x14ac:dyDescent="0.25">
      <c r="B156" s="257">
        <f t="shared" si="137"/>
        <v>135</v>
      </c>
      <c r="C156" s="255">
        <f t="shared" si="138"/>
        <v>49399</v>
      </c>
      <c r="D156" s="214">
        <f t="shared" si="139"/>
        <v>0.52514962412666888</v>
      </c>
      <c r="E156" s="214">
        <f t="shared" si="120"/>
        <v>0.16490137883333331</v>
      </c>
      <c r="F156" s="214">
        <f t="shared" si="120"/>
        <v>0.16101807799999998</v>
      </c>
      <c r="G156" s="214">
        <f t="shared" si="120"/>
        <v>9.9000000000000008E-3</v>
      </c>
      <c r="H156" s="214">
        <f t="shared" si="120"/>
        <v>1.8944812499999998E-2</v>
      </c>
      <c r="I156" s="214">
        <f t="shared" si="120"/>
        <v>3.2440924999999995E-2</v>
      </c>
      <c r="J156" s="214">
        <f t="shared" si="141"/>
        <v>5.7935418749999988E-2</v>
      </c>
      <c r="K156" s="214">
        <f t="shared" si="141"/>
        <v>5.9972068749999996E-2</v>
      </c>
      <c r="L156" s="214">
        <f t="shared" si="141"/>
        <v>2.4843162499999995E-2</v>
      </c>
      <c r="M156" s="214">
        <f t="shared" si="141"/>
        <v>3.364109374999999E-2</v>
      </c>
      <c r="N156" s="214">
        <f t="shared" si="141"/>
        <v>2.4796876983749994E-2</v>
      </c>
      <c r="O156" s="214">
        <f t="shared" si="141"/>
        <v>3.4999135937499995E-2</v>
      </c>
      <c r="P156" s="214">
        <f t="shared" si="141"/>
        <v>1.9749333333333334E-2</v>
      </c>
      <c r="Q156" s="214">
        <f t="shared" si="141"/>
        <v>0</v>
      </c>
      <c r="R156" s="214">
        <f t="shared" si="141"/>
        <v>4.6682486666666662E-2</v>
      </c>
      <c r="S156" s="214">
        <f t="shared" si="141"/>
        <v>8.7389477499999993E-2</v>
      </c>
      <c r="T156" s="214">
        <f t="shared" si="141"/>
        <v>0</v>
      </c>
      <c r="U156" s="214">
        <f t="shared" si="141"/>
        <v>0</v>
      </c>
      <c r="V156" s="214">
        <f t="shared" si="141"/>
        <v>1.6689949999999999E-2</v>
      </c>
      <c r="W156" s="214">
        <f t="shared" si="141"/>
        <v>1.8656066666666665E-2</v>
      </c>
      <c r="X156" s="214">
        <f t="shared" si="141"/>
        <v>1.7868077083333333E-2</v>
      </c>
      <c r="Y156" s="214">
        <f t="shared" si="141"/>
        <v>1.4406433333333335E-2</v>
      </c>
      <c r="Z156" s="214">
        <f t="shared" si="141"/>
        <v>2.6054208333333335E-2</v>
      </c>
      <c r="AA156" s="214">
        <f t="shared" si="141"/>
        <v>2.9756249999999995E-2</v>
      </c>
      <c r="AB156" s="214">
        <f t="shared" si="141"/>
        <v>2.8530292499999995E-2</v>
      </c>
      <c r="AC156" s="214">
        <f t="shared" si="141"/>
        <v>1.4957475E-2</v>
      </c>
      <c r="AD156" s="214">
        <f t="shared" si="141"/>
        <v>9.56498125E-3</v>
      </c>
      <c r="AE156" s="214">
        <f t="shared" si="141"/>
        <v>0</v>
      </c>
      <c r="AF156" s="214">
        <f t="shared" si="141"/>
        <v>0.16147690997760006</v>
      </c>
      <c r="AG156" s="214">
        <f t="shared" si="141"/>
        <v>0.17964099400000003</v>
      </c>
      <c r="AH156" s="214">
        <f t="shared" si="141"/>
        <v>0</v>
      </c>
      <c r="AI156" s="214">
        <f t="shared" si="141"/>
        <v>7.3829999999999998E-3</v>
      </c>
      <c r="AJ156" s="214">
        <f t="shared" si="141"/>
        <v>2.35934E-2</v>
      </c>
      <c r="AK156" s="214">
        <f t="shared" si="141"/>
        <v>0</v>
      </c>
      <c r="AL156" s="214">
        <f t="shared" si="141"/>
        <v>1.8825787499999996E-2</v>
      </c>
      <c r="AM156" s="214">
        <f t="shared" si="141"/>
        <v>2.2912312499999993E-2</v>
      </c>
      <c r="AN156" s="214">
        <f t="shared" si="141"/>
        <v>4.7421543749999996E-2</v>
      </c>
      <c r="AO156" s="214">
        <f t="shared" si="141"/>
        <v>2.9956652833333333E-2</v>
      </c>
      <c r="AP156" s="214">
        <f t="shared" si="141"/>
        <v>0.13890151374999998</v>
      </c>
      <c r="AQ156" s="214">
        <f t="shared" si="141"/>
        <v>0</v>
      </c>
      <c r="AR156" s="214">
        <f t="shared" si="141"/>
        <v>4.0790323762499997E-2</v>
      </c>
      <c r="AS156" s="214">
        <f t="shared" si="141"/>
        <v>2.0293762499999996E-2</v>
      </c>
      <c r="AT156" s="214">
        <f t="shared" si="141"/>
        <v>1.5897552083333336E-2</v>
      </c>
      <c r="AU156" s="214">
        <f t="shared" si="141"/>
        <v>3.2035358333333333E-2</v>
      </c>
      <c r="AV156" s="214">
        <f t="shared" si="141"/>
        <v>3.9146E-2</v>
      </c>
      <c r="AW156" s="214">
        <f t="shared" si="141"/>
        <v>3.8346328333333332E-2</v>
      </c>
      <c r="AX156" s="214">
        <f t="shared" si="141"/>
        <v>0.14040500732142852</v>
      </c>
      <c r="AY156" s="214">
        <f t="shared" si="141"/>
        <v>5.2265199999999998E-2</v>
      </c>
      <c r="AZ156" s="214">
        <f t="shared" si="141"/>
        <v>5.8454499999999993E-2</v>
      </c>
      <c r="BA156" s="214">
        <f t="shared" si="141"/>
        <v>0.14498785271666664</v>
      </c>
      <c r="BB156" s="214">
        <f t="shared" si="141"/>
        <v>0.3295575435264001</v>
      </c>
      <c r="BC156" s="214">
        <f t="shared" si="141"/>
        <v>0.10487802857142857</v>
      </c>
      <c r="BD156" s="214">
        <f t="shared" si="141"/>
        <v>0.76098728223420997</v>
      </c>
      <c r="BE156" s="214">
        <f t="shared" si="141"/>
        <v>1.7476837499999998E-2</v>
      </c>
      <c r="BF156" s="214">
        <f t="shared" si="141"/>
        <v>0</v>
      </c>
      <c r="BG156" s="214">
        <f t="shared" si="141"/>
        <v>5.5570432692307672E-2</v>
      </c>
      <c r="BH156" s="214">
        <f t="shared" si="141"/>
        <v>7.1769650416666664E-2</v>
      </c>
      <c r="BI156" s="214">
        <f t="shared" si="141"/>
        <v>0</v>
      </c>
      <c r="BJ156" s="214">
        <f t="shared" si="141"/>
        <v>0</v>
      </c>
      <c r="BK156" s="214">
        <f t="shared" si="141"/>
        <v>3.5398916666666662E-2</v>
      </c>
      <c r="BL156" s="214">
        <f t="shared" si="141"/>
        <v>3.7034790623999995E-2</v>
      </c>
      <c r="BM156" s="214">
        <f t="shared" si="141"/>
        <v>0.14752487499999997</v>
      </c>
      <c r="BN156" s="214">
        <f t="shared" si="141"/>
        <v>0.31482112499999998</v>
      </c>
      <c r="BO156" s="214">
        <f t="shared" si="141"/>
        <v>9.2085674999999978E-2</v>
      </c>
      <c r="BP156" s="214">
        <f t="shared" si="141"/>
        <v>9.4927947916666658E-2</v>
      </c>
      <c r="BQ156" s="214">
        <f t="shared" si="141"/>
        <v>0.12250854166666666</v>
      </c>
      <c r="BR156" s="214">
        <f t="shared" si="141"/>
        <v>9.0456924250000001E-2</v>
      </c>
      <c r="BS156" s="214">
        <f t="shared" si="141"/>
        <v>1.2937499999999999E-2</v>
      </c>
      <c r="BT156" s="214">
        <f t="shared" si="141"/>
        <v>7.0977999999999996E-3</v>
      </c>
      <c r="BU156" s="214">
        <f t="shared" si="141"/>
        <v>3.7260000000000001E-3</v>
      </c>
      <c r="BV156" s="214">
        <f t="shared" si="122"/>
        <v>0.11546257969645436</v>
      </c>
      <c r="BW156" s="214">
        <f t="shared" si="123"/>
        <v>5.0904063216335407E-2</v>
      </c>
      <c r="BX156" s="214">
        <f t="shared" si="124"/>
        <v>1.7861232808330268E-2</v>
      </c>
      <c r="BY156" s="214">
        <f t="shared" si="125"/>
        <v>6.6853413834725844E-2</v>
      </c>
      <c r="BZ156" s="214">
        <f t="shared" si="126"/>
        <v>1.9626493576421676E-2</v>
      </c>
      <c r="CA156" s="295">
        <f t="shared" si="127"/>
        <v>5.261049260356728</v>
      </c>
      <c r="CB156" s="163">
        <f t="shared" si="140"/>
        <v>0.2</v>
      </c>
      <c r="CC156" s="163">
        <f t="shared" si="128"/>
        <v>0.54610492603567284</v>
      </c>
      <c r="CD156" s="163">
        <f t="shared" si="129"/>
        <v>0.22083333333333335</v>
      </c>
      <c r="CE156" s="165">
        <f t="shared" si="130"/>
        <v>4.4941110009877221</v>
      </c>
      <c r="CF156" s="163">
        <f>'Other Income'!$B$20/12</f>
        <v>1.0929316444444444</v>
      </c>
      <c r="CG156" s="302">
        <f t="shared" si="119"/>
        <v>5.7870426454321668</v>
      </c>
      <c r="CH156" s="295">
        <f t="shared" si="131"/>
        <v>4.9903414772244608</v>
      </c>
      <c r="CI156" s="163">
        <f t="shared" si="132"/>
        <v>0.2</v>
      </c>
      <c r="CJ156" s="163">
        <f t="shared" si="133"/>
        <v>0.51903414772244616</v>
      </c>
      <c r="CK156" s="163">
        <f t="shared" si="134"/>
        <v>0.22083333333333335</v>
      </c>
      <c r="CL156" s="165">
        <f t="shared" si="135"/>
        <v>4.2504739961686813</v>
      </c>
      <c r="CM156" s="296">
        <f t="shared" si="136"/>
        <v>5.543405640613126</v>
      </c>
    </row>
    <row r="157" spans="2:91" s="159" customFormat="1" x14ac:dyDescent="0.25">
      <c r="B157" s="257">
        <f t="shared" si="137"/>
        <v>136</v>
      </c>
      <c r="C157" s="255">
        <f t="shared" si="138"/>
        <v>49429</v>
      </c>
      <c r="D157" s="214">
        <f t="shared" si="139"/>
        <v>0.52514962412666888</v>
      </c>
      <c r="E157" s="214">
        <f t="shared" si="120"/>
        <v>0.16490137883333331</v>
      </c>
      <c r="F157" s="214">
        <f t="shared" si="120"/>
        <v>0.16101807799999998</v>
      </c>
      <c r="G157" s="214">
        <f t="shared" si="120"/>
        <v>9.9000000000000008E-3</v>
      </c>
      <c r="H157" s="214">
        <f t="shared" si="120"/>
        <v>1.8944812499999998E-2</v>
      </c>
      <c r="I157" s="214">
        <f t="shared" si="120"/>
        <v>3.2440924999999995E-2</v>
      </c>
      <c r="J157" s="214">
        <f t="shared" si="141"/>
        <v>5.7935418749999988E-2</v>
      </c>
      <c r="K157" s="214">
        <f t="shared" si="141"/>
        <v>5.9972068749999996E-2</v>
      </c>
      <c r="L157" s="214">
        <f t="shared" si="141"/>
        <v>2.4843162499999995E-2</v>
      </c>
      <c r="M157" s="214">
        <f t="shared" si="141"/>
        <v>3.364109374999999E-2</v>
      </c>
      <c r="N157" s="214">
        <f t="shared" si="141"/>
        <v>2.4796876983749994E-2</v>
      </c>
      <c r="O157" s="214">
        <f t="shared" si="141"/>
        <v>3.4999135937499995E-2</v>
      </c>
      <c r="P157" s="214">
        <f t="shared" si="141"/>
        <v>1.9749333333333334E-2</v>
      </c>
      <c r="Q157" s="214">
        <f t="shared" si="141"/>
        <v>0</v>
      </c>
      <c r="R157" s="214">
        <f t="shared" si="141"/>
        <v>4.6682486666666662E-2</v>
      </c>
      <c r="S157" s="214">
        <f t="shared" si="141"/>
        <v>8.7389477499999993E-2</v>
      </c>
      <c r="T157" s="214">
        <f t="shared" si="141"/>
        <v>0</v>
      </c>
      <c r="U157" s="214">
        <f t="shared" si="141"/>
        <v>0</v>
      </c>
      <c r="V157" s="214">
        <f t="shared" si="141"/>
        <v>1.6689949999999999E-2</v>
      </c>
      <c r="W157" s="214">
        <f t="shared" si="141"/>
        <v>1.8656066666666665E-2</v>
      </c>
      <c r="X157" s="214">
        <f t="shared" si="141"/>
        <v>1.7868077083333333E-2</v>
      </c>
      <c r="Y157" s="214">
        <f t="shared" si="141"/>
        <v>1.4406433333333335E-2</v>
      </c>
      <c r="Z157" s="214">
        <f t="shared" si="141"/>
        <v>2.6054208333333335E-2</v>
      </c>
      <c r="AA157" s="214">
        <f t="shared" si="141"/>
        <v>2.9756249999999995E-2</v>
      </c>
      <c r="AB157" s="214">
        <f t="shared" si="141"/>
        <v>2.8530292499999995E-2</v>
      </c>
      <c r="AC157" s="214">
        <f t="shared" si="141"/>
        <v>1.4957475E-2</v>
      </c>
      <c r="AD157" s="214">
        <f t="shared" si="141"/>
        <v>9.56498125E-3</v>
      </c>
      <c r="AE157" s="214">
        <f t="shared" si="141"/>
        <v>0</v>
      </c>
      <c r="AF157" s="214">
        <f t="shared" si="141"/>
        <v>0.16147690997760006</v>
      </c>
      <c r="AG157" s="214">
        <f t="shared" si="141"/>
        <v>0.17964099400000003</v>
      </c>
      <c r="AH157" s="214">
        <f t="shared" si="141"/>
        <v>0</v>
      </c>
      <c r="AI157" s="214">
        <f t="shared" si="141"/>
        <v>7.3829999999999998E-3</v>
      </c>
      <c r="AJ157" s="214">
        <f t="shared" si="141"/>
        <v>2.35934E-2</v>
      </c>
      <c r="AK157" s="214">
        <f t="shared" si="141"/>
        <v>0</v>
      </c>
      <c r="AL157" s="214">
        <f t="shared" si="141"/>
        <v>1.8825787499999996E-2</v>
      </c>
      <c r="AM157" s="214">
        <f t="shared" si="141"/>
        <v>2.2912312499999993E-2</v>
      </c>
      <c r="AN157" s="214">
        <f t="shared" si="141"/>
        <v>4.7421543749999996E-2</v>
      </c>
      <c r="AO157" s="214">
        <f t="shared" si="141"/>
        <v>2.9956652833333333E-2</v>
      </c>
      <c r="AP157" s="214">
        <f t="shared" si="141"/>
        <v>0.13890151374999998</v>
      </c>
      <c r="AQ157" s="214">
        <f t="shared" si="141"/>
        <v>0</v>
      </c>
      <c r="AR157" s="214">
        <f t="shared" si="141"/>
        <v>4.0790323762499997E-2</v>
      </c>
      <c r="AS157" s="214">
        <f t="shared" si="141"/>
        <v>2.0293762499999996E-2</v>
      </c>
      <c r="AT157" s="214">
        <f t="shared" si="141"/>
        <v>1.5897552083333336E-2</v>
      </c>
      <c r="AU157" s="214">
        <f t="shared" si="141"/>
        <v>3.2035358333333333E-2</v>
      </c>
      <c r="AV157" s="214">
        <f t="shared" si="141"/>
        <v>3.9146E-2</v>
      </c>
      <c r="AW157" s="214">
        <f t="shared" si="141"/>
        <v>3.8346328333333332E-2</v>
      </c>
      <c r="AX157" s="214">
        <f t="shared" si="141"/>
        <v>0.14040500732142852</v>
      </c>
      <c r="AY157" s="214">
        <f t="shared" si="141"/>
        <v>5.2265199999999998E-2</v>
      </c>
      <c r="AZ157" s="214">
        <f t="shared" si="141"/>
        <v>5.8454499999999993E-2</v>
      </c>
      <c r="BA157" s="214">
        <f t="shared" si="141"/>
        <v>0.14498785271666664</v>
      </c>
      <c r="BB157" s="214">
        <f t="shared" si="141"/>
        <v>0.3295575435264001</v>
      </c>
      <c r="BC157" s="214">
        <f t="shared" si="141"/>
        <v>0.10487802857142857</v>
      </c>
      <c r="BD157" s="214">
        <f t="shared" si="141"/>
        <v>0.76098728223420997</v>
      </c>
      <c r="BE157" s="214">
        <f t="shared" si="141"/>
        <v>1.7476837499999998E-2</v>
      </c>
      <c r="BF157" s="214">
        <f t="shared" si="141"/>
        <v>0</v>
      </c>
      <c r="BG157" s="214">
        <f t="shared" si="141"/>
        <v>5.5570432692307672E-2</v>
      </c>
      <c r="BH157" s="214">
        <f t="shared" si="141"/>
        <v>7.1769650416666664E-2</v>
      </c>
      <c r="BI157" s="214">
        <f t="shared" si="141"/>
        <v>0</v>
      </c>
      <c r="BJ157" s="214">
        <f t="shared" si="141"/>
        <v>0</v>
      </c>
      <c r="BK157" s="214">
        <f t="shared" si="141"/>
        <v>3.5398916666666662E-2</v>
      </c>
      <c r="BL157" s="214">
        <f t="shared" si="141"/>
        <v>3.7034790623999995E-2</v>
      </c>
      <c r="BM157" s="214">
        <f t="shared" si="141"/>
        <v>0.14752487499999997</v>
      </c>
      <c r="BN157" s="214">
        <f t="shared" si="141"/>
        <v>0.31482112499999998</v>
      </c>
      <c r="BO157" s="214">
        <f t="shared" si="141"/>
        <v>9.2085674999999978E-2</v>
      </c>
      <c r="BP157" s="214">
        <f t="shared" si="141"/>
        <v>9.4927947916666658E-2</v>
      </c>
      <c r="BQ157" s="214">
        <f t="shared" si="141"/>
        <v>0.12250854166666666</v>
      </c>
      <c r="BR157" s="214">
        <f t="shared" si="141"/>
        <v>9.0456924250000001E-2</v>
      </c>
      <c r="BS157" s="214">
        <f t="shared" si="141"/>
        <v>1.2937499999999999E-2</v>
      </c>
      <c r="BT157" s="214">
        <f t="shared" si="141"/>
        <v>7.0977999999999996E-3</v>
      </c>
      <c r="BU157" s="214">
        <f t="shared" si="141"/>
        <v>3.7260000000000001E-3</v>
      </c>
      <c r="BV157" s="214">
        <f t="shared" si="122"/>
        <v>0.11546257969645436</v>
      </c>
      <c r="BW157" s="214">
        <f t="shared" si="123"/>
        <v>5.0904063216335407E-2</v>
      </c>
      <c r="BX157" s="214">
        <f t="shared" si="124"/>
        <v>1.7861232808330268E-2</v>
      </c>
      <c r="BY157" s="214">
        <f t="shared" si="125"/>
        <v>6.6853413834725844E-2</v>
      </c>
      <c r="BZ157" s="214">
        <f t="shared" si="126"/>
        <v>1.9626493576421676E-2</v>
      </c>
      <c r="CA157" s="295">
        <f t="shared" si="127"/>
        <v>5.261049260356728</v>
      </c>
      <c r="CB157" s="163">
        <f t="shared" si="140"/>
        <v>0.2</v>
      </c>
      <c r="CC157" s="163">
        <f t="shared" si="128"/>
        <v>0.54610492603567284</v>
      </c>
      <c r="CD157" s="163">
        <f t="shared" si="129"/>
        <v>0.22083333333333335</v>
      </c>
      <c r="CE157" s="165">
        <f t="shared" si="130"/>
        <v>4.4941110009877221</v>
      </c>
      <c r="CF157" s="163">
        <f>'Other Income'!$B$20/12</f>
        <v>1.0929316444444444</v>
      </c>
      <c r="CG157" s="302">
        <f t="shared" si="119"/>
        <v>5.7870426454321668</v>
      </c>
      <c r="CH157" s="295">
        <f t="shared" si="131"/>
        <v>4.9903414772244608</v>
      </c>
      <c r="CI157" s="163">
        <f t="shared" si="132"/>
        <v>0.2</v>
      </c>
      <c r="CJ157" s="163">
        <f t="shared" si="133"/>
        <v>0.51903414772244616</v>
      </c>
      <c r="CK157" s="163">
        <f t="shared" si="134"/>
        <v>0.22083333333333335</v>
      </c>
      <c r="CL157" s="165">
        <f t="shared" si="135"/>
        <v>4.2504739961686813</v>
      </c>
      <c r="CM157" s="296">
        <f t="shared" si="136"/>
        <v>5.543405640613126</v>
      </c>
    </row>
    <row r="158" spans="2:91" s="159" customFormat="1" x14ac:dyDescent="0.25">
      <c r="B158" s="257">
        <f t="shared" si="137"/>
        <v>137</v>
      </c>
      <c r="C158" s="255">
        <f t="shared" si="138"/>
        <v>49460</v>
      </c>
      <c r="D158" s="214">
        <f t="shared" si="139"/>
        <v>0.52514962412666888</v>
      </c>
      <c r="E158" s="214">
        <f t="shared" si="120"/>
        <v>0.16490137883333331</v>
      </c>
      <c r="F158" s="214">
        <f t="shared" si="120"/>
        <v>0.16101807799999998</v>
      </c>
      <c r="G158" s="214">
        <f t="shared" si="120"/>
        <v>9.9000000000000008E-3</v>
      </c>
      <c r="H158" s="214">
        <f t="shared" si="120"/>
        <v>1.8944812499999998E-2</v>
      </c>
      <c r="I158" s="214">
        <f t="shared" si="120"/>
        <v>3.2440924999999995E-2</v>
      </c>
      <c r="J158" s="214">
        <f t="shared" si="141"/>
        <v>5.7935418749999988E-2</v>
      </c>
      <c r="K158" s="214">
        <f t="shared" si="141"/>
        <v>5.9972068749999996E-2</v>
      </c>
      <c r="L158" s="214">
        <f t="shared" si="141"/>
        <v>2.4843162499999995E-2</v>
      </c>
      <c r="M158" s="214">
        <f t="shared" si="141"/>
        <v>3.364109374999999E-2</v>
      </c>
      <c r="N158" s="214">
        <f t="shared" si="141"/>
        <v>2.4796876983749994E-2</v>
      </c>
      <c r="O158" s="214">
        <f t="shared" si="141"/>
        <v>3.4999135937499995E-2</v>
      </c>
      <c r="P158" s="214">
        <f t="shared" si="141"/>
        <v>1.9749333333333334E-2</v>
      </c>
      <c r="Q158" s="214">
        <f t="shared" si="141"/>
        <v>0</v>
      </c>
      <c r="R158" s="214">
        <f t="shared" si="141"/>
        <v>4.6682486666666662E-2</v>
      </c>
      <c r="S158" s="214">
        <f t="shared" si="141"/>
        <v>8.7389477499999993E-2</v>
      </c>
      <c r="T158" s="214">
        <f t="shared" si="141"/>
        <v>0</v>
      </c>
      <c r="U158" s="214">
        <f t="shared" si="141"/>
        <v>0</v>
      </c>
      <c r="V158" s="214">
        <f t="shared" si="141"/>
        <v>1.6689949999999999E-2</v>
      </c>
      <c r="W158" s="214">
        <f t="shared" si="141"/>
        <v>1.8656066666666665E-2</v>
      </c>
      <c r="X158" s="214">
        <f t="shared" si="141"/>
        <v>1.7868077083333333E-2</v>
      </c>
      <c r="Y158" s="214">
        <f t="shared" si="141"/>
        <v>1.4406433333333335E-2</v>
      </c>
      <c r="Z158" s="214">
        <f t="shared" si="141"/>
        <v>2.6054208333333335E-2</v>
      </c>
      <c r="AA158" s="214">
        <f t="shared" si="141"/>
        <v>2.9756249999999995E-2</v>
      </c>
      <c r="AB158" s="214">
        <f t="shared" si="141"/>
        <v>2.8530292499999995E-2</v>
      </c>
      <c r="AC158" s="214">
        <f t="shared" si="141"/>
        <v>1.4957475E-2</v>
      </c>
      <c r="AD158" s="214">
        <f t="shared" si="141"/>
        <v>9.56498125E-3</v>
      </c>
      <c r="AE158" s="214">
        <f t="shared" si="141"/>
        <v>0</v>
      </c>
      <c r="AF158" s="214">
        <f t="shared" si="141"/>
        <v>0.16147690997760006</v>
      </c>
      <c r="AG158" s="214">
        <f t="shared" si="141"/>
        <v>0.17964099400000003</v>
      </c>
      <c r="AH158" s="214">
        <f t="shared" si="141"/>
        <v>0</v>
      </c>
      <c r="AI158" s="214">
        <f t="shared" si="141"/>
        <v>7.3829999999999998E-3</v>
      </c>
      <c r="AJ158" s="214">
        <f t="shared" si="141"/>
        <v>2.35934E-2</v>
      </c>
      <c r="AK158" s="214">
        <f t="shared" si="141"/>
        <v>0</v>
      </c>
      <c r="AL158" s="214">
        <f t="shared" si="141"/>
        <v>1.8825787499999996E-2</v>
      </c>
      <c r="AM158" s="214">
        <f t="shared" si="141"/>
        <v>2.2912312499999993E-2</v>
      </c>
      <c r="AN158" s="214">
        <f t="shared" si="141"/>
        <v>4.7421543749999996E-2</v>
      </c>
      <c r="AO158" s="214">
        <f t="shared" si="141"/>
        <v>2.9956652833333333E-2</v>
      </c>
      <c r="AP158" s="214">
        <f t="shared" si="141"/>
        <v>0.13890151374999998</v>
      </c>
      <c r="AQ158" s="214">
        <f t="shared" si="141"/>
        <v>0</v>
      </c>
      <c r="AR158" s="214">
        <f t="shared" si="141"/>
        <v>4.0790323762499997E-2</v>
      </c>
      <c r="AS158" s="214">
        <f t="shared" si="141"/>
        <v>2.0293762499999996E-2</v>
      </c>
      <c r="AT158" s="214">
        <f t="shared" si="141"/>
        <v>1.5897552083333336E-2</v>
      </c>
      <c r="AU158" s="214">
        <f t="shared" si="141"/>
        <v>3.2035358333333333E-2</v>
      </c>
      <c r="AV158" s="214">
        <f t="shared" si="141"/>
        <v>3.9146E-2</v>
      </c>
      <c r="AW158" s="214">
        <f t="shared" si="141"/>
        <v>3.8346328333333332E-2</v>
      </c>
      <c r="AX158" s="214">
        <f t="shared" si="141"/>
        <v>0.14040500732142852</v>
      </c>
      <c r="AY158" s="214">
        <f t="shared" si="141"/>
        <v>5.2265199999999998E-2</v>
      </c>
      <c r="AZ158" s="214">
        <f t="shared" si="141"/>
        <v>5.8454499999999993E-2</v>
      </c>
      <c r="BA158" s="214">
        <f t="shared" si="141"/>
        <v>0.14498785271666664</v>
      </c>
      <c r="BB158" s="214">
        <f t="shared" si="141"/>
        <v>0.3295575435264001</v>
      </c>
      <c r="BC158" s="214">
        <f t="shared" si="141"/>
        <v>0.10487802857142857</v>
      </c>
      <c r="BD158" s="214">
        <f t="shared" si="141"/>
        <v>0.76098728223420997</v>
      </c>
      <c r="BE158" s="214">
        <f t="shared" si="141"/>
        <v>1.7476837499999998E-2</v>
      </c>
      <c r="BF158" s="214">
        <f t="shared" si="141"/>
        <v>0</v>
      </c>
      <c r="BG158" s="214">
        <f t="shared" si="141"/>
        <v>5.5570432692307672E-2</v>
      </c>
      <c r="BH158" s="214">
        <f t="shared" si="141"/>
        <v>7.1769650416666664E-2</v>
      </c>
      <c r="BI158" s="214">
        <f t="shared" si="141"/>
        <v>0</v>
      </c>
      <c r="BJ158" s="214">
        <f t="shared" si="141"/>
        <v>0</v>
      </c>
      <c r="BK158" s="214">
        <f t="shared" si="141"/>
        <v>3.5398916666666662E-2</v>
      </c>
      <c r="BL158" s="214">
        <f t="shared" si="141"/>
        <v>3.7034790623999995E-2</v>
      </c>
      <c r="BM158" s="214">
        <f t="shared" si="141"/>
        <v>0.14752487499999997</v>
      </c>
      <c r="BN158" s="214">
        <f t="shared" si="141"/>
        <v>0.31482112499999998</v>
      </c>
      <c r="BO158" s="214">
        <f t="shared" si="141"/>
        <v>9.2085674999999978E-2</v>
      </c>
      <c r="BP158" s="214">
        <f t="shared" si="141"/>
        <v>9.4927947916666658E-2</v>
      </c>
      <c r="BQ158" s="214">
        <f t="shared" si="141"/>
        <v>0.12250854166666666</v>
      </c>
      <c r="BR158" s="214">
        <f t="shared" si="141"/>
        <v>9.0456924250000001E-2</v>
      </c>
      <c r="BS158" s="214">
        <f t="shared" si="141"/>
        <v>1.2937499999999999E-2</v>
      </c>
      <c r="BT158" s="214">
        <f t="shared" ref="BT158:BU158" si="142">IF($C158&gt;BT$14,BT157,IF(AND(MONTH($C158)-MONTH(BT$5)=0,MOD((YEAR(BT$5)-YEAR($C158)),3)=0),BT157*(1+BT$16),BT157))</f>
        <v>7.0977999999999996E-3</v>
      </c>
      <c r="BU158" s="214">
        <f t="shared" si="142"/>
        <v>3.7260000000000001E-3</v>
      </c>
      <c r="BV158" s="214">
        <f t="shared" si="122"/>
        <v>0.11546257969645436</v>
      </c>
      <c r="BW158" s="214">
        <f t="shared" si="123"/>
        <v>5.0904063216335407E-2</v>
      </c>
      <c r="BX158" s="214">
        <f t="shared" si="124"/>
        <v>1.7861232808330268E-2</v>
      </c>
      <c r="BY158" s="214">
        <f t="shared" si="125"/>
        <v>6.6853413834725844E-2</v>
      </c>
      <c r="BZ158" s="214">
        <f t="shared" si="126"/>
        <v>1.9626493576421676E-2</v>
      </c>
      <c r="CA158" s="295">
        <f t="shared" si="127"/>
        <v>5.261049260356728</v>
      </c>
      <c r="CB158" s="163">
        <f t="shared" si="140"/>
        <v>0.2</v>
      </c>
      <c r="CC158" s="163">
        <f t="shared" si="128"/>
        <v>0.54610492603567284</v>
      </c>
      <c r="CD158" s="163">
        <f t="shared" si="129"/>
        <v>0.22083333333333335</v>
      </c>
      <c r="CE158" s="165">
        <f t="shared" si="130"/>
        <v>4.4941110009877221</v>
      </c>
      <c r="CF158" s="163">
        <f>'Other Income'!$B$20/12</f>
        <v>1.0929316444444444</v>
      </c>
      <c r="CG158" s="302">
        <f t="shared" si="119"/>
        <v>5.7870426454321668</v>
      </c>
      <c r="CH158" s="295">
        <f t="shared" si="131"/>
        <v>4.9903414772244608</v>
      </c>
      <c r="CI158" s="163">
        <f t="shared" si="132"/>
        <v>0.2</v>
      </c>
      <c r="CJ158" s="163">
        <f t="shared" si="133"/>
        <v>0.51903414772244616</v>
      </c>
      <c r="CK158" s="163">
        <f t="shared" si="134"/>
        <v>0.22083333333333335</v>
      </c>
      <c r="CL158" s="165">
        <f t="shared" si="135"/>
        <v>4.2504739961686813</v>
      </c>
      <c r="CM158" s="296">
        <f t="shared" si="136"/>
        <v>5.543405640613126</v>
      </c>
    </row>
    <row r="159" spans="2:91" s="159" customFormat="1" x14ac:dyDescent="0.25">
      <c r="B159" s="257">
        <f t="shared" si="137"/>
        <v>138</v>
      </c>
      <c r="C159" s="255">
        <f t="shared" si="138"/>
        <v>49490</v>
      </c>
      <c r="D159" s="214">
        <f t="shared" si="139"/>
        <v>0.52514962412666888</v>
      </c>
      <c r="E159" s="214">
        <f t="shared" si="120"/>
        <v>0.16490137883333331</v>
      </c>
      <c r="F159" s="214">
        <f t="shared" si="120"/>
        <v>0.16101807799999998</v>
      </c>
      <c r="G159" s="214">
        <f t="shared" si="120"/>
        <v>9.9000000000000008E-3</v>
      </c>
      <c r="H159" s="214">
        <f t="shared" si="120"/>
        <v>1.8944812499999998E-2</v>
      </c>
      <c r="I159" s="214">
        <f t="shared" si="120"/>
        <v>3.2440924999999995E-2</v>
      </c>
      <c r="J159" s="214">
        <f t="shared" ref="J159:BU162" si="143">IF($C159&gt;J$14,J158,IF(AND(MONTH($C159)-MONTH(J$5)=0,MOD((YEAR(J$5)-YEAR($C159)),3)=0),J158*(1+J$16),J158))</f>
        <v>5.7935418749999988E-2</v>
      </c>
      <c r="K159" s="214">
        <f t="shared" si="143"/>
        <v>5.9972068749999996E-2</v>
      </c>
      <c r="L159" s="214">
        <f t="shared" si="143"/>
        <v>2.4843162499999995E-2</v>
      </c>
      <c r="M159" s="214">
        <f t="shared" si="143"/>
        <v>3.364109374999999E-2</v>
      </c>
      <c r="N159" s="214">
        <f t="shared" si="143"/>
        <v>2.4796876983749994E-2</v>
      </c>
      <c r="O159" s="214">
        <f t="shared" si="143"/>
        <v>3.4999135937499995E-2</v>
      </c>
      <c r="P159" s="214">
        <f t="shared" si="143"/>
        <v>1.9749333333333334E-2</v>
      </c>
      <c r="Q159" s="214">
        <f t="shared" si="143"/>
        <v>0</v>
      </c>
      <c r="R159" s="214">
        <f t="shared" si="143"/>
        <v>4.6682486666666662E-2</v>
      </c>
      <c r="S159" s="214">
        <f t="shared" si="143"/>
        <v>8.7389477499999993E-2</v>
      </c>
      <c r="T159" s="214">
        <f t="shared" si="143"/>
        <v>0</v>
      </c>
      <c r="U159" s="214">
        <f t="shared" si="143"/>
        <v>0</v>
      </c>
      <c r="V159" s="214">
        <f t="shared" si="143"/>
        <v>1.6689949999999999E-2</v>
      </c>
      <c r="W159" s="214">
        <f t="shared" si="143"/>
        <v>1.8656066666666665E-2</v>
      </c>
      <c r="X159" s="214">
        <f t="shared" si="143"/>
        <v>1.7868077083333333E-2</v>
      </c>
      <c r="Y159" s="214">
        <f t="shared" si="143"/>
        <v>1.4406433333333335E-2</v>
      </c>
      <c r="Z159" s="214">
        <f t="shared" si="143"/>
        <v>2.6054208333333335E-2</v>
      </c>
      <c r="AA159" s="214">
        <f t="shared" si="143"/>
        <v>2.9756249999999995E-2</v>
      </c>
      <c r="AB159" s="214">
        <f t="shared" si="143"/>
        <v>2.8530292499999995E-2</v>
      </c>
      <c r="AC159" s="214">
        <f t="shared" si="143"/>
        <v>1.4957475E-2</v>
      </c>
      <c r="AD159" s="214">
        <f t="shared" si="143"/>
        <v>9.56498125E-3</v>
      </c>
      <c r="AE159" s="214">
        <f t="shared" si="143"/>
        <v>0</v>
      </c>
      <c r="AF159" s="214">
        <f t="shared" si="143"/>
        <v>0.16147690997760006</v>
      </c>
      <c r="AG159" s="214">
        <f t="shared" si="143"/>
        <v>0.17964099400000003</v>
      </c>
      <c r="AH159" s="214">
        <f t="shared" si="143"/>
        <v>0</v>
      </c>
      <c r="AI159" s="214">
        <f t="shared" si="143"/>
        <v>7.3829999999999998E-3</v>
      </c>
      <c r="AJ159" s="214">
        <f t="shared" si="143"/>
        <v>2.35934E-2</v>
      </c>
      <c r="AK159" s="214">
        <f t="shared" si="143"/>
        <v>0</v>
      </c>
      <c r="AL159" s="214">
        <f t="shared" si="143"/>
        <v>1.8825787499999996E-2</v>
      </c>
      <c r="AM159" s="214">
        <f t="shared" si="143"/>
        <v>2.2912312499999993E-2</v>
      </c>
      <c r="AN159" s="214">
        <f t="shared" si="143"/>
        <v>4.7421543749999996E-2</v>
      </c>
      <c r="AO159" s="214">
        <f t="shared" si="143"/>
        <v>2.9956652833333333E-2</v>
      </c>
      <c r="AP159" s="214">
        <f t="shared" si="143"/>
        <v>0.13890151374999998</v>
      </c>
      <c r="AQ159" s="214">
        <f t="shared" si="143"/>
        <v>0</v>
      </c>
      <c r="AR159" s="214">
        <f t="shared" si="143"/>
        <v>4.0790323762499997E-2</v>
      </c>
      <c r="AS159" s="214">
        <f t="shared" si="143"/>
        <v>2.0293762499999996E-2</v>
      </c>
      <c r="AT159" s="214">
        <f t="shared" si="143"/>
        <v>1.5897552083333336E-2</v>
      </c>
      <c r="AU159" s="214">
        <f t="shared" si="143"/>
        <v>3.2035358333333333E-2</v>
      </c>
      <c r="AV159" s="214">
        <f t="shared" si="143"/>
        <v>3.9146E-2</v>
      </c>
      <c r="AW159" s="214">
        <f t="shared" si="143"/>
        <v>3.8346328333333332E-2</v>
      </c>
      <c r="AX159" s="214">
        <f t="shared" si="143"/>
        <v>0.14040500732142852</v>
      </c>
      <c r="AY159" s="214">
        <f t="shared" si="143"/>
        <v>5.2265199999999998E-2</v>
      </c>
      <c r="AZ159" s="214">
        <f t="shared" si="143"/>
        <v>5.8454499999999993E-2</v>
      </c>
      <c r="BA159" s="214">
        <f t="shared" si="143"/>
        <v>0.14498785271666664</v>
      </c>
      <c r="BB159" s="214">
        <f t="shared" si="143"/>
        <v>0.3295575435264001</v>
      </c>
      <c r="BC159" s="214">
        <f t="shared" si="143"/>
        <v>0.10487802857142857</v>
      </c>
      <c r="BD159" s="214">
        <f t="shared" si="143"/>
        <v>0.76098728223420997</v>
      </c>
      <c r="BE159" s="214">
        <f t="shared" si="143"/>
        <v>1.7476837499999998E-2</v>
      </c>
      <c r="BF159" s="214">
        <f t="shared" si="143"/>
        <v>0</v>
      </c>
      <c r="BG159" s="214">
        <f t="shared" si="143"/>
        <v>5.5570432692307672E-2</v>
      </c>
      <c r="BH159" s="214">
        <f t="shared" si="143"/>
        <v>7.1769650416666664E-2</v>
      </c>
      <c r="BI159" s="214">
        <f t="shared" si="143"/>
        <v>0</v>
      </c>
      <c r="BJ159" s="214">
        <f t="shared" si="143"/>
        <v>0</v>
      </c>
      <c r="BK159" s="214">
        <f t="shared" si="143"/>
        <v>3.5398916666666662E-2</v>
      </c>
      <c r="BL159" s="214">
        <f t="shared" si="143"/>
        <v>3.7034790623999995E-2</v>
      </c>
      <c r="BM159" s="214">
        <f t="shared" si="143"/>
        <v>0.14752487499999997</v>
      </c>
      <c r="BN159" s="214">
        <f t="shared" si="143"/>
        <v>0.31482112499999998</v>
      </c>
      <c r="BO159" s="214">
        <f t="shared" si="143"/>
        <v>9.2085674999999978E-2</v>
      </c>
      <c r="BP159" s="214">
        <f t="shared" si="143"/>
        <v>9.4927947916666658E-2</v>
      </c>
      <c r="BQ159" s="214">
        <f t="shared" si="143"/>
        <v>0.12250854166666666</v>
      </c>
      <c r="BR159" s="214">
        <f t="shared" si="143"/>
        <v>9.0456924250000001E-2</v>
      </c>
      <c r="BS159" s="214">
        <f t="shared" si="143"/>
        <v>1.2937499999999999E-2</v>
      </c>
      <c r="BT159" s="214">
        <f t="shared" si="143"/>
        <v>7.0977999999999996E-3</v>
      </c>
      <c r="BU159" s="214">
        <f t="shared" si="143"/>
        <v>3.7260000000000001E-3</v>
      </c>
      <c r="BV159" s="214">
        <f t="shared" si="122"/>
        <v>0.11546257969645436</v>
      </c>
      <c r="BW159" s="214">
        <f t="shared" si="123"/>
        <v>5.0904063216335407E-2</v>
      </c>
      <c r="BX159" s="214">
        <f t="shared" si="124"/>
        <v>1.7861232808330268E-2</v>
      </c>
      <c r="BY159" s="214">
        <f t="shared" si="125"/>
        <v>6.6853413834725844E-2</v>
      </c>
      <c r="BZ159" s="214">
        <f t="shared" si="126"/>
        <v>1.9626493576421676E-2</v>
      </c>
      <c r="CA159" s="295">
        <f t="shared" si="127"/>
        <v>5.261049260356728</v>
      </c>
      <c r="CB159" s="163">
        <f t="shared" si="140"/>
        <v>0.2</v>
      </c>
      <c r="CC159" s="163">
        <f t="shared" si="128"/>
        <v>0.54610492603567284</v>
      </c>
      <c r="CD159" s="163">
        <f t="shared" si="129"/>
        <v>0.22083333333333335</v>
      </c>
      <c r="CE159" s="165">
        <f t="shared" si="130"/>
        <v>4.4941110009877221</v>
      </c>
      <c r="CF159" s="163">
        <f>'Other Income'!$B$20/12</f>
        <v>1.0929316444444444</v>
      </c>
      <c r="CG159" s="302">
        <f t="shared" si="119"/>
        <v>5.7870426454321668</v>
      </c>
      <c r="CH159" s="295">
        <f t="shared" si="131"/>
        <v>4.9903414772244608</v>
      </c>
      <c r="CI159" s="163">
        <f t="shared" si="132"/>
        <v>0.2</v>
      </c>
      <c r="CJ159" s="163">
        <f t="shared" si="133"/>
        <v>0.51903414772244616</v>
      </c>
      <c r="CK159" s="163">
        <f t="shared" si="134"/>
        <v>0.22083333333333335</v>
      </c>
      <c r="CL159" s="165">
        <f t="shared" si="135"/>
        <v>4.2504739961686813</v>
      </c>
      <c r="CM159" s="296">
        <f t="shared" si="136"/>
        <v>5.543405640613126</v>
      </c>
    </row>
    <row r="160" spans="2:91" s="159" customFormat="1" x14ac:dyDescent="0.25">
      <c r="B160" s="257">
        <f t="shared" si="137"/>
        <v>139</v>
      </c>
      <c r="C160" s="255">
        <f t="shared" si="138"/>
        <v>49521</v>
      </c>
      <c r="D160" s="214">
        <f t="shared" si="139"/>
        <v>0.52514962412666888</v>
      </c>
      <c r="E160" s="214">
        <f t="shared" si="120"/>
        <v>0.16490137883333331</v>
      </c>
      <c r="F160" s="214">
        <f t="shared" si="120"/>
        <v>0.16101807799999998</v>
      </c>
      <c r="G160" s="214">
        <f t="shared" si="120"/>
        <v>9.9000000000000008E-3</v>
      </c>
      <c r="H160" s="214">
        <f t="shared" si="120"/>
        <v>1.8944812499999998E-2</v>
      </c>
      <c r="I160" s="214">
        <f t="shared" si="120"/>
        <v>3.2440924999999995E-2</v>
      </c>
      <c r="J160" s="214">
        <f t="shared" si="143"/>
        <v>5.7935418749999988E-2</v>
      </c>
      <c r="K160" s="214">
        <f t="shared" si="143"/>
        <v>5.9972068749999996E-2</v>
      </c>
      <c r="L160" s="214">
        <f t="shared" si="143"/>
        <v>2.4843162499999995E-2</v>
      </c>
      <c r="M160" s="214">
        <f t="shared" si="143"/>
        <v>3.364109374999999E-2</v>
      </c>
      <c r="N160" s="214">
        <f t="shared" si="143"/>
        <v>2.4796876983749994E-2</v>
      </c>
      <c r="O160" s="214">
        <f t="shared" si="143"/>
        <v>3.4999135937499995E-2</v>
      </c>
      <c r="P160" s="214">
        <f t="shared" si="143"/>
        <v>1.9749333333333334E-2</v>
      </c>
      <c r="Q160" s="214">
        <f t="shared" si="143"/>
        <v>0</v>
      </c>
      <c r="R160" s="214">
        <f t="shared" si="143"/>
        <v>4.6682486666666662E-2</v>
      </c>
      <c r="S160" s="214">
        <f t="shared" si="143"/>
        <v>8.7389477499999993E-2</v>
      </c>
      <c r="T160" s="214">
        <f t="shared" si="143"/>
        <v>0</v>
      </c>
      <c r="U160" s="214">
        <f t="shared" si="143"/>
        <v>0</v>
      </c>
      <c r="V160" s="214">
        <f t="shared" si="143"/>
        <v>1.6689949999999999E-2</v>
      </c>
      <c r="W160" s="214">
        <f t="shared" si="143"/>
        <v>1.8656066666666665E-2</v>
      </c>
      <c r="X160" s="214">
        <f t="shared" si="143"/>
        <v>1.7868077083333333E-2</v>
      </c>
      <c r="Y160" s="214">
        <f t="shared" si="143"/>
        <v>1.4406433333333335E-2</v>
      </c>
      <c r="Z160" s="214">
        <f t="shared" si="143"/>
        <v>2.6054208333333335E-2</v>
      </c>
      <c r="AA160" s="214">
        <f t="shared" si="143"/>
        <v>2.9756249999999995E-2</v>
      </c>
      <c r="AB160" s="214">
        <f t="shared" si="143"/>
        <v>2.8530292499999995E-2</v>
      </c>
      <c r="AC160" s="214">
        <f t="shared" si="143"/>
        <v>1.4957475E-2</v>
      </c>
      <c r="AD160" s="214">
        <f t="shared" si="143"/>
        <v>9.56498125E-3</v>
      </c>
      <c r="AE160" s="214">
        <f t="shared" si="143"/>
        <v>0</v>
      </c>
      <c r="AF160" s="214">
        <f t="shared" si="143"/>
        <v>0.16147690997760006</v>
      </c>
      <c r="AG160" s="214">
        <f t="shared" si="143"/>
        <v>0.17964099400000003</v>
      </c>
      <c r="AH160" s="214">
        <f t="shared" si="143"/>
        <v>0</v>
      </c>
      <c r="AI160" s="214">
        <f t="shared" si="143"/>
        <v>7.3829999999999998E-3</v>
      </c>
      <c r="AJ160" s="214">
        <f t="shared" si="143"/>
        <v>2.35934E-2</v>
      </c>
      <c r="AK160" s="214">
        <f t="shared" si="143"/>
        <v>0</v>
      </c>
      <c r="AL160" s="214">
        <f t="shared" si="143"/>
        <v>1.8825787499999996E-2</v>
      </c>
      <c r="AM160" s="214">
        <f t="shared" si="143"/>
        <v>2.2912312499999993E-2</v>
      </c>
      <c r="AN160" s="214">
        <f t="shared" si="143"/>
        <v>4.7421543749999996E-2</v>
      </c>
      <c r="AO160" s="214">
        <f t="shared" si="143"/>
        <v>2.9956652833333333E-2</v>
      </c>
      <c r="AP160" s="214">
        <f t="shared" si="143"/>
        <v>0.13890151374999998</v>
      </c>
      <c r="AQ160" s="214">
        <f t="shared" si="143"/>
        <v>0</v>
      </c>
      <c r="AR160" s="214">
        <f t="shared" si="143"/>
        <v>4.0790323762499997E-2</v>
      </c>
      <c r="AS160" s="214">
        <f t="shared" si="143"/>
        <v>2.0293762499999996E-2</v>
      </c>
      <c r="AT160" s="214">
        <f t="shared" si="143"/>
        <v>1.5897552083333336E-2</v>
      </c>
      <c r="AU160" s="214">
        <f t="shared" si="143"/>
        <v>3.2035358333333333E-2</v>
      </c>
      <c r="AV160" s="214">
        <f t="shared" si="143"/>
        <v>3.9146E-2</v>
      </c>
      <c r="AW160" s="214">
        <f t="shared" si="143"/>
        <v>3.8346328333333332E-2</v>
      </c>
      <c r="AX160" s="214">
        <f t="shared" si="143"/>
        <v>0.14040500732142852</v>
      </c>
      <c r="AY160" s="214">
        <f t="shared" si="143"/>
        <v>5.2265199999999998E-2</v>
      </c>
      <c r="AZ160" s="214">
        <f t="shared" si="143"/>
        <v>5.8454499999999993E-2</v>
      </c>
      <c r="BA160" s="214">
        <f t="shared" si="143"/>
        <v>0.14498785271666664</v>
      </c>
      <c r="BB160" s="214">
        <f t="shared" si="143"/>
        <v>0.3295575435264001</v>
      </c>
      <c r="BC160" s="214">
        <f t="shared" si="143"/>
        <v>0.10487802857142857</v>
      </c>
      <c r="BD160" s="214">
        <f t="shared" si="143"/>
        <v>0.76098728223420997</v>
      </c>
      <c r="BE160" s="214">
        <f t="shared" si="143"/>
        <v>1.7476837499999998E-2</v>
      </c>
      <c r="BF160" s="214">
        <f t="shared" si="143"/>
        <v>0</v>
      </c>
      <c r="BG160" s="214">
        <f t="shared" si="143"/>
        <v>5.5570432692307672E-2</v>
      </c>
      <c r="BH160" s="214">
        <f t="shared" si="143"/>
        <v>7.1769650416666664E-2</v>
      </c>
      <c r="BI160" s="214">
        <f t="shared" si="143"/>
        <v>0</v>
      </c>
      <c r="BJ160" s="214">
        <f t="shared" si="143"/>
        <v>0</v>
      </c>
      <c r="BK160" s="214">
        <f t="shared" si="143"/>
        <v>3.5398916666666662E-2</v>
      </c>
      <c r="BL160" s="214">
        <f t="shared" si="143"/>
        <v>3.7034790623999995E-2</v>
      </c>
      <c r="BM160" s="214">
        <f t="shared" si="143"/>
        <v>0.14752487499999997</v>
      </c>
      <c r="BN160" s="214">
        <f t="shared" si="143"/>
        <v>0.31482112499999998</v>
      </c>
      <c r="BO160" s="214">
        <f t="shared" si="143"/>
        <v>9.2085674999999978E-2</v>
      </c>
      <c r="BP160" s="214">
        <f t="shared" si="143"/>
        <v>9.4927947916666658E-2</v>
      </c>
      <c r="BQ160" s="214">
        <f t="shared" si="143"/>
        <v>0.12250854166666666</v>
      </c>
      <c r="BR160" s="214">
        <f t="shared" si="143"/>
        <v>9.0456924250000001E-2</v>
      </c>
      <c r="BS160" s="214">
        <f t="shared" si="143"/>
        <v>1.2937499999999999E-2</v>
      </c>
      <c r="BT160" s="214">
        <f t="shared" si="143"/>
        <v>7.0977999999999996E-3</v>
      </c>
      <c r="BU160" s="214">
        <f t="shared" si="143"/>
        <v>3.7260000000000001E-3</v>
      </c>
      <c r="BV160" s="214">
        <f t="shared" si="122"/>
        <v>0.11546257969645436</v>
      </c>
      <c r="BW160" s="214">
        <f t="shared" si="123"/>
        <v>5.0904063216335407E-2</v>
      </c>
      <c r="BX160" s="214">
        <f t="shared" si="124"/>
        <v>1.7861232808330268E-2</v>
      </c>
      <c r="BY160" s="214">
        <f t="shared" si="125"/>
        <v>6.6853413834725844E-2</v>
      </c>
      <c r="BZ160" s="214">
        <f t="shared" si="126"/>
        <v>1.9626493576421676E-2</v>
      </c>
      <c r="CA160" s="295">
        <f t="shared" si="127"/>
        <v>5.261049260356728</v>
      </c>
      <c r="CB160" s="163">
        <f t="shared" si="140"/>
        <v>0.2</v>
      </c>
      <c r="CC160" s="163">
        <f t="shared" si="128"/>
        <v>0.54610492603567284</v>
      </c>
      <c r="CD160" s="163">
        <f t="shared" si="129"/>
        <v>0.22083333333333335</v>
      </c>
      <c r="CE160" s="165">
        <f t="shared" si="130"/>
        <v>4.4941110009877221</v>
      </c>
      <c r="CF160" s="163">
        <f>'Other Income'!$B$20/12</f>
        <v>1.0929316444444444</v>
      </c>
      <c r="CG160" s="302">
        <f t="shared" si="119"/>
        <v>5.7870426454321668</v>
      </c>
      <c r="CH160" s="295">
        <f t="shared" si="131"/>
        <v>4.9903414772244608</v>
      </c>
      <c r="CI160" s="163">
        <f t="shared" si="132"/>
        <v>0.2</v>
      </c>
      <c r="CJ160" s="163">
        <f t="shared" si="133"/>
        <v>0.51903414772244616</v>
      </c>
      <c r="CK160" s="163">
        <f t="shared" si="134"/>
        <v>0.22083333333333335</v>
      </c>
      <c r="CL160" s="165">
        <f t="shared" si="135"/>
        <v>4.2504739961686813</v>
      </c>
      <c r="CM160" s="296">
        <f t="shared" si="136"/>
        <v>5.543405640613126</v>
      </c>
    </row>
    <row r="161" spans="2:91" s="159" customFormat="1" x14ac:dyDescent="0.25">
      <c r="B161" s="257">
        <f t="shared" si="137"/>
        <v>140</v>
      </c>
      <c r="C161" s="255">
        <f t="shared" si="138"/>
        <v>49552</v>
      </c>
      <c r="D161" s="214">
        <f t="shared" si="139"/>
        <v>0.52514962412666888</v>
      </c>
      <c r="E161" s="214">
        <f t="shared" si="120"/>
        <v>0.16490137883333331</v>
      </c>
      <c r="F161" s="214">
        <f t="shared" si="120"/>
        <v>0.16101807799999998</v>
      </c>
      <c r="G161" s="214">
        <f t="shared" si="120"/>
        <v>9.9000000000000008E-3</v>
      </c>
      <c r="H161" s="214">
        <f t="shared" si="120"/>
        <v>1.8944812499999998E-2</v>
      </c>
      <c r="I161" s="214">
        <f t="shared" si="120"/>
        <v>3.2440924999999995E-2</v>
      </c>
      <c r="J161" s="214">
        <f t="shared" si="143"/>
        <v>5.7935418749999988E-2</v>
      </c>
      <c r="K161" s="214">
        <f t="shared" si="143"/>
        <v>5.9972068749999996E-2</v>
      </c>
      <c r="L161" s="214">
        <f t="shared" si="143"/>
        <v>2.4843162499999995E-2</v>
      </c>
      <c r="M161" s="214">
        <f t="shared" si="143"/>
        <v>3.364109374999999E-2</v>
      </c>
      <c r="N161" s="214">
        <f t="shared" si="143"/>
        <v>2.4796876983749994E-2</v>
      </c>
      <c r="O161" s="214">
        <f t="shared" si="143"/>
        <v>3.4999135937499995E-2</v>
      </c>
      <c r="P161" s="214">
        <f t="shared" si="143"/>
        <v>1.9749333333333334E-2</v>
      </c>
      <c r="Q161" s="214">
        <f t="shared" si="143"/>
        <v>0</v>
      </c>
      <c r="R161" s="214">
        <f t="shared" si="143"/>
        <v>4.6682486666666662E-2</v>
      </c>
      <c r="S161" s="214">
        <f t="shared" si="143"/>
        <v>8.7389477499999993E-2</v>
      </c>
      <c r="T161" s="214">
        <f t="shared" si="143"/>
        <v>0</v>
      </c>
      <c r="U161" s="214">
        <f t="shared" si="143"/>
        <v>0</v>
      </c>
      <c r="V161" s="214">
        <f t="shared" si="143"/>
        <v>1.6689949999999999E-2</v>
      </c>
      <c r="W161" s="214">
        <f t="shared" si="143"/>
        <v>1.8656066666666665E-2</v>
      </c>
      <c r="X161" s="214">
        <f t="shared" si="143"/>
        <v>1.7868077083333333E-2</v>
      </c>
      <c r="Y161" s="214">
        <f t="shared" si="143"/>
        <v>1.4406433333333335E-2</v>
      </c>
      <c r="Z161" s="214">
        <f t="shared" si="143"/>
        <v>2.6054208333333335E-2</v>
      </c>
      <c r="AA161" s="214">
        <f t="shared" si="143"/>
        <v>2.9756249999999995E-2</v>
      </c>
      <c r="AB161" s="214">
        <f t="shared" si="143"/>
        <v>2.8530292499999995E-2</v>
      </c>
      <c r="AC161" s="214">
        <f t="shared" si="143"/>
        <v>1.4957475E-2</v>
      </c>
      <c r="AD161" s="214">
        <f t="shared" si="143"/>
        <v>9.56498125E-3</v>
      </c>
      <c r="AE161" s="214">
        <f t="shared" si="143"/>
        <v>0</v>
      </c>
      <c r="AF161" s="214">
        <f t="shared" si="143"/>
        <v>0.16147690997760006</v>
      </c>
      <c r="AG161" s="214">
        <f t="shared" si="143"/>
        <v>0.17964099400000003</v>
      </c>
      <c r="AH161" s="214">
        <f t="shared" si="143"/>
        <v>0</v>
      </c>
      <c r="AI161" s="214">
        <f t="shared" si="143"/>
        <v>7.3829999999999998E-3</v>
      </c>
      <c r="AJ161" s="214">
        <f t="shared" si="143"/>
        <v>2.35934E-2</v>
      </c>
      <c r="AK161" s="214">
        <f t="shared" si="143"/>
        <v>0</v>
      </c>
      <c r="AL161" s="214">
        <f t="shared" si="143"/>
        <v>1.8825787499999996E-2</v>
      </c>
      <c r="AM161" s="214">
        <f t="shared" si="143"/>
        <v>2.2912312499999993E-2</v>
      </c>
      <c r="AN161" s="214">
        <f t="shared" si="143"/>
        <v>4.7421543749999996E-2</v>
      </c>
      <c r="AO161" s="214">
        <f t="shared" si="143"/>
        <v>2.9956652833333333E-2</v>
      </c>
      <c r="AP161" s="214">
        <f t="shared" si="143"/>
        <v>0.13890151374999998</v>
      </c>
      <c r="AQ161" s="214">
        <f t="shared" si="143"/>
        <v>0</v>
      </c>
      <c r="AR161" s="214">
        <f t="shared" si="143"/>
        <v>4.0790323762499997E-2</v>
      </c>
      <c r="AS161" s="214">
        <f t="shared" si="143"/>
        <v>2.0293762499999996E-2</v>
      </c>
      <c r="AT161" s="214">
        <f t="shared" si="143"/>
        <v>1.5897552083333336E-2</v>
      </c>
      <c r="AU161" s="214">
        <f t="shared" si="143"/>
        <v>3.2035358333333333E-2</v>
      </c>
      <c r="AV161" s="214">
        <f t="shared" si="143"/>
        <v>3.9146E-2</v>
      </c>
      <c r="AW161" s="214">
        <f t="shared" si="143"/>
        <v>3.8346328333333332E-2</v>
      </c>
      <c r="AX161" s="214">
        <f t="shared" si="143"/>
        <v>0.14040500732142852</v>
      </c>
      <c r="AY161" s="214">
        <f t="shared" si="143"/>
        <v>5.2265199999999998E-2</v>
      </c>
      <c r="AZ161" s="214">
        <f t="shared" si="143"/>
        <v>5.8454499999999993E-2</v>
      </c>
      <c r="BA161" s="214">
        <f t="shared" si="143"/>
        <v>0.14498785271666664</v>
      </c>
      <c r="BB161" s="214">
        <f t="shared" si="143"/>
        <v>0.3295575435264001</v>
      </c>
      <c r="BC161" s="214">
        <f t="shared" si="143"/>
        <v>0.10487802857142857</v>
      </c>
      <c r="BD161" s="214">
        <f t="shared" si="143"/>
        <v>0.76098728223420997</v>
      </c>
      <c r="BE161" s="214">
        <f t="shared" si="143"/>
        <v>1.7476837499999998E-2</v>
      </c>
      <c r="BF161" s="214">
        <f t="shared" si="143"/>
        <v>0</v>
      </c>
      <c r="BG161" s="214">
        <f t="shared" si="143"/>
        <v>5.5570432692307672E-2</v>
      </c>
      <c r="BH161" s="214">
        <f t="shared" si="143"/>
        <v>7.1769650416666664E-2</v>
      </c>
      <c r="BI161" s="214">
        <f t="shared" si="143"/>
        <v>0</v>
      </c>
      <c r="BJ161" s="214">
        <f t="shared" si="143"/>
        <v>0</v>
      </c>
      <c r="BK161" s="214">
        <f t="shared" si="143"/>
        <v>3.5398916666666662E-2</v>
      </c>
      <c r="BL161" s="214">
        <f t="shared" si="143"/>
        <v>3.7034790623999995E-2</v>
      </c>
      <c r="BM161" s="214">
        <f t="shared" si="143"/>
        <v>0.14752487499999997</v>
      </c>
      <c r="BN161" s="214">
        <f t="shared" si="143"/>
        <v>0.31482112499999998</v>
      </c>
      <c r="BO161" s="214">
        <f t="shared" si="143"/>
        <v>9.2085674999999978E-2</v>
      </c>
      <c r="BP161" s="214">
        <f t="shared" si="143"/>
        <v>9.4927947916666658E-2</v>
      </c>
      <c r="BQ161" s="214">
        <f t="shared" si="143"/>
        <v>0.12250854166666666</v>
      </c>
      <c r="BR161" s="214">
        <f t="shared" si="143"/>
        <v>9.0456924250000001E-2</v>
      </c>
      <c r="BS161" s="214">
        <f t="shared" si="143"/>
        <v>1.2937499999999999E-2</v>
      </c>
      <c r="BT161" s="214">
        <f t="shared" si="143"/>
        <v>7.0977999999999996E-3</v>
      </c>
      <c r="BU161" s="214">
        <f t="shared" si="143"/>
        <v>3.7260000000000001E-3</v>
      </c>
      <c r="BV161" s="214">
        <f t="shared" si="122"/>
        <v>0.11546257969645436</v>
      </c>
      <c r="BW161" s="214">
        <f t="shared" si="123"/>
        <v>5.0904063216335407E-2</v>
      </c>
      <c r="BX161" s="214">
        <f t="shared" si="124"/>
        <v>1.7861232808330268E-2</v>
      </c>
      <c r="BY161" s="214">
        <f t="shared" si="125"/>
        <v>6.6853413834725844E-2</v>
      </c>
      <c r="BZ161" s="214">
        <f t="shared" si="126"/>
        <v>1.9626493576421676E-2</v>
      </c>
      <c r="CA161" s="295">
        <f t="shared" si="127"/>
        <v>5.261049260356728</v>
      </c>
      <c r="CB161" s="163">
        <f t="shared" si="140"/>
        <v>0.2</v>
      </c>
      <c r="CC161" s="163">
        <f t="shared" si="128"/>
        <v>0.54610492603567284</v>
      </c>
      <c r="CD161" s="163">
        <f t="shared" si="129"/>
        <v>0.22083333333333335</v>
      </c>
      <c r="CE161" s="165">
        <f t="shared" si="130"/>
        <v>4.4941110009877221</v>
      </c>
      <c r="CF161" s="163">
        <f>'Other Income'!$B$20/12</f>
        <v>1.0929316444444444</v>
      </c>
      <c r="CG161" s="302">
        <f t="shared" si="119"/>
        <v>5.7870426454321668</v>
      </c>
      <c r="CH161" s="295">
        <f t="shared" si="131"/>
        <v>4.9903414772244608</v>
      </c>
      <c r="CI161" s="163">
        <f t="shared" si="132"/>
        <v>0.2</v>
      </c>
      <c r="CJ161" s="163">
        <f t="shared" si="133"/>
        <v>0.51903414772244616</v>
      </c>
      <c r="CK161" s="163">
        <f t="shared" si="134"/>
        <v>0.22083333333333335</v>
      </c>
      <c r="CL161" s="165">
        <f t="shared" si="135"/>
        <v>4.2504739961686813</v>
      </c>
      <c r="CM161" s="296">
        <f t="shared" si="136"/>
        <v>5.543405640613126</v>
      </c>
    </row>
    <row r="162" spans="2:91" s="159" customFormat="1" x14ac:dyDescent="0.25">
      <c r="B162" s="257">
        <f t="shared" si="137"/>
        <v>141</v>
      </c>
      <c r="C162" s="255">
        <f t="shared" si="138"/>
        <v>49582</v>
      </c>
      <c r="D162" s="214">
        <f t="shared" si="139"/>
        <v>0.52514962412666888</v>
      </c>
      <c r="E162" s="214">
        <f t="shared" si="120"/>
        <v>0.16490137883333331</v>
      </c>
      <c r="F162" s="214">
        <f t="shared" si="120"/>
        <v>0.16101807799999998</v>
      </c>
      <c r="G162" s="214">
        <f t="shared" si="120"/>
        <v>9.9000000000000008E-3</v>
      </c>
      <c r="H162" s="214">
        <f t="shared" si="120"/>
        <v>1.8944812499999998E-2</v>
      </c>
      <c r="I162" s="214">
        <f t="shared" si="120"/>
        <v>3.2440924999999995E-2</v>
      </c>
      <c r="J162" s="214">
        <f t="shared" si="143"/>
        <v>5.7935418749999988E-2</v>
      </c>
      <c r="K162" s="214">
        <f t="shared" si="143"/>
        <v>5.9972068749999996E-2</v>
      </c>
      <c r="L162" s="214">
        <f t="shared" si="143"/>
        <v>2.4843162499999995E-2</v>
      </c>
      <c r="M162" s="214">
        <f t="shared" si="143"/>
        <v>3.364109374999999E-2</v>
      </c>
      <c r="N162" s="214">
        <f t="shared" si="143"/>
        <v>2.4796876983749994E-2</v>
      </c>
      <c r="O162" s="214">
        <f t="shared" si="143"/>
        <v>3.4999135937499995E-2</v>
      </c>
      <c r="P162" s="214">
        <f t="shared" si="143"/>
        <v>1.9749333333333334E-2</v>
      </c>
      <c r="Q162" s="214">
        <f t="shared" si="143"/>
        <v>0</v>
      </c>
      <c r="R162" s="214">
        <f t="shared" si="143"/>
        <v>4.6682486666666662E-2</v>
      </c>
      <c r="S162" s="214">
        <f t="shared" si="143"/>
        <v>8.7389477499999993E-2</v>
      </c>
      <c r="T162" s="214">
        <f t="shared" si="143"/>
        <v>0</v>
      </c>
      <c r="U162" s="214">
        <f t="shared" si="143"/>
        <v>0</v>
      </c>
      <c r="V162" s="214">
        <f t="shared" si="143"/>
        <v>1.6689949999999999E-2</v>
      </c>
      <c r="W162" s="214">
        <f t="shared" si="143"/>
        <v>1.8656066666666665E-2</v>
      </c>
      <c r="X162" s="214">
        <f t="shared" si="143"/>
        <v>1.7868077083333333E-2</v>
      </c>
      <c r="Y162" s="214">
        <f t="shared" si="143"/>
        <v>1.4406433333333335E-2</v>
      </c>
      <c r="Z162" s="214">
        <f t="shared" si="143"/>
        <v>2.6054208333333335E-2</v>
      </c>
      <c r="AA162" s="214">
        <f t="shared" si="143"/>
        <v>2.9756249999999995E-2</v>
      </c>
      <c r="AB162" s="214">
        <f t="shared" si="143"/>
        <v>2.8530292499999995E-2</v>
      </c>
      <c r="AC162" s="214">
        <f t="shared" si="143"/>
        <v>1.4957475E-2</v>
      </c>
      <c r="AD162" s="214">
        <f t="shared" si="143"/>
        <v>9.56498125E-3</v>
      </c>
      <c r="AE162" s="214">
        <f t="shared" si="143"/>
        <v>0</v>
      </c>
      <c r="AF162" s="214">
        <f t="shared" si="143"/>
        <v>0.16147690997760006</v>
      </c>
      <c r="AG162" s="214">
        <f t="shared" si="143"/>
        <v>0.17964099400000003</v>
      </c>
      <c r="AH162" s="214">
        <f t="shared" si="143"/>
        <v>0</v>
      </c>
      <c r="AI162" s="214">
        <f t="shared" si="143"/>
        <v>7.3829999999999998E-3</v>
      </c>
      <c r="AJ162" s="214">
        <f t="shared" si="143"/>
        <v>2.35934E-2</v>
      </c>
      <c r="AK162" s="214">
        <f t="shared" si="143"/>
        <v>0</v>
      </c>
      <c r="AL162" s="214">
        <f t="shared" si="143"/>
        <v>1.8825787499999996E-2</v>
      </c>
      <c r="AM162" s="214">
        <f t="shared" si="143"/>
        <v>2.2912312499999993E-2</v>
      </c>
      <c r="AN162" s="214">
        <f t="shared" si="143"/>
        <v>4.7421543749999996E-2</v>
      </c>
      <c r="AO162" s="214">
        <f t="shared" si="143"/>
        <v>2.9956652833333333E-2</v>
      </c>
      <c r="AP162" s="214">
        <f t="shared" si="143"/>
        <v>0.13890151374999998</v>
      </c>
      <c r="AQ162" s="214">
        <f t="shared" si="143"/>
        <v>0</v>
      </c>
      <c r="AR162" s="214">
        <f t="shared" si="143"/>
        <v>4.0790323762499997E-2</v>
      </c>
      <c r="AS162" s="214">
        <f t="shared" si="143"/>
        <v>2.0293762499999996E-2</v>
      </c>
      <c r="AT162" s="214">
        <f t="shared" si="143"/>
        <v>1.5897552083333336E-2</v>
      </c>
      <c r="AU162" s="214">
        <f t="shared" si="143"/>
        <v>3.2035358333333333E-2</v>
      </c>
      <c r="AV162" s="214">
        <f t="shared" si="143"/>
        <v>3.9146E-2</v>
      </c>
      <c r="AW162" s="214">
        <f t="shared" si="143"/>
        <v>3.8346328333333332E-2</v>
      </c>
      <c r="AX162" s="214">
        <f t="shared" si="143"/>
        <v>0.14040500732142852</v>
      </c>
      <c r="AY162" s="214">
        <f t="shared" si="143"/>
        <v>5.2265199999999998E-2</v>
      </c>
      <c r="AZ162" s="214">
        <f t="shared" si="143"/>
        <v>5.8454499999999993E-2</v>
      </c>
      <c r="BA162" s="214">
        <f t="shared" si="143"/>
        <v>0.14498785271666664</v>
      </c>
      <c r="BB162" s="214">
        <f t="shared" si="143"/>
        <v>0.3295575435264001</v>
      </c>
      <c r="BC162" s="214">
        <f t="shared" si="143"/>
        <v>0.10487802857142857</v>
      </c>
      <c r="BD162" s="214">
        <f t="shared" si="143"/>
        <v>0.76098728223420997</v>
      </c>
      <c r="BE162" s="214">
        <f t="shared" si="143"/>
        <v>1.7476837499999998E-2</v>
      </c>
      <c r="BF162" s="214">
        <f t="shared" si="143"/>
        <v>0</v>
      </c>
      <c r="BG162" s="214">
        <f t="shared" si="143"/>
        <v>5.5570432692307672E-2</v>
      </c>
      <c r="BH162" s="214">
        <f t="shared" si="143"/>
        <v>7.1769650416666664E-2</v>
      </c>
      <c r="BI162" s="214">
        <f t="shared" si="143"/>
        <v>0</v>
      </c>
      <c r="BJ162" s="214">
        <f t="shared" si="143"/>
        <v>0</v>
      </c>
      <c r="BK162" s="214">
        <f t="shared" si="143"/>
        <v>3.5398916666666662E-2</v>
      </c>
      <c r="BL162" s="214">
        <f t="shared" si="143"/>
        <v>3.7034790623999995E-2</v>
      </c>
      <c r="BM162" s="214">
        <f t="shared" si="143"/>
        <v>0.14752487499999997</v>
      </c>
      <c r="BN162" s="214">
        <f t="shared" si="143"/>
        <v>0.31482112499999998</v>
      </c>
      <c r="BO162" s="214">
        <f t="shared" si="143"/>
        <v>9.2085674999999978E-2</v>
      </c>
      <c r="BP162" s="214">
        <f t="shared" si="143"/>
        <v>9.4927947916666658E-2</v>
      </c>
      <c r="BQ162" s="214">
        <f t="shared" si="143"/>
        <v>0.12250854166666666</v>
      </c>
      <c r="BR162" s="214">
        <f t="shared" si="143"/>
        <v>9.0456924250000001E-2</v>
      </c>
      <c r="BS162" s="214">
        <f t="shared" si="143"/>
        <v>1.2937499999999999E-2</v>
      </c>
      <c r="BT162" s="214">
        <f t="shared" si="143"/>
        <v>7.0977999999999996E-3</v>
      </c>
      <c r="BU162" s="214">
        <f t="shared" ref="J162:BU166" si="144">IF($C162&gt;BU$14,BU161,IF(AND(MONTH($C162)-MONTH(BU$5)=0,MOD((YEAR(BU$5)-YEAR($C162)),3)=0),BU161*(1+BU$16),BU161))</f>
        <v>3.7260000000000001E-3</v>
      </c>
      <c r="BV162" s="214">
        <f t="shared" si="122"/>
        <v>0.11546257969645436</v>
      </c>
      <c r="BW162" s="214">
        <f t="shared" si="123"/>
        <v>5.0904063216335407E-2</v>
      </c>
      <c r="BX162" s="214">
        <f t="shared" si="124"/>
        <v>1.7861232808330268E-2</v>
      </c>
      <c r="BY162" s="214">
        <f t="shared" si="125"/>
        <v>6.6853413834725844E-2</v>
      </c>
      <c r="BZ162" s="214">
        <f t="shared" si="126"/>
        <v>1.9626493576421676E-2</v>
      </c>
      <c r="CA162" s="295">
        <f t="shared" si="127"/>
        <v>5.261049260356728</v>
      </c>
      <c r="CB162" s="163">
        <f t="shared" si="140"/>
        <v>0.2</v>
      </c>
      <c r="CC162" s="163">
        <f t="shared" si="128"/>
        <v>0.54610492603567284</v>
      </c>
      <c r="CD162" s="163">
        <f t="shared" si="129"/>
        <v>0.22083333333333335</v>
      </c>
      <c r="CE162" s="165">
        <f t="shared" si="130"/>
        <v>4.4941110009877221</v>
      </c>
      <c r="CF162" s="163">
        <f>'Other Income'!$B$20/12</f>
        <v>1.0929316444444444</v>
      </c>
      <c r="CG162" s="302">
        <f t="shared" si="119"/>
        <v>5.7870426454321668</v>
      </c>
      <c r="CH162" s="295">
        <f t="shared" si="131"/>
        <v>4.9903414772244608</v>
      </c>
      <c r="CI162" s="163">
        <f t="shared" si="132"/>
        <v>0.2</v>
      </c>
      <c r="CJ162" s="163">
        <f t="shared" si="133"/>
        <v>0.51903414772244616</v>
      </c>
      <c r="CK162" s="163">
        <f t="shared" si="134"/>
        <v>0.22083333333333335</v>
      </c>
      <c r="CL162" s="165">
        <f t="shared" si="135"/>
        <v>4.2504739961686813</v>
      </c>
      <c r="CM162" s="296">
        <f t="shared" si="136"/>
        <v>5.543405640613126</v>
      </c>
    </row>
    <row r="163" spans="2:91" s="159" customFormat="1" x14ac:dyDescent="0.25">
      <c r="B163" s="257">
        <f t="shared" si="137"/>
        <v>142</v>
      </c>
      <c r="C163" s="255">
        <f t="shared" si="138"/>
        <v>49613</v>
      </c>
      <c r="D163" s="214">
        <f t="shared" si="139"/>
        <v>0.52514962412666888</v>
      </c>
      <c r="E163" s="214">
        <f t="shared" si="120"/>
        <v>0.16490137883333331</v>
      </c>
      <c r="F163" s="214">
        <f t="shared" si="120"/>
        <v>0.16101807799999998</v>
      </c>
      <c r="G163" s="214">
        <f t="shared" si="120"/>
        <v>9.9000000000000008E-3</v>
      </c>
      <c r="H163" s="214">
        <f t="shared" si="120"/>
        <v>1.8944812499999998E-2</v>
      </c>
      <c r="I163" s="214">
        <f t="shared" si="120"/>
        <v>3.2440924999999995E-2</v>
      </c>
      <c r="J163" s="214">
        <f t="shared" si="144"/>
        <v>5.7935418749999988E-2</v>
      </c>
      <c r="K163" s="214">
        <f t="shared" si="144"/>
        <v>5.9972068749999996E-2</v>
      </c>
      <c r="L163" s="214">
        <f t="shared" si="144"/>
        <v>2.4843162499999995E-2</v>
      </c>
      <c r="M163" s="214">
        <f t="shared" si="144"/>
        <v>3.364109374999999E-2</v>
      </c>
      <c r="N163" s="214">
        <f t="shared" si="144"/>
        <v>2.4796876983749994E-2</v>
      </c>
      <c r="O163" s="214">
        <f t="shared" si="144"/>
        <v>3.4999135937499995E-2</v>
      </c>
      <c r="P163" s="214">
        <f t="shared" si="144"/>
        <v>1.9749333333333334E-2</v>
      </c>
      <c r="Q163" s="214">
        <f t="shared" si="144"/>
        <v>0</v>
      </c>
      <c r="R163" s="214">
        <f t="shared" si="144"/>
        <v>4.6682486666666662E-2</v>
      </c>
      <c r="S163" s="214">
        <f t="shared" si="144"/>
        <v>8.7389477499999993E-2</v>
      </c>
      <c r="T163" s="214">
        <f t="shared" si="144"/>
        <v>0</v>
      </c>
      <c r="U163" s="214">
        <f t="shared" si="144"/>
        <v>0</v>
      </c>
      <c r="V163" s="214">
        <f t="shared" si="144"/>
        <v>1.6689949999999999E-2</v>
      </c>
      <c r="W163" s="214">
        <f t="shared" si="144"/>
        <v>1.8656066666666665E-2</v>
      </c>
      <c r="X163" s="214">
        <f t="shared" si="144"/>
        <v>1.7868077083333333E-2</v>
      </c>
      <c r="Y163" s="214">
        <f t="shared" si="144"/>
        <v>1.4406433333333335E-2</v>
      </c>
      <c r="Z163" s="214">
        <f t="shared" si="144"/>
        <v>2.6054208333333335E-2</v>
      </c>
      <c r="AA163" s="214">
        <f t="shared" si="144"/>
        <v>2.9756249999999995E-2</v>
      </c>
      <c r="AB163" s="214">
        <f t="shared" si="144"/>
        <v>2.8530292499999995E-2</v>
      </c>
      <c r="AC163" s="214">
        <f t="shared" si="144"/>
        <v>1.4957475E-2</v>
      </c>
      <c r="AD163" s="214">
        <f t="shared" si="144"/>
        <v>9.56498125E-3</v>
      </c>
      <c r="AE163" s="214">
        <f t="shared" si="144"/>
        <v>0</v>
      </c>
      <c r="AF163" s="214">
        <f t="shared" si="144"/>
        <v>0.16147690997760006</v>
      </c>
      <c r="AG163" s="214">
        <f t="shared" si="144"/>
        <v>0.17964099400000003</v>
      </c>
      <c r="AH163" s="214">
        <f t="shared" si="144"/>
        <v>0</v>
      </c>
      <c r="AI163" s="214">
        <f t="shared" si="144"/>
        <v>7.3829999999999998E-3</v>
      </c>
      <c r="AJ163" s="214">
        <f t="shared" si="144"/>
        <v>2.35934E-2</v>
      </c>
      <c r="AK163" s="214">
        <f t="shared" si="144"/>
        <v>0</v>
      </c>
      <c r="AL163" s="214">
        <f t="shared" si="144"/>
        <v>1.8825787499999996E-2</v>
      </c>
      <c r="AM163" s="214">
        <f t="shared" si="144"/>
        <v>2.2912312499999993E-2</v>
      </c>
      <c r="AN163" s="214">
        <f t="shared" si="144"/>
        <v>4.7421543749999996E-2</v>
      </c>
      <c r="AO163" s="214">
        <f t="shared" si="144"/>
        <v>2.9956652833333333E-2</v>
      </c>
      <c r="AP163" s="214">
        <f t="shared" si="144"/>
        <v>0.13890151374999998</v>
      </c>
      <c r="AQ163" s="214">
        <f t="shared" si="144"/>
        <v>0</v>
      </c>
      <c r="AR163" s="214">
        <f t="shared" si="144"/>
        <v>4.0790323762499997E-2</v>
      </c>
      <c r="AS163" s="214">
        <f t="shared" si="144"/>
        <v>2.0293762499999996E-2</v>
      </c>
      <c r="AT163" s="214">
        <f t="shared" si="144"/>
        <v>1.5897552083333336E-2</v>
      </c>
      <c r="AU163" s="214">
        <f t="shared" si="144"/>
        <v>3.2035358333333333E-2</v>
      </c>
      <c r="AV163" s="214">
        <f t="shared" si="144"/>
        <v>3.9146E-2</v>
      </c>
      <c r="AW163" s="214">
        <f t="shared" si="144"/>
        <v>3.8346328333333332E-2</v>
      </c>
      <c r="AX163" s="214">
        <f t="shared" si="144"/>
        <v>0.14040500732142852</v>
      </c>
      <c r="AY163" s="214">
        <f t="shared" si="144"/>
        <v>5.2265199999999998E-2</v>
      </c>
      <c r="AZ163" s="214">
        <f t="shared" si="144"/>
        <v>5.8454499999999993E-2</v>
      </c>
      <c r="BA163" s="214">
        <f t="shared" si="144"/>
        <v>0.14498785271666664</v>
      </c>
      <c r="BB163" s="214">
        <f t="shared" si="144"/>
        <v>0.3295575435264001</v>
      </c>
      <c r="BC163" s="214">
        <f t="shared" si="144"/>
        <v>0.10487802857142857</v>
      </c>
      <c r="BD163" s="214">
        <f t="shared" si="144"/>
        <v>0.76098728223420997</v>
      </c>
      <c r="BE163" s="214">
        <f t="shared" si="144"/>
        <v>1.7476837499999998E-2</v>
      </c>
      <c r="BF163" s="214">
        <f t="shared" si="144"/>
        <v>0</v>
      </c>
      <c r="BG163" s="214">
        <f t="shared" si="144"/>
        <v>5.5570432692307672E-2</v>
      </c>
      <c r="BH163" s="214">
        <f t="shared" si="144"/>
        <v>7.1769650416666664E-2</v>
      </c>
      <c r="BI163" s="214">
        <f t="shared" si="144"/>
        <v>0</v>
      </c>
      <c r="BJ163" s="214">
        <f t="shared" si="144"/>
        <v>0</v>
      </c>
      <c r="BK163" s="214">
        <f t="shared" si="144"/>
        <v>3.5398916666666662E-2</v>
      </c>
      <c r="BL163" s="214">
        <f t="shared" si="144"/>
        <v>3.7034790623999995E-2</v>
      </c>
      <c r="BM163" s="214">
        <f t="shared" si="144"/>
        <v>0.14752487499999997</v>
      </c>
      <c r="BN163" s="214">
        <f t="shared" si="144"/>
        <v>0.31482112499999998</v>
      </c>
      <c r="BO163" s="214">
        <f t="shared" si="144"/>
        <v>9.2085674999999978E-2</v>
      </c>
      <c r="BP163" s="214">
        <f t="shared" si="144"/>
        <v>9.4927947916666658E-2</v>
      </c>
      <c r="BQ163" s="214">
        <f t="shared" si="144"/>
        <v>0.12250854166666666</v>
      </c>
      <c r="BR163" s="214">
        <f t="shared" si="144"/>
        <v>9.0456924250000001E-2</v>
      </c>
      <c r="BS163" s="214">
        <f t="shared" si="144"/>
        <v>1.2937499999999999E-2</v>
      </c>
      <c r="BT163" s="214">
        <f t="shared" si="144"/>
        <v>7.0977999999999996E-3</v>
      </c>
      <c r="BU163" s="214">
        <f t="shared" si="144"/>
        <v>3.7260000000000001E-3</v>
      </c>
      <c r="BV163" s="214">
        <f t="shared" si="122"/>
        <v>0.11546257969645436</v>
      </c>
      <c r="BW163" s="214">
        <f t="shared" si="123"/>
        <v>5.0904063216335407E-2</v>
      </c>
      <c r="BX163" s="214">
        <f t="shared" si="124"/>
        <v>1.7861232808330268E-2</v>
      </c>
      <c r="BY163" s="214">
        <f t="shared" si="125"/>
        <v>6.6853413834725844E-2</v>
      </c>
      <c r="BZ163" s="214">
        <f t="shared" si="126"/>
        <v>1.9626493576421676E-2</v>
      </c>
      <c r="CA163" s="295">
        <f t="shared" si="127"/>
        <v>5.261049260356728</v>
      </c>
      <c r="CB163" s="163">
        <f t="shared" si="140"/>
        <v>0.2</v>
      </c>
      <c r="CC163" s="163">
        <f t="shared" si="128"/>
        <v>0.54610492603567284</v>
      </c>
      <c r="CD163" s="163">
        <f t="shared" si="129"/>
        <v>0.22083333333333335</v>
      </c>
      <c r="CE163" s="165">
        <f t="shared" si="130"/>
        <v>4.4941110009877221</v>
      </c>
      <c r="CF163" s="163">
        <f>'Other Income'!$B$20/12</f>
        <v>1.0929316444444444</v>
      </c>
      <c r="CG163" s="302">
        <f t="shared" si="119"/>
        <v>5.7870426454321668</v>
      </c>
      <c r="CH163" s="295">
        <f t="shared" si="131"/>
        <v>4.9903414772244608</v>
      </c>
      <c r="CI163" s="163">
        <f t="shared" si="132"/>
        <v>0.2</v>
      </c>
      <c r="CJ163" s="163">
        <f t="shared" si="133"/>
        <v>0.51903414772244616</v>
      </c>
      <c r="CK163" s="163">
        <f t="shared" si="134"/>
        <v>0.22083333333333335</v>
      </c>
      <c r="CL163" s="165">
        <f t="shared" si="135"/>
        <v>4.2504739961686813</v>
      </c>
      <c r="CM163" s="296">
        <f t="shared" si="136"/>
        <v>5.543405640613126</v>
      </c>
    </row>
    <row r="164" spans="2:91" s="159" customFormat="1" x14ac:dyDescent="0.25">
      <c r="B164" s="257">
        <f t="shared" si="137"/>
        <v>143</v>
      </c>
      <c r="C164" s="255">
        <f t="shared" si="138"/>
        <v>49643</v>
      </c>
      <c r="D164" s="214">
        <f t="shared" si="139"/>
        <v>0.52514962412666888</v>
      </c>
      <c r="E164" s="214">
        <f t="shared" si="120"/>
        <v>0.16490137883333331</v>
      </c>
      <c r="F164" s="214">
        <f t="shared" si="120"/>
        <v>0.16101807799999998</v>
      </c>
      <c r="G164" s="214">
        <f t="shared" si="120"/>
        <v>9.9000000000000008E-3</v>
      </c>
      <c r="H164" s="214">
        <f t="shared" si="120"/>
        <v>1.8944812499999998E-2</v>
      </c>
      <c r="I164" s="214">
        <f t="shared" si="120"/>
        <v>3.2440924999999995E-2</v>
      </c>
      <c r="J164" s="214">
        <f t="shared" si="144"/>
        <v>5.7935418749999988E-2</v>
      </c>
      <c r="K164" s="214">
        <f t="shared" si="144"/>
        <v>5.9972068749999996E-2</v>
      </c>
      <c r="L164" s="214">
        <f t="shared" si="144"/>
        <v>2.4843162499999995E-2</v>
      </c>
      <c r="M164" s="214">
        <f t="shared" si="144"/>
        <v>3.364109374999999E-2</v>
      </c>
      <c r="N164" s="214">
        <f t="shared" si="144"/>
        <v>2.4796876983749994E-2</v>
      </c>
      <c r="O164" s="214">
        <f t="shared" si="144"/>
        <v>3.4999135937499995E-2</v>
      </c>
      <c r="P164" s="214">
        <f t="shared" si="144"/>
        <v>1.9749333333333334E-2</v>
      </c>
      <c r="Q164" s="214">
        <f t="shared" si="144"/>
        <v>0</v>
      </c>
      <c r="R164" s="214">
        <f t="shared" si="144"/>
        <v>4.6682486666666662E-2</v>
      </c>
      <c r="S164" s="214">
        <f t="shared" si="144"/>
        <v>8.7389477499999993E-2</v>
      </c>
      <c r="T164" s="214">
        <f t="shared" si="144"/>
        <v>0</v>
      </c>
      <c r="U164" s="214">
        <f t="shared" si="144"/>
        <v>0</v>
      </c>
      <c r="V164" s="214">
        <f t="shared" si="144"/>
        <v>1.6689949999999999E-2</v>
      </c>
      <c r="W164" s="214">
        <f t="shared" si="144"/>
        <v>1.8656066666666665E-2</v>
      </c>
      <c r="X164" s="214">
        <f t="shared" si="144"/>
        <v>1.7868077083333333E-2</v>
      </c>
      <c r="Y164" s="214">
        <f t="shared" si="144"/>
        <v>1.4406433333333335E-2</v>
      </c>
      <c r="Z164" s="214">
        <f t="shared" si="144"/>
        <v>2.6054208333333335E-2</v>
      </c>
      <c r="AA164" s="214">
        <f t="shared" si="144"/>
        <v>2.9756249999999995E-2</v>
      </c>
      <c r="AB164" s="214">
        <f t="shared" si="144"/>
        <v>2.8530292499999995E-2</v>
      </c>
      <c r="AC164" s="214">
        <f t="shared" si="144"/>
        <v>1.4957475E-2</v>
      </c>
      <c r="AD164" s="214">
        <f t="shared" si="144"/>
        <v>9.56498125E-3</v>
      </c>
      <c r="AE164" s="214">
        <f t="shared" si="144"/>
        <v>0</v>
      </c>
      <c r="AF164" s="214">
        <f t="shared" si="144"/>
        <v>0.16147690997760006</v>
      </c>
      <c r="AG164" s="214">
        <f t="shared" si="144"/>
        <v>0.17964099400000003</v>
      </c>
      <c r="AH164" s="214">
        <f t="shared" si="144"/>
        <v>0</v>
      </c>
      <c r="AI164" s="214">
        <f t="shared" si="144"/>
        <v>7.3829999999999998E-3</v>
      </c>
      <c r="AJ164" s="214">
        <f t="shared" si="144"/>
        <v>2.35934E-2</v>
      </c>
      <c r="AK164" s="214">
        <f t="shared" si="144"/>
        <v>0</v>
      </c>
      <c r="AL164" s="214">
        <f t="shared" si="144"/>
        <v>1.8825787499999996E-2</v>
      </c>
      <c r="AM164" s="214">
        <f t="shared" si="144"/>
        <v>2.2912312499999993E-2</v>
      </c>
      <c r="AN164" s="214">
        <f t="shared" si="144"/>
        <v>4.7421543749999996E-2</v>
      </c>
      <c r="AO164" s="214">
        <f t="shared" si="144"/>
        <v>2.9956652833333333E-2</v>
      </c>
      <c r="AP164" s="214">
        <f t="shared" si="144"/>
        <v>0.13890151374999998</v>
      </c>
      <c r="AQ164" s="214">
        <f t="shared" si="144"/>
        <v>0</v>
      </c>
      <c r="AR164" s="214">
        <f t="shared" si="144"/>
        <v>4.0790323762499997E-2</v>
      </c>
      <c r="AS164" s="214">
        <f t="shared" si="144"/>
        <v>2.0293762499999996E-2</v>
      </c>
      <c r="AT164" s="214">
        <f t="shared" si="144"/>
        <v>1.5897552083333336E-2</v>
      </c>
      <c r="AU164" s="214">
        <f t="shared" si="144"/>
        <v>3.2035358333333333E-2</v>
      </c>
      <c r="AV164" s="214">
        <f t="shared" si="144"/>
        <v>3.9146E-2</v>
      </c>
      <c r="AW164" s="214">
        <f t="shared" si="144"/>
        <v>3.8346328333333332E-2</v>
      </c>
      <c r="AX164" s="214">
        <f t="shared" si="144"/>
        <v>0.14040500732142852</v>
      </c>
      <c r="AY164" s="214">
        <f t="shared" si="144"/>
        <v>5.2265199999999998E-2</v>
      </c>
      <c r="AZ164" s="214">
        <f t="shared" si="144"/>
        <v>5.8454499999999993E-2</v>
      </c>
      <c r="BA164" s="214">
        <f t="shared" si="144"/>
        <v>0.14498785271666664</v>
      </c>
      <c r="BB164" s="214">
        <f t="shared" si="144"/>
        <v>0.3295575435264001</v>
      </c>
      <c r="BC164" s="214">
        <f t="shared" si="144"/>
        <v>0.10487802857142857</v>
      </c>
      <c r="BD164" s="214">
        <f t="shared" si="144"/>
        <v>0.76098728223420997</v>
      </c>
      <c r="BE164" s="214">
        <f t="shared" si="144"/>
        <v>1.7476837499999998E-2</v>
      </c>
      <c r="BF164" s="214">
        <f t="shared" si="144"/>
        <v>0</v>
      </c>
      <c r="BG164" s="214">
        <f t="shared" si="144"/>
        <v>5.5570432692307672E-2</v>
      </c>
      <c r="BH164" s="214">
        <f t="shared" si="144"/>
        <v>7.1769650416666664E-2</v>
      </c>
      <c r="BI164" s="214">
        <f t="shared" si="144"/>
        <v>0</v>
      </c>
      <c r="BJ164" s="214">
        <f t="shared" si="144"/>
        <v>0</v>
      </c>
      <c r="BK164" s="214">
        <f t="shared" si="144"/>
        <v>3.5398916666666662E-2</v>
      </c>
      <c r="BL164" s="214">
        <f t="shared" si="144"/>
        <v>3.7034790623999995E-2</v>
      </c>
      <c r="BM164" s="214">
        <f t="shared" si="144"/>
        <v>0.14752487499999997</v>
      </c>
      <c r="BN164" s="214">
        <f t="shared" si="144"/>
        <v>0.31482112499999998</v>
      </c>
      <c r="BO164" s="214">
        <f t="shared" si="144"/>
        <v>9.2085674999999978E-2</v>
      </c>
      <c r="BP164" s="214">
        <f t="shared" si="144"/>
        <v>9.4927947916666658E-2</v>
      </c>
      <c r="BQ164" s="214">
        <f t="shared" si="144"/>
        <v>0.12250854166666666</v>
      </c>
      <c r="BR164" s="214">
        <f t="shared" si="144"/>
        <v>9.0456924250000001E-2</v>
      </c>
      <c r="BS164" s="214">
        <f t="shared" si="144"/>
        <v>1.2937499999999999E-2</v>
      </c>
      <c r="BT164" s="214">
        <f t="shared" si="144"/>
        <v>7.0977999999999996E-3</v>
      </c>
      <c r="BU164" s="214">
        <f t="shared" si="144"/>
        <v>3.7260000000000001E-3</v>
      </c>
      <c r="BV164" s="214">
        <f t="shared" si="122"/>
        <v>0.11546257969645436</v>
      </c>
      <c r="BW164" s="214">
        <f t="shared" si="123"/>
        <v>5.0904063216335407E-2</v>
      </c>
      <c r="BX164" s="214">
        <f t="shared" si="124"/>
        <v>1.7861232808330268E-2</v>
      </c>
      <c r="BY164" s="214">
        <f t="shared" si="125"/>
        <v>6.6853413834725844E-2</v>
      </c>
      <c r="BZ164" s="214">
        <f t="shared" si="126"/>
        <v>1.9626493576421676E-2</v>
      </c>
      <c r="CA164" s="295">
        <f t="shared" si="127"/>
        <v>5.261049260356728</v>
      </c>
      <c r="CB164" s="163">
        <f t="shared" si="140"/>
        <v>0.2</v>
      </c>
      <c r="CC164" s="163">
        <f t="shared" si="128"/>
        <v>0.54610492603567284</v>
      </c>
      <c r="CD164" s="163">
        <f t="shared" si="129"/>
        <v>0.22083333333333335</v>
      </c>
      <c r="CE164" s="165">
        <f t="shared" si="130"/>
        <v>4.4941110009877221</v>
      </c>
      <c r="CF164" s="163">
        <f>'Other Income'!$B$20/12</f>
        <v>1.0929316444444444</v>
      </c>
      <c r="CG164" s="302">
        <f t="shared" si="119"/>
        <v>5.7870426454321668</v>
      </c>
      <c r="CH164" s="295">
        <f t="shared" si="131"/>
        <v>4.9903414772244608</v>
      </c>
      <c r="CI164" s="163">
        <f t="shared" si="132"/>
        <v>0.2</v>
      </c>
      <c r="CJ164" s="163">
        <f t="shared" si="133"/>
        <v>0.51903414772244616</v>
      </c>
      <c r="CK164" s="163">
        <f t="shared" si="134"/>
        <v>0.22083333333333335</v>
      </c>
      <c r="CL164" s="165">
        <f t="shared" si="135"/>
        <v>4.2504739961686813</v>
      </c>
      <c r="CM164" s="296">
        <f t="shared" si="136"/>
        <v>5.543405640613126</v>
      </c>
    </row>
    <row r="165" spans="2:91" s="159" customFormat="1" x14ac:dyDescent="0.25">
      <c r="B165" s="258">
        <f t="shared" si="137"/>
        <v>144</v>
      </c>
      <c r="C165" s="255">
        <f t="shared" si="138"/>
        <v>49674</v>
      </c>
      <c r="D165" s="214">
        <f t="shared" si="139"/>
        <v>0.52514962412666888</v>
      </c>
      <c r="E165" s="214">
        <f t="shared" si="120"/>
        <v>0.16490137883333331</v>
      </c>
      <c r="F165" s="214">
        <f t="shared" si="120"/>
        <v>0.16101807799999998</v>
      </c>
      <c r="G165" s="214">
        <f t="shared" si="120"/>
        <v>9.9000000000000008E-3</v>
      </c>
      <c r="H165" s="214">
        <f t="shared" si="120"/>
        <v>1.8944812499999998E-2</v>
      </c>
      <c r="I165" s="214">
        <f t="shared" si="120"/>
        <v>3.2440924999999995E-2</v>
      </c>
      <c r="J165" s="214">
        <f t="shared" si="144"/>
        <v>5.7935418749999988E-2</v>
      </c>
      <c r="K165" s="214">
        <f t="shared" si="144"/>
        <v>5.9972068749999996E-2</v>
      </c>
      <c r="L165" s="214">
        <f t="shared" si="144"/>
        <v>2.4843162499999995E-2</v>
      </c>
      <c r="M165" s="214">
        <f t="shared" si="144"/>
        <v>3.364109374999999E-2</v>
      </c>
      <c r="N165" s="214">
        <f t="shared" si="144"/>
        <v>2.4796876983749994E-2</v>
      </c>
      <c r="O165" s="214">
        <f t="shared" si="144"/>
        <v>3.4999135937499995E-2</v>
      </c>
      <c r="P165" s="214">
        <f t="shared" si="144"/>
        <v>1.9749333333333334E-2</v>
      </c>
      <c r="Q165" s="214">
        <f t="shared" si="144"/>
        <v>0</v>
      </c>
      <c r="R165" s="214">
        <f t="shared" si="144"/>
        <v>4.6682486666666662E-2</v>
      </c>
      <c r="S165" s="214">
        <f t="shared" si="144"/>
        <v>8.7389477499999993E-2</v>
      </c>
      <c r="T165" s="214">
        <f t="shared" si="144"/>
        <v>0</v>
      </c>
      <c r="U165" s="214">
        <f t="shared" si="144"/>
        <v>0</v>
      </c>
      <c r="V165" s="214">
        <f t="shared" si="144"/>
        <v>1.6689949999999999E-2</v>
      </c>
      <c r="W165" s="214">
        <f t="shared" si="144"/>
        <v>1.8656066666666665E-2</v>
      </c>
      <c r="X165" s="214">
        <f t="shared" si="144"/>
        <v>1.7868077083333333E-2</v>
      </c>
      <c r="Y165" s="214">
        <f t="shared" si="144"/>
        <v>1.4406433333333335E-2</v>
      </c>
      <c r="Z165" s="214">
        <f t="shared" si="144"/>
        <v>2.6054208333333335E-2</v>
      </c>
      <c r="AA165" s="214">
        <f t="shared" si="144"/>
        <v>2.9756249999999995E-2</v>
      </c>
      <c r="AB165" s="214">
        <f t="shared" si="144"/>
        <v>2.8530292499999995E-2</v>
      </c>
      <c r="AC165" s="214">
        <f t="shared" si="144"/>
        <v>1.4957475E-2</v>
      </c>
      <c r="AD165" s="214">
        <f t="shared" si="144"/>
        <v>9.56498125E-3</v>
      </c>
      <c r="AE165" s="214">
        <f t="shared" si="144"/>
        <v>0</v>
      </c>
      <c r="AF165" s="214">
        <f t="shared" si="144"/>
        <v>0.16147690997760006</v>
      </c>
      <c r="AG165" s="214">
        <f t="shared" si="144"/>
        <v>0.17964099400000003</v>
      </c>
      <c r="AH165" s="214">
        <f t="shared" si="144"/>
        <v>0</v>
      </c>
      <c r="AI165" s="214">
        <f t="shared" si="144"/>
        <v>7.3829999999999998E-3</v>
      </c>
      <c r="AJ165" s="214">
        <f t="shared" si="144"/>
        <v>2.35934E-2</v>
      </c>
      <c r="AK165" s="214">
        <f t="shared" si="144"/>
        <v>0</v>
      </c>
      <c r="AL165" s="214">
        <f t="shared" si="144"/>
        <v>1.8825787499999996E-2</v>
      </c>
      <c r="AM165" s="214">
        <f t="shared" si="144"/>
        <v>2.2912312499999993E-2</v>
      </c>
      <c r="AN165" s="214">
        <f t="shared" si="144"/>
        <v>4.7421543749999996E-2</v>
      </c>
      <c r="AO165" s="214">
        <f t="shared" si="144"/>
        <v>2.9956652833333333E-2</v>
      </c>
      <c r="AP165" s="214">
        <f t="shared" si="144"/>
        <v>0.13890151374999998</v>
      </c>
      <c r="AQ165" s="214">
        <f t="shared" si="144"/>
        <v>0</v>
      </c>
      <c r="AR165" s="214">
        <f t="shared" si="144"/>
        <v>4.0790323762499997E-2</v>
      </c>
      <c r="AS165" s="214">
        <f t="shared" si="144"/>
        <v>2.0293762499999996E-2</v>
      </c>
      <c r="AT165" s="214">
        <f t="shared" si="144"/>
        <v>1.5897552083333336E-2</v>
      </c>
      <c r="AU165" s="214">
        <f t="shared" si="144"/>
        <v>3.2035358333333333E-2</v>
      </c>
      <c r="AV165" s="214">
        <f t="shared" si="144"/>
        <v>3.9146E-2</v>
      </c>
      <c r="AW165" s="214">
        <f t="shared" si="144"/>
        <v>3.8346328333333332E-2</v>
      </c>
      <c r="AX165" s="214">
        <f t="shared" si="144"/>
        <v>0.14040500732142852</v>
      </c>
      <c r="AY165" s="214">
        <f t="shared" si="144"/>
        <v>5.2265199999999998E-2</v>
      </c>
      <c r="AZ165" s="214">
        <f t="shared" si="144"/>
        <v>5.8454499999999993E-2</v>
      </c>
      <c r="BA165" s="214">
        <f t="shared" si="144"/>
        <v>0.14498785271666664</v>
      </c>
      <c r="BB165" s="214">
        <f t="shared" si="144"/>
        <v>0.3295575435264001</v>
      </c>
      <c r="BC165" s="214">
        <f t="shared" si="144"/>
        <v>0.10487802857142857</v>
      </c>
      <c r="BD165" s="214">
        <f t="shared" si="144"/>
        <v>0.76098728223420997</v>
      </c>
      <c r="BE165" s="214">
        <f t="shared" si="144"/>
        <v>1.7476837499999998E-2</v>
      </c>
      <c r="BF165" s="214">
        <f t="shared" si="144"/>
        <v>0</v>
      </c>
      <c r="BG165" s="214">
        <f t="shared" si="144"/>
        <v>5.5570432692307672E-2</v>
      </c>
      <c r="BH165" s="214">
        <f t="shared" si="144"/>
        <v>7.1769650416666664E-2</v>
      </c>
      <c r="BI165" s="214">
        <f t="shared" si="144"/>
        <v>0</v>
      </c>
      <c r="BJ165" s="214">
        <f t="shared" si="144"/>
        <v>0</v>
      </c>
      <c r="BK165" s="214">
        <f t="shared" si="144"/>
        <v>3.5398916666666662E-2</v>
      </c>
      <c r="BL165" s="214">
        <f t="shared" si="144"/>
        <v>3.7034790623999995E-2</v>
      </c>
      <c r="BM165" s="214">
        <f t="shared" si="144"/>
        <v>0.14752487499999997</v>
      </c>
      <c r="BN165" s="214">
        <f t="shared" si="144"/>
        <v>0.31482112499999998</v>
      </c>
      <c r="BO165" s="214">
        <f t="shared" si="144"/>
        <v>9.2085674999999978E-2</v>
      </c>
      <c r="BP165" s="214">
        <f t="shared" si="144"/>
        <v>9.4927947916666658E-2</v>
      </c>
      <c r="BQ165" s="214">
        <f t="shared" si="144"/>
        <v>0.12250854166666666</v>
      </c>
      <c r="BR165" s="214">
        <f t="shared" si="144"/>
        <v>9.0456924250000001E-2</v>
      </c>
      <c r="BS165" s="214">
        <f t="shared" si="144"/>
        <v>1.2937499999999999E-2</v>
      </c>
      <c r="BT165" s="214">
        <f t="shared" si="144"/>
        <v>7.0977999999999996E-3</v>
      </c>
      <c r="BU165" s="214">
        <f t="shared" si="144"/>
        <v>3.7260000000000001E-3</v>
      </c>
      <c r="BV165" s="214">
        <f t="shared" si="122"/>
        <v>0.11546257969645436</v>
      </c>
      <c r="BW165" s="214">
        <f t="shared" si="123"/>
        <v>5.0904063216335407E-2</v>
      </c>
      <c r="BX165" s="214">
        <f t="shared" si="124"/>
        <v>1.7861232808330268E-2</v>
      </c>
      <c r="BY165" s="214">
        <f t="shared" si="125"/>
        <v>6.6853413834725844E-2</v>
      </c>
      <c r="BZ165" s="214">
        <f t="shared" si="126"/>
        <v>1.9626493576421676E-2</v>
      </c>
      <c r="CA165" s="295">
        <f t="shared" si="127"/>
        <v>5.261049260356728</v>
      </c>
      <c r="CB165" s="163">
        <f t="shared" si="140"/>
        <v>0.2</v>
      </c>
      <c r="CC165" s="163">
        <f t="shared" si="128"/>
        <v>0.54610492603567284</v>
      </c>
      <c r="CD165" s="163">
        <f t="shared" si="129"/>
        <v>0.22083333333333335</v>
      </c>
      <c r="CE165" s="165">
        <f t="shared" si="130"/>
        <v>4.4941110009877221</v>
      </c>
      <c r="CF165" s="163">
        <f>'Other Income'!$B$20/12</f>
        <v>1.0929316444444444</v>
      </c>
      <c r="CG165" s="302">
        <f t="shared" si="119"/>
        <v>5.7870426454321668</v>
      </c>
      <c r="CH165" s="295">
        <f t="shared" si="131"/>
        <v>4.9903414772244608</v>
      </c>
      <c r="CI165" s="163">
        <f t="shared" si="132"/>
        <v>0.2</v>
      </c>
      <c r="CJ165" s="163">
        <f t="shared" si="133"/>
        <v>0.51903414772244616</v>
      </c>
      <c r="CK165" s="163">
        <f t="shared" si="134"/>
        <v>0.22083333333333335</v>
      </c>
      <c r="CL165" s="165">
        <f t="shared" si="135"/>
        <v>4.2504739961686813</v>
      </c>
      <c r="CM165" s="296">
        <f t="shared" si="136"/>
        <v>5.543405640613126</v>
      </c>
    </row>
    <row r="166" spans="2:91" s="159" customFormat="1" x14ac:dyDescent="0.25">
      <c r="B166" s="257">
        <f t="shared" si="137"/>
        <v>145</v>
      </c>
      <c r="C166" s="255">
        <f t="shared" si="138"/>
        <v>49705</v>
      </c>
      <c r="D166" s="214">
        <f t="shared" si="139"/>
        <v>0.52514962412666888</v>
      </c>
      <c r="E166" s="214">
        <f t="shared" si="120"/>
        <v>0.16490137883333331</v>
      </c>
      <c r="F166" s="214">
        <f t="shared" si="120"/>
        <v>0.16101807799999998</v>
      </c>
      <c r="G166" s="214">
        <f t="shared" si="120"/>
        <v>9.9000000000000008E-3</v>
      </c>
      <c r="H166" s="214">
        <f t="shared" si="120"/>
        <v>1.8944812499999998E-2</v>
      </c>
      <c r="I166" s="214">
        <f t="shared" si="120"/>
        <v>3.2440924999999995E-2</v>
      </c>
      <c r="J166" s="214">
        <f t="shared" si="144"/>
        <v>5.7935418749999988E-2</v>
      </c>
      <c r="K166" s="214">
        <f t="shared" si="144"/>
        <v>5.9972068749999996E-2</v>
      </c>
      <c r="L166" s="214">
        <f t="shared" si="144"/>
        <v>2.4843162499999995E-2</v>
      </c>
      <c r="M166" s="214">
        <f t="shared" si="144"/>
        <v>3.364109374999999E-2</v>
      </c>
      <c r="N166" s="214">
        <f t="shared" si="144"/>
        <v>2.4796876983749994E-2</v>
      </c>
      <c r="O166" s="214">
        <f t="shared" si="144"/>
        <v>3.4999135937499995E-2</v>
      </c>
      <c r="P166" s="214">
        <f t="shared" si="144"/>
        <v>1.9749333333333334E-2</v>
      </c>
      <c r="Q166" s="214">
        <f t="shared" si="144"/>
        <v>0</v>
      </c>
      <c r="R166" s="214">
        <f t="shared" si="144"/>
        <v>4.6682486666666662E-2</v>
      </c>
      <c r="S166" s="214">
        <f t="shared" si="144"/>
        <v>8.7389477499999993E-2</v>
      </c>
      <c r="T166" s="214">
        <f t="shared" si="144"/>
        <v>0</v>
      </c>
      <c r="U166" s="214">
        <f t="shared" si="144"/>
        <v>0</v>
      </c>
      <c r="V166" s="214">
        <f t="shared" si="144"/>
        <v>1.6689949999999999E-2</v>
      </c>
      <c r="W166" s="214">
        <f t="shared" si="144"/>
        <v>1.8656066666666665E-2</v>
      </c>
      <c r="X166" s="214">
        <f t="shared" si="144"/>
        <v>1.7868077083333333E-2</v>
      </c>
      <c r="Y166" s="214">
        <f t="shared" si="144"/>
        <v>1.4406433333333335E-2</v>
      </c>
      <c r="Z166" s="214">
        <f t="shared" si="144"/>
        <v>2.6054208333333335E-2</v>
      </c>
      <c r="AA166" s="214">
        <f t="shared" si="144"/>
        <v>2.9756249999999995E-2</v>
      </c>
      <c r="AB166" s="214">
        <f t="shared" si="144"/>
        <v>2.8530292499999995E-2</v>
      </c>
      <c r="AC166" s="214">
        <f t="shared" si="144"/>
        <v>1.4957475E-2</v>
      </c>
      <c r="AD166" s="214">
        <f t="shared" si="144"/>
        <v>9.56498125E-3</v>
      </c>
      <c r="AE166" s="214">
        <f t="shared" si="144"/>
        <v>0</v>
      </c>
      <c r="AF166" s="214">
        <f t="shared" si="144"/>
        <v>0.16147690997760006</v>
      </c>
      <c r="AG166" s="214">
        <f t="shared" si="144"/>
        <v>0.17964099400000003</v>
      </c>
      <c r="AH166" s="214">
        <f t="shared" si="144"/>
        <v>0</v>
      </c>
      <c r="AI166" s="214">
        <f t="shared" si="144"/>
        <v>7.3829999999999998E-3</v>
      </c>
      <c r="AJ166" s="214">
        <f t="shared" si="144"/>
        <v>2.35934E-2</v>
      </c>
      <c r="AK166" s="214">
        <f t="shared" si="144"/>
        <v>0</v>
      </c>
      <c r="AL166" s="214">
        <f t="shared" si="144"/>
        <v>1.8825787499999996E-2</v>
      </c>
      <c r="AM166" s="214">
        <f t="shared" si="144"/>
        <v>2.2912312499999993E-2</v>
      </c>
      <c r="AN166" s="214">
        <f t="shared" si="144"/>
        <v>4.7421543749999996E-2</v>
      </c>
      <c r="AO166" s="214">
        <f t="shared" si="144"/>
        <v>2.9956652833333333E-2</v>
      </c>
      <c r="AP166" s="214">
        <f t="shared" si="144"/>
        <v>0.13890151374999998</v>
      </c>
      <c r="AQ166" s="214">
        <f t="shared" si="144"/>
        <v>0</v>
      </c>
      <c r="AR166" s="214">
        <f t="shared" si="144"/>
        <v>4.0790323762499997E-2</v>
      </c>
      <c r="AS166" s="214">
        <f t="shared" si="144"/>
        <v>2.0293762499999996E-2</v>
      </c>
      <c r="AT166" s="214">
        <f t="shared" si="144"/>
        <v>1.5897552083333336E-2</v>
      </c>
      <c r="AU166" s="214">
        <f t="shared" si="144"/>
        <v>3.2035358333333333E-2</v>
      </c>
      <c r="AV166" s="214">
        <f t="shared" si="144"/>
        <v>3.9146E-2</v>
      </c>
      <c r="AW166" s="214">
        <f t="shared" si="144"/>
        <v>3.8346328333333332E-2</v>
      </c>
      <c r="AX166" s="214">
        <f t="shared" si="144"/>
        <v>0.14040500732142852</v>
      </c>
      <c r="AY166" s="214">
        <f t="shared" si="144"/>
        <v>5.2265199999999998E-2</v>
      </c>
      <c r="AZ166" s="214">
        <f t="shared" si="144"/>
        <v>5.8454499999999993E-2</v>
      </c>
      <c r="BA166" s="214">
        <f t="shared" si="144"/>
        <v>0.14498785271666664</v>
      </c>
      <c r="BB166" s="214">
        <f t="shared" si="144"/>
        <v>0.3295575435264001</v>
      </c>
      <c r="BC166" s="214">
        <f t="shared" si="144"/>
        <v>0.10487802857142857</v>
      </c>
      <c r="BD166" s="214">
        <f t="shared" si="144"/>
        <v>0.76098728223420997</v>
      </c>
      <c r="BE166" s="214">
        <f t="shared" si="144"/>
        <v>1.7476837499999998E-2</v>
      </c>
      <c r="BF166" s="214">
        <f t="shared" si="144"/>
        <v>0</v>
      </c>
      <c r="BG166" s="214">
        <f t="shared" si="144"/>
        <v>5.5570432692307672E-2</v>
      </c>
      <c r="BH166" s="214">
        <f t="shared" si="144"/>
        <v>7.1769650416666664E-2</v>
      </c>
      <c r="BI166" s="214">
        <f t="shared" si="144"/>
        <v>0</v>
      </c>
      <c r="BJ166" s="214">
        <f t="shared" si="144"/>
        <v>0</v>
      </c>
      <c r="BK166" s="214">
        <f t="shared" si="144"/>
        <v>3.5398916666666662E-2</v>
      </c>
      <c r="BL166" s="214">
        <f t="shared" si="144"/>
        <v>3.7034790623999995E-2</v>
      </c>
      <c r="BM166" s="214">
        <f t="shared" si="144"/>
        <v>0.14752487499999997</v>
      </c>
      <c r="BN166" s="214">
        <f t="shared" si="144"/>
        <v>0.31482112499999998</v>
      </c>
      <c r="BO166" s="214">
        <f t="shared" si="144"/>
        <v>9.2085674999999978E-2</v>
      </c>
      <c r="BP166" s="214">
        <f t="shared" si="144"/>
        <v>9.4927947916666658E-2</v>
      </c>
      <c r="BQ166" s="214">
        <f t="shared" si="144"/>
        <v>0.12250854166666666</v>
      </c>
      <c r="BR166" s="214">
        <f t="shared" si="144"/>
        <v>9.0456924250000001E-2</v>
      </c>
      <c r="BS166" s="214">
        <f t="shared" si="144"/>
        <v>1.2937499999999999E-2</v>
      </c>
      <c r="BT166" s="214">
        <f t="shared" ref="BT166:BU166" si="145">IF($C166&gt;BT$14,BT165,IF(AND(MONTH($C166)-MONTH(BT$5)=0,MOD((YEAR(BT$5)-YEAR($C166)),3)=0),BT165*(1+BT$16),BT165))</f>
        <v>7.0977999999999996E-3</v>
      </c>
      <c r="BU166" s="214">
        <f t="shared" si="145"/>
        <v>3.7260000000000001E-3</v>
      </c>
      <c r="BV166" s="214">
        <f t="shared" si="122"/>
        <v>0.11546257969645436</v>
      </c>
      <c r="BW166" s="214">
        <f t="shared" si="123"/>
        <v>5.0904063216335407E-2</v>
      </c>
      <c r="BX166" s="214">
        <f t="shared" si="124"/>
        <v>1.7861232808330268E-2</v>
      </c>
      <c r="BY166" s="214">
        <f t="shared" si="125"/>
        <v>6.6853413834725844E-2</v>
      </c>
      <c r="BZ166" s="214">
        <f t="shared" si="126"/>
        <v>1.9626493576421676E-2</v>
      </c>
      <c r="CA166" s="295">
        <f t="shared" si="127"/>
        <v>5.261049260356728</v>
      </c>
      <c r="CB166" s="303">
        <f>+CB165*(1+CB16)</f>
        <v>0.2</v>
      </c>
      <c r="CC166" s="163">
        <f t="shared" si="128"/>
        <v>0.54610492603567284</v>
      </c>
      <c r="CD166" s="163">
        <f t="shared" si="129"/>
        <v>0.22083333333333335</v>
      </c>
      <c r="CE166" s="165">
        <f t="shared" si="130"/>
        <v>4.4941110009877221</v>
      </c>
      <c r="CF166" s="163">
        <f>'Other Income'!$B$20/12</f>
        <v>1.0929316444444444</v>
      </c>
      <c r="CG166" s="302">
        <f t="shared" si="119"/>
        <v>5.7870426454321668</v>
      </c>
      <c r="CH166" s="295">
        <f t="shared" si="131"/>
        <v>4.9903414772244608</v>
      </c>
      <c r="CI166" s="163">
        <f t="shared" si="132"/>
        <v>0.2</v>
      </c>
      <c r="CJ166" s="163">
        <f t="shared" si="133"/>
        <v>0.51903414772244616</v>
      </c>
      <c r="CK166" s="163">
        <f t="shared" si="134"/>
        <v>0.22083333333333335</v>
      </c>
      <c r="CL166" s="165">
        <f t="shared" si="135"/>
        <v>4.2504739961686813</v>
      </c>
      <c r="CM166" s="296">
        <f t="shared" si="136"/>
        <v>5.543405640613126</v>
      </c>
    </row>
    <row r="167" spans="2:91" s="159" customFormat="1" x14ac:dyDescent="0.25">
      <c r="B167" s="257">
        <f t="shared" si="137"/>
        <v>146</v>
      </c>
      <c r="C167" s="255">
        <f t="shared" si="138"/>
        <v>49734</v>
      </c>
      <c r="D167" s="214">
        <f t="shared" si="139"/>
        <v>0.52514962412666888</v>
      </c>
      <c r="E167" s="214">
        <f t="shared" si="120"/>
        <v>0.16490137883333331</v>
      </c>
      <c r="F167" s="214">
        <f t="shared" si="120"/>
        <v>0.16101807799999998</v>
      </c>
      <c r="G167" s="214">
        <f t="shared" si="120"/>
        <v>9.9000000000000008E-3</v>
      </c>
      <c r="H167" s="214">
        <f t="shared" si="120"/>
        <v>1.8944812499999998E-2</v>
      </c>
      <c r="I167" s="214">
        <f t="shared" si="120"/>
        <v>3.2440924999999995E-2</v>
      </c>
      <c r="J167" s="214">
        <f t="shared" ref="J167:BU170" si="146">IF($C167&gt;J$14,J166,IF(AND(MONTH($C167)-MONTH(J$5)=0,MOD((YEAR(J$5)-YEAR($C167)),3)=0),J166*(1+J$16),J166))</f>
        <v>5.7935418749999988E-2</v>
      </c>
      <c r="K167" s="214">
        <f t="shared" si="146"/>
        <v>5.9972068749999996E-2</v>
      </c>
      <c r="L167" s="214">
        <f t="shared" si="146"/>
        <v>2.4843162499999995E-2</v>
      </c>
      <c r="M167" s="214">
        <f t="shared" si="146"/>
        <v>3.364109374999999E-2</v>
      </c>
      <c r="N167" s="214">
        <f t="shared" si="146"/>
        <v>2.4796876983749994E-2</v>
      </c>
      <c r="O167" s="214">
        <f t="shared" si="146"/>
        <v>3.4999135937499995E-2</v>
      </c>
      <c r="P167" s="214">
        <f t="shared" si="146"/>
        <v>1.9749333333333334E-2</v>
      </c>
      <c r="Q167" s="214">
        <f t="shared" si="146"/>
        <v>0</v>
      </c>
      <c r="R167" s="214">
        <f t="shared" si="146"/>
        <v>4.6682486666666662E-2</v>
      </c>
      <c r="S167" s="214">
        <f t="shared" si="146"/>
        <v>8.7389477499999993E-2</v>
      </c>
      <c r="T167" s="214">
        <f t="shared" si="146"/>
        <v>0</v>
      </c>
      <c r="U167" s="214">
        <f t="shared" si="146"/>
        <v>0</v>
      </c>
      <c r="V167" s="214">
        <f t="shared" si="146"/>
        <v>1.6689949999999999E-2</v>
      </c>
      <c r="W167" s="214">
        <f t="shared" si="146"/>
        <v>1.8656066666666665E-2</v>
      </c>
      <c r="X167" s="214">
        <f t="shared" si="146"/>
        <v>1.7868077083333333E-2</v>
      </c>
      <c r="Y167" s="214">
        <f t="shared" si="146"/>
        <v>1.4406433333333335E-2</v>
      </c>
      <c r="Z167" s="214">
        <f t="shared" si="146"/>
        <v>2.6054208333333335E-2</v>
      </c>
      <c r="AA167" s="214">
        <f t="shared" si="146"/>
        <v>2.9756249999999995E-2</v>
      </c>
      <c r="AB167" s="214">
        <f t="shared" si="146"/>
        <v>2.8530292499999995E-2</v>
      </c>
      <c r="AC167" s="214">
        <f t="shared" si="146"/>
        <v>1.4957475E-2</v>
      </c>
      <c r="AD167" s="214">
        <f t="shared" si="146"/>
        <v>9.56498125E-3</v>
      </c>
      <c r="AE167" s="214">
        <f t="shared" si="146"/>
        <v>0</v>
      </c>
      <c r="AF167" s="214">
        <f t="shared" si="146"/>
        <v>0.16147690997760006</v>
      </c>
      <c r="AG167" s="214">
        <f t="shared" si="146"/>
        <v>0.17964099400000003</v>
      </c>
      <c r="AH167" s="214">
        <f t="shared" si="146"/>
        <v>0</v>
      </c>
      <c r="AI167" s="214">
        <f t="shared" si="146"/>
        <v>7.3829999999999998E-3</v>
      </c>
      <c r="AJ167" s="214">
        <f t="shared" si="146"/>
        <v>2.35934E-2</v>
      </c>
      <c r="AK167" s="214">
        <f t="shared" si="146"/>
        <v>0</v>
      </c>
      <c r="AL167" s="214">
        <f t="shared" si="146"/>
        <v>1.8825787499999996E-2</v>
      </c>
      <c r="AM167" s="214">
        <f t="shared" si="146"/>
        <v>2.2912312499999993E-2</v>
      </c>
      <c r="AN167" s="214">
        <f t="shared" si="146"/>
        <v>4.7421543749999996E-2</v>
      </c>
      <c r="AO167" s="214">
        <f t="shared" si="146"/>
        <v>2.9956652833333333E-2</v>
      </c>
      <c r="AP167" s="214">
        <f t="shared" si="146"/>
        <v>0.13890151374999998</v>
      </c>
      <c r="AQ167" s="214">
        <f t="shared" si="146"/>
        <v>0</v>
      </c>
      <c r="AR167" s="214">
        <f t="shared" si="146"/>
        <v>4.0790323762499997E-2</v>
      </c>
      <c r="AS167" s="214">
        <f t="shared" si="146"/>
        <v>2.0293762499999996E-2</v>
      </c>
      <c r="AT167" s="214">
        <f t="shared" si="146"/>
        <v>1.5897552083333336E-2</v>
      </c>
      <c r="AU167" s="214">
        <f t="shared" si="146"/>
        <v>3.2035358333333333E-2</v>
      </c>
      <c r="AV167" s="214">
        <f t="shared" si="146"/>
        <v>3.9146E-2</v>
      </c>
      <c r="AW167" s="214">
        <f t="shared" si="146"/>
        <v>3.8346328333333332E-2</v>
      </c>
      <c r="AX167" s="214">
        <f t="shared" si="146"/>
        <v>0.14040500732142852</v>
      </c>
      <c r="AY167" s="214">
        <f t="shared" si="146"/>
        <v>5.2265199999999998E-2</v>
      </c>
      <c r="AZ167" s="214">
        <f t="shared" si="146"/>
        <v>5.8454499999999993E-2</v>
      </c>
      <c r="BA167" s="214">
        <f t="shared" si="146"/>
        <v>0.14498785271666664</v>
      </c>
      <c r="BB167" s="214">
        <f t="shared" si="146"/>
        <v>0.3295575435264001</v>
      </c>
      <c r="BC167" s="214">
        <f t="shared" si="146"/>
        <v>0.10487802857142857</v>
      </c>
      <c r="BD167" s="214">
        <f t="shared" si="146"/>
        <v>0.76098728223420997</v>
      </c>
      <c r="BE167" s="214">
        <f t="shared" si="146"/>
        <v>1.7476837499999998E-2</v>
      </c>
      <c r="BF167" s="214">
        <f t="shared" si="146"/>
        <v>0</v>
      </c>
      <c r="BG167" s="214">
        <f t="shared" si="146"/>
        <v>5.5570432692307672E-2</v>
      </c>
      <c r="BH167" s="214">
        <f t="shared" si="146"/>
        <v>7.1769650416666664E-2</v>
      </c>
      <c r="BI167" s="214">
        <f t="shared" si="146"/>
        <v>0</v>
      </c>
      <c r="BJ167" s="214">
        <f t="shared" si="146"/>
        <v>0</v>
      </c>
      <c r="BK167" s="214">
        <f t="shared" si="146"/>
        <v>3.5398916666666662E-2</v>
      </c>
      <c r="BL167" s="214">
        <f t="shared" si="146"/>
        <v>3.7034790623999995E-2</v>
      </c>
      <c r="BM167" s="214">
        <f t="shared" si="146"/>
        <v>0.14752487499999997</v>
      </c>
      <c r="BN167" s="214">
        <f t="shared" si="146"/>
        <v>0.31482112499999998</v>
      </c>
      <c r="BO167" s="214">
        <f t="shared" si="146"/>
        <v>9.2085674999999978E-2</v>
      </c>
      <c r="BP167" s="214">
        <f t="shared" si="146"/>
        <v>9.4927947916666658E-2</v>
      </c>
      <c r="BQ167" s="214">
        <f t="shared" si="146"/>
        <v>0.12250854166666666</v>
      </c>
      <c r="BR167" s="214">
        <f t="shared" si="146"/>
        <v>9.0456924250000001E-2</v>
      </c>
      <c r="BS167" s="214">
        <f t="shared" si="146"/>
        <v>1.2937499999999999E-2</v>
      </c>
      <c r="BT167" s="214">
        <f t="shared" si="146"/>
        <v>7.0977999999999996E-3</v>
      </c>
      <c r="BU167" s="214">
        <f t="shared" si="146"/>
        <v>3.7260000000000001E-3</v>
      </c>
      <c r="BV167" s="214">
        <f t="shared" si="122"/>
        <v>0.11546257969645436</v>
      </c>
      <c r="BW167" s="214">
        <f t="shared" si="123"/>
        <v>5.0904063216335407E-2</v>
      </c>
      <c r="BX167" s="214">
        <f t="shared" si="124"/>
        <v>1.7861232808330268E-2</v>
      </c>
      <c r="BY167" s="214">
        <f t="shared" si="125"/>
        <v>6.6853413834725844E-2</v>
      </c>
      <c r="BZ167" s="214">
        <f t="shared" si="126"/>
        <v>1.9626493576421676E-2</v>
      </c>
      <c r="CA167" s="295">
        <f t="shared" si="127"/>
        <v>5.261049260356728</v>
      </c>
      <c r="CB167" s="163">
        <f t="shared" si="140"/>
        <v>0.2</v>
      </c>
      <c r="CC167" s="163">
        <f t="shared" si="128"/>
        <v>0.54610492603567284</v>
      </c>
      <c r="CD167" s="163">
        <f t="shared" si="129"/>
        <v>0.22083333333333335</v>
      </c>
      <c r="CE167" s="165">
        <f t="shared" si="130"/>
        <v>4.4941110009877221</v>
      </c>
      <c r="CF167" s="163">
        <f>'Other Income'!$B$20/12</f>
        <v>1.0929316444444444</v>
      </c>
      <c r="CG167" s="302">
        <f t="shared" si="119"/>
        <v>5.7870426454321668</v>
      </c>
      <c r="CH167" s="295">
        <f t="shared" si="131"/>
        <v>4.9903414772244608</v>
      </c>
      <c r="CI167" s="163">
        <f t="shared" si="132"/>
        <v>0.2</v>
      </c>
      <c r="CJ167" s="163">
        <f t="shared" si="133"/>
        <v>0.51903414772244616</v>
      </c>
      <c r="CK167" s="163">
        <f t="shared" si="134"/>
        <v>0.22083333333333335</v>
      </c>
      <c r="CL167" s="165">
        <f t="shared" si="135"/>
        <v>4.2504739961686813</v>
      </c>
      <c r="CM167" s="296">
        <f t="shared" si="136"/>
        <v>5.543405640613126</v>
      </c>
    </row>
    <row r="168" spans="2:91" s="159" customFormat="1" x14ac:dyDescent="0.25">
      <c r="B168" s="257">
        <f t="shared" si="137"/>
        <v>147</v>
      </c>
      <c r="C168" s="255">
        <f t="shared" si="138"/>
        <v>49765</v>
      </c>
      <c r="D168" s="214">
        <f t="shared" si="139"/>
        <v>0.52514962412666888</v>
      </c>
      <c r="E168" s="214">
        <f t="shared" si="120"/>
        <v>0.16490137883333331</v>
      </c>
      <c r="F168" s="214">
        <f t="shared" si="120"/>
        <v>0.16101807799999998</v>
      </c>
      <c r="G168" s="214">
        <f t="shared" si="120"/>
        <v>9.9000000000000008E-3</v>
      </c>
      <c r="H168" s="214">
        <f t="shared" si="120"/>
        <v>1.8944812499999998E-2</v>
      </c>
      <c r="I168" s="214">
        <f t="shared" si="120"/>
        <v>3.2440924999999995E-2</v>
      </c>
      <c r="J168" s="214">
        <f t="shared" si="146"/>
        <v>5.7935418749999988E-2</v>
      </c>
      <c r="K168" s="214">
        <f t="shared" si="146"/>
        <v>5.9972068749999996E-2</v>
      </c>
      <c r="L168" s="214">
        <f t="shared" si="146"/>
        <v>2.4843162499999995E-2</v>
      </c>
      <c r="M168" s="214">
        <f t="shared" si="146"/>
        <v>3.364109374999999E-2</v>
      </c>
      <c r="N168" s="214">
        <f t="shared" si="146"/>
        <v>2.4796876983749994E-2</v>
      </c>
      <c r="O168" s="214">
        <f t="shared" si="146"/>
        <v>3.4999135937499995E-2</v>
      </c>
      <c r="P168" s="214">
        <f t="shared" si="146"/>
        <v>1.9749333333333334E-2</v>
      </c>
      <c r="Q168" s="214">
        <f t="shared" si="146"/>
        <v>0</v>
      </c>
      <c r="R168" s="214">
        <f t="shared" si="146"/>
        <v>4.6682486666666662E-2</v>
      </c>
      <c r="S168" s="214">
        <f t="shared" si="146"/>
        <v>8.7389477499999993E-2</v>
      </c>
      <c r="T168" s="214">
        <f t="shared" si="146"/>
        <v>0</v>
      </c>
      <c r="U168" s="214">
        <f t="shared" si="146"/>
        <v>0</v>
      </c>
      <c r="V168" s="214">
        <f t="shared" si="146"/>
        <v>1.6689949999999999E-2</v>
      </c>
      <c r="W168" s="214">
        <f t="shared" si="146"/>
        <v>1.8656066666666665E-2</v>
      </c>
      <c r="X168" s="214">
        <f t="shared" si="146"/>
        <v>1.7868077083333333E-2</v>
      </c>
      <c r="Y168" s="214">
        <f t="shared" si="146"/>
        <v>1.4406433333333335E-2</v>
      </c>
      <c r="Z168" s="214">
        <f t="shared" si="146"/>
        <v>2.6054208333333335E-2</v>
      </c>
      <c r="AA168" s="214">
        <f t="shared" si="146"/>
        <v>2.9756249999999995E-2</v>
      </c>
      <c r="AB168" s="214">
        <f t="shared" si="146"/>
        <v>2.8530292499999995E-2</v>
      </c>
      <c r="AC168" s="214">
        <f t="shared" si="146"/>
        <v>1.4957475E-2</v>
      </c>
      <c r="AD168" s="214">
        <f t="shared" si="146"/>
        <v>9.56498125E-3</v>
      </c>
      <c r="AE168" s="214">
        <f t="shared" si="146"/>
        <v>0</v>
      </c>
      <c r="AF168" s="214">
        <f t="shared" si="146"/>
        <v>0.16147690997760006</v>
      </c>
      <c r="AG168" s="214">
        <f t="shared" si="146"/>
        <v>0.17964099400000003</v>
      </c>
      <c r="AH168" s="214">
        <f t="shared" si="146"/>
        <v>0</v>
      </c>
      <c r="AI168" s="214">
        <f t="shared" si="146"/>
        <v>7.3829999999999998E-3</v>
      </c>
      <c r="AJ168" s="214">
        <f t="shared" si="146"/>
        <v>2.35934E-2</v>
      </c>
      <c r="AK168" s="214">
        <f t="shared" si="146"/>
        <v>0</v>
      </c>
      <c r="AL168" s="214">
        <f t="shared" si="146"/>
        <v>1.8825787499999996E-2</v>
      </c>
      <c r="AM168" s="214">
        <f t="shared" si="146"/>
        <v>2.2912312499999993E-2</v>
      </c>
      <c r="AN168" s="214">
        <f t="shared" si="146"/>
        <v>4.7421543749999996E-2</v>
      </c>
      <c r="AO168" s="214">
        <f t="shared" si="146"/>
        <v>2.9956652833333333E-2</v>
      </c>
      <c r="AP168" s="214">
        <f t="shared" si="146"/>
        <v>0.13890151374999998</v>
      </c>
      <c r="AQ168" s="214">
        <f t="shared" si="146"/>
        <v>0</v>
      </c>
      <c r="AR168" s="214">
        <f t="shared" si="146"/>
        <v>4.0790323762499997E-2</v>
      </c>
      <c r="AS168" s="214">
        <f t="shared" si="146"/>
        <v>2.0293762499999996E-2</v>
      </c>
      <c r="AT168" s="214">
        <f t="shared" si="146"/>
        <v>1.5897552083333336E-2</v>
      </c>
      <c r="AU168" s="214">
        <f t="shared" si="146"/>
        <v>3.2035358333333333E-2</v>
      </c>
      <c r="AV168" s="214">
        <f t="shared" si="146"/>
        <v>3.9146E-2</v>
      </c>
      <c r="AW168" s="214">
        <f t="shared" si="146"/>
        <v>3.8346328333333332E-2</v>
      </c>
      <c r="AX168" s="214">
        <f t="shared" si="146"/>
        <v>0.14040500732142852</v>
      </c>
      <c r="AY168" s="214">
        <f t="shared" si="146"/>
        <v>5.2265199999999998E-2</v>
      </c>
      <c r="AZ168" s="214">
        <f t="shared" si="146"/>
        <v>5.8454499999999993E-2</v>
      </c>
      <c r="BA168" s="214">
        <f t="shared" si="146"/>
        <v>0.14498785271666664</v>
      </c>
      <c r="BB168" s="214">
        <f t="shared" si="146"/>
        <v>0.3295575435264001</v>
      </c>
      <c r="BC168" s="214">
        <f t="shared" si="146"/>
        <v>0.10487802857142857</v>
      </c>
      <c r="BD168" s="214">
        <f t="shared" si="146"/>
        <v>0.76098728223420997</v>
      </c>
      <c r="BE168" s="214">
        <f t="shared" si="146"/>
        <v>1.7476837499999998E-2</v>
      </c>
      <c r="BF168" s="214">
        <f t="shared" si="146"/>
        <v>0</v>
      </c>
      <c r="BG168" s="214">
        <f t="shared" si="146"/>
        <v>5.5570432692307672E-2</v>
      </c>
      <c r="BH168" s="214">
        <f t="shared" si="146"/>
        <v>7.1769650416666664E-2</v>
      </c>
      <c r="BI168" s="214">
        <f t="shared" si="146"/>
        <v>0</v>
      </c>
      <c r="BJ168" s="214">
        <f t="shared" si="146"/>
        <v>0</v>
      </c>
      <c r="BK168" s="214">
        <f t="shared" si="146"/>
        <v>3.5398916666666662E-2</v>
      </c>
      <c r="BL168" s="214">
        <f t="shared" si="146"/>
        <v>3.7034790623999995E-2</v>
      </c>
      <c r="BM168" s="214">
        <f t="shared" si="146"/>
        <v>0.14752487499999997</v>
      </c>
      <c r="BN168" s="214">
        <f t="shared" si="146"/>
        <v>0.31482112499999998</v>
      </c>
      <c r="BO168" s="214">
        <f t="shared" si="146"/>
        <v>9.2085674999999978E-2</v>
      </c>
      <c r="BP168" s="214">
        <f t="shared" si="146"/>
        <v>9.4927947916666658E-2</v>
      </c>
      <c r="BQ168" s="214">
        <f t="shared" si="146"/>
        <v>0.12250854166666666</v>
      </c>
      <c r="BR168" s="214">
        <f t="shared" si="146"/>
        <v>9.0456924250000001E-2</v>
      </c>
      <c r="BS168" s="214">
        <f t="shared" si="146"/>
        <v>1.2937499999999999E-2</v>
      </c>
      <c r="BT168" s="214">
        <f t="shared" si="146"/>
        <v>7.0977999999999996E-3</v>
      </c>
      <c r="BU168" s="214">
        <f t="shared" si="146"/>
        <v>3.7260000000000001E-3</v>
      </c>
      <c r="BV168" s="214">
        <f t="shared" si="122"/>
        <v>0.11546257969645436</v>
      </c>
      <c r="BW168" s="214">
        <f t="shared" si="123"/>
        <v>5.0904063216335407E-2</v>
      </c>
      <c r="BX168" s="214">
        <f t="shared" si="124"/>
        <v>1.7861232808330268E-2</v>
      </c>
      <c r="BY168" s="214">
        <f t="shared" si="125"/>
        <v>6.6853413834725844E-2</v>
      </c>
      <c r="BZ168" s="214">
        <f t="shared" si="126"/>
        <v>1.9626493576421676E-2</v>
      </c>
      <c r="CA168" s="295">
        <f t="shared" si="127"/>
        <v>5.261049260356728</v>
      </c>
      <c r="CB168" s="163">
        <f t="shared" si="140"/>
        <v>0.2</v>
      </c>
      <c r="CC168" s="163">
        <f t="shared" si="128"/>
        <v>0.54610492603567284</v>
      </c>
      <c r="CD168" s="163">
        <f t="shared" si="129"/>
        <v>0.22083333333333335</v>
      </c>
      <c r="CE168" s="165">
        <f t="shared" si="130"/>
        <v>4.4941110009877221</v>
      </c>
      <c r="CF168" s="163">
        <f>'Other Income'!$B$20/12</f>
        <v>1.0929316444444444</v>
      </c>
      <c r="CG168" s="302">
        <f t="shared" si="119"/>
        <v>5.7870426454321668</v>
      </c>
      <c r="CH168" s="295">
        <f t="shared" si="131"/>
        <v>4.9903414772244608</v>
      </c>
      <c r="CI168" s="163">
        <f t="shared" si="132"/>
        <v>0.2</v>
      </c>
      <c r="CJ168" s="163">
        <f t="shared" si="133"/>
        <v>0.51903414772244616</v>
      </c>
      <c r="CK168" s="163">
        <f t="shared" si="134"/>
        <v>0.22083333333333335</v>
      </c>
      <c r="CL168" s="165">
        <f t="shared" si="135"/>
        <v>4.2504739961686813</v>
      </c>
      <c r="CM168" s="296">
        <f t="shared" si="136"/>
        <v>5.543405640613126</v>
      </c>
    </row>
    <row r="169" spans="2:91" s="159" customFormat="1" x14ac:dyDescent="0.25">
      <c r="B169" s="257">
        <f t="shared" si="137"/>
        <v>148</v>
      </c>
      <c r="C169" s="255">
        <f t="shared" si="138"/>
        <v>49795</v>
      </c>
      <c r="D169" s="214">
        <f t="shared" si="139"/>
        <v>0.52514962412666888</v>
      </c>
      <c r="E169" s="214">
        <f t="shared" si="120"/>
        <v>0.16490137883333331</v>
      </c>
      <c r="F169" s="214">
        <f t="shared" si="120"/>
        <v>0.16101807799999998</v>
      </c>
      <c r="G169" s="214">
        <f t="shared" si="120"/>
        <v>9.9000000000000008E-3</v>
      </c>
      <c r="H169" s="214">
        <f t="shared" si="120"/>
        <v>1.8944812499999998E-2</v>
      </c>
      <c r="I169" s="214">
        <f t="shared" si="120"/>
        <v>3.2440924999999995E-2</v>
      </c>
      <c r="J169" s="214">
        <f t="shared" si="146"/>
        <v>5.7935418749999988E-2</v>
      </c>
      <c r="K169" s="214">
        <f t="shared" si="146"/>
        <v>5.9972068749999996E-2</v>
      </c>
      <c r="L169" s="214">
        <f t="shared" si="146"/>
        <v>2.4843162499999995E-2</v>
      </c>
      <c r="M169" s="214">
        <f t="shared" si="146"/>
        <v>3.364109374999999E-2</v>
      </c>
      <c r="N169" s="214">
        <f t="shared" si="146"/>
        <v>2.4796876983749994E-2</v>
      </c>
      <c r="O169" s="214">
        <f t="shared" si="146"/>
        <v>3.4999135937499995E-2</v>
      </c>
      <c r="P169" s="214">
        <f t="shared" si="146"/>
        <v>1.9749333333333334E-2</v>
      </c>
      <c r="Q169" s="214">
        <f t="shared" si="146"/>
        <v>0</v>
      </c>
      <c r="R169" s="214">
        <f t="shared" si="146"/>
        <v>4.6682486666666662E-2</v>
      </c>
      <c r="S169" s="214">
        <f t="shared" si="146"/>
        <v>8.7389477499999993E-2</v>
      </c>
      <c r="T169" s="214">
        <f t="shared" si="146"/>
        <v>0</v>
      </c>
      <c r="U169" s="214">
        <f t="shared" si="146"/>
        <v>0</v>
      </c>
      <c r="V169" s="214">
        <f t="shared" si="146"/>
        <v>1.6689949999999999E-2</v>
      </c>
      <c r="W169" s="214">
        <f t="shared" si="146"/>
        <v>1.8656066666666665E-2</v>
      </c>
      <c r="X169" s="214">
        <f t="shared" si="146"/>
        <v>1.7868077083333333E-2</v>
      </c>
      <c r="Y169" s="214">
        <f t="shared" si="146"/>
        <v>1.4406433333333335E-2</v>
      </c>
      <c r="Z169" s="214">
        <f t="shared" si="146"/>
        <v>2.6054208333333335E-2</v>
      </c>
      <c r="AA169" s="214">
        <f t="shared" si="146"/>
        <v>2.9756249999999995E-2</v>
      </c>
      <c r="AB169" s="214">
        <f t="shared" si="146"/>
        <v>2.8530292499999995E-2</v>
      </c>
      <c r="AC169" s="214">
        <f t="shared" si="146"/>
        <v>1.4957475E-2</v>
      </c>
      <c r="AD169" s="214">
        <f t="shared" si="146"/>
        <v>9.56498125E-3</v>
      </c>
      <c r="AE169" s="214">
        <f t="shared" si="146"/>
        <v>0</v>
      </c>
      <c r="AF169" s="214">
        <f t="shared" si="146"/>
        <v>0.16147690997760006</v>
      </c>
      <c r="AG169" s="214">
        <f t="shared" si="146"/>
        <v>0.17964099400000003</v>
      </c>
      <c r="AH169" s="214">
        <f t="shared" si="146"/>
        <v>0</v>
      </c>
      <c r="AI169" s="214">
        <f t="shared" si="146"/>
        <v>7.3829999999999998E-3</v>
      </c>
      <c r="AJ169" s="214">
        <f t="shared" si="146"/>
        <v>2.35934E-2</v>
      </c>
      <c r="AK169" s="214">
        <f t="shared" si="146"/>
        <v>0</v>
      </c>
      <c r="AL169" s="214">
        <f t="shared" si="146"/>
        <v>1.8825787499999996E-2</v>
      </c>
      <c r="AM169" s="214">
        <f t="shared" si="146"/>
        <v>2.2912312499999993E-2</v>
      </c>
      <c r="AN169" s="214">
        <f t="shared" si="146"/>
        <v>4.7421543749999996E-2</v>
      </c>
      <c r="AO169" s="214">
        <f t="shared" si="146"/>
        <v>2.9956652833333333E-2</v>
      </c>
      <c r="AP169" s="214">
        <f t="shared" si="146"/>
        <v>0.13890151374999998</v>
      </c>
      <c r="AQ169" s="214">
        <f t="shared" si="146"/>
        <v>0</v>
      </c>
      <c r="AR169" s="214">
        <f t="shared" si="146"/>
        <v>4.0790323762499997E-2</v>
      </c>
      <c r="AS169" s="214">
        <f t="shared" si="146"/>
        <v>2.0293762499999996E-2</v>
      </c>
      <c r="AT169" s="214">
        <f t="shared" si="146"/>
        <v>1.5897552083333336E-2</v>
      </c>
      <c r="AU169" s="214">
        <f t="shared" si="146"/>
        <v>3.2035358333333333E-2</v>
      </c>
      <c r="AV169" s="214">
        <f t="shared" si="146"/>
        <v>3.9146E-2</v>
      </c>
      <c r="AW169" s="214">
        <f t="shared" si="146"/>
        <v>3.8346328333333332E-2</v>
      </c>
      <c r="AX169" s="214">
        <f t="shared" si="146"/>
        <v>0.14040500732142852</v>
      </c>
      <c r="AY169" s="214">
        <f t="shared" si="146"/>
        <v>5.2265199999999998E-2</v>
      </c>
      <c r="AZ169" s="214">
        <f t="shared" si="146"/>
        <v>5.8454499999999993E-2</v>
      </c>
      <c r="BA169" s="214">
        <f t="shared" si="146"/>
        <v>0.14498785271666664</v>
      </c>
      <c r="BB169" s="214">
        <f t="shared" si="146"/>
        <v>0.3295575435264001</v>
      </c>
      <c r="BC169" s="214">
        <f t="shared" si="146"/>
        <v>0.10487802857142857</v>
      </c>
      <c r="BD169" s="214">
        <f t="shared" si="146"/>
        <v>0.76098728223420997</v>
      </c>
      <c r="BE169" s="214">
        <f t="shared" si="146"/>
        <v>1.7476837499999998E-2</v>
      </c>
      <c r="BF169" s="214">
        <f t="shared" si="146"/>
        <v>0</v>
      </c>
      <c r="BG169" s="214">
        <f t="shared" si="146"/>
        <v>5.5570432692307672E-2</v>
      </c>
      <c r="BH169" s="214">
        <f t="shared" si="146"/>
        <v>7.1769650416666664E-2</v>
      </c>
      <c r="BI169" s="214">
        <f t="shared" si="146"/>
        <v>0</v>
      </c>
      <c r="BJ169" s="214">
        <f t="shared" si="146"/>
        <v>0</v>
      </c>
      <c r="BK169" s="214">
        <f t="shared" si="146"/>
        <v>3.5398916666666662E-2</v>
      </c>
      <c r="BL169" s="214">
        <f t="shared" si="146"/>
        <v>3.7034790623999995E-2</v>
      </c>
      <c r="BM169" s="214">
        <f t="shared" si="146"/>
        <v>0.14752487499999997</v>
      </c>
      <c r="BN169" s="214">
        <f t="shared" si="146"/>
        <v>0.31482112499999998</v>
      </c>
      <c r="BO169" s="214">
        <f t="shared" si="146"/>
        <v>9.2085674999999978E-2</v>
      </c>
      <c r="BP169" s="214">
        <f t="shared" si="146"/>
        <v>9.4927947916666658E-2</v>
      </c>
      <c r="BQ169" s="214">
        <f t="shared" si="146"/>
        <v>0.12250854166666666</v>
      </c>
      <c r="BR169" s="214">
        <f t="shared" si="146"/>
        <v>9.0456924250000001E-2</v>
      </c>
      <c r="BS169" s="214">
        <f t="shared" si="146"/>
        <v>1.2937499999999999E-2</v>
      </c>
      <c r="BT169" s="214">
        <f t="shared" si="146"/>
        <v>7.0977999999999996E-3</v>
      </c>
      <c r="BU169" s="214">
        <f t="shared" si="146"/>
        <v>3.7260000000000001E-3</v>
      </c>
      <c r="BV169" s="214">
        <f t="shared" si="122"/>
        <v>0.11546257969645436</v>
      </c>
      <c r="BW169" s="214">
        <f t="shared" si="123"/>
        <v>5.0904063216335407E-2</v>
      </c>
      <c r="BX169" s="214">
        <f t="shared" si="124"/>
        <v>1.7861232808330268E-2</v>
      </c>
      <c r="BY169" s="214">
        <f t="shared" si="125"/>
        <v>6.6853413834725844E-2</v>
      </c>
      <c r="BZ169" s="214">
        <f t="shared" si="126"/>
        <v>1.9626493576421676E-2</v>
      </c>
      <c r="CA169" s="295">
        <f t="shared" si="127"/>
        <v>5.261049260356728</v>
      </c>
      <c r="CB169" s="163">
        <f t="shared" si="140"/>
        <v>0.2</v>
      </c>
      <c r="CC169" s="163">
        <f t="shared" si="128"/>
        <v>0.54610492603567284</v>
      </c>
      <c r="CD169" s="163">
        <f t="shared" si="129"/>
        <v>0.22083333333333335</v>
      </c>
      <c r="CE169" s="165">
        <f t="shared" si="130"/>
        <v>4.4941110009877221</v>
      </c>
      <c r="CF169" s="163">
        <f>'Other Income'!$B$20/12</f>
        <v>1.0929316444444444</v>
      </c>
      <c r="CG169" s="302">
        <f t="shared" si="119"/>
        <v>5.7870426454321668</v>
      </c>
      <c r="CH169" s="295">
        <f t="shared" si="131"/>
        <v>4.9903414772244608</v>
      </c>
      <c r="CI169" s="163">
        <f t="shared" si="132"/>
        <v>0.2</v>
      </c>
      <c r="CJ169" s="163">
        <f t="shared" si="133"/>
        <v>0.51903414772244616</v>
      </c>
      <c r="CK169" s="163">
        <f t="shared" si="134"/>
        <v>0.22083333333333335</v>
      </c>
      <c r="CL169" s="165">
        <f t="shared" si="135"/>
        <v>4.2504739961686813</v>
      </c>
      <c r="CM169" s="296">
        <f t="shared" si="136"/>
        <v>5.543405640613126</v>
      </c>
    </row>
    <row r="170" spans="2:91" s="159" customFormat="1" x14ac:dyDescent="0.25">
      <c r="B170" s="257">
        <f t="shared" si="137"/>
        <v>149</v>
      </c>
      <c r="C170" s="255">
        <f t="shared" si="138"/>
        <v>49826</v>
      </c>
      <c r="D170" s="214">
        <f t="shared" si="139"/>
        <v>0.52514962412666888</v>
      </c>
      <c r="E170" s="214">
        <f t="shared" si="120"/>
        <v>0.16490137883333331</v>
      </c>
      <c r="F170" s="214">
        <f t="shared" si="120"/>
        <v>0.16101807799999998</v>
      </c>
      <c r="G170" s="214">
        <f t="shared" si="120"/>
        <v>9.9000000000000008E-3</v>
      </c>
      <c r="H170" s="214">
        <f t="shared" si="120"/>
        <v>1.8944812499999998E-2</v>
      </c>
      <c r="I170" s="214">
        <f t="shared" si="120"/>
        <v>3.2440924999999995E-2</v>
      </c>
      <c r="J170" s="214">
        <f t="shared" si="146"/>
        <v>5.7935418749999988E-2</v>
      </c>
      <c r="K170" s="214">
        <f t="shared" si="146"/>
        <v>5.9972068749999996E-2</v>
      </c>
      <c r="L170" s="214">
        <f t="shared" si="146"/>
        <v>2.4843162499999995E-2</v>
      </c>
      <c r="M170" s="214">
        <f t="shared" si="146"/>
        <v>3.364109374999999E-2</v>
      </c>
      <c r="N170" s="214">
        <f t="shared" si="146"/>
        <v>2.4796876983749994E-2</v>
      </c>
      <c r="O170" s="214">
        <f t="shared" si="146"/>
        <v>3.4999135937499995E-2</v>
      </c>
      <c r="P170" s="214">
        <f t="shared" si="146"/>
        <v>1.9749333333333334E-2</v>
      </c>
      <c r="Q170" s="214">
        <f t="shared" si="146"/>
        <v>0</v>
      </c>
      <c r="R170" s="214">
        <f t="shared" si="146"/>
        <v>4.6682486666666662E-2</v>
      </c>
      <c r="S170" s="214">
        <f t="shared" si="146"/>
        <v>8.7389477499999993E-2</v>
      </c>
      <c r="T170" s="214">
        <f t="shared" si="146"/>
        <v>0</v>
      </c>
      <c r="U170" s="214">
        <f t="shared" si="146"/>
        <v>0</v>
      </c>
      <c r="V170" s="214">
        <f t="shared" si="146"/>
        <v>1.6689949999999999E-2</v>
      </c>
      <c r="W170" s="214">
        <f t="shared" si="146"/>
        <v>1.8656066666666665E-2</v>
      </c>
      <c r="X170" s="214">
        <f t="shared" si="146"/>
        <v>1.7868077083333333E-2</v>
      </c>
      <c r="Y170" s="214">
        <f t="shared" si="146"/>
        <v>1.4406433333333335E-2</v>
      </c>
      <c r="Z170" s="214">
        <f t="shared" si="146"/>
        <v>2.6054208333333335E-2</v>
      </c>
      <c r="AA170" s="214">
        <f t="shared" si="146"/>
        <v>2.9756249999999995E-2</v>
      </c>
      <c r="AB170" s="214">
        <f t="shared" si="146"/>
        <v>2.8530292499999995E-2</v>
      </c>
      <c r="AC170" s="214">
        <f t="shared" si="146"/>
        <v>1.4957475E-2</v>
      </c>
      <c r="AD170" s="214">
        <f t="shared" si="146"/>
        <v>9.56498125E-3</v>
      </c>
      <c r="AE170" s="214">
        <f t="shared" si="146"/>
        <v>0</v>
      </c>
      <c r="AF170" s="214">
        <f t="shared" si="146"/>
        <v>0.16147690997760006</v>
      </c>
      <c r="AG170" s="214">
        <f t="shared" si="146"/>
        <v>0.17964099400000003</v>
      </c>
      <c r="AH170" s="214">
        <f t="shared" si="146"/>
        <v>0</v>
      </c>
      <c r="AI170" s="214">
        <f t="shared" si="146"/>
        <v>7.3829999999999998E-3</v>
      </c>
      <c r="AJ170" s="214">
        <f t="shared" si="146"/>
        <v>2.35934E-2</v>
      </c>
      <c r="AK170" s="214">
        <f t="shared" si="146"/>
        <v>0</v>
      </c>
      <c r="AL170" s="214">
        <f t="shared" si="146"/>
        <v>1.8825787499999996E-2</v>
      </c>
      <c r="AM170" s="214">
        <f t="shared" si="146"/>
        <v>2.2912312499999993E-2</v>
      </c>
      <c r="AN170" s="214">
        <f t="shared" si="146"/>
        <v>4.7421543749999996E-2</v>
      </c>
      <c r="AO170" s="214">
        <f t="shared" si="146"/>
        <v>2.9956652833333333E-2</v>
      </c>
      <c r="AP170" s="214">
        <f t="shared" si="146"/>
        <v>0.13890151374999998</v>
      </c>
      <c r="AQ170" s="214">
        <f t="shared" si="146"/>
        <v>0</v>
      </c>
      <c r="AR170" s="214">
        <f t="shared" si="146"/>
        <v>4.0790323762499997E-2</v>
      </c>
      <c r="AS170" s="214">
        <f t="shared" si="146"/>
        <v>2.0293762499999996E-2</v>
      </c>
      <c r="AT170" s="214">
        <f t="shared" si="146"/>
        <v>1.5897552083333336E-2</v>
      </c>
      <c r="AU170" s="214">
        <f t="shared" si="146"/>
        <v>3.2035358333333333E-2</v>
      </c>
      <c r="AV170" s="214">
        <f t="shared" si="146"/>
        <v>3.9146E-2</v>
      </c>
      <c r="AW170" s="214">
        <f t="shared" si="146"/>
        <v>3.8346328333333332E-2</v>
      </c>
      <c r="AX170" s="214">
        <f t="shared" si="146"/>
        <v>0.14040500732142852</v>
      </c>
      <c r="AY170" s="214">
        <f t="shared" si="146"/>
        <v>5.2265199999999998E-2</v>
      </c>
      <c r="AZ170" s="214">
        <f t="shared" si="146"/>
        <v>5.8454499999999993E-2</v>
      </c>
      <c r="BA170" s="214">
        <f t="shared" si="146"/>
        <v>0.14498785271666664</v>
      </c>
      <c r="BB170" s="214">
        <f t="shared" si="146"/>
        <v>0.3295575435264001</v>
      </c>
      <c r="BC170" s="214">
        <f t="shared" si="146"/>
        <v>0.10487802857142857</v>
      </c>
      <c r="BD170" s="214">
        <f t="shared" si="146"/>
        <v>0.76098728223420997</v>
      </c>
      <c r="BE170" s="214">
        <f t="shared" si="146"/>
        <v>1.7476837499999998E-2</v>
      </c>
      <c r="BF170" s="214">
        <f t="shared" si="146"/>
        <v>0</v>
      </c>
      <c r="BG170" s="214">
        <f t="shared" si="146"/>
        <v>5.5570432692307672E-2</v>
      </c>
      <c r="BH170" s="214">
        <f t="shared" si="146"/>
        <v>7.1769650416666664E-2</v>
      </c>
      <c r="BI170" s="214">
        <f t="shared" si="146"/>
        <v>0</v>
      </c>
      <c r="BJ170" s="214">
        <f t="shared" si="146"/>
        <v>0</v>
      </c>
      <c r="BK170" s="214">
        <f t="shared" si="146"/>
        <v>3.5398916666666662E-2</v>
      </c>
      <c r="BL170" s="214">
        <f t="shared" si="146"/>
        <v>3.7034790623999995E-2</v>
      </c>
      <c r="BM170" s="214">
        <f t="shared" si="146"/>
        <v>0.14752487499999997</v>
      </c>
      <c r="BN170" s="214">
        <f t="shared" si="146"/>
        <v>0.31482112499999998</v>
      </c>
      <c r="BO170" s="214">
        <f t="shared" si="146"/>
        <v>9.2085674999999978E-2</v>
      </c>
      <c r="BP170" s="214">
        <f t="shared" si="146"/>
        <v>9.4927947916666658E-2</v>
      </c>
      <c r="BQ170" s="214">
        <f t="shared" si="146"/>
        <v>0.12250854166666666</v>
      </c>
      <c r="BR170" s="214">
        <f t="shared" si="146"/>
        <v>9.0456924250000001E-2</v>
      </c>
      <c r="BS170" s="214">
        <f t="shared" si="146"/>
        <v>1.2937499999999999E-2</v>
      </c>
      <c r="BT170" s="214">
        <f t="shared" si="146"/>
        <v>7.0977999999999996E-3</v>
      </c>
      <c r="BU170" s="214">
        <f t="shared" ref="J170:BU174" si="147">IF($C170&gt;BU$14,BU169,IF(AND(MONTH($C170)-MONTH(BU$5)=0,MOD((YEAR(BU$5)-YEAR($C170)),3)=0),BU169*(1+BU$16),BU169))</f>
        <v>3.7260000000000001E-3</v>
      </c>
      <c r="BV170" s="214">
        <f t="shared" si="122"/>
        <v>0.11546257969645436</v>
      </c>
      <c r="BW170" s="214">
        <f t="shared" si="123"/>
        <v>5.0904063216335407E-2</v>
      </c>
      <c r="BX170" s="214">
        <f t="shared" si="124"/>
        <v>1.7861232808330268E-2</v>
      </c>
      <c r="BY170" s="214">
        <f t="shared" si="125"/>
        <v>6.6853413834725844E-2</v>
      </c>
      <c r="BZ170" s="214">
        <f t="shared" si="126"/>
        <v>1.9626493576421676E-2</v>
      </c>
      <c r="CA170" s="295">
        <f t="shared" si="127"/>
        <v>5.261049260356728</v>
      </c>
      <c r="CB170" s="163">
        <f t="shared" si="140"/>
        <v>0.2</v>
      </c>
      <c r="CC170" s="163">
        <f t="shared" si="128"/>
        <v>0.54610492603567284</v>
      </c>
      <c r="CD170" s="163">
        <f t="shared" si="129"/>
        <v>0.22083333333333335</v>
      </c>
      <c r="CE170" s="165">
        <f t="shared" si="130"/>
        <v>4.4941110009877221</v>
      </c>
      <c r="CF170" s="163">
        <f>'Other Income'!$B$20/12</f>
        <v>1.0929316444444444</v>
      </c>
      <c r="CG170" s="302">
        <f t="shared" si="119"/>
        <v>5.7870426454321668</v>
      </c>
      <c r="CH170" s="295">
        <f t="shared" si="131"/>
        <v>4.9903414772244608</v>
      </c>
      <c r="CI170" s="163">
        <f t="shared" si="132"/>
        <v>0.2</v>
      </c>
      <c r="CJ170" s="163">
        <f t="shared" si="133"/>
        <v>0.51903414772244616</v>
      </c>
      <c r="CK170" s="163">
        <f t="shared" si="134"/>
        <v>0.22083333333333335</v>
      </c>
      <c r="CL170" s="165">
        <f t="shared" si="135"/>
        <v>4.2504739961686813</v>
      </c>
      <c r="CM170" s="296">
        <f t="shared" si="136"/>
        <v>5.543405640613126</v>
      </c>
    </row>
    <row r="171" spans="2:91" s="159" customFormat="1" x14ac:dyDescent="0.25">
      <c r="B171" s="257">
        <f t="shared" si="137"/>
        <v>150</v>
      </c>
      <c r="C171" s="255">
        <f t="shared" si="138"/>
        <v>49856</v>
      </c>
      <c r="D171" s="214">
        <f t="shared" si="139"/>
        <v>0.52514962412666888</v>
      </c>
      <c r="E171" s="214">
        <f t="shared" si="120"/>
        <v>0.16490137883333331</v>
      </c>
      <c r="F171" s="214">
        <f t="shared" si="120"/>
        <v>0.16101807799999998</v>
      </c>
      <c r="G171" s="214">
        <f t="shared" si="120"/>
        <v>9.9000000000000008E-3</v>
      </c>
      <c r="H171" s="214">
        <f t="shared" si="120"/>
        <v>1.8944812499999998E-2</v>
      </c>
      <c r="I171" s="214">
        <f t="shared" si="120"/>
        <v>3.2440924999999995E-2</v>
      </c>
      <c r="J171" s="214">
        <f t="shared" si="147"/>
        <v>5.7935418749999988E-2</v>
      </c>
      <c r="K171" s="214">
        <f t="shared" si="147"/>
        <v>5.9972068749999996E-2</v>
      </c>
      <c r="L171" s="214">
        <f t="shared" si="147"/>
        <v>2.4843162499999995E-2</v>
      </c>
      <c r="M171" s="214">
        <f t="shared" si="147"/>
        <v>3.364109374999999E-2</v>
      </c>
      <c r="N171" s="214">
        <f t="shared" si="147"/>
        <v>2.4796876983749994E-2</v>
      </c>
      <c r="O171" s="214">
        <f t="shared" si="147"/>
        <v>3.4999135937499995E-2</v>
      </c>
      <c r="P171" s="214">
        <f t="shared" si="147"/>
        <v>1.9749333333333334E-2</v>
      </c>
      <c r="Q171" s="214">
        <f t="shared" si="147"/>
        <v>0</v>
      </c>
      <c r="R171" s="214">
        <f t="shared" si="147"/>
        <v>4.6682486666666662E-2</v>
      </c>
      <c r="S171" s="214">
        <f t="shared" si="147"/>
        <v>8.7389477499999993E-2</v>
      </c>
      <c r="T171" s="214">
        <f t="shared" si="147"/>
        <v>0</v>
      </c>
      <c r="U171" s="214">
        <f t="shared" si="147"/>
        <v>0</v>
      </c>
      <c r="V171" s="214">
        <f t="shared" si="147"/>
        <v>1.6689949999999999E-2</v>
      </c>
      <c r="W171" s="214">
        <f t="shared" si="147"/>
        <v>1.8656066666666665E-2</v>
      </c>
      <c r="X171" s="214">
        <f t="shared" si="147"/>
        <v>1.7868077083333333E-2</v>
      </c>
      <c r="Y171" s="214">
        <f t="shared" si="147"/>
        <v>1.4406433333333335E-2</v>
      </c>
      <c r="Z171" s="214">
        <f t="shared" si="147"/>
        <v>2.6054208333333335E-2</v>
      </c>
      <c r="AA171" s="214">
        <f t="shared" si="147"/>
        <v>2.9756249999999995E-2</v>
      </c>
      <c r="AB171" s="214">
        <f t="shared" si="147"/>
        <v>2.8530292499999995E-2</v>
      </c>
      <c r="AC171" s="214">
        <f t="shared" si="147"/>
        <v>1.4957475E-2</v>
      </c>
      <c r="AD171" s="214">
        <f t="shared" si="147"/>
        <v>9.56498125E-3</v>
      </c>
      <c r="AE171" s="214">
        <f t="shared" si="147"/>
        <v>0</v>
      </c>
      <c r="AF171" s="214">
        <f t="shared" si="147"/>
        <v>0.16147690997760006</v>
      </c>
      <c r="AG171" s="214">
        <f t="shared" si="147"/>
        <v>0.17964099400000003</v>
      </c>
      <c r="AH171" s="214">
        <f t="shared" si="147"/>
        <v>0</v>
      </c>
      <c r="AI171" s="214">
        <f t="shared" si="147"/>
        <v>7.3829999999999998E-3</v>
      </c>
      <c r="AJ171" s="214">
        <f t="shared" si="147"/>
        <v>2.35934E-2</v>
      </c>
      <c r="AK171" s="214">
        <f t="shared" si="147"/>
        <v>0</v>
      </c>
      <c r="AL171" s="214">
        <f t="shared" si="147"/>
        <v>1.8825787499999996E-2</v>
      </c>
      <c r="AM171" s="214">
        <f t="shared" si="147"/>
        <v>2.2912312499999993E-2</v>
      </c>
      <c r="AN171" s="214">
        <f t="shared" si="147"/>
        <v>4.7421543749999996E-2</v>
      </c>
      <c r="AO171" s="214">
        <f t="shared" si="147"/>
        <v>2.9956652833333333E-2</v>
      </c>
      <c r="AP171" s="214">
        <f t="shared" si="147"/>
        <v>0.13890151374999998</v>
      </c>
      <c r="AQ171" s="214">
        <f t="shared" si="147"/>
        <v>0</v>
      </c>
      <c r="AR171" s="214">
        <f t="shared" si="147"/>
        <v>4.0790323762499997E-2</v>
      </c>
      <c r="AS171" s="214">
        <f t="shared" si="147"/>
        <v>2.0293762499999996E-2</v>
      </c>
      <c r="AT171" s="214">
        <f t="shared" si="147"/>
        <v>1.5897552083333336E-2</v>
      </c>
      <c r="AU171" s="214">
        <f t="shared" si="147"/>
        <v>3.2035358333333333E-2</v>
      </c>
      <c r="AV171" s="214">
        <f t="shared" si="147"/>
        <v>3.9146E-2</v>
      </c>
      <c r="AW171" s="214">
        <f t="shared" si="147"/>
        <v>3.8346328333333332E-2</v>
      </c>
      <c r="AX171" s="214">
        <f t="shared" si="147"/>
        <v>0.14040500732142852</v>
      </c>
      <c r="AY171" s="214">
        <f t="shared" si="147"/>
        <v>5.2265199999999998E-2</v>
      </c>
      <c r="AZ171" s="214">
        <f t="shared" si="147"/>
        <v>5.8454499999999993E-2</v>
      </c>
      <c r="BA171" s="214">
        <f t="shared" si="147"/>
        <v>0.14498785271666664</v>
      </c>
      <c r="BB171" s="214">
        <f t="shared" si="147"/>
        <v>0.3295575435264001</v>
      </c>
      <c r="BC171" s="214">
        <f t="shared" si="147"/>
        <v>0.10487802857142857</v>
      </c>
      <c r="BD171" s="214">
        <f t="shared" si="147"/>
        <v>0.76098728223420997</v>
      </c>
      <c r="BE171" s="214">
        <f t="shared" si="147"/>
        <v>1.7476837499999998E-2</v>
      </c>
      <c r="BF171" s="214">
        <f t="shared" si="147"/>
        <v>0</v>
      </c>
      <c r="BG171" s="214">
        <f t="shared" si="147"/>
        <v>5.5570432692307672E-2</v>
      </c>
      <c r="BH171" s="214">
        <f t="shared" si="147"/>
        <v>7.1769650416666664E-2</v>
      </c>
      <c r="BI171" s="214">
        <f t="shared" si="147"/>
        <v>0</v>
      </c>
      <c r="BJ171" s="214">
        <f t="shared" si="147"/>
        <v>0</v>
      </c>
      <c r="BK171" s="214">
        <f t="shared" si="147"/>
        <v>3.5398916666666662E-2</v>
      </c>
      <c r="BL171" s="214">
        <f t="shared" si="147"/>
        <v>3.7034790623999995E-2</v>
      </c>
      <c r="BM171" s="214">
        <f t="shared" si="147"/>
        <v>0.14752487499999997</v>
      </c>
      <c r="BN171" s="214">
        <f t="shared" si="147"/>
        <v>0.31482112499999998</v>
      </c>
      <c r="BO171" s="214">
        <f t="shared" si="147"/>
        <v>9.2085674999999978E-2</v>
      </c>
      <c r="BP171" s="214">
        <f t="shared" si="147"/>
        <v>9.4927947916666658E-2</v>
      </c>
      <c r="BQ171" s="214">
        <f t="shared" si="147"/>
        <v>0.12250854166666666</v>
      </c>
      <c r="BR171" s="214">
        <f t="shared" si="147"/>
        <v>9.0456924250000001E-2</v>
      </c>
      <c r="BS171" s="214">
        <f t="shared" si="147"/>
        <v>1.2937499999999999E-2</v>
      </c>
      <c r="BT171" s="214">
        <f t="shared" si="147"/>
        <v>7.0977999999999996E-3</v>
      </c>
      <c r="BU171" s="214">
        <f t="shared" si="147"/>
        <v>3.7260000000000001E-3</v>
      </c>
      <c r="BV171" s="214">
        <f t="shared" si="122"/>
        <v>0.11546257969645436</v>
      </c>
      <c r="BW171" s="214">
        <f t="shared" si="123"/>
        <v>5.0904063216335407E-2</v>
      </c>
      <c r="BX171" s="214">
        <f t="shared" si="124"/>
        <v>1.7861232808330268E-2</v>
      </c>
      <c r="BY171" s="214">
        <f t="shared" si="125"/>
        <v>6.6853413834725844E-2</v>
      </c>
      <c r="BZ171" s="214">
        <f t="shared" si="126"/>
        <v>1.9626493576421676E-2</v>
      </c>
      <c r="CA171" s="295">
        <f t="shared" si="127"/>
        <v>5.261049260356728</v>
      </c>
      <c r="CB171" s="163">
        <f t="shared" si="140"/>
        <v>0.2</v>
      </c>
      <c r="CC171" s="163">
        <f t="shared" si="128"/>
        <v>0.54610492603567284</v>
      </c>
      <c r="CD171" s="163">
        <f t="shared" si="129"/>
        <v>0.22083333333333335</v>
      </c>
      <c r="CE171" s="165">
        <f t="shared" si="130"/>
        <v>4.4941110009877221</v>
      </c>
      <c r="CF171" s="163">
        <f>'Other Income'!$B$20/12</f>
        <v>1.0929316444444444</v>
      </c>
      <c r="CG171" s="302">
        <f t="shared" si="119"/>
        <v>5.7870426454321668</v>
      </c>
      <c r="CH171" s="295">
        <f t="shared" si="131"/>
        <v>4.9903414772244608</v>
      </c>
      <c r="CI171" s="163">
        <f t="shared" si="132"/>
        <v>0.2</v>
      </c>
      <c r="CJ171" s="163">
        <f t="shared" si="133"/>
        <v>0.51903414772244616</v>
      </c>
      <c r="CK171" s="163">
        <f t="shared" si="134"/>
        <v>0.22083333333333335</v>
      </c>
      <c r="CL171" s="165">
        <f t="shared" si="135"/>
        <v>4.2504739961686813</v>
      </c>
      <c r="CM171" s="296">
        <f t="shared" si="136"/>
        <v>5.543405640613126</v>
      </c>
    </row>
    <row r="172" spans="2:91" s="159" customFormat="1" x14ac:dyDescent="0.25">
      <c r="B172" s="257">
        <f t="shared" si="137"/>
        <v>151</v>
      </c>
      <c r="C172" s="255">
        <f t="shared" si="138"/>
        <v>49887</v>
      </c>
      <c r="D172" s="214">
        <f t="shared" si="139"/>
        <v>0.52514962412666888</v>
      </c>
      <c r="E172" s="214">
        <f t="shared" si="120"/>
        <v>0.16490137883333331</v>
      </c>
      <c r="F172" s="214">
        <f t="shared" si="120"/>
        <v>0.16101807799999998</v>
      </c>
      <c r="G172" s="214">
        <f t="shared" si="120"/>
        <v>9.9000000000000008E-3</v>
      </c>
      <c r="H172" s="214">
        <f t="shared" si="120"/>
        <v>1.8944812499999998E-2</v>
      </c>
      <c r="I172" s="214">
        <f t="shared" si="120"/>
        <v>3.2440924999999995E-2</v>
      </c>
      <c r="J172" s="214">
        <f t="shared" si="147"/>
        <v>5.7935418749999988E-2</v>
      </c>
      <c r="K172" s="214">
        <f t="shared" si="147"/>
        <v>5.9972068749999996E-2</v>
      </c>
      <c r="L172" s="214">
        <f t="shared" si="147"/>
        <v>2.4843162499999995E-2</v>
      </c>
      <c r="M172" s="214">
        <f t="shared" si="147"/>
        <v>3.364109374999999E-2</v>
      </c>
      <c r="N172" s="214">
        <f t="shared" si="147"/>
        <v>2.4796876983749994E-2</v>
      </c>
      <c r="O172" s="214">
        <f t="shared" si="147"/>
        <v>3.4999135937499995E-2</v>
      </c>
      <c r="P172" s="214">
        <f t="shared" si="147"/>
        <v>1.9749333333333334E-2</v>
      </c>
      <c r="Q172" s="214">
        <f t="shared" si="147"/>
        <v>0</v>
      </c>
      <c r="R172" s="214">
        <f t="shared" si="147"/>
        <v>4.6682486666666662E-2</v>
      </c>
      <c r="S172" s="214">
        <f t="shared" si="147"/>
        <v>8.7389477499999993E-2</v>
      </c>
      <c r="T172" s="214">
        <f t="shared" si="147"/>
        <v>0</v>
      </c>
      <c r="U172" s="214">
        <f t="shared" si="147"/>
        <v>0</v>
      </c>
      <c r="V172" s="214">
        <f t="shared" si="147"/>
        <v>1.6689949999999999E-2</v>
      </c>
      <c r="W172" s="214">
        <f t="shared" si="147"/>
        <v>1.8656066666666665E-2</v>
      </c>
      <c r="X172" s="214">
        <f t="shared" si="147"/>
        <v>1.7868077083333333E-2</v>
      </c>
      <c r="Y172" s="214">
        <f t="shared" si="147"/>
        <v>1.4406433333333335E-2</v>
      </c>
      <c r="Z172" s="214">
        <f t="shared" si="147"/>
        <v>2.6054208333333335E-2</v>
      </c>
      <c r="AA172" s="214">
        <f t="shared" si="147"/>
        <v>2.9756249999999995E-2</v>
      </c>
      <c r="AB172" s="214">
        <f t="shared" si="147"/>
        <v>2.8530292499999995E-2</v>
      </c>
      <c r="AC172" s="214">
        <f t="shared" si="147"/>
        <v>1.4957475E-2</v>
      </c>
      <c r="AD172" s="214">
        <f t="shared" si="147"/>
        <v>9.56498125E-3</v>
      </c>
      <c r="AE172" s="214">
        <f t="shared" si="147"/>
        <v>0</v>
      </c>
      <c r="AF172" s="214">
        <f t="shared" si="147"/>
        <v>0.16147690997760006</v>
      </c>
      <c r="AG172" s="214">
        <f t="shared" si="147"/>
        <v>0.17964099400000003</v>
      </c>
      <c r="AH172" s="214">
        <f t="shared" si="147"/>
        <v>0</v>
      </c>
      <c r="AI172" s="214">
        <f t="shared" si="147"/>
        <v>7.3829999999999998E-3</v>
      </c>
      <c r="AJ172" s="214">
        <f t="shared" si="147"/>
        <v>2.35934E-2</v>
      </c>
      <c r="AK172" s="214">
        <f t="shared" si="147"/>
        <v>0</v>
      </c>
      <c r="AL172" s="214">
        <f t="shared" si="147"/>
        <v>1.8825787499999996E-2</v>
      </c>
      <c r="AM172" s="214">
        <f t="shared" si="147"/>
        <v>2.2912312499999993E-2</v>
      </c>
      <c r="AN172" s="214">
        <f t="shared" si="147"/>
        <v>4.7421543749999996E-2</v>
      </c>
      <c r="AO172" s="214">
        <f t="shared" si="147"/>
        <v>2.9956652833333333E-2</v>
      </c>
      <c r="AP172" s="214">
        <f t="shared" si="147"/>
        <v>0.13890151374999998</v>
      </c>
      <c r="AQ172" s="214">
        <f t="shared" si="147"/>
        <v>0</v>
      </c>
      <c r="AR172" s="214">
        <f t="shared" si="147"/>
        <v>4.0790323762499997E-2</v>
      </c>
      <c r="AS172" s="214">
        <f t="shared" si="147"/>
        <v>2.0293762499999996E-2</v>
      </c>
      <c r="AT172" s="214">
        <f t="shared" si="147"/>
        <v>1.5897552083333336E-2</v>
      </c>
      <c r="AU172" s="214">
        <f t="shared" si="147"/>
        <v>3.2035358333333333E-2</v>
      </c>
      <c r="AV172" s="214">
        <f t="shared" si="147"/>
        <v>3.9146E-2</v>
      </c>
      <c r="AW172" s="214">
        <f t="shared" si="147"/>
        <v>3.8346328333333332E-2</v>
      </c>
      <c r="AX172" s="214">
        <f t="shared" si="147"/>
        <v>0.14040500732142852</v>
      </c>
      <c r="AY172" s="214">
        <f t="shared" si="147"/>
        <v>5.2265199999999998E-2</v>
      </c>
      <c r="AZ172" s="214">
        <f t="shared" si="147"/>
        <v>5.8454499999999993E-2</v>
      </c>
      <c r="BA172" s="214">
        <f t="shared" si="147"/>
        <v>0.14498785271666664</v>
      </c>
      <c r="BB172" s="214">
        <f t="shared" si="147"/>
        <v>0.3295575435264001</v>
      </c>
      <c r="BC172" s="214">
        <f t="shared" si="147"/>
        <v>0.10487802857142857</v>
      </c>
      <c r="BD172" s="214">
        <f t="shared" si="147"/>
        <v>0.76098728223420997</v>
      </c>
      <c r="BE172" s="214">
        <f t="shared" si="147"/>
        <v>1.7476837499999998E-2</v>
      </c>
      <c r="BF172" s="214">
        <f t="shared" si="147"/>
        <v>0</v>
      </c>
      <c r="BG172" s="214">
        <f t="shared" si="147"/>
        <v>5.5570432692307672E-2</v>
      </c>
      <c r="BH172" s="214">
        <f t="shared" si="147"/>
        <v>7.1769650416666664E-2</v>
      </c>
      <c r="BI172" s="214">
        <f t="shared" si="147"/>
        <v>0</v>
      </c>
      <c r="BJ172" s="214">
        <f t="shared" si="147"/>
        <v>0</v>
      </c>
      <c r="BK172" s="214">
        <f t="shared" si="147"/>
        <v>3.5398916666666662E-2</v>
      </c>
      <c r="BL172" s="214">
        <f t="shared" si="147"/>
        <v>3.7034790623999995E-2</v>
      </c>
      <c r="BM172" s="214">
        <f t="shared" si="147"/>
        <v>0.14752487499999997</v>
      </c>
      <c r="BN172" s="214">
        <f t="shared" si="147"/>
        <v>0.31482112499999998</v>
      </c>
      <c r="BO172" s="214">
        <f t="shared" si="147"/>
        <v>9.2085674999999978E-2</v>
      </c>
      <c r="BP172" s="214">
        <f t="shared" si="147"/>
        <v>9.4927947916666658E-2</v>
      </c>
      <c r="BQ172" s="214">
        <f t="shared" si="147"/>
        <v>0.12250854166666666</v>
      </c>
      <c r="BR172" s="214">
        <f t="shared" si="147"/>
        <v>9.0456924250000001E-2</v>
      </c>
      <c r="BS172" s="214">
        <f t="shared" si="147"/>
        <v>1.2937499999999999E-2</v>
      </c>
      <c r="BT172" s="214">
        <f t="shared" si="147"/>
        <v>7.0977999999999996E-3</v>
      </c>
      <c r="BU172" s="214">
        <f t="shared" si="147"/>
        <v>3.7260000000000001E-3</v>
      </c>
      <c r="BV172" s="214">
        <f t="shared" si="122"/>
        <v>0.11546257969645436</v>
      </c>
      <c r="BW172" s="214">
        <f t="shared" si="123"/>
        <v>5.0904063216335407E-2</v>
      </c>
      <c r="BX172" s="214">
        <f t="shared" si="124"/>
        <v>1.7861232808330268E-2</v>
      </c>
      <c r="BY172" s="214">
        <f t="shared" si="125"/>
        <v>6.6853413834725844E-2</v>
      </c>
      <c r="BZ172" s="214">
        <f t="shared" si="126"/>
        <v>1.9626493576421676E-2</v>
      </c>
      <c r="CA172" s="295">
        <f t="shared" si="127"/>
        <v>5.261049260356728</v>
      </c>
      <c r="CB172" s="163">
        <f t="shared" si="140"/>
        <v>0.2</v>
      </c>
      <c r="CC172" s="163">
        <f t="shared" si="128"/>
        <v>0.54610492603567284</v>
      </c>
      <c r="CD172" s="163">
        <f t="shared" si="129"/>
        <v>0.22083333333333335</v>
      </c>
      <c r="CE172" s="165">
        <f t="shared" si="130"/>
        <v>4.4941110009877221</v>
      </c>
      <c r="CF172" s="163">
        <f>'Other Income'!$B$20/12</f>
        <v>1.0929316444444444</v>
      </c>
      <c r="CG172" s="302">
        <f t="shared" si="119"/>
        <v>5.7870426454321668</v>
      </c>
      <c r="CH172" s="295">
        <f t="shared" si="131"/>
        <v>4.9903414772244608</v>
      </c>
      <c r="CI172" s="163">
        <f t="shared" si="132"/>
        <v>0.2</v>
      </c>
      <c r="CJ172" s="163">
        <f t="shared" si="133"/>
        <v>0.51903414772244616</v>
      </c>
      <c r="CK172" s="163">
        <f t="shared" si="134"/>
        <v>0.22083333333333335</v>
      </c>
      <c r="CL172" s="165">
        <f t="shared" si="135"/>
        <v>4.2504739961686813</v>
      </c>
      <c r="CM172" s="296">
        <f t="shared" si="136"/>
        <v>5.543405640613126</v>
      </c>
    </row>
    <row r="173" spans="2:91" s="159" customFormat="1" x14ac:dyDescent="0.25">
      <c r="B173" s="257">
        <f t="shared" si="137"/>
        <v>152</v>
      </c>
      <c r="C173" s="255">
        <f t="shared" si="138"/>
        <v>49918</v>
      </c>
      <c r="D173" s="214">
        <f t="shared" si="139"/>
        <v>0.52514962412666888</v>
      </c>
      <c r="E173" s="214">
        <f t="shared" si="120"/>
        <v>0.16490137883333331</v>
      </c>
      <c r="F173" s="214">
        <f t="shared" si="120"/>
        <v>0.16101807799999998</v>
      </c>
      <c r="G173" s="214">
        <f t="shared" si="120"/>
        <v>9.9000000000000008E-3</v>
      </c>
      <c r="H173" s="214">
        <f t="shared" si="120"/>
        <v>1.8944812499999998E-2</v>
      </c>
      <c r="I173" s="214">
        <f t="shared" si="120"/>
        <v>3.2440924999999995E-2</v>
      </c>
      <c r="J173" s="214">
        <f t="shared" si="147"/>
        <v>5.7935418749999988E-2</v>
      </c>
      <c r="K173" s="214">
        <f t="shared" si="147"/>
        <v>5.9972068749999996E-2</v>
      </c>
      <c r="L173" s="214">
        <f t="shared" si="147"/>
        <v>2.4843162499999995E-2</v>
      </c>
      <c r="M173" s="214">
        <f t="shared" si="147"/>
        <v>3.364109374999999E-2</v>
      </c>
      <c r="N173" s="214">
        <f t="shared" si="147"/>
        <v>2.4796876983749994E-2</v>
      </c>
      <c r="O173" s="214">
        <f t="shared" si="147"/>
        <v>3.4999135937499995E-2</v>
      </c>
      <c r="P173" s="214">
        <f t="shared" si="147"/>
        <v>1.9749333333333334E-2</v>
      </c>
      <c r="Q173" s="214">
        <f t="shared" si="147"/>
        <v>0</v>
      </c>
      <c r="R173" s="214">
        <f t="shared" si="147"/>
        <v>4.6682486666666662E-2</v>
      </c>
      <c r="S173" s="214">
        <f t="shared" si="147"/>
        <v>8.7389477499999993E-2</v>
      </c>
      <c r="T173" s="214">
        <f t="shared" si="147"/>
        <v>0</v>
      </c>
      <c r="U173" s="214">
        <f t="shared" si="147"/>
        <v>0</v>
      </c>
      <c r="V173" s="214">
        <f t="shared" si="147"/>
        <v>1.6689949999999999E-2</v>
      </c>
      <c r="W173" s="214">
        <f t="shared" si="147"/>
        <v>1.8656066666666665E-2</v>
      </c>
      <c r="X173" s="214">
        <f t="shared" si="147"/>
        <v>1.7868077083333333E-2</v>
      </c>
      <c r="Y173" s="214">
        <f t="shared" si="147"/>
        <v>1.4406433333333335E-2</v>
      </c>
      <c r="Z173" s="214">
        <f t="shared" si="147"/>
        <v>2.6054208333333335E-2</v>
      </c>
      <c r="AA173" s="214">
        <f t="shared" si="147"/>
        <v>2.9756249999999995E-2</v>
      </c>
      <c r="AB173" s="214">
        <f t="shared" si="147"/>
        <v>2.8530292499999995E-2</v>
      </c>
      <c r="AC173" s="214">
        <f t="shared" si="147"/>
        <v>1.4957475E-2</v>
      </c>
      <c r="AD173" s="214">
        <f t="shared" si="147"/>
        <v>9.56498125E-3</v>
      </c>
      <c r="AE173" s="214">
        <f t="shared" si="147"/>
        <v>0</v>
      </c>
      <c r="AF173" s="214">
        <f t="shared" si="147"/>
        <v>0.16147690997760006</v>
      </c>
      <c r="AG173" s="214">
        <f t="shared" si="147"/>
        <v>0.17964099400000003</v>
      </c>
      <c r="AH173" s="214">
        <f t="shared" si="147"/>
        <v>0</v>
      </c>
      <c r="AI173" s="214">
        <f t="shared" si="147"/>
        <v>7.3829999999999998E-3</v>
      </c>
      <c r="AJ173" s="214">
        <f t="shared" si="147"/>
        <v>2.35934E-2</v>
      </c>
      <c r="AK173" s="214">
        <f t="shared" si="147"/>
        <v>0</v>
      </c>
      <c r="AL173" s="214">
        <f t="shared" si="147"/>
        <v>1.8825787499999996E-2</v>
      </c>
      <c r="AM173" s="214">
        <f t="shared" si="147"/>
        <v>2.2912312499999993E-2</v>
      </c>
      <c r="AN173" s="214">
        <f t="shared" si="147"/>
        <v>4.7421543749999996E-2</v>
      </c>
      <c r="AO173" s="214">
        <f t="shared" si="147"/>
        <v>2.9956652833333333E-2</v>
      </c>
      <c r="AP173" s="214">
        <f t="shared" si="147"/>
        <v>0.13890151374999998</v>
      </c>
      <c r="AQ173" s="214">
        <f t="shared" si="147"/>
        <v>0</v>
      </c>
      <c r="AR173" s="214">
        <f t="shared" si="147"/>
        <v>4.0790323762499997E-2</v>
      </c>
      <c r="AS173" s="214">
        <f t="shared" si="147"/>
        <v>2.0293762499999996E-2</v>
      </c>
      <c r="AT173" s="214">
        <f t="shared" si="147"/>
        <v>1.5897552083333336E-2</v>
      </c>
      <c r="AU173" s="214">
        <f t="shared" si="147"/>
        <v>3.2035358333333333E-2</v>
      </c>
      <c r="AV173" s="214">
        <f t="shared" si="147"/>
        <v>3.9146E-2</v>
      </c>
      <c r="AW173" s="214">
        <f t="shared" si="147"/>
        <v>3.8346328333333332E-2</v>
      </c>
      <c r="AX173" s="214">
        <f t="shared" si="147"/>
        <v>0.14040500732142852</v>
      </c>
      <c r="AY173" s="214">
        <f t="shared" si="147"/>
        <v>5.2265199999999998E-2</v>
      </c>
      <c r="AZ173" s="214">
        <f t="shared" si="147"/>
        <v>5.8454499999999993E-2</v>
      </c>
      <c r="BA173" s="214">
        <f t="shared" si="147"/>
        <v>0.14498785271666664</v>
      </c>
      <c r="BB173" s="214">
        <f t="shared" si="147"/>
        <v>0.3295575435264001</v>
      </c>
      <c r="BC173" s="214">
        <f t="shared" si="147"/>
        <v>0.10487802857142857</v>
      </c>
      <c r="BD173" s="214">
        <f t="shared" si="147"/>
        <v>0.76098728223420997</v>
      </c>
      <c r="BE173" s="214">
        <f t="shared" si="147"/>
        <v>1.7476837499999998E-2</v>
      </c>
      <c r="BF173" s="214">
        <f t="shared" si="147"/>
        <v>0</v>
      </c>
      <c r="BG173" s="214">
        <f t="shared" si="147"/>
        <v>5.5570432692307672E-2</v>
      </c>
      <c r="BH173" s="214">
        <f t="shared" si="147"/>
        <v>7.1769650416666664E-2</v>
      </c>
      <c r="BI173" s="214">
        <f t="shared" si="147"/>
        <v>0</v>
      </c>
      <c r="BJ173" s="214">
        <f t="shared" si="147"/>
        <v>0</v>
      </c>
      <c r="BK173" s="214">
        <f t="shared" si="147"/>
        <v>3.5398916666666662E-2</v>
      </c>
      <c r="BL173" s="214">
        <f t="shared" si="147"/>
        <v>3.7034790623999995E-2</v>
      </c>
      <c r="BM173" s="214">
        <f t="shared" si="147"/>
        <v>0.14752487499999997</v>
      </c>
      <c r="BN173" s="214">
        <f t="shared" si="147"/>
        <v>0.31482112499999998</v>
      </c>
      <c r="BO173" s="214">
        <f t="shared" si="147"/>
        <v>9.2085674999999978E-2</v>
      </c>
      <c r="BP173" s="214">
        <f t="shared" si="147"/>
        <v>9.4927947916666658E-2</v>
      </c>
      <c r="BQ173" s="214">
        <f t="shared" si="147"/>
        <v>0.12250854166666666</v>
      </c>
      <c r="BR173" s="214">
        <f t="shared" si="147"/>
        <v>9.0456924250000001E-2</v>
      </c>
      <c r="BS173" s="214">
        <f t="shared" si="147"/>
        <v>1.2937499999999999E-2</v>
      </c>
      <c r="BT173" s="214">
        <f t="shared" si="147"/>
        <v>7.0977999999999996E-3</v>
      </c>
      <c r="BU173" s="214">
        <f t="shared" si="147"/>
        <v>3.7260000000000001E-3</v>
      </c>
      <c r="BV173" s="214">
        <f t="shared" si="122"/>
        <v>0.11546257969645436</v>
      </c>
      <c r="BW173" s="214">
        <f t="shared" si="123"/>
        <v>5.0904063216335407E-2</v>
      </c>
      <c r="BX173" s="214">
        <f t="shared" si="124"/>
        <v>1.7861232808330268E-2</v>
      </c>
      <c r="BY173" s="214">
        <f t="shared" si="125"/>
        <v>6.6853413834725844E-2</v>
      </c>
      <c r="BZ173" s="214">
        <f t="shared" si="126"/>
        <v>1.9626493576421676E-2</v>
      </c>
      <c r="CA173" s="295">
        <f t="shared" si="127"/>
        <v>5.261049260356728</v>
      </c>
      <c r="CB173" s="163">
        <f t="shared" si="140"/>
        <v>0.2</v>
      </c>
      <c r="CC173" s="163">
        <f t="shared" si="128"/>
        <v>0.54610492603567284</v>
      </c>
      <c r="CD173" s="163">
        <f t="shared" si="129"/>
        <v>0.22083333333333335</v>
      </c>
      <c r="CE173" s="165">
        <f t="shared" si="130"/>
        <v>4.4941110009877221</v>
      </c>
      <c r="CF173" s="163">
        <f>'Other Income'!$B$20/12</f>
        <v>1.0929316444444444</v>
      </c>
      <c r="CG173" s="302">
        <f t="shared" si="119"/>
        <v>5.7870426454321668</v>
      </c>
      <c r="CH173" s="295">
        <f t="shared" si="131"/>
        <v>4.9903414772244608</v>
      </c>
      <c r="CI173" s="163">
        <f t="shared" si="132"/>
        <v>0.2</v>
      </c>
      <c r="CJ173" s="163">
        <f t="shared" si="133"/>
        <v>0.51903414772244616</v>
      </c>
      <c r="CK173" s="163">
        <f t="shared" si="134"/>
        <v>0.22083333333333335</v>
      </c>
      <c r="CL173" s="165">
        <f t="shared" si="135"/>
        <v>4.2504739961686813</v>
      </c>
      <c r="CM173" s="296">
        <f t="shared" si="136"/>
        <v>5.543405640613126</v>
      </c>
    </row>
    <row r="174" spans="2:91" s="159" customFormat="1" x14ac:dyDescent="0.25">
      <c r="B174" s="257">
        <f t="shared" si="137"/>
        <v>153</v>
      </c>
      <c r="C174" s="255">
        <f t="shared" si="138"/>
        <v>49948</v>
      </c>
      <c r="D174" s="214">
        <f t="shared" si="139"/>
        <v>0.52514962412666888</v>
      </c>
      <c r="E174" s="214">
        <f t="shared" si="120"/>
        <v>0.16490137883333331</v>
      </c>
      <c r="F174" s="214">
        <f t="shared" si="120"/>
        <v>0.16101807799999998</v>
      </c>
      <c r="G174" s="214">
        <f t="shared" si="120"/>
        <v>9.9000000000000008E-3</v>
      </c>
      <c r="H174" s="214">
        <f t="shared" si="120"/>
        <v>1.8944812499999998E-2</v>
      </c>
      <c r="I174" s="214">
        <f t="shared" si="120"/>
        <v>3.2440924999999995E-2</v>
      </c>
      <c r="J174" s="214">
        <f t="shared" si="147"/>
        <v>5.7935418749999988E-2</v>
      </c>
      <c r="K174" s="214">
        <f t="shared" si="147"/>
        <v>5.9972068749999996E-2</v>
      </c>
      <c r="L174" s="214">
        <f t="shared" si="147"/>
        <v>2.4843162499999995E-2</v>
      </c>
      <c r="M174" s="214">
        <f t="shared" si="147"/>
        <v>3.364109374999999E-2</v>
      </c>
      <c r="N174" s="214">
        <f t="shared" si="147"/>
        <v>2.4796876983749994E-2</v>
      </c>
      <c r="O174" s="214">
        <f t="shared" si="147"/>
        <v>3.4999135937499995E-2</v>
      </c>
      <c r="P174" s="214">
        <f t="shared" si="147"/>
        <v>1.9749333333333334E-2</v>
      </c>
      <c r="Q174" s="214">
        <f t="shared" si="147"/>
        <v>0</v>
      </c>
      <c r="R174" s="214">
        <f t="shared" si="147"/>
        <v>4.6682486666666662E-2</v>
      </c>
      <c r="S174" s="214">
        <f t="shared" si="147"/>
        <v>8.7389477499999993E-2</v>
      </c>
      <c r="T174" s="214">
        <f t="shared" si="147"/>
        <v>0</v>
      </c>
      <c r="U174" s="214">
        <f t="shared" si="147"/>
        <v>0</v>
      </c>
      <c r="V174" s="214">
        <f t="shared" si="147"/>
        <v>1.6689949999999999E-2</v>
      </c>
      <c r="W174" s="214">
        <f t="shared" si="147"/>
        <v>1.8656066666666665E-2</v>
      </c>
      <c r="X174" s="214">
        <f t="shared" si="147"/>
        <v>1.7868077083333333E-2</v>
      </c>
      <c r="Y174" s="214">
        <f t="shared" si="147"/>
        <v>1.4406433333333335E-2</v>
      </c>
      <c r="Z174" s="214">
        <f t="shared" si="147"/>
        <v>2.6054208333333335E-2</v>
      </c>
      <c r="AA174" s="214">
        <f t="shared" si="147"/>
        <v>2.9756249999999995E-2</v>
      </c>
      <c r="AB174" s="214">
        <f t="shared" si="147"/>
        <v>2.8530292499999995E-2</v>
      </c>
      <c r="AC174" s="214">
        <f t="shared" si="147"/>
        <v>1.4957475E-2</v>
      </c>
      <c r="AD174" s="214">
        <f t="shared" si="147"/>
        <v>9.56498125E-3</v>
      </c>
      <c r="AE174" s="214">
        <f t="shared" si="147"/>
        <v>0</v>
      </c>
      <c r="AF174" s="214">
        <f t="shared" si="147"/>
        <v>0.16147690997760006</v>
      </c>
      <c r="AG174" s="214">
        <f t="shared" si="147"/>
        <v>0.17964099400000003</v>
      </c>
      <c r="AH174" s="214">
        <f t="shared" si="147"/>
        <v>0</v>
      </c>
      <c r="AI174" s="214">
        <f t="shared" si="147"/>
        <v>7.3829999999999998E-3</v>
      </c>
      <c r="AJ174" s="214">
        <f t="shared" si="147"/>
        <v>2.35934E-2</v>
      </c>
      <c r="AK174" s="214">
        <f t="shared" si="147"/>
        <v>0</v>
      </c>
      <c r="AL174" s="214">
        <f t="shared" si="147"/>
        <v>1.8825787499999996E-2</v>
      </c>
      <c r="AM174" s="214">
        <f t="shared" si="147"/>
        <v>2.2912312499999993E-2</v>
      </c>
      <c r="AN174" s="214">
        <f t="shared" si="147"/>
        <v>4.7421543749999996E-2</v>
      </c>
      <c r="AO174" s="214">
        <f t="shared" si="147"/>
        <v>2.9956652833333333E-2</v>
      </c>
      <c r="AP174" s="214">
        <f t="shared" si="147"/>
        <v>0.13890151374999998</v>
      </c>
      <c r="AQ174" s="214">
        <f t="shared" si="147"/>
        <v>0</v>
      </c>
      <c r="AR174" s="214">
        <f t="shared" si="147"/>
        <v>4.0790323762499997E-2</v>
      </c>
      <c r="AS174" s="214">
        <f t="shared" si="147"/>
        <v>2.0293762499999996E-2</v>
      </c>
      <c r="AT174" s="214">
        <f t="shared" si="147"/>
        <v>1.5897552083333336E-2</v>
      </c>
      <c r="AU174" s="214">
        <f t="shared" si="147"/>
        <v>3.2035358333333333E-2</v>
      </c>
      <c r="AV174" s="214">
        <f t="shared" si="147"/>
        <v>3.9146E-2</v>
      </c>
      <c r="AW174" s="214">
        <f t="shared" si="147"/>
        <v>3.8346328333333332E-2</v>
      </c>
      <c r="AX174" s="214">
        <f t="shared" si="147"/>
        <v>0.14040500732142852</v>
      </c>
      <c r="AY174" s="214">
        <f t="shared" si="147"/>
        <v>5.2265199999999998E-2</v>
      </c>
      <c r="AZ174" s="214">
        <f t="shared" si="147"/>
        <v>5.8454499999999993E-2</v>
      </c>
      <c r="BA174" s="214">
        <f t="shared" si="147"/>
        <v>0.14498785271666664</v>
      </c>
      <c r="BB174" s="214">
        <f t="shared" si="147"/>
        <v>0.3295575435264001</v>
      </c>
      <c r="BC174" s="214">
        <f t="shared" si="147"/>
        <v>0.10487802857142857</v>
      </c>
      <c r="BD174" s="214">
        <f t="shared" si="147"/>
        <v>0.76098728223420997</v>
      </c>
      <c r="BE174" s="214">
        <f t="shared" si="147"/>
        <v>1.7476837499999998E-2</v>
      </c>
      <c r="BF174" s="214">
        <f t="shared" si="147"/>
        <v>0</v>
      </c>
      <c r="BG174" s="214">
        <f t="shared" si="147"/>
        <v>5.5570432692307672E-2</v>
      </c>
      <c r="BH174" s="214">
        <f t="shared" si="147"/>
        <v>7.1769650416666664E-2</v>
      </c>
      <c r="BI174" s="214">
        <f t="shared" si="147"/>
        <v>0</v>
      </c>
      <c r="BJ174" s="214">
        <f t="shared" si="147"/>
        <v>0</v>
      </c>
      <c r="BK174" s="214">
        <f t="shared" si="147"/>
        <v>3.5398916666666662E-2</v>
      </c>
      <c r="BL174" s="214">
        <f t="shared" si="147"/>
        <v>3.7034790623999995E-2</v>
      </c>
      <c r="BM174" s="214">
        <f t="shared" si="147"/>
        <v>0.14752487499999997</v>
      </c>
      <c r="BN174" s="214">
        <f t="shared" si="147"/>
        <v>0.31482112499999998</v>
      </c>
      <c r="BO174" s="214">
        <f t="shared" si="147"/>
        <v>9.2085674999999978E-2</v>
      </c>
      <c r="BP174" s="214">
        <f t="shared" si="147"/>
        <v>9.4927947916666658E-2</v>
      </c>
      <c r="BQ174" s="214">
        <f t="shared" si="147"/>
        <v>0.12250854166666666</v>
      </c>
      <c r="BR174" s="214">
        <f t="shared" si="147"/>
        <v>9.0456924250000001E-2</v>
      </c>
      <c r="BS174" s="214">
        <f t="shared" si="147"/>
        <v>1.2937499999999999E-2</v>
      </c>
      <c r="BT174" s="214">
        <f t="shared" ref="BT174:BU174" si="148">IF($C174&gt;BT$14,BT173,IF(AND(MONTH($C174)-MONTH(BT$5)=0,MOD((YEAR(BT$5)-YEAR($C174)),3)=0),BT173*(1+BT$16),BT173))</f>
        <v>7.0977999999999996E-3</v>
      </c>
      <c r="BU174" s="214">
        <f t="shared" si="148"/>
        <v>3.7260000000000001E-3</v>
      </c>
      <c r="BV174" s="214">
        <f t="shared" si="122"/>
        <v>0.11546257969645436</v>
      </c>
      <c r="BW174" s="214">
        <f t="shared" si="123"/>
        <v>5.0904063216335407E-2</v>
      </c>
      <c r="BX174" s="214">
        <f t="shared" si="124"/>
        <v>1.7861232808330268E-2</v>
      </c>
      <c r="BY174" s="214">
        <f t="shared" si="125"/>
        <v>6.6853413834725844E-2</v>
      </c>
      <c r="BZ174" s="214">
        <f t="shared" si="126"/>
        <v>1.9626493576421676E-2</v>
      </c>
      <c r="CA174" s="295">
        <f t="shared" si="127"/>
        <v>5.261049260356728</v>
      </c>
      <c r="CB174" s="163">
        <f t="shared" si="140"/>
        <v>0.2</v>
      </c>
      <c r="CC174" s="163">
        <f t="shared" si="128"/>
        <v>0.54610492603567284</v>
      </c>
      <c r="CD174" s="163">
        <f t="shared" si="129"/>
        <v>0.22083333333333335</v>
      </c>
      <c r="CE174" s="165">
        <f t="shared" si="130"/>
        <v>4.4941110009877221</v>
      </c>
      <c r="CF174" s="163">
        <f>'Other Income'!$B$20/12</f>
        <v>1.0929316444444444</v>
      </c>
      <c r="CG174" s="302">
        <f t="shared" si="119"/>
        <v>5.7870426454321668</v>
      </c>
      <c r="CH174" s="295">
        <f t="shared" si="131"/>
        <v>4.9903414772244608</v>
      </c>
      <c r="CI174" s="163">
        <f t="shared" si="132"/>
        <v>0.2</v>
      </c>
      <c r="CJ174" s="163">
        <f t="shared" si="133"/>
        <v>0.51903414772244616</v>
      </c>
      <c r="CK174" s="163">
        <f t="shared" si="134"/>
        <v>0.22083333333333335</v>
      </c>
      <c r="CL174" s="165">
        <f t="shared" si="135"/>
        <v>4.2504739961686813</v>
      </c>
      <c r="CM174" s="296">
        <f t="shared" si="136"/>
        <v>5.543405640613126</v>
      </c>
    </row>
    <row r="175" spans="2:91" s="159" customFormat="1" x14ac:dyDescent="0.25">
      <c r="B175" s="257">
        <f t="shared" si="137"/>
        <v>154</v>
      </c>
      <c r="C175" s="255">
        <f t="shared" si="138"/>
        <v>49979</v>
      </c>
      <c r="D175" s="214">
        <f t="shared" si="139"/>
        <v>0.52514962412666888</v>
      </c>
      <c r="E175" s="214">
        <f t="shared" si="120"/>
        <v>0.16490137883333331</v>
      </c>
      <c r="F175" s="214">
        <f t="shared" si="120"/>
        <v>0.16101807799999998</v>
      </c>
      <c r="G175" s="214">
        <f t="shared" si="120"/>
        <v>9.9000000000000008E-3</v>
      </c>
      <c r="H175" s="214">
        <f t="shared" si="120"/>
        <v>1.8944812499999998E-2</v>
      </c>
      <c r="I175" s="214">
        <f t="shared" si="120"/>
        <v>3.2440924999999995E-2</v>
      </c>
      <c r="J175" s="214">
        <f t="shared" ref="J175:BU178" si="149">IF($C175&gt;J$14,J174,IF(AND(MONTH($C175)-MONTH(J$5)=0,MOD((YEAR(J$5)-YEAR($C175)),3)=0),J174*(1+J$16),J174))</f>
        <v>5.7935418749999988E-2</v>
      </c>
      <c r="K175" s="214">
        <f t="shared" si="149"/>
        <v>5.9972068749999996E-2</v>
      </c>
      <c r="L175" s="214">
        <f t="shared" si="149"/>
        <v>2.4843162499999995E-2</v>
      </c>
      <c r="M175" s="214">
        <f t="shared" si="149"/>
        <v>3.364109374999999E-2</v>
      </c>
      <c r="N175" s="214">
        <f t="shared" si="149"/>
        <v>2.4796876983749994E-2</v>
      </c>
      <c r="O175" s="214">
        <f t="shared" si="149"/>
        <v>3.4999135937499995E-2</v>
      </c>
      <c r="P175" s="214">
        <f t="shared" si="149"/>
        <v>1.9749333333333334E-2</v>
      </c>
      <c r="Q175" s="214">
        <f t="shared" si="149"/>
        <v>0</v>
      </c>
      <c r="R175" s="214">
        <f t="shared" si="149"/>
        <v>4.6682486666666662E-2</v>
      </c>
      <c r="S175" s="214">
        <f t="shared" si="149"/>
        <v>8.7389477499999993E-2</v>
      </c>
      <c r="T175" s="214">
        <f t="shared" si="149"/>
        <v>0</v>
      </c>
      <c r="U175" s="214">
        <f t="shared" si="149"/>
        <v>0</v>
      </c>
      <c r="V175" s="214">
        <f t="shared" si="149"/>
        <v>1.6689949999999999E-2</v>
      </c>
      <c r="W175" s="214">
        <f t="shared" si="149"/>
        <v>1.8656066666666665E-2</v>
      </c>
      <c r="X175" s="214">
        <f t="shared" si="149"/>
        <v>1.7868077083333333E-2</v>
      </c>
      <c r="Y175" s="214">
        <f t="shared" si="149"/>
        <v>1.4406433333333335E-2</v>
      </c>
      <c r="Z175" s="214">
        <f t="shared" si="149"/>
        <v>2.6054208333333335E-2</v>
      </c>
      <c r="AA175" s="214">
        <f t="shared" si="149"/>
        <v>2.9756249999999995E-2</v>
      </c>
      <c r="AB175" s="214">
        <f t="shared" si="149"/>
        <v>2.8530292499999995E-2</v>
      </c>
      <c r="AC175" s="214">
        <f t="shared" si="149"/>
        <v>1.4957475E-2</v>
      </c>
      <c r="AD175" s="214">
        <f t="shared" si="149"/>
        <v>9.56498125E-3</v>
      </c>
      <c r="AE175" s="214">
        <f t="shared" si="149"/>
        <v>0</v>
      </c>
      <c r="AF175" s="214">
        <f t="shared" si="149"/>
        <v>0.16147690997760006</v>
      </c>
      <c r="AG175" s="214">
        <f t="shared" si="149"/>
        <v>0.17964099400000003</v>
      </c>
      <c r="AH175" s="214">
        <f t="shared" si="149"/>
        <v>0</v>
      </c>
      <c r="AI175" s="214">
        <f t="shared" si="149"/>
        <v>7.3829999999999998E-3</v>
      </c>
      <c r="AJ175" s="214">
        <f t="shared" si="149"/>
        <v>2.35934E-2</v>
      </c>
      <c r="AK175" s="214">
        <f t="shared" si="149"/>
        <v>0</v>
      </c>
      <c r="AL175" s="214">
        <f t="shared" si="149"/>
        <v>1.8825787499999996E-2</v>
      </c>
      <c r="AM175" s="214">
        <f t="shared" si="149"/>
        <v>2.2912312499999993E-2</v>
      </c>
      <c r="AN175" s="214">
        <f t="shared" si="149"/>
        <v>4.7421543749999996E-2</v>
      </c>
      <c r="AO175" s="214">
        <f t="shared" si="149"/>
        <v>2.9956652833333333E-2</v>
      </c>
      <c r="AP175" s="214">
        <f t="shared" si="149"/>
        <v>0.13890151374999998</v>
      </c>
      <c r="AQ175" s="214">
        <f t="shared" si="149"/>
        <v>0</v>
      </c>
      <c r="AR175" s="214">
        <f t="shared" si="149"/>
        <v>4.0790323762499997E-2</v>
      </c>
      <c r="AS175" s="214">
        <f t="shared" si="149"/>
        <v>2.0293762499999996E-2</v>
      </c>
      <c r="AT175" s="214">
        <f t="shared" si="149"/>
        <v>1.5897552083333336E-2</v>
      </c>
      <c r="AU175" s="214">
        <f t="shared" si="149"/>
        <v>3.2035358333333333E-2</v>
      </c>
      <c r="AV175" s="214">
        <f t="shared" si="149"/>
        <v>3.9146E-2</v>
      </c>
      <c r="AW175" s="214">
        <f t="shared" si="149"/>
        <v>3.8346328333333332E-2</v>
      </c>
      <c r="AX175" s="214">
        <f t="shared" si="149"/>
        <v>0.14040500732142852</v>
      </c>
      <c r="AY175" s="214">
        <f t="shared" si="149"/>
        <v>5.2265199999999998E-2</v>
      </c>
      <c r="AZ175" s="214">
        <f t="shared" si="149"/>
        <v>5.8454499999999993E-2</v>
      </c>
      <c r="BA175" s="214">
        <f t="shared" si="149"/>
        <v>0.14498785271666664</v>
      </c>
      <c r="BB175" s="214">
        <f t="shared" si="149"/>
        <v>0.3295575435264001</v>
      </c>
      <c r="BC175" s="214">
        <f t="shared" si="149"/>
        <v>0.10487802857142857</v>
      </c>
      <c r="BD175" s="214">
        <f t="shared" si="149"/>
        <v>0.76098728223420997</v>
      </c>
      <c r="BE175" s="214">
        <f t="shared" si="149"/>
        <v>1.7476837499999998E-2</v>
      </c>
      <c r="BF175" s="214">
        <f t="shared" si="149"/>
        <v>0</v>
      </c>
      <c r="BG175" s="214">
        <f t="shared" si="149"/>
        <v>5.5570432692307672E-2</v>
      </c>
      <c r="BH175" s="214">
        <f t="shared" si="149"/>
        <v>7.1769650416666664E-2</v>
      </c>
      <c r="BI175" s="214">
        <f t="shared" si="149"/>
        <v>0</v>
      </c>
      <c r="BJ175" s="214">
        <f t="shared" si="149"/>
        <v>0</v>
      </c>
      <c r="BK175" s="214">
        <f t="shared" si="149"/>
        <v>3.5398916666666662E-2</v>
      </c>
      <c r="BL175" s="214">
        <f t="shared" si="149"/>
        <v>3.7034790623999995E-2</v>
      </c>
      <c r="BM175" s="214">
        <f t="shared" si="149"/>
        <v>0.14752487499999997</v>
      </c>
      <c r="BN175" s="214">
        <f t="shared" si="149"/>
        <v>0.31482112499999998</v>
      </c>
      <c r="BO175" s="214">
        <f t="shared" si="149"/>
        <v>9.2085674999999978E-2</v>
      </c>
      <c r="BP175" s="214">
        <f t="shared" si="149"/>
        <v>9.4927947916666658E-2</v>
      </c>
      <c r="BQ175" s="214">
        <f t="shared" si="149"/>
        <v>0.12250854166666666</v>
      </c>
      <c r="BR175" s="214">
        <f t="shared" si="149"/>
        <v>9.0456924250000001E-2</v>
      </c>
      <c r="BS175" s="214">
        <f t="shared" si="149"/>
        <v>1.2937499999999999E-2</v>
      </c>
      <c r="BT175" s="214">
        <f t="shared" si="149"/>
        <v>7.0977999999999996E-3</v>
      </c>
      <c r="BU175" s="214">
        <f t="shared" si="149"/>
        <v>3.7260000000000001E-3</v>
      </c>
      <c r="BV175" s="214">
        <f t="shared" si="122"/>
        <v>0.11546257969645436</v>
      </c>
      <c r="BW175" s="214">
        <f t="shared" si="123"/>
        <v>5.0904063216335407E-2</v>
      </c>
      <c r="BX175" s="214">
        <f t="shared" si="124"/>
        <v>1.7861232808330268E-2</v>
      </c>
      <c r="BY175" s="214">
        <f t="shared" si="125"/>
        <v>6.6853413834725844E-2</v>
      </c>
      <c r="BZ175" s="214">
        <f t="shared" si="126"/>
        <v>1.9626493576421676E-2</v>
      </c>
      <c r="CA175" s="295">
        <f t="shared" si="127"/>
        <v>5.261049260356728</v>
      </c>
      <c r="CB175" s="163">
        <f t="shared" si="140"/>
        <v>0.2</v>
      </c>
      <c r="CC175" s="163">
        <f t="shared" si="128"/>
        <v>0.54610492603567284</v>
      </c>
      <c r="CD175" s="163">
        <f t="shared" si="129"/>
        <v>0.22083333333333335</v>
      </c>
      <c r="CE175" s="165">
        <f t="shared" si="130"/>
        <v>4.4941110009877221</v>
      </c>
      <c r="CF175" s="163">
        <f>'Other Income'!$B$20/12</f>
        <v>1.0929316444444444</v>
      </c>
      <c r="CG175" s="302">
        <f t="shared" si="119"/>
        <v>5.7870426454321668</v>
      </c>
      <c r="CH175" s="295">
        <f t="shared" si="131"/>
        <v>4.9903414772244608</v>
      </c>
      <c r="CI175" s="163">
        <f t="shared" si="132"/>
        <v>0.2</v>
      </c>
      <c r="CJ175" s="163">
        <f t="shared" si="133"/>
        <v>0.51903414772244616</v>
      </c>
      <c r="CK175" s="163">
        <f t="shared" si="134"/>
        <v>0.22083333333333335</v>
      </c>
      <c r="CL175" s="165">
        <f t="shared" si="135"/>
        <v>4.2504739961686813</v>
      </c>
      <c r="CM175" s="296">
        <f t="shared" si="136"/>
        <v>5.543405640613126</v>
      </c>
    </row>
    <row r="176" spans="2:91" s="159" customFormat="1" x14ac:dyDescent="0.25">
      <c r="B176" s="257">
        <f t="shared" si="137"/>
        <v>155</v>
      </c>
      <c r="C176" s="255">
        <f t="shared" si="138"/>
        <v>50009</v>
      </c>
      <c r="D176" s="214">
        <f t="shared" si="139"/>
        <v>0.52514962412666888</v>
      </c>
      <c r="E176" s="214">
        <f t="shared" si="120"/>
        <v>0.16490137883333331</v>
      </c>
      <c r="F176" s="214">
        <f t="shared" si="120"/>
        <v>0.16101807799999998</v>
      </c>
      <c r="G176" s="214">
        <f t="shared" si="120"/>
        <v>9.9000000000000008E-3</v>
      </c>
      <c r="H176" s="214">
        <f t="shared" si="120"/>
        <v>1.8944812499999998E-2</v>
      </c>
      <c r="I176" s="214">
        <f t="shared" si="120"/>
        <v>3.2440924999999995E-2</v>
      </c>
      <c r="J176" s="214">
        <f t="shared" si="149"/>
        <v>5.7935418749999988E-2</v>
      </c>
      <c r="K176" s="214">
        <f t="shared" si="149"/>
        <v>5.9972068749999996E-2</v>
      </c>
      <c r="L176" s="214">
        <f t="shared" si="149"/>
        <v>2.4843162499999995E-2</v>
      </c>
      <c r="M176" s="214">
        <f t="shared" si="149"/>
        <v>3.364109374999999E-2</v>
      </c>
      <c r="N176" s="214">
        <f t="shared" si="149"/>
        <v>2.4796876983749994E-2</v>
      </c>
      <c r="O176" s="214">
        <f t="shared" si="149"/>
        <v>3.4999135937499995E-2</v>
      </c>
      <c r="P176" s="214">
        <f t="shared" si="149"/>
        <v>1.9749333333333334E-2</v>
      </c>
      <c r="Q176" s="214">
        <f t="shared" si="149"/>
        <v>0</v>
      </c>
      <c r="R176" s="214">
        <f t="shared" si="149"/>
        <v>4.6682486666666662E-2</v>
      </c>
      <c r="S176" s="214">
        <f t="shared" si="149"/>
        <v>8.7389477499999993E-2</v>
      </c>
      <c r="T176" s="214">
        <f t="shared" si="149"/>
        <v>0</v>
      </c>
      <c r="U176" s="214">
        <f t="shared" si="149"/>
        <v>0</v>
      </c>
      <c r="V176" s="214">
        <f t="shared" si="149"/>
        <v>1.6689949999999999E-2</v>
      </c>
      <c r="W176" s="214">
        <f t="shared" si="149"/>
        <v>1.8656066666666665E-2</v>
      </c>
      <c r="X176" s="214">
        <f t="shared" si="149"/>
        <v>1.7868077083333333E-2</v>
      </c>
      <c r="Y176" s="214">
        <f t="shared" si="149"/>
        <v>1.4406433333333335E-2</v>
      </c>
      <c r="Z176" s="214">
        <f t="shared" si="149"/>
        <v>2.6054208333333335E-2</v>
      </c>
      <c r="AA176" s="214">
        <f t="shared" si="149"/>
        <v>2.9756249999999995E-2</v>
      </c>
      <c r="AB176" s="214">
        <f t="shared" si="149"/>
        <v>2.8530292499999995E-2</v>
      </c>
      <c r="AC176" s="214">
        <f t="shared" si="149"/>
        <v>1.4957475E-2</v>
      </c>
      <c r="AD176" s="214">
        <f t="shared" si="149"/>
        <v>9.56498125E-3</v>
      </c>
      <c r="AE176" s="214">
        <f t="shared" si="149"/>
        <v>0</v>
      </c>
      <c r="AF176" s="214">
        <f t="shared" si="149"/>
        <v>0.16147690997760006</v>
      </c>
      <c r="AG176" s="214">
        <f t="shared" si="149"/>
        <v>0.17964099400000003</v>
      </c>
      <c r="AH176" s="214">
        <f t="shared" si="149"/>
        <v>0</v>
      </c>
      <c r="AI176" s="214">
        <f t="shared" si="149"/>
        <v>7.3829999999999998E-3</v>
      </c>
      <c r="AJ176" s="214">
        <f t="shared" si="149"/>
        <v>2.35934E-2</v>
      </c>
      <c r="AK176" s="214">
        <f t="shared" si="149"/>
        <v>0</v>
      </c>
      <c r="AL176" s="214">
        <f t="shared" si="149"/>
        <v>1.8825787499999996E-2</v>
      </c>
      <c r="AM176" s="214">
        <f t="shared" si="149"/>
        <v>2.2912312499999993E-2</v>
      </c>
      <c r="AN176" s="214">
        <f t="shared" si="149"/>
        <v>4.7421543749999996E-2</v>
      </c>
      <c r="AO176" s="214">
        <f t="shared" si="149"/>
        <v>2.9956652833333333E-2</v>
      </c>
      <c r="AP176" s="214">
        <f t="shared" si="149"/>
        <v>0.13890151374999998</v>
      </c>
      <c r="AQ176" s="214">
        <f t="shared" si="149"/>
        <v>0</v>
      </c>
      <c r="AR176" s="214">
        <f t="shared" si="149"/>
        <v>4.0790323762499997E-2</v>
      </c>
      <c r="AS176" s="214">
        <f t="shared" si="149"/>
        <v>2.0293762499999996E-2</v>
      </c>
      <c r="AT176" s="214">
        <f t="shared" si="149"/>
        <v>1.5897552083333336E-2</v>
      </c>
      <c r="AU176" s="214">
        <f t="shared" si="149"/>
        <v>3.2035358333333333E-2</v>
      </c>
      <c r="AV176" s="214">
        <f t="shared" si="149"/>
        <v>3.9146E-2</v>
      </c>
      <c r="AW176" s="214">
        <f t="shared" si="149"/>
        <v>3.8346328333333332E-2</v>
      </c>
      <c r="AX176" s="214">
        <f t="shared" si="149"/>
        <v>0.14040500732142852</v>
      </c>
      <c r="AY176" s="214">
        <f t="shared" si="149"/>
        <v>5.2265199999999998E-2</v>
      </c>
      <c r="AZ176" s="214">
        <f t="shared" si="149"/>
        <v>5.8454499999999993E-2</v>
      </c>
      <c r="BA176" s="214">
        <f t="shared" si="149"/>
        <v>0.14498785271666664</v>
      </c>
      <c r="BB176" s="214">
        <f t="shared" si="149"/>
        <v>0.3295575435264001</v>
      </c>
      <c r="BC176" s="214">
        <f t="shared" si="149"/>
        <v>0.10487802857142857</v>
      </c>
      <c r="BD176" s="214">
        <f t="shared" si="149"/>
        <v>0.76098728223420997</v>
      </c>
      <c r="BE176" s="214">
        <f t="shared" si="149"/>
        <v>1.7476837499999998E-2</v>
      </c>
      <c r="BF176" s="214">
        <f t="shared" si="149"/>
        <v>0</v>
      </c>
      <c r="BG176" s="214">
        <f t="shared" si="149"/>
        <v>5.5570432692307672E-2</v>
      </c>
      <c r="BH176" s="214">
        <f t="shared" si="149"/>
        <v>7.1769650416666664E-2</v>
      </c>
      <c r="BI176" s="214">
        <f t="shared" si="149"/>
        <v>0</v>
      </c>
      <c r="BJ176" s="214">
        <f t="shared" si="149"/>
        <v>0</v>
      </c>
      <c r="BK176" s="214">
        <f t="shared" si="149"/>
        <v>3.5398916666666662E-2</v>
      </c>
      <c r="BL176" s="214">
        <f t="shared" si="149"/>
        <v>3.7034790623999995E-2</v>
      </c>
      <c r="BM176" s="214">
        <f t="shared" si="149"/>
        <v>0.14752487499999997</v>
      </c>
      <c r="BN176" s="214">
        <f t="shared" si="149"/>
        <v>0.31482112499999998</v>
      </c>
      <c r="BO176" s="214">
        <f t="shared" si="149"/>
        <v>9.2085674999999978E-2</v>
      </c>
      <c r="BP176" s="214">
        <f t="shared" si="149"/>
        <v>9.4927947916666658E-2</v>
      </c>
      <c r="BQ176" s="214">
        <f t="shared" si="149"/>
        <v>0.12250854166666666</v>
      </c>
      <c r="BR176" s="214">
        <f t="shared" si="149"/>
        <v>9.0456924250000001E-2</v>
      </c>
      <c r="BS176" s="214">
        <f t="shared" si="149"/>
        <v>1.2937499999999999E-2</v>
      </c>
      <c r="BT176" s="214">
        <f t="shared" si="149"/>
        <v>7.0977999999999996E-3</v>
      </c>
      <c r="BU176" s="214">
        <f t="shared" si="149"/>
        <v>3.7260000000000001E-3</v>
      </c>
      <c r="BV176" s="214">
        <f t="shared" si="122"/>
        <v>0.11546257969645436</v>
      </c>
      <c r="BW176" s="214">
        <f t="shared" si="123"/>
        <v>5.0904063216335407E-2</v>
      </c>
      <c r="BX176" s="214">
        <f t="shared" si="124"/>
        <v>1.7861232808330268E-2</v>
      </c>
      <c r="BY176" s="214">
        <f t="shared" si="125"/>
        <v>6.6853413834725844E-2</v>
      </c>
      <c r="BZ176" s="214">
        <f t="shared" si="126"/>
        <v>1.9626493576421676E-2</v>
      </c>
      <c r="CA176" s="295">
        <f t="shared" si="127"/>
        <v>5.261049260356728</v>
      </c>
      <c r="CB176" s="163">
        <f t="shared" si="140"/>
        <v>0.2</v>
      </c>
      <c r="CC176" s="163">
        <f t="shared" si="128"/>
        <v>0.54610492603567284</v>
      </c>
      <c r="CD176" s="163">
        <f t="shared" si="129"/>
        <v>0.22083333333333335</v>
      </c>
      <c r="CE176" s="165">
        <f t="shared" si="130"/>
        <v>4.4941110009877221</v>
      </c>
      <c r="CF176" s="163">
        <f>'Other Income'!$B$20/12</f>
        <v>1.0929316444444444</v>
      </c>
      <c r="CG176" s="302">
        <f t="shared" si="119"/>
        <v>5.7870426454321668</v>
      </c>
      <c r="CH176" s="295">
        <f t="shared" si="131"/>
        <v>4.9903414772244608</v>
      </c>
      <c r="CI176" s="163">
        <f t="shared" si="132"/>
        <v>0.2</v>
      </c>
      <c r="CJ176" s="163">
        <f t="shared" si="133"/>
        <v>0.51903414772244616</v>
      </c>
      <c r="CK176" s="163">
        <f t="shared" si="134"/>
        <v>0.22083333333333335</v>
      </c>
      <c r="CL176" s="165">
        <f t="shared" si="135"/>
        <v>4.2504739961686813</v>
      </c>
      <c r="CM176" s="296">
        <f t="shared" si="136"/>
        <v>5.543405640613126</v>
      </c>
    </row>
    <row r="177" spans="2:91" s="159" customFormat="1" x14ac:dyDescent="0.25">
      <c r="B177" s="257">
        <f t="shared" si="137"/>
        <v>156</v>
      </c>
      <c r="C177" s="255">
        <f t="shared" si="138"/>
        <v>50040</v>
      </c>
      <c r="D177" s="214">
        <f t="shared" si="139"/>
        <v>0.52514962412666888</v>
      </c>
      <c r="E177" s="214">
        <f t="shared" si="120"/>
        <v>0.16490137883333331</v>
      </c>
      <c r="F177" s="214">
        <f t="shared" si="120"/>
        <v>0.16101807799999998</v>
      </c>
      <c r="G177" s="214">
        <f t="shared" si="120"/>
        <v>9.9000000000000008E-3</v>
      </c>
      <c r="H177" s="214">
        <f t="shared" si="120"/>
        <v>1.8944812499999998E-2</v>
      </c>
      <c r="I177" s="214">
        <f t="shared" si="120"/>
        <v>3.2440924999999995E-2</v>
      </c>
      <c r="J177" s="214">
        <f t="shared" si="149"/>
        <v>5.7935418749999988E-2</v>
      </c>
      <c r="K177" s="214">
        <f t="shared" si="149"/>
        <v>5.9972068749999996E-2</v>
      </c>
      <c r="L177" s="214">
        <f t="shared" si="149"/>
        <v>2.4843162499999995E-2</v>
      </c>
      <c r="M177" s="214">
        <f t="shared" si="149"/>
        <v>3.364109374999999E-2</v>
      </c>
      <c r="N177" s="214">
        <f t="shared" si="149"/>
        <v>2.4796876983749994E-2</v>
      </c>
      <c r="O177" s="214">
        <f t="shared" si="149"/>
        <v>3.4999135937499995E-2</v>
      </c>
      <c r="P177" s="214">
        <f t="shared" si="149"/>
        <v>1.9749333333333334E-2</v>
      </c>
      <c r="Q177" s="214">
        <f t="shared" si="149"/>
        <v>0</v>
      </c>
      <c r="R177" s="214">
        <f t="shared" si="149"/>
        <v>4.6682486666666662E-2</v>
      </c>
      <c r="S177" s="214">
        <f t="shared" si="149"/>
        <v>8.7389477499999993E-2</v>
      </c>
      <c r="T177" s="214">
        <f t="shared" si="149"/>
        <v>0</v>
      </c>
      <c r="U177" s="214">
        <f t="shared" si="149"/>
        <v>0</v>
      </c>
      <c r="V177" s="214">
        <f t="shared" si="149"/>
        <v>1.6689949999999999E-2</v>
      </c>
      <c r="W177" s="214">
        <f t="shared" si="149"/>
        <v>1.8656066666666665E-2</v>
      </c>
      <c r="X177" s="214">
        <f t="shared" si="149"/>
        <v>1.7868077083333333E-2</v>
      </c>
      <c r="Y177" s="214">
        <f t="shared" si="149"/>
        <v>1.4406433333333335E-2</v>
      </c>
      <c r="Z177" s="214">
        <f t="shared" si="149"/>
        <v>2.6054208333333335E-2</v>
      </c>
      <c r="AA177" s="214">
        <f t="shared" si="149"/>
        <v>2.9756249999999995E-2</v>
      </c>
      <c r="AB177" s="214">
        <f t="shared" si="149"/>
        <v>2.8530292499999995E-2</v>
      </c>
      <c r="AC177" s="214">
        <f t="shared" si="149"/>
        <v>1.4957475E-2</v>
      </c>
      <c r="AD177" s="214">
        <f t="shared" si="149"/>
        <v>9.56498125E-3</v>
      </c>
      <c r="AE177" s="214">
        <f t="shared" si="149"/>
        <v>0</v>
      </c>
      <c r="AF177" s="214">
        <f t="shared" si="149"/>
        <v>0.16147690997760006</v>
      </c>
      <c r="AG177" s="214">
        <f t="shared" si="149"/>
        <v>0.17964099400000003</v>
      </c>
      <c r="AH177" s="214">
        <f t="shared" si="149"/>
        <v>0</v>
      </c>
      <c r="AI177" s="214">
        <f t="shared" si="149"/>
        <v>7.3829999999999998E-3</v>
      </c>
      <c r="AJ177" s="214">
        <f t="shared" si="149"/>
        <v>2.35934E-2</v>
      </c>
      <c r="AK177" s="214">
        <f t="shared" si="149"/>
        <v>0</v>
      </c>
      <c r="AL177" s="214">
        <f t="shared" si="149"/>
        <v>1.8825787499999996E-2</v>
      </c>
      <c r="AM177" s="214">
        <f t="shared" si="149"/>
        <v>2.2912312499999993E-2</v>
      </c>
      <c r="AN177" s="214">
        <f t="shared" si="149"/>
        <v>4.7421543749999996E-2</v>
      </c>
      <c r="AO177" s="214">
        <f t="shared" si="149"/>
        <v>2.9956652833333333E-2</v>
      </c>
      <c r="AP177" s="214">
        <f t="shared" si="149"/>
        <v>0.13890151374999998</v>
      </c>
      <c r="AQ177" s="214">
        <f t="shared" si="149"/>
        <v>0</v>
      </c>
      <c r="AR177" s="214">
        <f t="shared" si="149"/>
        <v>4.0790323762499997E-2</v>
      </c>
      <c r="AS177" s="214">
        <f t="shared" si="149"/>
        <v>2.0293762499999996E-2</v>
      </c>
      <c r="AT177" s="214">
        <f t="shared" si="149"/>
        <v>1.5897552083333336E-2</v>
      </c>
      <c r="AU177" s="214">
        <f t="shared" si="149"/>
        <v>3.2035358333333333E-2</v>
      </c>
      <c r="AV177" s="214">
        <f t="shared" si="149"/>
        <v>3.9146E-2</v>
      </c>
      <c r="AW177" s="214">
        <f t="shared" si="149"/>
        <v>3.8346328333333332E-2</v>
      </c>
      <c r="AX177" s="214">
        <f t="shared" si="149"/>
        <v>0.14040500732142852</v>
      </c>
      <c r="AY177" s="214">
        <f t="shared" si="149"/>
        <v>5.2265199999999998E-2</v>
      </c>
      <c r="AZ177" s="214">
        <f t="shared" si="149"/>
        <v>5.8454499999999993E-2</v>
      </c>
      <c r="BA177" s="214">
        <f t="shared" si="149"/>
        <v>0.14498785271666664</v>
      </c>
      <c r="BB177" s="214">
        <f t="shared" si="149"/>
        <v>0.3295575435264001</v>
      </c>
      <c r="BC177" s="214">
        <f t="shared" si="149"/>
        <v>0.10487802857142857</v>
      </c>
      <c r="BD177" s="214">
        <f t="shared" si="149"/>
        <v>0.76098728223420997</v>
      </c>
      <c r="BE177" s="214">
        <f t="shared" si="149"/>
        <v>1.7476837499999998E-2</v>
      </c>
      <c r="BF177" s="214">
        <f t="shared" si="149"/>
        <v>0</v>
      </c>
      <c r="BG177" s="214">
        <f t="shared" si="149"/>
        <v>5.5570432692307672E-2</v>
      </c>
      <c r="BH177" s="214">
        <f t="shared" si="149"/>
        <v>7.1769650416666664E-2</v>
      </c>
      <c r="BI177" s="214">
        <f t="shared" si="149"/>
        <v>0</v>
      </c>
      <c r="BJ177" s="214">
        <f t="shared" si="149"/>
        <v>0</v>
      </c>
      <c r="BK177" s="214">
        <f t="shared" si="149"/>
        <v>3.5398916666666662E-2</v>
      </c>
      <c r="BL177" s="214">
        <f t="shared" si="149"/>
        <v>3.7034790623999995E-2</v>
      </c>
      <c r="BM177" s="214">
        <f t="shared" si="149"/>
        <v>0.14752487499999997</v>
      </c>
      <c r="BN177" s="214">
        <f t="shared" si="149"/>
        <v>0.31482112499999998</v>
      </c>
      <c r="BO177" s="214">
        <f t="shared" si="149"/>
        <v>9.2085674999999978E-2</v>
      </c>
      <c r="BP177" s="214">
        <f t="shared" si="149"/>
        <v>9.4927947916666658E-2</v>
      </c>
      <c r="BQ177" s="214">
        <f t="shared" si="149"/>
        <v>0.12250854166666666</v>
      </c>
      <c r="BR177" s="214">
        <f t="shared" si="149"/>
        <v>9.0456924250000001E-2</v>
      </c>
      <c r="BS177" s="214">
        <f t="shared" si="149"/>
        <v>1.2937499999999999E-2</v>
      </c>
      <c r="BT177" s="214">
        <f t="shared" si="149"/>
        <v>7.0977999999999996E-3</v>
      </c>
      <c r="BU177" s="214">
        <f t="shared" si="149"/>
        <v>3.7260000000000001E-3</v>
      </c>
      <c r="BV177" s="214">
        <f t="shared" si="122"/>
        <v>0.11546257969645436</v>
      </c>
      <c r="BW177" s="214">
        <f t="shared" si="123"/>
        <v>5.0904063216335407E-2</v>
      </c>
      <c r="BX177" s="214">
        <f t="shared" si="124"/>
        <v>1.7861232808330268E-2</v>
      </c>
      <c r="BY177" s="214">
        <f t="shared" si="125"/>
        <v>6.6853413834725844E-2</v>
      </c>
      <c r="BZ177" s="214">
        <f t="shared" si="126"/>
        <v>1.9626493576421676E-2</v>
      </c>
      <c r="CA177" s="295">
        <f t="shared" si="127"/>
        <v>5.261049260356728</v>
      </c>
      <c r="CB177" s="163">
        <f t="shared" si="140"/>
        <v>0.2</v>
      </c>
      <c r="CC177" s="163">
        <f t="shared" si="128"/>
        <v>0.54610492603567284</v>
      </c>
      <c r="CD177" s="163">
        <f t="shared" si="129"/>
        <v>0.22083333333333335</v>
      </c>
      <c r="CE177" s="165">
        <f t="shared" si="130"/>
        <v>4.4941110009877221</v>
      </c>
      <c r="CF177" s="163">
        <f>'Other Income'!$B$20/12</f>
        <v>1.0929316444444444</v>
      </c>
      <c r="CG177" s="302">
        <f t="shared" si="119"/>
        <v>5.7870426454321668</v>
      </c>
      <c r="CH177" s="295">
        <f t="shared" si="131"/>
        <v>4.9903414772244608</v>
      </c>
      <c r="CI177" s="163">
        <f t="shared" si="132"/>
        <v>0.2</v>
      </c>
      <c r="CJ177" s="163">
        <f t="shared" si="133"/>
        <v>0.51903414772244616</v>
      </c>
      <c r="CK177" s="163">
        <f t="shared" si="134"/>
        <v>0.22083333333333335</v>
      </c>
      <c r="CL177" s="165">
        <f t="shared" si="135"/>
        <v>4.2504739961686813</v>
      </c>
      <c r="CM177" s="296">
        <f t="shared" si="136"/>
        <v>5.543405640613126</v>
      </c>
    </row>
    <row r="178" spans="2:91" s="159" customFormat="1" x14ac:dyDescent="0.25">
      <c r="B178" s="257">
        <f t="shared" si="137"/>
        <v>157</v>
      </c>
      <c r="C178" s="255">
        <f t="shared" si="138"/>
        <v>50071</v>
      </c>
      <c r="D178" s="214">
        <f t="shared" si="139"/>
        <v>0.52514962412666888</v>
      </c>
      <c r="E178" s="214">
        <f t="shared" si="120"/>
        <v>0.16490137883333331</v>
      </c>
      <c r="F178" s="214">
        <f t="shared" si="120"/>
        <v>0.16101807799999998</v>
      </c>
      <c r="G178" s="214">
        <f t="shared" si="120"/>
        <v>9.9000000000000008E-3</v>
      </c>
      <c r="H178" s="214">
        <f t="shared" si="120"/>
        <v>1.8944812499999998E-2</v>
      </c>
      <c r="I178" s="214">
        <f t="shared" si="120"/>
        <v>3.2440924999999995E-2</v>
      </c>
      <c r="J178" s="214">
        <f t="shared" si="149"/>
        <v>5.7935418749999988E-2</v>
      </c>
      <c r="K178" s="214">
        <f t="shared" si="149"/>
        <v>5.9972068749999996E-2</v>
      </c>
      <c r="L178" s="214">
        <f t="shared" si="149"/>
        <v>2.4843162499999995E-2</v>
      </c>
      <c r="M178" s="214">
        <f t="shared" si="149"/>
        <v>3.364109374999999E-2</v>
      </c>
      <c r="N178" s="214">
        <f t="shared" si="149"/>
        <v>2.4796876983749994E-2</v>
      </c>
      <c r="O178" s="214">
        <f t="shared" si="149"/>
        <v>3.4999135937499995E-2</v>
      </c>
      <c r="P178" s="214">
        <f t="shared" si="149"/>
        <v>1.9749333333333334E-2</v>
      </c>
      <c r="Q178" s="214">
        <f t="shared" si="149"/>
        <v>0</v>
      </c>
      <c r="R178" s="214">
        <f t="shared" si="149"/>
        <v>4.6682486666666662E-2</v>
      </c>
      <c r="S178" s="214">
        <f t="shared" si="149"/>
        <v>8.7389477499999993E-2</v>
      </c>
      <c r="T178" s="214">
        <f t="shared" si="149"/>
        <v>0</v>
      </c>
      <c r="U178" s="214">
        <f t="shared" si="149"/>
        <v>0</v>
      </c>
      <c r="V178" s="214">
        <f t="shared" si="149"/>
        <v>1.6689949999999999E-2</v>
      </c>
      <c r="W178" s="214">
        <f t="shared" si="149"/>
        <v>1.8656066666666665E-2</v>
      </c>
      <c r="X178" s="214">
        <f t="shared" si="149"/>
        <v>1.7868077083333333E-2</v>
      </c>
      <c r="Y178" s="214">
        <f t="shared" si="149"/>
        <v>1.4406433333333335E-2</v>
      </c>
      <c r="Z178" s="214">
        <f t="shared" si="149"/>
        <v>2.6054208333333335E-2</v>
      </c>
      <c r="AA178" s="214">
        <f t="shared" si="149"/>
        <v>2.9756249999999995E-2</v>
      </c>
      <c r="AB178" s="214">
        <f t="shared" si="149"/>
        <v>2.8530292499999995E-2</v>
      </c>
      <c r="AC178" s="214">
        <f t="shared" si="149"/>
        <v>1.4957475E-2</v>
      </c>
      <c r="AD178" s="214">
        <f t="shared" si="149"/>
        <v>9.56498125E-3</v>
      </c>
      <c r="AE178" s="214">
        <f t="shared" si="149"/>
        <v>0</v>
      </c>
      <c r="AF178" s="214">
        <f t="shared" si="149"/>
        <v>0.16147690997760006</v>
      </c>
      <c r="AG178" s="214">
        <f t="shared" si="149"/>
        <v>0.17964099400000003</v>
      </c>
      <c r="AH178" s="214">
        <f t="shared" si="149"/>
        <v>0</v>
      </c>
      <c r="AI178" s="214">
        <f t="shared" si="149"/>
        <v>7.3829999999999998E-3</v>
      </c>
      <c r="AJ178" s="214">
        <f t="shared" si="149"/>
        <v>2.35934E-2</v>
      </c>
      <c r="AK178" s="214">
        <f t="shared" si="149"/>
        <v>0</v>
      </c>
      <c r="AL178" s="214">
        <f t="shared" si="149"/>
        <v>1.8825787499999996E-2</v>
      </c>
      <c r="AM178" s="214">
        <f t="shared" si="149"/>
        <v>2.2912312499999993E-2</v>
      </c>
      <c r="AN178" s="214">
        <f t="shared" si="149"/>
        <v>4.7421543749999996E-2</v>
      </c>
      <c r="AO178" s="214">
        <f t="shared" si="149"/>
        <v>2.9956652833333333E-2</v>
      </c>
      <c r="AP178" s="214">
        <f t="shared" si="149"/>
        <v>0.13890151374999998</v>
      </c>
      <c r="AQ178" s="214">
        <f t="shared" si="149"/>
        <v>0</v>
      </c>
      <c r="AR178" s="214">
        <f t="shared" si="149"/>
        <v>4.0790323762499997E-2</v>
      </c>
      <c r="AS178" s="214">
        <f t="shared" si="149"/>
        <v>2.0293762499999996E-2</v>
      </c>
      <c r="AT178" s="214">
        <f t="shared" si="149"/>
        <v>1.5897552083333336E-2</v>
      </c>
      <c r="AU178" s="214">
        <f t="shared" si="149"/>
        <v>3.2035358333333333E-2</v>
      </c>
      <c r="AV178" s="214">
        <f t="shared" si="149"/>
        <v>3.9146E-2</v>
      </c>
      <c r="AW178" s="214">
        <f t="shared" si="149"/>
        <v>3.8346328333333332E-2</v>
      </c>
      <c r="AX178" s="214">
        <f t="shared" si="149"/>
        <v>0.14040500732142852</v>
      </c>
      <c r="AY178" s="214">
        <f t="shared" si="149"/>
        <v>5.2265199999999998E-2</v>
      </c>
      <c r="AZ178" s="214">
        <f t="shared" si="149"/>
        <v>5.8454499999999993E-2</v>
      </c>
      <c r="BA178" s="214">
        <f t="shared" si="149"/>
        <v>0.14498785271666664</v>
      </c>
      <c r="BB178" s="214">
        <f t="shared" si="149"/>
        <v>0.3295575435264001</v>
      </c>
      <c r="BC178" s="214">
        <f t="shared" si="149"/>
        <v>0.10487802857142857</v>
      </c>
      <c r="BD178" s="214">
        <f t="shared" si="149"/>
        <v>0.76098728223420997</v>
      </c>
      <c r="BE178" s="214">
        <f t="shared" si="149"/>
        <v>1.7476837499999998E-2</v>
      </c>
      <c r="BF178" s="214">
        <f t="shared" si="149"/>
        <v>0</v>
      </c>
      <c r="BG178" s="214">
        <f t="shared" si="149"/>
        <v>5.5570432692307672E-2</v>
      </c>
      <c r="BH178" s="214">
        <f t="shared" si="149"/>
        <v>7.1769650416666664E-2</v>
      </c>
      <c r="BI178" s="214">
        <f t="shared" si="149"/>
        <v>0</v>
      </c>
      <c r="BJ178" s="214">
        <f t="shared" si="149"/>
        <v>0</v>
      </c>
      <c r="BK178" s="214">
        <f t="shared" si="149"/>
        <v>3.5398916666666662E-2</v>
      </c>
      <c r="BL178" s="214">
        <f t="shared" si="149"/>
        <v>3.7034790623999995E-2</v>
      </c>
      <c r="BM178" s="214">
        <f t="shared" si="149"/>
        <v>0.14752487499999997</v>
      </c>
      <c r="BN178" s="214">
        <f t="shared" si="149"/>
        <v>0.31482112499999998</v>
      </c>
      <c r="BO178" s="214">
        <f t="shared" si="149"/>
        <v>9.2085674999999978E-2</v>
      </c>
      <c r="BP178" s="214">
        <f t="shared" si="149"/>
        <v>9.4927947916666658E-2</v>
      </c>
      <c r="BQ178" s="214">
        <f t="shared" si="149"/>
        <v>0.12250854166666666</v>
      </c>
      <c r="BR178" s="214">
        <f t="shared" si="149"/>
        <v>9.0456924250000001E-2</v>
      </c>
      <c r="BS178" s="214">
        <f t="shared" si="149"/>
        <v>1.2937499999999999E-2</v>
      </c>
      <c r="BT178" s="214">
        <f t="shared" si="149"/>
        <v>7.0977999999999996E-3</v>
      </c>
      <c r="BU178" s="214">
        <f t="shared" ref="J178:BU182" si="150">IF($C178&gt;BU$14,BU177,IF(AND(MONTH($C178)-MONTH(BU$5)=0,MOD((YEAR(BU$5)-YEAR($C178)),3)=0),BU177*(1+BU$16),BU177))</f>
        <v>3.7260000000000001E-3</v>
      </c>
      <c r="BV178" s="214">
        <f t="shared" si="122"/>
        <v>0.11546257969645436</v>
      </c>
      <c r="BW178" s="214">
        <f t="shared" si="123"/>
        <v>5.0904063216335407E-2</v>
      </c>
      <c r="BX178" s="214">
        <f t="shared" si="124"/>
        <v>1.7861232808330268E-2</v>
      </c>
      <c r="BY178" s="214">
        <f t="shared" si="125"/>
        <v>6.6853413834725844E-2</v>
      </c>
      <c r="BZ178" s="214">
        <f t="shared" si="126"/>
        <v>1.9626493576421676E-2</v>
      </c>
      <c r="CA178" s="295">
        <f t="shared" si="127"/>
        <v>5.261049260356728</v>
      </c>
      <c r="CB178" s="163">
        <f t="shared" si="140"/>
        <v>0.2</v>
      </c>
      <c r="CC178" s="163">
        <f t="shared" si="128"/>
        <v>0.54610492603567284</v>
      </c>
      <c r="CD178" s="163">
        <f t="shared" si="129"/>
        <v>0.22083333333333335</v>
      </c>
      <c r="CE178" s="165">
        <f t="shared" si="130"/>
        <v>4.4941110009877221</v>
      </c>
      <c r="CF178" s="163">
        <f>'Other Income'!$B$20/12</f>
        <v>1.0929316444444444</v>
      </c>
      <c r="CG178" s="302">
        <f t="shared" si="119"/>
        <v>5.7870426454321668</v>
      </c>
      <c r="CH178" s="295">
        <f t="shared" si="131"/>
        <v>4.9903414772244608</v>
      </c>
      <c r="CI178" s="163">
        <f t="shared" si="132"/>
        <v>0.2</v>
      </c>
      <c r="CJ178" s="163">
        <f t="shared" si="133"/>
        <v>0.51903414772244616</v>
      </c>
      <c r="CK178" s="163">
        <f t="shared" si="134"/>
        <v>0.22083333333333335</v>
      </c>
      <c r="CL178" s="165">
        <f t="shared" si="135"/>
        <v>4.2504739961686813</v>
      </c>
      <c r="CM178" s="296">
        <f t="shared" si="136"/>
        <v>5.543405640613126</v>
      </c>
    </row>
    <row r="179" spans="2:91" s="159" customFormat="1" x14ac:dyDescent="0.25">
      <c r="B179" s="257">
        <f t="shared" si="137"/>
        <v>158</v>
      </c>
      <c r="C179" s="255">
        <f t="shared" si="138"/>
        <v>50099</v>
      </c>
      <c r="D179" s="214">
        <f t="shared" si="139"/>
        <v>0.52514962412666888</v>
      </c>
      <c r="E179" s="214">
        <f t="shared" si="120"/>
        <v>0.16490137883333331</v>
      </c>
      <c r="F179" s="214">
        <f t="shared" si="120"/>
        <v>0.16101807799999998</v>
      </c>
      <c r="G179" s="214">
        <f t="shared" si="120"/>
        <v>9.9000000000000008E-3</v>
      </c>
      <c r="H179" s="214">
        <f t="shared" si="120"/>
        <v>1.8944812499999998E-2</v>
      </c>
      <c r="I179" s="214">
        <f t="shared" si="120"/>
        <v>3.2440924999999995E-2</v>
      </c>
      <c r="J179" s="214">
        <f t="shared" si="150"/>
        <v>5.7935418749999988E-2</v>
      </c>
      <c r="K179" s="214">
        <f t="shared" si="150"/>
        <v>5.9972068749999996E-2</v>
      </c>
      <c r="L179" s="214">
        <f t="shared" si="150"/>
        <v>2.4843162499999995E-2</v>
      </c>
      <c r="M179" s="214">
        <f t="shared" si="150"/>
        <v>3.364109374999999E-2</v>
      </c>
      <c r="N179" s="214">
        <f t="shared" si="150"/>
        <v>2.4796876983749994E-2</v>
      </c>
      <c r="O179" s="214">
        <f t="shared" si="150"/>
        <v>3.4999135937499995E-2</v>
      </c>
      <c r="P179" s="214">
        <f t="shared" si="150"/>
        <v>1.9749333333333334E-2</v>
      </c>
      <c r="Q179" s="214">
        <f t="shared" si="150"/>
        <v>0</v>
      </c>
      <c r="R179" s="214">
        <f t="shared" si="150"/>
        <v>4.6682486666666662E-2</v>
      </c>
      <c r="S179" s="214">
        <f t="shared" si="150"/>
        <v>8.7389477499999993E-2</v>
      </c>
      <c r="T179" s="214">
        <f t="shared" si="150"/>
        <v>0</v>
      </c>
      <c r="U179" s="214">
        <f t="shared" si="150"/>
        <v>0</v>
      </c>
      <c r="V179" s="214">
        <f t="shared" si="150"/>
        <v>1.6689949999999999E-2</v>
      </c>
      <c r="W179" s="214">
        <f t="shared" si="150"/>
        <v>1.8656066666666665E-2</v>
      </c>
      <c r="X179" s="214">
        <f t="shared" si="150"/>
        <v>1.7868077083333333E-2</v>
      </c>
      <c r="Y179" s="214">
        <f t="shared" si="150"/>
        <v>1.4406433333333335E-2</v>
      </c>
      <c r="Z179" s="214">
        <f t="shared" si="150"/>
        <v>2.6054208333333335E-2</v>
      </c>
      <c r="AA179" s="214">
        <f t="shared" si="150"/>
        <v>2.9756249999999995E-2</v>
      </c>
      <c r="AB179" s="214">
        <f t="shared" si="150"/>
        <v>2.8530292499999995E-2</v>
      </c>
      <c r="AC179" s="214">
        <f t="shared" si="150"/>
        <v>1.4957475E-2</v>
      </c>
      <c r="AD179" s="214">
        <f t="shared" si="150"/>
        <v>9.56498125E-3</v>
      </c>
      <c r="AE179" s="214">
        <f t="shared" si="150"/>
        <v>0</v>
      </c>
      <c r="AF179" s="214">
        <f t="shared" si="150"/>
        <v>0.16147690997760006</v>
      </c>
      <c r="AG179" s="214">
        <f t="shared" si="150"/>
        <v>0.17964099400000003</v>
      </c>
      <c r="AH179" s="214">
        <f t="shared" si="150"/>
        <v>0</v>
      </c>
      <c r="AI179" s="214">
        <f t="shared" si="150"/>
        <v>7.3829999999999998E-3</v>
      </c>
      <c r="AJ179" s="214">
        <f t="shared" si="150"/>
        <v>2.35934E-2</v>
      </c>
      <c r="AK179" s="214">
        <f t="shared" si="150"/>
        <v>0</v>
      </c>
      <c r="AL179" s="214">
        <f t="shared" si="150"/>
        <v>1.8825787499999996E-2</v>
      </c>
      <c r="AM179" s="214">
        <f t="shared" si="150"/>
        <v>2.2912312499999993E-2</v>
      </c>
      <c r="AN179" s="214">
        <f t="shared" si="150"/>
        <v>4.7421543749999996E-2</v>
      </c>
      <c r="AO179" s="214">
        <f t="shared" si="150"/>
        <v>2.9956652833333333E-2</v>
      </c>
      <c r="AP179" s="214">
        <f t="shared" si="150"/>
        <v>0.13890151374999998</v>
      </c>
      <c r="AQ179" s="214">
        <f t="shared" si="150"/>
        <v>0</v>
      </c>
      <c r="AR179" s="214">
        <f t="shared" si="150"/>
        <v>4.0790323762499997E-2</v>
      </c>
      <c r="AS179" s="214">
        <f t="shared" si="150"/>
        <v>2.0293762499999996E-2</v>
      </c>
      <c r="AT179" s="214">
        <f t="shared" si="150"/>
        <v>1.5897552083333336E-2</v>
      </c>
      <c r="AU179" s="214">
        <f t="shared" si="150"/>
        <v>3.2035358333333333E-2</v>
      </c>
      <c r="AV179" s="214">
        <f t="shared" si="150"/>
        <v>3.9146E-2</v>
      </c>
      <c r="AW179" s="214">
        <f t="shared" si="150"/>
        <v>3.8346328333333332E-2</v>
      </c>
      <c r="AX179" s="214">
        <f t="shared" si="150"/>
        <v>0.14040500732142852</v>
      </c>
      <c r="AY179" s="214">
        <f t="shared" si="150"/>
        <v>5.2265199999999998E-2</v>
      </c>
      <c r="AZ179" s="214">
        <f t="shared" si="150"/>
        <v>5.8454499999999993E-2</v>
      </c>
      <c r="BA179" s="214">
        <f t="shared" si="150"/>
        <v>0.14498785271666664</v>
      </c>
      <c r="BB179" s="214">
        <f t="shared" si="150"/>
        <v>0.3295575435264001</v>
      </c>
      <c r="BC179" s="214">
        <f t="shared" si="150"/>
        <v>0.10487802857142857</v>
      </c>
      <c r="BD179" s="214">
        <f t="shared" si="150"/>
        <v>0.76098728223420997</v>
      </c>
      <c r="BE179" s="214">
        <f t="shared" si="150"/>
        <v>1.7476837499999998E-2</v>
      </c>
      <c r="BF179" s="214">
        <f t="shared" si="150"/>
        <v>0</v>
      </c>
      <c r="BG179" s="214">
        <f t="shared" si="150"/>
        <v>5.5570432692307672E-2</v>
      </c>
      <c r="BH179" s="214">
        <f t="shared" si="150"/>
        <v>7.1769650416666664E-2</v>
      </c>
      <c r="BI179" s="214">
        <f t="shared" si="150"/>
        <v>0</v>
      </c>
      <c r="BJ179" s="214">
        <f t="shared" si="150"/>
        <v>0</v>
      </c>
      <c r="BK179" s="214">
        <f t="shared" si="150"/>
        <v>3.5398916666666662E-2</v>
      </c>
      <c r="BL179" s="214">
        <f t="shared" si="150"/>
        <v>3.7034790623999995E-2</v>
      </c>
      <c r="BM179" s="214">
        <f t="shared" si="150"/>
        <v>0.14752487499999997</v>
      </c>
      <c r="BN179" s="214">
        <f t="shared" si="150"/>
        <v>0.31482112499999998</v>
      </c>
      <c r="BO179" s="214">
        <f t="shared" si="150"/>
        <v>9.2085674999999978E-2</v>
      </c>
      <c r="BP179" s="214">
        <f t="shared" si="150"/>
        <v>9.4927947916666658E-2</v>
      </c>
      <c r="BQ179" s="214">
        <f t="shared" si="150"/>
        <v>0.12250854166666666</v>
      </c>
      <c r="BR179" s="214">
        <f t="shared" si="150"/>
        <v>9.0456924250000001E-2</v>
      </c>
      <c r="BS179" s="214">
        <f t="shared" si="150"/>
        <v>1.2937499999999999E-2</v>
      </c>
      <c r="BT179" s="214">
        <f t="shared" si="150"/>
        <v>7.0977999999999996E-3</v>
      </c>
      <c r="BU179" s="214">
        <f t="shared" si="150"/>
        <v>3.7260000000000001E-3</v>
      </c>
      <c r="BV179" s="214">
        <f t="shared" si="122"/>
        <v>0.11546257969645436</v>
      </c>
      <c r="BW179" s="214">
        <f t="shared" si="123"/>
        <v>5.0904063216335407E-2</v>
      </c>
      <c r="BX179" s="214">
        <f t="shared" si="124"/>
        <v>1.7861232808330268E-2</v>
      </c>
      <c r="BY179" s="214">
        <f t="shared" si="125"/>
        <v>6.6853413834725844E-2</v>
      </c>
      <c r="BZ179" s="214">
        <f t="shared" si="126"/>
        <v>1.9626493576421676E-2</v>
      </c>
      <c r="CA179" s="295">
        <f t="shared" si="127"/>
        <v>5.261049260356728</v>
      </c>
      <c r="CB179" s="163">
        <f t="shared" si="140"/>
        <v>0.2</v>
      </c>
      <c r="CC179" s="163">
        <f t="shared" si="128"/>
        <v>0.54610492603567284</v>
      </c>
      <c r="CD179" s="163">
        <f t="shared" si="129"/>
        <v>0.22083333333333335</v>
      </c>
      <c r="CE179" s="165">
        <f t="shared" si="130"/>
        <v>4.4941110009877221</v>
      </c>
      <c r="CF179" s="163">
        <f>'Other Income'!$B$20/12</f>
        <v>1.0929316444444444</v>
      </c>
      <c r="CG179" s="302">
        <f t="shared" si="119"/>
        <v>5.7870426454321668</v>
      </c>
      <c r="CH179" s="295">
        <f t="shared" si="131"/>
        <v>4.9903414772244608</v>
      </c>
      <c r="CI179" s="163">
        <f t="shared" si="132"/>
        <v>0.2</v>
      </c>
      <c r="CJ179" s="163">
        <f t="shared" si="133"/>
        <v>0.51903414772244616</v>
      </c>
      <c r="CK179" s="163">
        <f t="shared" si="134"/>
        <v>0.22083333333333335</v>
      </c>
      <c r="CL179" s="165">
        <f t="shared" si="135"/>
        <v>4.2504739961686813</v>
      </c>
      <c r="CM179" s="296">
        <f t="shared" si="136"/>
        <v>5.543405640613126</v>
      </c>
    </row>
    <row r="180" spans="2:91" s="159" customFormat="1" x14ac:dyDescent="0.25">
      <c r="B180" s="257">
        <f t="shared" si="137"/>
        <v>159</v>
      </c>
      <c r="C180" s="255">
        <f t="shared" si="138"/>
        <v>50130</v>
      </c>
      <c r="D180" s="214">
        <f t="shared" si="139"/>
        <v>0.52514962412666888</v>
      </c>
      <c r="E180" s="214">
        <f t="shared" si="120"/>
        <v>0.16490137883333331</v>
      </c>
      <c r="F180" s="214">
        <f t="shared" si="120"/>
        <v>0.16101807799999998</v>
      </c>
      <c r="G180" s="214">
        <f t="shared" si="120"/>
        <v>9.9000000000000008E-3</v>
      </c>
      <c r="H180" s="214">
        <f t="shared" si="120"/>
        <v>1.8944812499999998E-2</v>
      </c>
      <c r="I180" s="214">
        <f t="shared" si="120"/>
        <v>3.2440924999999995E-2</v>
      </c>
      <c r="J180" s="214">
        <f t="shared" si="150"/>
        <v>5.7935418749999988E-2</v>
      </c>
      <c r="K180" s="214">
        <f t="shared" si="150"/>
        <v>5.9972068749999996E-2</v>
      </c>
      <c r="L180" s="214">
        <f t="shared" si="150"/>
        <v>2.4843162499999995E-2</v>
      </c>
      <c r="M180" s="214">
        <f t="shared" si="150"/>
        <v>3.364109374999999E-2</v>
      </c>
      <c r="N180" s="214">
        <f t="shared" si="150"/>
        <v>2.4796876983749994E-2</v>
      </c>
      <c r="O180" s="214">
        <f t="shared" si="150"/>
        <v>3.4999135937499995E-2</v>
      </c>
      <c r="P180" s="214">
        <f t="shared" si="150"/>
        <v>1.9749333333333334E-2</v>
      </c>
      <c r="Q180" s="214">
        <f t="shared" si="150"/>
        <v>0</v>
      </c>
      <c r="R180" s="214">
        <f t="shared" si="150"/>
        <v>4.6682486666666662E-2</v>
      </c>
      <c r="S180" s="214">
        <f t="shared" si="150"/>
        <v>8.7389477499999993E-2</v>
      </c>
      <c r="T180" s="214">
        <f t="shared" si="150"/>
        <v>0</v>
      </c>
      <c r="U180" s="214">
        <f t="shared" si="150"/>
        <v>0</v>
      </c>
      <c r="V180" s="214">
        <f t="shared" si="150"/>
        <v>1.6689949999999999E-2</v>
      </c>
      <c r="W180" s="214">
        <f t="shared" si="150"/>
        <v>1.8656066666666665E-2</v>
      </c>
      <c r="X180" s="214">
        <f t="shared" si="150"/>
        <v>1.7868077083333333E-2</v>
      </c>
      <c r="Y180" s="214">
        <f t="shared" si="150"/>
        <v>1.4406433333333335E-2</v>
      </c>
      <c r="Z180" s="214">
        <f t="shared" si="150"/>
        <v>2.6054208333333335E-2</v>
      </c>
      <c r="AA180" s="214">
        <f t="shared" si="150"/>
        <v>2.9756249999999995E-2</v>
      </c>
      <c r="AB180" s="214">
        <f t="shared" si="150"/>
        <v>2.8530292499999995E-2</v>
      </c>
      <c r="AC180" s="214">
        <f t="shared" si="150"/>
        <v>1.4957475E-2</v>
      </c>
      <c r="AD180" s="214">
        <f t="shared" si="150"/>
        <v>9.56498125E-3</v>
      </c>
      <c r="AE180" s="214">
        <f t="shared" si="150"/>
        <v>0</v>
      </c>
      <c r="AF180" s="214">
        <f t="shared" si="150"/>
        <v>0.16147690997760006</v>
      </c>
      <c r="AG180" s="214">
        <f t="shared" si="150"/>
        <v>0.17964099400000003</v>
      </c>
      <c r="AH180" s="214">
        <f t="shared" si="150"/>
        <v>0</v>
      </c>
      <c r="AI180" s="214">
        <f t="shared" si="150"/>
        <v>7.3829999999999998E-3</v>
      </c>
      <c r="AJ180" s="214">
        <f t="shared" si="150"/>
        <v>2.35934E-2</v>
      </c>
      <c r="AK180" s="214">
        <f t="shared" si="150"/>
        <v>0</v>
      </c>
      <c r="AL180" s="214">
        <f t="shared" si="150"/>
        <v>1.8825787499999996E-2</v>
      </c>
      <c r="AM180" s="214">
        <f t="shared" si="150"/>
        <v>2.2912312499999993E-2</v>
      </c>
      <c r="AN180" s="214">
        <f t="shared" si="150"/>
        <v>4.7421543749999996E-2</v>
      </c>
      <c r="AO180" s="214">
        <f t="shared" si="150"/>
        <v>2.9956652833333333E-2</v>
      </c>
      <c r="AP180" s="214">
        <f t="shared" si="150"/>
        <v>0.13890151374999998</v>
      </c>
      <c r="AQ180" s="214">
        <f t="shared" si="150"/>
        <v>0</v>
      </c>
      <c r="AR180" s="214">
        <f t="shared" si="150"/>
        <v>4.0790323762499997E-2</v>
      </c>
      <c r="AS180" s="214">
        <f t="shared" si="150"/>
        <v>2.0293762499999996E-2</v>
      </c>
      <c r="AT180" s="214">
        <f t="shared" si="150"/>
        <v>1.5897552083333336E-2</v>
      </c>
      <c r="AU180" s="214">
        <f t="shared" si="150"/>
        <v>3.2035358333333333E-2</v>
      </c>
      <c r="AV180" s="214">
        <f t="shared" si="150"/>
        <v>3.9146E-2</v>
      </c>
      <c r="AW180" s="214">
        <f t="shared" si="150"/>
        <v>3.8346328333333332E-2</v>
      </c>
      <c r="AX180" s="214">
        <f t="shared" si="150"/>
        <v>0.14040500732142852</v>
      </c>
      <c r="AY180" s="214">
        <f t="shared" si="150"/>
        <v>5.2265199999999998E-2</v>
      </c>
      <c r="AZ180" s="214">
        <f t="shared" si="150"/>
        <v>5.8454499999999993E-2</v>
      </c>
      <c r="BA180" s="214">
        <f t="shared" si="150"/>
        <v>0.14498785271666664</v>
      </c>
      <c r="BB180" s="214">
        <f t="shared" si="150"/>
        <v>0.3295575435264001</v>
      </c>
      <c r="BC180" s="214">
        <f t="shared" si="150"/>
        <v>0.10487802857142857</v>
      </c>
      <c r="BD180" s="214">
        <f t="shared" si="150"/>
        <v>0.76098728223420997</v>
      </c>
      <c r="BE180" s="214">
        <f t="shared" si="150"/>
        <v>1.7476837499999998E-2</v>
      </c>
      <c r="BF180" s="214">
        <f t="shared" si="150"/>
        <v>0</v>
      </c>
      <c r="BG180" s="214">
        <f t="shared" si="150"/>
        <v>5.5570432692307672E-2</v>
      </c>
      <c r="BH180" s="214">
        <f t="shared" si="150"/>
        <v>7.1769650416666664E-2</v>
      </c>
      <c r="BI180" s="214">
        <f t="shared" si="150"/>
        <v>0</v>
      </c>
      <c r="BJ180" s="214">
        <f t="shared" si="150"/>
        <v>0</v>
      </c>
      <c r="BK180" s="214">
        <f t="shared" si="150"/>
        <v>3.5398916666666662E-2</v>
      </c>
      <c r="BL180" s="214">
        <f t="shared" si="150"/>
        <v>3.7034790623999995E-2</v>
      </c>
      <c r="BM180" s="214">
        <f t="shared" si="150"/>
        <v>0.14752487499999997</v>
      </c>
      <c r="BN180" s="214">
        <f t="shared" si="150"/>
        <v>0.31482112499999998</v>
      </c>
      <c r="BO180" s="214">
        <f t="shared" si="150"/>
        <v>9.2085674999999978E-2</v>
      </c>
      <c r="BP180" s="214">
        <f t="shared" si="150"/>
        <v>9.4927947916666658E-2</v>
      </c>
      <c r="BQ180" s="214">
        <f t="shared" si="150"/>
        <v>0.12250854166666666</v>
      </c>
      <c r="BR180" s="214">
        <f t="shared" si="150"/>
        <v>9.0456924250000001E-2</v>
      </c>
      <c r="BS180" s="214">
        <f t="shared" si="150"/>
        <v>1.2937499999999999E-2</v>
      </c>
      <c r="BT180" s="214">
        <f t="shared" si="150"/>
        <v>7.0977999999999996E-3</v>
      </c>
      <c r="BU180" s="214">
        <f t="shared" si="150"/>
        <v>3.7260000000000001E-3</v>
      </c>
      <c r="BV180" s="214">
        <f t="shared" si="122"/>
        <v>0.11546257969645436</v>
      </c>
      <c r="BW180" s="214">
        <f t="shared" si="123"/>
        <v>5.0904063216335407E-2</v>
      </c>
      <c r="BX180" s="214">
        <f t="shared" si="124"/>
        <v>1.7861232808330268E-2</v>
      </c>
      <c r="BY180" s="214">
        <f t="shared" si="125"/>
        <v>6.6853413834725844E-2</v>
      </c>
      <c r="BZ180" s="214">
        <f t="shared" si="126"/>
        <v>1.9626493576421676E-2</v>
      </c>
      <c r="CA180" s="295">
        <f t="shared" si="127"/>
        <v>5.261049260356728</v>
      </c>
      <c r="CB180" s="163">
        <f t="shared" si="140"/>
        <v>0.2</v>
      </c>
      <c r="CC180" s="163">
        <f t="shared" si="128"/>
        <v>0.54610492603567284</v>
      </c>
      <c r="CD180" s="163">
        <f t="shared" si="129"/>
        <v>0.22083333333333335</v>
      </c>
      <c r="CE180" s="165">
        <f t="shared" si="130"/>
        <v>4.4941110009877221</v>
      </c>
      <c r="CF180" s="163">
        <f>'Other Income'!$B$20/12</f>
        <v>1.0929316444444444</v>
      </c>
      <c r="CG180" s="302">
        <f t="shared" si="119"/>
        <v>5.7870426454321668</v>
      </c>
      <c r="CH180" s="295">
        <f t="shared" si="131"/>
        <v>4.9903414772244608</v>
      </c>
      <c r="CI180" s="163">
        <f t="shared" si="132"/>
        <v>0.2</v>
      </c>
      <c r="CJ180" s="163">
        <f t="shared" si="133"/>
        <v>0.51903414772244616</v>
      </c>
      <c r="CK180" s="163">
        <f t="shared" si="134"/>
        <v>0.22083333333333335</v>
      </c>
      <c r="CL180" s="165">
        <f t="shared" si="135"/>
        <v>4.2504739961686813</v>
      </c>
      <c r="CM180" s="296">
        <f t="shared" si="136"/>
        <v>5.543405640613126</v>
      </c>
    </row>
    <row r="181" spans="2:91" s="159" customFormat="1" x14ac:dyDescent="0.25">
      <c r="B181" s="257">
        <f t="shared" si="137"/>
        <v>160</v>
      </c>
      <c r="C181" s="255">
        <f t="shared" si="138"/>
        <v>50160</v>
      </c>
      <c r="D181" s="214">
        <f t="shared" si="139"/>
        <v>0.52514962412666888</v>
      </c>
      <c r="E181" s="214">
        <f t="shared" si="120"/>
        <v>0.16490137883333331</v>
      </c>
      <c r="F181" s="214">
        <f t="shared" si="120"/>
        <v>0.16101807799999998</v>
      </c>
      <c r="G181" s="214">
        <f t="shared" si="120"/>
        <v>9.9000000000000008E-3</v>
      </c>
      <c r="H181" s="214">
        <f t="shared" si="120"/>
        <v>1.8944812499999998E-2</v>
      </c>
      <c r="I181" s="214">
        <f t="shared" si="120"/>
        <v>3.2440924999999995E-2</v>
      </c>
      <c r="J181" s="214">
        <f t="shared" si="150"/>
        <v>5.7935418749999988E-2</v>
      </c>
      <c r="K181" s="214">
        <f t="shared" si="150"/>
        <v>5.9972068749999996E-2</v>
      </c>
      <c r="L181" s="214">
        <f t="shared" si="150"/>
        <v>2.4843162499999995E-2</v>
      </c>
      <c r="M181" s="214">
        <f t="shared" si="150"/>
        <v>3.364109374999999E-2</v>
      </c>
      <c r="N181" s="214">
        <f t="shared" si="150"/>
        <v>2.4796876983749994E-2</v>
      </c>
      <c r="O181" s="214">
        <f t="shared" si="150"/>
        <v>3.4999135937499995E-2</v>
      </c>
      <c r="P181" s="214">
        <f t="shared" si="150"/>
        <v>1.9749333333333334E-2</v>
      </c>
      <c r="Q181" s="214">
        <f t="shared" si="150"/>
        <v>0</v>
      </c>
      <c r="R181" s="214">
        <f t="shared" si="150"/>
        <v>4.6682486666666662E-2</v>
      </c>
      <c r="S181" s="214">
        <f t="shared" si="150"/>
        <v>8.7389477499999993E-2</v>
      </c>
      <c r="T181" s="214">
        <f t="shared" si="150"/>
        <v>0</v>
      </c>
      <c r="U181" s="214">
        <f t="shared" si="150"/>
        <v>0</v>
      </c>
      <c r="V181" s="214">
        <f t="shared" si="150"/>
        <v>1.6689949999999999E-2</v>
      </c>
      <c r="W181" s="214">
        <f t="shared" si="150"/>
        <v>1.8656066666666665E-2</v>
      </c>
      <c r="X181" s="214">
        <f t="shared" si="150"/>
        <v>1.7868077083333333E-2</v>
      </c>
      <c r="Y181" s="214">
        <f t="shared" si="150"/>
        <v>1.4406433333333335E-2</v>
      </c>
      <c r="Z181" s="214">
        <f t="shared" si="150"/>
        <v>2.6054208333333335E-2</v>
      </c>
      <c r="AA181" s="214">
        <f t="shared" si="150"/>
        <v>2.9756249999999995E-2</v>
      </c>
      <c r="AB181" s="214">
        <f t="shared" si="150"/>
        <v>2.8530292499999995E-2</v>
      </c>
      <c r="AC181" s="214">
        <f t="shared" si="150"/>
        <v>1.4957475E-2</v>
      </c>
      <c r="AD181" s="214">
        <f t="shared" si="150"/>
        <v>9.56498125E-3</v>
      </c>
      <c r="AE181" s="214">
        <f t="shared" si="150"/>
        <v>0</v>
      </c>
      <c r="AF181" s="214">
        <f t="shared" si="150"/>
        <v>0.16147690997760006</v>
      </c>
      <c r="AG181" s="214">
        <f t="shared" si="150"/>
        <v>0.17964099400000003</v>
      </c>
      <c r="AH181" s="214">
        <f t="shared" si="150"/>
        <v>0</v>
      </c>
      <c r="AI181" s="214">
        <f t="shared" si="150"/>
        <v>7.3829999999999998E-3</v>
      </c>
      <c r="AJ181" s="214">
        <f t="shared" si="150"/>
        <v>2.35934E-2</v>
      </c>
      <c r="AK181" s="214">
        <f t="shared" si="150"/>
        <v>0</v>
      </c>
      <c r="AL181" s="214">
        <f t="shared" si="150"/>
        <v>1.8825787499999996E-2</v>
      </c>
      <c r="AM181" s="214">
        <f t="shared" si="150"/>
        <v>2.2912312499999993E-2</v>
      </c>
      <c r="AN181" s="214">
        <f t="shared" si="150"/>
        <v>4.7421543749999996E-2</v>
      </c>
      <c r="AO181" s="214">
        <f t="shared" si="150"/>
        <v>2.9956652833333333E-2</v>
      </c>
      <c r="AP181" s="214">
        <f t="shared" si="150"/>
        <v>0.13890151374999998</v>
      </c>
      <c r="AQ181" s="214">
        <f t="shared" si="150"/>
        <v>0</v>
      </c>
      <c r="AR181" s="214">
        <f t="shared" si="150"/>
        <v>4.0790323762499997E-2</v>
      </c>
      <c r="AS181" s="214">
        <f t="shared" si="150"/>
        <v>2.0293762499999996E-2</v>
      </c>
      <c r="AT181" s="214">
        <f t="shared" si="150"/>
        <v>1.5897552083333336E-2</v>
      </c>
      <c r="AU181" s="214">
        <f t="shared" si="150"/>
        <v>3.2035358333333333E-2</v>
      </c>
      <c r="AV181" s="214">
        <f t="shared" si="150"/>
        <v>3.9146E-2</v>
      </c>
      <c r="AW181" s="214">
        <f t="shared" si="150"/>
        <v>3.8346328333333332E-2</v>
      </c>
      <c r="AX181" s="214">
        <f t="shared" si="150"/>
        <v>0.14040500732142852</v>
      </c>
      <c r="AY181" s="214">
        <f t="shared" si="150"/>
        <v>5.2265199999999998E-2</v>
      </c>
      <c r="AZ181" s="214">
        <f t="shared" si="150"/>
        <v>5.8454499999999993E-2</v>
      </c>
      <c r="BA181" s="214">
        <f t="shared" si="150"/>
        <v>0.14498785271666664</v>
      </c>
      <c r="BB181" s="214">
        <f t="shared" si="150"/>
        <v>0.3295575435264001</v>
      </c>
      <c r="BC181" s="214">
        <f t="shared" si="150"/>
        <v>0.10487802857142857</v>
      </c>
      <c r="BD181" s="214">
        <f t="shared" si="150"/>
        <v>0.76098728223420997</v>
      </c>
      <c r="BE181" s="214">
        <f t="shared" si="150"/>
        <v>1.7476837499999998E-2</v>
      </c>
      <c r="BF181" s="214">
        <f t="shared" si="150"/>
        <v>0</v>
      </c>
      <c r="BG181" s="214">
        <f t="shared" si="150"/>
        <v>5.5570432692307672E-2</v>
      </c>
      <c r="BH181" s="214">
        <f t="shared" si="150"/>
        <v>7.1769650416666664E-2</v>
      </c>
      <c r="BI181" s="214">
        <f t="shared" si="150"/>
        <v>0</v>
      </c>
      <c r="BJ181" s="214">
        <f t="shared" si="150"/>
        <v>0</v>
      </c>
      <c r="BK181" s="214">
        <f t="shared" si="150"/>
        <v>3.5398916666666662E-2</v>
      </c>
      <c r="BL181" s="214">
        <f t="shared" si="150"/>
        <v>3.7034790623999995E-2</v>
      </c>
      <c r="BM181" s="214">
        <f t="shared" si="150"/>
        <v>0.14752487499999997</v>
      </c>
      <c r="BN181" s="214">
        <f t="shared" si="150"/>
        <v>0.31482112499999998</v>
      </c>
      <c r="BO181" s="214">
        <f t="shared" si="150"/>
        <v>9.2085674999999978E-2</v>
      </c>
      <c r="BP181" s="214">
        <f t="shared" si="150"/>
        <v>9.4927947916666658E-2</v>
      </c>
      <c r="BQ181" s="214">
        <f t="shared" si="150"/>
        <v>0.12250854166666666</v>
      </c>
      <c r="BR181" s="214">
        <f t="shared" si="150"/>
        <v>9.0456924250000001E-2</v>
      </c>
      <c r="BS181" s="214">
        <f t="shared" si="150"/>
        <v>1.2937499999999999E-2</v>
      </c>
      <c r="BT181" s="214">
        <f t="shared" si="150"/>
        <v>7.0977999999999996E-3</v>
      </c>
      <c r="BU181" s="214">
        <f t="shared" si="150"/>
        <v>3.7260000000000001E-3</v>
      </c>
      <c r="BV181" s="214">
        <f t="shared" si="122"/>
        <v>0.11546257969645436</v>
      </c>
      <c r="BW181" s="214">
        <f t="shared" si="123"/>
        <v>5.0904063216335407E-2</v>
      </c>
      <c r="BX181" s="214">
        <f t="shared" si="124"/>
        <v>1.7861232808330268E-2</v>
      </c>
      <c r="BY181" s="214">
        <f t="shared" si="125"/>
        <v>6.6853413834725844E-2</v>
      </c>
      <c r="BZ181" s="214">
        <f t="shared" si="126"/>
        <v>1.9626493576421676E-2</v>
      </c>
      <c r="CA181" s="295">
        <f t="shared" si="127"/>
        <v>5.261049260356728</v>
      </c>
      <c r="CB181" s="163">
        <f t="shared" si="140"/>
        <v>0.2</v>
      </c>
      <c r="CC181" s="163">
        <f t="shared" si="128"/>
        <v>0.54610492603567284</v>
      </c>
      <c r="CD181" s="163">
        <f t="shared" si="129"/>
        <v>0.22083333333333335</v>
      </c>
      <c r="CE181" s="165">
        <f t="shared" si="130"/>
        <v>4.4941110009877221</v>
      </c>
      <c r="CF181" s="163">
        <f>'Other Income'!$B$20/12</f>
        <v>1.0929316444444444</v>
      </c>
      <c r="CG181" s="302">
        <f t="shared" si="119"/>
        <v>5.7870426454321668</v>
      </c>
      <c r="CH181" s="295">
        <f t="shared" si="131"/>
        <v>4.9903414772244608</v>
      </c>
      <c r="CI181" s="163">
        <f t="shared" si="132"/>
        <v>0.2</v>
      </c>
      <c r="CJ181" s="163">
        <f t="shared" si="133"/>
        <v>0.51903414772244616</v>
      </c>
      <c r="CK181" s="163">
        <f t="shared" si="134"/>
        <v>0.22083333333333335</v>
      </c>
      <c r="CL181" s="165">
        <f t="shared" si="135"/>
        <v>4.2504739961686813</v>
      </c>
      <c r="CM181" s="296">
        <f t="shared" si="136"/>
        <v>5.543405640613126</v>
      </c>
    </row>
    <row r="182" spans="2:91" s="159" customFormat="1" x14ac:dyDescent="0.25">
      <c r="B182" s="257">
        <f t="shared" si="137"/>
        <v>161</v>
      </c>
      <c r="C182" s="255">
        <f t="shared" si="138"/>
        <v>50191</v>
      </c>
      <c r="D182" s="214">
        <f t="shared" si="139"/>
        <v>0.52514962412666888</v>
      </c>
      <c r="E182" s="214">
        <f t="shared" si="120"/>
        <v>0.16490137883333331</v>
      </c>
      <c r="F182" s="214">
        <f t="shared" si="120"/>
        <v>0.16101807799999998</v>
      </c>
      <c r="G182" s="214">
        <f t="shared" si="120"/>
        <v>9.9000000000000008E-3</v>
      </c>
      <c r="H182" s="214">
        <f t="shared" si="120"/>
        <v>1.8944812499999998E-2</v>
      </c>
      <c r="I182" s="214">
        <f t="shared" si="120"/>
        <v>3.2440924999999995E-2</v>
      </c>
      <c r="J182" s="214">
        <f t="shared" si="150"/>
        <v>5.7935418749999988E-2</v>
      </c>
      <c r="K182" s="214">
        <f t="shared" si="150"/>
        <v>5.9972068749999996E-2</v>
      </c>
      <c r="L182" s="214">
        <f t="shared" si="150"/>
        <v>2.4843162499999995E-2</v>
      </c>
      <c r="M182" s="214">
        <f t="shared" si="150"/>
        <v>3.364109374999999E-2</v>
      </c>
      <c r="N182" s="214">
        <f t="shared" si="150"/>
        <v>2.4796876983749994E-2</v>
      </c>
      <c r="O182" s="214">
        <f t="shared" si="150"/>
        <v>3.4999135937499995E-2</v>
      </c>
      <c r="P182" s="214">
        <f t="shared" si="150"/>
        <v>1.9749333333333334E-2</v>
      </c>
      <c r="Q182" s="214">
        <f t="shared" si="150"/>
        <v>0</v>
      </c>
      <c r="R182" s="214">
        <f t="shared" si="150"/>
        <v>4.6682486666666662E-2</v>
      </c>
      <c r="S182" s="214">
        <f t="shared" si="150"/>
        <v>8.7389477499999993E-2</v>
      </c>
      <c r="T182" s="214">
        <f t="shared" si="150"/>
        <v>0</v>
      </c>
      <c r="U182" s="214">
        <f t="shared" si="150"/>
        <v>0</v>
      </c>
      <c r="V182" s="214">
        <f t="shared" si="150"/>
        <v>1.6689949999999999E-2</v>
      </c>
      <c r="W182" s="214">
        <f t="shared" si="150"/>
        <v>1.8656066666666665E-2</v>
      </c>
      <c r="X182" s="214">
        <f t="shared" si="150"/>
        <v>1.7868077083333333E-2</v>
      </c>
      <c r="Y182" s="214">
        <f t="shared" si="150"/>
        <v>1.4406433333333335E-2</v>
      </c>
      <c r="Z182" s="214">
        <f t="shared" si="150"/>
        <v>2.6054208333333335E-2</v>
      </c>
      <c r="AA182" s="214">
        <f t="shared" si="150"/>
        <v>2.9756249999999995E-2</v>
      </c>
      <c r="AB182" s="214">
        <f t="shared" si="150"/>
        <v>2.8530292499999995E-2</v>
      </c>
      <c r="AC182" s="214">
        <f t="shared" si="150"/>
        <v>1.4957475E-2</v>
      </c>
      <c r="AD182" s="214">
        <f t="shared" si="150"/>
        <v>9.56498125E-3</v>
      </c>
      <c r="AE182" s="214">
        <f t="shared" si="150"/>
        <v>0</v>
      </c>
      <c r="AF182" s="214">
        <f t="shared" si="150"/>
        <v>0.16147690997760006</v>
      </c>
      <c r="AG182" s="214">
        <f t="shared" si="150"/>
        <v>0.17964099400000003</v>
      </c>
      <c r="AH182" s="214">
        <f t="shared" si="150"/>
        <v>0</v>
      </c>
      <c r="AI182" s="214">
        <f t="shared" si="150"/>
        <v>7.3829999999999998E-3</v>
      </c>
      <c r="AJ182" s="214">
        <f t="shared" si="150"/>
        <v>2.35934E-2</v>
      </c>
      <c r="AK182" s="214">
        <f t="shared" si="150"/>
        <v>0</v>
      </c>
      <c r="AL182" s="214">
        <f t="shared" si="150"/>
        <v>1.8825787499999996E-2</v>
      </c>
      <c r="AM182" s="214">
        <f t="shared" si="150"/>
        <v>2.2912312499999993E-2</v>
      </c>
      <c r="AN182" s="214">
        <f t="shared" si="150"/>
        <v>4.7421543749999996E-2</v>
      </c>
      <c r="AO182" s="214">
        <f t="shared" si="150"/>
        <v>2.9956652833333333E-2</v>
      </c>
      <c r="AP182" s="214">
        <f t="shared" si="150"/>
        <v>0.13890151374999998</v>
      </c>
      <c r="AQ182" s="214">
        <f t="shared" si="150"/>
        <v>0</v>
      </c>
      <c r="AR182" s="214">
        <f t="shared" si="150"/>
        <v>4.0790323762499997E-2</v>
      </c>
      <c r="AS182" s="214">
        <f t="shared" si="150"/>
        <v>2.0293762499999996E-2</v>
      </c>
      <c r="AT182" s="214">
        <f t="shared" si="150"/>
        <v>1.5897552083333336E-2</v>
      </c>
      <c r="AU182" s="214">
        <f t="shared" si="150"/>
        <v>3.2035358333333333E-2</v>
      </c>
      <c r="AV182" s="214">
        <f t="shared" si="150"/>
        <v>3.9146E-2</v>
      </c>
      <c r="AW182" s="214">
        <f t="shared" si="150"/>
        <v>3.8346328333333332E-2</v>
      </c>
      <c r="AX182" s="214">
        <f t="shared" si="150"/>
        <v>0.14040500732142852</v>
      </c>
      <c r="AY182" s="214">
        <f t="shared" si="150"/>
        <v>5.2265199999999998E-2</v>
      </c>
      <c r="AZ182" s="214">
        <f t="shared" si="150"/>
        <v>5.8454499999999993E-2</v>
      </c>
      <c r="BA182" s="214">
        <f t="shared" si="150"/>
        <v>0.14498785271666664</v>
      </c>
      <c r="BB182" s="214">
        <f t="shared" si="150"/>
        <v>0.3295575435264001</v>
      </c>
      <c r="BC182" s="214">
        <f t="shared" si="150"/>
        <v>0.10487802857142857</v>
      </c>
      <c r="BD182" s="214">
        <f t="shared" si="150"/>
        <v>0.76098728223420997</v>
      </c>
      <c r="BE182" s="214">
        <f t="shared" si="150"/>
        <v>1.7476837499999998E-2</v>
      </c>
      <c r="BF182" s="214">
        <f t="shared" si="150"/>
        <v>0</v>
      </c>
      <c r="BG182" s="214">
        <f t="shared" si="150"/>
        <v>5.5570432692307672E-2</v>
      </c>
      <c r="BH182" s="214">
        <f t="shared" si="150"/>
        <v>7.1769650416666664E-2</v>
      </c>
      <c r="BI182" s="214">
        <f t="shared" si="150"/>
        <v>0</v>
      </c>
      <c r="BJ182" s="214">
        <f t="shared" si="150"/>
        <v>0</v>
      </c>
      <c r="BK182" s="214">
        <f t="shared" si="150"/>
        <v>3.5398916666666662E-2</v>
      </c>
      <c r="BL182" s="214">
        <f t="shared" si="150"/>
        <v>3.7034790623999995E-2</v>
      </c>
      <c r="BM182" s="214">
        <f t="shared" si="150"/>
        <v>0.14752487499999997</v>
      </c>
      <c r="BN182" s="214">
        <f t="shared" si="150"/>
        <v>0.31482112499999998</v>
      </c>
      <c r="BO182" s="214">
        <f t="shared" si="150"/>
        <v>9.2085674999999978E-2</v>
      </c>
      <c r="BP182" s="214">
        <f t="shared" si="150"/>
        <v>9.4927947916666658E-2</v>
      </c>
      <c r="BQ182" s="214">
        <f t="shared" si="150"/>
        <v>0.12250854166666666</v>
      </c>
      <c r="BR182" s="214">
        <f t="shared" si="150"/>
        <v>9.0456924250000001E-2</v>
      </c>
      <c r="BS182" s="214">
        <f t="shared" si="150"/>
        <v>1.2937499999999999E-2</v>
      </c>
      <c r="BT182" s="214">
        <f t="shared" ref="BT182:BU182" si="151">IF($C182&gt;BT$14,BT181,IF(AND(MONTH($C182)-MONTH(BT$5)=0,MOD((YEAR(BT$5)-YEAR($C182)),3)=0),BT181*(1+BT$16),BT181))</f>
        <v>7.0977999999999996E-3</v>
      </c>
      <c r="BU182" s="214">
        <f t="shared" si="151"/>
        <v>3.7260000000000001E-3</v>
      </c>
      <c r="BV182" s="214">
        <f t="shared" si="122"/>
        <v>0.11546257969645436</v>
      </c>
      <c r="BW182" s="214">
        <f t="shared" si="123"/>
        <v>5.0904063216335407E-2</v>
      </c>
      <c r="BX182" s="214">
        <f t="shared" si="124"/>
        <v>1.7861232808330268E-2</v>
      </c>
      <c r="BY182" s="214">
        <f t="shared" si="125"/>
        <v>6.6853413834725844E-2</v>
      </c>
      <c r="BZ182" s="214">
        <f t="shared" si="126"/>
        <v>1.9626493576421676E-2</v>
      </c>
      <c r="CA182" s="295">
        <f t="shared" si="127"/>
        <v>5.261049260356728</v>
      </c>
      <c r="CB182" s="163">
        <f t="shared" si="140"/>
        <v>0.2</v>
      </c>
      <c r="CC182" s="163">
        <f t="shared" si="128"/>
        <v>0.54610492603567284</v>
      </c>
      <c r="CD182" s="163">
        <f t="shared" si="129"/>
        <v>0.22083333333333335</v>
      </c>
      <c r="CE182" s="165">
        <f t="shared" si="130"/>
        <v>4.4941110009877221</v>
      </c>
      <c r="CF182" s="163">
        <f>'Other Income'!$B$20/12</f>
        <v>1.0929316444444444</v>
      </c>
      <c r="CG182" s="302">
        <f t="shared" si="119"/>
        <v>5.7870426454321668</v>
      </c>
      <c r="CH182" s="295">
        <f t="shared" si="131"/>
        <v>4.9903414772244608</v>
      </c>
      <c r="CI182" s="163">
        <f t="shared" si="132"/>
        <v>0.2</v>
      </c>
      <c r="CJ182" s="163">
        <f t="shared" si="133"/>
        <v>0.51903414772244616</v>
      </c>
      <c r="CK182" s="163">
        <f t="shared" si="134"/>
        <v>0.22083333333333335</v>
      </c>
      <c r="CL182" s="165">
        <f t="shared" si="135"/>
        <v>4.2504739961686813</v>
      </c>
      <c r="CM182" s="296">
        <f t="shared" si="136"/>
        <v>5.543405640613126</v>
      </c>
    </row>
    <row r="183" spans="2:91" s="159" customFormat="1" x14ac:dyDescent="0.25">
      <c r="B183" s="257">
        <f t="shared" si="137"/>
        <v>162</v>
      </c>
      <c r="C183" s="255">
        <f t="shared" si="138"/>
        <v>50221</v>
      </c>
      <c r="D183" s="214">
        <f t="shared" si="139"/>
        <v>0.52514962412666888</v>
      </c>
      <c r="E183" s="214">
        <f t="shared" si="120"/>
        <v>0.16490137883333331</v>
      </c>
      <c r="F183" s="214">
        <f t="shared" si="120"/>
        <v>0.16101807799999998</v>
      </c>
      <c r="G183" s="214">
        <f t="shared" si="120"/>
        <v>9.9000000000000008E-3</v>
      </c>
      <c r="H183" s="214">
        <f t="shared" si="120"/>
        <v>1.8944812499999998E-2</v>
      </c>
      <c r="I183" s="214">
        <f t="shared" si="120"/>
        <v>3.2440924999999995E-2</v>
      </c>
      <c r="J183" s="214">
        <f t="shared" ref="J183:BU186" si="152">IF($C183&gt;J$14,J182,IF(AND(MONTH($C183)-MONTH(J$5)=0,MOD((YEAR(J$5)-YEAR($C183)),3)=0),J182*(1+J$16),J182))</f>
        <v>5.7935418749999988E-2</v>
      </c>
      <c r="K183" s="214">
        <f t="shared" si="152"/>
        <v>5.9972068749999996E-2</v>
      </c>
      <c r="L183" s="214">
        <f t="shared" si="152"/>
        <v>2.4843162499999995E-2</v>
      </c>
      <c r="M183" s="214">
        <f t="shared" si="152"/>
        <v>3.364109374999999E-2</v>
      </c>
      <c r="N183" s="214">
        <f t="shared" si="152"/>
        <v>2.4796876983749994E-2</v>
      </c>
      <c r="O183" s="214">
        <f t="shared" si="152"/>
        <v>3.4999135937499995E-2</v>
      </c>
      <c r="P183" s="214">
        <f t="shared" si="152"/>
        <v>1.9749333333333334E-2</v>
      </c>
      <c r="Q183" s="214">
        <f t="shared" si="152"/>
        <v>0</v>
      </c>
      <c r="R183" s="214">
        <f t="shared" si="152"/>
        <v>4.6682486666666662E-2</v>
      </c>
      <c r="S183" s="214">
        <f t="shared" si="152"/>
        <v>8.7389477499999993E-2</v>
      </c>
      <c r="T183" s="214">
        <f t="shared" si="152"/>
        <v>0</v>
      </c>
      <c r="U183" s="214">
        <f t="shared" si="152"/>
        <v>0</v>
      </c>
      <c r="V183" s="214">
        <f t="shared" si="152"/>
        <v>1.6689949999999999E-2</v>
      </c>
      <c r="W183" s="214">
        <f t="shared" si="152"/>
        <v>1.8656066666666665E-2</v>
      </c>
      <c r="X183" s="214">
        <f t="shared" si="152"/>
        <v>1.7868077083333333E-2</v>
      </c>
      <c r="Y183" s="214">
        <f t="shared" si="152"/>
        <v>1.4406433333333335E-2</v>
      </c>
      <c r="Z183" s="214">
        <f t="shared" si="152"/>
        <v>2.6054208333333335E-2</v>
      </c>
      <c r="AA183" s="214">
        <f t="shared" si="152"/>
        <v>2.9756249999999995E-2</v>
      </c>
      <c r="AB183" s="214">
        <f t="shared" si="152"/>
        <v>2.8530292499999995E-2</v>
      </c>
      <c r="AC183" s="214">
        <f t="shared" si="152"/>
        <v>1.4957475E-2</v>
      </c>
      <c r="AD183" s="214">
        <f t="shared" si="152"/>
        <v>9.56498125E-3</v>
      </c>
      <c r="AE183" s="214">
        <f t="shared" si="152"/>
        <v>0</v>
      </c>
      <c r="AF183" s="214">
        <f t="shared" si="152"/>
        <v>0.16147690997760006</v>
      </c>
      <c r="AG183" s="214">
        <f t="shared" si="152"/>
        <v>0.17964099400000003</v>
      </c>
      <c r="AH183" s="214">
        <f t="shared" si="152"/>
        <v>0</v>
      </c>
      <c r="AI183" s="214">
        <f t="shared" si="152"/>
        <v>7.3829999999999998E-3</v>
      </c>
      <c r="AJ183" s="214">
        <f t="shared" si="152"/>
        <v>2.35934E-2</v>
      </c>
      <c r="AK183" s="214">
        <f t="shared" si="152"/>
        <v>0</v>
      </c>
      <c r="AL183" s="214">
        <f t="shared" si="152"/>
        <v>1.8825787499999996E-2</v>
      </c>
      <c r="AM183" s="214">
        <f t="shared" si="152"/>
        <v>2.2912312499999993E-2</v>
      </c>
      <c r="AN183" s="214">
        <f t="shared" si="152"/>
        <v>4.7421543749999996E-2</v>
      </c>
      <c r="AO183" s="214">
        <f t="shared" si="152"/>
        <v>2.9956652833333333E-2</v>
      </c>
      <c r="AP183" s="214">
        <f t="shared" si="152"/>
        <v>0.13890151374999998</v>
      </c>
      <c r="AQ183" s="214">
        <f t="shared" si="152"/>
        <v>0</v>
      </c>
      <c r="AR183" s="214">
        <f t="shared" si="152"/>
        <v>4.0790323762499997E-2</v>
      </c>
      <c r="AS183" s="214">
        <f t="shared" si="152"/>
        <v>2.0293762499999996E-2</v>
      </c>
      <c r="AT183" s="214">
        <f t="shared" si="152"/>
        <v>1.5897552083333336E-2</v>
      </c>
      <c r="AU183" s="214">
        <f t="shared" si="152"/>
        <v>3.2035358333333333E-2</v>
      </c>
      <c r="AV183" s="214">
        <f t="shared" si="152"/>
        <v>3.9146E-2</v>
      </c>
      <c r="AW183" s="214">
        <f t="shared" si="152"/>
        <v>3.8346328333333332E-2</v>
      </c>
      <c r="AX183" s="214">
        <f t="shared" si="152"/>
        <v>0.14040500732142852</v>
      </c>
      <c r="AY183" s="214">
        <f t="shared" si="152"/>
        <v>5.2265199999999998E-2</v>
      </c>
      <c r="AZ183" s="214">
        <f t="shared" si="152"/>
        <v>5.8454499999999993E-2</v>
      </c>
      <c r="BA183" s="214">
        <f t="shared" si="152"/>
        <v>0.14498785271666664</v>
      </c>
      <c r="BB183" s="214">
        <f t="shared" si="152"/>
        <v>0.3295575435264001</v>
      </c>
      <c r="BC183" s="214">
        <f t="shared" si="152"/>
        <v>0.10487802857142857</v>
      </c>
      <c r="BD183" s="214">
        <f t="shared" si="152"/>
        <v>0.76098728223420997</v>
      </c>
      <c r="BE183" s="214">
        <f t="shared" si="152"/>
        <v>1.7476837499999998E-2</v>
      </c>
      <c r="BF183" s="214">
        <f t="shared" si="152"/>
        <v>0</v>
      </c>
      <c r="BG183" s="214">
        <f t="shared" si="152"/>
        <v>5.5570432692307672E-2</v>
      </c>
      <c r="BH183" s="214">
        <f t="shared" si="152"/>
        <v>7.1769650416666664E-2</v>
      </c>
      <c r="BI183" s="214">
        <f t="shared" si="152"/>
        <v>0</v>
      </c>
      <c r="BJ183" s="214">
        <f t="shared" si="152"/>
        <v>0</v>
      </c>
      <c r="BK183" s="214">
        <f t="shared" si="152"/>
        <v>3.5398916666666662E-2</v>
      </c>
      <c r="BL183" s="214">
        <f t="shared" si="152"/>
        <v>3.7034790623999995E-2</v>
      </c>
      <c r="BM183" s="214">
        <f t="shared" si="152"/>
        <v>0.14752487499999997</v>
      </c>
      <c r="BN183" s="214">
        <f t="shared" si="152"/>
        <v>0.31482112499999998</v>
      </c>
      <c r="BO183" s="214">
        <f t="shared" si="152"/>
        <v>9.2085674999999978E-2</v>
      </c>
      <c r="BP183" s="214">
        <f t="shared" si="152"/>
        <v>9.4927947916666658E-2</v>
      </c>
      <c r="BQ183" s="214">
        <f t="shared" si="152"/>
        <v>0.12250854166666666</v>
      </c>
      <c r="BR183" s="214">
        <f t="shared" si="152"/>
        <v>9.0456924250000001E-2</v>
      </c>
      <c r="BS183" s="214">
        <f t="shared" si="152"/>
        <v>1.2937499999999999E-2</v>
      </c>
      <c r="BT183" s="214">
        <f t="shared" si="152"/>
        <v>7.0977999999999996E-3</v>
      </c>
      <c r="BU183" s="214">
        <f t="shared" si="152"/>
        <v>3.7260000000000001E-3</v>
      </c>
      <c r="BV183" s="214">
        <f t="shared" ref="BV183:BV201" si="153">IF(AND(MONTH($C183)-MONTH(BV$5)=0,MOD((YEAR(BV$5)-YEAR($C183)),3)=0),BV182*(1+BV$16),BV182)</f>
        <v>0.11546257969645436</v>
      </c>
      <c r="BW183" s="214">
        <f t="shared" ref="BW183:BW201" si="154">IF(AND(MONTH($C183)-MONTH(BW$5)=0,MOD((YEAR(BW$5)-YEAR($C183)),3)=0),BW182*(1+BW$16),BW182)</f>
        <v>5.0904063216335407E-2</v>
      </c>
      <c r="BX183" s="214">
        <f t="shared" ref="BX183:BX201" si="155">IF(AND(MONTH($C183)-MONTH(BX$5)=0,MOD((YEAR(BX$5)-YEAR($C183)),3)=0),BX182*(1+BX$16),BX182)</f>
        <v>1.7861232808330268E-2</v>
      </c>
      <c r="BY183" s="214">
        <f t="shared" ref="BY183:BY201" si="156">IF(AND(MONTH($C183)-MONTH(BY$5)=0,MOD((YEAR(BY$5)-YEAR($C183)),3)=0),BY182*(1+BY$16),BY182)</f>
        <v>6.6853413834725844E-2</v>
      </c>
      <c r="BZ183" s="214">
        <f t="shared" ref="BZ183:BZ201" si="157">IF(AND(MONTH($C183)-MONTH(BZ$5)=0,MOD((YEAR(BZ$5)-YEAR($C183)),3)=0),BZ182*(1+BZ$16),BZ182)</f>
        <v>1.9626493576421676E-2</v>
      </c>
      <c r="CA183" s="295">
        <f t="shared" si="127"/>
        <v>5.261049260356728</v>
      </c>
      <c r="CB183" s="163">
        <f t="shared" si="140"/>
        <v>0.2</v>
      </c>
      <c r="CC183" s="163">
        <f t="shared" si="128"/>
        <v>0.54610492603567284</v>
      </c>
      <c r="CD183" s="163">
        <f t="shared" si="129"/>
        <v>0.22083333333333335</v>
      </c>
      <c r="CE183" s="165">
        <f t="shared" si="130"/>
        <v>4.4941110009877221</v>
      </c>
      <c r="CF183" s="163">
        <f>'Other Income'!$B$20/12</f>
        <v>1.0929316444444444</v>
      </c>
      <c r="CG183" s="302">
        <f t="shared" si="119"/>
        <v>5.7870426454321668</v>
      </c>
      <c r="CH183" s="295">
        <f t="shared" si="131"/>
        <v>4.9903414772244608</v>
      </c>
      <c r="CI183" s="163">
        <f t="shared" si="132"/>
        <v>0.2</v>
      </c>
      <c r="CJ183" s="163">
        <f t="shared" si="133"/>
        <v>0.51903414772244616</v>
      </c>
      <c r="CK183" s="163">
        <f t="shared" si="134"/>
        <v>0.22083333333333335</v>
      </c>
      <c r="CL183" s="165">
        <f t="shared" si="135"/>
        <v>4.2504739961686813</v>
      </c>
      <c r="CM183" s="296">
        <f t="shared" si="136"/>
        <v>5.543405640613126</v>
      </c>
    </row>
    <row r="184" spans="2:91" s="159" customFormat="1" x14ac:dyDescent="0.25">
      <c r="B184" s="257">
        <f t="shared" si="137"/>
        <v>163</v>
      </c>
      <c r="C184" s="255">
        <f t="shared" si="138"/>
        <v>50252</v>
      </c>
      <c r="D184" s="214">
        <f t="shared" si="139"/>
        <v>0.52514962412666888</v>
      </c>
      <c r="E184" s="214">
        <f t="shared" si="120"/>
        <v>0.16490137883333331</v>
      </c>
      <c r="F184" s="214">
        <f t="shared" si="120"/>
        <v>0.16101807799999998</v>
      </c>
      <c r="G184" s="214">
        <f t="shared" si="120"/>
        <v>9.9000000000000008E-3</v>
      </c>
      <c r="H184" s="214">
        <f t="shared" si="120"/>
        <v>1.8944812499999998E-2</v>
      </c>
      <c r="I184" s="214">
        <f t="shared" si="120"/>
        <v>3.2440924999999995E-2</v>
      </c>
      <c r="J184" s="214">
        <f t="shared" si="152"/>
        <v>5.7935418749999988E-2</v>
      </c>
      <c r="K184" s="214">
        <f t="shared" si="152"/>
        <v>5.9972068749999996E-2</v>
      </c>
      <c r="L184" s="214">
        <f t="shared" si="152"/>
        <v>2.4843162499999995E-2</v>
      </c>
      <c r="M184" s="214">
        <f t="shared" si="152"/>
        <v>3.364109374999999E-2</v>
      </c>
      <c r="N184" s="214">
        <f t="shared" si="152"/>
        <v>2.4796876983749994E-2</v>
      </c>
      <c r="O184" s="214">
        <f t="shared" si="152"/>
        <v>3.4999135937499995E-2</v>
      </c>
      <c r="P184" s="214">
        <f t="shared" si="152"/>
        <v>1.9749333333333334E-2</v>
      </c>
      <c r="Q184" s="214">
        <f t="shared" si="152"/>
        <v>0</v>
      </c>
      <c r="R184" s="214">
        <f t="shared" si="152"/>
        <v>4.6682486666666662E-2</v>
      </c>
      <c r="S184" s="214">
        <f t="shared" si="152"/>
        <v>8.7389477499999993E-2</v>
      </c>
      <c r="T184" s="214">
        <f t="shared" si="152"/>
        <v>0</v>
      </c>
      <c r="U184" s="214">
        <f t="shared" si="152"/>
        <v>0</v>
      </c>
      <c r="V184" s="214">
        <f t="shared" si="152"/>
        <v>1.6689949999999999E-2</v>
      </c>
      <c r="W184" s="214">
        <f t="shared" si="152"/>
        <v>1.8656066666666665E-2</v>
      </c>
      <c r="X184" s="214">
        <f t="shared" si="152"/>
        <v>1.7868077083333333E-2</v>
      </c>
      <c r="Y184" s="214">
        <f t="shared" si="152"/>
        <v>1.4406433333333335E-2</v>
      </c>
      <c r="Z184" s="214">
        <f t="shared" si="152"/>
        <v>2.6054208333333335E-2</v>
      </c>
      <c r="AA184" s="214">
        <f t="shared" si="152"/>
        <v>2.9756249999999995E-2</v>
      </c>
      <c r="AB184" s="214">
        <f t="shared" si="152"/>
        <v>2.8530292499999995E-2</v>
      </c>
      <c r="AC184" s="214">
        <f t="shared" si="152"/>
        <v>1.4957475E-2</v>
      </c>
      <c r="AD184" s="214">
        <f t="shared" si="152"/>
        <v>9.56498125E-3</v>
      </c>
      <c r="AE184" s="214">
        <f t="shared" si="152"/>
        <v>0</v>
      </c>
      <c r="AF184" s="214">
        <f t="shared" si="152"/>
        <v>0.16147690997760006</v>
      </c>
      <c r="AG184" s="214">
        <f t="shared" si="152"/>
        <v>0.17964099400000003</v>
      </c>
      <c r="AH184" s="214">
        <f t="shared" si="152"/>
        <v>0</v>
      </c>
      <c r="AI184" s="214">
        <f t="shared" si="152"/>
        <v>7.3829999999999998E-3</v>
      </c>
      <c r="AJ184" s="214">
        <f t="shared" si="152"/>
        <v>2.35934E-2</v>
      </c>
      <c r="AK184" s="214">
        <f t="shared" si="152"/>
        <v>0</v>
      </c>
      <c r="AL184" s="214">
        <f t="shared" si="152"/>
        <v>1.8825787499999996E-2</v>
      </c>
      <c r="AM184" s="214">
        <f t="shared" si="152"/>
        <v>2.2912312499999993E-2</v>
      </c>
      <c r="AN184" s="214">
        <f t="shared" si="152"/>
        <v>4.7421543749999996E-2</v>
      </c>
      <c r="AO184" s="214">
        <f t="shared" si="152"/>
        <v>2.9956652833333333E-2</v>
      </c>
      <c r="AP184" s="214">
        <f t="shared" si="152"/>
        <v>0.13890151374999998</v>
      </c>
      <c r="AQ184" s="214">
        <f t="shared" si="152"/>
        <v>0</v>
      </c>
      <c r="AR184" s="214">
        <f t="shared" si="152"/>
        <v>4.0790323762499997E-2</v>
      </c>
      <c r="AS184" s="214">
        <f t="shared" si="152"/>
        <v>2.0293762499999996E-2</v>
      </c>
      <c r="AT184" s="214">
        <f t="shared" si="152"/>
        <v>1.5897552083333336E-2</v>
      </c>
      <c r="AU184" s="214">
        <f t="shared" si="152"/>
        <v>3.2035358333333333E-2</v>
      </c>
      <c r="AV184" s="214">
        <f t="shared" si="152"/>
        <v>3.9146E-2</v>
      </c>
      <c r="AW184" s="214">
        <f t="shared" si="152"/>
        <v>3.8346328333333332E-2</v>
      </c>
      <c r="AX184" s="214">
        <f t="shared" si="152"/>
        <v>0.14040500732142852</v>
      </c>
      <c r="AY184" s="214">
        <f t="shared" si="152"/>
        <v>5.2265199999999998E-2</v>
      </c>
      <c r="AZ184" s="214">
        <f t="shared" si="152"/>
        <v>5.8454499999999993E-2</v>
      </c>
      <c r="BA184" s="214">
        <f t="shared" si="152"/>
        <v>0.14498785271666664</v>
      </c>
      <c r="BB184" s="214">
        <f t="shared" si="152"/>
        <v>0.3295575435264001</v>
      </c>
      <c r="BC184" s="214">
        <f t="shared" si="152"/>
        <v>0.10487802857142857</v>
      </c>
      <c r="BD184" s="214">
        <f t="shared" si="152"/>
        <v>0.76098728223420997</v>
      </c>
      <c r="BE184" s="214">
        <f t="shared" si="152"/>
        <v>1.7476837499999998E-2</v>
      </c>
      <c r="BF184" s="214">
        <f t="shared" si="152"/>
        <v>0</v>
      </c>
      <c r="BG184" s="214">
        <f t="shared" si="152"/>
        <v>5.5570432692307672E-2</v>
      </c>
      <c r="BH184" s="214">
        <f t="shared" si="152"/>
        <v>7.1769650416666664E-2</v>
      </c>
      <c r="BI184" s="214">
        <f t="shared" si="152"/>
        <v>0</v>
      </c>
      <c r="BJ184" s="214">
        <f t="shared" si="152"/>
        <v>0</v>
      </c>
      <c r="BK184" s="214">
        <f t="shared" si="152"/>
        <v>3.5398916666666662E-2</v>
      </c>
      <c r="BL184" s="214">
        <f t="shared" si="152"/>
        <v>3.7034790623999995E-2</v>
      </c>
      <c r="BM184" s="214">
        <f t="shared" si="152"/>
        <v>0.14752487499999997</v>
      </c>
      <c r="BN184" s="214">
        <f t="shared" si="152"/>
        <v>0.31482112499999998</v>
      </c>
      <c r="BO184" s="214">
        <f t="shared" si="152"/>
        <v>9.2085674999999978E-2</v>
      </c>
      <c r="BP184" s="214">
        <f t="shared" si="152"/>
        <v>9.4927947916666658E-2</v>
      </c>
      <c r="BQ184" s="214">
        <f t="shared" si="152"/>
        <v>0.12250854166666666</v>
      </c>
      <c r="BR184" s="214">
        <f t="shared" si="152"/>
        <v>9.0456924250000001E-2</v>
      </c>
      <c r="BS184" s="214">
        <f t="shared" si="152"/>
        <v>1.2937499999999999E-2</v>
      </c>
      <c r="BT184" s="214">
        <f t="shared" si="152"/>
        <v>7.0977999999999996E-3</v>
      </c>
      <c r="BU184" s="214">
        <f t="shared" si="152"/>
        <v>3.7260000000000001E-3</v>
      </c>
      <c r="BV184" s="214">
        <f t="shared" si="153"/>
        <v>0.11546257969645436</v>
      </c>
      <c r="BW184" s="214">
        <f t="shared" si="154"/>
        <v>5.0904063216335407E-2</v>
      </c>
      <c r="BX184" s="214">
        <f t="shared" si="155"/>
        <v>1.7861232808330268E-2</v>
      </c>
      <c r="BY184" s="214">
        <f t="shared" si="156"/>
        <v>6.6853413834725844E-2</v>
      </c>
      <c r="BZ184" s="214">
        <f t="shared" si="157"/>
        <v>1.9626493576421676E-2</v>
      </c>
      <c r="CA184" s="295">
        <f t="shared" si="127"/>
        <v>5.261049260356728</v>
      </c>
      <c r="CB184" s="163">
        <f t="shared" si="140"/>
        <v>0.2</v>
      </c>
      <c r="CC184" s="163">
        <f t="shared" si="128"/>
        <v>0.54610492603567284</v>
      </c>
      <c r="CD184" s="163">
        <f t="shared" si="129"/>
        <v>0.22083333333333335</v>
      </c>
      <c r="CE184" s="165">
        <f t="shared" si="130"/>
        <v>4.4941110009877221</v>
      </c>
      <c r="CF184" s="163">
        <f>'Other Income'!$B$20/12</f>
        <v>1.0929316444444444</v>
      </c>
      <c r="CG184" s="302">
        <f t="shared" si="119"/>
        <v>5.7870426454321668</v>
      </c>
      <c r="CH184" s="295">
        <f t="shared" si="131"/>
        <v>4.9903414772244608</v>
      </c>
      <c r="CI184" s="163">
        <f t="shared" si="132"/>
        <v>0.2</v>
      </c>
      <c r="CJ184" s="163">
        <f t="shared" si="133"/>
        <v>0.51903414772244616</v>
      </c>
      <c r="CK184" s="163">
        <f t="shared" si="134"/>
        <v>0.22083333333333335</v>
      </c>
      <c r="CL184" s="165">
        <f t="shared" si="135"/>
        <v>4.2504739961686813</v>
      </c>
      <c r="CM184" s="296">
        <f t="shared" si="136"/>
        <v>5.543405640613126</v>
      </c>
    </row>
    <row r="185" spans="2:91" s="159" customFormat="1" x14ac:dyDescent="0.25">
      <c r="B185" s="257">
        <f t="shared" si="137"/>
        <v>164</v>
      </c>
      <c r="C185" s="255">
        <f t="shared" si="138"/>
        <v>50283</v>
      </c>
      <c r="D185" s="214">
        <f t="shared" si="139"/>
        <v>0.52514962412666888</v>
      </c>
      <c r="E185" s="214">
        <f t="shared" si="120"/>
        <v>0.16490137883333331</v>
      </c>
      <c r="F185" s="214">
        <f t="shared" si="120"/>
        <v>0.16101807799999998</v>
      </c>
      <c r="G185" s="214">
        <f t="shared" si="120"/>
        <v>9.9000000000000008E-3</v>
      </c>
      <c r="H185" s="214">
        <f t="shared" si="120"/>
        <v>1.8944812499999998E-2</v>
      </c>
      <c r="I185" s="214">
        <f t="shared" si="120"/>
        <v>3.2440924999999995E-2</v>
      </c>
      <c r="J185" s="214">
        <f t="shared" si="152"/>
        <v>5.7935418749999988E-2</v>
      </c>
      <c r="K185" s="214">
        <f t="shared" si="152"/>
        <v>5.9972068749999996E-2</v>
      </c>
      <c r="L185" s="214">
        <f t="shared" si="152"/>
        <v>2.4843162499999995E-2</v>
      </c>
      <c r="M185" s="214">
        <f t="shared" si="152"/>
        <v>3.364109374999999E-2</v>
      </c>
      <c r="N185" s="214">
        <f t="shared" si="152"/>
        <v>2.4796876983749994E-2</v>
      </c>
      <c r="O185" s="214">
        <f t="shared" si="152"/>
        <v>3.4999135937499995E-2</v>
      </c>
      <c r="P185" s="214">
        <f t="shared" si="152"/>
        <v>1.9749333333333334E-2</v>
      </c>
      <c r="Q185" s="214">
        <f t="shared" si="152"/>
        <v>0</v>
      </c>
      <c r="R185" s="214">
        <f t="shared" si="152"/>
        <v>4.6682486666666662E-2</v>
      </c>
      <c r="S185" s="214">
        <f t="shared" si="152"/>
        <v>8.7389477499999993E-2</v>
      </c>
      <c r="T185" s="214">
        <f t="shared" si="152"/>
        <v>0</v>
      </c>
      <c r="U185" s="214">
        <f t="shared" si="152"/>
        <v>0</v>
      </c>
      <c r="V185" s="214">
        <f t="shared" si="152"/>
        <v>1.6689949999999999E-2</v>
      </c>
      <c r="W185" s="214">
        <f t="shared" si="152"/>
        <v>1.8656066666666665E-2</v>
      </c>
      <c r="X185" s="214">
        <f t="shared" si="152"/>
        <v>1.7868077083333333E-2</v>
      </c>
      <c r="Y185" s="214">
        <f t="shared" si="152"/>
        <v>1.4406433333333335E-2</v>
      </c>
      <c r="Z185" s="214">
        <f t="shared" si="152"/>
        <v>2.6054208333333335E-2</v>
      </c>
      <c r="AA185" s="214">
        <f t="shared" si="152"/>
        <v>2.9756249999999995E-2</v>
      </c>
      <c r="AB185" s="214">
        <f t="shared" si="152"/>
        <v>2.8530292499999995E-2</v>
      </c>
      <c r="AC185" s="214">
        <f t="shared" si="152"/>
        <v>1.4957475E-2</v>
      </c>
      <c r="AD185" s="214">
        <f t="shared" si="152"/>
        <v>9.56498125E-3</v>
      </c>
      <c r="AE185" s="214">
        <f t="shared" si="152"/>
        <v>0</v>
      </c>
      <c r="AF185" s="214">
        <f t="shared" si="152"/>
        <v>0.16147690997760006</v>
      </c>
      <c r="AG185" s="214">
        <f t="shared" si="152"/>
        <v>0.17964099400000003</v>
      </c>
      <c r="AH185" s="214">
        <f t="shared" si="152"/>
        <v>0</v>
      </c>
      <c r="AI185" s="214">
        <f t="shared" si="152"/>
        <v>7.3829999999999998E-3</v>
      </c>
      <c r="AJ185" s="214">
        <f t="shared" si="152"/>
        <v>2.35934E-2</v>
      </c>
      <c r="AK185" s="214">
        <f t="shared" si="152"/>
        <v>0</v>
      </c>
      <c r="AL185" s="214">
        <f t="shared" si="152"/>
        <v>1.8825787499999996E-2</v>
      </c>
      <c r="AM185" s="214">
        <f t="shared" si="152"/>
        <v>2.2912312499999993E-2</v>
      </c>
      <c r="AN185" s="214">
        <f t="shared" si="152"/>
        <v>4.7421543749999996E-2</v>
      </c>
      <c r="AO185" s="214">
        <f t="shared" si="152"/>
        <v>2.9956652833333333E-2</v>
      </c>
      <c r="AP185" s="214">
        <f t="shared" si="152"/>
        <v>0.13890151374999998</v>
      </c>
      <c r="AQ185" s="214">
        <f t="shared" si="152"/>
        <v>0</v>
      </c>
      <c r="AR185" s="214">
        <f t="shared" si="152"/>
        <v>4.0790323762499997E-2</v>
      </c>
      <c r="AS185" s="214">
        <f t="shared" si="152"/>
        <v>2.0293762499999996E-2</v>
      </c>
      <c r="AT185" s="214">
        <f t="shared" si="152"/>
        <v>1.5897552083333336E-2</v>
      </c>
      <c r="AU185" s="214">
        <f t="shared" si="152"/>
        <v>3.2035358333333333E-2</v>
      </c>
      <c r="AV185" s="214">
        <f t="shared" si="152"/>
        <v>3.9146E-2</v>
      </c>
      <c r="AW185" s="214">
        <f t="shared" si="152"/>
        <v>3.8346328333333332E-2</v>
      </c>
      <c r="AX185" s="214">
        <f t="shared" si="152"/>
        <v>0.14040500732142852</v>
      </c>
      <c r="AY185" s="214">
        <f t="shared" si="152"/>
        <v>5.2265199999999998E-2</v>
      </c>
      <c r="AZ185" s="214">
        <f t="shared" si="152"/>
        <v>5.8454499999999993E-2</v>
      </c>
      <c r="BA185" s="214">
        <f t="shared" si="152"/>
        <v>0.14498785271666664</v>
      </c>
      <c r="BB185" s="214">
        <f t="shared" si="152"/>
        <v>0.3295575435264001</v>
      </c>
      <c r="BC185" s="214">
        <f t="shared" si="152"/>
        <v>0.10487802857142857</v>
      </c>
      <c r="BD185" s="214">
        <f t="shared" si="152"/>
        <v>0.76098728223420997</v>
      </c>
      <c r="BE185" s="214">
        <f t="shared" si="152"/>
        <v>1.7476837499999998E-2</v>
      </c>
      <c r="BF185" s="214">
        <f t="shared" si="152"/>
        <v>0</v>
      </c>
      <c r="BG185" s="214">
        <f t="shared" si="152"/>
        <v>5.5570432692307672E-2</v>
      </c>
      <c r="BH185" s="214">
        <f t="shared" si="152"/>
        <v>7.1769650416666664E-2</v>
      </c>
      <c r="BI185" s="214">
        <f t="shared" si="152"/>
        <v>0</v>
      </c>
      <c r="BJ185" s="214">
        <f t="shared" si="152"/>
        <v>0</v>
      </c>
      <c r="BK185" s="214">
        <f t="shared" si="152"/>
        <v>3.5398916666666662E-2</v>
      </c>
      <c r="BL185" s="214">
        <f t="shared" si="152"/>
        <v>3.7034790623999995E-2</v>
      </c>
      <c r="BM185" s="214">
        <f t="shared" si="152"/>
        <v>0.14752487499999997</v>
      </c>
      <c r="BN185" s="214">
        <f t="shared" si="152"/>
        <v>0.31482112499999998</v>
      </c>
      <c r="BO185" s="214">
        <f t="shared" si="152"/>
        <v>9.2085674999999978E-2</v>
      </c>
      <c r="BP185" s="214">
        <f t="shared" si="152"/>
        <v>9.4927947916666658E-2</v>
      </c>
      <c r="BQ185" s="214">
        <f t="shared" si="152"/>
        <v>0.12250854166666666</v>
      </c>
      <c r="BR185" s="214">
        <f t="shared" si="152"/>
        <v>9.0456924250000001E-2</v>
      </c>
      <c r="BS185" s="214">
        <f t="shared" si="152"/>
        <v>1.2937499999999999E-2</v>
      </c>
      <c r="BT185" s="214">
        <f t="shared" si="152"/>
        <v>7.0977999999999996E-3</v>
      </c>
      <c r="BU185" s="214">
        <f t="shared" si="152"/>
        <v>3.7260000000000001E-3</v>
      </c>
      <c r="BV185" s="214">
        <f t="shared" si="153"/>
        <v>0.11546257969645436</v>
      </c>
      <c r="BW185" s="214">
        <f t="shared" si="154"/>
        <v>5.0904063216335407E-2</v>
      </c>
      <c r="BX185" s="214">
        <f t="shared" si="155"/>
        <v>1.7861232808330268E-2</v>
      </c>
      <c r="BY185" s="214">
        <f t="shared" si="156"/>
        <v>6.6853413834725844E-2</v>
      </c>
      <c r="BZ185" s="214">
        <f t="shared" si="157"/>
        <v>1.9626493576421676E-2</v>
      </c>
      <c r="CA185" s="295">
        <f t="shared" si="127"/>
        <v>5.261049260356728</v>
      </c>
      <c r="CB185" s="163">
        <f t="shared" si="140"/>
        <v>0.2</v>
      </c>
      <c r="CC185" s="163">
        <f t="shared" si="128"/>
        <v>0.54610492603567284</v>
      </c>
      <c r="CD185" s="163">
        <f t="shared" si="129"/>
        <v>0.22083333333333335</v>
      </c>
      <c r="CE185" s="165">
        <f t="shared" si="130"/>
        <v>4.4941110009877221</v>
      </c>
      <c r="CF185" s="163">
        <f>'Other Income'!$B$20/12</f>
        <v>1.0929316444444444</v>
      </c>
      <c r="CG185" s="302">
        <f t="shared" si="119"/>
        <v>5.7870426454321668</v>
      </c>
      <c r="CH185" s="295">
        <f t="shared" si="131"/>
        <v>4.9903414772244608</v>
      </c>
      <c r="CI185" s="163">
        <f t="shared" si="132"/>
        <v>0.2</v>
      </c>
      <c r="CJ185" s="163">
        <f t="shared" si="133"/>
        <v>0.51903414772244616</v>
      </c>
      <c r="CK185" s="163">
        <f t="shared" si="134"/>
        <v>0.22083333333333335</v>
      </c>
      <c r="CL185" s="165">
        <f t="shared" si="135"/>
        <v>4.2504739961686813</v>
      </c>
      <c r="CM185" s="296">
        <f t="shared" si="136"/>
        <v>5.543405640613126</v>
      </c>
    </row>
    <row r="186" spans="2:91" s="159" customFormat="1" x14ac:dyDescent="0.25">
      <c r="B186" s="257">
        <f t="shared" si="137"/>
        <v>165</v>
      </c>
      <c r="C186" s="255">
        <f t="shared" si="138"/>
        <v>50313</v>
      </c>
      <c r="D186" s="214">
        <f t="shared" si="139"/>
        <v>0.52514962412666888</v>
      </c>
      <c r="E186" s="214">
        <f t="shared" si="120"/>
        <v>0.16490137883333331</v>
      </c>
      <c r="F186" s="214">
        <f t="shared" si="120"/>
        <v>0.16101807799999998</v>
      </c>
      <c r="G186" s="214">
        <f t="shared" si="120"/>
        <v>9.9000000000000008E-3</v>
      </c>
      <c r="H186" s="214">
        <f t="shared" si="120"/>
        <v>1.8944812499999998E-2</v>
      </c>
      <c r="I186" s="214">
        <f t="shared" si="120"/>
        <v>3.2440924999999995E-2</v>
      </c>
      <c r="J186" s="214">
        <f t="shared" si="152"/>
        <v>5.7935418749999988E-2</v>
      </c>
      <c r="K186" s="214">
        <f t="shared" si="152"/>
        <v>5.9972068749999996E-2</v>
      </c>
      <c r="L186" s="214">
        <f t="shared" si="152"/>
        <v>2.4843162499999995E-2</v>
      </c>
      <c r="M186" s="214">
        <f t="shared" si="152"/>
        <v>3.364109374999999E-2</v>
      </c>
      <c r="N186" s="214">
        <f t="shared" si="152"/>
        <v>2.4796876983749994E-2</v>
      </c>
      <c r="O186" s="214">
        <f t="shared" si="152"/>
        <v>3.4999135937499995E-2</v>
      </c>
      <c r="P186" s="214">
        <f t="shared" si="152"/>
        <v>1.9749333333333334E-2</v>
      </c>
      <c r="Q186" s="214">
        <f t="shared" si="152"/>
        <v>0</v>
      </c>
      <c r="R186" s="214">
        <f t="shared" si="152"/>
        <v>4.6682486666666662E-2</v>
      </c>
      <c r="S186" s="214">
        <f t="shared" si="152"/>
        <v>8.7389477499999993E-2</v>
      </c>
      <c r="T186" s="214">
        <f t="shared" si="152"/>
        <v>0</v>
      </c>
      <c r="U186" s="214">
        <f t="shared" si="152"/>
        <v>0</v>
      </c>
      <c r="V186" s="214">
        <f t="shared" si="152"/>
        <v>1.6689949999999999E-2</v>
      </c>
      <c r="W186" s="214">
        <f t="shared" si="152"/>
        <v>1.8656066666666665E-2</v>
      </c>
      <c r="X186" s="214">
        <f t="shared" si="152"/>
        <v>1.7868077083333333E-2</v>
      </c>
      <c r="Y186" s="214">
        <f t="shared" si="152"/>
        <v>1.4406433333333335E-2</v>
      </c>
      <c r="Z186" s="214">
        <f t="shared" si="152"/>
        <v>2.6054208333333335E-2</v>
      </c>
      <c r="AA186" s="214">
        <f t="shared" si="152"/>
        <v>2.9756249999999995E-2</v>
      </c>
      <c r="AB186" s="214">
        <f t="shared" si="152"/>
        <v>2.8530292499999995E-2</v>
      </c>
      <c r="AC186" s="214">
        <f t="shared" si="152"/>
        <v>1.4957475E-2</v>
      </c>
      <c r="AD186" s="214">
        <f t="shared" si="152"/>
        <v>9.56498125E-3</v>
      </c>
      <c r="AE186" s="214">
        <f t="shared" si="152"/>
        <v>0</v>
      </c>
      <c r="AF186" s="214">
        <f t="shared" si="152"/>
        <v>0.16147690997760006</v>
      </c>
      <c r="AG186" s="214">
        <f t="shared" si="152"/>
        <v>0.17964099400000003</v>
      </c>
      <c r="AH186" s="214">
        <f t="shared" si="152"/>
        <v>0</v>
      </c>
      <c r="AI186" s="214">
        <f t="shared" si="152"/>
        <v>7.3829999999999998E-3</v>
      </c>
      <c r="AJ186" s="214">
        <f t="shared" si="152"/>
        <v>2.35934E-2</v>
      </c>
      <c r="AK186" s="214">
        <f t="shared" si="152"/>
        <v>0</v>
      </c>
      <c r="AL186" s="214">
        <f t="shared" si="152"/>
        <v>1.8825787499999996E-2</v>
      </c>
      <c r="AM186" s="214">
        <f t="shared" si="152"/>
        <v>2.2912312499999993E-2</v>
      </c>
      <c r="AN186" s="214">
        <f t="shared" si="152"/>
        <v>4.7421543749999996E-2</v>
      </c>
      <c r="AO186" s="214">
        <f t="shared" si="152"/>
        <v>2.9956652833333333E-2</v>
      </c>
      <c r="AP186" s="214">
        <f t="shared" si="152"/>
        <v>0.13890151374999998</v>
      </c>
      <c r="AQ186" s="214">
        <f t="shared" si="152"/>
        <v>0</v>
      </c>
      <c r="AR186" s="214">
        <f t="shared" si="152"/>
        <v>4.0790323762499997E-2</v>
      </c>
      <c r="AS186" s="214">
        <f t="shared" si="152"/>
        <v>2.0293762499999996E-2</v>
      </c>
      <c r="AT186" s="214">
        <f t="shared" si="152"/>
        <v>1.5897552083333336E-2</v>
      </c>
      <c r="AU186" s="214">
        <f t="shared" si="152"/>
        <v>3.2035358333333333E-2</v>
      </c>
      <c r="AV186" s="214">
        <f t="shared" si="152"/>
        <v>3.9146E-2</v>
      </c>
      <c r="AW186" s="214">
        <f t="shared" si="152"/>
        <v>3.8346328333333332E-2</v>
      </c>
      <c r="AX186" s="214">
        <f t="shared" si="152"/>
        <v>0.14040500732142852</v>
      </c>
      <c r="AY186" s="214">
        <f t="shared" si="152"/>
        <v>5.2265199999999998E-2</v>
      </c>
      <c r="AZ186" s="214">
        <f t="shared" si="152"/>
        <v>5.8454499999999993E-2</v>
      </c>
      <c r="BA186" s="214">
        <f t="shared" si="152"/>
        <v>0.14498785271666664</v>
      </c>
      <c r="BB186" s="214">
        <f t="shared" si="152"/>
        <v>0.3295575435264001</v>
      </c>
      <c r="BC186" s="214">
        <f t="shared" si="152"/>
        <v>0.10487802857142857</v>
      </c>
      <c r="BD186" s="214">
        <f t="shared" si="152"/>
        <v>0.76098728223420997</v>
      </c>
      <c r="BE186" s="214">
        <f t="shared" si="152"/>
        <v>1.7476837499999998E-2</v>
      </c>
      <c r="BF186" s="214">
        <f t="shared" si="152"/>
        <v>0</v>
      </c>
      <c r="BG186" s="214">
        <f t="shared" si="152"/>
        <v>5.5570432692307672E-2</v>
      </c>
      <c r="BH186" s="214">
        <f t="shared" si="152"/>
        <v>7.1769650416666664E-2</v>
      </c>
      <c r="BI186" s="214">
        <f t="shared" si="152"/>
        <v>0</v>
      </c>
      <c r="BJ186" s="214">
        <f t="shared" si="152"/>
        <v>0</v>
      </c>
      <c r="BK186" s="214">
        <f t="shared" si="152"/>
        <v>3.5398916666666662E-2</v>
      </c>
      <c r="BL186" s="214">
        <f t="shared" si="152"/>
        <v>3.7034790623999995E-2</v>
      </c>
      <c r="BM186" s="214">
        <f t="shared" si="152"/>
        <v>0.14752487499999997</v>
      </c>
      <c r="BN186" s="214">
        <f t="shared" si="152"/>
        <v>0.31482112499999998</v>
      </c>
      <c r="BO186" s="214">
        <f t="shared" si="152"/>
        <v>9.2085674999999978E-2</v>
      </c>
      <c r="BP186" s="214">
        <f t="shared" si="152"/>
        <v>9.4927947916666658E-2</v>
      </c>
      <c r="BQ186" s="214">
        <f t="shared" si="152"/>
        <v>0.12250854166666666</v>
      </c>
      <c r="BR186" s="214">
        <f t="shared" si="152"/>
        <v>9.0456924250000001E-2</v>
      </c>
      <c r="BS186" s="214">
        <f t="shared" si="152"/>
        <v>1.2937499999999999E-2</v>
      </c>
      <c r="BT186" s="214">
        <f t="shared" si="152"/>
        <v>7.0977999999999996E-3</v>
      </c>
      <c r="BU186" s="214">
        <f t="shared" ref="J186:BU190" si="158">IF($C186&gt;BU$14,BU185,IF(AND(MONTH($C186)-MONTH(BU$5)=0,MOD((YEAR(BU$5)-YEAR($C186)),3)=0),BU185*(1+BU$16),BU185))</f>
        <v>3.7260000000000001E-3</v>
      </c>
      <c r="BV186" s="214">
        <f t="shared" si="153"/>
        <v>0.11546257969645436</v>
      </c>
      <c r="BW186" s="214">
        <f t="shared" si="154"/>
        <v>5.0904063216335407E-2</v>
      </c>
      <c r="BX186" s="214">
        <f t="shared" si="155"/>
        <v>1.7861232808330268E-2</v>
      </c>
      <c r="BY186" s="214">
        <f t="shared" si="156"/>
        <v>6.6853413834725844E-2</v>
      </c>
      <c r="BZ186" s="214">
        <f t="shared" si="157"/>
        <v>1.9626493576421676E-2</v>
      </c>
      <c r="CA186" s="295">
        <f t="shared" si="127"/>
        <v>5.261049260356728</v>
      </c>
      <c r="CB186" s="163">
        <f t="shared" si="140"/>
        <v>0.2</v>
      </c>
      <c r="CC186" s="163">
        <f t="shared" si="128"/>
        <v>0.54610492603567284</v>
      </c>
      <c r="CD186" s="163">
        <f t="shared" si="129"/>
        <v>0.22083333333333335</v>
      </c>
      <c r="CE186" s="165">
        <f t="shared" si="130"/>
        <v>4.4941110009877221</v>
      </c>
      <c r="CF186" s="163">
        <f>'Other Income'!$B$20/12</f>
        <v>1.0929316444444444</v>
      </c>
      <c r="CG186" s="302">
        <f t="shared" si="119"/>
        <v>5.7870426454321668</v>
      </c>
      <c r="CH186" s="295">
        <f t="shared" si="131"/>
        <v>4.9903414772244608</v>
      </c>
      <c r="CI186" s="163">
        <f t="shared" si="132"/>
        <v>0.2</v>
      </c>
      <c r="CJ186" s="163">
        <f t="shared" si="133"/>
        <v>0.51903414772244616</v>
      </c>
      <c r="CK186" s="163">
        <f t="shared" si="134"/>
        <v>0.22083333333333335</v>
      </c>
      <c r="CL186" s="165">
        <f t="shared" si="135"/>
        <v>4.2504739961686813</v>
      </c>
      <c r="CM186" s="296">
        <f t="shared" si="136"/>
        <v>5.543405640613126</v>
      </c>
    </row>
    <row r="187" spans="2:91" s="159" customFormat="1" x14ac:dyDescent="0.25">
      <c r="B187" s="257">
        <f t="shared" si="137"/>
        <v>166</v>
      </c>
      <c r="C187" s="255">
        <f t="shared" si="138"/>
        <v>50344</v>
      </c>
      <c r="D187" s="214">
        <f t="shared" si="139"/>
        <v>0.52514962412666888</v>
      </c>
      <c r="E187" s="214">
        <f t="shared" si="120"/>
        <v>0.16490137883333331</v>
      </c>
      <c r="F187" s="214">
        <f t="shared" si="120"/>
        <v>0.16101807799999998</v>
      </c>
      <c r="G187" s="214">
        <f t="shared" si="120"/>
        <v>9.9000000000000008E-3</v>
      </c>
      <c r="H187" s="214">
        <f t="shared" si="120"/>
        <v>1.8944812499999998E-2</v>
      </c>
      <c r="I187" s="214">
        <f t="shared" si="120"/>
        <v>3.2440924999999995E-2</v>
      </c>
      <c r="J187" s="214">
        <f t="shared" si="158"/>
        <v>5.7935418749999988E-2</v>
      </c>
      <c r="K187" s="214">
        <f t="shared" si="158"/>
        <v>5.9972068749999996E-2</v>
      </c>
      <c r="L187" s="214">
        <f t="shared" si="158"/>
        <v>2.4843162499999995E-2</v>
      </c>
      <c r="M187" s="214">
        <f t="shared" si="158"/>
        <v>3.364109374999999E-2</v>
      </c>
      <c r="N187" s="214">
        <f t="shared" si="158"/>
        <v>2.4796876983749994E-2</v>
      </c>
      <c r="O187" s="214">
        <f t="shared" si="158"/>
        <v>3.4999135937499995E-2</v>
      </c>
      <c r="P187" s="214">
        <f t="shared" si="158"/>
        <v>1.9749333333333334E-2</v>
      </c>
      <c r="Q187" s="214">
        <f t="shared" si="158"/>
        <v>0</v>
      </c>
      <c r="R187" s="214">
        <f t="shared" si="158"/>
        <v>4.6682486666666662E-2</v>
      </c>
      <c r="S187" s="214">
        <f t="shared" si="158"/>
        <v>8.7389477499999993E-2</v>
      </c>
      <c r="T187" s="214">
        <f t="shared" si="158"/>
        <v>0</v>
      </c>
      <c r="U187" s="214">
        <f t="shared" si="158"/>
        <v>0</v>
      </c>
      <c r="V187" s="214">
        <f t="shared" si="158"/>
        <v>1.6689949999999999E-2</v>
      </c>
      <c r="W187" s="214">
        <f t="shared" si="158"/>
        <v>1.8656066666666665E-2</v>
      </c>
      <c r="X187" s="214">
        <f t="shared" si="158"/>
        <v>1.7868077083333333E-2</v>
      </c>
      <c r="Y187" s="214">
        <f t="shared" si="158"/>
        <v>1.4406433333333335E-2</v>
      </c>
      <c r="Z187" s="214">
        <f t="shared" si="158"/>
        <v>2.6054208333333335E-2</v>
      </c>
      <c r="AA187" s="214">
        <f t="shared" si="158"/>
        <v>2.9756249999999995E-2</v>
      </c>
      <c r="AB187" s="214">
        <f t="shared" si="158"/>
        <v>2.8530292499999995E-2</v>
      </c>
      <c r="AC187" s="214">
        <f t="shared" si="158"/>
        <v>1.4957475E-2</v>
      </c>
      <c r="AD187" s="214">
        <f t="shared" si="158"/>
        <v>9.56498125E-3</v>
      </c>
      <c r="AE187" s="214">
        <f t="shared" si="158"/>
        <v>0</v>
      </c>
      <c r="AF187" s="214">
        <f t="shared" si="158"/>
        <v>0.16147690997760006</v>
      </c>
      <c r="AG187" s="214">
        <f t="shared" si="158"/>
        <v>0.17964099400000003</v>
      </c>
      <c r="AH187" s="214">
        <f t="shared" si="158"/>
        <v>0</v>
      </c>
      <c r="AI187" s="214">
        <f t="shared" si="158"/>
        <v>7.3829999999999998E-3</v>
      </c>
      <c r="AJ187" s="214">
        <f t="shared" si="158"/>
        <v>2.35934E-2</v>
      </c>
      <c r="AK187" s="214">
        <f t="shared" si="158"/>
        <v>0</v>
      </c>
      <c r="AL187" s="214">
        <f t="shared" si="158"/>
        <v>1.8825787499999996E-2</v>
      </c>
      <c r="AM187" s="214">
        <f t="shared" si="158"/>
        <v>2.2912312499999993E-2</v>
      </c>
      <c r="AN187" s="214">
        <f t="shared" si="158"/>
        <v>4.7421543749999996E-2</v>
      </c>
      <c r="AO187" s="214">
        <f t="shared" si="158"/>
        <v>2.9956652833333333E-2</v>
      </c>
      <c r="AP187" s="214">
        <f t="shared" si="158"/>
        <v>0.13890151374999998</v>
      </c>
      <c r="AQ187" s="214">
        <f t="shared" si="158"/>
        <v>0</v>
      </c>
      <c r="AR187" s="214">
        <f t="shared" si="158"/>
        <v>4.0790323762499997E-2</v>
      </c>
      <c r="AS187" s="214">
        <f t="shared" si="158"/>
        <v>2.0293762499999996E-2</v>
      </c>
      <c r="AT187" s="214">
        <f t="shared" si="158"/>
        <v>1.5897552083333336E-2</v>
      </c>
      <c r="AU187" s="214">
        <f t="shared" si="158"/>
        <v>3.2035358333333333E-2</v>
      </c>
      <c r="AV187" s="214">
        <f t="shared" si="158"/>
        <v>3.9146E-2</v>
      </c>
      <c r="AW187" s="214">
        <f t="shared" si="158"/>
        <v>3.8346328333333332E-2</v>
      </c>
      <c r="AX187" s="214">
        <f t="shared" si="158"/>
        <v>0.14040500732142852</v>
      </c>
      <c r="AY187" s="214">
        <f t="shared" si="158"/>
        <v>5.2265199999999998E-2</v>
      </c>
      <c r="AZ187" s="214">
        <f t="shared" si="158"/>
        <v>5.8454499999999993E-2</v>
      </c>
      <c r="BA187" s="214">
        <f t="shared" si="158"/>
        <v>0.14498785271666664</v>
      </c>
      <c r="BB187" s="214">
        <f t="shared" si="158"/>
        <v>0.3295575435264001</v>
      </c>
      <c r="BC187" s="214">
        <f t="shared" si="158"/>
        <v>0.10487802857142857</v>
      </c>
      <c r="BD187" s="214">
        <f t="shared" si="158"/>
        <v>0.76098728223420997</v>
      </c>
      <c r="BE187" s="214">
        <f t="shared" si="158"/>
        <v>1.7476837499999998E-2</v>
      </c>
      <c r="BF187" s="214">
        <f t="shared" si="158"/>
        <v>0</v>
      </c>
      <c r="BG187" s="214">
        <f t="shared" si="158"/>
        <v>5.5570432692307672E-2</v>
      </c>
      <c r="BH187" s="214">
        <f t="shared" si="158"/>
        <v>7.1769650416666664E-2</v>
      </c>
      <c r="BI187" s="214">
        <f t="shared" si="158"/>
        <v>0</v>
      </c>
      <c r="BJ187" s="214">
        <f t="shared" si="158"/>
        <v>0</v>
      </c>
      <c r="BK187" s="214">
        <f t="shared" si="158"/>
        <v>3.5398916666666662E-2</v>
      </c>
      <c r="BL187" s="214">
        <f t="shared" si="158"/>
        <v>3.7034790623999995E-2</v>
      </c>
      <c r="BM187" s="214">
        <f t="shared" si="158"/>
        <v>0.14752487499999997</v>
      </c>
      <c r="BN187" s="214">
        <f t="shared" si="158"/>
        <v>0.31482112499999998</v>
      </c>
      <c r="BO187" s="214">
        <f t="shared" si="158"/>
        <v>9.2085674999999978E-2</v>
      </c>
      <c r="BP187" s="214">
        <f t="shared" si="158"/>
        <v>9.4927947916666658E-2</v>
      </c>
      <c r="BQ187" s="214">
        <f t="shared" si="158"/>
        <v>0.12250854166666666</v>
      </c>
      <c r="BR187" s="214">
        <f t="shared" si="158"/>
        <v>9.0456924250000001E-2</v>
      </c>
      <c r="BS187" s="214">
        <f t="shared" si="158"/>
        <v>1.2937499999999999E-2</v>
      </c>
      <c r="BT187" s="214">
        <f t="shared" si="158"/>
        <v>7.0977999999999996E-3</v>
      </c>
      <c r="BU187" s="214">
        <f t="shared" si="158"/>
        <v>3.7260000000000001E-3</v>
      </c>
      <c r="BV187" s="214">
        <f t="shared" si="153"/>
        <v>0.11546257969645436</v>
      </c>
      <c r="BW187" s="214">
        <f t="shared" si="154"/>
        <v>5.0904063216335407E-2</v>
      </c>
      <c r="BX187" s="214">
        <f t="shared" si="155"/>
        <v>1.7861232808330268E-2</v>
      </c>
      <c r="BY187" s="214">
        <f t="shared" si="156"/>
        <v>6.6853413834725844E-2</v>
      </c>
      <c r="BZ187" s="214">
        <f t="shared" si="157"/>
        <v>1.9626493576421676E-2</v>
      </c>
      <c r="CA187" s="295">
        <f t="shared" si="127"/>
        <v>5.261049260356728</v>
      </c>
      <c r="CB187" s="163">
        <f t="shared" si="140"/>
        <v>0.2</v>
      </c>
      <c r="CC187" s="163">
        <f t="shared" si="128"/>
        <v>0.54610492603567284</v>
      </c>
      <c r="CD187" s="163">
        <f t="shared" si="129"/>
        <v>0.22083333333333335</v>
      </c>
      <c r="CE187" s="165">
        <f t="shared" si="130"/>
        <v>4.4941110009877221</v>
      </c>
      <c r="CF187" s="163">
        <f>'Other Income'!$B$20/12</f>
        <v>1.0929316444444444</v>
      </c>
      <c r="CG187" s="302">
        <f t="shared" si="119"/>
        <v>5.7870426454321668</v>
      </c>
      <c r="CH187" s="295">
        <f t="shared" si="131"/>
        <v>4.9903414772244608</v>
      </c>
      <c r="CI187" s="163">
        <f t="shared" si="132"/>
        <v>0.2</v>
      </c>
      <c r="CJ187" s="163">
        <f t="shared" si="133"/>
        <v>0.51903414772244616</v>
      </c>
      <c r="CK187" s="163">
        <f t="shared" si="134"/>
        <v>0.22083333333333335</v>
      </c>
      <c r="CL187" s="165">
        <f t="shared" si="135"/>
        <v>4.2504739961686813</v>
      </c>
      <c r="CM187" s="296">
        <f t="shared" si="136"/>
        <v>5.543405640613126</v>
      </c>
    </row>
    <row r="188" spans="2:91" s="159" customFormat="1" x14ac:dyDescent="0.25">
      <c r="B188" s="257">
        <f t="shared" si="137"/>
        <v>167</v>
      </c>
      <c r="C188" s="255">
        <f t="shared" si="138"/>
        <v>50374</v>
      </c>
      <c r="D188" s="214">
        <f t="shared" si="139"/>
        <v>0.52514962412666888</v>
      </c>
      <c r="E188" s="214">
        <f t="shared" si="120"/>
        <v>0.16490137883333331</v>
      </c>
      <c r="F188" s="214">
        <f t="shared" si="120"/>
        <v>0.16101807799999998</v>
      </c>
      <c r="G188" s="214">
        <f t="shared" si="120"/>
        <v>9.9000000000000008E-3</v>
      </c>
      <c r="H188" s="214">
        <f t="shared" si="120"/>
        <v>1.8944812499999998E-2</v>
      </c>
      <c r="I188" s="214">
        <f t="shared" si="120"/>
        <v>3.2440924999999995E-2</v>
      </c>
      <c r="J188" s="214">
        <f t="shared" si="158"/>
        <v>5.7935418749999988E-2</v>
      </c>
      <c r="K188" s="214">
        <f t="shared" si="158"/>
        <v>5.9972068749999996E-2</v>
      </c>
      <c r="L188" s="214">
        <f t="shared" si="158"/>
        <v>2.4843162499999995E-2</v>
      </c>
      <c r="M188" s="214">
        <f t="shared" si="158"/>
        <v>3.364109374999999E-2</v>
      </c>
      <c r="N188" s="214">
        <f t="shared" si="158"/>
        <v>2.4796876983749994E-2</v>
      </c>
      <c r="O188" s="214">
        <f t="shared" si="158"/>
        <v>3.4999135937499995E-2</v>
      </c>
      <c r="P188" s="214">
        <f t="shared" si="158"/>
        <v>1.9749333333333334E-2</v>
      </c>
      <c r="Q188" s="214">
        <f t="shared" si="158"/>
        <v>0</v>
      </c>
      <c r="R188" s="214">
        <f t="shared" si="158"/>
        <v>4.6682486666666662E-2</v>
      </c>
      <c r="S188" s="214">
        <f t="shared" si="158"/>
        <v>8.7389477499999993E-2</v>
      </c>
      <c r="T188" s="214">
        <f t="shared" si="158"/>
        <v>0</v>
      </c>
      <c r="U188" s="214">
        <f t="shared" si="158"/>
        <v>0</v>
      </c>
      <c r="V188" s="214">
        <f t="shared" si="158"/>
        <v>1.6689949999999999E-2</v>
      </c>
      <c r="W188" s="214">
        <f t="shared" si="158"/>
        <v>1.8656066666666665E-2</v>
      </c>
      <c r="X188" s="214">
        <f t="shared" si="158"/>
        <v>1.7868077083333333E-2</v>
      </c>
      <c r="Y188" s="214">
        <f t="shared" si="158"/>
        <v>1.4406433333333335E-2</v>
      </c>
      <c r="Z188" s="214">
        <f t="shared" si="158"/>
        <v>2.6054208333333335E-2</v>
      </c>
      <c r="AA188" s="214">
        <f t="shared" si="158"/>
        <v>2.9756249999999995E-2</v>
      </c>
      <c r="AB188" s="214">
        <f t="shared" si="158"/>
        <v>2.8530292499999995E-2</v>
      </c>
      <c r="AC188" s="214">
        <f t="shared" si="158"/>
        <v>1.4957475E-2</v>
      </c>
      <c r="AD188" s="214">
        <f t="shared" si="158"/>
        <v>9.56498125E-3</v>
      </c>
      <c r="AE188" s="214">
        <f t="shared" si="158"/>
        <v>0</v>
      </c>
      <c r="AF188" s="214">
        <f t="shared" si="158"/>
        <v>0.16147690997760006</v>
      </c>
      <c r="AG188" s="214">
        <f t="shared" si="158"/>
        <v>0.17964099400000003</v>
      </c>
      <c r="AH188" s="214">
        <f t="shared" si="158"/>
        <v>0</v>
      </c>
      <c r="AI188" s="214">
        <f t="shared" si="158"/>
        <v>7.3829999999999998E-3</v>
      </c>
      <c r="AJ188" s="214">
        <f t="shared" si="158"/>
        <v>2.35934E-2</v>
      </c>
      <c r="AK188" s="214">
        <f t="shared" si="158"/>
        <v>0</v>
      </c>
      <c r="AL188" s="214">
        <f t="shared" si="158"/>
        <v>1.8825787499999996E-2</v>
      </c>
      <c r="AM188" s="214">
        <f t="shared" si="158"/>
        <v>2.2912312499999993E-2</v>
      </c>
      <c r="AN188" s="214">
        <f t="shared" si="158"/>
        <v>4.7421543749999996E-2</v>
      </c>
      <c r="AO188" s="214">
        <f t="shared" si="158"/>
        <v>2.9956652833333333E-2</v>
      </c>
      <c r="AP188" s="214">
        <f t="shared" si="158"/>
        <v>0.13890151374999998</v>
      </c>
      <c r="AQ188" s="214">
        <f t="shared" si="158"/>
        <v>0</v>
      </c>
      <c r="AR188" s="214">
        <f t="shared" si="158"/>
        <v>4.0790323762499997E-2</v>
      </c>
      <c r="AS188" s="214">
        <f t="shared" si="158"/>
        <v>2.0293762499999996E-2</v>
      </c>
      <c r="AT188" s="214">
        <f t="shared" si="158"/>
        <v>1.5897552083333336E-2</v>
      </c>
      <c r="AU188" s="214">
        <f t="shared" si="158"/>
        <v>3.2035358333333333E-2</v>
      </c>
      <c r="AV188" s="214">
        <f t="shared" si="158"/>
        <v>3.9146E-2</v>
      </c>
      <c r="AW188" s="214">
        <f t="shared" si="158"/>
        <v>3.8346328333333332E-2</v>
      </c>
      <c r="AX188" s="214">
        <f t="shared" si="158"/>
        <v>0.14040500732142852</v>
      </c>
      <c r="AY188" s="214">
        <f t="shared" si="158"/>
        <v>5.2265199999999998E-2</v>
      </c>
      <c r="AZ188" s="214">
        <f t="shared" si="158"/>
        <v>5.8454499999999993E-2</v>
      </c>
      <c r="BA188" s="214">
        <f t="shared" si="158"/>
        <v>0.14498785271666664</v>
      </c>
      <c r="BB188" s="214">
        <f t="shared" si="158"/>
        <v>0.3295575435264001</v>
      </c>
      <c r="BC188" s="214">
        <f t="shared" si="158"/>
        <v>0.10487802857142857</v>
      </c>
      <c r="BD188" s="214">
        <f t="shared" si="158"/>
        <v>0.76098728223420997</v>
      </c>
      <c r="BE188" s="214">
        <f t="shared" si="158"/>
        <v>1.7476837499999998E-2</v>
      </c>
      <c r="BF188" s="214">
        <f t="shared" si="158"/>
        <v>0</v>
      </c>
      <c r="BG188" s="214">
        <f t="shared" si="158"/>
        <v>5.5570432692307672E-2</v>
      </c>
      <c r="BH188" s="214">
        <f t="shared" si="158"/>
        <v>7.1769650416666664E-2</v>
      </c>
      <c r="BI188" s="214">
        <f t="shared" si="158"/>
        <v>0</v>
      </c>
      <c r="BJ188" s="214">
        <f t="shared" si="158"/>
        <v>0</v>
      </c>
      <c r="BK188" s="214">
        <f t="shared" si="158"/>
        <v>3.5398916666666662E-2</v>
      </c>
      <c r="BL188" s="214">
        <f t="shared" si="158"/>
        <v>3.7034790623999995E-2</v>
      </c>
      <c r="BM188" s="214">
        <f t="shared" si="158"/>
        <v>0.14752487499999997</v>
      </c>
      <c r="BN188" s="214">
        <f t="shared" si="158"/>
        <v>0.31482112499999998</v>
      </c>
      <c r="BO188" s="214">
        <f t="shared" si="158"/>
        <v>9.2085674999999978E-2</v>
      </c>
      <c r="BP188" s="214">
        <f t="shared" si="158"/>
        <v>9.4927947916666658E-2</v>
      </c>
      <c r="BQ188" s="214">
        <f t="shared" si="158"/>
        <v>0.12250854166666666</v>
      </c>
      <c r="BR188" s="214">
        <f t="shared" si="158"/>
        <v>9.0456924250000001E-2</v>
      </c>
      <c r="BS188" s="214">
        <f t="shared" si="158"/>
        <v>1.2937499999999999E-2</v>
      </c>
      <c r="BT188" s="214">
        <f t="shared" si="158"/>
        <v>7.0977999999999996E-3</v>
      </c>
      <c r="BU188" s="214">
        <f t="shared" si="158"/>
        <v>3.7260000000000001E-3</v>
      </c>
      <c r="BV188" s="214">
        <f t="shared" si="153"/>
        <v>0.11546257969645436</v>
      </c>
      <c r="BW188" s="214">
        <f t="shared" si="154"/>
        <v>5.0904063216335407E-2</v>
      </c>
      <c r="BX188" s="214">
        <f t="shared" si="155"/>
        <v>1.7861232808330268E-2</v>
      </c>
      <c r="BY188" s="214">
        <f t="shared" si="156"/>
        <v>6.6853413834725844E-2</v>
      </c>
      <c r="BZ188" s="214">
        <f t="shared" si="157"/>
        <v>1.9626493576421676E-2</v>
      </c>
      <c r="CA188" s="295">
        <f t="shared" si="127"/>
        <v>5.261049260356728</v>
      </c>
      <c r="CB188" s="163">
        <f t="shared" si="140"/>
        <v>0.2</v>
      </c>
      <c r="CC188" s="163">
        <f t="shared" si="128"/>
        <v>0.54610492603567284</v>
      </c>
      <c r="CD188" s="163">
        <f t="shared" si="129"/>
        <v>0.22083333333333335</v>
      </c>
      <c r="CE188" s="165">
        <f t="shared" si="130"/>
        <v>4.4941110009877221</v>
      </c>
      <c r="CF188" s="163">
        <f>'Other Income'!$B$20/12</f>
        <v>1.0929316444444444</v>
      </c>
      <c r="CG188" s="302">
        <f t="shared" si="119"/>
        <v>5.7870426454321668</v>
      </c>
      <c r="CH188" s="295">
        <f t="shared" si="131"/>
        <v>4.9903414772244608</v>
      </c>
      <c r="CI188" s="163">
        <f t="shared" si="132"/>
        <v>0.2</v>
      </c>
      <c r="CJ188" s="163">
        <f t="shared" si="133"/>
        <v>0.51903414772244616</v>
      </c>
      <c r="CK188" s="163">
        <f t="shared" si="134"/>
        <v>0.22083333333333335</v>
      </c>
      <c r="CL188" s="165">
        <f t="shared" si="135"/>
        <v>4.2504739961686813</v>
      </c>
      <c r="CM188" s="296">
        <f t="shared" si="136"/>
        <v>5.543405640613126</v>
      </c>
    </row>
    <row r="189" spans="2:91" s="159" customFormat="1" x14ac:dyDescent="0.25">
      <c r="B189" s="257">
        <f t="shared" si="137"/>
        <v>168</v>
      </c>
      <c r="C189" s="255">
        <f t="shared" si="138"/>
        <v>50405</v>
      </c>
      <c r="D189" s="214">
        <f t="shared" si="139"/>
        <v>0.52514962412666888</v>
      </c>
      <c r="E189" s="214">
        <f t="shared" si="120"/>
        <v>0.16490137883333331</v>
      </c>
      <c r="F189" s="214">
        <f t="shared" si="120"/>
        <v>0.16101807799999998</v>
      </c>
      <c r="G189" s="214">
        <f t="shared" si="120"/>
        <v>9.9000000000000008E-3</v>
      </c>
      <c r="H189" s="214">
        <f t="shared" si="120"/>
        <v>1.8944812499999998E-2</v>
      </c>
      <c r="I189" s="214">
        <f t="shared" si="120"/>
        <v>3.2440924999999995E-2</v>
      </c>
      <c r="J189" s="214">
        <f t="shared" si="158"/>
        <v>5.7935418749999988E-2</v>
      </c>
      <c r="K189" s="214">
        <f t="shared" si="158"/>
        <v>5.9972068749999996E-2</v>
      </c>
      <c r="L189" s="214">
        <f t="shared" si="158"/>
        <v>2.4843162499999995E-2</v>
      </c>
      <c r="M189" s="214">
        <f t="shared" si="158"/>
        <v>3.364109374999999E-2</v>
      </c>
      <c r="N189" s="214">
        <f t="shared" si="158"/>
        <v>2.4796876983749994E-2</v>
      </c>
      <c r="O189" s="214">
        <f t="shared" si="158"/>
        <v>3.4999135937499995E-2</v>
      </c>
      <c r="P189" s="214">
        <f t="shared" si="158"/>
        <v>1.9749333333333334E-2</v>
      </c>
      <c r="Q189" s="214">
        <f t="shared" si="158"/>
        <v>0</v>
      </c>
      <c r="R189" s="214">
        <f t="shared" si="158"/>
        <v>4.6682486666666662E-2</v>
      </c>
      <c r="S189" s="214">
        <f t="shared" si="158"/>
        <v>8.7389477499999993E-2</v>
      </c>
      <c r="T189" s="214">
        <f t="shared" si="158"/>
        <v>0</v>
      </c>
      <c r="U189" s="214">
        <f t="shared" si="158"/>
        <v>0</v>
      </c>
      <c r="V189" s="214">
        <f t="shared" si="158"/>
        <v>1.6689949999999999E-2</v>
      </c>
      <c r="W189" s="214">
        <f t="shared" si="158"/>
        <v>1.8656066666666665E-2</v>
      </c>
      <c r="X189" s="214">
        <f t="shared" si="158"/>
        <v>1.7868077083333333E-2</v>
      </c>
      <c r="Y189" s="214">
        <f t="shared" si="158"/>
        <v>1.4406433333333335E-2</v>
      </c>
      <c r="Z189" s="214">
        <f t="shared" si="158"/>
        <v>2.6054208333333335E-2</v>
      </c>
      <c r="AA189" s="214">
        <f t="shared" si="158"/>
        <v>2.9756249999999995E-2</v>
      </c>
      <c r="AB189" s="214">
        <f t="shared" si="158"/>
        <v>2.8530292499999995E-2</v>
      </c>
      <c r="AC189" s="214">
        <f t="shared" si="158"/>
        <v>1.4957475E-2</v>
      </c>
      <c r="AD189" s="214">
        <f t="shared" si="158"/>
        <v>9.56498125E-3</v>
      </c>
      <c r="AE189" s="214">
        <f t="shared" si="158"/>
        <v>0</v>
      </c>
      <c r="AF189" s="214">
        <f t="shared" si="158"/>
        <v>0.16147690997760006</v>
      </c>
      <c r="AG189" s="214">
        <f t="shared" si="158"/>
        <v>0.17964099400000003</v>
      </c>
      <c r="AH189" s="214">
        <f t="shared" si="158"/>
        <v>0</v>
      </c>
      <c r="AI189" s="214">
        <f t="shared" si="158"/>
        <v>7.3829999999999998E-3</v>
      </c>
      <c r="AJ189" s="214">
        <f t="shared" si="158"/>
        <v>2.35934E-2</v>
      </c>
      <c r="AK189" s="214">
        <f t="shared" si="158"/>
        <v>0</v>
      </c>
      <c r="AL189" s="214">
        <f t="shared" si="158"/>
        <v>1.8825787499999996E-2</v>
      </c>
      <c r="AM189" s="214">
        <f t="shared" si="158"/>
        <v>2.2912312499999993E-2</v>
      </c>
      <c r="AN189" s="214">
        <f t="shared" si="158"/>
        <v>4.7421543749999996E-2</v>
      </c>
      <c r="AO189" s="214">
        <f t="shared" si="158"/>
        <v>2.9956652833333333E-2</v>
      </c>
      <c r="AP189" s="214">
        <f t="shared" si="158"/>
        <v>0.13890151374999998</v>
      </c>
      <c r="AQ189" s="214">
        <f t="shared" si="158"/>
        <v>0</v>
      </c>
      <c r="AR189" s="214">
        <f t="shared" si="158"/>
        <v>4.0790323762499997E-2</v>
      </c>
      <c r="AS189" s="214">
        <f t="shared" si="158"/>
        <v>2.0293762499999996E-2</v>
      </c>
      <c r="AT189" s="214">
        <f t="shared" si="158"/>
        <v>1.5897552083333336E-2</v>
      </c>
      <c r="AU189" s="214">
        <f t="shared" si="158"/>
        <v>3.2035358333333333E-2</v>
      </c>
      <c r="AV189" s="214">
        <f t="shared" si="158"/>
        <v>3.9146E-2</v>
      </c>
      <c r="AW189" s="214">
        <f t="shared" si="158"/>
        <v>3.8346328333333332E-2</v>
      </c>
      <c r="AX189" s="214">
        <f t="shared" si="158"/>
        <v>0.14040500732142852</v>
      </c>
      <c r="AY189" s="214">
        <f t="shared" si="158"/>
        <v>5.2265199999999998E-2</v>
      </c>
      <c r="AZ189" s="214">
        <f t="shared" si="158"/>
        <v>5.8454499999999993E-2</v>
      </c>
      <c r="BA189" s="214">
        <f t="shared" si="158"/>
        <v>0.14498785271666664</v>
      </c>
      <c r="BB189" s="214">
        <f t="shared" si="158"/>
        <v>0.3295575435264001</v>
      </c>
      <c r="BC189" s="214">
        <f t="shared" si="158"/>
        <v>0.10487802857142857</v>
      </c>
      <c r="BD189" s="214">
        <f t="shared" si="158"/>
        <v>0.76098728223420997</v>
      </c>
      <c r="BE189" s="214">
        <f t="shared" si="158"/>
        <v>1.7476837499999998E-2</v>
      </c>
      <c r="BF189" s="214">
        <f t="shared" si="158"/>
        <v>0</v>
      </c>
      <c r="BG189" s="214">
        <f t="shared" si="158"/>
        <v>5.5570432692307672E-2</v>
      </c>
      <c r="BH189" s="214">
        <f t="shared" si="158"/>
        <v>7.1769650416666664E-2</v>
      </c>
      <c r="BI189" s="214">
        <f t="shared" si="158"/>
        <v>0</v>
      </c>
      <c r="BJ189" s="214">
        <f t="shared" si="158"/>
        <v>0</v>
      </c>
      <c r="BK189" s="214">
        <f t="shared" si="158"/>
        <v>3.5398916666666662E-2</v>
      </c>
      <c r="BL189" s="214">
        <f t="shared" si="158"/>
        <v>3.7034790623999995E-2</v>
      </c>
      <c r="BM189" s="214">
        <f t="shared" si="158"/>
        <v>0.14752487499999997</v>
      </c>
      <c r="BN189" s="214">
        <f t="shared" si="158"/>
        <v>0.31482112499999998</v>
      </c>
      <c r="BO189" s="214">
        <f t="shared" si="158"/>
        <v>9.2085674999999978E-2</v>
      </c>
      <c r="BP189" s="214">
        <f t="shared" si="158"/>
        <v>9.4927947916666658E-2</v>
      </c>
      <c r="BQ189" s="214">
        <f t="shared" si="158"/>
        <v>0.12250854166666666</v>
      </c>
      <c r="BR189" s="214">
        <f t="shared" si="158"/>
        <v>9.0456924250000001E-2</v>
      </c>
      <c r="BS189" s="214">
        <f t="shared" si="158"/>
        <v>1.2937499999999999E-2</v>
      </c>
      <c r="BT189" s="214">
        <f t="shared" si="158"/>
        <v>7.0977999999999996E-3</v>
      </c>
      <c r="BU189" s="214">
        <f t="shared" si="158"/>
        <v>3.7260000000000001E-3</v>
      </c>
      <c r="BV189" s="214">
        <f t="shared" si="153"/>
        <v>0.11546257969645436</v>
      </c>
      <c r="BW189" s="214">
        <f t="shared" si="154"/>
        <v>5.0904063216335407E-2</v>
      </c>
      <c r="BX189" s="214">
        <f t="shared" si="155"/>
        <v>1.7861232808330268E-2</v>
      </c>
      <c r="BY189" s="214">
        <f t="shared" si="156"/>
        <v>6.6853413834725844E-2</v>
      </c>
      <c r="BZ189" s="214">
        <f t="shared" si="157"/>
        <v>1.9626493576421676E-2</v>
      </c>
      <c r="CA189" s="295">
        <f t="shared" si="127"/>
        <v>5.261049260356728</v>
      </c>
      <c r="CB189" s="163">
        <f t="shared" si="140"/>
        <v>0.2</v>
      </c>
      <c r="CC189" s="163">
        <f t="shared" si="128"/>
        <v>0.54610492603567284</v>
      </c>
      <c r="CD189" s="163">
        <f t="shared" si="129"/>
        <v>0.22083333333333335</v>
      </c>
      <c r="CE189" s="165">
        <f t="shared" si="130"/>
        <v>4.4941110009877221</v>
      </c>
      <c r="CF189" s="163">
        <f>'Other Income'!$B$20/12</f>
        <v>1.0929316444444444</v>
      </c>
      <c r="CG189" s="302">
        <f t="shared" si="119"/>
        <v>5.7870426454321668</v>
      </c>
      <c r="CH189" s="295">
        <f t="shared" si="131"/>
        <v>4.9903414772244608</v>
      </c>
      <c r="CI189" s="163">
        <f t="shared" si="132"/>
        <v>0.2</v>
      </c>
      <c r="CJ189" s="163">
        <f t="shared" si="133"/>
        <v>0.51903414772244616</v>
      </c>
      <c r="CK189" s="163">
        <f t="shared" si="134"/>
        <v>0.22083333333333335</v>
      </c>
      <c r="CL189" s="165">
        <f t="shared" si="135"/>
        <v>4.2504739961686813</v>
      </c>
      <c r="CM189" s="296">
        <f t="shared" si="136"/>
        <v>5.543405640613126</v>
      </c>
    </row>
    <row r="190" spans="2:91" s="159" customFormat="1" x14ac:dyDescent="0.25">
      <c r="B190" s="257">
        <f t="shared" si="137"/>
        <v>169</v>
      </c>
      <c r="C190" s="255">
        <f t="shared" si="138"/>
        <v>50436</v>
      </c>
      <c r="D190" s="214">
        <f t="shared" si="139"/>
        <v>0.52514962412666888</v>
      </c>
      <c r="E190" s="214">
        <f t="shared" si="120"/>
        <v>0.16490137883333331</v>
      </c>
      <c r="F190" s="214">
        <f t="shared" si="120"/>
        <v>0.16101807799999998</v>
      </c>
      <c r="G190" s="214">
        <f t="shared" si="120"/>
        <v>9.9000000000000008E-3</v>
      </c>
      <c r="H190" s="214">
        <f t="shared" si="120"/>
        <v>1.8944812499999998E-2</v>
      </c>
      <c r="I190" s="214">
        <f t="shared" si="120"/>
        <v>3.2440924999999995E-2</v>
      </c>
      <c r="J190" s="214">
        <f t="shared" si="158"/>
        <v>5.7935418749999988E-2</v>
      </c>
      <c r="K190" s="214">
        <f t="shared" si="158"/>
        <v>5.9972068749999996E-2</v>
      </c>
      <c r="L190" s="214">
        <f t="shared" si="158"/>
        <v>2.4843162499999995E-2</v>
      </c>
      <c r="M190" s="214">
        <f t="shared" si="158"/>
        <v>3.364109374999999E-2</v>
      </c>
      <c r="N190" s="214">
        <f t="shared" si="158"/>
        <v>2.4796876983749994E-2</v>
      </c>
      <c r="O190" s="214">
        <f t="shared" si="158"/>
        <v>3.4999135937499995E-2</v>
      </c>
      <c r="P190" s="214">
        <f t="shared" si="158"/>
        <v>1.9749333333333334E-2</v>
      </c>
      <c r="Q190" s="214">
        <f t="shared" si="158"/>
        <v>0</v>
      </c>
      <c r="R190" s="214">
        <f t="shared" si="158"/>
        <v>4.6682486666666662E-2</v>
      </c>
      <c r="S190" s="214">
        <f t="shared" si="158"/>
        <v>8.7389477499999993E-2</v>
      </c>
      <c r="T190" s="214">
        <f t="shared" si="158"/>
        <v>0</v>
      </c>
      <c r="U190" s="214">
        <f t="shared" si="158"/>
        <v>0</v>
      </c>
      <c r="V190" s="214">
        <f t="shared" si="158"/>
        <v>1.6689949999999999E-2</v>
      </c>
      <c r="W190" s="214">
        <f t="shared" si="158"/>
        <v>1.8656066666666665E-2</v>
      </c>
      <c r="X190" s="214">
        <f t="shared" si="158"/>
        <v>1.7868077083333333E-2</v>
      </c>
      <c r="Y190" s="214">
        <f t="shared" si="158"/>
        <v>1.4406433333333335E-2</v>
      </c>
      <c r="Z190" s="214">
        <f t="shared" si="158"/>
        <v>2.6054208333333335E-2</v>
      </c>
      <c r="AA190" s="214">
        <f t="shared" si="158"/>
        <v>2.9756249999999995E-2</v>
      </c>
      <c r="AB190" s="214">
        <f t="shared" si="158"/>
        <v>2.8530292499999995E-2</v>
      </c>
      <c r="AC190" s="214">
        <f t="shared" si="158"/>
        <v>1.4957475E-2</v>
      </c>
      <c r="AD190" s="214">
        <f t="shared" si="158"/>
        <v>9.56498125E-3</v>
      </c>
      <c r="AE190" s="214">
        <f t="shared" si="158"/>
        <v>0</v>
      </c>
      <c r="AF190" s="214">
        <f t="shared" si="158"/>
        <v>0.16147690997760006</v>
      </c>
      <c r="AG190" s="214">
        <f t="shared" si="158"/>
        <v>0.17964099400000003</v>
      </c>
      <c r="AH190" s="214">
        <f t="shared" si="158"/>
        <v>0</v>
      </c>
      <c r="AI190" s="214">
        <f t="shared" si="158"/>
        <v>7.3829999999999998E-3</v>
      </c>
      <c r="AJ190" s="214">
        <f t="shared" si="158"/>
        <v>2.35934E-2</v>
      </c>
      <c r="AK190" s="214">
        <f t="shared" si="158"/>
        <v>0</v>
      </c>
      <c r="AL190" s="214">
        <f t="shared" si="158"/>
        <v>1.8825787499999996E-2</v>
      </c>
      <c r="AM190" s="214">
        <f t="shared" si="158"/>
        <v>2.2912312499999993E-2</v>
      </c>
      <c r="AN190" s="214">
        <f t="shared" si="158"/>
        <v>4.7421543749999996E-2</v>
      </c>
      <c r="AO190" s="214">
        <f t="shared" si="158"/>
        <v>2.9956652833333333E-2</v>
      </c>
      <c r="AP190" s="214">
        <f t="shared" si="158"/>
        <v>0.13890151374999998</v>
      </c>
      <c r="AQ190" s="214">
        <f t="shared" si="158"/>
        <v>0</v>
      </c>
      <c r="AR190" s="214">
        <f t="shared" si="158"/>
        <v>4.0790323762499997E-2</v>
      </c>
      <c r="AS190" s="214">
        <f t="shared" si="158"/>
        <v>2.0293762499999996E-2</v>
      </c>
      <c r="AT190" s="214">
        <f t="shared" si="158"/>
        <v>1.5897552083333336E-2</v>
      </c>
      <c r="AU190" s="214">
        <f t="shared" si="158"/>
        <v>3.2035358333333333E-2</v>
      </c>
      <c r="AV190" s="214">
        <f t="shared" si="158"/>
        <v>3.9146E-2</v>
      </c>
      <c r="AW190" s="214">
        <f t="shared" si="158"/>
        <v>3.8346328333333332E-2</v>
      </c>
      <c r="AX190" s="214">
        <f t="shared" si="158"/>
        <v>0.14040500732142852</v>
      </c>
      <c r="AY190" s="214">
        <f t="shared" si="158"/>
        <v>5.2265199999999998E-2</v>
      </c>
      <c r="AZ190" s="214">
        <f t="shared" si="158"/>
        <v>5.8454499999999993E-2</v>
      </c>
      <c r="BA190" s="214">
        <f t="shared" si="158"/>
        <v>0.14498785271666664</v>
      </c>
      <c r="BB190" s="214">
        <f t="shared" si="158"/>
        <v>0.3295575435264001</v>
      </c>
      <c r="BC190" s="214">
        <f t="shared" si="158"/>
        <v>0.10487802857142857</v>
      </c>
      <c r="BD190" s="214">
        <f t="shared" si="158"/>
        <v>0.76098728223420997</v>
      </c>
      <c r="BE190" s="214">
        <f t="shared" si="158"/>
        <v>1.7476837499999998E-2</v>
      </c>
      <c r="BF190" s="214">
        <f t="shared" si="158"/>
        <v>0</v>
      </c>
      <c r="BG190" s="214">
        <f t="shared" si="158"/>
        <v>5.5570432692307672E-2</v>
      </c>
      <c r="BH190" s="214">
        <f t="shared" si="158"/>
        <v>7.1769650416666664E-2</v>
      </c>
      <c r="BI190" s="214">
        <f t="shared" si="158"/>
        <v>0</v>
      </c>
      <c r="BJ190" s="214">
        <f t="shared" si="158"/>
        <v>0</v>
      </c>
      <c r="BK190" s="214">
        <f t="shared" si="158"/>
        <v>3.5398916666666662E-2</v>
      </c>
      <c r="BL190" s="214">
        <f t="shared" si="158"/>
        <v>3.7034790623999995E-2</v>
      </c>
      <c r="BM190" s="214">
        <f t="shared" si="158"/>
        <v>0.14752487499999997</v>
      </c>
      <c r="BN190" s="214">
        <f t="shared" si="158"/>
        <v>0.31482112499999998</v>
      </c>
      <c r="BO190" s="214">
        <f t="shared" si="158"/>
        <v>9.2085674999999978E-2</v>
      </c>
      <c r="BP190" s="214">
        <f t="shared" si="158"/>
        <v>9.4927947916666658E-2</v>
      </c>
      <c r="BQ190" s="214">
        <f t="shared" si="158"/>
        <v>0.12250854166666666</v>
      </c>
      <c r="BR190" s="214">
        <f t="shared" si="158"/>
        <v>9.0456924250000001E-2</v>
      </c>
      <c r="BS190" s="214">
        <f t="shared" si="158"/>
        <v>1.2937499999999999E-2</v>
      </c>
      <c r="BT190" s="214">
        <f t="shared" ref="BT190:BU190" si="159">IF($C190&gt;BT$14,BT189,IF(AND(MONTH($C190)-MONTH(BT$5)=0,MOD((YEAR(BT$5)-YEAR($C190)),3)=0),BT189*(1+BT$16),BT189))</f>
        <v>7.0977999999999996E-3</v>
      </c>
      <c r="BU190" s="214">
        <f t="shared" si="159"/>
        <v>3.7260000000000001E-3</v>
      </c>
      <c r="BV190" s="214">
        <f t="shared" si="153"/>
        <v>0.11546257969645436</v>
      </c>
      <c r="BW190" s="214">
        <f t="shared" si="154"/>
        <v>5.0904063216335407E-2</v>
      </c>
      <c r="BX190" s="214">
        <f t="shared" si="155"/>
        <v>1.7861232808330268E-2</v>
      </c>
      <c r="BY190" s="214">
        <f t="shared" si="156"/>
        <v>6.6853413834725844E-2</v>
      </c>
      <c r="BZ190" s="214">
        <f t="shared" si="157"/>
        <v>1.9626493576421676E-2</v>
      </c>
      <c r="CA190" s="295">
        <f t="shared" si="127"/>
        <v>5.261049260356728</v>
      </c>
      <c r="CB190" s="163">
        <f t="shared" si="140"/>
        <v>0.2</v>
      </c>
      <c r="CC190" s="163">
        <f t="shared" si="128"/>
        <v>0.54610492603567284</v>
      </c>
      <c r="CD190" s="163">
        <f t="shared" si="129"/>
        <v>0.22083333333333335</v>
      </c>
      <c r="CE190" s="165">
        <f t="shared" si="130"/>
        <v>4.4941110009877221</v>
      </c>
      <c r="CF190" s="163">
        <f>'Other Income'!$B$20/12</f>
        <v>1.0929316444444444</v>
      </c>
      <c r="CG190" s="302">
        <f t="shared" si="119"/>
        <v>5.7870426454321668</v>
      </c>
      <c r="CH190" s="295">
        <f t="shared" si="131"/>
        <v>4.9903414772244608</v>
      </c>
      <c r="CI190" s="163">
        <f t="shared" si="132"/>
        <v>0.2</v>
      </c>
      <c r="CJ190" s="163">
        <f t="shared" si="133"/>
        <v>0.51903414772244616</v>
      </c>
      <c r="CK190" s="163">
        <f t="shared" si="134"/>
        <v>0.22083333333333335</v>
      </c>
      <c r="CL190" s="165">
        <f t="shared" si="135"/>
        <v>4.2504739961686813</v>
      </c>
      <c r="CM190" s="296">
        <f t="shared" si="136"/>
        <v>5.543405640613126</v>
      </c>
    </row>
    <row r="191" spans="2:91" s="159" customFormat="1" x14ac:dyDescent="0.25">
      <c r="B191" s="257">
        <f t="shared" si="137"/>
        <v>170</v>
      </c>
      <c r="C191" s="255">
        <f t="shared" si="138"/>
        <v>50464</v>
      </c>
      <c r="D191" s="214">
        <f t="shared" si="139"/>
        <v>0.52514962412666888</v>
      </c>
      <c r="E191" s="214">
        <f t="shared" si="120"/>
        <v>0.16490137883333331</v>
      </c>
      <c r="F191" s="214">
        <f t="shared" si="120"/>
        <v>0.16101807799999998</v>
      </c>
      <c r="G191" s="214">
        <f t="shared" si="120"/>
        <v>9.9000000000000008E-3</v>
      </c>
      <c r="H191" s="214">
        <f t="shared" si="120"/>
        <v>1.8944812499999998E-2</v>
      </c>
      <c r="I191" s="214">
        <f t="shared" si="120"/>
        <v>3.2440924999999995E-2</v>
      </c>
      <c r="J191" s="214">
        <f t="shared" ref="J191:BU194" si="160">IF($C191&gt;J$14,J190,IF(AND(MONTH($C191)-MONTH(J$5)=0,MOD((YEAR(J$5)-YEAR($C191)),3)=0),J190*(1+J$16),J190))</f>
        <v>5.7935418749999988E-2</v>
      </c>
      <c r="K191" s="214">
        <f t="shared" si="160"/>
        <v>5.9972068749999996E-2</v>
      </c>
      <c r="L191" s="214">
        <f t="shared" si="160"/>
        <v>2.4843162499999995E-2</v>
      </c>
      <c r="M191" s="214">
        <f t="shared" si="160"/>
        <v>3.364109374999999E-2</v>
      </c>
      <c r="N191" s="214">
        <f t="shared" si="160"/>
        <v>2.4796876983749994E-2</v>
      </c>
      <c r="O191" s="214">
        <f t="shared" si="160"/>
        <v>3.4999135937499995E-2</v>
      </c>
      <c r="P191" s="214">
        <f t="shared" si="160"/>
        <v>1.9749333333333334E-2</v>
      </c>
      <c r="Q191" s="214">
        <f t="shared" si="160"/>
        <v>0</v>
      </c>
      <c r="R191" s="214">
        <f t="shared" si="160"/>
        <v>4.6682486666666662E-2</v>
      </c>
      <c r="S191" s="214">
        <f t="shared" si="160"/>
        <v>8.7389477499999993E-2</v>
      </c>
      <c r="T191" s="214">
        <f t="shared" si="160"/>
        <v>0</v>
      </c>
      <c r="U191" s="214">
        <f t="shared" si="160"/>
        <v>0</v>
      </c>
      <c r="V191" s="214">
        <f t="shared" si="160"/>
        <v>1.6689949999999999E-2</v>
      </c>
      <c r="W191" s="214">
        <f t="shared" si="160"/>
        <v>1.8656066666666665E-2</v>
      </c>
      <c r="X191" s="214">
        <f t="shared" si="160"/>
        <v>1.7868077083333333E-2</v>
      </c>
      <c r="Y191" s="214">
        <f t="shared" si="160"/>
        <v>1.4406433333333335E-2</v>
      </c>
      <c r="Z191" s="214">
        <f t="shared" si="160"/>
        <v>2.6054208333333335E-2</v>
      </c>
      <c r="AA191" s="214">
        <f t="shared" si="160"/>
        <v>2.9756249999999995E-2</v>
      </c>
      <c r="AB191" s="214">
        <f t="shared" si="160"/>
        <v>2.8530292499999995E-2</v>
      </c>
      <c r="AC191" s="214">
        <f t="shared" si="160"/>
        <v>1.4957475E-2</v>
      </c>
      <c r="AD191" s="214">
        <f t="shared" si="160"/>
        <v>9.56498125E-3</v>
      </c>
      <c r="AE191" s="214">
        <f t="shared" si="160"/>
        <v>0</v>
      </c>
      <c r="AF191" s="214">
        <f t="shared" si="160"/>
        <v>0.16147690997760006</v>
      </c>
      <c r="AG191" s="214">
        <f t="shared" si="160"/>
        <v>0.17964099400000003</v>
      </c>
      <c r="AH191" s="214">
        <f t="shared" si="160"/>
        <v>0</v>
      </c>
      <c r="AI191" s="214">
        <f t="shared" si="160"/>
        <v>7.3829999999999998E-3</v>
      </c>
      <c r="AJ191" s="214">
        <f t="shared" si="160"/>
        <v>2.35934E-2</v>
      </c>
      <c r="AK191" s="214">
        <f t="shared" si="160"/>
        <v>0</v>
      </c>
      <c r="AL191" s="214">
        <f t="shared" si="160"/>
        <v>1.8825787499999996E-2</v>
      </c>
      <c r="AM191" s="214">
        <f t="shared" si="160"/>
        <v>2.2912312499999993E-2</v>
      </c>
      <c r="AN191" s="214">
        <f t="shared" si="160"/>
        <v>4.7421543749999996E-2</v>
      </c>
      <c r="AO191" s="214">
        <f t="shared" si="160"/>
        <v>2.9956652833333333E-2</v>
      </c>
      <c r="AP191" s="214">
        <f t="shared" si="160"/>
        <v>0.13890151374999998</v>
      </c>
      <c r="AQ191" s="214">
        <f t="shared" si="160"/>
        <v>0</v>
      </c>
      <c r="AR191" s="214">
        <f t="shared" si="160"/>
        <v>4.0790323762499997E-2</v>
      </c>
      <c r="AS191" s="214">
        <f t="shared" si="160"/>
        <v>2.0293762499999996E-2</v>
      </c>
      <c r="AT191" s="214">
        <f t="shared" si="160"/>
        <v>1.5897552083333336E-2</v>
      </c>
      <c r="AU191" s="214">
        <f t="shared" si="160"/>
        <v>3.2035358333333333E-2</v>
      </c>
      <c r="AV191" s="214">
        <f t="shared" si="160"/>
        <v>3.9146E-2</v>
      </c>
      <c r="AW191" s="214">
        <f t="shared" si="160"/>
        <v>3.8346328333333332E-2</v>
      </c>
      <c r="AX191" s="214">
        <f t="shared" si="160"/>
        <v>0.14040500732142852</v>
      </c>
      <c r="AY191" s="214">
        <f t="shared" si="160"/>
        <v>5.2265199999999998E-2</v>
      </c>
      <c r="AZ191" s="214">
        <f t="shared" si="160"/>
        <v>5.8454499999999993E-2</v>
      </c>
      <c r="BA191" s="214">
        <f t="shared" si="160"/>
        <v>0.14498785271666664</v>
      </c>
      <c r="BB191" s="214">
        <f t="shared" si="160"/>
        <v>0.3295575435264001</v>
      </c>
      <c r="BC191" s="214">
        <f t="shared" si="160"/>
        <v>0.10487802857142857</v>
      </c>
      <c r="BD191" s="214">
        <f t="shared" si="160"/>
        <v>0.76098728223420997</v>
      </c>
      <c r="BE191" s="214">
        <f t="shared" si="160"/>
        <v>1.7476837499999998E-2</v>
      </c>
      <c r="BF191" s="214">
        <f t="shared" si="160"/>
        <v>0</v>
      </c>
      <c r="BG191" s="214">
        <f t="shared" si="160"/>
        <v>5.5570432692307672E-2</v>
      </c>
      <c r="BH191" s="214">
        <f t="shared" si="160"/>
        <v>7.1769650416666664E-2</v>
      </c>
      <c r="BI191" s="214">
        <f t="shared" si="160"/>
        <v>0</v>
      </c>
      <c r="BJ191" s="214">
        <f t="shared" si="160"/>
        <v>0</v>
      </c>
      <c r="BK191" s="214">
        <f t="shared" si="160"/>
        <v>3.5398916666666662E-2</v>
      </c>
      <c r="BL191" s="214">
        <f t="shared" si="160"/>
        <v>3.7034790623999995E-2</v>
      </c>
      <c r="BM191" s="214">
        <f t="shared" si="160"/>
        <v>0.14752487499999997</v>
      </c>
      <c r="BN191" s="214">
        <f t="shared" si="160"/>
        <v>0.31482112499999998</v>
      </c>
      <c r="BO191" s="214">
        <f t="shared" si="160"/>
        <v>9.2085674999999978E-2</v>
      </c>
      <c r="BP191" s="214">
        <f t="shared" si="160"/>
        <v>9.4927947916666658E-2</v>
      </c>
      <c r="BQ191" s="214">
        <f t="shared" si="160"/>
        <v>0.12250854166666666</v>
      </c>
      <c r="BR191" s="214">
        <f t="shared" si="160"/>
        <v>9.0456924250000001E-2</v>
      </c>
      <c r="BS191" s="214">
        <f t="shared" si="160"/>
        <v>1.2937499999999999E-2</v>
      </c>
      <c r="BT191" s="214">
        <f t="shared" si="160"/>
        <v>7.0977999999999996E-3</v>
      </c>
      <c r="BU191" s="214">
        <f t="shared" si="160"/>
        <v>3.7260000000000001E-3</v>
      </c>
      <c r="BV191" s="214">
        <f t="shared" si="153"/>
        <v>0.11546257969645436</v>
      </c>
      <c r="BW191" s="214">
        <f t="shared" si="154"/>
        <v>5.0904063216335407E-2</v>
      </c>
      <c r="BX191" s="214">
        <f t="shared" si="155"/>
        <v>1.7861232808330268E-2</v>
      </c>
      <c r="BY191" s="214">
        <f t="shared" si="156"/>
        <v>6.6853413834725844E-2</v>
      </c>
      <c r="BZ191" s="214">
        <f t="shared" si="157"/>
        <v>1.9626493576421676E-2</v>
      </c>
      <c r="CA191" s="295">
        <f t="shared" si="127"/>
        <v>5.261049260356728</v>
      </c>
      <c r="CB191" s="163">
        <f t="shared" si="140"/>
        <v>0.2</v>
      </c>
      <c r="CC191" s="163">
        <f t="shared" si="128"/>
        <v>0.54610492603567284</v>
      </c>
      <c r="CD191" s="163">
        <f t="shared" si="129"/>
        <v>0.22083333333333335</v>
      </c>
      <c r="CE191" s="165">
        <f t="shared" si="130"/>
        <v>4.4941110009877221</v>
      </c>
      <c r="CF191" s="163">
        <f>'Other Income'!$B$20/12</f>
        <v>1.0929316444444444</v>
      </c>
      <c r="CG191" s="302">
        <f t="shared" si="119"/>
        <v>5.7870426454321668</v>
      </c>
      <c r="CH191" s="295">
        <f t="shared" si="131"/>
        <v>4.9903414772244608</v>
      </c>
      <c r="CI191" s="163">
        <f t="shared" si="132"/>
        <v>0.2</v>
      </c>
      <c r="CJ191" s="163">
        <f t="shared" si="133"/>
        <v>0.51903414772244616</v>
      </c>
      <c r="CK191" s="163">
        <f t="shared" si="134"/>
        <v>0.22083333333333335</v>
      </c>
      <c r="CL191" s="165">
        <f t="shared" si="135"/>
        <v>4.2504739961686813</v>
      </c>
      <c r="CM191" s="296">
        <f t="shared" si="136"/>
        <v>5.543405640613126</v>
      </c>
    </row>
    <row r="192" spans="2:91" s="159" customFormat="1" x14ac:dyDescent="0.25">
      <c r="B192" s="257">
        <f t="shared" si="137"/>
        <v>171</v>
      </c>
      <c r="C192" s="255">
        <f t="shared" si="138"/>
        <v>50495</v>
      </c>
      <c r="D192" s="214">
        <f t="shared" si="139"/>
        <v>0.52514962412666888</v>
      </c>
      <c r="E192" s="214">
        <f t="shared" si="120"/>
        <v>0.16490137883333331</v>
      </c>
      <c r="F192" s="214">
        <f t="shared" si="120"/>
        <v>0.16101807799999998</v>
      </c>
      <c r="G192" s="214">
        <f t="shared" si="120"/>
        <v>9.9000000000000008E-3</v>
      </c>
      <c r="H192" s="214">
        <f t="shared" si="120"/>
        <v>1.8944812499999998E-2</v>
      </c>
      <c r="I192" s="214">
        <f t="shared" si="120"/>
        <v>3.2440924999999995E-2</v>
      </c>
      <c r="J192" s="214">
        <f t="shared" si="160"/>
        <v>5.7935418749999988E-2</v>
      </c>
      <c r="K192" s="214">
        <f t="shared" si="160"/>
        <v>5.9972068749999996E-2</v>
      </c>
      <c r="L192" s="214">
        <f t="shared" si="160"/>
        <v>2.4843162499999995E-2</v>
      </c>
      <c r="M192" s="214">
        <f t="shared" si="160"/>
        <v>3.364109374999999E-2</v>
      </c>
      <c r="N192" s="214">
        <f t="shared" si="160"/>
        <v>2.4796876983749994E-2</v>
      </c>
      <c r="O192" s="214">
        <f t="shared" si="160"/>
        <v>3.4999135937499995E-2</v>
      </c>
      <c r="P192" s="214">
        <f t="shared" si="160"/>
        <v>1.9749333333333334E-2</v>
      </c>
      <c r="Q192" s="214">
        <f t="shared" si="160"/>
        <v>0</v>
      </c>
      <c r="R192" s="214">
        <f t="shared" si="160"/>
        <v>4.6682486666666662E-2</v>
      </c>
      <c r="S192" s="214">
        <f t="shared" si="160"/>
        <v>8.7389477499999993E-2</v>
      </c>
      <c r="T192" s="214">
        <f t="shared" si="160"/>
        <v>0</v>
      </c>
      <c r="U192" s="214">
        <f t="shared" si="160"/>
        <v>0</v>
      </c>
      <c r="V192" s="214">
        <f t="shared" si="160"/>
        <v>1.6689949999999999E-2</v>
      </c>
      <c r="W192" s="214">
        <f t="shared" si="160"/>
        <v>1.8656066666666665E-2</v>
      </c>
      <c r="X192" s="214">
        <f t="shared" si="160"/>
        <v>1.7868077083333333E-2</v>
      </c>
      <c r="Y192" s="214">
        <f t="shared" si="160"/>
        <v>1.4406433333333335E-2</v>
      </c>
      <c r="Z192" s="214">
        <f t="shared" si="160"/>
        <v>2.6054208333333335E-2</v>
      </c>
      <c r="AA192" s="214">
        <f t="shared" si="160"/>
        <v>2.9756249999999995E-2</v>
      </c>
      <c r="AB192" s="214">
        <f t="shared" si="160"/>
        <v>2.8530292499999995E-2</v>
      </c>
      <c r="AC192" s="214">
        <f t="shared" si="160"/>
        <v>1.4957475E-2</v>
      </c>
      <c r="AD192" s="214">
        <f t="shared" si="160"/>
        <v>9.56498125E-3</v>
      </c>
      <c r="AE192" s="214">
        <f t="shared" si="160"/>
        <v>0</v>
      </c>
      <c r="AF192" s="214">
        <f t="shared" si="160"/>
        <v>0.16147690997760006</v>
      </c>
      <c r="AG192" s="214">
        <f t="shared" si="160"/>
        <v>0.17964099400000003</v>
      </c>
      <c r="AH192" s="214">
        <f t="shared" si="160"/>
        <v>0</v>
      </c>
      <c r="AI192" s="214">
        <f t="shared" si="160"/>
        <v>7.3829999999999998E-3</v>
      </c>
      <c r="AJ192" s="214">
        <f t="shared" si="160"/>
        <v>2.35934E-2</v>
      </c>
      <c r="AK192" s="214">
        <f t="shared" si="160"/>
        <v>0</v>
      </c>
      <c r="AL192" s="214">
        <f t="shared" si="160"/>
        <v>1.8825787499999996E-2</v>
      </c>
      <c r="AM192" s="214">
        <f t="shared" si="160"/>
        <v>2.2912312499999993E-2</v>
      </c>
      <c r="AN192" s="214">
        <f t="shared" si="160"/>
        <v>4.7421543749999996E-2</v>
      </c>
      <c r="AO192" s="214">
        <f t="shared" si="160"/>
        <v>2.9956652833333333E-2</v>
      </c>
      <c r="AP192" s="214">
        <f t="shared" si="160"/>
        <v>0.13890151374999998</v>
      </c>
      <c r="AQ192" s="214">
        <f t="shared" si="160"/>
        <v>0</v>
      </c>
      <c r="AR192" s="214">
        <f t="shared" si="160"/>
        <v>4.0790323762499997E-2</v>
      </c>
      <c r="AS192" s="214">
        <f t="shared" si="160"/>
        <v>2.0293762499999996E-2</v>
      </c>
      <c r="AT192" s="214">
        <f t="shared" si="160"/>
        <v>1.5897552083333336E-2</v>
      </c>
      <c r="AU192" s="214">
        <f t="shared" si="160"/>
        <v>3.2035358333333333E-2</v>
      </c>
      <c r="AV192" s="214">
        <f t="shared" si="160"/>
        <v>3.9146E-2</v>
      </c>
      <c r="AW192" s="214">
        <f t="shared" si="160"/>
        <v>3.8346328333333332E-2</v>
      </c>
      <c r="AX192" s="214">
        <f t="shared" si="160"/>
        <v>0.14040500732142852</v>
      </c>
      <c r="AY192" s="214">
        <f t="shared" si="160"/>
        <v>5.2265199999999998E-2</v>
      </c>
      <c r="AZ192" s="214">
        <f t="shared" si="160"/>
        <v>5.8454499999999993E-2</v>
      </c>
      <c r="BA192" s="214">
        <f t="shared" si="160"/>
        <v>0.14498785271666664</v>
      </c>
      <c r="BB192" s="214">
        <f t="shared" si="160"/>
        <v>0.3295575435264001</v>
      </c>
      <c r="BC192" s="214">
        <f t="shared" si="160"/>
        <v>0.10487802857142857</v>
      </c>
      <c r="BD192" s="214">
        <f t="shared" si="160"/>
        <v>0.76098728223420997</v>
      </c>
      <c r="BE192" s="214">
        <f t="shared" si="160"/>
        <v>1.7476837499999998E-2</v>
      </c>
      <c r="BF192" s="214">
        <f t="shared" si="160"/>
        <v>0</v>
      </c>
      <c r="BG192" s="214">
        <f t="shared" si="160"/>
        <v>5.5570432692307672E-2</v>
      </c>
      <c r="BH192" s="214">
        <f t="shared" si="160"/>
        <v>7.1769650416666664E-2</v>
      </c>
      <c r="BI192" s="214">
        <f t="shared" si="160"/>
        <v>0</v>
      </c>
      <c r="BJ192" s="214">
        <f t="shared" si="160"/>
        <v>0</v>
      </c>
      <c r="BK192" s="214">
        <f t="shared" si="160"/>
        <v>3.5398916666666662E-2</v>
      </c>
      <c r="BL192" s="214">
        <f t="shared" si="160"/>
        <v>3.7034790623999995E-2</v>
      </c>
      <c r="BM192" s="214">
        <f t="shared" si="160"/>
        <v>0.14752487499999997</v>
      </c>
      <c r="BN192" s="214">
        <f t="shared" si="160"/>
        <v>0.31482112499999998</v>
      </c>
      <c r="BO192" s="214">
        <f t="shared" si="160"/>
        <v>9.2085674999999978E-2</v>
      </c>
      <c r="BP192" s="214">
        <f t="shared" si="160"/>
        <v>9.4927947916666658E-2</v>
      </c>
      <c r="BQ192" s="214">
        <f t="shared" si="160"/>
        <v>0.12250854166666666</v>
      </c>
      <c r="BR192" s="214">
        <f t="shared" si="160"/>
        <v>9.0456924250000001E-2</v>
      </c>
      <c r="BS192" s="214">
        <f t="shared" si="160"/>
        <v>1.2937499999999999E-2</v>
      </c>
      <c r="BT192" s="214">
        <f t="shared" si="160"/>
        <v>7.0977999999999996E-3</v>
      </c>
      <c r="BU192" s="214">
        <f t="shared" si="160"/>
        <v>3.7260000000000001E-3</v>
      </c>
      <c r="BV192" s="214">
        <f t="shared" si="153"/>
        <v>0.11546257969645436</v>
      </c>
      <c r="BW192" s="214">
        <f t="shared" si="154"/>
        <v>5.0904063216335407E-2</v>
      </c>
      <c r="BX192" s="214">
        <f t="shared" si="155"/>
        <v>1.7861232808330268E-2</v>
      </c>
      <c r="BY192" s="214">
        <f t="shared" si="156"/>
        <v>6.6853413834725844E-2</v>
      </c>
      <c r="BZ192" s="214">
        <f t="shared" si="157"/>
        <v>1.9626493576421676E-2</v>
      </c>
      <c r="CA192" s="295">
        <f t="shared" si="127"/>
        <v>5.261049260356728</v>
      </c>
      <c r="CB192" s="163">
        <f t="shared" si="140"/>
        <v>0.2</v>
      </c>
      <c r="CC192" s="163">
        <f t="shared" si="128"/>
        <v>0.54610492603567284</v>
      </c>
      <c r="CD192" s="163">
        <f t="shared" si="129"/>
        <v>0.22083333333333335</v>
      </c>
      <c r="CE192" s="165">
        <f t="shared" si="130"/>
        <v>4.4941110009877221</v>
      </c>
      <c r="CF192" s="163">
        <f>'Other Income'!$B$20/12</f>
        <v>1.0929316444444444</v>
      </c>
      <c r="CG192" s="302">
        <f t="shared" si="119"/>
        <v>5.7870426454321668</v>
      </c>
      <c r="CH192" s="295">
        <f t="shared" si="131"/>
        <v>4.9903414772244608</v>
      </c>
      <c r="CI192" s="163">
        <f t="shared" si="132"/>
        <v>0.2</v>
      </c>
      <c r="CJ192" s="163">
        <f t="shared" si="133"/>
        <v>0.51903414772244616</v>
      </c>
      <c r="CK192" s="163">
        <f t="shared" si="134"/>
        <v>0.22083333333333335</v>
      </c>
      <c r="CL192" s="165">
        <f t="shared" si="135"/>
        <v>4.2504739961686813</v>
      </c>
      <c r="CM192" s="296">
        <f t="shared" si="136"/>
        <v>5.543405640613126</v>
      </c>
    </row>
    <row r="193" spans="2:91" s="159" customFormat="1" x14ac:dyDescent="0.25">
      <c r="B193" s="257">
        <f t="shared" si="137"/>
        <v>172</v>
      </c>
      <c r="C193" s="255">
        <f t="shared" si="138"/>
        <v>50525</v>
      </c>
      <c r="D193" s="214">
        <f t="shared" si="139"/>
        <v>0.52514962412666888</v>
      </c>
      <c r="E193" s="214">
        <f t="shared" si="120"/>
        <v>0.16490137883333331</v>
      </c>
      <c r="F193" s="214">
        <f t="shared" si="120"/>
        <v>0.16101807799999998</v>
      </c>
      <c r="G193" s="214">
        <f t="shared" si="120"/>
        <v>9.9000000000000008E-3</v>
      </c>
      <c r="H193" s="214">
        <f t="shared" si="120"/>
        <v>1.8944812499999998E-2</v>
      </c>
      <c r="I193" s="214">
        <f t="shared" si="120"/>
        <v>3.2440924999999995E-2</v>
      </c>
      <c r="J193" s="214">
        <f t="shared" si="160"/>
        <v>5.7935418749999988E-2</v>
      </c>
      <c r="K193" s="214">
        <f t="shared" si="160"/>
        <v>5.9972068749999996E-2</v>
      </c>
      <c r="L193" s="214">
        <f t="shared" si="160"/>
        <v>2.4843162499999995E-2</v>
      </c>
      <c r="M193" s="214">
        <f t="shared" si="160"/>
        <v>3.364109374999999E-2</v>
      </c>
      <c r="N193" s="214">
        <f t="shared" si="160"/>
        <v>2.4796876983749994E-2</v>
      </c>
      <c r="O193" s="214">
        <f t="shared" si="160"/>
        <v>3.4999135937499995E-2</v>
      </c>
      <c r="P193" s="214">
        <f t="shared" si="160"/>
        <v>1.9749333333333334E-2</v>
      </c>
      <c r="Q193" s="214">
        <f t="shared" si="160"/>
        <v>0</v>
      </c>
      <c r="R193" s="214">
        <f t="shared" si="160"/>
        <v>4.6682486666666662E-2</v>
      </c>
      <c r="S193" s="214">
        <f t="shared" si="160"/>
        <v>8.7389477499999993E-2</v>
      </c>
      <c r="T193" s="214">
        <f t="shared" si="160"/>
        <v>0</v>
      </c>
      <c r="U193" s="214">
        <f t="shared" si="160"/>
        <v>0</v>
      </c>
      <c r="V193" s="214">
        <f t="shared" si="160"/>
        <v>1.6689949999999999E-2</v>
      </c>
      <c r="W193" s="214">
        <f t="shared" si="160"/>
        <v>1.8656066666666665E-2</v>
      </c>
      <c r="X193" s="214">
        <f t="shared" si="160"/>
        <v>1.7868077083333333E-2</v>
      </c>
      <c r="Y193" s="214">
        <f t="shared" si="160"/>
        <v>1.4406433333333335E-2</v>
      </c>
      <c r="Z193" s="214">
        <f t="shared" si="160"/>
        <v>2.6054208333333335E-2</v>
      </c>
      <c r="AA193" s="214">
        <f t="shared" si="160"/>
        <v>2.9756249999999995E-2</v>
      </c>
      <c r="AB193" s="214">
        <f t="shared" si="160"/>
        <v>2.8530292499999995E-2</v>
      </c>
      <c r="AC193" s="214">
        <f t="shared" si="160"/>
        <v>1.4957475E-2</v>
      </c>
      <c r="AD193" s="214">
        <f t="shared" si="160"/>
        <v>9.56498125E-3</v>
      </c>
      <c r="AE193" s="214">
        <f t="shared" si="160"/>
        <v>0</v>
      </c>
      <c r="AF193" s="214">
        <f t="shared" si="160"/>
        <v>0.16147690997760006</v>
      </c>
      <c r="AG193" s="214">
        <f t="shared" si="160"/>
        <v>0.17964099400000003</v>
      </c>
      <c r="AH193" s="214">
        <f t="shared" si="160"/>
        <v>0</v>
      </c>
      <c r="AI193" s="214">
        <f t="shared" si="160"/>
        <v>7.3829999999999998E-3</v>
      </c>
      <c r="AJ193" s="214">
        <f t="shared" si="160"/>
        <v>2.35934E-2</v>
      </c>
      <c r="AK193" s="214">
        <f t="shared" si="160"/>
        <v>0</v>
      </c>
      <c r="AL193" s="214">
        <f t="shared" si="160"/>
        <v>1.8825787499999996E-2</v>
      </c>
      <c r="AM193" s="214">
        <f t="shared" si="160"/>
        <v>2.2912312499999993E-2</v>
      </c>
      <c r="AN193" s="214">
        <f t="shared" si="160"/>
        <v>4.7421543749999996E-2</v>
      </c>
      <c r="AO193" s="214">
        <f t="shared" si="160"/>
        <v>2.9956652833333333E-2</v>
      </c>
      <c r="AP193" s="214">
        <f t="shared" si="160"/>
        <v>0.13890151374999998</v>
      </c>
      <c r="AQ193" s="214">
        <f t="shared" si="160"/>
        <v>0</v>
      </c>
      <c r="AR193" s="214">
        <f t="shared" si="160"/>
        <v>4.0790323762499997E-2</v>
      </c>
      <c r="AS193" s="214">
        <f t="shared" si="160"/>
        <v>2.0293762499999996E-2</v>
      </c>
      <c r="AT193" s="214">
        <f t="shared" si="160"/>
        <v>1.5897552083333336E-2</v>
      </c>
      <c r="AU193" s="214">
        <f t="shared" si="160"/>
        <v>3.2035358333333333E-2</v>
      </c>
      <c r="AV193" s="214">
        <f t="shared" si="160"/>
        <v>3.9146E-2</v>
      </c>
      <c r="AW193" s="214">
        <f t="shared" si="160"/>
        <v>3.8346328333333332E-2</v>
      </c>
      <c r="AX193" s="214">
        <f t="shared" si="160"/>
        <v>0.14040500732142852</v>
      </c>
      <c r="AY193" s="214">
        <f t="shared" si="160"/>
        <v>5.2265199999999998E-2</v>
      </c>
      <c r="AZ193" s="214">
        <f t="shared" si="160"/>
        <v>5.8454499999999993E-2</v>
      </c>
      <c r="BA193" s="214">
        <f t="shared" si="160"/>
        <v>0.14498785271666664</v>
      </c>
      <c r="BB193" s="214">
        <f t="shared" si="160"/>
        <v>0.3295575435264001</v>
      </c>
      <c r="BC193" s="214">
        <f t="shared" si="160"/>
        <v>0.10487802857142857</v>
      </c>
      <c r="BD193" s="214">
        <f t="shared" si="160"/>
        <v>0.76098728223420997</v>
      </c>
      <c r="BE193" s="214">
        <f t="shared" si="160"/>
        <v>1.7476837499999998E-2</v>
      </c>
      <c r="BF193" s="214">
        <f t="shared" si="160"/>
        <v>0</v>
      </c>
      <c r="BG193" s="214">
        <f t="shared" si="160"/>
        <v>5.5570432692307672E-2</v>
      </c>
      <c r="BH193" s="214">
        <f t="shared" si="160"/>
        <v>7.1769650416666664E-2</v>
      </c>
      <c r="BI193" s="214">
        <f t="shared" si="160"/>
        <v>0</v>
      </c>
      <c r="BJ193" s="214">
        <f t="shared" si="160"/>
        <v>0</v>
      </c>
      <c r="BK193" s="214">
        <f t="shared" si="160"/>
        <v>3.5398916666666662E-2</v>
      </c>
      <c r="BL193" s="214">
        <f t="shared" si="160"/>
        <v>3.7034790623999995E-2</v>
      </c>
      <c r="BM193" s="214">
        <f t="shared" si="160"/>
        <v>0.14752487499999997</v>
      </c>
      <c r="BN193" s="214">
        <f t="shared" si="160"/>
        <v>0.31482112499999998</v>
      </c>
      <c r="BO193" s="214">
        <f t="shared" si="160"/>
        <v>9.2085674999999978E-2</v>
      </c>
      <c r="BP193" s="214">
        <f t="shared" si="160"/>
        <v>9.4927947916666658E-2</v>
      </c>
      <c r="BQ193" s="214">
        <f t="shared" si="160"/>
        <v>0.12250854166666666</v>
      </c>
      <c r="BR193" s="214">
        <f t="shared" si="160"/>
        <v>9.0456924250000001E-2</v>
      </c>
      <c r="BS193" s="214">
        <f t="shared" si="160"/>
        <v>1.2937499999999999E-2</v>
      </c>
      <c r="BT193" s="214">
        <f t="shared" si="160"/>
        <v>7.0977999999999996E-3</v>
      </c>
      <c r="BU193" s="214">
        <f t="shared" si="160"/>
        <v>3.7260000000000001E-3</v>
      </c>
      <c r="BV193" s="214">
        <f t="shared" si="153"/>
        <v>0.11546257969645436</v>
      </c>
      <c r="BW193" s="214">
        <f t="shared" si="154"/>
        <v>5.0904063216335407E-2</v>
      </c>
      <c r="BX193" s="214">
        <f t="shared" si="155"/>
        <v>1.7861232808330268E-2</v>
      </c>
      <c r="BY193" s="214">
        <f t="shared" si="156"/>
        <v>6.6853413834725844E-2</v>
      </c>
      <c r="BZ193" s="214">
        <f t="shared" si="157"/>
        <v>1.9626493576421676E-2</v>
      </c>
      <c r="CA193" s="295">
        <f t="shared" si="127"/>
        <v>5.261049260356728</v>
      </c>
      <c r="CB193" s="163">
        <f t="shared" si="140"/>
        <v>0.2</v>
      </c>
      <c r="CC193" s="163">
        <f t="shared" si="128"/>
        <v>0.54610492603567284</v>
      </c>
      <c r="CD193" s="163">
        <f t="shared" si="129"/>
        <v>0.22083333333333335</v>
      </c>
      <c r="CE193" s="165">
        <f t="shared" si="130"/>
        <v>4.4941110009877221</v>
      </c>
      <c r="CF193" s="163">
        <f>'Other Income'!$B$20/12</f>
        <v>1.0929316444444444</v>
      </c>
      <c r="CG193" s="302">
        <f t="shared" si="119"/>
        <v>5.7870426454321668</v>
      </c>
      <c r="CH193" s="295">
        <f t="shared" si="131"/>
        <v>4.9903414772244608</v>
      </c>
      <c r="CI193" s="163">
        <f t="shared" si="132"/>
        <v>0.2</v>
      </c>
      <c r="CJ193" s="163">
        <f t="shared" si="133"/>
        <v>0.51903414772244616</v>
      </c>
      <c r="CK193" s="163">
        <f t="shared" si="134"/>
        <v>0.22083333333333335</v>
      </c>
      <c r="CL193" s="165">
        <f t="shared" si="135"/>
        <v>4.2504739961686813</v>
      </c>
      <c r="CM193" s="296">
        <f t="shared" si="136"/>
        <v>5.543405640613126</v>
      </c>
    </row>
    <row r="194" spans="2:91" s="159" customFormat="1" x14ac:dyDescent="0.25">
      <c r="B194" s="257">
        <f t="shared" si="137"/>
        <v>173</v>
      </c>
      <c r="C194" s="255">
        <f t="shared" si="138"/>
        <v>50556</v>
      </c>
      <c r="D194" s="214">
        <f t="shared" si="139"/>
        <v>0.52514962412666888</v>
      </c>
      <c r="E194" s="214">
        <f t="shared" si="120"/>
        <v>0.16490137883333331</v>
      </c>
      <c r="F194" s="214">
        <f t="shared" si="120"/>
        <v>0.16101807799999998</v>
      </c>
      <c r="G194" s="214">
        <f t="shared" si="120"/>
        <v>9.9000000000000008E-3</v>
      </c>
      <c r="H194" s="214">
        <f t="shared" si="120"/>
        <v>1.8944812499999998E-2</v>
      </c>
      <c r="I194" s="214">
        <f t="shared" si="120"/>
        <v>3.2440924999999995E-2</v>
      </c>
      <c r="J194" s="214">
        <f t="shared" si="160"/>
        <v>5.7935418749999988E-2</v>
      </c>
      <c r="K194" s="214">
        <f t="shared" si="160"/>
        <v>5.9972068749999996E-2</v>
      </c>
      <c r="L194" s="214">
        <f t="shared" si="160"/>
        <v>2.4843162499999995E-2</v>
      </c>
      <c r="M194" s="214">
        <f t="shared" si="160"/>
        <v>3.364109374999999E-2</v>
      </c>
      <c r="N194" s="214">
        <f t="shared" si="160"/>
        <v>2.4796876983749994E-2</v>
      </c>
      <c r="O194" s="214">
        <f t="shared" si="160"/>
        <v>3.4999135937499995E-2</v>
      </c>
      <c r="P194" s="214">
        <f t="shared" si="160"/>
        <v>1.9749333333333334E-2</v>
      </c>
      <c r="Q194" s="214">
        <f t="shared" si="160"/>
        <v>0</v>
      </c>
      <c r="R194" s="214">
        <f t="shared" si="160"/>
        <v>4.6682486666666662E-2</v>
      </c>
      <c r="S194" s="214">
        <f t="shared" si="160"/>
        <v>8.7389477499999993E-2</v>
      </c>
      <c r="T194" s="214">
        <f t="shared" si="160"/>
        <v>0</v>
      </c>
      <c r="U194" s="214">
        <f t="shared" si="160"/>
        <v>0</v>
      </c>
      <c r="V194" s="214">
        <f t="shared" si="160"/>
        <v>1.6689949999999999E-2</v>
      </c>
      <c r="W194" s="214">
        <f t="shared" si="160"/>
        <v>1.8656066666666665E-2</v>
      </c>
      <c r="X194" s="214">
        <f t="shared" si="160"/>
        <v>1.7868077083333333E-2</v>
      </c>
      <c r="Y194" s="214">
        <f t="shared" si="160"/>
        <v>1.4406433333333335E-2</v>
      </c>
      <c r="Z194" s="214">
        <f t="shared" si="160"/>
        <v>2.6054208333333335E-2</v>
      </c>
      <c r="AA194" s="214">
        <f t="shared" si="160"/>
        <v>2.9756249999999995E-2</v>
      </c>
      <c r="AB194" s="214">
        <f t="shared" si="160"/>
        <v>2.8530292499999995E-2</v>
      </c>
      <c r="AC194" s="214">
        <f t="shared" si="160"/>
        <v>1.4957475E-2</v>
      </c>
      <c r="AD194" s="214">
        <f t="shared" si="160"/>
        <v>9.56498125E-3</v>
      </c>
      <c r="AE194" s="214">
        <f t="shared" si="160"/>
        <v>0</v>
      </c>
      <c r="AF194" s="214">
        <f t="shared" si="160"/>
        <v>0.16147690997760006</v>
      </c>
      <c r="AG194" s="214">
        <f t="shared" si="160"/>
        <v>0.17964099400000003</v>
      </c>
      <c r="AH194" s="214">
        <f t="shared" si="160"/>
        <v>0</v>
      </c>
      <c r="AI194" s="214">
        <f t="shared" si="160"/>
        <v>7.3829999999999998E-3</v>
      </c>
      <c r="AJ194" s="214">
        <f t="shared" si="160"/>
        <v>2.35934E-2</v>
      </c>
      <c r="AK194" s="214">
        <f t="shared" si="160"/>
        <v>0</v>
      </c>
      <c r="AL194" s="214">
        <f t="shared" si="160"/>
        <v>1.8825787499999996E-2</v>
      </c>
      <c r="AM194" s="214">
        <f t="shared" si="160"/>
        <v>2.2912312499999993E-2</v>
      </c>
      <c r="AN194" s="214">
        <f t="shared" si="160"/>
        <v>4.7421543749999996E-2</v>
      </c>
      <c r="AO194" s="214">
        <f t="shared" si="160"/>
        <v>2.9956652833333333E-2</v>
      </c>
      <c r="AP194" s="214">
        <f t="shared" si="160"/>
        <v>0.13890151374999998</v>
      </c>
      <c r="AQ194" s="214">
        <f t="shared" si="160"/>
        <v>0</v>
      </c>
      <c r="AR194" s="214">
        <f t="shared" si="160"/>
        <v>4.0790323762499997E-2</v>
      </c>
      <c r="AS194" s="214">
        <f t="shared" si="160"/>
        <v>2.0293762499999996E-2</v>
      </c>
      <c r="AT194" s="214">
        <f t="shared" si="160"/>
        <v>1.5897552083333336E-2</v>
      </c>
      <c r="AU194" s="214">
        <f t="shared" si="160"/>
        <v>3.2035358333333333E-2</v>
      </c>
      <c r="AV194" s="214">
        <f t="shared" si="160"/>
        <v>3.9146E-2</v>
      </c>
      <c r="AW194" s="214">
        <f t="shared" si="160"/>
        <v>3.8346328333333332E-2</v>
      </c>
      <c r="AX194" s="214">
        <f t="shared" si="160"/>
        <v>0.14040500732142852</v>
      </c>
      <c r="AY194" s="214">
        <f t="shared" si="160"/>
        <v>5.2265199999999998E-2</v>
      </c>
      <c r="AZ194" s="214">
        <f t="shared" si="160"/>
        <v>5.8454499999999993E-2</v>
      </c>
      <c r="BA194" s="214">
        <f t="shared" si="160"/>
        <v>0.14498785271666664</v>
      </c>
      <c r="BB194" s="214">
        <f t="shared" si="160"/>
        <v>0.3295575435264001</v>
      </c>
      <c r="BC194" s="214">
        <f t="shared" si="160"/>
        <v>0.10487802857142857</v>
      </c>
      <c r="BD194" s="214">
        <f t="shared" si="160"/>
        <v>0.76098728223420997</v>
      </c>
      <c r="BE194" s="214">
        <f t="shared" si="160"/>
        <v>1.7476837499999998E-2</v>
      </c>
      <c r="BF194" s="214">
        <f t="shared" si="160"/>
        <v>0</v>
      </c>
      <c r="BG194" s="214">
        <f t="shared" si="160"/>
        <v>5.5570432692307672E-2</v>
      </c>
      <c r="BH194" s="214">
        <f t="shared" si="160"/>
        <v>7.1769650416666664E-2</v>
      </c>
      <c r="BI194" s="214">
        <f t="shared" si="160"/>
        <v>0</v>
      </c>
      <c r="BJ194" s="214">
        <f t="shared" si="160"/>
        <v>0</v>
      </c>
      <c r="BK194" s="214">
        <f t="shared" si="160"/>
        <v>3.5398916666666662E-2</v>
      </c>
      <c r="BL194" s="214">
        <f t="shared" si="160"/>
        <v>3.7034790623999995E-2</v>
      </c>
      <c r="BM194" s="214">
        <f t="shared" si="160"/>
        <v>0.14752487499999997</v>
      </c>
      <c r="BN194" s="214">
        <f t="shared" si="160"/>
        <v>0.31482112499999998</v>
      </c>
      <c r="BO194" s="214">
        <f t="shared" si="160"/>
        <v>9.2085674999999978E-2</v>
      </c>
      <c r="BP194" s="214">
        <f t="shared" si="160"/>
        <v>9.4927947916666658E-2</v>
      </c>
      <c r="BQ194" s="214">
        <f t="shared" si="160"/>
        <v>0.12250854166666666</v>
      </c>
      <c r="BR194" s="214">
        <f t="shared" si="160"/>
        <v>9.0456924250000001E-2</v>
      </c>
      <c r="BS194" s="214">
        <f t="shared" si="160"/>
        <v>1.2937499999999999E-2</v>
      </c>
      <c r="BT194" s="214">
        <f t="shared" si="160"/>
        <v>7.0977999999999996E-3</v>
      </c>
      <c r="BU194" s="214">
        <f t="shared" ref="J194:BU198" si="161">IF($C194&gt;BU$14,BU193,IF(AND(MONTH($C194)-MONTH(BU$5)=0,MOD((YEAR(BU$5)-YEAR($C194)),3)=0),BU193*(1+BU$16),BU193))</f>
        <v>3.7260000000000001E-3</v>
      </c>
      <c r="BV194" s="214">
        <f t="shared" si="153"/>
        <v>0.11546257969645436</v>
      </c>
      <c r="BW194" s="214">
        <f t="shared" si="154"/>
        <v>5.0904063216335407E-2</v>
      </c>
      <c r="BX194" s="214">
        <f t="shared" si="155"/>
        <v>1.7861232808330268E-2</v>
      </c>
      <c r="BY194" s="214">
        <f t="shared" si="156"/>
        <v>6.6853413834725844E-2</v>
      </c>
      <c r="BZ194" s="214">
        <f t="shared" si="157"/>
        <v>1.9626493576421676E-2</v>
      </c>
      <c r="CA194" s="295">
        <f t="shared" si="127"/>
        <v>5.261049260356728</v>
      </c>
      <c r="CB194" s="163">
        <f t="shared" si="140"/>
        <v>0.2</v>
      </c>
      <c r="CC194" s="163">
        <f t="shared" si="128"/>
        <v>0.54610492603567284</v>
      </c>
      <c r="CD194" s="163">
        <f t="shared" si="129"/>
        <v>0.22083333333333335</v>
      </c>
      <c r="CE194" s="165">
        <f t="shared" si="130"/>
        <v>4.4941110009877221</v>
      </c>
      <c r="CF194" s="163">
        <f>'Other Income'!$B$20/12</f>
        <v>1.0929316444444444</v>
      </c>
      <c r="CG194" s="302">
        <f t="shared" si="119"/>
        <v>5.7870426454321668</v>
      </c>
      <c r="CH194" s="295">
        <f t="shared" si="131"/>
        <v>4.9903414772244608</v>
      </c>
      <c r="CI194" s="163">
        <f t="shared" si="132"/>
        <v>0.2</v>
      </c>
      <c r="CJ194" s="163">
        <f t="shared" si="133"/>
        <v>0.51903414772244616</v>
      </c>
      <c r="CK194" s="163">
        <f t="shared" si="134"/>
        <v>0.22083333333333335</v>
      </c>
      <c r="CL194" s="165">
        <f t="shared" si="135"/>
        <v>4.2504739961686813</v>
      </c>
      <c r="CM194" s="296">
        <f t="shared" si="136"/>
        <v>5.543405640613126</v>
      </c>
    </row>
    <row r="195" spans="2:91" s="159" customFormat="1" x14ac:dyDescent="0.25">
      <c r="B195" s="257">
        <f t="shared" si="137"/>
        <v>174</v>
      </c>
      <c r="C195" s="255">
        <f t="shared" si="138"/>
        <v>50586</v>
      </c>
      <c r="D195" s="214">
        <f t="shared" si="139"/>
        <v>0.52514962412666888</v>
      </c>
      <c r="E195" s="214">
        <f t="shared" si="120"/>
        <v>0.16490137883333331</v>
      </c>
      <c r="F195" s="214">
        <f t="shared" si="120"/>
        <v>0.16101807799999998</v>
      </c>
      <c r="G195" s="214">
        <f t="shared" si="120"/>
        <v>9.9000000000000008E-3</v>
      </c>
      <c r="H195" s="214">
        <f t="shared" si="120"/>
        <v>1.8944812499999998E-2</v>
      </c>
      <c r="I195" s="214">
        <f t="shared" si="120"/>
        <v>3.2440924999999995E-2</v>
      </c>
      <c r="J195" s="214">
        <f t="shared" si="161"/>
        <v>5.7935418749999988E-2</v>
      </c>
      <c r="K195" s="214">
        <f t="shared" si="161"/>
        <v>5.9972068749999996E-2</v>
      </c>
      <c r="L195" s="214">
        <f t="shared" si="161"/>
        <v>2.4843162499999995E-2</v>
      </c>
      <c r="M195" s="214">
        <f t="shared" si="161"/>
        <v>3.364109374999999E-2</v>
      </c>
      <c r="N195" s="214">
        <f t="shared" si="161"/>
        <v>2.4796876983749994E-2</v>
      </c>
      <c r="O195" s="214">
        <f t="shared" si="161"/>
        <v>3.4999135937499995E-2</v>
      </c>
      <c r="P195" s="214">
        <f t="shared" si="161"/>
        <v>1.9749333333333334E-2</v>
      </c>
      <c r="Q195" s="214">
        <f t="shared" si="161"/>
        <v>0</v>
      </c>
      <c r="R195" s="214">
        <f t="shared" si="161"/>
        <v>4.6682486666666662E-2</v>
      </c>
      <c r="S195" s="214">
        <f t="shared" si="161"/>
        <v>8.7389477499999993E-2</v>
      </c>
      <c r="T195" s="214">
        <f t="shared" si="161"/>
        <v>0</v>
      </c>
      <c r="U195" s="214">
        <f t="shared" si="161"/>
        <v>0</v>
      </c>
      <c r="V195" s="214">
        <f t="shared" si="161"/>
        <v>1.6689949999999999E-2</v>
      </c>
      <c r="W195" s="214">
        <f t="shared" si="161"/>
        <v>1.8656066666666665E-2</v>
      </c>
      <c r="X195" s="214">
        <f t="shared" si="161"/>
        <v>1.7868077083333333E-2</v>
      </c>
      <c r="Y195" s="214">
        <f t="shared" si="161"/>
        <v>1.4406433333333335E-2</v>
      </c>
      <c r="Z195" s="214">
        <f t="shared" si="161"/>
        <v>2.6054208333333335E-2</v>
      </c>
      <c r="AA195" s="214">
        <f t="shared" si="161"/>
        <v>2.9756249999999995E-2</v>
      </c>
      <c r="AB195" s="214">
        <f t="shared" si="161"/>
        <v>2.8530292499999995E-2</v>
      </c>
      <c r="AC195" s="214">
        <f t="shared" si="161"/>
        <v>1.4957475E-2</v>
      </c>
      <c r="AD195" s="214">
        <f t="shared" si="161"/>
        <v>9.56498125E-3</v>
      </c>
      <c r="AE195" s="214">
        <f t="shared" si="161"/>
        <v>0</v>
      </c>
      <c r="AF195" s="214">
        <f t="shared" si="161"/>
        <v>0.16147690997760006</v>
      </c>
      <c r="AG195" s="214">
        <f t="shared" si="161"/>
        <v>0.17964099400000003</v>
      </c>
      <c r="AH195" s="214">
        <f t="shared" si="161"/>
        <v>0</v>
      </c>
      <c r="AI195" s="214">
        <f t="shared" si="161"/>
        <v>7.3829999999999998E-3</v>
      </c>
      <c r="AJ195" s="214">
        <f t="shared" si="161"/>
        <v>2.35934E-2</v>
      </c>
      <c r="AK195" s="214">
        <f t="shared" si="161"/>
        <v>0</v>
      </c>
      <c r="AL195" s="214">
        <f t="shared" si="161"/>
        <v>1.8825787499999996E-2</v>
      </c>
      <c r="AM195" s="214">
        <f t="shared" si="161"/>
        <v>2.2912312499999993E-2</v>
      </c>
      <c r="AN195" s="214">
        <f t="shared" si="161"/>
        <v>4.7421543749999996E-2</v>
      </c>
      <c r="AO195" s="214">
        <f t="shared" si="161"/>
        <v>2.9956652833333333E-2</v>
      </c>
      <c r="AP195" s="214">
        <f t="shared" si="161"/>
        <v>0.13890151374999998</v>
      </c>
      <c r="AQ195" s="214">
        <f t="shared" si="161"/>
        <v>0</v>
      </c>
      <c r="AR195" s="214">
        <f t="shared" si="161"/>
        <v>4.0790323762499997E-2</v>
      </c>
      <c r="AS195" s="214">
        <f t="shared" si="161"/>
        <v>2.0293762499999996E-2</v>
      </c>
      <c r="AT195" s="214">
        <f t="shared" si="161"/>
        <v>1.5897552083333336E-2</v>
      </c>
      <c r="AU195" s="214">
        <f t="shared" si="161"/>
        <v>3.2035358333333333E-2</v>
      </c>
      <c r="AV195" s="214">
        <f t="shared" si="161"/>
        <v>3.9146E-2</v>
      </c>
      <c r="AW195" s="214">
        <f t="shared" si="161"/>
        <v>3.8346328333333332E-2</v>
      </c>
      <c r="AX195" s="214">
        <f t="shared" si="161"/>
        <v>0.14040500732142852</v>
      </c>
      <c r="AY195" s="214">
        <f t="shared" si="161"/>
        <v>5.2265199999999998E-2</v>
      </c>
      <c r="AZ195" s="214">
        <f t="shared" si="161"/>
        <v>5.8454499999999993E-2</v>
      </c>
      <c r="BA195" s="214">
        <f t="shared" si="161"/>
        <v>0.14498785271666664</v>
      </c>
      <c r="BB195" s="214">
        <f t="shared" si="161"/>
        <v>0.3295575435264001</v>
      </c>
      <c r="BC195" s="214">
        <f t="shared" si="161"/>
        <v>0.10487802857142857</v>
      </c>
      <c r="BD195" s="214">
        <f t="shared" si="161"/>
        <v>0.76098728223420997</v>
      </c>
      <c r="BE195" s="214">
        <f t="shared" si="161"/>
        <v>1.7476837499999998E-2</v>
      </c>
      <c r="BF195" s="214">
        <f t="shared" si="161"/>
        <v>0</v>
      </c>
      <c r="BG195" s="214">
        <f t="shared" si="161"/>
        <v>5.5570432692307672E-2</v>
      </c>
      <c r="BH195" s="214">
        <f t="shared" si="161"/>
        <v>7.1769650416666664E-2</v>
      </c>
      <c r="BI195" s="214">
        <f t="shared" si="161"/>
        <v>0</v>
      </c>
      <c r="BJ195" s="214">
        <f t="shared" si="161"/>
        <v>0</v>
      </c>
      <c r="BK195" s="214">
        <f t="shared" si="161"/>
        <v>3.5398916666666662E-2</v>
      </c>
      <c r="BL195" s="214">
        <f t="shared" si="161"/>
        <v>3.7034790623999995E-2</v>
      </c>
      <c r="BM195" s="214">
        <f t="shared" si="161"/>
        <v>0.14752487499999997</v>
      </c>
      <c r="BN195" s="214">
        <f t="shared" si="161"/>
        <v>0.31482112499999998</v>
      </c>
      <c r="BO195" s="214">
        <f t="shared" si="161"/>
        <v>9.2085674999999978E-2</v>
      </c>
      <c r="BP195" s="214">
        <f t="shared" si="161"/>
        <v>9.4927947916666658E-2</v>
      </c>
      <c r="BQ195" s="214">
        <f t="shared" si="161"/>
        <v>0.12250854166666666</v>
      </c>
      <c r="BR195" s="214">
        <f t="shared" si="161"/>
        <v>9.0456924250000001E-2</v>
      </c>
      <c r="BS195" s="214">
        <f t="shared" si="161"/>
        <v>1.2937499999999999E-2</v>
      </c>
      <c r="BT195" s="214">
        <f t="shared" si="161"/>
        <v>7.0977999999999996E-3</v>
      </c>
      <c r="BU195" s="214">
        <f t="shared" si="161"/>
        <v>3.7260000000000001E-3</v>
      </c>
      <c r="BV195" s="214">
        <f t="shared" si="153"/>
        <v>0.11546257969645436</v>
      </c>
      <c r="BW195" s="214">
        <f t="shared" si="154"/>
        <v>5.0904063216335407E-2</v>
      </c>
      <c r="BX195" s="214">
        <f t="shared" si="155"/>
        <v>1.7861232808330268E-2</v>
      </c>
      <c r="BY195" s="214">
        <f t="shared" si="156"/>
        <v>6.6853413834725844E-2</v>
      </c>
      <c r="BZ195" s="214">
        <f t="shared" si="157"/>
        <v>1.9626493576421676E-2</v>
      </c>
      <c r="CA195" s="295">
        <f t="shared" si="127"/>
        <v>5.261049260356728</v>
      </c>
      <c r="CB195" s="163">
        <f t="shared" si="140"/>
        <v>0.2</v>
      </c>
      <c r="CC195" s="163">
        <f t="shared" si="128"/>
        <v>0.54610492603567284</v>
      </c>
      <c r="CD195" s="163">
        <f t="shared" si="129"/>
        <v>0.22083333333333335</v>
      </c>
      <c r="CE195" s="165">
        <f t="shared" si="130"/>
        <v>4.4941110009877221</v>
      </c>
      <c r="CF195" s="163">
        <f>'Other Income'!$B$20/12</f>
        <v>1.0929316444444444</v>
      </c>
      <c r="CG195" s="302">
        <f t="shared" si="119"/>
        <v>5.7870426454321668</v>
      </c>
      <c r="CH195" s="295">
        <f t="shared" si="131"/>
        <v>4.9903414772244608</v>
      </c>
      <c r="CI195" s="163">
        <f t="shared" si="132"/>
        <v>0.2</v>
      </c>
      <c r="CJ195" s="163">
        <f t="shared" si="133"/>
        <v>0.51903414772244616</v>
      </c>
      <c r="CK195" s="163">
        <f t="shared" si="134"/>
        <v>0.22083333333333335</v>
      </c>
      <c r="CL195" s="165">
        <f t="shared" si="135"/>
        <v>4.2504739961686813</v>
      </c>
      <c r="CM195" s="296">
        <f t="shared" si="136"/>
        <v>5.543405640613126</v>
      </c>
    </row>
    <row r="196" spans="2:91" s="159" customFormat="1" x14ac:dyDescent="0.25">
      <c r="B196" s="257">
        <f t="shared" si="137"/>
        <v>175</v>
      </c>
      <c r="C196" s="255">
        <f t="shared" si="138"/>
        <v>50617</v>
      </c>
      <c r="D196" s="214">
        <f t="shared" si="139"/>
        <v>0.52514962412666888</v>
      </c>
      <c r="E196" s="214">
        <f t="shared" si="120"/>
        <v>0.16490137883333331</v>
      </c>
      <c r="F196" s="214">
        <f t="shared" si="120"/>
        <v>0.16101807799999998</v>
      </c>
      <c r="G196" s="214">
        <f t="shared" si="120"/>
        <v>9.9000000000000008E-3</v>
      </c>
      <c r="H196" s="214">
        <f t="shared" si="120"/>
        <v>1.8944812499999998E-2</v>
      </c>
      <c r="I196" s="214">
        <f t="shared" si="120"/>
        <v>3.2440924999999995E-2</v>
      </c>
      <c r="J196" s="214">
        <f t="shared" si="161"/>
        <v>5.7935418749999988E-2</v>
      </c>
      <c r="K196" s="214">
        <f t="shared" si="161"/>
        <v>5.9972068749999996E-2</v>
      </c>
      <c r="L196" s="214">
        <f t="shared" si="161"/>
        <v>2.4843162499999995E-2</v>
      </c>
      <c r="M196" s="214">
        <f t="shared" si="161"/>
        <v>3.364109374999999E-2</v>
      </c>
      <c r="N196" s="214">
        <f t="shared" si="161"/>
        <v>2.4796876983749994E-2</v>
      </c>
      <c r="O196" s="214">
        <f t="shared" si="161"/>
        <v>3.4999135937499995E-2</v>
      </c>
      <c r="P196" s="214">
        <f t="shared" si="161"/>
        <v>1.9749333333333334E-2</v>
      </c>
      <c r="Q196" s="214">
        <f t="shared" si="161"/>
        <v>0</v>
      </c>
      <c r="R196" s="214">
        <f t="shared" si="161"/>
        <v>4.6682486666666662E-2</v>
      </c>
      <c r="S196" s="214">
        <f t="shared" si="161"/>
        <v>8.7389477499999993E-2</v>
      </c>
      <c r="T196" s="214">
        <f t="shared" si="161"/>
        <v>0</v>
      </c>
      <c r="U196" s="214">
        <f t="shared" si="161"/>
        <v>0</v>
      </c>
      <c r="V196" s="214">
        <f t="shared" si="161"/>
        <v>1.6689949999999999E-2</v>
      </c>
      <c r="W196" s="214">
        <f t="shared" si="161"/>
        <v>1.8656066666666665E-2</v>
      </c>
      <c r="X196" s="214">
        <f t="shared" si="161"/>
        <v>1.7868077083333333E-2</v>
      </c>
      <c r="Y196" s="214">
        <f t="shared" si="161"/>
        <v>1.4406433333333335E-2</v>
      </c>
      <c r="Z196" s="214">
        <f t="shared" si="161"/>
        <v>2.6054208333333335E-2</v>
      </c>
      <c r="AA196" s="214">
        <f t="shared" si="161"/>
        <v>2.9756249999999995E-2</v>
      </c>
      <c r="AB196" s="214">
        <f t="shared" si="161"/>
        <v>2.8530292499999995E-2</v>
      </c>
      <c r="AC196" s="214">
        <f t="shared" si="161"/>
        <v>1.4957475E-2</v>
      </c>
      <c r="AD196" s="214">
        <f t="shared" si="161"/>
        <v>9.56498125E-3</v>
      </c>
      <c r="AE196" s="214">
        <f t="shared" si="161"/>
        <v>0</v>
      </c>
      <c r="AF196" s="214">
        <f t="shared" si="161"/>
        <v>0.16147690997760006</v>
      </c>
      <c r="AG196" s="214">
        <f t="shared" si="161"/>
        <v>0.17964099400000003</v>
      </c>
      <c r="AH196" s="214">
        <f t="shared" si="161"/>
        <v>0</v>
      </c>
      <c r="AI196" s="214">
        <f t="shared" si="161"/>
        <v>7.3829999999999998E-3</v>
      </c>
      <c r="AJ196" s="214">
        <f t="shared" si="161"/>
        <v>2.35934E-2</v>
      </c>
      <c r="AK196" s="214">
        <f t="shared" si="161"/>
        <v>0</v>
      </c>
      <c r="AL196" s="214">
        <f t="shared" si="161"/>
        <v>1.8825787499999996E-2</v>
      </c>
      <c r="AM196" s="214">
        <f t="shared" si="161"/>
        <v>2.2912312499999993E-2</v>
      </c>
      <c r="AN196" s="214">
        <f t="shared" si="161"/>
        <v>4.7421543749999996E-2</v>
      </c>
      <c r="AO196" s="214">
        <f t="shared" si="161"/>
        <v>2.9956652833333333E-2</v>
      </c>
      <c r="AP196" s="214">
        <f t="shared" si="161"/>
        <v>0.13890151374999998</v>
      </c>
      <c r="AQ196" s="214">
        <f t="shared" si="161"/>
        <v>0</v>
      </c>
      <c r="AR196" s="214">
        <f t="shared" si="161"/>
        <v>4.0790323762499997E-2</v>
      </c>
      <c r="AS196" s="214">
        <f t="shared" si="161"/>
        <v>2.0293762499999996E-2</v>
      </c>
      <c r="AT196" s="214">
        <f t="shared" si="161"/>
        <v>1.5897552083333336E-2</v>
      </c>
      <c r="AU196" s="214">
        <f t="shared" si="161"/>
        <v>3.2035358333333333E-2</v>
      </c>
      <c r="AV196" s="214">
        <f t="shared" si="161"/>
        <v>3.9146E-2</v>
      </c>
      <c r="AW196" s="214">
        <f t="shared" si="161"/>
        <v>3.8346328333333332E-2</v>
      </c>
      <c r="AX196" s="214">
        <f t="shared" si="161"/>
        <v>0.14040500732142852</v>
      </c>
      <c r="AY196" s="214">
        <f t="shared" si="161"/>
        <v>5.2265199999999998E-2</v>
      </c>
      <c r="AZ196" s="214">
        <f t="shared" si="161"/>
        <v>5.8454499999999993E-2</v>
      </c>
      <c r="BA196" s="214">
        <f t="shared" si="161"/>
        <v>0.14498785271666664</v>
      </c>
      <c r="BB196" s="214">
        <f t="shared" si="161"/>
        <v>0.3295575435264001</v>
      </c>
      <c r="BC196" s="214">
        <f t="shared" si="161"/>
        <v>0.10487802857142857</v>
      </c>
      <c r="BD196" s="214">
        <f t="shared" si="161"/>
        <v>0.76098728223420997</v>
      </c>
      <c r="BE196" s="214">
        <f t="shared" si="161"/>
        <v>1.7476837499999998E-2</v>
      </c>
      <c r="BF196" s="214">
        <f t="shared" si="161"/>
        <v>0</v>
      </c>
      <c r="BG196" s="214">
        <f t="shared" si="161"/>
        <v>5.5570432692307672E-2</v>
      </c>
      <c r="BH196" s="214">
        <f t="shared" si="161"/>
        <v>7.1769650416666664E-2</v>
      </c>
      <c r="BI196" s="214">
        <f t="shared" si="161"/>
        <v>0</v>
      </c>
      <c r="BJ196" s="214">
        <f t="shared" si="161"/>
        <v>0</v>
      </c>
      <c r="BK196" s="214">
        <f t="shared" si="161"/>
        <v>3.5398916666666662E-2</v>
      </c>
      <c r="BL196" s="214">
        <f t="shared" si="161"/>
        <v>3.7034790623999995E-2</v>
      </c>
      <c r="BM196" s="214">
        <f t="shared" si="161"/>
        <v>0.14752487499999997</v>
      </c>
      <c r="BN196" s="214">
        <f t="shared" si="161"/>
        <v>0.31482112499999998</v>
      </c>
      <c r="BO196" s="214">
        <f t="shared" si="161"/>
        <v>9.2085674999999978E-2</v>
      </c>
      <c r="BP196" s="214">
        <f t="shared" si="161"/>
        <v>9.4927947916666658E-2</v>
      </c>
      <c r="BQ196" s="214">
        <f t="shared" si="161"/>
        <v>0.12250854166666666</v>
      </c>
      <c r="BR196" s="214">
        <f t="shared" si="161"/>
        <v>9.0456924250000001E-2</v>
      </c>
      <c r="BS196" s="214">
        <f t="shared" si="161"/>
        <v>1.2937499999999999E-2</v>
      </c>
      <c r="BT196" s="214">
        <f t="shared" si="161"/>
        <v>7.0977999999999996E-3</v>
      </c>
      <c r="BU196" s="214">
        <f t="shared" si="161"/>
        <v>3.7260000000000001E-3</v>
      </c>
      <c r="BV196" s="214">
        <f t="shared" si="153"/>
        <v>0.11546257969645436</v>
      </c>
      <c r="BW196" s="214">
        <f t="shared" si="154"/>
        <v>5.0904063216335407E-2</v>
      </c>
      <c r="BX196" s="214">
        <f t="shared" si="155"/>
        <v>1.7861232808330268E-2</v>
      </c>
      <c r="BY196" s="214">
        <f t="shared" si="156"/>
        <v>6.6853413834725844E-2</v>
      </c>
      <c r="BZ196" s="214">
        <f t="shared" si="157"/>
        <v>1.9626493576421676E-2</v>
      </c>
      <c r="CA196" s="295">
        <f t="shared" si="127"/>
        <v>5.261049260356728</v>
      </c>
      <c r="CB196" s="163">
        <f t="shared" si="140"/>
        <v>0.2</v>
      </c>
      <c r="CC196" s="163">
        <f t="shared" si="128"/>
        <v>0.54610492603567284</v>
      </c>
      <c r="CD196" s="163">
        <f t="shared" si="129"/>
        <v>0.22083333333333335</v>
      </c>
      <c r="CE196" s="165">
        <f t="shared" si="130"/>
        <v>4.4941110009877221</v>
      </c>
      <c r="CF196" s="163">
        <f>'Other Income'!$B$20/12</f>
        <v>1.0929316444444444</v>
      </c>
      <c r="CG196" s="302">
        <f t="shared" si="119"/>
        <v>5.7870426454321668</v>
      </c>
      <c r="CH196" s="295">
        <f t="shared" si="131"/>
        <v>4.9903414772244608</v>
      </c>
      <c r="CI196" s="163">
        <f t="shared" si="132"/>
        <v>0.2</v>
      </c>
      <c r="CJ196" s="163">
        <f t="shared" si="133"/>
        <v>0.51903414772244616</v>
      </c>
      <c r="CK196" s="163">
        <f t="shared" si="134"/>
        <v>0.22083333333333335</v>
      </c>
      <c r="CL196" s="165">
        <f t="shared" si="135"/>
        <v>4.2504739961686813</v>
      </c>
      <c r="CM196" s="296">
        <f t="shared" si="136"/>
        <v>5.543405640613126</v>
      </c>
    </row>
    <row r="197" spans="2:91" s="159" customFormat="1" x14ac:dyDescent="0.25">
      <c r="B197" s="257">
        <f t="shared" si="137"/>
        <v>176</v>
      </c>
      <c r="C197" s="255">
        <f t="shared" si="138"/>
        <v>50648</v>
      </c>
      <c r="D197" s="214">
        <f t="shared" si="139"/>
        <v>0.52514962412666888</v>
      </c>
      <c r="E197" s="214">
        <f t="shared" si="120"/>
        <v>0.16490137883333331</v>
      </c>
      <c r="F197" s="214">
        <f t="shared" si="120"/>
        <v>0.16101807799999998</v>
      </c>
      <c r="G197" s="214">
        <f t="shared" si="120"/>
        <v>9.9000000000000008E-3</v>
      </c>
      <c r="H197" s="214">
        <f t="shared" si="120"/>
        <v>1.8944812499999998E-2</v>
      </c>
      <c r="I197" s="214">
        <f t="shared" si="120"/>
        <v>3.2440924999999995E-2</v>
      </c>
      <c r="J197" s="214">
        <f t="shared" si="161"/>
        <v>5.7935418749999988E-2</v>
      </c>
      <c r="K197" s="214">
        <f t="shared" si="161"/>
        <v>5.9972068749999996E-2</v>
      </c>
      <c r="L197" s="214">
        <f t="shared" si="161"/>
        <v>2.4843162499999995E-2</v>
      </c>
      <c r="M197" s="214">
        <f t="shared" si="161"/>
        <v>3.364109374999999E-2</v>
      </c>
      <c r="N197" s="214">
        <f t="shared" si="161"/>
        <v>2.4796876983749994E-2</v>
      </c>
      <c r="O197" s="214">
        <f t="shared" si="161"/>
        <v>3.4999135937499995E-2</v>
      </c>
      <c r="P197" s="214">
        <f t="shared" si="161"/>
        <v>1.9749333333333334E-2</v>
      </c>
      <c r="Q197" s="214">
        <f t="shared" si="161"/>
        <v>0</v>
      </c>
      <c r="R197" s="214">
        <f t="shared" si="161"/>
        <v>4.6682486666666662E-2</v>
      </c>
      <c r="S197" s="214">
        <f t="shared" si="161"/>
        <v>8.7389477499999993E-2</v>
      </c>
      <c r="T197" s="214">
        <f t="shared" si="161"/>
        <v>0</v>
      </c>
      <c r="U197" s="214">
        <f t="shared" si="161"/>
        <v>0</v>
      </c>
      <c r="V197" s="214">
        <f t="shared" si="161"/>
        <v>1.6689949999999999E-2</v>
      </c>
      <c r="W197" s="214">
        <f t="shared" si="161"/>
        <v>1.8656066666666665E-2</v>
      </c>
      <c r="X197" s="214">
        <f t="shared" si="161"/>
        <v>1.7868077083333333E-2</v>
      </c>
      <c r="Y197" s="214">
        <f t="shared" si="161"/>
        <v>1.4406433333333335E-2</v>
      </c>
      <c r="Z197" s="214">
        <f t="shared" si="161"/>
        <v>2.6054208333333335E-2</v>
      </c>
      <c r="AA197" s="214">
        <f t="shared" si="161"/>
        <v>2.9756249999999995E-2</v>
      </c>
      <c r="AB197" s="214">
        <f t="shared" si="161"/>
        <v>2.8530292499999995E-2</v>
      </c>
      <c r="AC197" s="214">
        <f t="shared" si="161"/>
        <v>1.4957475E-2</v>
      </c>
      <c r="AD197" s="214">
        <f t="shared" si="161"/>
        <v>9.56498125E-3</v>
      </c>
      <c r="AE197" s="214">
        <f t="shared" si="161"/>
        <v>0</v>
      </c>
      <c r="AF197" s="214">
        <f t="shared" si="161"/>
        <v>0.16147690997760006</v>
      </c>
      <c r="AG197" s="214">
        <f t="shared" si="161"/>
        <v>0.17964099400000003</v>
      </c>
      <c r="AH197" s="214">
        <f t="shared" si="161"/>
        <v>0</v>
      </c>
      <c r="AI197" s="214">
        <f t="shared" si="161"/>
        <v>7.3829999999999998E-3</v>
      </c>
      <c r="AJ197" s="214">
        <f t="shared" si="161"/>
        <v>2.35934E-2</v>
      </c>
      <c r="AK197" s="214">
        <f t="shared" si="161"/>
        <v>0</v>
      </c>
      <c r="AL197" s="214">
        <f t="shared" si="161"/>
        <v>1.8825787499999996E-2</v>
      </c>
      <c r="AM197" s="214">
        <f t="shared" si="161"/>
        <v>2.2912312499999993E-2</v>
      </c>
      <c r="AN197" s="214">
        <f t="shared" si="161"/>
        <v>4.7421543749999996E-2</v>
      </c>
      <c r="AO197" s="214">
        <f t="shared" si="161"/>
        <v>2.9956652833333333E-2</v>
      </c>
      <c r="AP197" s="214">
        <f t="shared" si="161"/>
        <v>0.13890151374999998</v>
      </c>
      <c r="AQ197" s="214">
        <f t="shared" si="161"/>
        <v>0</v>
      </c>
      <c r="AR197" s="214">
        <f t="shared" si="161"/>
        <v>4.0790323762499997E-2</v>
      </c>
      <c r="AS197" s="214">
        <f t="shared" si="161"/>
        <v>2.0293762499999996E-2</v>
      </c>
      <c r="AT197" s="214">
        <f t="shared" si="161"/>
        <v>1.5897552083333336E-2</v>
      </c>
      <c r="AU197" s="214">
        <f t="shared" si="161"/>
        <v>3.2035358333333333E-2</v>
      </c>
      <c r="AV197" s="214">
        <f t="shared" si="161"/>
        <v>3.9146E-2</v>
      </c>
      <c r="AW197" s="214">
        <f t="shared" si="161"/>
        <v>3.8346328333333332E-2</v>
      </c>
      <c r="AX197" s="214">
        <f t="shared" si="161"/>
        <v>0.14040500732142852</v>
      </c>
      <c r="AY197" s="214">
        <f t="shared" si="161"/>
        <v>5.2265199999999998E-2</v>
      </c>
      <c r="AZ197" s="214">
        <f t="shared" si="161"/>
        <v>5.8454499999999993E-2</v>
      </c>
      <c r="BA197" s="214">
        <f t="shared" si="161"/>
        <v>0.14498785271666664</v>
      </c>
      <c r="BB197" s="214">
        <f t="shared" si="161"/>
        <v>0.3295575435264001</v>
      </c>
      <c r="BC197" s="214">
        <f t="shared" si="161"/>
        <v>0.10487802857142857</v>
      </c>
      <c r="BD197" s="214">
        <f t="shared" si="161"/>
        <v>0.76098728223420997</v>
      </c>
      <c r="BE197" s="214">
        <f t="shared" si="161"/>
        <v>1.7476837499999998E-2</v>
      </c>
      <c r="BF197" s="214">
        <f t="shared" si="161"/>
        <v>0</v>
      </c>
      <c r="BG197" s="214">
        <f t="shared" si="161"/>
        <v>5.5570432692307672E-2</v>
      </c>
      <c r="BH197" s="214">
        <f t="shared" si="161"/>
        <v>7.1769650416666664E-2</v>
      </c>
      <c r="BI197" s="214">
        <f t="shared" si="161"/>
        <v>0</v>
      </c>
      <c r="BJ197" s="214">
        <f t="shared" si="161"/>
        <v>0</v>
      </c>
      <c r="BK197" s="214">
        <f t="shared" si="161"/>
        <v>3.5398916666666662E-2</v>
      </c>
      <c r="BL197" s="214">
        <f t="shared" si="161"/>
        <v>3.7034790623999995E-2</v>
      </c>
      <c r="BM197" s="214">
        <f t="shared" si="161"/>
        <v>0.14752487499999997</v>
      </c>
      <c r="BN197" s="214">
        <f t="shared" si="161"/>
        <v>0.31482112499999998</v>
      </c>
      <c r="BO197" s="214">
        <f t="shared" si="161"/>
        <v>9.2085674999999978E-2</v>
      </c>
      <c r="BP197" s="214">
        <f t="shared" si="161"/>
        <v>9.4927947916666658E-2</v>
      </c>
      <c r="BQ197" s="214">
        <f t="shared" si="161"/>
        <v>0.12250854166666666</v>
      </c>
      <c r="BR197" s="214">
        <f t="shared" si="161"/>
        <v>9.0456924250000001E-2</v>
      </c>
      <c r="BS197" s="214">
        <f t="shared" si="161"/>
        <v>1.2937499999999999E-2</v>
      </c>
      <c r="BT197" s="214">
        <f t="shared" si="161"/>
        <v>7.0977999999999996E-3</v>
      </c>
      <c r="BU197" s="214">
        <f t="shared" si="161"/>
        <v>3.7260000000000001E-3</v>
      </c>
      <c r="BV197" s="214">
        <f t="shared" si="153"/>
        <v>0.11546257969645436</v>
      </c>
      <c r="BW197" s="214">
        <f t="shared" si="154"/>
        <v>5.0904063216335407E-2</v>
      </c>
      <c r="BX197" s="214">
        <f t="shared" si="155"/>
        <v>1.7861232808330268E-2</v>
      </c>
      <c r="BY197" s="214">
        <f t="shared" si="156"/>
        <v>6.6853413834725844E-2</v>
      </c>
      <c r="BZ197" s="214">
        <f t="shared" si="157"/>
        <v>1.9626493576421676E-2</v>
      </c>
      <c r="CA197" s="295">
        <f t="shared" si="127"/>
        <v>5.261049260356728</v>
      </c>
      <c r="CB197" s="163">
        <f t="shared" si="140"/>
        <v>0.2</v>
      </c>
      <c r="CC197" s="163">
        <f t="shared" si="128"/>
        <v>0.54610492603567284</v>
      </c>
      <c r="CD197" s="163">
        <f t="shared" si="129"/>
        <v>0.22083333333333335</v>
      </c>
      <c r="CE197" s="165">
        <f t="shared" si="130"/>
        <v>4.4941110009877221</v>
      </c>
      <c r="CF197" s="163">
        <f>'Other Income'!$B$20/12</f>
        <v>1.0929316444444444</v>
      </c>
      <c r="CG197" s="302">
        <f t="shared" si="119"/>
        <v>5.7870426454321668</v>
      </c>
      <c r="CH197" s="295">
        <f t="shared" si="131"/>
        <v>4.9903414772244608</v>
      </c>
      <c r="CI197" s="163">
        <f t="shared" si="132"/>
        <v>0.2</v>
      </c>
      <c r="CJ197" s="163">
        <f t="shared" si="133"/>
        <v>0.51903414772244616</v>
      </c>
      <c r="CK197" s="163">
        <f t="shared" si="134"/>
        <v>0.22083333333333335</v>
      </c>
      <c r="CL197" s="165">
        <f t="shared" si="135"/>
        <v>4.2504739961686813</v>
      </c>
      <c r="CM197" s="296">
        <f t="shared" si="136"/>
        <v>5.543405640613126</v>
      </c>
    </row>
    <row r="198" spans="2:91" s="159" customFormat="1" x14ac:dyDescent="0.25">
      <c r="B198" s="257">
        <f t="shared" si="137"/>
        <v>177</v>
      </c>
      <c r="C198" s="255">
        <f t="shared" si="138"/>
        <v>50678</v>
      </c>
      <c r="D198" s="214">
        <f t="shared" si="139"/>
        <v>0.52514962412666888</v>
      </c>
      <c r="E198" s="214">
        <f t="shared" si="120"/>
        <v>0.16490137883333331</v>
      </c>
      <c r="F198" s="214">
        <f t="shared" si="120"/>
        <v>0.16101807799999998</v>
      </c>
      <c r="G198" s="214">
        <f t="shared" si="120"/>
        <v>9.9000000000000008E-3</v>
      </c>
      <c r="H198" s="214">
        <f t="shared" si="120"/>
        <v>1.8944812499999998E-2</v>
      </c>
      <c r="I198" s="214">
        <f t="shared" si="120"/>
        <v>3.2440924999999995E-2</v>
      </c>
      <c r="J198" s="214">
        <f t="shared" si="161"/>
        <v>5.7935418749999988E-2</v>
      </c>
      <c r="K198" s="214">
        <f t="shared" si="161"/>
        <v>5.9972068749999996E-2</v>
      </c>
      <c r="L198" s="214">
        <f t="shared" si="161"/>
        <v>2.4843162499999995E-2</v>
      </c>
      <c r="M198" s="214">
        <f t="shared" si="161"/>
        <v>3.364109374999999E-2</v>
      </c>
      <c r="N198" s="214">
        <f t="shared" si="161"/>
        <v>2.4796876983749994E-2</v>
      </c>
      <c r="O198" s="214">
        <f t="shared" si="161"/>
        <v>3.4999135937499995E-2</v>
      </c>
      <c r="P198" s="214">
        <f t="shared" si="161"/>
        <v>1.9749333333333334E-2</v>
      </c>
      <c r="Q198" s="214">
        <f t="shared" si="161"/>
        <v>0</v>
      </c>
      <c r="R198" s="214">
        <f t="shared" si="161"/>
        <v>4.6682486666666662E-2</v>
      </c>
      <c r="S198" s="214">
        <f t="shared" si="161"/>
        <v>8.7389477499999993E-2</v>
      </c>
      <c r="T198" s="214">
        <f t="shared" si="161"/>
        <v>0</v>
      </c>
      <c r="U198" s="214">
        <f t="shared" si="161"/>
        <v>0</v>
      </c>
      <c r="V198" s="214">
        <f t="shared" si="161"/>
        <v>1.6689949999999999E-2</v>
      </c>
      <c r="W198" s="214">
        <f t="shared" si="161"/>
        <v>1.8656066666666665E-2</v>
      </c>
      <c r="X198" s="214">
        <f t="shared" si="161"/>
        <v>1.7868077083333333E-2</v>
      </c>
      <c r="Y198" s="214">
        <f t="shared" si="161"/>
        <v>1.4406433333333335E-2</v>
      </c>
      <c r="Z198" s="214">
        <f t="shared" si="161"/>
        <v>2.6054208333333335E-2</v>
      </c>
      <c r="AA198" s="214">
        <f t="shared" si="161"/>
        <v>2.9756249999999995E-2</v>
      </c>
      <c r="AB198" s="214">
        <f t="shared" si="161"/>
        <v>2.8530292499999995E-2</v>
      </c>
      <c r="AC198" s="214">
        <f t="shared" si="161"/>
        <v>1.4957475E-2</v>
      </c>
      <c r="AD198" s="214">
        <f t="shared" si="161"/>
        <v>9.56498125E-3</v>
      </c>
      <c r="AE198" s="214">
        <f t="shared" si="161"/>
        <v>0</v>
      </c>
      <c r="AF198" s="214">
        <f t="shared" si="161"/>
        <v>0.16147690997760006</v>
      </c>
      <c r="AG198" s="214">
        <f t="shared" si="161"/>
        <v>0.17964099400000003</v>
      </c>
      <c r="AH198" s="214">
        <f t="shared" si="161"/>
        <v>0</v>
      </c>
      <c r="AI198" s="214">
        <f t="shared" si="161"/>
        <v>7.3829999999999998E-3</v>
      </c>
      <c r="AJ198" s="214">
        <f t="shared" si="161"/>
        <v>2.35934E-2</v>
      </c>
      <c r="AK198" s="214">
        <f t="shared" si="161"/>
        <v>0</v>
      </c>
      <c r="AL198" s="214">
        <f t="shared" si="161"/>
        <v>1.8825787499999996E-2</v>
      </c>
      <c r="AM198" s="214">
        <f t="shared" si="161"/>
        <v>2.2912312499999993E-2</v>
      </c>
      <c r="AN198" s="214">
        <f t="shared" si="161"/>
        <v>4.7421543749999996E-2</v>
      </c>
      <c r="AO198" s="214">
        <f t="shared" si="161"/>
        <v>2.9956652833333333E-2</v>
      </c>
      <c r="AP198" s="214">
        <f t="shared" si="161"/>
        <v>0.13890151374999998</v>
      </c>
      <c r="AQ198" s="214">
        <f t="shared" si="161"/>
        <v>0</v>
      </c>
      <c r="AR198" s="214">
        <f t="shared" si="161"/>
        <v>4.0790323762499997E-2</v>
      </c>
      <c r="AS198" s="214">
        <f t="shared" si="161"/>
        <v>2.0293762499999996E-2</v>
      </c>
      <c r="AT198" s="214">
        <f t="shared" si="161"/>
        <v>1.5897552083333336E-2</v>
      </c>
      <c r="AU198" s="214">
        <f t="shared" si="161"/>
        <v>3.2035358333333333E-2</v>
      </c>
      <c r="AV198" s="214">
        <f t="shared" si="161"/>
        <v>3.9146E-2</v>
      </c>
      <c r="AW198" s="214">
        <f t="shared" si="161"/>
        <v>3.8346328333333332E-2</v>
      </c>
      <c r="AX198" s="214">
        <f t="shared" si="161"/>
        <v>0.14040500732142852</v>
      </c>
      <c r="AY198" s="214">
        <f t="shared" si="161"/>
        <v>5.2265199999999998E-2</v>
      </c>
      <c r="AZ198" s="214">
        <f t="shared" si="161"/>
        <v>5.8454499999999993E-2</v>
      </c>
      <c r="BA198" s="214">
        <f t="shared" si="161"/>
        <v>0.14498785271666664</v>
      </c>
      <c r="BB198" s="214">
        <f t="shared" si="161"/>
        <v>0.3295575435264001</v>
      </c>
      <c r="BC198" s="214">
        <f t="shared" si="161"/>
        <v>0.10487802857142857</v>
      </c>
      <c r="BD198" s="214">
        <f t="shared" si="161"/>
        <v>0.76098728223420997</v>
      </c>
      <c r="BE198" s="214">
        <f t="shared" si="161"/>
        <v>1.7476837499999998E-2</v>
      </c>
      <c r="BF198" s="214">
        <f t="shared" si="161"/>
        <v>0</v>
      </c>
      <c r="BG198" s="214">
        <f t="shared" si="161"/>
        <v>5.5570432692307672E-2</v>
      </c>
      <c r="BH198" s="214">
        <f t="shared" si="161"/>
        <v>7.1769650416666664E-2</v>
      </c>
      <c r="BI198" s="214">
        <f t="shared" si="161"/>
        <v>0</v>
      </c>
      <c r="BJ198" s="214">
        <f t="shared" si="161"/>
        <v>0</v>
      </c>
      <c r="BK198" s="214">
        <f t="shared" si="161"/>
        <v>3.5398916666666662E-2</v>
      </c>
      <c r="BL198" s="214">
        <f t="shared" si="161"/>
        <v>3.7034790623999995E-2</v>
      </c>
      <c r="BM198" s="214">
        <f t="shared" si="161"/>
        <v>0.14752487499999997</v>
      </c>
      <c r="BN198" s="214">
        <f t="shared" si="161"/>
        <v>0.31482112499999998</v>
      </c>
      <c r="BO198" s="214">
        <f t="shared" si="161"/>
        <v>9.2085674999999978E-2</v>
      </c>
      <c r="BP198" s="214">
        <f t="shared" si="161"/>
        <v>9.4927947916666658E-2</v>
      </c>
      <c r="BQ198" s="214">
        <f t="shared" si="161"/>
        <v>0.12250854166666666</v>
      </c>
      <c r="BR198" s="214">
        <f t="shared" si="161"/>
        <v>9.0456924250000001E-2</v>
      </c>
      <c r="BS198" s="214">
        <f t="shared" si="161"/>
        <v>1.2937499999999999E-2</v>
      </c>
      <c r="BT198" s="214">
        <f t="shared" ref="BT198:BU198" si="162">IF($C198&gt;BT$14,BT197,IF(AND(MONTH($C198)-MONTH(BT$5)=0,MOD((YEAR(BT$5)-YEAR($C198)),3)=0),BT197*(1+BT$16),BT197))</f>
        <v>7.0977999999999996E-3</v>
      </c>
      <c r="BU198" s="214">
        <f t="shared" si="162"/>
        <v>3.7260000000000001E-3</v>
      </c>
      <c r="BV198" s="214">
        <f t="shared" si="153"/>
        <v>0.11546257969645436</v>
      </c>
      <c r="BW198" s="214">
        <f t="shared" si="154"/>
        <v>5.0904063216335407E-2</v>
      </c>
      <c r="BX198" s="214">
        <f t="shared" si="155"/>
        <v>1.7861232808330268E-2</v>
      </c>
      <c r="BY198" s="214">
        <f t="shared" si="156"/>
        <v>6.6853413834725844E-2</v>
      </c>
      <c r="BZ198" s="214">
        <f t="shared" si="157"/>
        <v>1.9626493576421676E-2</v>
      </c>
      <c r="CA198" s="295">
        <f t="shared" si="127"/>
        <v>5.261049260356728</v>
      </c>
      <c r="CB198" s="163">
        <f t="shared" si="140"/>
        <v>0.2</v>
      </c>
      <c r="CC198" s="163">
        <f t="shared" si="128"/>
        <v>0.54610492603567284</v>
      </c>
      <c r="CD198" s="163">
        <f t="shared" si="129"/>
        <v>0.22083333333333335</v>
      </c>
      <c r="CE198" s="165">
        <f t="shared" si="130"/>
        <v>4.4941110009877221</v>
      </c>
      <c r="CF198" s="163">
        <f>'Other Income'!$B$20/12</f>
        <v>1.0929316444444444</v>
      </c>
      <c r="CG198" s="302">
        <f t="shared" si="119"/>
        <v>5.7870426454321668</v>
      </c>
      <c r="CH198" s="295">
        <f t="shared" si="131"/>
        <v>4.9903414772244608</v>
      </c>
      <c r="CI198" s="163">
        <f t="shared" si="132"/>
        <v>0.2</v>
      </c>
      <c r="CJ198" s="163">
        <f t="shared" si="133"/>
        <v>0.51903414772244616</v>
      </c>
      <c r="CK198" s="163">
        <f t="shared" si="134"/>
        <v>0.22083333333333335</v>
      </c>
      <c r="CL198" s="165">
        <f t="shared" si="135"/>
        <v>4.2504739961686813</v>
      </c>
      <c r="CM198" s="296">
        <f t="shared" si="136"/>
        <v>5.543405640613126</v>
      </c>
    </row>
    <row r="199" spans="2:91" s="159" customFormat="1" x14ac:dyDescent="0.25">
      <c r="B199" s="257">
        <f t="shared" si="137"/>
        <v>178</v>
      </c>
      <c r="C199" s="255">
        <f t="shared" si="138"/>
        <v>50709</v>
      </c>
      <c r="D199" s="214">
        <f t="shared" si="139"/>
        <v>0.52514962412666888</v>
      </c>
      <c r="E199" s="214">
        <f t="shared" si="120"/>
        <v>0.16490137883333331</v>
      </c>
      <c r="F199" s="214">
        <f t="shared" si="120"/>
        <v>0.16101807799999998</v>
      </c>
      <c r="G199" s="214">
        <f t="shared" si="120"/>
        <v>9.9000000000000008E-3</v>
      </c>
      <c r="H199" s="214">
        <f t="shared" si="120"/>
        <v>1.8944812499999998E-2</v>
      </c>
      <c r="I199" s="214">
        <f t="shared" si="120"/>
        <v>3.2440924999999995E-2</v>
      </c>
      <c r="J199" s="214">
        <f t="shared" ref="J199:BU201" si="163">IF($C199&gt;J$14,J198,IF(AND(MONTH($C199)-MONTH(J$5)=0,MOD((YEAR(J$5)-YEAR($C199)),3)=0),J198*(1+J$16),J198))</f>
        <v>5.7935418749999988E-2</v>
      </c>
      <c r="K199" s="214">
        <f t="shared" si="163"/>
        <v>5.9972068749999996E-2</v>
      </c>
      <c r="L199" s="214">
        <f t="shared" si="163"/>
        <v>2.4843162499999995E-2</v>
      </c>
      <c r="M199" s="214">
        <f t="shared" si="163"/>
        <v>3.364109374999999E-2</v>
      </c>
      <c r="N199" s="214">
        <f t="shared" si="163"/>
        <v>2.4796876983749994E-2</v>
      </c>
      <c r="O199" s="214">
        <f t="shared" si="163"/>
        <v>3.4999135937499995E-2</v>
      </c>
      <c r="P199" s="214">
        <f t="shared" si="163"/>
        <v>1.9749333333333334E-2</v>
      </c>
      <c r="Q199" s="214">
        <f t="shared" si="163"/>
        <v>0</v>
      </c>
      <c r="R199" s="214">
        <f t="shared" si="163"/>
        <v>4.6682486666666662E-2</v>
      </c>
      <c r="S199" s="214">
        <f t="shared" si="163"/>
        <v>8.7389477499999993E-2</v>
      </c>
      <c r="T199" s="214">
        <f t="shared" si="163"/>
        <v>0</v>
      </c>
      <c r="U199" s="214">
        <f t="shared" si="163"/>
        <v>0</v>
      </c>
      <c r="V199" s="214">
        <f t="shared" si="163"/>
        <v>1.6689949999999999E-2</v>
      </c>
      <c r="W199" s="214">
        <f t="shared" si="163"/>
        <v>1.8656066666666665E-2</v>
      </c>
      <c r="X199" s="214">
        <f t="shared" si="163"/>
        <v>1.7868077083333333E-2</v>
      </c>
      <c r="Y199" s="214">
        <f t="shared" si="163"/>
        <v>1.4406433333333335E-2</v>
      </c>
      <c r="Z199" s="214">
        <f t="shared" si="163"/>
        <v>2.6054208333333335E-2</v>
      </c>
      <c r="AA199" s="214">
        <f t="shared" si="163"/>
        <v>2.9756249999999995E-2</v>
      </c>
      <c r="AB199" s="214">
        <f t="shared" si="163"/>
        <v>2.8530292499999995E-2</v>
      </c>
      <c r="AC199" s="214">
        <f t="shared" si="163"/>
        <v>1.4957475E-2</v>
      </c>
      <c r="AD199" s="214">
        <f t="shared" si="163"/>
        <v>9.56498125E-3</v>
      </c>
      <c r="AE199" s="214">
        <f t="shared" si="163"/>
        <v>0</v>
      </c>
      <c r="AF199" s="214">
        <f t="shared" si="163"/>
        <v>0.16147690997760006</v>
      </c>
      <c r="AG199" s="214">
        <f t="shared" si="163"/>
        <v>0.17964099400000003</v>
      </c>
      <c r="AH199" s="214">
        <f t="shared" si="163"/>
        <v>0</v>
      </c>
      <c r="AI199" s="214">
        <f t="shared" si="163"/>
        <v>7.3829999999999998E-3</v>
      </c>
      <c r="AJ199" s="214">
        <f t="shared" si="163"/>
        <v>2.35934E-2</v>
      </c>
      <c r="AK199" s="214">
        <f t="shared" si="163"/>
        <v>0</v>
      </c>
      <c r="AL199" s="214">
        <f t="shared" si="163"/>
        <v>1.8825787499999996E-2</v>
      </c>
      <c r="AM199" s="214">
        <f t="shared" si="163"/>
        <v>2.2912312499999993E-2</v>
      </c>
      <c r="AN199" s="214">
        <f t="shared" si="163"/>
        <v>4.7421543749999996E-2</v>
      </c>
      <c r="AO199" s="214">
        <f t="shared" si="163"/>
        <v>2.9956652833333333E-2</v>
      </c>
      <c r="AP199" s="214">
        <f t="shared" si="163"/>
        <v>0.13890151374999998</v>
      </c>
      <c r="AQ199" s="214">
        <f t="shared" si="163"/>
        <v>0</v>
      </c>
      <c r="AR199" s="214">
        <f t="shared" si="163"/>
        <v>4.0790323762499997E-2</v>
      </c>
      <c r="AS199" s="214">
        <f t="shared" si="163"/>
        <v>2.0293762499999996E-2</v>
      </c>
      <c r="AT199" s="214">
        <f t="shared" si="163"/>
        <v>1.5897552083333336E-2</v>
      </c>
      <c r="AU199" s="214">
        <f t="shared" si="163"/>
        <v>3.2035358333333333E-2</v>
      </c>
      <c r="AV199" s="214">
        <f t="shared" si="163"/>
        <v>3.9146E-2</v>
      </c>
      <c r="AW199" s="214">
        <f t="shared" si="163"/>
        <v>3.8346328333333332E-2</v>
      </c>
      <c r="AX199" s="214">
        <f t="shared" si="163"/>
        <v>0.14040500732142852</v>
      </c>
      <c r="AY199" s="214">
        <f t="shared" si="163"/>
        <v>5.2265199999999998E-2</v>
      </c>
      <c r="AZ199" s="214">
        <f t="shared" si="163"/>
        <v>5.8454499999999993E-2</v>
      </c>
      <c r="BA199" s="214">
        <f t="shared" si="163"/>
        <v>0.14498785271666664</v>
      </c>
      <c r="BB199" s="214">
        <f t="shared" si="163"/>
        <v>0.3295575435264001</v>
      </c>
      <c r="BC199" s="214">
        <f t="shared" si="163"/>
        <v>0.10487802857142857</v>
      </c>
      <c r="BD199" s="214">
        <f t="shared" si="163"/>
        <v>0.76098728223420997</v>
      </c>
      <c r="BE199" s="214">
        <f t="shared" si="163"/>
        <v>1.7476837499999998E-2</v>
      </c>
      <c r="BF199" s="214">
        <f t="shared" si="163"/>
        <v>0</v>
      </c>
      <c r="BG199" s="214">
        <f t="shared" si="163"/>
        <v>5.5570432692307672E-2</v>
      </c>
      <c r="BH199" s="214">
        <f t="shared" si="163"/>
        <v>7.1769650416666664E-2</v>
      </c>
      <c r="BI199" s="214">
        <f t="shared" si="163"/>
        <v>0</v>
      </c>
      <c r="BJ199" s="214">
        <f t="shared" si="163"/>
        <v>0</v>
      </c>
      <c r="BK199" s="214">
        <f t="shared" si="163"/>
        <v>3.5398916666666662E-2</v>
      </c>
      <c r="BL199" s="214">
        <f t="shared" si="163"/>
        <v>3.7034790623999995E-2</v>
      </c>
      <c r="BM199" s="214">
        <f t="shared" si="163"/>
        <v>0.14752487499999997</v>
      </c>
      <c r="BN199" s="214">
        <f t="shared" si="163"/>
        <v>0.31482112499999998</v>
      </c>
      <c r="BO199" s="214">
        <f t="shared" si="163"/>
        <v>9.2085674999999978E-2</v>
      </c>
      <c r="BP199" s="214">
        <f t="shared" si="163"/>
        <v>9.4927947916666658E-2</v>
      </c>
      <c r="BQ199" s="214">
        <f t="shared" si="163"/>
        <v>0.12250854166666666</v>
      </c>
      <c r="BR199" s="214">
        <f t="shared" si="163"/>
        <v>9.0456924250000001E-2</v>
      </c>
      <c r="BS199" s="214">
        <f t="shared" si="163"/>
        <v>1.2937499999999999E-2</v>
      </c>
      <c r="BT199" s="214">
        <f t="shared" si="163"/>
        <v>7.0977999999999996E-3</v>
      </c>
      <c r="BU199" s="214">
        <f t="shared" si="163"/>
        <v>3.7260000000000001E-3</v>
      </c>
      <c r="BV199" s="214">
        <f t="shared" si="153"/>
        <v>0.11546257969645436</v>
      </c>
      <c r="BW199" s="214">
        <f t="shared" si="154"/>
        <v>5.0904063216335407E-2</v>
      </c>
      <c r="BX199" s="214">
        <f t="shared" si="155"/>
        <v>1.7861232808330268E-2</v>
      </c>
      <c r="BY199" s="214">
        <f t="shared" si="156"/>
        <v>6.6853413834725844E-2</v>
      </c>
      <c r="BZ199" s="214">
        <f t="shared" si="157"/>
        <v>1.9626493576421676E-2</v>
      </c>
      <c r="CA199" s="295">
        <f t="shared" si="127"/>
        <v>5.261049260356728</v>
      </c>
      <c r="CB199" s="163">
        <f t="shared" si="140"/>
        <v>0.2</v>
      </c>
      <c r="CC199" s="163">
        <f t="shared" si="128"/>
        <v>0.54610492603567284</v>
      </c>
      <c r="CD199" s="163">
        <f t="shared" si="129"/>
        <v>0.22083333333333335</v>
      </c>
      <c r="CE199" s="165">
        <f t="shared" si="130"/>
        <v>4.4941110009877221</v>
      </c>
      <c r="CF199" s="163">
        <f>'Other Income'!$B$20/12</f>
        <v>1.0929316444444444</v>
      </c>
      <c r="CG199" s="302">
        <f t="shared" si="119"/>
        <v>5.7870426454321668</v>
      </c>
      <c r="CH199" s="295">
        <f t="shared" si="131"/>
        <v>4.9903414772244608</v>
      </c>
      <c r="CI199" s="163">
        <f t="shared" si="132"/>
        <v>0.2</v>
      </c>
      <c r="CJ199" s="163">
        <f t="shared" si="133"/>
        <v>0.51903414772244616</v>
      </c>
      <c r="CK199" s="163">
        <f t="shared" si="134"/>
        <v>0.22083333333333335</v>
      </c>
      <c r="CL199" s="165">
        <f t="shared" si="135"/>
        <v>4.2504739961686813</v>
      </c>
      <c r="CM199" s="296">
        <f t="shared" si="136"/>
        <v>5.543405640613126</v>
      </c>
    </row>
    <row r="200" spans="2:91" s="159" customFormat="1" x14ac:dyDescent="0.25">
      <c r="B200" s="257">
        <f t="shared" si="137"/>
        <v>179</v>
      </c>
      <c r="C200" s="255">
        <f t="shared" si="138"/>
        <v>50739</v>
      </c>
      <c r="D200" s="214">
        <f t="shared" si="139"/>
        <v>0.52514962412666888</v>
      </c>
      <c r="E200" s="214">
        <f t="shared" si="120"/>
        <v>0.16490137883333331</v>
      </c>
      <c r="F200" s="214">
        <f t="shared" si="120"/>
        <v>0.16101807799999998</v>
      </c>
      <c r="G200" s="214">
        <f t="shared" si="120"/>
        <v>9.9000000000000008E-3</v>
      </c>
      <c r="H200" s="214">
        <f t="shared" si="120"/>
        <v>1.8944812499999998E-2</v>
      </c>
      <c r="I200" s="214">
        <f t="shared" si="120"/>
        <v>3.2440924999999995E-2</v>
      </c>
      <c r="J200" s="214">
        <f t="shared" si="163"/>
        <v>5.7935418749999988E-2</v>
      </c>
      <c r="K200" s="214">
        <f t="shared" si="163"/>
        <v>5.9972068749999996E-2</v>
      </c>
      <c r="L200" s="214">
        <f t="shared" si="163"/>
        <v>2.4843162499999995E-2</v>
      </c>
      <c r="M200" s="214">
        <f t="shared" si="163"/>
        <v>3.364109374999999E-2</v>
      </c>
      <c r="N200" s="214">
        <f t="shared" si="163"/>
        <v>2.4796876983749994E-2</v>
      </c>
      <c r="O200" s="214">
        <f t="shared" si="163"/>
        <v>3.4999135937499995E-2</v>
      </c>
      <c r="P200" s="214">
        <f t="shared" si="163"/>
        <v>1.9749333333333334E-2</v>
      </c>
      <c r="Q200" s="214">
        <f t="shared" si="163"/>
        <v>0</v>
      </c>
      <c r="R200" s="214">
        <f t="shared" si="163"/>
        <v>4.6682486666666662E-2</v>
      </c>
      <c r="S200" s="214">
        <f t="shared" si="163"/>
        <v>8.7389477499999993E-2</v>
      </c>
      <c r="T200" s="214">
        <f t="shared" si="163"/>
        <v>0</v>
      </c>
      <c r="U200" s="214">
        <f t="shared" si="163"/>
        <v>0</v>
      </c>
      <c r="V200" s="214">
        <f t="shared" si="163"/>
        <v>1.6689949999999999E-2</v>
      </c>
      <c r="W200" s="214">
        <f t="shared" si="163"/>
        <v>1.8656066666666665E-2</v>
      </c>
      <c r="X200" s="214">
        <f t="shared" si="163"/>
        <v>1.7868077083333333E-2</v>
      </c>
      <c r="Y200" s="214">
        <f t="shared" si="163"/>
        <v>1.4406433333333335E-2</v>
      </c>
      <c r="Z200" s="214">
        <f t="shared" si="163"/>
        <v>2.6054208333333335E-2</v>
      </c>
      <c r="AA200" s="214">
        <f t="shared" si="163"/>
        <v>2.9756249999999995E-2</v>
      </c>
      <c r="AB200" s="214">
        <f t="shared" si="163"/>
        <v>2.8530292499999995E-2</v>
      </c>
      <c r="AC200" s="214">
        <f t="shared" si="163"/>
        <v>1.4957475E-2</v>
      </c>
      <c r="AD200" s="214">
        <f t="shared" si="163"/>
        <v>9.56498125E-3</v>
      </c>
      <c r="AE200" s="214">
        <f t="shared" si="163"/>
        <v>0</v>
      </c>
      <c r="AF200" s="214">
        <f t="shared" si="163"/>
        <v>0.16147690997760006</v>
      </c>
      <c r="AG200" s="214">
        <f t="shared" si="163"/>
        <v>0.17964099400000003</v>
      </c>
      <c r="AH200" s="214">
        <f t="shared" si="163"/>
        <v>0</v>
      </c>
      <c r="AI200" s="214">
        <f t="shared" si="163"/>
        <v>7.3829999999999998E-3</v>
      </c>
      <c r="AJ200" s="214">
        <f t="shared" si="163"/>
        <v>2.35934E-2</v>
      </c>
      <c r="AK200" s="214">
        <f t="shared" si="163"/>
        <v>0</v>
      </c>
      <c r="AL200" s="214">
        <f t="shared" si="163"/>
        <v>1.8825787499999996E-2</v>
      </c>
      <c r="AM200" s="214">
        <f t="shared" si="163"/>
        <v>2.2912312499999993E-2</v>
      </c>
      <c r="AN200" s="214">
        <f t="shared" si="163"/>
        <v>4.7421543749999996E-2</v>
      </c>
      <c r="AO200" s="214">
        <f t="shared" si="163"/>
        <v>2.9956652833333333E-2</v>
      </c>
      <c r="AP200" s="214">
        <f t="shared" si="163"/>
        <v>0.13890151374999998</v>
      </c>
      <c r="AQ200" s="214">
        <f t="shared" si="163"/>
        <v>0</v>
      </c>
      <c r="AR200" s="214">
        <f t="shared" si="163"/>
        <v>4.0790323762499997E-2</v>
      </c>
      <c r="AS200" s="214">
        <f t="shared" si="163"/>
        <v>2.0293762499999996E-2</v>
      </c>
      <c r="AT200" s="214">
        <f t="shared" si="163"/>
        <v>1.5897552083333336E-2</v>
      </c>
      <c r="AU200" s="214">
        <f t="shared" si="163"/>
        <v>3.2035358333333333E-2</v>
      </c>
      <c r="AV200" s="214">
        <f t="shared" si="163"/>
        <v>3.9146E-2</v>
      </c>
      <c r="AW200" s="214">
        <f t="shared" si="163"/>
        <v>3.8346328333333332E-2</v>
      </c>
      <c r="AX200" s="214">
        <f t="shared" si="163"/>
        <v>0.14040500732142852</v>
      </c>
      <c r="AY200" s="214">
        <f t="shared" si="163"/>
        <v>5.2265199999999998E-2</v>
      </c>
      <c r="AZ200" s="214">
        <f t="shared" si="163"/>
        <v>5.8454499999999993E-2</v>
      </c>
      <c r="BA200" s="214">
        <f t="shared" si="163"/>
        <v>0.14498785271666664</v>
      </c>
      <c r="BB200" s="214">
        <f t="shared" si="163"/>
        <v>0.3295575435264001</v>
      </c>
      <c r="BC200" s="214">
        <f t="shared" si="163"/>
        <v>0.10487802857142857</v>
      </c>
      <c r="BD200" s="214">
        <f t="shared" si="163"/>
        <v>0.76098728223420997</v>
      </c>
      <c r="BE200" s="214">
        <f t="shared" si="163"/>
        <v>1.7476837499999998E-2</v>
      </c>
      <c r="BF200" s="214">
        <f t="shared" si="163"/>
        <v>0</v>
      </c>
      <c r="BG200" s="214">
        <f t="shared" si="163"/>
        <v>5.5570432692307672E-2</v>
      </c>
      <c r="BH200" s="214">
        <f t="shared" si="163"/>
        <v>7.1769650416666664E-2</v>
      </c>
      <c r="BI200" s="214">
        <f t="shared" si="163"/>
        <v>0</v>
      </c>
      <c r="BJ200" s="214">
        <f t="shared" si="163"/>
        <v>0</v>
      </c>
      <c r="BK200" s="214">
        <f t="shared" si="163"/>
        <v>3.5398916666666662E-2</v>
      </c>
      <c r="BL200" s="214">
        <f t="shared" si="163"/>
        <v>3.7034790623999995E-2</v>
      </c>
      <c r="BM200" s="214">
        <f t="shared" si="163"/>
        <v>0.14752487499999997</v>
      </c>
      <c r="BN200" s="214">
        <f t="shared" si="163"/>
        <v>0.31482112499999998</v>
      </c>
      <c r="BO200" s="214">
        <f t="shared" si="163"/>
        <v>9.2085674999999978E-2</v>
      </c>
      <c r="BP200" s="214">
        <f t="shared" si="163"/>
        <v>9.4927947916666658E-2</v>
      </c>
      <c r="BQ200" s="214">
        <f t="shared" si="163"/>
        <v>0.12250854166666666</v>
      </c>
      <c r="BR200" s="214">
        <f t="shared" si="163"/>
        <v>9.0456924250000001E-2</v>
      </c>
      <c r="BS200" s="214">
        <f t="shared" si="163"/>
        <v>1.2937499999999999E-2</v>
      </c>
      <c r="BT200" s="214">
        <f t="shared" si="163"/>
        <v>7.0977999999999996E-3</v>
      </c>
      <c r="BU200" s="214">
        <f t="shared" si="163"/>
        <v>3.7260000000000001E-3</v>
      </c>
      <c r="BV200" s="214">
        <f t="shared" si="153"/>
        <v>0.11546257969645436</v>
      </c>
      <c r="BW200" s="214">
        <f t="shared" si="154"/>
        <v>5.0904063216335407E-2</v>
      </c>
      <c r="BX200" s="214">
        <f t="shared" si="155"/>
        <v>1.7861232808330268E-2</v>
      </c>
      <c r="BY200" s="214">
        <f t="shared" si="156"/>
        <v>6.6853413834725844E-2</v>
      </c>
      <c r="BZ200" s="214">
        <f t="shared" si="157"/>
        <v>1.9626493576421676E-2</v>
      </c>
      <c r="CA200" s="295">
        <f t="shared" si="127"/>
        <v>5.261049260356728</v>
      </c>
      <c r="CB200" s="163">
        <f t="shared" si="140"/>
        <v>0.2</v>
      </c>
      <c r="CC200" s="163">
        <f t="shared" si="128"/>
        <v>0.54610492603567284</v>
      </c>
      <c r="CD200" s="163">
        <f t="shared" si="129"/>
        <v>0.22083333333333335</v>
      </c>
      <c r="CE200" s="165">
        <f t="shared" si="130"/>
        <v>4.4941110009877221</v>
      </c>
      <c r="CF200" s="163">
        <f>'Other Income'!$B$20/12</f>
        <v>1.0929316444444444</v>
      </c>
      <c r="CG200" s="302">
        <f t="shared" si="119"/>
        <v>5.7870426454321668</v>
      </c>
      <c r="CH200" s="295">
        <f t="shared" si="131"/>
        <v>4.9903414772244608</v>
      </c>
      <c r="CI200" s="163">
        <f t="shared" si="132"/>
        <v>0.2</v>
      </c>
      <c r="CJ200" s="163">
        <f t="shared" si="133"/>
        <v>0.51903414772244616</v>
      </c>
      <c r="CK200" s="163">
        <f t="shared" si="134"/>
        <v>0.22083333333333335</v>
      </c>
      <c r="CL200" s="165">
        <f t="shared" si="135"/>
        <v>4.2504739961686813</v>
      </c>
      <c r="CM200" s="296">
        <f t="shared" si="136"/>
        <v>5.543405640613126</v>
      </c>
    </row>
    <row r="201" spans="2:91" s="159" customFormat="1" ht="12" thickBot="1" x14ac:dyDescent="0.3">
      <c r="B201" s="257">
        <f t="shared" si="137"/>
        <v>180</v>
      </c>
      <c r="C201" s="255">
        <f t="shared" si="138"/>
        <v>50770</v>
      </c>
      <c r="D201" s="214">
        <f t="shared" si="139"/>
        <v>0.52514962412666888</v>
      </c>
      <c r="E201" s="214">
        <f t="shared" si="120"/>
        <v>0.16490137883333331</v>
      </c>
      <c r="F201" s="214">
        <f t="shared" si="120"/>
        <v>0.16101807799999998</v>
      </c>
      <c r="G201" s="214">
        <f t="shared" si="120"/>
        <v>9.9000000000000008E-3</v>
      </c>
      <c r="H201" s="214">
        <f t="shared" si="120"/>
        <v>1.8944812499999998E-2</v>
      </c>
      <c r="I201" s="214">
        <f t="shared" si="120"/>
        <v>3.2440924999999995E-2</v>
      </c>
      <c r="J201" s="214">
        <f t="shared" si="163"/>
        <v>5.7935418749999988E-2</v>
      </c>
      <c r="K201" s="214">
        <f t="shared" si="163"/>
        <v>5.9972068749999996E-2</v>
      </c>
      <c r="L201" s="214">
        <f t="shared" si="163"/>
        <v>2.4843162499999995E-2</v>
      </c>
      <c r="M201" s="214">
        <f t="shared" si="163"/>
        <v>3.364109374999999E-2</v>
      </c>
      <c r="N201" s="214">
        <f t="shared" si="163"/>
        <v>2.4796876983749994E-2</v>
      </c>
      <c r="O201" s="214">
        <f t="shared" si="163"/>
        <v>3.4999135937499995E-2</v>
      </c>
      <c r="P201" s="214">
        <f t="shared" si="163"/>
        <v>1.9749333333333334E-2</v>
      </c>
      <c r="Q201" s="214">
        <f t="shared" si="163"/>
        <v>0</v>
      </c>
      <c r="R201" s="214">
        <f t="shared" si="163"/>
        <v>4.6682486666666662E-2</v>
      </c>
      <c r="S201" s="214">
        <f t="shared" si="163"/>
        <v>8.7389477499999993E-2</v>
      </c>
      <c r="T201" s="214">
        <f t="shared" si="163"/>
        <v>0</v>
      </c>
      <c r="U201" s="214">
        <f t="shared" si="163"/>
        <v>0</v>
      </c>
      <c r="V201" s="214">
        <f t="shared" si="163"/>
        <v>1.6689949999999999E-2</v>
      </c>
      <c r="W201" s="214">
        <f t="shared" si="163"/>
        <v>1.8656066666666665E-2</v>
      </c>
      <c r="X201" s="214">
        <f t="shared" si="163"/>
        <v>1.7868077083333333E-2</v>
      </c>
      <c r="Y201" s="214">
        <f t="shared" si="163"/>
        <v>1.4406433333333335E-2</v>
      </c>
      <c r="Z201" s="214">
        <f t="shared" si="163"/>
        <v>2.6054208333333335E-2</v>
      </c>
      <c r="AA201" s="214">
        <f t="shared" si="163"/>
        <v>2.9756249999999995E-2</v>
      </c>
      <c r="AB201" s="214">
        <f t="shared" si="163"/>
        <v>2.8530292499999995E-2</v>
      </c>
      <c r="AC201" s="214">
        <f t="shared" si="163"/>
        <v>1.4957475E-2</v>
      </c>
      <c r="AD201" s="214">
        <f t="shared" si="163"/>
        <v>9.56498125E-3</v>
      </c>
      <c r="AE201" s="214">
        <f t="shared" si="163"/>
        <v>0</v>
      </c>
      <c r="AF201" s="214">
        <f t="shared" si="163"/>
        <v>0.16147690997760006</v>
      </c>
      <c r="AG201" s="214">
        <f t="shared" si="163"/>
        <v>0.17964099400000003</v>
      </c>
      <c r="AH201" s="214">
        <f t="shared" si="163"/>
        <v>0</v>
      </c>
      <c r="AI201" s="214">
        <f t="shared" si="163"/>
        <v>7.3829999999999998E-3</v>
      </c>
      <c r="AJ201" s="214">
        <f t="shared" si="163"/>
        <v>2.35934E-2</v>
      </c>
      <c r="AK201" s="214">
        <f t="shared" si="163"/>
        <v>0</v>
      </c>
      <c r="AL201" s="214">
        <f t="shared" si="163"/>
        <v>1.8825787499999996E-2</v>
      </c>
      <c r="AM201" s="214">
        <f t="shared" si="163"/>
        <v>2.2912312499999993E-2</v>
      </c>
      <c r="AN201" s="214">
        <f t="shared" si="163"/>
        <v>4.7421543749999996E-2</v>
      </c>
      <c r="AO201" s="214">
        <f t="shared" si="163"/>
        <v>2.9956652833333333E-2</v>
      </c>
      <c r="AP201" s="214">
        <f t="shared" si="163"/>
        <v>0.13890151374999998</v>
      </c>
      <c r="AQ201" s="214">
        <f t="shared" si="163"/>
        <v>0</v>
      </c>
      <c r="AR201" s="214">
        <f t="shared" si="163"/>
        <v>4.0790323762499997E-2</v>
      </c>
      <c r="AS201" s="214">
        <f t="shared" si="163"/>
        <v>2.0293762499999996E-2</v>
      </c>
      <c r="AT201" s="214">
        <f t="shared" si="163"/>
        <v>1.5897552083333336E-2</v>
      </c>
      <c r="AU201" s="214">
        <f t="shared" si="163"/>
        <v>3.2035358333333333E-2</v>
      </c>
      <c r="AV201" s="214">
        <f t="shared" si="163"/>
        <v>3.9146E-2</v>
      </c>
      <c r="AW201" s="214">
        <f t="shared" si="163"/>
        <v>3.8346328333333332E-2</v>
      </c>
      <c r="AX201" s="214">
        <f t="shared" si="163"/>
        <v>0.14040500732142852</v>
      </c>
      <c r="AY201" s="214">
        <f t="shared" si="163"/>
        <v>5.2265199999999998E-2</v>
      </c>
      <c r="AZ201" s="214">
        <f t="shared" si="163"/>
        <v>5.8454499999999993E-2</v>
      </c>
      <c r="BA201" s="214">
        <f t="shared" si="163"/>
        <v>0.14498785271666664</v>
      </c>
      <c r="BB201" s="214">
        <f t="shared" si="163"/>
        <v>0.3295575435264001</v>
      </c>
      <c r="BC201" s="214">
        <f t="shared" si="163"/>
        <v>0.10487802857142857</v>
      </c>
      <c r="BD201" s="214">
        <f t="shared" si="163"/>
        <v>0.76098728223420997</v>
      </c>
      <c r="BE201" s="214">
        <f t="shared" si="163"/>
        <v>1.7476837499999998E-2</v>
      </c>
      <c r="BF201" s="214">
        <f t="shared" si="163"/>
        <v>0</v>
      </c>
      <c r="BG201" s="214">
        <f t="shared" si="163"/>
        <v>5.5570432692307672E-2</v>
      </c>
      <c r="BH201" s="214">
        <f t="shared" si="163"/>
        <v>7.1769650416666664E-2</v>
      </c>
      <c r="BI201" s="214">
        <f t="shared" si="163"/>
        <v>0</v>
      </c>
      <c r="BJ201" s="214">
        <f t="shared" si="163"/>
        <v>0</v>
      </c>
      <c r="BK201" s="214">
        <f t="shared" si="163"/>
        <v>3.5398916666666662E-2</v>
      </c>
      <c r="BL201" s="214">
        <f t="shared" si="163"/>
        <v>3.7034790623999995E-2</v>
      </c>
      <c r="BM201" s="214">
        <f t="shared" si="163"/>
        <v>0.14752487499999997</v>
      </c>
      <c r="BN201" s="214">
        <f t="shared" si="163"/>
        <v>0.31482112499999998</v>
      </c>
      <c r="BO201" s="214">
        <f t="shared" si="163"/>
        <v>9.2085674999999978E-2</v>
      </c>
      <c r="BP201" s="214">
        <f t="shared" si="163"/>
        <v>9.4927947916666658E-2</v>
      </c>
      <c r="BQ201" s="214">
        <f t="shared" si="163"/>
        <v>0.12250854166666666</v>
      </c>
      <c r="BR201" s="214">
        <f t="shared" si="163"/>
        <v>9.0456924250000001E-2</v>
      </c>
      <c r="BS201" s="214">
        <f t="shared" si="163"/>
        <v>1.2937499999999999E-2</v>
      </c>
      <c r="BT201" s="214">
        <f t="shared" si="163"/>
        <v>7.0977999999999996E-3</v>
      </c>
      <c r="BU201" s="214">
        <f t="shared" si="163"/>
        <v>3.7260000000000001E-3</v>
      </c>
      <c r="BV201" s="214">
        <f t="shared" si="153"/>
        <v>0.11546257969645436</v>
      </c>
      <c r="BW201" s="214">
        <f t="shared" si="154"/>
        <v>5.0904063216335407E-2</v>
      </c>
      <c r="BX201" s="214">
        <f t="shared" si="155"/>
        <v>1.7861232808330268E-2</v>
      </c>
      <c r="BY201" s="214">
        <f t="shared" si="156"/>
        <v>6.6853413834725844E-2</v>
      </c>
      <c r="BZ201" s="214">
        <f t="shared" si="157"/>
        <v>1.9626493576421676E-2</v>
      </c>
      <c r="CA201" s="295">
        <f t="shared" si="127"/>
        <v>5.261049260356728</v>
      </c>
      <c r="CB201" s="163">
        <f t="shared" si="140"/>
        <v>0.2</v>
      </c>
      <c r="CC201" s="163">
        <f t="shared" si="128"/>
        <v>0.54610492603567284</v>
      </c>
      <c r="CD201" s="163">
        <f t="shared" si="129"/>
        <v>0.22083333333333335</v>
      </c>
      <c r="CE201" s="165">
        <f t="shared" si="130"/>
        <v>4.4941110009877221</v>
      </c>
      <c r="CF201" s="163">
        <f>'Other Income'!$B$20/12</f>
        <v>1.0929316444444444</v>
      </c>
      <c r="CG201" s="302">
        <f>SUM(CE201:CF201)+CB201</f>
        <v>5.7870426454321668</v>
      </c>
      <c r="CH201" s="295">
        <f t="shared" si="131"/>
        <v>4.9903414772244608</v>
      </c>
      <c r="CI201" s="163">
        <f t="shared" si="132"/>
        <v>0.2</v>
      </c>
      <c r="CJ201" s="163">
        <f t="shared" si="133"/>
        <v>0.51903414772244616</v>
      </c>
      <c r="CK201" s="163">
        <f t="shared" si="134"/>
        <v>0.22083333333333335</v>
      </c>
      <c r="CL201" s="165">
        <f t="shared" si="135"/>
        <v>4.2504739961686813</v>
      </c>
      <c r="CM201" s="296">
        <f t="shared" si="136"/>
        <v>5.543405640613126</v>
      </c>
    </row>
    <row r="202" spans="2:91" s="217" customFormat="1" x14ac:dyDescent="0.25">
      <c r="B202" s="307" t="s">
        <v>286</v>
      </c>
      <c r="C202" s="308"/>
      <c r="D202" s="309">
        <f>SUM(D22:D201)</f>
        <v>88.364510109027592</v>
      </c>
      <c r="E202" s="309">
        <f t="shared" ref="E202:BP202" si="164">SUM(E22:E201)</f>
        <v>29.639230439000109</v>
      </c>
      <c r="F202" s="309">
        <f t="shared" si="164"/>
        <v>28.689221028000091</v>
      </c>
      <c r="G202" s="309">
        <f t="shared" si="164"/>
        <v>1.7820000000000029</v>
      </c>
      <c r="H202" s="309">
        <f t="shared" si="164"/>
        <v>3.410066250000003</v>
      </c>
      <c r="I202" s="309">
        <f t="shared" si="164"/>
        <v>5.8393665000000174</v>
      </c>
      <c r="J202" s="309">
        <f t="shared" si="164"/>
        <v>9.7183653187499921</v>
      </c>
      <c r="K202" s="309">
        <f t="shared" si="164"/>
        <v>10.001504493749968</v>
      </c>
      <c r="L202" s="309">
        <f t="shared" si="164"/>
        <v>4.471769249999987</v>
      </c>
      <c r="M202" s="309">
        <f t="shared" si="164"/>
        <v>5.9764134375000024</v>
      </c>
      <c r="N202" s="309">
        <f t="shared" si="164"/>
        <v>4.4634378570749833</v>
      </c>
      <c r="O202" s="309">
        <f t="shared" si="164"/>
        <v>5.5405700437500132</v>
      </c>
      <c r="P202" s="309">
        <f t="shared" si="164"/>
        <v>3.5085120000000067</v>
      </c>
      <c r="Q202" s="309">
        <f t="shared" si="164"/>
        <v>0</v>
      </c>
      <c r="R202" s="309">
        <f t="shared" si="164"/>
        <v>8.4028475999999959</v>
      </c>
      <c r="S202" s="309">
        <f t="shared" si="164"/>
        <v>14.914856287500049</v>
      </c>
      <c r="T202" s="309">
        <f t="shared" si="164"/>
        <v>0</v>
      </c>
      <c r="U202" s="309">
        <f t="shared" si="164"/>
        <v>0</v>
      </c>
      <c r="V202" s="309">
        <f t="shared" si="164"/>
        <v>3.0041909999999934</v>
      </c>
      <c r="W202" s="309">
        <f t="shared" si="164"/>
        <v>3.2568414000000114</v>
      </c>
      <c r="X202" s="309">
        <f t="shared" si="164"/>
        <v>3.209262018750008</v>
      </c>
      <c r="Y202" s="309">
        <f t="shared" si="164"/>
        <v>2.4798401000000032</v>
      </c>
      <c r="Z202" s="309">
        <f t="shared" si="164"/>
        <v>4.6897575000000034</v>
      </c>
      <c r="AA202" s="309">
        <f t="shared" si="164"/>
        <v>4.9769437500000162</v>
      </c>
      <c r="AB202" s="309">
        <f t="shared" si="164"/>
        <v>4.8832103475000137</v>
      </c>
      <c r="AC202" s="309">
        <f t="shared" si="164"/>
        <v>2.692345500000012</v>
      </c>
      <c r="AD202" s="309">
        <f t="shared" si="164"/>
        <v>1.6967445000000059</v>
      </c>
      <c r="AE202" s="309">
        <f t="shared" si="164"/>
        <v>0</v>
      </c>
      <c r="AF202" s="309">
        <f t="shared" si="164"/>
        <v>28.771725138508877</v>
      </c>
      <c r="AG202" s="309">
        <f t="shared" si="164"/>
        <v>32.335378919999954</v>
      </c>
      <c r="AH202" s="309">
        <f t="shared" si="164"/>
        <v>0</v>
      </c>
      <c r="AI202" s="309">
        <f t="shared" si="164"/>
        <v>1.3289399999999973</v>
      </c>
      <c r="AJ202" s="309">
        <f t="shared" si="164"/>
        <v>4.2468120000000189</v>
      </c>
      <c r="AK202" s="309">
        <f t="shared" si="164"/>
        <v>0</v>
      </c>
      <c r="AL202" s="309">
        <f t="shared" si="164"/>
        <v>3.361630837499995</v>
      </c>
      <c r="AM202" s="309">
        <f t="shared" si="164"/>
        <v>3.9551675624999905</v>
      </c>
      <c r="AN202" s="309">
        <f t="shared" si="164"/>
        <v>8.0472297937499704</v>
      </c>
      <c r="AO202" s="309">
        <f t="shared" si="164"/>
        <v>5.392197510000015</v>
      </c>
      <c r="AP202" s="309">
        <f t="shared" si="164"/>
        <v>24.676155877499941</v>
      </c>
      <c r="AQ202" s="309">
        <f t="shared" si="164"/>
        <v>0</v>
      </c>
      <c r="AR202" s="309">
        <f t="shared" si="164"/>
        <v>6.9915694445999783</v>
      </c>
      <c r="AS202" s="309">
        <f t="shared" si="164"/>
        <v>3.4833533625000079</v>
      </c>
      <c r="AT202" s="309">
        <f t="shared" si="164"/>
        <v>2.8615593750000103</v>
      </c>
      <c r="AU202" s="309">
        <f t="shared" si="164"/>
        <v>5.7663644999999901</v>
      </c>
      <c r="AV202" s="309">
        <f t="shared" si="164"/>
        <v>7.046279999999979</v>
      </c>
      <c r="AW202" s="309">
        <f t="shared" si="164"/>
        <v>6.9023391000000149</v>
      </c>
      <c r="AX202" s="309">
        <f t="shared" si="164"/>
        <v>24.961568475535778</v>
      </c>
      <c r="AY202" s="309">
        <f t="shared" si="164"/>
        <v>9.4077360000000088</v>
      </c>
      <c r="AZ202" s="309">
        <f t="shared" si="164"/>
        <v>10.491311999999981</v>
      </c>
      <c r="BA202" s="309">
        <f t="shared" si="164"/>
        <v>23.548305712800072</v>
      </c>
      <c r="BB202" s="309">
        <f t="shared" si="164"/>
        <v>58.720092309043004</v>
      </c>
      <c r="BC202" s="309">
        <f t="shared" si="164"/>
        <v>18.878045142857125</v>
      </c>
      <c r="BD202" s="309">
        <f t="shared" si="164"/>
        <v>116.43006248759694</v>
      </c>
      <c r="BE202" s="309">
        <f t="shared" si="164"/>
        <v>3.145830749999992</v>
      </c>
      <c r="BF202" s="309">
        <f t="shared" si="164"/>
        <v>0</v>
      </c>
      <c r="BG202" s="309">
        <f t="shared" si="164"/>
        <v>9.8432149038461958</v>
      </c>
      <c r="BH202" s="309">
        <f t="shared" si="164"/>
        <v>12.91853707499997</v>
      </c>
      <c r="BI202" s="309">
        <f t="shared" si="164"/>
        <v>0</v>
      </c>
      <c r="BJ202" s="309">
        <f t="shared" si="164"/>
        <v>0</v>
      </c>
      <c r="BK202" s="309">
        <f t="shared" si="164"/>
        <v>6.3718050000000188</v>
      </c>
      <c r="BL202" s="309">
        <f t="shared" si="164"/>
        <v>6.4652663125440109</v>
      </c>
      <c r="BM202" s="309">
        <f t="shared" si="164"/>
        <v>25.322128874999919</v>
      </c>
      <c r="BN202" s="309">
        <f t="shared" si="164"/>
        <v>53.884402875000212</v>
      </c>
      <c r="BO202" s="309">
        <f t="shared" si="164"/>
        <v>16.030740824999981</v>
      </c>
      <c r="BP202" s="309">
        <f t="shared" si="164"/>
        <v>17.049884906249947</v>
      </c>
      <c r="BQ202" s="309">
        <f t="shared" ref="BQ202:CM202" si="165">SUM(BQ22:BQ201)</f>
        <v>21.843805624999948</v>
      </c>
      <c r="BR202" s="309">
        <f t="shared" si="165"/>
        <v>16.282246365000042</v>
      </c>
      <c r="BS202" s="309">
        <f t="shared" si="165"/>
        <v>2.3287500000000061</v>
      </c>
      <c r="BT202" s="309">
        <f t="shared" si="165"/>
        <v>1.2776039999999997</v>
      </c>
      <c r="BU202" s="309">
        <f t="shared" si="165"/>
        <v>0.67068000000000116</v>
      </c>
      <c r="BV202" s="309">
        <f t="shared" si="165"/>
        <v>20.783264345361882</v>
      </c>
      <c r="BW202" s="309">
        <f t="shared" si="165"/>
        <v>9.1627313789403821</v>
      </c>
      <c r="BX202" s="309">
        <f t="shared" si="165"/>
        <v>3.2150219054994529</v>
      </c>
      <c r="BY202" s="309">
        <f t="shared" si="165"/>
        <v>12.033614490250677</v>
      </c>
      <c r="BZ202" s="309">
        <f t="shared" si="165"/>
        <v>3.5327688437558984</v>
      </c>
      <c r="CA202" s="310">
        <f t="shared" si="165"/>
        <v>905.37793075674085</v>
      </c>
      <c r="CB202" s="309">
        <f t="shared" si="165"/>
        <v>35.999999999999972</v>
      </c>
      <c r="CC202" s="309">
        <f t="shared" si="165"/>
        <v>94.13779307567394</v>
      </c>
      <c r="CD202" s="309">
        <f t="shared" si="165"/>
        <v>39.750000000000043</v>
      </c>
      <c r="CE202" s="309">
        <f t="shared" si="165"/>
        <v>771.49013768106704</v>
      </c>
      <c r="CF202" s="311">
        <f t="shared" si="165"/>
        <v>196.72769599999947</v>
      </c>
      <c r="CG202" s="312">
        <f t="shared" si="165"/>
        <v>1004.2178336810684</v>
      </c>
      <c r="CH202" s="313">
        <f t="shared" si="165"/>
        <v>856.65052979293375</v>
      </c>
      <c r="CI202" s="311">
        <f t="shared" si="165"/>
        <v>35.999999999999972</v>
      </c>
      <c r="CJ202" s="311">
        <f t="shared" si="165"/>
        <v>89.265052979293714</v>
      </c>
      <c r="CK202" s="311">
        <f t="shared" si="165"/>
        <v>39.750000000000043</v>
      </c>
      <c r="CL202" s="311">
        <f t="shared" si="165"/>
        <v>727.63547681364196</v>
      </c>
      <c r="CM202" s="312">
        <f t="shared" si="165"/>
        <v>960.36317281364472</v>
      </c>
    </row>
    <row r="203" spans="2:91" ht="12" thickBot="1" x14ac:dyDescent="0.3">
      <c r="B203" s="304" t="s">
        <v>278</v>
      </c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299"/>
      <c r="AA203" s="299"/>
      <c r="AB203" s="299"/>
      <c r="AC203" s="299"/>
      <c r="AD203" s="299"/>
      <c r="AE203" s="299"/>
      <c r="AF203" s="299"/>
      <c r="AG203" s="299"/>
      <c r="AH203" s="299"/>
      <c r="AI203" s="299"/>
      <c r="AJ203" s="299"/>
      <c r="AK203" s="299"/>
      <c r="AL203" s="299"/>
      <c r="AM203" s="299"/>
      <c r="AN203" s="299"/>
      <c r="AO203" s="299"/>
      <c r="AP203" s="299"/>
      <c r="AQ203" s="299"/>
      <c r="AR203" s="299"/>
      <c r="AS203" s="299"/>
      <c r="AT203" s="299"/>
      <c r="AU203" s="299"/>
      <c r="AV203" s="299"/>
      <c r="AW203" s="299"/>
      <c r="AX203" s="299"/>
      <c r="AY203" s="299"/>
      <c r="AZ203" s="299"/>
      <c r="BA203" s="299"/>
      <c r="BB203" s="299"/>
      <c r="BC203" s="299"/>
      <c r="BD203" s="299"/>
      <c r="BE203" s="299"/>
      <c r="BF203" s="299"/>
      <c r="BG203" s="299"/>
      <c r="BH203" s="299"/>
      <c r="BI203" s="299"/>
      <c r="BJ203" s="299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299"/>
      <c r="BW203" s="299"/>
      <c r="BX203" s="299"/>
      <c r="BY203" s="299"/>
      <c r="BZ203" s="299"/>
      <c r="CA203" s="304"/>
      <c r="CB203" s="299"/>
      <c r="CC203" s="299"/>
      <c r="CD203" s="299"/>
      <c r="CE203" s="300">
        <f>NPV(9.5%/12,CE22:CE201)</f>
        <v>401.72782854592811</v>
      </c>
      <c r="CF203" s="299"/>
      <c r="CG203" s="301">
        <f>NPV(9.5%/12,CG22:CG201)</f>
        <v>525.5452086234211</v>
      </c>
      <c r="CH203" s="297"/>
      <c r="CI203" s="298"/>
      <c r="CJ203" s="299"/>
      <c r="CK203" s="299"/>
      <c r="CL203" s="300">
        <f>NPV(9.5%/12,CL22:CL201)</f>
        <v>378.39597201952733</v>
      </c>
      <c r="CM203" s="301">
        <f>NPV(9.5%/12,CM22:CM201)</f>
        <v>502.21335209702045</v>
      </c>
    </row>
    <row r="204" spans="2:91" ht="12" thickBot="1" x14ac:dyDescent="0.3">
      <c r="B204" s="217"/>
      <c r="CE204" s="305"/>
      <c r="CG204" s="305"/>
      <c r="CH204" s="306"/>
      <c r="CI204" s="306"/>
      <c r="CL204" s="305"/>
      <c r="CM204" s="305"/>
    </row>
    <row r="205" spans="2:91" x14ac:dyDescent="0.25">
      <c r="B205" s="307" t="s">
        <v>287</v>
      </c>
      <c r="C205" s="314"/>
      <c r="D205" s="315">
        <f>SUM(D22:D165)</f>
        <v>69.459123640467496</v>
      </c>
      <c r="E205" s="315">
        <f t="shared" ref="E205:BP205" si="166">SUM(E22:E165)</f>
        <v>23.702780801000053</v>
      </c>
      <c r="F205" s="315">
        <f t="shared" si="166"/>
        <v>22.892570220000039</v>
      </c>
      <c r="G205" s="315">
        <f t="shared" si="166"/>
        <v>1.4256000000000022</v>
      </c>
      <c r="H205" s="315">
        <f t="shared" si="166"/>
        <v>2.7280530000000023</v>
      </c>
      <c r="I205" s="315">
        <f t="shared" si="166"/>
        <v>4.6714932000000031</v>
      </c>
      <c r="J205" s="315">
        <f t="shared" si="166"/>
        <v>7.6326902437499786</v>
      </c>
      <c r="K205" s="315">
        <f t="shared" si="166"/>
        <v>7.8425100187499819</v>
      </c>
      <c r="L205" s="315">
        <f t="shared" si="166"/>
        <v>3.5774153999999925</v>
      </c>
      <c r="M205" s="315">
        <f t="shared" si="166"/>
        <v>4.7653340625000018</v>
      </c>
      <c r="N205" s="315">
        <f t="shared" si="166"/>
        <v>3.5707502856599875</v>
      </c>
      <c r="O205" s="315">
        <f t="shared" si="166"/>
        <v>4.2806011499999999</v>
      </c>
      <c r="P205" s="315">
        <f t="shared" si="166"/>
        <v>2.7975360000000045</v>
      </c>
      <c r="Q205" s="315">
        <f t="shared" si="166"/>
        <v>0</v>
      </c>
      <c r="R205" s="315">
        <f t="shared" si="166"/>
        <v>6.7222780799999962</v>
      </c>
      <c r="S205" s="315">
        <f t="shared" si="166"/>
        <v>11.768835097500036</v>
      </c>
      <c r="T205" s="315">
        <f t="shared" si="166"/>
        <v>0</v>
      </c>
      <c r="U205" s="315">
        <f t="shared" si="166"/>
        <v>0</v>
      </c>
      <c r="V205" s="315">
        <f t="shared" si="166"/>
        <v>2.4033527999999951</v>
      </c>
      <c r="W205" s="315">
        <f t="shared" si="166"/>
        <v>2.5852230000000045</v>
      </c>
      <c r="X205" s="315">
        <f t="shared" si="166"/>
        <v>2.5660112437500024</v>
      </c>
      <c r="Y205" s="315">
        <f t="shared" si="166"/>
        <v>1.9612085000000024</v>
      </c>
      <c r="Z205" s="315">
        <f t="shared" si="166"/>
        <v>3.7518060000000095</v>
      </c>
      <c r="AA205" s="315">
        <f t="shared" si="166"/>
        <v>3.9057187500000112</v>
      </c>
      <c r="AB205" s="315">
        <f t="shared" si="166"/>
        <v>3.8561198175000078</v>
      </c>
      <c r="AC205" s="315">
        <f t="shared" si="166"/>
        <v>2.1538764000000081</v>
      </c>
      <c r="AD205" s="315">
        <f t="shared" si="166"/>
        <v>1.3524051750000041</v>
      </c>
      <c r="AE205" s="315">
        <f t="shared" si="166"/>
        <v>0</v>
      </c>
      <c r="AF205" s="315">
        <f t="shared" si="166"/>
        <v>22.958556379315233</v>
      </c>
      <c r="AG205" s="315">
        <f t="shared" si="166"/>
        <v>25.868303135999962</v>
      </c>
      <c r="AH205" s="315">
        <f t="shared" si="166"/>
        <v>0</v>
      </c>
      <c r="AI205" s="315">
        <f t="shared" si="166"/>
        <v>1.0631520000000003</v>
      </c>
      <c r="AJ205" s="315">
        <f t="shared" si="166"/>
        <v>3.3974496000000114</v>
      </c>
      <c r="AK205" s="315">
        <f t="shared" si="166"/>
        <v>0</v>
      </c>
      <c r="AL205" s="315">
        <f t="shared" si="166"/>
        <v>2.6839024874999962</v>
      </c>
      <c r="AM205" s="315">
        <f t="shared" si="166"/>
        <v>3.1303243124999933</v>
      </c>
      <c r="AN205" s="315">
        <f t="shared" si="166"/>
        <v>6.3400542187499838</v>
      </c>
      <c r="AO205" s="315">
        <f t="shared" si="166"/>
        <v>4.3137580080000095</v>
      </c>
      <c r="AP205" s="315">
        <f t="shared" si="166"/>
        <v>19.675701382499955</v>
      </c>
      <c r="AQ205" s="315">
        <f t="shared" si="166"/>
        <v>0</v>
      </c>
      <c r="AR205" s="315">
        <f t="shared" si="166"/>
        <v>5.5231177891499854</v>
      </c>
      <c r="AS205" s="315">
        <f t="shared" si="166"/>
        <v>2.7527779125000027</v>
      </c>
      <c r="AT205" s="315">
        <f t="shared" si="166"/>
        <v>2.2892475000000028</v>
      </c>
      <c r="AU205" s="315">
        <f t="shared" si="166"/>
        <v>4.6130915999999926</v>
      </c>
      <c r="AV205" s="315">
        <f t="shared" si="166"/>
        <v>5.6370239999999905</v>
      </c>
      <c r="AW205" s="315">
        <f t="shared" si="166"/>
        <v>5.5218712800000045</v>
      </c>
      <c r="AX205" s="315">
        <f t="shared" si="166"/>
        <v>19.906988211964297</v>
      </c>
      <c r="AY205" s="315">
        <f t="shared" si="166"/>
        <v>7.5261887999999884</v>
      </c>
      <c r="AZ205" s="315">
        <f t="shared" si="166"/>
        <v>8.3869499999999864</v>
      </c>
      <c r="BA205" s="315">
        <f t="shared" si="166"/>
        <v>18.328743015000043</v>
      </c>
      <c r="BB205" s="315">
        <f t="shared" si="166"/>
        <v>46.85602074209266</v>
      </c>
      <c r="BC205" s="315">
        <f t="shared" si="166"/>
        <v>15.102436114285728</v>
      </c>
      <c r="BD205" s="315">
        <f t="shared" si="166"/>
        <v>89.034520327165339</v>
      </c>
      <c r="BE205" s="315">
        <f t="shared" si="166"/>
        <v>2.5166645999999977</v>
      </c>
      <c r="BF205" s="315">
        <f t="shared" si="166"/>
        <v>0</v>
      </c>
      <c r="BG205" s="315">
        <f t="shared" si="166"/>
        <v>7.8426793269231041</v>
      </c>
      <c r="BH205" s="315">
        <f t="shared" si="166"/>
        <v>10.334829659999992</v>
      </c>
      <c r="BI205" s="315">
        <f t="shared" si="166"/>
        <v>0</v>
      </c>
      <c r="BJ205" s="315">
        <f t="shared" si="166"/>
        <v>0</v>
      </c>
      <c r="BK205" s="315">
        <f t="shared" si="166"/>
        <v>5.0974440000000127</v>
      </c>
      <c r="BL205" s="315">
        <f t="shared" si="166"/>
        <v>5.1320138500800008</v>
      </c>
      <c r="BM205" s="315">
        <f t="shared" si="166"/>
        <v>20.011233374999975</v>
      </c>
      <c r="BN205" s="315">
        <f t="shared" si="166"/>
        <v>42.550842375000151</v>
      </c>
      <c r="BO205" s="315">
        <f t="shared" si="166"/>
        <v>12.715656524999986</v>
      </c>
      <c r="BP205" s="315">
        <f t="shared" si="166"/>
        <v>13.63247878124996</v>
      </c>
      <c r="BQ205" s="315">
        <f t="shared" ref="BQ205:CM205" si="167">SUM(BQ22:BQ165)</f>
        <v>17.433498125000003</v>
      </c>
      <c r="BR205" s="315">
        <f t="shared" si="167"/>
        <v>13.025797092000026</v>
      </c>
      <c r="BS205" s="315">
        <f t="shared" si="167"/>
        <v>1.8630000000000047</v>
      </c>
      <c r="BT205" s="315">
        <f t="shared" si="167"/>
        <v>1.0220832000000022</v>
      </c>
      <c r="BU205" s="315">
        <f t="shared" si="167"/>
        <v>0.53654400000000091</v>
      </c>
      <c r="BV205" s="315">
        <f t="shared" si="167"/>
        <v>16.626611476289494</v>
      </c>
      <c r="BW205" s="315">
        <f t="shared" si="167"/>
        <v>7.3301851031522904</v>
      </c>
      <c r="BX205" s="315">
        <f t="shared" si="167"/>
        <v>2.5720175243995622</v>
      </c>
      <c r="BY205" s="315">
        <f t="shared" si="167"/>
        <v>9.626891592200522</v>
      </c>
      <c r="BZ205" s="315">
        <f t="shared" si="167"/>
        <v>2.8262150750047188</v>
      </c>
      <c r="CA205" s="315">
        <f t="shared" si="167"/>
        <v>715.98015738390018</v>
      </c>
      <c r="CB205" s="315">
        <f t="shared" si="167"/>
        <v>28.79999999999993</v>
      </c>
      <c r="CC205" s="315">
        <f t="shared" si="167"/>
        <v>74.478015738389914</v>
      </c>
      <c r="CD205" s="315">
        <f t="shared" si="167"/>
        <v>31.800000000000111</v>
      </c>
      <c r="CE205" s="315">
        <f t="shared" si="167"/>
        <v>609.70214164551032</v>
      </c>
      <c r="CF205" s="315">
        <f t="shared" si="167"/>
        <v>157.38215679999985</v>
      </c>
      <c r="CG205" s="315">
        <f t="shared" si="167"/>
        <v>795.88429844551047</v>
      </c>
      <c r="CH205" s="315">
        <f t="shared" si="167"/>
        <v>676.99823661285416</v>
      </c>
      <c r="CI205" s="315">
        <f t="shared" si="167"/>
        <v>28.79999999999993</v>
      </c>
      <c r="CJ205" s="315">
        <f t="shared" si="167"/>
        <v>70.579823661285488</v>
      </c>
      <c r="CK205" s="315">
        <f t="shared" si="167"/>
        <v>31.800000000000111</v>
      </c>
      <c r="CL205" s="315">
        <f t="shared" si="167"/>
        <v>574.61841295156898</v>
      </c>
      <c r="CM205" s="316">
        <f t="shared" si="167"/>
        <v>760.80056975157049</v>
      </c>
    </row>
    <row r="206" spans="2:91" ht="12" thickBot="1" x14ac:dyDescent="0.3">
      <c r="B206" s="304" t="s">
        <v>279</v>
      </c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29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299"/>
      <c r="AM206" s="299"/>
      <c r="AN206" s="299"/>
      <c r="AO206" s="299"/>
      <c r="AP206" s="299"/>
      <c r="AQ206" s="299"/>
      <c r="AR206" s="299"/>
      <c r="AS206" s="299"/>
      <c r="AT206" s="299"/>
      <c r="AU206" s="299"/>
      <c r="AV206" s="299"/>
      <c r="AW206" s="299"/>
      <c r="AX206" s="299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317"/>
      <c r="BW206" s="299"/>
      <c r="BX206" s="299"/>
      <c r="BY206" s="299"/>
      <c r="BZ206" s="299"/>
      <c r="CA206" s="318"/>
      <c r="CB206" s="299"/>
      <c r="CC206" s="299"/>
      <c r="CD206" s="299"/>
      <c r="CE206" s="300">
        <f>NPV(9.5%/12,CE22:CE165)</f>
        <v>356.6564724747181</v>
      </c>
      <c r="CF206" s="299"/>
      <c r="CG206" s="300">
        <f>NPV(9.5%/12,CG22:CG165)</f>
        <v>467.50706501410127</v>
      </c>
      <c r="CH206" s="298"/>
      <c r="CI206" s="298"/>
      <c r="CJ206" s="299"/>
      <c r="CK206" s="299"/>
      <c r="CL206" s="300">
        <f t="shared" ref="CL206:CM206" si="168">NPV(9.5%/12,CL22:CL165)</f>
        <v>335.76804696146064</v>
      </c>
      <c r="CM206" s="301">
        <f t="shared" si="168"/>
        <v>446.61863950084404</v>
      </c>
    </row>
    <row r="207" spans="2:91" x14ac:dyDescent="0.25">
      <c r="CA207" s="167"/>
      <c r="CF207" s="217"/>
      <c r="CG207" s="235"/>
      <c r="CH207" s="235"/>
      <c r="CI207" s="235"/>
    </row>
    <row r="208" spans="2:91" x14ac:dyDescent="0.25">
      <c r="CA208" s="167"/>
    </row>
    <row r="209" spans="79:79" x14ac:dyDescent="0.25">
      <c r="CA209" s="167"/>
    </row>
    <row r="211" spans="79:79" x14ac:dyDescent="0.25">
      <c r="CA211" s="167"/>
    </row>
    <row r="212" spans="79:79" x14ac:dyDescent="0.25">
      <c r="CA212" s="167"/>
    </row>
    <row r="213" spans="79:79" x14ac:dyDescent="0.25">
      <c r="CA213" s="167"/>
    </row>
  </sheetData>
  <mergeCells count="17">
    <mergeCell ref="B7:C7"/>
    <mergeCell ref="B1:C1"/>
    <mergeCell ref="B2:C2"/>
    <mergeCell ref="B4:C4"/>
    <mergeCell ref="B5:C5"/>
    <mergeCell ref="B6:C6"/>
    <mergeCell ref="B9:C9"/>
    <mergeCell ref="B10:C10"/>
    <mergeCell ref="B11:C11"/>
    <mergeCell ref="B12:C12"/>
    <mergeCell ref="B13:C13"/>
    <mergeCell ref="B16:C16"/>
    <mergeCell ref="B17:C17"/>
    <mergeCell ref="CA20:CG20"/>
    <mergeCell ref="CH20:CM20"/>
    <mergeCell ref="B14:C14"/>
    <mergeCell ref="B15:C15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0FC5-659B-4C57-A2B7-2BB43303BD1A}">
  <dimension ref="B2:J34"/>
  <sheetViews>
    <sheetView showGridLines="0" topLeftCell="A3" workbookViewId="0">
      <selection activeCell="B3" sqref="B3"/>
    </sheetView>
  </sheetViews>
  <sheetFormatPr defaultRowHeight="14.5" x14ac:dyDescent="0.35"/>
  <cols>
    <col min="2" max="2" width="34" bestFit="1" customWidth="1"/>
    <col min="3" max="3" width="9.81640625" customWidth="1"/>
    <col min="4" max="4" width="12.26953125" customWidth="1"/>
    <col min="5" max="5" width="9.81640625" bestFit="1" customWidth="1"/>
    <col min="6" max="6" width="12.26953125" customWidth="1"/>
    <col min="7" max="7" width="10.7265625" customWidth="1"/>
    <col min="8" max="8" width="12.26953125" customWidth="1"/>
    <col min="9" max="9" width="10.1796875" customWidth="1"/>
    <col min="10" max="10" width="14" customWidth="1"/>
  </cols>
  <sheetData>
    <row r="2" spans="2:10" ht="15" thickBot="1" x14ac:dyDescent="0.4"/>
    <row r="3" spans="2:10" ht="15" thickBot="1" x14ac:dyDescent="0.4">
      <c r="B3" s="292" t="s">
        <v>252</v>
      </c>
      <c r="C3" s="448" t="s">
        <v>222</v>
      </c>
      <c r="D3" s="449"/>
      <c r="E3" s="449"/>
      <c r="F3" s="450"/>
      <c r="G3" s="448" t="s">
        <v>223</v>
      </c>
      <c r="H3" s="449"/>
      <c r="I3" s="449"/>
      <c r="J3" s="450"/>
    </row>
    <row r="4" spans="2:10" ht="29.5" customHeight="1" x14ac:dyDescent="0.35">
      <c r="B4" s="451" t="s">
        <v>330</v>
      </c>
      <c r="C4" s="455" t="s">
        <v>291</v>
      </c>
      <c r="D4" s="455"/>
      <c r="E4" s="455" t="s">
        <v>290</v>
      </c>
      <c r="F4" s="456"/>
      <c r="G4" s="455" t="s">
        <v>291</v>
      </c>
      <c r="H4" s="455"/>
      <c r="I4" s="455" t="s">
        <v>290</v>
      </c>
      <c r="J4" s="456"/>
    </row>
    <row r="5" spans="2:10" x14ac:dyDescent="0.35">
      <c r="B5" s="452"/>
      <c r="C5" s="265" t="s">
        <v>263</v>
      </c>
      <c r="D5" s="265" t="s">
        <v>264</v>
      </c>
      <c r="E5" s="265" t="s">
        <v>263</v>
      </c>
      <c r="F5" s="266" t="s">
        <v>264</v>
      </c>
      <c r="G5" s="265" t="s">
        <v>263</v>
      </c>
      <c r="H5" s="265" t="s">
        <v>264</v>
      </c>
      <c r="I5" s="265" t="s">
        <v>263</v>
      </c>
      <c r="J5" s="266" t="s">
        <v>264</v>
      </c>
    </row>
    <row r="6" spans="2:10" x14ac:dyDescent="0.35">
      <c r="B6" s="259" t="s">
        <v>224</v>
      </c>
      <c r="C6" s="273">
        <f>'Rental with escalation - RIL'!CA201</f>
        <v>1089.9184426483112</v>
      </c>
      <c r="D6" s="274">
        <f>'Rental with escalation - RIL'!CA201-SUM('Rental with escalation - RIL'!BV201:BZ201)</f>
        <v>1041.1910416845028</v>
      </c>
      <c r="E6" s="273">
        <f>C6</f>
        <v>1089.9184426483112</v>
      </c>
      <c r="F6" s="287">
        <f t="shared" ref="F6" si="0">D6</f>
        <v>1041.1910416845028</v>
      </c>
      <c r="G6" s="273">
        <f>'Rental with escalation - RIL'!CA204</f>
        <v>814.46361313325303</v>
      </c>
      <c r="H6" s="274">
        <f>'Rental with escalation - RIL'!CH204</f>
        <v>775.48169236220599</v>
      </c>
      <c r="I6" s="273">
        <f>'Rental with escalation - RIL'!CA204</f>
        <v>814.46361313325303</v>
      </c>
      <c r="J6" s="287">
        <f>'Rental with escalation - RIL'!CH204</f>
        <v>775.48169236220599</v>
      </c>
    </row>
    <row r="7" spans="2:10" x14ac:dyDescent="0.35">
      <c r="B7" s="260" t="s">
        <v>254</v>
      </c>
      <c r="C7" s="275">
        <f>C6*10%</f>
        <v>108.99184426483112</v>
      </c>
      <c r="D7" s="276">
        <f t="shared" ref="D7:F7" si="1">D6*10%</f>
        <v>104.11910416845029</v>
      </c>
      <c r="E7" s="275">
        <f t="shared" si="1"/>
        <v>108.99184426483112</v>
      </c>
      <c r="F7" s="287">
        <f t="shared" si="1"/>
        <v>104.11910416845029</v>
      </c>
      <c r="G7" s="275" t="e">
        <f>(G6+#REF!)*10%</f>
        <v>#REF!</v>
      </c>
      <c r="H7" s="276" t="e">
        <f>(H6+#REF!)*10%</f>
        <v>#REF!</v>
      </c>
      <c r="I7" s="275" t="e">
        <f>(I6+#REF!)*10%</f>
        <v>#REF!</v>
      </c>
      <c r="J7" s="287" t="e">
        <f>(J6+#REF!)*10%</f>
        <v>#REF!</v>
      </c>
    </row>
    <row r="8" spans="2:10" x14ac:dyDescent="0.35">
      <c r="B8" s="260" t="s">
        <v>267</v>
      </c>
      <c r="C8" s="275">
        <f>'Rental with escalation - RIL'!CD201</f>
        <v>39.750000000000043</v>
      </c>
      <c r="D8" s="276">
        <f>'Rental with escalation - RIL'!CK201</f>
        <v>39.750000000000043</v>
      </c>
      <c r="E8" s="275">
        <f>'Rental with escalation - RIL'!CD201</f>
        <v>39.750000000000043</v>
      </c>
      <c r="F8" s="287">
        <f>'Rental with escalation - RIL'!CK201</f>
        <v>39.750000000000043</v>
      </c>
      <c r="G8" s="275">
        <f>'Rental with escalation - RIL'!CD204</f>
        <v>31.800000000000111</v>
      </c>
      <c r="H8" s="276">
        <f>'Rental with escalation - RIL'!CK204</f>
        <v>31.800000000000111</v>
      </c>
      <c r="I8" s="275">
        <f>'Rental with escalation - RIL'!CD204</f>
        <v>31.800000000000111</v>
      </c>
      <c r="J8" s="287">
        <f>'Rental with escalation - RIL'!CK204</f>
        <v>31.800000000000111</v>
      </c>
    </row>
    <row r="9" spans="2:10" x14ac:dyDescent="0.35">
      <c r="B9" s="261" t="s">
        <v>347</v>
      </c>
      <c r="C9" s="277">
        <f>'Rental with escalation - RIL'!CF201+'Rental with escalation - RIL'!CB201</f>
        <v>331.55188484676358</v>
      </c>
      <c r="D9" s="278">
        <f>'Rental with escalation - RIL'!CF201+'Rental with escalation - RIL'!CB201</f>
        <v>331.55188484676358</v>
      </c>
      <c r="E9" s="277">
        <v>0</v>
      </c>
      <c r="F9" s="288">
        <v>0</v>
      </c>
      <c r="G9" s="277">
        <f>'Rental with escalation - RIL'!CF204</f>
        <v>208.75597515381079</v>
      </c>
      <c r="H9" s="278">
        <f>'Rental with escalation - RIL'!CF204</f>
        <v>208.75597515381079</v>
      </c>
      <c r="I9" s="277">
        <v>0</v>
      </c>
      <c r="J9" s="288">
        <v>0</v>
      </c>
    </row>
    <row r="10" spans="2:10" x14ac:dyDescent="0.35">
      <c r="B10" s="262" t="s">
        <v>255</v>
      </c>
      <c r="C10" s="279">
        <f>C6-C7-C8+C9</f>
        <v>1272.7284832302437</v>
      </c>
      <c r="D10" s="285">
        <f t="shared" ref="D10:F10" si="2">D6-D7-D8+D9</f>
        <v>1228.8738223628161</v>
      </c>
      <c r="E10" s="279">
        <f t="shared" si="2"/>
        <v>941.17659838348004</v>
      </c>
      <c r="F10" s="289">
        <f t="shared" si="2"/>
        <v>897.32193751605246</v>
      </c>
      <c r="G10" s="279" t="e">
        <f>G6-G7-G8+G9+#REF!</f>
        <v>#REF!</v>
      </c>
      <c r="H10" s="285" t="e">
        <f>H6-H7-H8+H9+#REF!</f>
        <v>#REF!</v>
      </c>
      <c r="I10" s="279" t="e">
        <f>I6-I7-I8+I9+#REF!</f>
        <v>#REF!</v>
      </c>
      <c r="J10" s="289" t="e">
        <f>J6-J7-J8+J9+#REF!</f>
        <v>#REF!</v>
      </c>
    </row>
    <row r="11" spans="2:10" x14ac:dyDescent="0.35">
      <c r="B11" s="260" t="s">
        <v>256</v>
      </c>
      <c r="C11" s="275">
        <f>C10*45%</f>
        <v>572.72781745360965</v>
      </c>
      <c r="D11" s="286">
        <f>D10*45%</f>
        <v>552.99322006326724</v>
      </c>
      <c r="E11" s="275">
        <f t="shared" ref="E11:F11" si="3">E10*45%</f>
        <v>423.52946927256602</v>
      </c>
      <c r="F11" s="287">
        <f t="shared" si="3"/>
        <v>403.79487188222362</v>
      </c>
      <c r="G11" s="275" t="e">
        <f>G10*45%</f>
        <v>#REF!</v>
      </c>
      <c r="H11" s="286" t="e">
        <f>H10*45%</f>
        <v>#REF!</v>
      </c>
      <c r="I11" s="275" t="e">
        <f t="shared" ref="I11" si="4">I10*45%</f>
        <v>#REF!</v>
      </c>
      <c r="J11" s="287" t="e">
        <f t="shared" ref="J11" si="5">J10*45%</f>
        <v>#REF!</v>
      </c>
    </row>
    <row r="12" spans="2:10" x14ac:dyDescent="0.35">
      <c r="B12" s="260" t="s">
        <v>257</v>
      </c>
      <c r="C12" s="275">
        <f>'LCC-RR - client'!U88/10^7</f>
        <v>12.71943274</v>
      </c>
      <c r="D12" s="286">
        <f>'LCC-RR - client'!U88/10^7</f>
        <v>12.71943274</v>
      </c>
      <c r="E12" s="275">
        <f>C12</f>
        <v>12.71943274</v>
      </c>
      <c r="F12" s="287">
        <f t="shared" ref="F12" si="6">D12</f>
        <v>12.71943274</v>
      </c>
      <c r="G12" s="275">
        <f>C12</f>
        <v>12.71943274</v>
      </c>
      <c r="H12" s="286">
        <f>D12</f>
        <v>12.71943274</v>
      </c>
      <c r="I12" s="275">
        <f>G12</f>
        <v>12.71943274</v>
      </c>
      <c r="J12" s="287">
        <f t="shared" ref="J12" si="7">H12</f>
        <v>12.71943274</v>
      </c>
    </row>
    <row r="13" spans="2:10" x14ac:dyDescent="0.35">
      <c r="B13" s="262" t="s">
        <v>258</v>
      </c>
      <c r="C13" s="279">
        <f>C10-C11-C12</f>
        <v>687.28123303663403</v>
      </c>
      <c r="D13" s="284">
        <f t="shared" ref="D13:F13" si="8">D10-D11-D12</f>
        <v>663.16116955954885</v>
      </c>
      <c r="E13" s="279">
        <f t="shared" si="8"/>
        <v>504.92769637091396</v>
      </c>
      <c r="F13" s="289">
        <f t="shared" si="8"/>
        <v>480.80763289382884</v>
      </c>
      <c r="G13" s="279" t="e">
        <f>G10-G11-G12</f>
        <v>#REF!</v>
      </c>
      <c r="H13" s="284" t="e">
        <f t="shared" ref="H13:J13" si="9">H10-H11-H12</f>
        <v>#REF!</v>
      </c>
      <c r="I13" s="279" t="e">
        <f t="shared" si="9"/>
        <v>#REF!</v>
      </c>
      <c r="J13" s="289" t="e">
        <f t="shared" si="9"/>
        <v>#REF!</v>
      </c>
    </row>
    <row r="14" spans="2:10" x14ac:dyDescent="0.35">
      <c r="B14" s="260" t="s">
        <v>259</v>
      </c>
      <c r="C14" s="275">
        <f>'Rental with escalation - RIL'!CG202</f>
        <v>647.40762945716131</v>
      </c>
      <c r="D14" s="286">
        <f>'Rental with escalation - RIL'!CM202</f>
        <v>623.38662663368837</v>
      </c>
      <c r="E14" s="275">
        <f>'Rental with escalation - RIL'!CE202</f>
        <v>479.6918644766962</v>
      </c>
      <c r="F14" s="287">
        <f>'Rental with escalation - RIL'!CL202</f>
        <v>455.67086165322377</v>
      </c>
      <c r="G14" s="275">
        <f>'Rental with escalation - RIL'!CG205</f>
        <v>535.63114164654803</v>
      </c>
      <c r="H14" s="286">
        <f>'Rental with escalation - RIL'!CM205</f>
        <v>514.74271613329051</v>
      </c>
      <c r="I14" s="275">
        <f>'Rental with escalation - RIL'!CE205</f>
        <v>397.54490111582413</v>
      </c>
      <c r="J14" s="287">
        <f>'Rental with escalation - RIL'!CL205</f>
        <v>376.65647560256656</v>
      </c>
    </row>
    <row r="15" spans="2:10" x14ac:dyDescent="0.35">
      <c r="B15" s="263" t="s">
        <v>261</v>
      </c>
      <c r="C15" s="280">
        <f>C14</f>
        <v>647.40762945716131</v>
      </c>
      <c r="D15" s="281">
        <f t="shared" ref="D15:F15" si="10">D14</f>
        <v>623.38662663368837</v>
      </c>
      <c r="E15" s="280">
        <f t="shared" si="10"/>
        <v>479.6918644766962</v>
      </c>
      <c r="F15" s="290">
        <f t="shared" si="10"/>
        <v>455.67086165322377</v>
      </c>
      <c r="G15" s="280" t="e">
        <f>G14-#REF!</f>
        <v>#REF!</v>
      </c>
      <c r="H15" s="281" t="e">
        <f>H14-#REF!</f>
        <v>#REF!</v>
      </c>
      <c r="I15" s="280" t="e">
        <f>I14-#REF!</f>
        <v>#REF!</v>
      </c>
      <c r="J15" s="290" t="e">
        <f>J14-#REF!</f>
        <v>#REF!</v>
      </c>
    </row>
    <row r="16" spans="2:10" ht="15" thickBot="1" x14ac:dyDescent="0.4">
      <c r="B16" s="264" t="s">
        <v>262</v>
      </c>
      <c r="C16" s="282">
        <f t="shared" ref="C16:J16" si="11">MIN(C15,C13)</f>
        <v>647.40762945716131</v>
      </c>
      <c r="D16" s="283">
        <f t="shared" si="11"/>
        <v>623.38662663368837</v>
      </c>
      <c r="E16" s="282">
        <f t="shared" si="11"/>
        <v>479.6918644766962</v>
      </c>
      <c r="F16" s="291">
        <f t="shared" si="11"/>
        <v>455.67086165322377</v>
      </c>
      <c r="G16" s="282" t="e">
        <f t="shared" si="11"/>
        <v>#REF!</v>
      </c>
      <c r="H16" s="283" t="e">
        <f t="shared" si="11"/>
        <v>#REF!</v>
      </c>
      <c r="I16" s="282" t="e">
        <f t="shared" si="11"/>
        <v>#REF!</v>
      </c>
      <c r="J16" s="291" t="e">
        <f t="shared" si="11"/>
        <v>#REF!</v>
      </c>
    </row>
    <row r="18" spans="2:10" x14ac:dyDescent="0.35">
      <c r="C18">
        <f>635*90%</f>
        <v>571.5</v>
      </c>
    </row>
    <row r="19" spans="2:10" ht="15" hidden="1" thickBot="1" x14ac:dyDescent="0.4">
      <c r="B19" s="292" t="s">
        <v>253</v>
      </c>
      <c r="C19" s="448" t="s">
        <v>222</v>
      </c>
      <c r="D19" s="449"/>
      <c r="E19" s="449"/>
      <c r="F19" s="450"/>
      <c r="G19" s="448" t="s">
        <v>223</v>
      </c>
      <c r="H19" s="449"/>
      <c r="I19" s="449"/>
      <c r="J19" s="450"/>
    </row>
    <row r="20" spans="2:10" ht="32" hidden="1" customHeight="1" x14ac:dyDescent="0.35">
      <c r="B20" s="451" t="s">
        <v>330</v>
      </c>
      <c r="C20" s="453" t="s">
        <v>291</v>
      </c>
      <c r="D20" s="453"/>
      <c r="E20" s="453" t="s">
        <v>290</v>
      </c>
      <c r="F20" s="454"/>
      <c r="G20" s="453" t="s">
        <v>291</v>
      </c>
      <c r="H20" s="453"/>
      <c r="I20" s="453" t="s">
        <v>290</v>
      </c>
      <c r="J20" s="454"/>
    </row>
    <row r="21" spans="2:10" hidden="1" x14ac:dyDescent="0.35">
      <c r="B21" s="452"/>
      <c r="C21" s="265" t="s">
        <v>263</v>
      </c>
      <c r="D21" s="265" t="s">
        <v>264</v>
      </c>
      <c r="E21" s="265" t="s">
        <v>263</v>
      </c>
      <c r="F21" s="266" t="s">
        <v>264</v>
      </c>
      <c r="G21" s="265" t="s">
        <v>263</v>
      </c>
      <c r="H21" s="265" t="s">
        <v>264</v>
      </c>
      <c r="I21" s="265" t="s">
        <v>263</v>
      </c>
      <c r="J21" s="266" t="s">
        <v>264</v>
      </c>
    </row>
    <row r="22" spans="2:10" hidden="1" x14ac:dyDescent="0.35">
      <c r="B22" s="259" t="s">
        <v>224</v>
      </c>
      <c r="C22" s="273">
        <f>'Rental wo escalation - RIL'!CA202</f>
        <v>905.37793075674085</v>
      </c>
      <c r="D22" s="274">
        <f>'Rental wo escalation - RIL'!CH202</f>
        <v>856.65052979293375</v>
      </c>
      <c r="E22" s="273">
        <f t="shared" ref="E22:F25" si="12">C22</f>
        <v>905.37793075674085</v>
      </c>
      <c r="F22" s="287">
        <f t="shared" si="12"/>
        <v>856.65052979293375</v>
      </c>
      <c r="G22" s="273">
        <f>'Rental wo escalation - RIL'!CA205</f>
        <v>715.98015738390018</v>
      </c>
      <c r="H22" s="274">
        <f>'Rental wo escalation - RIL'!CH205</f>
        <v>676.99823661285416</v>
      </c>
      <c r="I22" s="273">
        <f t="shared" ref="I22:J25" si="13">G22</f>
        <v>715.98015738390018</v>
      </c>
      <c r="J22" s="273">
        <f t="shared" si="13"/>
        <v>676.99823661285416</v>
      </c>
    </row>
    <row r="23" spans="2:10" hidden="1" x14ac:dyDescent="0.35">
      <c r="B23" s="260" t="s">
        <v>208</v>
      </c>
      <c r="C23" s="275">
        <f>'Rental wo escalation - RIL'!CB202</f>
        <v>35.999999999999972</v>
      </c>
      <c r="D23" s="275">
        <f>'Rental wo escalation - RIL'!CI202</f>
        <v>35.999999999999972</v>
      </c>
      <c r="E23" s="275">
        <f>C23*0</f>
        <v>0</v>
      </c>
      <c r="F23" s="287">
        <f>D23*0</f>
        <v>0</v>
      </c>
      <c r="G23" s="275">
        <f>'Rental wo escalation - RIL'!CB205</f>
        <v>28.79999999999993</v>
      </c>
      <c r="H23" s="276">
        <f>'Rental wo escalation - RIL'!CI205</f>
        <v>28.79999999999993</v>
      </c>
      <c r="I23" s="275">
        <f>G23*0</f>
        <v>0</v>
      </c>
      <c r="J23" s="275">
        <f>H23*0</f>
        <v>0</v>
      </c>
    </row>
    <row r="24" spans="2:10" hidden="1" x14ac:dyDescent="0.35">
      <c r="B24" s="260" t="s">
        <v>254</v>
      </c>
      <c r="C24" s="275">
        <f t="shared" ref="C24:J24" si="14">(C22+C23)*10%</f>
        <v>94.137793075674097</v>
      </c>
      <c r="D24" s="275">
        <f t="shared" si="14"/>
        <v>89.265052979293387</v>
      </c>
      <c r="E24" s="275">
        <f t="shared" si="14"/>
        <v>90.537793075674088</v>
      </c>
      <c r="F24" s="275">
        <f t="shared" si="14"/>
        <v>85.665052979293378</v>
      </c>
      <c r="G24" s="275">
        <f t="shared" si="14"/>
        <v>74.478015738390013</v>
      </c>
      <c r="H24" s="275">
        <f t="shared" si="14"/>
        <v>70.579823661285417</v>
      </c>
      <c r="I24" s="275">
        <f t="shared" si="14"/>
        <v>71.598015738390018</v>
      </c>
      <c r="J24" s="275">
        <f t="shared" si="14"/>
        <v>67.699823661285421</v>
      </c>
    </row>
    <row r="25" spans="2:10" hidden="1" x14ac:dyDescent="0.35">
      <c r="B25" s="260" t="s">
        <v>267</v>
      </c>
      <c r="C25" s="275">
        <f>'Rental wo escalation - RIL'!CD202</f>
        <v>39.750000000000043</v>
      </c>
      <c r="D25" s="276">
        <f>'Rental wo escalation - RIL'!CK202</f>
        <v>39.750000000000043</v>
      </c>
      <c r="E25" s="275">
        <f t="shared" si="12"/>
        <v>39.750000000000043</v>
      </c>
      <c r="F25" s="275">
        <f t="shared" si="12"/>
        <v>39.750000000000043</v>
      </c>
      <c r="G25" s="275">
        <f>'Rental wo escalation - RIL'!CD205</f>
        <v>31.800000000000111</v>
      </c>
      <c r="H25" s="276">
        <f>'Rental wo escalation - RIL'!CK205</f>
        <v>31.800000000000111</v>
      </c>
      <c r="I25" s="275">
        <f t="shared" si="13"/>
        <v>31.800000000000111</v>
      </c>
      <c r="J25" s="275">
        <f t="shared" si="13"/>
        <v>31.800000000000111</v>
      </c>
    </row>
    <row r="26" spans="2:10" hidden="1" x14ac:dyDescent="0.35">
      <c r="B26" s="261" t="s">
        <v>265</v>
      </c>
      <c r="C26" s="277">
        <f>'Rental wo escalation - RIL'!CF202</f>
        <v>196.72769599999947</v>
      </c>
      <c r="D26" s="278">
        <f>'Rental wo escalation - RIL'!CF202</f>
        <v>196.72769599999947</v>
      </c>
      <c r="E26" s="277">
        <v>0</v>
      </c>
      <c r="F26" s="288">
        <v>0</v>
      </c>
      <c r="G26" s="277">
        <f>'Rental wo escalation - RIL'!CF205</f>
        <v>157.38215679999985</v>
      </c>
      <c r="H26" s="278">
        <f>'Rental wo escalation - RIL'!CF205</f>
        <v>157.38215679999985</v>
      </c>
      <c r="I26" s="277">
        <v>0</v>
      </c>
      <c r="J26" s="288">
        <v>0</v>
      </c>
    </row>
    <row r="27" spans="2:10" hidden="1" x14ac:dyDescent="0.35">
      <c r="B27" s="262" t="s">
        <v>255</v>
      </c>
      <c r="C27" s="279">
        <f t="shared" ref="C27:J27" si="15">C22-C24-C25+C26+C23</f>
        <v>1004.2178336810662</v>
      </c>
      <c r="D27" s="285">
        <f t="shared" si="15"/>
        <v>960.36317281363984</v>
      </c>
      <c r="E27" s="279">
        <f t="shared" si="15"/>
        <v>775.09013768106672</v>
      </c>
      <c r="F27" s="289">
        <f t="shared" si="15"/>
        <v>731.23547681364039</v>
      </c>
      <c r="G27" s="279">
        <f t="shared" si="15"/>
        <v>795.8842984455099</v>
      </c>
      <c r="H27" s="285">
        <f t="shared" si="15"/>
        <v>760.80056975156845</v>
      </c>
      <c r="I27" s="279">
        <f t="shared" si="15"/>
        <v>612.58214164551009</v>
      </c>
      <c r="J27" s="289">
        <f t="shared" si="15"/>
        <v>577.49841295156864</v>
      </c>
    </row>
    <row r="28" spans="2:10" hidden="1" x14ac:dyDescent="0.35">
      <c r="B28" s="260" t="s">
        <v>256</v>
      </c>
      <c r="C28" s="275">
        <f t="shared" ref="C28:J28" si="16">C27*45%</f>
        <v>451.89802515647978</v>
      </c>
      <c r="D28" s="286">
        <f t="shared" si="16"/>
        <v>432.16342776613794</v>
      </c>
      <c r="E28" s="275">
        <f t="shared" si="16"/>
        <v>348.79056195648002</v>
      </c>
      <c r="F28" s="287">
        <f t="shared" si="16"/>
        <v>329.05596456613819</v>
      </c>
      <c r="G28" s="275">
        <f t="shared" si="16"/>
        <v>358.14793430047945</v>
      </c>
      <c r="H28" s="286">
        <f t="shared" si="16"/>
        <v>342.36025638820581</v>
      </c>
      <c r="I28" s="275">
        <f t="shared" si="16"/>
        <v>275.66196374047956</v>
      </c>
      <c r="J28" s="287">
        <f t="shared" si="16"/>
        <v>259.87428582820587</v>
      </c>
    </row>
    <row r="29" spans="2:10" hidden="1" x14ac:dyDescent="0.35">
      <c r="B29" s="260" t="s">
        <v>257</v>
      </c>
      <c r="C29" s="275">
        <f>'LCC-RR - client'!U88/10^7</f>
        <v>12.71943274</v>
      </c>
      <c r="D29" s="286">
        <f>'LCC-RR - client'!U88/10^7</f>
        <v>12.71943274</v>
      </c>
      <c r="E29" s="275">
        <f>C29</f>
        <v>12.71943274</v>
      </c>
      <c r="F29" s="287">
        <f>D29</f>
        <v>12.71943274</v>
      </c>
      <c r="G29" s="275">
        <f>C29</f>
        <v>12.71943274</v>
      </c>
      <c r="H29" s="286">
        <f>D29</f>
        <v>12.71943274</v>
      </c>
      <c r="I29" s="275">
        <f>G29</f>
        <v>12.71943274</v>
      </c>
      <c r="J29" s="287">
        <f>H29</f>
        <v>12.71943274</v>
      </c>
    </row>
    <row r="30" spans="2:10" hidden="1" x14ac:dyDescent="0.35">
      <c r="B30" s="262" t="s">
        <v>258</v>
      </c>
      <c r="C30" s="279">
        <f t="shared" ref="C30:J30" si="17">C27-C28-C29</f>
        <v>539.60037578458639</v>
      </c>
      <c r="D30" s="284">
        <f t="shared" si="17"/>
        <v>515.48031230750189</v>
      </c>
      <c r="E30" s="279">
        <f t="shared" si="17"/>
        <v>413.5801429845867</v>
      </c>
      <c r="F30" s="289">
        <f t="shared" si="17"/>
        <v>389.4600795075022</v>
      </c>
      <c r="G30" s="279">
        <f t="shared" si="17"/>
        <v>425.01693140503045</v>
      </c>
      <c r="H30" s="284">
        <f t="shared" si="17"/>
        <v>405.72088062336263</v>
      </c>
      <c r="I30" s="279">
        <f t="shared" si="17"/>
        <v>324.20074516503053</v>
      </c>
      <c r="J30" s="289">
        <f t="shared" si="17"/>
        <v>304.90469438336277</v>
      </c>
    </row>
    <row r="31" spans="2:10" hidden="1" x14ac:dyDescent="0.35">
      <c r="B31" s="260" t="s">
        <v>259</v>
      </c>
      <c r="C31" s="275">
        <f>'Rental wo escalation - RIL'!CG203</f>
        <v>525.5452086234211</v>
      </c>
      <c r="D31" s="286">
        <f>'Rental wo escalation - RIL'!CM203</f>
        <v>502.21335209702045</v>
      </c>
      <c r="E31" s="275">
        <f>'Rental wo escalation - RIL'!CE203</f>
        <v>401.72782854592811</v>
      </c>
      <c r="F31" s="287">
        <f>'Rental wo escalation - RIL'!CL203</f>
        <v>378.39597201952733</v>
      </c>
      <c r="G31" s="275">
        <f>'Rental wo escalation - RIL'!CG206</f>
        <v>467.50706501410127</v>
      </c>
      <c r="H31" s="286">
        <f>'Rental wo escalation - RIL'!CM206</f>
        <v>446.61863950084404</v>
      </c>
      <c r="I31" s="275">
        <f>'Rental wo escalation - RIL'!CE206</f>
        <v>356.6564724747181</v>
      </c>
      <c r="J31" s="287">
        <f>'Rental wo escalation - RIL'!CL206</f>
        <v>335.76804696146064</v>
      </c>
    </row>
    <row r="32" spans="2:10" hidden="1" x14ac:dyDescent="0.35">
      <c r="B32" s="260" t="s">
        <v>260</v>
      </c>
      <c r="C32" s="275">
        <f t="shared" ref="C32:J32" si="18">C31*10%</f>
        <v>52.554520862342116</v>
      </c>
      <c r="D32" s="276">
        <f t="shared" si="18"/>
        <v>50.221335209702048</v>
      </c>
      <c r="E32" s="275">
        <f t="shared" si="18"/>
        <v>40.172782854592811</v>
      </c>
      <c r="F32" s="287">
        <f t="shared" si="18"/>
        <v>37.839597201952735</v>
      </c>
      <c r="G32" s="275">
        <f t="shared" si="18"/>
        <v>46.750706501410129</v>
      </c>
      <c r="H32" s="276">
        <f t="shared" si="18"/>
        <v>44.66186395008441</v>
      </c>
      <c r="I32" s="275">
        <f t="shared" si="18"/>
        <v>35.66564724747181</v>
      </c>
      <c r="J32" s="287">
        <f t="shared" si="18"/>
        <v>33.576804696146063</v>
      </c>
    </row>
    <row r="33" spans="2:10" hidden="1" x14ac:dyDescent="0.35">
      <c r="B33" s="263" t="s">
        <v>261</v>
      </c>
      <c r="C33" s="280">
        <f t="shared" ref="C33:J33" si="19">C31-C32</f>
        <v>472.99068776107902</v>
      </c>
      <c r="D33" s="281">
        <f t="shared" si="19"/>
        <v>451.99201688731841</v>
      </c>
      <c r="E33" s="280">
        <f t="shared" si="19"/>
        <v>361.55504569133529</v>
      </c>
      <c r="F33" s="290">
        <f t="shared" si="19"/>
        <v>340.55637481757458</v>
      </c>
      <c r="G33" s="280">
        <f t="shared" si="19"/>
        <v>420.75635851269112</v>
      </c>
      <c r="H33" s="281">
        <f t="shared" si="19"/>
        <v>401.95677555075963</v>
      </c>
      <c r="I33" s="280">
        <f t="shared" si="19"/>
        <v>320.99082522724632</v>
      </c>
      <c r="J33" s="290">
        <f t="shared" si="19"/>
        <v>302.1912422653146</v>
      </c>
    </row>
    <row r="34" spans="2:10" ht="15" hidden="1" thickBot="1" x14ac:dyDescent="0.4">
      <c r="B34" s="264" t="s">
        <v>262</v>
      </c>
      <c r="C34" s="282">
        <f t="shared" ref="C34:J34" si="20">MIN(C33,C30)</f>
        <v>472.99068776107902</v>
      </c>
      <c r="D34" s="283">
        <f t="shared" si="20"/>
        <v>451.99201688731841</v>
      </c>
      <c r="E34" s="282">
        <f t="shared" si="20"/>
        <v>361.55504569133529</v>
      </c>
      <c r="F34" s="291">
        <f t="shared" si="20"/>
        <v>340.55637481757458</v>
      </c>
      <c r="G34" s="282">
        <f t="shared" si="20"/>
        <v>420.75635851269112</v>
      </c>
      <c r="H34" s="283">
        <f t="shared" si="20"/>
        <v>401.95677555075963</v>
      </c>
      <c r="I34" s="282">
        <f t="shared" si="20"/>
        <v>320.99082522724632</v>
      </c>
      <c r="J34" s="291">
        <f t="shared" si="20"/>
        <v>302.1912422653146</v>
      </c>
    </row>
  </sheetData>
  <mergeCells count="14">
    <mergeCell ref="B4:B5"/>
    <mergeCell ref="C4:D4"/>
    <mergeCell ref="E4:F4"/>
    <mergeCell ref="C3:F3"/>
    <mergeCell ref="G3:J3"/>
    <mergeCell ref="G4:H4"/>
    <mergeCell ref="I4:J4"/>
    <mergeCell ref="C19:F19"/>
    <mergeCell ref="G19:J19"/>
    <mergeCell ref="B20:B21"/>
    <mergeCell ref="C20:D20"/>
    <mergeCell ref="E20:F20"/>
    <mergeCell ref="G20:H20"/>
    <mergeCell ref="I20:J20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5E84-2B96-4391-87DB-F91FC5A8FBB4}">
  <dimension ref="B2:C16"/>
  <sheetViews>
    <sheetView showGridLines="0" topLeftCell="A2" workbookViewId="0">
      <selection activeCell="I6" sqref="I6:J16"/>
    </sheetView>
  </sheetViews>
  <sheetFormatPr defaultRowHeight="14.5" x14ac:dyDescent="0.35"/>
  <cols>
    <col min="2" max="2" width="34" bestFit="1" customWidth="1"/>
    <col min="3" max="3" width="16.6328125" bestFit="1" customWidth="1"/>
  </cols>
  <sheetData>
    <row r="2" spans="2:3" ht="15" thickBot="1" x14ac:dyDescent="0.4"/>
    <row r="3" spans="2:3" ht="15" thickBot="1" x14ac:dyDescent="0.4">
      <c r="B3" s="372" t="s">
        <v>252</v>
      </c>
      <c r="C3" s="373" t="s">
        <v>222</v>
      </c>
    </row>
    <row r="4" spans="2:3" ht="29.5" customHeight="1" x14ac:dyDescent="0.35">
      <c r="B4" s="374" t="s">
        <v>330</v>
      </c>
      <c r="C4" s="365" t="s">
        <v>291</v>
      </c>
    </row>
    <row r="5" spans="2:3" x14ac:dyDescent="0.35">
      <c r="B5" s="259" t="s">
        <v>224</v>
      </c>
      <c r="C5" s="345">
        <f>'Repayment Schedule'!D186</f>
        <v>1089.9184426483112</v>
      </c>
    </row>
    <row r="6" spans="2:3" x14ac:dyDescent="0.35">
      <c r="B6" s="375" t="s">
        <v>377</v>
      </c>
      <c r="C6" s="287">
        <f>'Repayment Schedule'!E186</f>
        <v>283.00673984676365</v>
      </c>
    </row>
    <row r="7" spans="2:3" x14ac:dyDescent="0.35">
      <c r="B7" s="260" t="s">
        <v>254</v>
      </c>
      <c r="C7" s="346">
        <f>(C6+C5)*10%</f>
        <v>137.29251824950748</v>
      </c>
    </row>
    <row r="8" spans="2:3" x14ac:dyDescent="0.35">
      <c r="B8" s="260" t="s">
        <v>267</v>
      </c>
      <c r="C8" s="346">
        <f>'Repayment Schedule'!G186</f>
        <v>39.750000000000043</v>
      </c>
    </row>
    <row r="9" spans="2:3" x14ac:dyDescent="0.35">
      <c r="B9" s="261" t="s">
        <v>378</v>
      </c>
      <c r="C9" s="347">
        <f>'Repayment Schedule'!H186</f>
        <v>25.200000000000063</v>
      </c>
    </row>
    <row r="10" spans="2:3" x14ac:dyDescent="0.35">
      <c r="B10" s="262" t="s">
        <v>255</v>
      </c>
      <c r="C10" s="348">
        <f>C5+C6-C7-C8+C9</f>
        <v>1221.0826642455672</v>
      </c>
    </row>
    <row r="11" spans="2:3" x14ac:dyDescent="0.35">
      <c r="B11" s="260" t="s">
        <v>256</v>
      </c>
      <c r="C11" s="346">
        <f>C10*45%</f>
        <v>549.4871989105053</v>
      </c>
    </row>
    <row r="12" spans="2:3" x14ac:dyDescent="0.35">
      <c r="B12" s="260" t="s">
        <v>257</v>
      </c>
      <c r="C12" s="346">
        <f>'LCC-RR - client'!U88/10^7</f>
        <v>12.71943274</v>
      </c>
    </row>
    <row r="13" spans="2:3" x14ac:dyDescent="0.35">
      <c r="B13" s="262" t="s">
        <v>258</v>
      </c>
      <c r="C13" s="348">
        <f>C10-C11-C12</f>
        <v>658.87603259506193</v>
      </c>
    </row>
    <row r="14" spans="2:3" x14ac:dyDescent="0.35">
      <c r="B14" s="260" t="s">
        <v>259</v>
      </c>
      <c r="C14" s="346">
        <f>'Repayment Schedule'!I187</f>
        <v>622.21638749270267</v>
      </c>
    </row>
    <row r="15" spans="2:3" x14ac:dyDescent="0.35">
      <c r="B15" s="263" t="s">
        <v>261</v>
      </c>
      <c r="C15" s="349">
        <f>C14</f>
        <v>622.21638749270267</v>
      </c>
    </row>
    <row r="16" spans="2:3" ht="15" thickBot="1" x14ac:dyDescent="0.4">
      <c r="B16" s="264" t="s">
        <v>379</v>
      </c>
      <c r="C16" s="350">
        <v>550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16F8-907F-4423-B72B-1404498BA286}">
  <dimension ref="E4:I67"/>
  <sheetViews>
    <sheetView showGridLines="0" topLeftCell="A41" workbookViewId="0">
      <selection activeCell="F51" sqref="F51"/>
    </sheetView>
  </sheetViews>
  <sheetFormatPr defaultRowHeight="14.5" x14ac:dyDescent="0.35"/>
  <cols>
    <col min="5" max="5" width="29.6328125" bestFit="1" customWidth="1"/>
    <col min="6" max="6" width="18.453125" bestFit="1" customWidth="1"/>
    <col min="7" max="7" width="14.54296875" bestFit="1" customWidth="1"/>
    <col min="8" max="8" width="18.26953125" bestFit="1" customWidth="1"/>
    <col min="9" max="9" width="13.6328125" bestFit="1" customWidth="1"/>
  </cols>
  <sheetData>
    <row r="4" spans="5:8" x14ac:dyDescent="0.35">
      <c r="E4" s="322" t="s">
        <v>292</v>
      </c>
      <c r="F4" s="323" t="s">
        <v>293</v>
      </c>
      <c r="G4" s="324" t="s">
        <v>294</v>
      </c>
      <c r="H4" s="324" t="s">
        <v>24</v>
      </c>
    </row>
    <row r="5" spans="5:8" x14ac:dyDescent="0.35">
      <c r="E5" s="325" t="s">
        <v>295</v>
      </c>
      <c r="F5" s="326">
        <v>119962</v>
      </c>
      <c r="G5" s="327" t="s">
        <v>296</v>
      </c>
      <c r="H5" s="328" t="s">
        <v>297</v>
      </c>
    </row>
    <row r="6" spans="5:8" x14ac:dyDescent="0.35">
      <c r="E6" s="329" t="s">
        <v>298</v>
      </c>
      <c r="F6" s="330">
        <v>539000</v>
      </c>
      <c r="G6" s="327" t="s">
        <v>299</v>
      </c>
      <c r="H6" s="328" t="s">
        <v>297</v>
      </c>
    </row>
    <row r="7" spans="5:8" x14ac:dyDescent="0.35">
      <c r="E7" s="329" t="s">
        <v>300</v>
      </c>
      <c r="F7" s="331">
        <v>6000</v>
      </c>
      <c r="G7" s="328" t="s">
        <v>301</v>
      </c>
      <c r="H7" s="328" t="s">
        <v>297</v>
      </c>
    </row>
    <row r="8" spans="5:8" x14ac:dyDescent="0.35">
      <c r="E8" s="329" t="s">
        <v>302</v>
      </c>
      <c r="F8" s="326">
        <v>35000</v>
      </c>
      <c r="G8" s="328" t="s">
        <v>303</v>
      </c>
      <c r="H8" s="328" t="s">
        <v>297</v>
      </c>
    </row>
    <row r="9" spans="5:8" x14ac:dyDescent="0.35">
      <c r="E9" s="329" t="s">
        <v>304</v>
      </c>
      <c r="F9" s="326">
        <v>12000</v>
      </c>
      <c r="G9" s="328" t="s">
        <v>303</v>
      </c>
      <c r="H9" s="328" t="s">
        <v>297</v>
      </c>
    </row>
    <row r="10" spans="5:8" x14ac:dyDescent="0.35">
      <c r="E10" s="329" t="s">
        <v>305</v>
      </c>
      <c r="F10" s="326">
        <v>12000</v>
      </c>
      <c r="G10" s="328" t="s">
        <v>303</v>
      </c>
      <c r="H10" s="328" t="s">
        <v>297</v>
      </c>
    </row>
    <row r="11" spans="5:8" x14ac:dyDescent="0.35">
      <c r="E11" s="329" t="s">
        <v>306</v>
      </c>
      <c r="F11" s="326">
        <v>14000</v>
      </c>
      <c r="G11" s="328" t="s">
        <v>303</v>
      </c>
      <c r="H11" s="328" t="s">
        <v>297</v>
      </c>
    </row>
    <row r="12" spans="5:8" x14ac:dyDescent="0.35">
      <c r="E12" s="329" t="s">
        <v>307</v>
      </c>
      <c r="F12" s="326">
        <v>14000</v>
      </c>
      <c r="G12" s="328" t="s">
        <v>303</v>
      </c>
      <c r="H12" s="328" t="s">
        <v>297</v>
      </c>
    </row>
    <row r="13" spans="5:8" x14ac:dyDescent="0.35">
      <c r="E13" s="329" t="s">
        <v>308</v>
      </c>
      <c r="F13" s="326">
        <v>150000</v>
      </c>
      <c r="G13" s="327" t="s">
        <v>309</v>
      </c>
      <c r="H13" s="328" t="s">
        <v>297</v>
      </c>
    </row>
    <row r="14" spans="5:8" x14ac:dyDescent="0.35">
      <c r="E14" s="329" t="s">
        <v>310</v>
      </c>
      <c r="F14" s="326">
        <v>539000</v>
      </c>
      <c r="G14" s="328" t="s">
        <v>299</v>
      </c>
      <c r="H14" s="328" t="s">
        <v>297</v>
      </c>
    </row>
    <row r="15" spans="5:8" x14ac:dyDescent="0.35">
      <c r="E15" s="329" t="s">
        <v>311</v>
      </c>
      <c r="F15" s="326">
        <v>470000</v>
      </c>
      <c r="G15" s="328" t="s">
        <v>312</v>
      </c>
      <c r="H15" s="328" t="s">
        <v>297</v>
      </c>
    </row>
    <row r="16" spans="5:8" x14ac:dyDescent="0.35">
      <c r="E16" s="329" t="s">
        <v>313</v>
      </c>
      <c r="F16" s="326">
        <v>260000</v>
      </c>
      <c r="G16" s="328" t="s">
        <v>312</v>
      </c>
      <c r="H16" s="328" t="s">
        <v>297</v>
      </c>
    </row>
    <row r="20" spans="5:9" x14ac:dyDescent="0.35">
      <c r="E20" s="332" t="s">
        <v>314</v>
      </c>
      <c r="F20" s="333" t="s">
        <v>315</v>
      </c>
      <c r="G20" s="333" t="s">
        <v>316</v>
      </c>
      <c r="H20" s="333" t="s">
        <v>317</v>
      </c>
    </row>
    <row r="21" spans="5:9" x14ac:dyDescent="0.35">
      <c r="E21" s="325" t="s">
        <v>318</v>
      </c>
      <c r="F21" s="327" t="s">
        <v>319</v>
      </c>
      <c r="G21" s="327">
        <v>63</v>
      </c>
      <c r="H21" s="327">
        <v>809853</v>
      </c>
    </row>
    <row r="22" spans="5:9" x14ac:dyDescent="0.35">
      <c r="E22" s="325" t="s">
        <v>320</v>
      </c>
      <c r="F22" s="327" t="s">
        <v>321</v>
      </c>
      <c r="G22" s="327">
        <v>38</v>
      </c>
      <c r="H22" s="327">
        <v>6779413</v>
      </c>
    </row>
    <row r="23" spans="5:9" x14ac:dyDescent="0.35">
      <c r="E23" s="325" t="s">
        <v>322</v>
      </c>
      <c r="F23" s="327" t="s">
        <v>323</v>
      </c>
      <c r="G23" s="327">
        <v>36</v>
      </c>
      <c r="H23" s="327">
        <v>9224732</v>
      </c>
    </row>
    <row r="27" spans="5:9" x14ac:dyDescent="0.35">
      <c r="E27" s="334" t="s">
        <v>329</v>
      </c>
      <c r="F27" s="335" t="s">
        <v>325</v>
      </c>
      <c r="G27" s="334" t="s">
        <v>214</v>
      </c>
      <c r="H27" s="336" t="s">
        <v>324</v>
      </c>
      <c r="I27" s="334" t="s">
        <v>215</v>
      </c>
    </row>
    <row r="28" spans="5:9" x14ac:dyDescent="0.35">
      <c r="E28" s="337" t="s">
        <v>152</v>
      </c>
      <c r="F28" s="338">
        <v>80320.800000000003</v>
      </c>
      <c r="G28" s="339">
        <v>42457</v>
      </c>
      <c r="H28" s="340">
        <v>20</v>
      </c>
      <c r="I28" s="339">
        <f>EDATE(G28,H28*12)</f>
        <v>49762</v>
      </c>
    </row>
    <row r="29" spans="5:9" x14ac:dyDescent="0.35">
      <c r="E29" s="337" t="s">
        <v>37</v>
      </c>
      <c r="F29" s="338">
        <v>59596.799999999996</v>
      </c>
      <c r="G29" s="339">
        <v>44256</v>
      </c>
      <c r="H29" s="340">
        <v>12</v>
      </c>
      <c r="I29" s="339">
        <f>EDATE(G29,H29*12)</f>
        <v>48639</v>
      </c>
    </row>
    <row r="30" spans="5:9" x14ac:dyDescent="0.35">
      <c r="E30" s="337" t="s">
        <v>107</v>
      </c>
      <c r="F30" s="338">
        <v>58251.4375</v>
      </c>
      <c r="G30" s="339">
        <v>42513</v>
      </c>
      <c r="H30" s="340">
        <v>10</v>
      </c>
      <c r="I30" s="339">
        <v>46165</v>
      </c>
    </row>
    <row r="31" spans="5:9" x14ac:dyDescent="0.35">
      <c r="E31" s="337" t="s">
        <v>178</v>
      </c>
      <c r="F31" s="338">
        <v>39571.428571428572</v>
      </c>
      <c r="G31" s="339">
        <v>42522</v>
      </c>
      <c r="H31" s="340">
        <v>15</v>
      </c>
      <c r="I31" s="339">
        <f t="shared" ref="I31:I37" si="0">EDATE(G31,H31*12)</f>
        <v>48000</v>
      </c>
    </row>
    <row r="32" spans="5:9" x14ac:dyDescent="0.35">
      <c r="E32" s="337" t="s">
        <v>326</v>
      </c>
      <c r="F32" s="338">
        <v>18741.428571428572</v>
      </c>
      <c r="G32" s="339">
        <v>42886</v>
      </c>
      <c r="H32" s="340">
        <v>15</v>
      </c>
      <c r="I32" s="339">
        <f t="shared" si="0"/>
        <v>48365</v>
      </c>
    </row>
    <row r="33" spans="5:9" x14ac:dyDescent="0.35">
      <c r="E33" s="337" t="s">
        <v>109</v>
      </c>
      <c r="F33" s="338">
        <v>16979.300000000003</v>
      </c>
      <c r="G33" s="339">
        <v>42491</v>
      </c>
      <c r="H33" s="340">
        <v>9</v>
      </c>
      <c r="I33" s="339">
        <f t="shared" si="0"/>
        <v>45778</v>
      </c>
    </row>
    <row r="34" spans="5:9" x14ac:dyDescent="0.35">
      <c r="E34" s="337" t="s">
        <v>150</v>
      </c>
      <c r="F34" s="338">
        <v>15757.333333333334</v>
      </c>
      <c r="G34" s="339">
        <v>44560</v>
      </c>
      <c r="H34" s="340">
        <v>12</v>
      </c>
      <c r="I34" s="339">
        <f t="shared" si="0"/>
        <v>48943</v>
      </c>
    </row>
    <row r="35" spans="5:9" x14ac:dyDescent="0.35">
      <c r="E35" s="337" t="s">
        <v>43</v>
      </c>
      <c r="F35" s="338">
        <v>15489.333333333334</v>
      </c>
      <c r="G35" s="339">
        <v>44254</v>
      </c>
      <c r="H35" s="340">
        <v>5</v>
      </c>
      <c r="I35" s="339">
        <f t="shared" si="0"/>
        <v>46080</v>
      </c>
    </row>
    <row r="36" spans="5:9" x14ac:dyDescent="0.35">
      <c r="E36" s="337" t="s">
        <v>47</v>
      </c>
      <c r="F36" s="338">
        <v>15124.571428571431</v>
      </c>
      <c r="G36" s="339">
        <v>42421</v>
      </c>
      <c r="H36" s="340">
        <v>12</v>
      </c>
      <c r="I36" s="339">
        <f t="shared" si="0"/>
        <v>46804</v>
      </c>
    </row>
    <row r="37" spans="5:9" x14ac:dyDescent="0.35">
      <c r="E37" s="337" t="s">
        <v>128</v>
      </c>
      <c r="F37" s="338">
        <v>13047.142857142859</v>
      </c>
      <c r="G37" s="339">
        <v>42552</v>
      </c>
      <c r="H37" s="340">
        <v>12</v>
      </c>
      <c r="I37" s="339">
        <f t="shared" si="0"/>
        <v>46935</v>
      </c>
    </row>
    <row r="38" spans="5:9" x14ac:dyDescent="0.35">
      <c r="E38" s="337" t="s">
        <v>327</v>
      </c>
      <c r="F38" s="338">
        <v>55207</v>
      </c>
      <c r="G38" s="339"/>
      <c r="H38" s="340"/>
      <c r="I38" s="339"/>
    </row>
    <row r="39" spans="5:9" x14ac:dyDescent="0.35">
      <c r="E39" s="337" t="s">
        <v>328</v>
      </c>
      <c r="F39" s="338">
        <f>F40-SUM(F28:F38)</f>
        <v>186708.47804139223</v>
      </c>
      <c r="G39" s="339"/>
      <c r="H39" s="340"/>
      <c r="I39" s="339"/>
    </row>
    <row r="40" spans="5:9" x14ac:dyDescent="0.35">
      <c r="E40" s="336" t="s">
        <v>34</v>
      </c>
      <c r="F40" s="341">
        <v>574795.0536366303</v>
      </c>
      <c r="G40" s="342"/>
      <c r="H40" s="342"/>
      <c r="I40" s="342"/>
    </row>
    <row r="42" spans="5:9" ht="15" thickBot="1" x14ac:dyDescent="0.4"/>
    <row r="43" spans="5:9" x14ac:dyDescent="0.35">
      <c r="E43" s="343" t="s">
        <v>200</v>
      </c>
      <c r="F43" s="344" t="s">
        <v>331</v>
      </c>
    </row>
    <row r="44" spans="5:9" x14ac:dyDescent="0.35">
      <c r="E44" s="259" t="s">
        <v>224</v>
      </c>
      <c r="F44" s="345">
        <f>'Eligibility - RIL'!E6</f>
        <v>1089.9184426483112</v>
      </c>
    </row>
    <row r="45" spans="5:9" x14ac:dyDescent="0.35">
      <c r="E45" s="260" t="s">
        <v>254</v>
      </c>
      <c r="F45" s="346">
        <f>F44*10%</f>
        <v>108.99184426483112</v>
      </c>
    </row>
    <row r="46" spans="5:9" x14ac:dyDescent="0.35">
      <c r="E46" s="261" t="s">
        <v>267</v>
      </c>
      <c r="F46" s="347">
        <f>'Eligibility - RIL'!E8</f>
        <v>39.750000000000043</v>
      </c>
    </row>
    <row r="47" spans="5:9" x14ac:dyDescent="0.35">
      <c r="E47" s="262" t="s">
        <v>255</v>
      </c>
      <c r="F47" s="348">
        <f>F44-F45-F46</f>
        <v>941.17659838348004</v>
      </c>
    </row>
    <row r="48" spans="5:9" x14ac:dyDescent="0.35">
      <c r="E48" s="260" t="s">
        <v>256</v>
      </c>
      <c r="F48" s="346">
        <f>F47*45%</f>
        <v>423.52946927256602</v>
      </c>
    </row>
    <row r="49" spans="5:7" x14ac:dyDescent="0.35">
      <c r="E49" s="260" t="s">
        <v>257</v>
      </c>
      <c r="F49" s="346">
        <f>'Eligibility - RIL'!F12</f>
        <v>12.71943274</v>
      </c>
    </row>
    <row r="50" spans="5:7" x14ac:dyDescent="0.35">
      <c r="E50" s="262" t="s">
        <v>258</v>
      </c>
      <c r="F50" s="348">
        <f>F47-F48-F49</f>
        <v>504.92769637091396</v>
      </c>
    </row>
    <row r="51" spans="5:7" ht="29" customHeight="1" x14ac:dyDescent="0.35">
      <c r="E51" s="260" t="s">
        <v>259</v>
      </c>
      <c r="F51" s="346">
        <f>'Eligibility - RIL'!E14</f>
        <v>479.6918644766962</v>
      </c>
    </row>
    <row r="52" spans="5:7" x14ac:dyDescent="0.35">
      <c r="E52" s="263" t="s">
        <v>261</v>
      </c>
      <c r="F52" s="349">
        <f>F51</f>
        <v>479.6918644766962</v>
      </c>
    </row>
    <row r="53" spans="5:7" ht="15" thickBot="1" x14ac:dyDescent="0.4">
      <c r="E53" s="264" t="s">
        <v>262</v>
      </c>
      <c r="F53" s="350">
        <f>MIN(F52,F50)</f>
        <v>479.6918644766962</v>
      </c>
    </row>
    <row r="56" spans="5:7" x14ac:dyDescent="0.35">
      <c r="E56" s="342" t="s">
        <v>200</v>
      </c>
      <c r="F56" s="342" t="s">
        <v>334</v>
      </c>
      <c r="G56" s="342" t="s">
        <v>335</v>
      </c>
    </row>
    <row r="57" spans="5:7" x14ac:dyDescent="0.35">
      <c r="E57" s="83" t="s">
        <v>332</v>
      </c>
      <c r="F57" s="351">
        <v>519587</v>
      </c>
      <c r="G57" s="352">
        <f>F57/$F$59</f>
        <v>0.90395341635438087</v>
      </c>
    </row>
    <row r="58" spans="5:7" x14ac:dyDescent="0.35">
      <c r="E58" s="83" t="s">
        <v>333</v>
      </c>
      <c r="F58" s="351">
        <v>55207</v>
      </c>
      <c r="G58" s="352">
        <f t="shared" ref="G58:G59" si="1">F58/$F$59</f>
        <v>9.6046583645619132E-2</v>
      </c>
    </row>
    <row r="59" spans="5:7" x14ac:dyDescent="0.35">
      <c r="E59" s="342" t="s">
        <v>34</v>
      </c>
      <c r="F59" s="353">
        <f>SUM(F57:F58)</f>
        <v>574794</v>
      </c>
      <c r="G59" s="354">
        <f t="shared" si="1"/>
        <v>1</v>
      </c>
    </row>
    <row r="62" spans="5:7" x14ac:dyDescent="0.35">
      <c r="E62" s="83" t="s">
        <v>336</v>
      </c>
      <c r="F62" s="83" t="s">
        <v>337</v>
      </c>
    </row>
    <row r="63" spans="5:7" x14ac:dyDescent="0.35">
      <c r="E63" s="83" t="s">
        <v>338</v>
      </c>
      <c r="F63" s="83" t="s">
        <v>339</v>
      </c>
    </row>
    <row r="64" spans="5:7" x14ac:dyDescent="0.35">
      <c r="E64" s="83" t="s">
        <v>340</v>
      </c>
      <c r="F64" s="83" t="s">
        <v>342</v>
      </c>
    </row>
    <row r="65" spans="5:6" x14ac:dyDescent="0.35">
      <c r="E65" s="83" t="s">
        <v>341</v>
      </c>
      <c r="F65" s="83" t="s">
        <v>222</v>
      </c>
    </row>
    <row r="66" spans="5:6" x14ac:dyDescent="0.35">
      <c r="E66" s="83" t="s">
        <v>343</v>
      </c>
      <c r="F66" s="83"/>
    </row>
    <row r="67" spans="5:6" x14ac:dyDescent="0.35">
      <c r="E67" s="83" t="s">
        <v>344</v>
      </c>
      <c r="F67" s="8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56A2-9CA9-4563-8B2C-229395934485}">
  <dimension ref="A1:CM212"/>
  <sheetViews>
    <sheetView showGridLines="0" workbookViewId="0">
      <pane xSplit="3" ySplit="16" topLeftCell="BP17" activePane="bottomRight" state="frozen"/>
      <selection activeCell="C1" sqref="C1"/>
      <selection pane="topRight" activeCell="C1" sqref="C1"/>
      <selection pane="bottomLeft" activeCell="C1" sqref="C1"/>
      <selection pane="bottomRight" activeCell="D16" sqref="D16:BU16"/>
    </sheetView>
  </sheetViews>
  <sheetFormatPr defaultRowHeight="11.5" x14ac:dyDescent="0.25"/>
  <cols>
    <col min="1" max="1" width="8.453125" style="166" bestFit="1" customWidth="1"/>
    <col min="2" max="2" width="8.7265625" style="166"/>
    <col min="3" max="3" width="15.7265625" style="166" customWidth="1"/>
    <col min="4" max="4" width="12.54296875" style="166" customWidth="1"/>
    <col min="5" max="5" width="10.81640625" style="166" bestFit="1" customWidth="1"/>
    <col min="6" max="6" width="12.6328125" style="166" bestFit="1" customWidth="1"/>
    <col min="7" max="10" width="11.6328125" style="166" bestFit="1" customWidth="1"/>
    <col min="11" max="11" width="11.26953125" style="166" customWidth="1"/>
    <col min="12" max="16" width="11.6328125" style="166" bestFit="1" customWidth="1"/>
    <col min="17" max="17" width="10.08984375" style="166" bestFit="1" customWidth="1"/>
    <col min="18" max="18" width="11.6328125" style="166" bestFit="1" customWidth="1"/>
    <col min="19" max="19" width="12.6328125" style="166" bestFit="1" customWidth="1"/>
    <col min="20" max="21" width="10.08984375" style="166" bestFit="1" customWidth="1"/>
    <col min="22" max="24" width="11.6328125" style="166" bestFit="1" customWidth="1"/>
    <col min="25" max="25" width="10.1796875" style="166" bestFit="1" customWidth="1"/>
    <col min="26" max="29" width="11.6328125" style="166" bestFit="1" customWidth="1"/>
    <col min="30" max="30" width="10.1796875" style="166" bestFit="1" customWidth="1"/>
    <col min="31" max="31" width="10.08984375" style="166" bestFit="1" customWidth="1"/>
    <col min="32" max="33" width="12.6328125" style="166" bestFit="1" customWidth="1"/>
    <col min="34" max="34" width="10.08984375" style="166" bestFit="1" customWidth="1"/>
    <col min="35" max="41" width="11.6328125" style="166" bestFit="1" customWidth="1"/>
    <col min="42" max="42" width="12.6328125" style="166" bestFit="1" customWidth="1"/>
    <col min="43" max="43" width="10.08984375" style="166" bestFit="1" customWidth="1"/>
    <col min="44" max="49" width="11.6328125" style="166" bestFit="1" customWidth="1"/>
    <col min="50" max="50" width="12.6328125" style="166" bestFit="1" customWidth="1"/>
    <col min="51" max="51" width="10.08984375" style="166" bestFit="1" customWidth="1"/>
    <col min="52" max="52" width="11.6328125" style="166" bestFit="1" customWidth="1"/>
    <col min="53" max="53" width="10.08984375" style="166" bestFit="1" customWidth="1"/>
    <col min="54" max="56" width="12.6328125" style="166" bestFit="1" customWidth="1"/>
    <col min="57" max="58" width="11.6328125" style="166" bestFit="1" customWidth="1"/>
    <col min="59" max="64" width="10.08984375" style="166" bestFit="1" customWidth="1"/>
    <col min="65" max="65" width="10.453125" style="166" bestFit="1" customWidth="1"/>
    <col min="66" max="67" width="10.81640625" style="166" bestFit="1" customWidth="1"/>
    <col min="68" max="68" width="10.08984375" style="166" bestFit="1" customWidth="1"/>
    <col min="69" max="69" width="10.453125" style="166" bestFit="1" customWidth="1"/>
    <col min="70" max="70" width="10.81640625" style="166" bestFit="1" customWidth="1"/>
    <col min="71" max="73" width="10.08984375" style="166" bestFit="1" customWidth="1"/>
    <col min="74" max="74" width="10.54296875" style="166" bestFit="1" customWidth="1"/>
    <col min="75" max="77" width="9.7265625" style="166" bestFit="1" customWidth="1"/>
    <col min="78" max="78" width="10.08984375" style="166" bestFit="1" customWidth="1"/>
    <col min="79" max="79" width="11.81640625" style="217" bestFit="1" customWidth="1"/>
    <col min="80" max="80" width="11.7265625" style="166" customWidth="1"/>
    <col min="81" max="81" width="11" style="166" customWidth="1"/>
    <col min="82" max="82" width="12.08984375" style="166" customWidth="1"/>
    <col min="83" max="83" width="11.90625" style="217" customWidth="1"/>
    <col min="84" max="84" width="10.6328125" style="166" bestFit="1" customWidth="1"/>
    <col min="85" max="85" width="11.08984375" style="166" customWidth="1"/>
    <col min="86" max="16384" width="8.7265625" style="166"/>
  </cols>
  <sheetData>
    <row r="1" spans="1:84" s="159" customFormat="1" x14ac:dyDescent="0.25">
      <c r="B1" s="437" t="s">
        <v>207</v>
      </c>
      <c r="C1" s="437"/>
      <c r="D1" s="160">
        <v>1</v>
      </c>
      <c r="E1" s="160">
        <f>D1+1</f>
        <v>2</v>
      </c>
      <c r="F1" s="160">
        <f t="shared" ref="F1:BF1" si="0">E1+1</f>
        <v>3</v>
      </c>
      <c r="G1" s="160">
        <f t="shared" si="0"/>
        <v>4</v>
      </c>
      <c r="H1" s="160">
        <f t="shared" si="0"/>
        <v>5</v>
      </c>
      <c r="I1" s="160">
        <f t="shared" si="0"/>
        <v>6</v>
      </c>
      <c r="J1" s="160">
        <f t="shared" si="0"/>
        <v>7</v>
      </c>
      <c r="K1" s="160">
        <f t="shared" si="0"/>
        <v>8</v>
      </c>
      <c r="L1" s="160">
        <f t="shared" si="0"/>
        <v>9</v>
      </c>
      <c r="M1" s="160">
        <f t="shared" si="0"/>
        <v>10</v>
      </c>
      <c r="N1" s="160">
        <f t="shared" si="0"/>
        <v>11</v>
      </c>
      <c r="O1" s="160">
        <f t="shared" si="0"/>
        <v>12</v>
      </c>
      <c r="P1" s="160">
        <f t="shared" si="0"/>
        <v>13</v>
      </c>
      <c r="Q1" s="160">
        <f t="shared" si="0"/>
        <v>14</v>
      </c>
      <c r="R1" s="160">
        <f t="shared" si="0"/>
        <v>15</v>
      </c>
      <c r="S1" s="160">
        <f t="shared" si="0"/>
        <v>16</v>
      </c>
      <c r="T1" s="160">
        <f t="shared" si="0"/>
        <v>17</v>
      </c>
      <c r="U1" s="160">
        <f t="shared" si="0"/>
        <v>18</v>
      </c>
      <c r="V1" s="160">
        <f t="shared" si="0"/>
        <v>19</v>
      </c>
      <c r="W1" s="160">
        <f t="shared" si="0"/>
        <v>20</v>
      </c>
      <c r="X1" s="160">
        <f t="shared" si="0"/>
        <v>21</v>
      </c>
      <c r="Y1" s="160">
        <f t="shared" si="0"/>
        <v>22</v>
      </c>
      <c r="Z1" s="160">
        <f t="shared" si="0"/>
        <v>23</v>
      </c>
      <c r="AA1" s="160">
        <f t="shared" si="0"/>
        <v>24</v>
      </c>
      <c r="AB1" s="160">
        <f t="shared" si="0"/>
        <v>25</v>
      </c>
      <c r="AC1" s="160">
        <f t="shared" si="0"/>
        <v>26</v>
      </c>
      <c r="AD1" s="160">
        <f t="shared" si="0"/>
        <v>27</v>
      </c>
      <c r="AE1" s="160">
        <f t="shared" si="0"/>
        <v>28</v>
      </c>
      <c r="AF1" s="160">
        <f t="shared" si="0"/>
        <v>29</v>
      </c>
      <c r="AG1" s="160">
        <f t="shared" si="0"/>
        <v>30</v>
      </c>
      <c r="AH1" s="160">
        <f t="shared" si="0"/>
        <v>31</v>
      </c>
      <c r="AI1" s="160">
        <f t="shared" si="0"/>
        <v>32</v>
      </c>
      <c r="AJ1" s="160">
        <f t="shared" si="0"/>
        <v>33</v>
      </c>
      <c r="AK1" s="160">
        <f t="shared" si="0"/>
        <v>34</v>
      </c>
      <c r="AL1" s="160">
        <f t="shared" si="0"/>
        <v>35</v>
      </c>
      <c r="AM1" s="160">
        <f t="shared" si="0"/>
        <v>36</v>
      </c>
      <c r="AN1" s="160">
        <f t="shared" si="0"/>
        <v>37</v>
      </c>
      <c r="AO1" s="160">
        <f t="shared" si="0"/>
        <v>38</v>
      </c>
      <c r="AP1" s="160">
        <f t="shared" si="0"/>
        <v>39</v>
      </c>
      <c r="AQ1" s="160">
        <f t="shared" si="0"/>
        <v>40</v>
      </c>
      <c r="AR1" s="160">
        <f t="shared" si="0"/>
        <v>41</v>
      </c>
      <c r="AS1" s="160">
        <f t="shared" si="0"/>
        <v>42</v>
      </c>
      <c r="AT1" s="160">
        <f t="shared" si="0"/>
        <v>43</v>
      </c>
      <c r="AU1" s="160">
        <f t="shared" si="0"/>
        <v>44</v>
      </c>
      <c r="AV1" s="160">
        <f t="shared" si="0"/>
        <v>45</v>
      </c>
      <c r="AW1" s="160">
        <f t="shared" si="0"/>
        <v>46</v>
      </c>
      <c r="AX1" s="160">
        <f t="shared" si="0"/>
        <v>47</v>
      </c>
      <c r="AY1" s="160">
        <f t="shared" si="0"/>
        <v>48</v>
      </c>
      <c r="AZ1" s="160">
        <f t="shared" si="0"/>
        <v>49</v>
      </c>
      <c r="BA1" s="160">
        <f t="shared" si="0"/>
        <v>50</v>
      </c>
      <c r="BB1" s="160">
        <f t="shared" si="0"/>
        <v>51</v>
      </c>
      <c r="BC1" s="160">
        <f t="shared" si="0"/>
        <v>52</v>
      </c>
      <c r="BD1" s="160">
        <f t="shared" si="0"/>
        <v>53</v>
      </c>
      <c r="BE1" s="160">
        <f t="shared" si="0"/>
        <v>54</v>
      </c>
      <c r="BF1" s="160">
        <f t="shared" si="0"/>
        <v>55</v>
      </c>
      <c r="BG1" s="160">
        <f>BF1+1</f>
        <v>56</v>
      </c>
      <c r="BH1" s="160">
        <f t="shared" ref="BH1:BZ1" si="1">BG1+1</f>
        <v>57</v>
      </c>
      <c r="BI1" s="160">
        <f t="shared" si="1"/>
        <v>58</v>
      </c>
      <c r="BJ1" s="160">
        <f t="shared" si="1"/>
        <v>59</v>
      </c>
      <c r="BK1" s="160">
        <f t="shared" si="1"/>
        <v>60</v>
      </c>
      <c r="BL1" s="160">
        <f t="shared" si="1"/>
        <v>61</v>
      </c>
      <c r="BM1" s="160">
        <f t="shared" si="1"/>
        <v>62</v>
      </c>
      <c r="BN1" s="160">
        <f t="shared" si="1"/>
        <v>63</v>
      </c>
      <c r="BO1" s="160">
        <f t="shared" si="1"/>
        <v>64</v>
      </c>
      <c r="BP1" s="160">
        <f t="shared" si="1"/>
        <v>65</v>
      </c>
      <c r="BQ1" s="160">
        <f t="shared" si="1"/>
        <v>66</v>
      </c>
      <c r="BR1" s="160">
        <f t="shared" si="1"/>
        <v>67</v>
      </c>
      <c r="BS1" s="160">
        <f t="shared" si="1"/>
        <v>68</v>
      </c>
      <c r="BT1" s="160">
        <f>BS1+1</f>
        <v>69</v>
      </c>
      <c r="BU1" s="160">
        <f t="shared" si="1"/>
        <v>70</v>
      </c>
      <c r="BV1" s="160">
        <f t="shared" si="1"/>
        <v>71</v>
      </c>
      <c r="BW1" s="160">
        <f t="shared" si="1"/>
        <v>72</v>
      </c>
      <c r="BX1" s="160">
        <f t="shared" si="1"/>
        <v>73</v>
      </c>
      <c r="BY1" s="160">
        <f t="shared" si="1"/>
        <v>74</v>
      </c>
      <c r="BZ1" s="160">
        <f t="shared" si="1"/>
        <v>75</v>
      </c>
      <c r="CA1" s="216"/>
      <c r="CC1" s="230">
        <v>0.1</v>
      </c>
      <c r="CE1" s="216"/>
    </row>
    <row r="2" spans="1:84" s="161" customFormat="1" ht="46" x14ac:dyDescent="0.25">
      <c r="B2" s="438" t="s">
        <v>4</v>
      </c>
      <c r="C2" s="438"/>
      <c r="D2" s="221" t="s">
        <v>37</v>
      </c>
      <c r="E2" s="221" t="s">
        <v>43</v>
      </c>
      <c r="F2" s="221" t="s">
        <v>47</v>
      </c>
      <c r="G2" s="221" t="s">
        <v>51</v>
      </c>
      <c r="H2" s="221" t="s">
        <v>56</v>
      </c>
      <c r="I2" s="221" t="s">
        <v>59</v>
      </c>
      <c r="J2" s="221" t="s">
        <v>227</v>
      </c>
      <c r="K2" s="221" t="s">
        <v>61</v>
      </c>
      <c r="L2" s="221" t="s">
        <v>64</v>
      </c>
      <c r="M2" s="221" t="s">
        <v>66</v>
      </c>
      <c r="N2" s="221" t="s">
        <v>68</v>
      </c>
      <c r="O2" s="221" t="s">
        <v>71</v>
      </c>
      <c r="P2" s="221" t="s">
        <v>73</v>
      </c>
      <c r="Q2" s="221" t="s">
        <v>75</v>
      </c>
      <c r="R2" s="221" t="s">
        <v>77</v>
      </c>
      <c r="S2" s="221" t="s">
        <v>79</v>
      </c>
      <c r="T2" s="221" t="s">
        <v>81</v>
      </c>
      <c r="U2" s="221" t="s">
        <v>83</v>
      </c>
      <c r="V2" s="221" t="s">
        <v>85</v>
      </c>
      <c r="W2" s="221" t="s">
        <v>87</v>
      </c>
      <c r="X2" s="221" t="s">
        <v>89</v>
      </c>
      <c r="Y2" s="221" t="s">
        <v>92</v>
      </c>
      <c r="Z2" s="221" t="s">
        <v>94</v>
      </c>
      <c r="AA2" s="221" t="s">
        <v>96</v>
      </c>
      <c r="AB2" s="221" t="s">
        <v>98</v>
      </c>
      <c r="AC2" s="221" t="s">
        <v>100</v>
      </c>
      <c r="AD2" s="221" t="s">
        <v>102</v>
      </c>
      <c r="AE2" s="221" t="s">
        <v>104</v>
      </c>
      <c r="AF2" s="221" t="s">
        <v>107</v>
      </c>
      <c r="AG2" s="221" t="s">
        <v>109</v>
      </c>
      <c r="AH2" s="221" t="s">
        <v>112</v>
      </c>
      <c r="AI2" s="221" t="s">
        <v>114</v>
      </c>
      <c r="AJ2" s="221" t="s">
        <v>116</v>
      </c>
      <c r="AK2" s="221" t="s">
        <v>104</v>
      </c>
      <c r="AL2" s="221" t="s">
        <v>119</v>
      </c>
      <c r="AM2" s="221" t="s">
        <v>122</v>
      </c>
      <c r="AN2" s="221" t="s">
        <v>124</v>
      </c>
      <c r="AO2" s="221" t="s">
        <v>126</v>
      </c>
      <c r="AP2" s="221" t="s">
        <v>128</v>
      </c>
      <c r="AQ2" s="221" t="s">
        <v>130</v>
      </c>
      <c r="AR2" s="221" t="s">
        <v>132</v>
      </c>
      <c r="AS2" s="221" t="s">
        <v>134</v>
      </c>
      <c r="AT2" s="221" t="s">
        <v>136</v>
      </c>
      <c r="AU2" s="221" t="s">
        <v>138</v>
      </c>
      <c r="AV2" s="221" t="s">
        <v>140</v>
      </c>
      <c r="AW2" s="221" t="s">
        <v>142</v>
      </c>
      <c r="AX2" s="221" t="s">
        <v>144</v>
      </c>
      <c r="AY2" s="221" t="s">
        <v>146</v>
      </c>
      <c r="AZ2" s="221" t="s">
        <v>148</v>
      </c>
      <c r="BA2" s="221" t="s">
        <v>150</v>
      </c>
      <c r="BB2" s="221" t="s">
        <v>107</v>
      </c>
      <c r="BC2" s="221" t="s">
        <v>109</v>
      </c>
      <c r="BD2" s="221" t="s">
        <v>152</v>
      </c>
      <c r="BE2" s="221" t="s">
        <v>155</v>
      </c>
      <c r="BF2" s="221" t="s">
        <v>159</v>
      </c>
      <c r="BG2" s="221" t="s">
        <v>161</v>
      </c>
      <c r="BH2" s="221" t="s">
        <v>163</v>
      </c>
      <c r="BI2" s="221" t="s">
        <v>165</v>
      </c>
      <c r="BJ2" s="221" t="s">
        <v>168</v>
      </c>
      <c r="BK2" s="221" t="s">
        <v>171</v>
      </c>
      <c r="BL2" s="221" t="s">
        <v>173</v>
      </c>
      <c r="BM2" s="221" t="s">
        <v>175</v>
      </c>
      <c r="BN2" s="221" t="s">
        <v>178</v>
      </c>
      <c r="BO2" s="221" t="s">
        <v>180</v>
      </c>
      <c r="BP2" s="221" t="s">
        <v>183</v>
      </c>
      <c r="BQ2" s="221" t="s">
        <v>185</v>
      </c>
      <c r="BR2" s="221" t="s">
        <v>191</v>
      </c>
      <c r="BS2" s="221" t="s">
        <v>196</v>
      </c>
      <c r="BT2" s="221" t="s">
        <v>197</v>
      </c>
      <c r="BU2" s="221" t="s">
        <v>198</v>
      </c>
      <c r="BV2" s="221" t="s">
        <v>188</v>
      </c>
      <c r="BW2" s="221" t="s">
        <v>58</v>
      </c>
      <c r="BX2" s="221" t="s">
        <v>39</v>
      </c>
      <c r="BY2" s="221" t="s">
        <v>157</v>
      </c>
      <c r="BZ2" s="221" t="s">
        <v>190</v>
      </c>
      <c r="CA2" s="223" t="s">
        <v>266</v>
      </c>
      <c r="CB2" s="222" t="s">
        <v>208</v>
      </c>
      <c r="CC2" s="224" t="s">
        <v>210</v>
      </c>
      <c r="CD2" s="223" t="s">
        <v>209</v>
      </c>
      <c r="CE2" s="222" t="s">
        <v>211</v>
      </c>
      <c r="CF2" s="162"/>
    </row>
    <row r="3" spans="1:84" s="161" customFormat="1" x14ac:dyDescent="0.25">
      <c r="A3" s="161" t="s">
        <v>212</v>
      </c>
      <c r="B3" s="220" t="s">
        <v>213</v>
      </c>
      <c r="C3" s="220"/>
      <c r="D3" s="208">
        <v>59596.799999999996</v>
      </c>
      <c r="E3" s="208">
        <v>15489.333333333334</v>
      </c>
      <c r="F3" s="208">
        <v>15124.571428571431</v>
      </c>
      <c r="G3" s="208">
        <v>416.66666666666669</v>
      </c>
      <c r="H3" s="208">
        <v>955</v>
      </c>
      <c r="I3" s="208">
        <v>1486.6666666666667</v>
      </c>
      <c r="J3" s="208">
        <v>1593</v>
      </c>
      <c r="K3" s="208">
        <v>1649</v>
      </c>
      <c r="L3" s="208">
        <v>1105</v>
      </c>
      <c r="M3" s="208">
        <v>1375</v>
      </c>
      <c r="N3" s="208">
        <v>1250.0001</v>
      </c>
      <c r="O3" s="208">
        <v>1315</v>
      </c>
      <c r="P3" s="208">
        <v>933.33333333333337</v>
      </c>
      <c r="Q3" s="208">
        <v>5296.666666666667</v>
      </c>
      <c r="R3" s="208">
        <v>2521.3333333333335</v>
      </c>
      <c r="S3" s="208">
        <v>5083</v>
      </c>
      <c r="T3" s="208">
        <v>2463.3333333333335</v>
      </c>
      <c r="U3" s="208">
        <v>2731.666666666667</v>
      </c>
      <c r="V3" s="208">
        <v>841.33333333333337</v>
      </c>
      <c r="W3" s="208">
        <v>881.66666666666674</v>
      </c>
      <c r="X3" s="208">
        <v>871.66666666666674</v>
      </c>
      <c r="Y3" s="208">
        <v>680.83333333333337</v>
      </c>
      <c r="Z3" s="208">
        <v>1461.6666666666667</v>
      </c>
      <c r="AA3" s="208">
        <v>1250</v>
      </c>
      <c r="AB3" s="208">
        <v>1269</v>
      </c>
      <c r="AC3" s="208">
        <v>780</v>
      </c>
      <c r="AD3" s="208">
        <v>438.33333333333337</v>
      </c>
      <c r="AE3" s="208">
        <v>18741.428571428572</v>
      </c>
      <c r="AF3" s="208">
        <v>19156.012500000001</v>
      </c>
      <c r="AG3" s="208">
        <v>16979.300000000003</v>
      </c>
      <c r="AH3" s="208">
        <v>801.66666666666674</v>
      </c>
      <c r="AI3" s="208">
        <v>428</v>
      </c>
      <c r="AJ3" s="208">
        <v>1115</v>
      </c>
      <c r="AK3" s="208">
        <v>1962</v>
      </c>
      <c r="AL3" s="208">
        <v>949</v>
      </c>
      <c r="AM3" s="208">
        <v>1155</v>
      </c>
      <c r="AN3" s="208">
        <v>2049</v>
      </c>
      <c r="AO3" s="208">
        <v>1617.9666666666667</v>
      </c>
      <c r="AP3" s="208">
        <v>13047.142857142859</v>
      </c>
      <c r="AQ3" s="208">
        <v>4191.666666666667</v>
      </c>
      <c r="AR3" s="208">
        <v>2063.1</v>
      </c>
      <c r="AS3" s="208">
        <v>990</v>
      </c>
      <c r="AT3" s="208">
        <v>961.66666666666674</v>
      </c>
      <c r="AU3" s="208">
        <v>1863.3333333333335</v>
      </c>
      <c r="AV3" s="208">
        <v>1850</v>
      </c>
      <c r="AW3" s="208">
        <v>2338.3333333333335</v>
      </c>
      <c r="AX3" s="208">
        <v>11835.714285714286</v>
      </c>
      <c r="AY3" s="208">
        <v>3293.3333333333335</v>
      </c>
      <c r="AZ3" s="208">
        <v>3400</v>
      </c>
      <c r="BA3" s="208">
        <v>15757.333333333334</v>
      </c>
      <c r="BB3" s="208">
        <v>39095.425000000003</v>
      </c>
      <c r="BC3" s="208">
        <v>9912.8571428571431</v>
      </c>
      <c r="BD3" s="208">
        <v>80320.800000000003</v>
      </c>
      <c r="BE3" s="208">
        <v>881.00000000000011</v>
      </c>
      <c r="BF3" s="208">
        <v>5176.666666666667</v>
      </c>
      <c r="BG3" s="208">
        <v>3846.1538461538462</v>
      </c>
      <c r="BH3" s="208">
        <v>6538.3333333333339</v>
      </c>
      <c r="BI3" s="208">
        <v>6416.666666666667</v>
      </c>
      <c r="BJ3" s="208">
        <v>5753.3333333333339</v>
      </c>
      <c r="BK3" s="208">
        <v>2676.666666666667</v>
      </c>
      <c r="BL3" s="208">
        <v>3111.5136000000002</v>
      </c>
      <c r="BM3" s="208">
        <v>12700</v>
      </c>
      <c r="BN3" s="208">
        <v>39571.428571428572</v>
      </c>
      <c r="BO3" s="208">
        <v>11605</v>
      </c>
      <c r="BP3" s="208">
        <v>8203.3333333333339</v>
      </c>
      <c r="BQ3" s="208">
        <v>11516.666666666668</v>
      </c>
      <c r="BR3" s="208">
        <v>10753</v>
      </c>
      <c r="BS3" s="208">
        <v>3750</v>
      </c>
      <c r="BT3" s="208">
        <v>1543</v>
      </c>
      <c r="BU3" s="208">
        <v>810</v>
      </c>
      <c r="BV3" s="218">
        <v>30503.333333333332</v>
      </c>
      <c r="BW3" s="218">
        <v>5649.1723999999995</v>
      </c>
      <c r="BX3" s="218">
        <v>2426.5</v>
      </c>
      <c r="BY3" s="218">
        <v>11443.333333333334</v>
      </c>
      <c r="BZ3" s="218">
        <v>5185</v>
      </c>
      <c r="CA3" s="215">
        <f>SUM(D3:BZ3)</f>
        <v>574795.0536366303</v>
      </c>
      <c r="CB3" s="234"/>
      <c r="CC3" s="233"/>
      <c r="CD3" s="233"/>
      <c r="CE3" s="226"/>
    </row>
    <row r="4" spans="1:84" s="161" customFormat="1" x14ac:dyDescent="0.25">
      <c r="B4" s="435" t="s">
        <v>214</v>
      </c>
      <c r="C4" s="435"/>
      <c r="D4" s="207">
        <f>VLOOKUP('CAM with escalation - RIL'!D$3,'LCC-RR - client'!$F$5:$Y$87,20,FALSE)</f>
        <v>44256</v>
      </c>
      <c r="E4" s="207">
        <f>VLOOKUP('CAM with escalation - RIL'!E$3,'LCC-RR - client'!$F$5:$Y$87,20,FALSE)</f>
        <v>44254</v>
      </c>
      <c r="F4" s="207">
        <f>VLOOKUP('CAM with escalation - RIL'!F$3,'LCC-RR - client'!$F$5:$Y$87,20,FALSE)</f>
        <v>42421</v>
      </c>
      <c r="G4" s="207">
        <f>VLOOKUP('CAM with escalation - RIL'!G$3,'LCC-RR - client'!$F$5:$Y$87,20,FALSE)</f>
        <v>42721</v>
      </c>
      <c r="H4" s="207">
        <f>VLOOKUP('CAM with escalation - RIL'!H$3,'LCC-RR - client'!$F$5:$Y$87,20,FALSE)</f>
        <v>42494</v>
      </c>
      <c r="I4" s="207">
        <f>VLOOKUP('CAM with escalation - RIL'!I$3,'LCC-RR - client'!$F$5:$Y$87,20,FALSE)</f>
        <v>42557</v>
      </c>
      <c r="J4" s="207">
        <f>VLOOKUP('CAM with escalation - RIL'!J$3,'LCC-RR - client'!$F$5:$Y$87,20,FALSE)</f>
        <v>45139</v>
      </c>
      <c r="K4" s="207">
        <f>VLOOKUP('CAM with escalation - RIL'!K$3,'LCC-RR - client'!$F$5:$Y$87,20,FALSE)</f>
        <v>45261</v>
      </c>
      <c r="L4" s="207">
        <f>VLOOKUP('CAM with escalation - RIL'!L$3,'LCC-RR - client'!$F$5:$Y$87,20,FALSE)</f>
        <v>42971</v>
      </c>
      <c r="M4" s="207">
        <f>VLOOKUP('CAM with escalation - RIL'!M$3,'LCC-RR - client'!$F$5:$Y$87,20,FALSE)</f>
        <v>43651</v>
      </c>
      <c r="N4" s="207">
        <f>VLOOKUP('CAM with escalation - RIL'!N$3,'LCC-RR - client'!$F$5:$Y$87,20,FALSE)</f>
        <v>42845</v>
      </c>
      <c r="O4" s="207">
        <f>VLOOKUP('CAM with escalation - RIL'!O$3,'LCC-RR - client'!$F$5:$Y$87,20,FALSE)</f>
        <v>44911</v>
      </c>
      <c r="P4" s="207">
        <f>VLOOKUP('CAM with escalation - RIL'!P$3,'LCC-RR - client'!$F$5:$Y$87,20,FALSE)</f>
        <v>43654</v>
      </c>
      <c r="Q4" s="207">
        <f>VLOOKUP('CAM with escalation - RIL'!Q$3,'LCC-RR - client'!$F$5:$Y$87,20,FALSE)</f>
        <v>43255</v>
      </c>
      <c r="R4" s="207">
        <f>VLOOKUP('CAM with escalation - RIL'!R$3,'LCC-RR - client'!$F$5:$Y$87,20,FALSE)</f>
        <v>42741</v>
      </c>
      <c r="S4" s="207">
        <f>VLOOKUP('CAM with escalation - RIL'!S$3,'LCC-RR - client'!$F$5:$Y$87,20,FALSE)</f>
        <v>44764</v>
      </c>
      <c r="T4" s="207">
        <f>VLOOKUP('CAM with escalation - RIL'!T$3,'LCC-RR - client'!$F$5:$Y$87,20,FALSE)</f>
        <v>43647</v>
      </c>
      <c r="U4" s="207">
        <f>VLOOKUP('CAM with escalation - RIL'!U$3,'LCC-RR - client'!$F$5:$Y$87,20,FALSE)</f>
        <v>43647</v>
      </c>
      <c r="V4" s="207">
        <f>VLOOKUP('CAM with escalation - RIL'!V$3,'LCC-RR - client'!$F$5:$Y$87,20,FALSE)</f>
        <v>42731</v>
      </c>
      <c r="W4" s="207">
        <f>VLOOKUP('CAM with escalation - RIL'!W$3,'LCC-RR - client'!$F$5:$Y$87,20,FALSE)</f>
        <v>44290</v>
      </c>
      <c r="X4" s="207">
        <f>VLOOKUP('CAM with escalation - RIL'!X$3,'LCC-RR - client'!$F$5:$Y$87,20,FALSE)</f>
        <v>43175</v>
      </c>
      <c r="Y4" s="207">
        <f>VLOOKUP('CAM with escalation - RIL'!Y$3,'LCC-RR - client'!$F$5:$Y$87,20,FALSE)</f>
        <v>44604</v>
      </c>
      <c r="Z4" s="207">
        <f>VLOOKUP('CAM with escalation - RIL'!Z$3,'LCC-RR - client'!$F$5:$Y$87,20,FALSE)</f>
        <v>42734</v>
      </c>
      <c r="AA4" s="207">
        <f>VLOOKUP('CAM with escalation - RIL'!AA$3,'LCC-RR - client'!$F$5:$Y$87,20,FALSE)</f>
        <v>45199</v>
      </c>
      <c r="AB4" s="207">
        <f>VLOOKUP('CAM with escalation - RIL'!AB$3,'LCC-RR - client'!$F$5:$Y$87,20,FALSE)</f>
        <v>44713</v>
      </c>
      <c r="AC4" s="207">
        <f>VLOOKUP('CAM with escalation - RIL'!AC$3,'LCC-RR - client'!$F$5:$Y$87,20,FALSE)</f>
        <v>42862</v>
      </c>
      <c r="AD4" s="207">
        <f>VLOOKUP('CAM with escalation - RIL'!AD$3,'LCC-RR - client'!$F$5:$Y$87,20,FALSE)</f>
        <v>43716</v>
      </c>
      <c r="AE4" s="207">
        <f>VLOOKUP('CAM with escalation - RIL'!AE$3,'LCC-RR - client'!$F$5:$Y$87,20,FALSE)</f>
        <v>42886</v>
      </c>
      <c r="AF4" s="207">
        <f>VLOOKUP('CAM with escalation - RIL'!AF$3,'LCC-RR - client'!$F$5:$Y$87,20,FALSE)</f>
        <v>42513</v>
      </c>
      <c r="AG4" s="207">
        <f>VLOOKUP('CAM with escalation - RIL'!AG$3,'LCC-RR - client'!$F$5:$Y$87,20,FALSE)</f>
        <v>42491</v>
      </c>
      <c r="AH4" s="207">
        <f>VLOOKUP('CAM with escalation - RIL'!AH$3,'LCC-RR - client'!$F$5:$Y$87,20,FALSE)</f>
        <v>42531</v>
      </c>
      <c r="AI4" s="207">
        <f>VLOOKUP('CAM with escalation - RIL'!AI$3,'LCC-RR - client'!$F$5:$Y$87,20,FALSE)</f>
        <v>43248</v>
      </c>
      <c r="AJ4" s="207">
        <f>VLOOKUP('CAM with escalation - RIL'!AJ$3,'LCC-RR - client'!$F$5:$Y$87,20,FALSE)</f>
        <v>43605</v>
      </c>
      <c r="AK4" s="207">
        <f>VLOOKUP('CAM with escalation - RIL'!AK$3,'LCC-RR - client'!$F$5:$Y$87,20,FALSE)</f>
        <v>0</v>
      </c>
      <c r="AL4" s="207">
        <f>VLOOKUP('CAM with escalation - RIL'!AL$3,'LCC-RR - client'!$F$5:$Y$87,20,FALSE)</f>
        <v>43435</v>
      </c>
      <c r="AM4" s="207">
        <f>VLOOKUP('CAM with escalation - RIL'!AM$3,'LCC-RR - client'!$F$5:$Y$87,20,FALSE)</f>
        <v>44528</v>
      </c>
      <c r="AN4" s="207">
        <f>VLOOKUP('CAM with escalation - RIL'!AN$3,'LCC-RR - client'!$F$5:$Y$87,20,FALSE)</f>
        <v>44899</v>
      </c>
      <c r="AO4" s="207">
        <f>VLOOKUP('CAM with escalation - RIL'!AO$3,'LCC-RR - client'!$F$5:$Y$87,20,FALSE)</f>
        <v>42648</v>
      </c>
      <c r="AP4" s="207">
        <f>VLOOKUP('CAM with escalation - RIL'!AP$3,'LCC-RR - client'!$F$5:$Y$87,20,FALSE)</f>
        <v>42552</v>
      </c>
      <c r="AQ4" s="207">
        <f>VLOOKUP('CAM with escalation - RIL'!AQ$3,'LCC-RR - client'!$F$5:$Y$87,20,FALSE)</f>
        <v>42644</v>
      </c>
      <c r="AR4" s="207">
        <f>VLOOKUP('CAM with escalation - RIL'!AR$3,'LCC-RR - client'!$F$5:$Y$87,20,FALSE)</f>
        <v>43574</v>
      </c>
      <c r="AS4" s="207">
        <f>VLOOKUP('CAM with escalation - RIL'!AS$3,'LCC-RR - client'!$F$5:$Y$87,20,FALSE)</f>
        <v>44649</v>
      </c>
      <c r="AT4" s="207">
        <f>VLOOKUP('CAM with escalation - RIL'!AT$3,'LCC-RR - client'!$F$5:$Y$87,20,FALSE)</f>
        <v>42679</v>
      </c>
      <c r="AU4" s="207">
        <f>VLOOKUP('CAM with escalation - RIL'!AU$3,'LCC-RR - client'!$F$5:$Y$87,20,FALSE)</f>
        <v>42548</v>
      </c>
      <c r="AV4" s="207">
        <f>VLOOKUP('CAM with escalation - RIL'!AV$3,'LCC-RR - client'!$F$5:$Y$87,20,FALSE)</f>
        <v>42546</v>
      </c>
      <c r="AW4" s="207">
        <f>VLOOKUP('CAM with escalation - RIL'!AW$3,'LCC-RR - client'!$F$5:$Y$87,20,FALSE)</f>
        <v>42566</v>
      </c>
      <c r="AX4" s="207">
        <f>VLOOKUP('CAM with escalation - RIL'!AX$3,'LCC-RR - client'!$F$5:$Y$87,20,FALSE)</f>
        <v>42517</v>
      </c>
      <c r="AY4" s="207">
        <f>VLOOKUP('CAM with escalation - RIL'!AY$3,'LCC-RR - client'!$F$5:$Y$87,20,FALSE)</f>
        <v>42623</v>
      </c>
      <c r="AZ4" s="207">
        <f>VLOOKUP('CAM with escalation - RIL'!AZ$3,'LCC-RR - client'!$F$5:$Y$87,20,FALSE)</f>
        <v>43231</v>
      </c>
      <c r="BA4" s="207">
        <f>VLOOKUP('CAM with escalation - RIL'!BA$3,'LCC-RR - client'!$F$5:$Y$87,20,FALSE)</f>
        <v>44560</v>
      </c>
      <c r="BB4" s="207">
        <f>VLOOKUP('CAM with escalation - RIL'!BB$3,'LCC-RR - client'!$F$5:$Y$87,20,FALSE)</f>
        <v>42513</v>
      </c>
      <c r="BC4" s="207">
        <f>VLOOKUP('CAM with escalation - RIL'!BC$3,'LCC-RR - client'!$F$5:$Y$87,20,FALSE)</f>
        <v>42491</v>
      </c>
      <c r="BD4" s="207">
        <f>VLOOKUP('CAM with escalation - RIL'!BD$3,'LCC-RR - client'!$F$5:$Y$87,20,FALSE)</f>
        <v>42457</v>
      </c>
      <c r="BE4" s="207">
        <f>VLOOKUP('CAM with escalation - RIL'!BE$3,'LCC-RR - client'!$F$5:$Y$87,20,FALSE)</f>
        <v>42760</v>
      </c>
      <c r="BF4" s="207">
        <f>VLOOKUP('CAM with escalation - RIL'!BF$3,'LCC-RR - client'!$F$5:$Y$87,20,FALSE)</f>
        <v>42602</v>
      </c>
      <c r="BG4" s="207">
        <f>VLOOKUP('CAM with escalation - RIL'!BG$3,'LCC-RR - client'!$F$5:$Y$87,20,FALSE)</f>
        <v>43777</v>
      </c>
      <c r="BH4" s="207">
        <f>VLOOKUP('CAM with escalation - RIL'!BH$3,'LCC-RR - client'!$F$5:$Y$87,20,FALSE)</f>
        <v>42565</v>
      </c>
      <c r="BI4" s="207">
        <f>VLOOKUP('CAM with escalation - RIL'!BI$3,'LCC-RR - client'!$F$5:$Y$87,20,FALSE)</f>
        <v>42654</v>
      </c>
      <c r="BJ4" s="207">
        <f>VLOOKUP('CAM with escalation - RIL'!BJ$3,'LCC-RR - client'!$F$5:$Y$87,20,FALSE)</f>
        <v>42716</v>
      </c>
      <c r="BK4" s="207">
        <f>VLOOKUP('CAM with escalation - RIL'!BK$3,'LCC-RR - client'!$F$5:$Y$87,20,FALSE)</f>
        <v>42735</v>
      </c>
      <c r="BL4" s="207">
        <f>VLOOKUP('CAM with escalation - RIL'!BL$3,'LCC-RR - client'!$F$5:$Y$87,20,FALSE)</f>
        <v>44287</v>
      </c>
      <c r="BM4" s="207">
        <f>VLOOKUP('CAM with escalation - RIL'!BM$3,'LCC-RR - client'!$F$5:$Y$87,20,FALSE)</f>
        <v>43568</v>
      </c>
      <c r="BN4" s="207">
        <f>VLOOKUP('CAM with escalation - RIL'!BN$3,'LCC-RR - client'!$F$5:$Y$87,20,FALSE)</f>
        <v>42522</v>
      </c>
      <c r="BO4" s="207">
        <f>VLOOKUP('CAM with escalation - RIL'!BO$3,'LCC-RR - client'!$F$5:$Y$87,20,FALSE)</f>
        <v>43247</v>
      </c>
      <c r="BP4" s="207">
        <f>VLOOKUP('CAM with escalation - RIL'!BP$3,'LCC-RR - client'!$F$5:$Y$87,20,FALSE)</f>
        <v>43177</v>
      </c>
      <c r="BQ4" s="207">
        <f>VLOOKUP('CAM with escalation - RIL'!BQ$3,'LCC-RR - client'!$F$5:$Y$87,20,FALSE)</f>
        <v>43485</v>
      </c>
      <c r="BR4" s="207">
        <f>VLOOKUP('CAM with escalation - RIL'!BR$3,'LCC-RR - client'!$F$5:$Y$87,20,FALSE)</f>
        <v>43084</v>
      </c>
      <c r="BS4" s="207">
        <f>VLOOKUP('CAM with escalation - RIL'!BS$3,'LCC-RR - client'!$F$5:$Y$87,20,FALSE)</f>
        <v>43084</v>
      </c>
      <c r="BT4" s="207">
        <f>VLOOKUP('CAM with escalation - RIL'!BT$3,'LCC-RR - client'!$F$5:$Y$87,20,FALSE)</f>
        <v>43177</v>
      </c>
      <c r="BU4" s="207">
        <f>VLOOKUP('CAM with escalation - RIL'!BU$3,'LCC-RR - client'!$F$5:$Y$87,20,FALSE)</f>
        <v>43485</v>
      </c>
      <c r="BV4" s="218"/>
      <c r="BW4" s="218"/>
      <c r="BX4" s="218"/>
      <c r="BY4" s="218"/>
      <c r="BZ4" s="218"/>
      <c r="CA4" s="215"/>
      <c r="CB4" s="233"/>
      <c r="CC4" s="233"/>
      <c r="CD4" s="233"/>
      <c r="CE4" s="226"/>
    </row>
    <row r="5" spans="1:84" s="161" customFormat="1" x14ac:dyDescent="0.25">
      <c r="B5" s="435" t="s">
        <v>289</v>
      </c>
      <c r="C5" s="435"/>
      <c r="D5" s="213">
        <f>IF(DAY(D4)&lt;15,EOMONTH(D4,0),EOMONTH(D4,1))</f>
        <v>44286</v>
      </c>
      <c r="E5" s="213">
        <f t="shared" ref="E5:BP5" si="2">IF(DAY(E4)&lt;15,EOMONTH(E4,0),EOMONTH(E4,1))</f>
        <v>44286</v>
      </c>
      <c r="F5" s="213">
        <f t="shared" si="2"/>
        <v>42460</v>
      </c>
      <c r="G5" s="213">
        <f t="shared" si="2"/>
        <v>42766</v>
      </c>
      <c r="H5" s="213">
        <f t="shared" si="2"/>
        <v>42521</v>
      </c>
      <c r="I5" s="213">
        <f t="shared" si="2"/>
        <v>42582</v>
      </c>
      <c r="J5" s="213">
        <f t="shared" si="2"/>
        <v>45169</v>
      </c>
      <c r="K5" s="213">
        <f t="shared" si="2"/>
        <v>45291</v>
      </c>
      <c r="L5" s="213">
        <f t="shared" si="2"/>
        <v>43008</v>
      </c>
      <c r="M5" s="213">
        <f t="shared" si="2"/>
        <v>43677</v>
      </c>
      <c r="N5" s="213">
        <f t="shared" si="2"/>
        <v>42886</v>
      </c>
      <c r="O5" s="213">
        <f t="shared" si="2"/>
        <v>44957</v>
      </c>
      <c r="P5" s="213">
        <f t="shared" si="2"/>
        <v>43677</v>
      </c>
      <c r="Q5" s="213">
        <f t="shared" si="2"/>
        <v>43281</v>
      </c>
      <c r="R5" s="213">
        <f t="shared" si="2"/>
        <v>42766</v>
      </c>
      <c r="S5" s="213">
        <f t="shared" si="2"/>
        <v>44804</v>
      </c>
      <c r="T5" s="213">
        <f t="shared" si="2"/>
        <v>43677</v>
      </c>
      <c r="U5" s="213">
        <f t="shared" si="2"/>
        <v>43677</v>
      </c>
      <c r="V5" s="213">
        <f t="shared" si="2"/>
        <v>42766</v>
      </c>
      <c r="W5" s="213">
        <f t="shared" si="2"/>
        <v>44316</v>
      </c>
      <c r="X5" s="213">
        <f t="shared" si="2"/>
        <v>43220</v>
      </c>
      <c r="Y5" s="213">
        <f t="shared" si="2"/>
        <v>44620</v>
      </c>
      <c r="Z5" s="213">
        <f t="shared" si="2"/>
        <v>42766</v>
      </c>
      <c r="AA5" s="213">
        <f t="shared" si="2"/>
        <v>45230</v>
      </c>
      <c r="AB5" s="213">
        <f t="shared" si="2"/>
        <v>44742</v>
      </c>
      <c r="AC5" s="213">
        <f t="shared" si="2"/>
        <v>42886</v>
      </c>
      <c r="AD5" s="213">
        <f t="shared" si="2"/>
        <v>43738</v>
      </c>
      <c r="AE5" s="213">
        <f t="shared" si="2"/>
        <v>42916</v>
      </c>
      <c r="AF5" s="213">
        <f t="shared" si="2"/>
        <v>42551</v>
      </c>
      <c r="AG5" s="213">
        <f t="shared" si="2"/>
        <v>42521</v>
      </c>
      <c r="AH5" s="213">
        <f t="shared" si="2"/>
        <v>42551</v>
      </c>
      <c r="AI5" s="213">
        <f t="shared" si="2"/>
        <v>43281</v>
      </c>
      <c r="AJ5" s="213">
        <f t="shared" si="2"/>
        <v>43646</v>
      </c>
      <c r="AK5" s="213">
        <f t="shared" si="2"/>
        <v>31</v>
      </c>
      <c r="AL5" s="213">
        <f t="shared" si="2"/>
        <v>43465</v>
      </c>
      <c r="AM5" s="213">
        <f t="shared" si="2"/>
        <v>44561</v>
      </c>
      <c r="AN5" s="213">
        <f t="shared" si="2"/>
        <v>44926</v>
      </c>
      <c r="AO5" s="213">
        <f t="shared" si="2"/>
        <v>42674</v>
      </c>
      <c r="AP5" s="213">
        <f t="shared" si="2"/>
        <v>42582</v>
      </c>
      <c r="AQ5" s="213">
        <f t="shared" si="2"/>
        <v>42674</v>
      </c>
      <c r="AR5" s="213">
        <f t="shared" si="2"/>
        <v>43616</v>
      </c>
      <c r="AS5" s="213">
        <f t="shared" si="2"/>
        <v>44681</v>
      </c>
      <c r="AT5" s="213">
        <f t="shared" si="2"/>
        <v>42704</v>
      </c>
      <c r="AU5" s="213">
        <f t="shared" si="2"/>
        <v>42582</v>
      </c>
      <c r="AV5" s="213">
        <f t="shared" si="2"/>
        <v>42582</v>
      </c>
      <c r="AW5" s="213">
        <f t="shared" si="2"/>
        <v>42613</v>
      </c>
      <c r="AX5" s="213">
        <f t="shared" si="2"/>
        <v>42551</v>
      </c>
      <c r="AY5" s="213">
        <f t="shared" si="2"/>
        <v>42643</v>
      </c>
      <c r="AZ5" s="213">
        <f t="shared" si="2"/>
        <v>43251</v>
      </c>
      <c r="BA5" s="213">
        <f t="shared" si="2"/>
        <v>44592</v>
      </c>
      <c r="BB5" s="213">
        <f t="shared" si="2"/>
        <v>42551</v>
      </c>
      <c r="BC5" s="213">
        <f t="shared" si="2"/>
        <v>42521</v>
      </c>
      <c r="BD5" s="213">
        <f t="shared" si="2"/>
        <v>42490</v>
      </c>
      <c r="BE5" s="213">
        <f t="shared" si="2"/>
        <v>42794</v>
      </c>
      <c r="BF5" s="213">
        <f t="shared" si="2"/>
        <v>42643</v>
      </c>
      <c r="BG5" s="213">
        <f t="shared" si="2"/>
        <v>43799</v>
      </c>
      <c r="BH5" s="213">
        <f t="shared" si="2"/>
        <v>42582</v>
      </c>
      <c r="BI5" s="213">
        <f t="shared" si="2"/>
        <v>42674</v>
      </c>
      <c r="BJ5" s="213">
        <f t="shared" si="2"/>
        <v>42735</v>
      </c>
      <c r="BK5" s="213">
        <f t="shared" si="2"/>
        <v>42766</v>
      </c>
      <c r="BL5" s="213">
        <f t="shared" si="2"/>
        <v>44316</v>
      </c>
      <c r="BM5" s="213">
        <f t="shared" si="2"/>
        <v>43585</v>
      </c>
      <c r="BN5" s="213">
        <f t="shared" si="2"/>
        <v>42551</v>
      </c>
      <c r="BO5" s="213">
        <f t="shared" si="2"/>
        <v>43281</v>
      </c>
      <c r="BP5" s="213">
        <f t="shared" si="2"/>
        <v>43220</v>
      </c>
      <c r="BQ5" s="213">
        <f t="shared" ref="BQ5:BU5" si="3">IF(DAY(BQ4)&lt;15,EOMONTH(BQ4,0),EOMONTH(BQ4,1))</f>
        <v>43524</v>
      </c>
      <c r="BR5" s="213">
        <f t="shared" si="3"/>
        <v>43131</v>
      </c>
      <c r="BS5" s="213">
        <f t="shared" si="3"/>
        <v>43131</v>
      </c>
      <c r="BT5" s="213">
        <f t="shared" si="3"/>
        <v>43220</v>
      </c>
      <c r="BU5" s="213">
        <f t="shared" si="3"/>
        <v>43524</v>
      </c>
      <c r="BV5" s="219"/>
      <c r="BW5" s="219"/>
      <c r="BX5" s="219"/>
      <c r="BY5" s="219"/>
      <c r="BZ5" s="219"/>
      <c r="CA5" s="225"/>
      <c r="CB5" s="233"/>
      <c r="CC5" s="233"/>
      <c r="CD5" s="233"/>
      <c r="CE5" s="226"/>
    </row>
    <row r="6" spans="1:84" s="161" customFormat="1" x14ac:dyDescent="0.25">
      <c r="B6" s="435" t="s">
        <v>228</v>
      </c>
      <c r="C6" s="435"/>
      <c r="D6" s="208">
        <f>VLOOKUP('CAM with escalation - RIL'!D$3,'LCC-RR - client'!$F$5:$Y$87,18,FALSE)</f>
        <v>12</v>
      </c>
      <c r="E6" s="208">
        <f>VLOOKUP('CAM with escalation - RIL'!E$3,'LCC-RR - client'!$F$5:$Y$87,18,FALSE)</f>
        <v>5</v>
      </c>
      <c r="F6" s="208">
        <f>VLOOKUP('CAM with escalation - RIL'!F$3,'LCC-RR - client'!$F$5:$Y$87,18,FALSE)</f>
        <v>12</v>
      </c>
      <c r="G6" s="208">
        <f>VLOOKUP('CAM with escalation - RIL'!G$3,'LCC-RR - client'!$F$5:$Y$87,18,FALSE)</f>
        <v>9</v>
      </c>
      <c r="H6" s="208">
        <f>VLOOKUP('CAM with escalation - RIL'!H$3,'LCC-RR - client'!$F$5:$Y$87,18,FALSE)</f>
        <v>9</v>
      </c>
      <c r="I6" s="208">
        <f>VLOOKUP('CAM with escalation - RIL'!I$3,'LCC-RR - client'!$F$5:$Y$87,18,FALSE)</f>
        <v>9</v>
      </c>
      <c r="J6" s="208">
        <f>VLOOKUP('CAM with escalation - RIL'!J$3,'LCC-RR - client'!$F$5:$Y$87,18,FALSE)</f>
        <v>9</v>
      </c>
      <c r="K6" s="208">
        <f>VLOOKUP('CAM with escalation - RIL'!K$3,'LCC-RR - client'!$F$5:$Y$87,18,FALSE)</f>
        <v>9</v>
      </c>
      <c r="L6" s="208">
        <f>VLOOKUP('CAM with escalation - RIL'!L$3,'LCC-RR - client'!$F$5:$Y$87,18,FALSE)</f>
        <v>9</v>
      </c>
      <c r="M6" s="208">
        <f>VLOOKUP('CAM with escalation - RIL'!M$3,'LCC-RR - client'!$F$5:$Y$87,18,FALSE)</f>
        <v>9</v>
      </c>
      <c r="N6" s="208">
        <f>VLOOKUP('CAM with escalation - RIL'!N$3,'LCC-RR - client'!$F$5:$Y$87,18,FALSE)</f>
        <v>9</v>
      </c>
      <c r="O6" s="208">
        <f>VLOOKUP('CAM with escalation - RIL'!O$3,'LCC-RR - client'!$F$5:$Y$87,18,FALSE)</f>
        <v>10</v>
      </c>
      <c r="P6" s="208">
        <f>VLOOKUP('CAM with escalation - RIL'!P$3,'LCC-RR - client'!$F$5:$Y$87,18,FALSE)</f>
        <v>9</v>
      </c>
      <c r="Q6" s="208">
        <f>VLOOKUP('CAM with escalation - RIL'!Q$3,'LCC-RR - client'!$F$5:$Y$87,18,FALSE)</f>
        <v>9</v>
      </c>
      <c r="R6" s="208">
        <f>VLOOKUP('CAM with escalation - RIL'!R$3,'LCC-RR - client'!$F$5:$Y$87,18,FALSE)</f>
        <v>9</v>
      </c>
      <c r="S6" s="208">
        <f>VLOOKUP('CAM with escalation - RIL'!S$3,'LCC-RR - client'!$F$5:$Y$87,18,FALSE)</f>
        <v>9</v>
      </c>
      <c r="T6" s="208">
        <f>VLOOKUP('CAM with escalation - RIL'!T$3,'LCC-RR - client'!$F$5:$Y$87,18,FALSE)</f>
        <v>9</v>
      </c>
      <c r="U6" s="208">
        <f>VLOOKUP('CAM with escalation - RIL'!U$3,'LCC-RR - client'!$F$5:$Y$87,18,FALSE)</f>
        <v>9</v>
      </c>
      <c r="V6" s="208">
        <f>VLOOKUP('CAM with escalation - RIL'!V$3,'LCC-RR - client'!$F$5:$Y$87,18,FALSE)</f>
        <v>9</v>
      </c>
      <c r="W6" s="208">
        <f>VLOOKUP('CAM with escalation - RIL'!W$3,'LCC-RR - client'!$F$5:$Y$87,18,FALSE)</f>
        <v>9</v>
      </c>
      <c r="X6" s="208">
        <f>VLOOKUP('CAM with escalation - RIL'!X$3,'LCC-RR - client'!$F$5:$Y$87,18,FALSE)</f>
        <v>9</v>
      </c>
      <c r="Y6" s="208">
        <f>VLOOKUP('CAM with escalation - RIL'!Y$3,'LCC-RR - client'!$F$5:$Y$87,18,FALSE)</f>
        <v>9</v>
      </c>
      <c r="Z6" s="208">
        <f>VLOOKUP('CAM with escalation - RIL'!Z$3,'LCC-RR - client'!$F$5:$Y$87,18,FALSE)</f>
        <v>9</v>
      </c>
      <c r="AA6" s="208">
        <f>VLOOKUP('CAM with escalation - RIL'!AA$3,'LCC-RR - client'!$F$5:$Y$87,18,FALSE)</f>
        <v>9</v>
      </c>
      <c r="AB6" s="208">
        <f>VLOOKUP('CAM with escalation - RIL'!AB$3,'LCC-RR - client'!$F$5:$Y$87,18,FALSE)</f>
        <v>9</v>
      </c>
      <c r="AC6" s="208">
        <f>VLOOKUP('CAM with escalation - RIL'!AC$3,'LCC-RR - client'!$F$5:$Y$87,18,FALSE)</f>
        <v>9</v>
      </c>
      <c r="AD6" s="208">
        <f>VLOOKUP('CAM with escalation - RIL'!AD$3,'LCC-RR - client'!$F$5:$Y$87,18,FALSE)</f>
        <v>9</v>
      </c>
      <c r="AE6" s="208">
        <f>VLOOKUP('CAM with escalation - RIL'!AE$3,'LCC-RR - client'!$F$5:$Y$87,18,FALSE)</f>
        <v>15</v>
      </c>
      <c r="AF6" s="208">
        <f>VLOOKUP('CAM with escalation - RIL'!AF$3,'LCC-RR - client'!$F$5:$Y$87,18,FALSE)</f>
        <v>10</v>
      </c>
      <c r="AG6" s="208">
        <f>VLOOKUP('CAM with escalation - RIL'!AG$3,'LCC-RR - client'!$F$5:$Y$87,18,FALSE)</f>
        <v>9</v>
      </c>
      <c r="AH6" s="208">
        <f>VLOOKUP('CAM with escalation - RIL'!AH$3,'LCC-RR - client'!$F$5:$Y$87,18,FALSE)</f>
        <v>9</v>
      </c>
      <c r="AI6" s="208">
        <f>VLOOKUP('CAM with escalation - RIL'!AI$3,'LCC-RR - client'!$F$5:$Y$87,18,FALSE)</f>
        <v>9</v>
      </c>
      <c r="AJ6" s="208">
        <f>VLOOKUP('CAM with escalation - RIL'!AJ$3,'LCC-RR - client'!$F$5:$Y$87,18,FALSE)</f>
        <v>9</v>
      </c>
      <c r="AK6" s="208">
        <f>VLOOKUP('CAM with escalation - RIL'!AK$3,'LCC-RR - client'!$F$5:$Y$87,18,FALSE)</f>
        <v>15</v>
      </c>
      <c r="AL6" s="208">
        <f>VLOOKUP('CAM with escalation - RIL'!AL$3,'LCC-RR - client'!$F$5:$Y$87,18,FALSE)</f>
        <v>9</v>
      </c>
      <c r="AM6" s="208">
        <f>VLOOKUP('CAM with escalation - RIL'!AM$3,'LCC-RR - client'!$F$5:$Y$87,18,FALSE)</f>
        <v>9</v>
      </c>
      <c r="AN6" s="208">
        <f>VLOOKUP('CAM with escalation - RIL'!AN$3,'LCC-RR - client'!$F$5:$Y$87,18,FALSE)</f>
        <v>9</v>
      </c>
      <c r="AO6" s="208">
        <f>VLOOKUP('CAM with escalation - RIL'!AO$3,'LCC-RR - client'!$F$5:$Y$87,18,FALSE)</f>
        <v>9</v>
      </c>
      <c r="AP6" s="208">
        <f>VLOOKUP('CAM with escalation - RIL'!AP$3,'LCC-RR - client'!$F$5:$Y$87,18,FALSE)</f>
        <v>12</v>
      </c>
      <c r="AQ6" s="208">
        <f>VLOOKUP('CAM with escalation - RIL'!AQ$3,'LCC-RR - client'!$F$5:$Y$87,18,FALSE)</f>
        <v>9</v>
      </c>
      <c r="AR6" s="208">
        <f>VLOOKUP('CAM with escalation - RIL'!AR$3,'LCC-RR - client'!$F$5:$Y$87,18,FALSE)</f>
        <v>12</v>
      </c>
      <c r="AS6" s="208">
        <f>VLOOKUP('CAM with escalation - RIL'!AS$3,'LCC-RR - client'!$F$5:$Y$87,18,FALSE)</f>
        <v>9</v>
      </c>
      <c r="AT6" s="208">
        <f>VLOOKUP('CAM with escalation - RIL'!AT$3,'LCC-RR - client'!$F$5:$Y$87,18,FALSE)</f>
        <v>9</v>
      </c>
      <c r="AU6" s="208">
        <f>VLOOKUP('CAM with escalation - RIL'!AU$3,'LCC-RR - client'!$F$5:$Y$87,18,FALSE)</f>
        <v>9</v>
      </c>
      <c r="AV6" s="208">
        <f>VLOOKUP('CAM with escalation - RIL'!AV$3,'LCC-RR - client'!$F$5:$Y$87,18,FALSE)</f>
        <v>9</v>
      </c>
      <c r="AW6" s="208">
        <f>VLOOKUP('CAM with escalation - RIL'!AW$3,'LCC-RR - client'!$F$5:$Y$87,18,FALSE)</f>
        <v>9</v>
      </c>
      <c r="AX6" s="208">
        <f>VLOOKUP('CAM with escalation - RIL'!AX$3,'LCC-RR - client'!$F$5:$Y$87,18,FALSE)</f>
        <v>12</v>
      </c>
      <c r="AY6" s="208">
        <f>VLOOKUP('CAM with escalation - RIL'!AY$3,'LCC-RR - client'!$F$5:$Y$87,18,FALSE)</f>
        <v>9</v>
      </c>
      <c r="AZ6" s="208">
        <f>VLOOKUP('CAM with escalation - RIL'!AZ$3,'LCC-RR - client'!$F$5:$Y$87,18,FALSE)</f>
        <v>9</v>
      </c>
      <c r="BA6" s="208">
        <f>VLOOKUP('CAM with escalation - RIL'!BA$3,'LCC-RR - client'!$F$5:$Y$87,18,FALSE)</f>
        <v>12</v>
      </c>
      <c r="BB6" s="208">
        <f>VLOOKUP('CAM with escalation - RIL'!BB$3,'LCC-RR - client'!$F$5:$Y$87,18,FALSE)</f>
        <v>10</v>
      </c>
      <c r="BC6" s="208">
        <f>VLOOKUP('CAM with escalation - RIL'!BC$3,'LCC-RR - client'!$F$5:$Y$87,18,FALSE)</f>
        <v>9</v>
      </c>
      <c r="BD6" s="208">
        <f>VLOOKUP('CAM with escalation - RIL'!BD$3,'LCC-RR - client'!$F$5:$Y$87,18,FALSE)</f>
        <v>20</v>
      </c>
      <c r="BE6" s="208">
        <f>VLOOKUP('CAM with escalation - RIL'!BE$3,'LCC-RR - client'!$F$5:$Y$87,18,FALSE)</f>
        <v>9</v>
      </c>
      <c r="BF6" s="208">
        <f>VLOOKUP('CAM with escalation - RIL'!BF$3,'LCC-RR - client'!$F$5:$Y$87,18,FALSE)</f>
        <v>9</v>
      </c>
      <c r="BG6" s="208">
        <f>VLOOKUP('CAM with escalation - RIL'!BG$3,'LCC-RR - client'!$F$5:$Y$87,18,FALSE)</f>
        <v>9</v>
      </c>
      <c r="BH6" s="208">
        <f>VLOOKUP('CAM with escalation - RIL'!BH$3,'LCC-RR - client'!$F$5:$Y$87,18,FALSE)</f>
        <v>9</v>
      </c>
      <c r="BI6" s="208">
        <f>VLOOKUP('CAM with escalation - RIL'!BI$3,'LCC-RR - client'!$F$5:$Y$87,18,FALSE)</f>
        <v>12</v>
      </c>
      <c r="BJ6" s="208">
        <f>VLOOKUP('CAM with escalation - RIL'!BJ$3,'LCC-RR - client'!$F$5:$Y$87,18,FALSE)</f>
        <v>9</v>
      </c>
      <c r="BK6" s="208">
        <f>VLOOKUP('CAM with escalation - RIL'!BK$3,'LCC-RR - client'!$F$5:$Y$87,18,FALSE)</f>
        <v>9</v>
      </c>
      <c r="BL6" s="208">
        <f>VLOOKUP('CAM with escalation - RIL'!BL$3,'LCC-RR - client'!$F$5:$Y$87,18,FALSE)</f>
        <v>9</v>
      </c>
      <c r="BM6" s="208">
        <f>VLOOKUP('CAM with escalation - RIL'!BM$3,'LCC-RR - client'!$F$5:$Y$87,18,FALSE)</f>
        <v>12</v>
      </c>
      <c r="BN6" s="208">
        <f>VLOOKUP('CAM with escalation - RIL'!BN$3,'LCC-RR - client'!$F$5:$Y$87,18,FALSE)</f>
        <v>15</v>
      </c>
      <c r="BO6" s="208">
        <f>VLOOKUP('CAM with escalation - RIL'!BO$3,'LCC-RR - client'!$F$5:$Y$87,18,FALSE)</f>
        <v>12</v>
      </c>
      <c r="BP6" s="208">
        <f>VLOOKUP('CAM with escalation - RIL'!BP$3,'LCC-RR - client'!$F$5:$Y$87,18,FALSE)</f>
        <v>9</v>
      </c>
      <c r="BQ6" s="208">
        <f>VLOOKUP('CAM with escalation - RIL'!BQ$3,'LCC-RR - client'!$F$5:$Y$87,18,FALSE)</f>
        <v>9</v>
      </c>
      <c r="BR6" s="208">
        <f>VLOOKUP('CAM with escalation - RIL'!BR$3,'LCC-RR - client'!$F$5:$Y$87,18,FALSE)</f>
        <v>9</v>
      </c>
      <c r="BS6" s="208">
        <f>VLOOKUP('CAM with escalation - RIL'!BS$3,'LCC-RR - client'!$F$5:$Y$87,18,FALSE)</f>
        <v>9</v>
      </c>
      <c r="BT6" s="208">
        <f>VLOOKUP('CAM with escalation - RIL'!BT$3,'LCC-RR - client'!$F$5:$Y$87,18,FALSE)</f>
        <v>9</v>
      </c>
      <c r="BU6" s="208">
        <f>VLOOKUP('CAM with escalation - RIL'!BU$3,'LCC-RR - client'!$F$5:$Y$87,18,FALSE)</f>
        <v>9</v>
      </c>
      <c r="BV6" s="219"/>
      <c r="BW6" s="219"/>
      <c r="BX6" s="219"/>
      <c r="BY6" s="219"/>
      <c r="BZ6" s="219"/>
      <c r="CA6" s="225"/>
      <c r="CB6" s="233"/>
      <c r="CC6" s="233"/>
      <c r="CD6" s="233"/>
      <c r="CE6" s="226"/>
    </row>
    <row r="7" spans="1:84" s="161" customFormat="1" x14ac:dyDescent="0.25">
      <c r="B7" s="435" t="s">
        <v>215</v>
      </c>
      <c r="C7" s="435"/>
      <c r="D7" s="207">
        <f>EDATE(D4,D6*12)-1</f>
        <v>48638</v>
      </c>
      <c r="E7" s="207">
        <f t="shared" ref="E7:BP7" si="4">EDATE(E4,E6*12)-1</f>
        <v>46079</v>
      </c>
      <c r="F7" s="207">
        <f t="shared" si="4"/>
        <v>46803</v>
      </c>
      <c r="G7" s="207">
        <f t="shared" si="4"/>
        <v>46007</v>
      </c>
      <c r="H7" s="207">
        <f t="shared" si="4"/>
        <v>45780</v>
      </c>
      <c r="I7" s="207">
        <f t="shared" si="4"/>
        <v>45843</v>
      </c>
      <c r="J7" s="207">
        <f t="shared" si="4"/>
        <v>48426</v>
      </c>
      <c r="K7" s="207">
        <f t="shared" si="4"/>
        <v>48548</v>
      </c>
      <c r="L7" s="207">
        <f t="shared" si="4"/>
        <v>46257</v>
      </c>
      <c r="M7" s="207">
        <f t="shared" si="4"/>
        <v>46938</v>
      </c>
      <c r="N7" s="207">
        <f t="shared" si="4"/>
        <v>46131</v>
      </c>
      <c r="O7" s="207">
        <f t="shared" si="4"/>
        <v>48563</v>
      </c>
      <c r="P7" s="207">
        <f t="shared" si="4"/>
        <v>46941</v>
      </c>
      <c r="Q7" s="207">
        <f t="shared" si="4"/>
        <v>46541</v>
      </c>
      <c r="R7" s="207">
        <f t="shared" si="4"/>
        <v>46027</v>
      </c>
      <c r="S7" s="207">
        <f t="shared" si="4"/>
        <v>48050</v>
      </c>
      <c r="T7" s="207">
        <f t="shared" si="4"/>
        <v>46934</v>
      </c>
      <c r="U7" s="207">
        <f t="shared" si="4"/>
        <v>46934</v>
      </c>
      <c r="V7" s="207">
        <f t="shared" si="4"/>
        <v>46017</v>
      </c>
      <c r="W7" s="207">
        <f t="shared" si="4"/>
        <v>47576</v>
      </c>
      <c r="X7" s="207">
        <f t="shared" si="4"/>
        <v>46461</v>
      </c>
      <c r="Y7" s="207">
        <f t="shared" si="4"/>
        <v>47890</v>
      </c>
      <c r="Z7" s="207">
        <f t="shared" si="4"/>
        <v>46020</v>
      </c>
      <c r="AA7" s="207">
        <f t="shared" si="4"/>
        <v>48486</v>
      </c>
      <c r="AB7" s="207">
        <f t="shared" si="4"/>
        <v>47999</v>
      </c>
      <c r="AC7" s="207">
        <f t="shared" si="4"/>
        <v>46148</v>
      </c>
      <c r="AD7" s="207">
        <f t="shared" si="4"/>
        <v>47003</v>
      </c>
      <c r="AE7" s="207">
        <f t="shared" si="4"/>
        <v>48364</v>
      </c>
      <c r="AF7" s="207">
        <f t="shared" si="4"/>
        <v>46164</v>
      </c>
      <c r="AG7" s="207">
        <f t="shared" si="4"/>
        <v>45777</v>
      </c>
      <c r="AH7" s="207">
        <f t="shared" si="4"/>
        <v>45817</v>
      </c>
      <c r="AI7" s="207">
        <f t="shared" si="4"/>
        <v>46534</v>
      </c>
      <c r="AJ7" s="207">
        <f t="shared" si="4"/>
        <v>46892</v>
      </c>
      <c r="AK7" s="207">
        <f t="shared" si="4"/>
        <v>5478</v>
      </c>
      <c r="AL7" s="207">
        <f t="shared" si="4"/>
        <v>46721</v>
      </c>
      <c r="AM7" s="207">
        <f t="shared" si="4"/>
        <v>47814</v>
      </c>
      <c r="AN7" s="207">
        <f t="shared" si="4"/>
        <v>48185</v>
      </c>
      <c r="AO7" s="207">
        <f t="shared" si="4"/>
        <v>45934</v>
      </c>
      <c r="AP7" s="207">
        <f t="shared" si="4"/>
        <v>46934</v>
      </c>
      <c r="AQ7" s="207">
        <f t="shared" si="4"/>
        <v>45930</v>
      </c>
      <c r="AR7" s="207">
        <f t="shared" si="4"/>
        <v>47956</v>
      </c>
      <c r="AS7" s="207">
        <f t="shared" si="4"/>
        <v>47935</v>
      </c>
      <c r="AT7" s="207">
        <f t="shared" si="4"/>
        <v>45965</v>
      </c>
      <c r="AU7" s="207">
        <f t="shared" si="4"/>
        <v>45834</v>
      </c>
      <c r="AV7" s="207">
        <f t="shared" si="4"/>
        <v>45832</v>
      </c>
      <c r="AW7" s="207">
        <f t="shared" si="4"/>
        <v>45852</v>
      </c>
      <c r="AX7" s="207">
        <f t="shared" si="4"/>
        <v>46899</v>
      </c>
      <c r="AY7" s="207">
        <f t="shared" si="4"/>
        <v>45909</v>
      </c>
      <c r="AZ7" s="207">
        <f t="shared" si="4"/>
        <v>46517</v>
      </c>
      <c r="BA7" s="207">
        <f t="shared" si="4"/>
        <v>48942</v>
      </c>
      <c r="BB7" s="207">
        <f t="shared" si="4"/>
        <v>46164</v>
      </c>
      <c r="BC7" s="207">
        <f t="shared" si="4"/>
        <v>45777</v>
      </c>
      <c r="BD7" s="207">
        <f t="shared" si="4"/>
        <v>49761</v>
      </c>
      <c r="BE7" s="207">
        <f t="shared" si="4"/>
        <v>46046</v>
      </c>
      <c r="BF7" s="207">
        <f t="shared" si="4"/>
        <v>45888</v>
      </c>
      <c r="BG7" s="207">
        <f t="shared" si="4"/>
        <v>47064</v>
      </c>
      <c r="BH7" s="207">
        <f t="shared" si="4"/>
        <v>45851</v>
      </c>
      <c r="BI7" s="207">
        <f t="shared" si="4"/>
        <v>47036</v>
      </c>
      <c r="BJ7" s="207">
        <f t="shared" si="4"/>
        <v>46002</v>
      </c>
      <c r="BK7" s="207">
        <f t="shared" si="4"/>
        <v>46021</v>
      </c>
      <c r="BL7" s="207">
        <f t="shared" si="4"/>
        <v>47573</v>
      </c>
      <c r="BM7" s="207">
        <f t="shared" si="4"/>
        <v>47950</v>
      </c>
      <c r="BN7" s="207">
        <f t="shared" si="4"/>
        <v>47999</v>
      </c>
      <c r="BO7" s="207">
        <f t="shared" si="4"/>
        <v>47629</v>
      </c>
      <c r="BP7" s="207">
        <f t="shared" si="4"/>
        <v>46463</v>
      </c>
      <c r="BQ7" s="207">
        <f t="shared" ref="BQ7:BU7" si="5">EDATE(BQ4,BQ6*12)-1</f>
        <v>46771</v>
      </c>
      <c r="BR7" s="207">
        <f t="shared" si="5"/>
        <v>46370</v>
      </c>
      <c r="BS7" s="207">
        <f t="shared" si="5"/>
        <v>46370</v>
      </c>
      <c r="BT7" s="207">
        <f t="shared" si="5"/>
        <v>46463</v>
      </c>
      <c r="BU7" s="207">
        <f t="shared" si="5"/>
        <v>46771</v>
      </c>
      <c r="BV7" s="219"/>
      <c r="BW7" s="219"/>
      <c r="BX7" s="219"/>
      <c r="BY7" s="219"/>
      <c r="BZ7" s="219"/>
      <c r="CA7" s="225"/>
      <c r="CB7" s="233"/>
      <c r="CC7" s="233"/>
      <c r="CD7" s="233"/>
      <c r="CE7" s="226"/>
    </row>
    <row r="8" spans="1:84" s="161" customFormat="1" hidden="1" x14ac:dyDescent="0.25">
      <c r="A8" s="206">
        <f ca="1">TODAY()</f>
        <v>45365</v>
      </c>
      <c r="B8" s="220" t="s">
        <v>216</v>
      </c>
      <c r="C8" s="220"/>
      <c r="D8" s="212">
        <f ca="1">+(D7-$A$8)/365</f>
        <v>8.9671232876712335</v>
      </c>
      <c r="E8" s="212">
        <f t="shared" ref="E8:BP8" ca="1" si="6">+(E7-$A$8)/365</f>
        <v>1.9561643835616438</v>
      </c>
      <c r="F8" s="212">
        <f t="shared" ca="1" si="6"/>
        <v>3.9397260273972603</v>
      </c>
      <c r="G8" s="212">
        <f t="shared" ca="1" si="6"/>
        <v>1.7589041095890412</v>
      </c>
      <c r="H8" s="212">
        <f t="shared" ca="1" si="6"/>
        <v>1.1369863013698631</v>
      </c>
      <c r="I8" s="212">
        <f t="shared" ca="1" si="6"/>
        <v>1.3095890410958904</v>
      </c>
      <c r="J8" s="212">
        <f t="shared" ca="1" si="6"/>
        <v>8.3863013698630144</v>
      </c>
      <c r="K8" s="212">
        <f t="shared" ca="1" si="6"/>
        <v>8.7205479452054799</v>
      </c>
      <c r="L8" s="212">
        <f t="shared" ca="1" si="6"/>
        <v>2.4438356164383563</v>
      </c>
      <c r="M8" s="212">
        <f t="shared" ca="1" si="6"/>
        <v>4.3095890410958901</v>
      </c>
      <c r="N8" s="212">
        <f t="shared" ca="1" si="6"/>
        <v>2.0986301369863014</v>
      </c>
      <c r="O8" s="212">
        <f t="shared" ca="1" si="6"/>
        <v>8.7616438356164377</v>
      </c>
      <c r="P8" s="212">
        <f t="shared" ca="1" si="6"/>
        <v>4.3178082191780822</v>
      </c>
      <c r="Q8" s="212">
        <f t="shared" ca="1" si="6"/>
        <v>3.2219178082191782</v>
      </c>
      <c r="R8" s="212">
        <f t="shared" ca="1" si="6"/>
        <v>1.8136986301369864</v>
      </c>
      <c r="S8" s="212">
        <f t="shared" ca="1" si="6"/>
        <v>7.3561643835616435</v>
      </c>
      <c r="T8" s="212">
        <f t="shared" ca="1" si="6"/>
        <v>4.2986301369863016</v>
      </c>
      <c r="U8" s="212">
        <f t="shared" ca="1" si="6"/>
        <v>4.2986301369863016</v>
      </c>
      <c r="V8" s="212">
        <f t="shared" ca="1" si="6"/>
        <v>1.7863013698630137</v>
      </c>
      <c r="W8" s="212">
        <f t="shared" ca="1" si="6"/>
        <v>6.0575342465753428</v>
      </c>
      <c r="X8" s="212">
        <f t="shared" ca="1" si="6"/>
        <v>3.0027397260273974</v>
      </c>
      <c r="Y8" s="212">
        <f t="shared" ca="1" si="6"/>
        <v>6.9178082191780819</v>
      </c>
      <c r="Z8" s="212">
        <f t="shared" ca="1" si="6"/>
        <v>1.7945205479452055</v>
      </c>
      <c r="AA8" s="212">
        <f t="shared" ca="1" si="6"/>
        <v>8.5506849315068489</v>
      </c>
      <c r="AB8" s="212">
        <f t="shared" ca="1" si="6"/>
        <v>7.2164383561643834</v>
      </c>
      <c r="AC8" s="212">
        <f t="shared" ca="1" si="6"/>
        <v>2.1452054794520548</v>
      </c>
      <c r="AD8" s="212">
        <f t="shared" ca="1" si="6"/>
        <v>4.4876712328767123</v>
      </c>
      <c r="AE8" s="212">
        <f t="shared" ca="1" si="6"/>
        <v>8.2164383561643834</v>
      </c>
      <c r="AF8" s="212">
        <f t="shared" ca="1" si="6"/>
        <v>2.1890410958904107</v>
      </c>
      <c r="AG8" s="212">
        <f t="shared" ca="1" si="6"/>
        <v>1.1287671232876713</v>
      </c>
      <c r="AH8" s="212">
        <f t="shared" ca="1" si="6"/>
        <v>1.2383561643835617</v>
      </c>
      <c r="AI8" s="212">
        <f t="shared" ca="1" si="6"/>
        <v>3.2027397260273971</v>
      </c>
      <c r="AJ8" s="212">
        <f t="shared" ca="1" si="6"/>
        <v>4.183561643835616</v>
      </c>
      <c r="AK8" s="212">
        <f t="shared" ca="1" si="6"/>
        <v>-109.27945205479452</v>
      </c>
      <c r="AL8" s="212">
        <f t="shared" ca="1" si="6"/>
        <v>3.7150684931506848</v>
      </c>
      <c r="AM8" s="212">
        <f t="shared" ca="1" si="6"/>
        <v>6.7095890410958905</v>
      </c>
      <c r="AN8" s="212">
        <f t="shared" ca="1" si="6"/>
        <v>7.7260273972602738</v>
      </c>
      <c r="AO8" s="212">
        <f t="shared" ca="1" si="6"/>
        <v>1.558904109589041</v>
      </c>
      <c r="AP8" s="212">
        <f t="shared" ca="1" si="6"/>
        <v>4.2986301369863016</v>
      </c>
      <c r="AQ8" s="212">
        <f t="shared" ca="1" si="6"/>
        <v>1.547945205479452</v>
      </c>
      <c r="AR8" s="212">
        <f t="shared" ca="1" si="6"/>
        <v>7.0986301369863014</v>
      </c>
      <c r="AS8" s="212">
        <f t="shared" ca="1" si="6"/>
        <v>7.0410958904109586</v>
      </c>
      <c r="AT8" s="212">
        <f t="shared" ca="1" si="6"/>
        <v>1.6438356164383561</v>
      </c>
      <c r="AU8" s="212">
        <f t="shared" ca="1" si="6"/>
        <v>1.284931506849315</v>
      </c>
      <c r="AV8" s="212">
        <f t="shared" ca="1" si="6"/>
        <v>1.2794520547945205</v>
      </c>
      <c r="AW8" s="212">
        <f t="shared" ca="1" si="6"/>
        <v>1.3342465753424657</v>
      </c>
      <c r="AX8" s="212">
        <f t="shared" ca="1" si="6"/>
        <v>4.2027397260273975</v>
      </c>
      <c r="AY8" s="212">
        <f t="shared" ca="1" si="6"/>
        <v>1.4904109589041097</v>
      </c>
      <c r="AZ8" s="212">
        <f t="shared" ca="1" si="6"/>
        <v>3.1561643835616437</v>
      </c>
      <c r="BA8" s="212">
        <f t="shared" ca="1" si="6"/>
        <v>9.8000000000000007</v>
      </c>
      <c r="BB8" s="212">
        <f t="shared" ca="1" si="6"/>
        <v>2.1890410958904107</v>
      </c>
      <c r="BC8" s="212">
        <f t="shared" ca="1" si="6"/>
        <v>1.1287671232876713</v>
      </c>
      <c r="BD8" s="212">
        <f t="shared" ca="1" si="6"/>
        <v>12.043835616438356</v>
      </c>
      <c r="BE8" s="212">
        <f t="shared" ca="1" si="6"/>
        <v>1.8657534246575342</v>
      </c>
      <c r="BF8" s="212">
        <f t="shared" ca="1" si="6"/>
        <v>1.4328767123287671</v>
      </c>
      <c r="BG8" s="212">
        <f t="shared" ca="1" si="6"/>
        <v>4.6547945205479451</v>
      </c>
      <c r="BH8" s="212">
        <f t="shared" ca="1" si="6"/>
        <v>1.3315068493150686</v>
      </c>
      <c r="BI8" s="212">
        <f t="shared" ca="1" si="6"/>
        <v>4.5780821917808217</v>
      </c>
      <c r="BJ8" s="212">
        <f t="shared" ca="1" si="6"/>
        <v>1.7452054794520548</v>
      </c>
      <c r="BK8" s="212">
        <f t="shared" ca="1" si="6"/>
        <v>1.7972602739726027</v>
      </c>
      <c r="BL8" s="212">
        <f t="shared" ca="1" si="6"/>
        <v>6.0493150684931507</v>
      </c>
      <c r="BM8" s="212">
        <f t="shared" ca="1" si="6"/>
        <v>7.0821917808219181</v>
      </c>
      <c r="BN8" s="212">
        <f t="shared" ca="1" si="6"/>
        <v>7.2164383561643834</v>
      </c>
      <c r="BO8" s="212">
        <f t="shared" ca="1" si="6"/>
        <v>6.2027397260273975</v>
      </c>
      <c r="BP8" s="212">
        <f t="shared" ca="1" si="6"/>
        <v>3.0082191780821916</v>
      </c>
      <c r="BQ8" s="212">
        <f ca="1">+(BQ7-$A$8)/365</f>
        <v>3.8520547945205479</v>
      </c>
      <c r="BR8" s="212">
        <f ca="1">+(BR7-$A$8)/365</f>
        <v>2.7534246575342465</v>
      </c>
      <c r="BS8" s="212">
        <f ca="1">+(BS7-$A$8)/365</f>
        <v>2.7534246575342465</v>
      </c>
      <c r="BT8" s="212">
        <f ca="1">+(BT7-$A$8)/365</f>
        <v>3.0082191780821916</v>
      </c>
      <c r="BU8" s="212">
        <f ca="1">+(BU7-$A$8)/365</f>
        <v>3.8520547945205479</v>
      </c>
      <c r="BV8" s="219"/>
      <c r="BW8" s="219"/>
      <c r="BX8" s="219"/>
      <c r="BY8" s="219"/>
      <c r="BZ8" s="219"/>
      <c r="CA8" s="225"/>
      <c r="CB8" s="233"/>
      <c r="CC8" s="233"/>
      <c r="CD8" s="233"/>
      <c r="CE8" s="226"/>
    </row>
    <row r="9" spans="1:84" s="161" customFormat="1" ht="11.5" hidden="1" customHeight="1" x14ac:dyDescent="0.25">
      <c r="B9" s="435" t="s">
        <v>217</v>
      </c>
      <c r="C9" s="435"/>
      <c r="D9" s="211">
        <f>EOMONTH(EDATE(D5,36),0)</f>
        <v>45382</v>
      </c>
      <c r="E9" s="211">
        <f t="shared" ref="E9:BP9" si="7">EOMONTH(EDATE(E5,36),0)</f>
        <v>45382</v>
      </c>
      <c r="F9" s="211">
        <f t="shared" si="7"/>
        <v>43555</v>
      </c>
      <c r="G9" s="211">
        <f t="shared" si="7"/>
        <v>43861</v>
      </c>
      <c r="H9" s="211">
        <f t="shared" si="7"/>
        <v>43616</v>
      </c>
      <c r="I9" s="211">
        <f t="shared" si="7"/>
        <v>43677</v>
      </c>
      <c r="J9" s="211">
        <f t="shared" si="7"/>
        <v>46265</v>
      </c>
      <c r="K9" s="211">
        <f t="shared" si="7"/>
        <v>46387</v>
      </c>
      <c r="L9" s="211">
        <f t="shared" si="7"/>
        <v>44104</v>
      </c>
      <c r="M9" s="211">
        <f t="shared" si="7"/>
        <v>44773</v>
      </c>
      <c r="N9" s="211">
        <f t="shared" si="7"/>
        <v>43982</v>
      </c>
      <c r="O9" s="211">
        <f t="shared" si="7"/>
        <v>46053</v>
      </c>
      <c r="P9" s="211">
        <f t="shared" si="7"/>
        <v>44773</v>
      </c>
      <c r="Q9" s="211">
        <f t="shared" si="7"/>
        <v>44377</v>
      </c>
      <c r="R9" s="211">
        <f t="shared" si="7"/>
        <v>43861</v>
      </c>
      <c r="S9" s="211">
        <f t="shared" si="7"/>
        <v>45900</v>
      </c>
      <c r="T9" s="211">
        <f t="shared" si="7"/>
        <v>44773</v>
      </c>
      <c r="U9" s="211">
        <f t="shared" si="7"/>
        <v>44773</v>
      </c>
      <c r="V9" s="211">
        <f t="shared" si="7"/>
        <v>43861</v>
      </c>
      <c r="W9" s="211">
        <f t="shared" si="7"/>
        <v>45412</v>
      </c>
      <c r="X9" s="211">
        <f t="shared" si="7"/>
        <v>44316</v>
      </c>
      <c r="Y9" s="211">
        <f t="shared" si="7"/>
        <v>45716</v>
      </c>
      <c r="Z9" s="211">
        <f t="shared" si="7"/>
        <v>43861</v>
      </c>
      <c r="AA9" s="211">
        <f t="shared" si="7"/>
        <v>46326</v>
      </c>
      <c r="AB9" s="211">
        <f t="shared" si="7"/>
        <v>45838</v>
      </c>
      <c r="AC9" s="211">
        <f t="shared" si="7"/>
        <v>43982</v>
      </c>
      <c r="AD9" s="211">
        <f t="shared" si="7"/>
        <v>44834</v>
      </c>
      <c r="AE9" s="211">
        <f t="shared" si="7"/>
        <v>44012</v>
      </c>
      <c r="AF9" s="211">
        <f t="shared" si="7"/>
        <v>43646</v>
      </c>
      <c r="AG9" s="211">
        <f t="shared" si="7"/>
        <v>43616</v>
      </c>
      <c r="AH9" s="211">
        <f t="shared" si="7"/>
        <v>43646</v>
      </c>
      <c r="AI9" s="211">
        <f t="shared" si="7"/>
        <v>44377</v>
      </c>
      <c r="AJ9" s="211">
        <f t="shared" si="7"/>
        <v>44742</v>
      </c>
      <c r="AK9" s="211">
        <f t="shared" si="7"/>
        <v>1127</v>
      </c>
      <c r="AL9" s="211">
        <f t="shared" si="7"/>
        <v>44561</v>
      </c>
      <c r="AM9" s="211">
        <f t="shared" si="7"/>
        <v>45657</v>
      </c>
      <c r="AN9" s="211">
        <f t="shared" si="7"/>
        <v>46022</v>
      </c>
      <c r="AO9" s="211">
        <f t="shared" si="7"/>
        <v>43769</v>
      </c>
      <c r="AP9" s="211">
        <f t="shared" si="7"/>
        <v>43677</v>
      </c>
      <c r="AQ9" s="211">
        <f t="shared" si="7"/>
        <v>43769</v>
      </c>
      <c r="AR9" s="211">
        <f t="shared" si="7"/>
        <v>44712</v>
      </c>
      <c r="AS9" s="211">
        <f t="shared" si="7"/>
        <v>45777</v>
      </c>
      <c r="AT9" s="211">
        <f t="shared" si="7"/>
        <v>43799</v>
      </c>
      <c r="AU9" s="211">
        <f t="shared" si="7"/>
        <v>43677</v>
      </c>
      <c r="AV9" s="211">
        <f t="shared" si="7"/>
        <v>43677</v>
      </c>
      <c r="AW9" s="211">
        <f t="shared" si="7"/>
        <v>43708</v>
      </c>
      <c r="AX9" s="211">
        <f t="shared" si="7"/>
        <v>43646</v>
      </c>
      <c r="AY9" s="211">
        <f t="shared" si="7"/>
        <v>43738</v>
      </c>
      <c r="AZ9" s="211">
        <f t="shared" si="7"/>
        <v>44347</v>
      </c>
      <c r="BA9" s="211">
        <f t="shared" si="7"/>
        <v>45688</v>
      </c>
      <c r="BB9" s="211">
        <f t="shared" si="7"/>
        <v>43646</v>
      </c>
      <c r="BC9" s="211">
        <f t="shared" si="7"/>
        <v>43616</v>
      </c>
      <c r="BD9" s="211">
        <f t="shared" si="7"/>
        <v>43585</v>
      </c>
      <c r="BE9" s="211">
        <f t="shared" si="7"/>
        <v>43890</v>
      </c>
      <c r="BF9" s="211">
        <f t="shared" si="7"/>
        <v>43738</v>
      </c>
      <c r="BG9" s="211">
        <f t="shared" si="7"/>
        <v>44895</v>
      </c>
      <c r="BH9" s="211">
        <f t="shared" si="7"/>
        <v>43677</v>
      </c>
      <c r="BI9" s="211">
        <f t="shared" si="7"/>
        <v>43769</v>
      </c>
      <c r="BJ9" s="211">
        <f t="shared" si="7"/>
        <v>43830</v>
      </c>
      <c r="BK9" s="211">
        <f t="shared" si="7"/>
        <v>43861</v>
      </c>
      <c r="BL9" s="211">
        <f t="shared" si="7"/>
        <v>45412</v>
      </c>
      <c r="BM9" s="211">
        <f t="shared" si="7"/>
        <v>44681</v>
      </c>
      <c r="BN9" s="211">
        <f t="shared" si="7"/>
        <v>43646</v>
      </c>
      <c r="BO9" s="211">
        <f t="shared" si="7"/>
        <v>44377</v>
      </c>
      <c r="BP9" s="211">
        <f t="shared" si="7"/>
        <v>44316</v>
      </c>
      <c r="BQ9" s="211">
        <f t="shared" ref="BQ9:BU9" si="8">EOMONTH(EDATE(BQ5,36),0)</f>
        <v>44620</v>
      </c>
      <c r="BR9" s="211">
        <f t="shared" si="8"/>
        <v>44227</v>
      </c>
      <c r="BS9" s="211">
        <f t="shared" si="8"/>
        <v>44227</v>
      </c>
      <c r="BT9" s="211">
        <f t="shared" si="8"/>
        <v>44316</v>
      </c>
      <c r="BU9" s="211">
        <f t="shared" si="8"/>
        <v>44620</v>
      </c>
      <c r="BV9" s="219"/>
      <c r="BW9" s="219"/>
      <c r="BX9" s="219"/>
      <c r="BY9" s="219"/>
      <c r="BZ9" s="219"/>
      <c r="CA9" s="226"/>
      <c r="CB9" s="233"/>
      <c r="CC9" s="233"/>
      <c r="CD9" s="233"/>
      <c r="CE9" s="226"/>
    </row>
    <row r="10" spans="1:84" s="161" customFormat="1" ht="11.5" hidden="1" customHeight="1" x14ac:dyDescent="0.25">
      <c r="A10" s="161">
        <f>MATCH(D3,'LCC-RR - client'!F5:F87,0)</f>
        <v>1</v>
      </c>
      <c r="B10" s="435" t="s">
        <v>218</v>
      </c>
      <c r="C10" s="435"/>
      <c r="D10" s="211">
        <f t="shared" ref="D10:BO13" si="9">EOMONTH(EDATE(D9,36),0)</f>
        <v>46477</v>
      </c>
      <c r="E10" s="211">
        <f t="shared" si="9"/>
        <v>46477</v>
      </c>
      <c r="F10" s="211">
        <f t="shared" si="9"/>
        <v>44651</v>
      </c>
      <c r="G10" s="211">
        <f t="shared" si="9"/>
        <v>44957</v>
      </c>
      <c r="H10" s="211">
        <f t="shared" si="9"/>
        <v>44712</v>
      </c>
      <c r="I10" s="211">
        <f t="shared" si="9"/>
        <v>44773</v>
      </c>
      <c r="J10" s="211">
        <f t="shared" si="9"/>
        <v>47361</v>
      </c>
      <c r="K10" s="211">
        <f t="shared" si="9"/>
        <v>47483</v>
      </c>
      <c r="L10" s="211">
        <f t="shared" si="9"/>
        <v>45199</v>
      </c>
      <c r="M10" s="211">
        <f t="shared" si="9"/>
        <v>45869</v>
      </c>
      <c r="N10" s="211">
        <f t="shared" si="9"/>
        <v>45077</v>
      </c>
      <c r="O10" s="211">
        <f t="shared" si="9"/>
        <v>47149</v>
      </c>
      <c r="P10" s="211">
        <f t="shared" si="9"/>
        <v>45869</v>
      </c>
      <c r="Q10" s="211">
        <f t="shared" si="9"/>
        <v>45473</v>
      </c>
      <c r="R10" s="211">
        <f t="shared" si="9"/>
        <v>44957</v>
      </c>
      <c r="S10" s="211">
        <f t="shared" si="9"/>
        <v>46996</v>
      </c>
      <c r="T10" s="211">
        <f t="shared" si="9"/>
        <v>45869</v>
      </c>
      <c r="U10" s="211">
        <f t="shared" si="9"/>
        <v>45869</v>
      </c>
      <c r="V10" s="211">
        <f t="shared" si="9"/>
        <v>44957</v>
      </c>
      <c r="W10" s="211">
        <f t="shared" si="9"/>
        <v>46507</v>
      </c>
      <c r="X10" s="211">
        <f t="shared" si="9"/>
        <v>45412</v>
      </c>
      <c r="Y10" s="211">
        <f t="shared" si="9"/>
        <v>46812</v>
      </c>
      <c r="Z10" s="211">
        <f t="shared" si="9"/>
        <v>44957</v>
      </c>
      <c r="AA10" s="211">
        <f t="shared" si="9"/>
        <v>47422</v>
      </c>
      <c r="AB10" s="211">
        <f t="shared" si="9"/>
        <v>46934</v>
      </c>
      <c r="AC10" s="211">
        <f t="shared" si="9"/>
        <v>45077</v>
      </c>
      <c r="AD10" s="211">
        <f t="shared" si="9"/>
        <v>45930</v>
      </c>
      <c r="AE10" s="211">
        <f t="shared" si="9"/>
        <v>45107</v>
      </c>
      <c r="AF10" s="211">
        <f t="shared" si="9"/>
        <v>44742</v>
      </c>
      <c r="AG10" s="211">
        <f t="shared" si="9"/>
        <v>44712</v>
      </c>
      <c r="AH10" s="211">
        <f t="shared" si="9"/>
        <v>44742</v>
      </c>
      <c r="AI10" s="211">
        <f t="shared" si="9"/>
        <v>45473</v>
      </c>
      <c r="AJ10" s="211">
        <f t="shared" si="9"/>
        <v>45838</v>
      </c>
      <c r="AK10" s="211">
        <f t="shared" si="9"/>
        <v>2223</v>
      </c>
      <c r="AL10" s="211">
        <f t="shared" si="9"/>
        <v>45657</v>
      </c>
      <c r="AM10" s="211">
        <f t="shared" si="9"/>
        <v>46752</v>
      </c>
      <c r="AN10" s="211">
        <f t="shared" si="9"/>
        <v>47118</v>
      </c>
      <c r="AO10" s="211">
        <f t="shared" si="9"/>
        <v>44865</v>
      </c>
      <c r="AP10" s="211">
        <f t="shared" si="9"/>
        <v>44773</v>
      </c>
      <c r="AQ10" s="211">
        <f t="shared" si="9"/>
        <v>44865</v>
      </c>
      <c r="AR10" s="211">
        <f t="shared" si="9"/>
        <v>45808</v>
      </c>
      <c r="AS10" s="211">
        <f t="shared" si="9"/>
        <v>46873</v>
      </c>
      <c r="AT10" s="211">
        <f t="shared" si="9"/>
        <v>44895</v>
      </c>
      <c r="AU10" s="211">
        <f t="shared" si="9"/>
        <v>44773</v>
      </c>
      <c r="AV10" s="211">
        <f t="shared" si="9"/>
        <v>44773</v>
      </c>
      <c r="AW10" s="211">
        <f t="shared" si="9"/>
        <v>44804</v>
      </c>
      <c r="AX10" s="211">
        <f t="shared" si="9"/>
        <v>44742</v>
      </c>
      <c r="AY10" s="211">
        <f t="shared" si="9"/>
        <v>44834</v>
      </c>
      <c r="AZ10" s="211">
        <f t="shared" si="9"/>
        <v>45443</v>
      </c>
      <c r="BA10" s="211">
        <f t="shared" si="9"/>
        <v>46783</v>
      </c>
      <c r="BB10" s="211">
        <f t="shared" si="9"/>
        <v>44742</v>
      </c>
      <c r="BC10" s="211">
        <f t="shared" si="9"/>
        <v>44712</v>
      </c>
      <c r="BD10" s="211">
        <f t="shared" si="9"/>
        <v>44681</v>
      </c>
      <c r="BE10" s="211">
        <f t="shared" si="9"/>
        <v>44985</v>
      </c>
      <c r="BF10" s="211">
        <f t="shared" si="9"/>
        <v>44834</v>
      </c>
      <c r="BG10" s="211">
        <f t="shared" si="9"/>
        <v>45991</v>
      </c>
      <c r="BH10" s="211">
        <f t="shared" si="9"/>
        <v>44773</v>
      </c>
      <c r="BI10" s="211">
        <f t="shared" si="9"/>
        <v>44865</v>
      </c>
      <c r="BJ10" s="211">
        <f t="shared" si="9"/>
        <v>44926</v>
      </c>
      <c r="BK10" s="211">
        <f t="shared" si="9"/>
        <v>44957</v>
      </c>
      <c r="BL10" s="211">
        <f t="shared" si="9"/>
        <v>46507</v>
      </c>
      <c r="BM10" s="211">
        <f t="shared" si="9"/>
        <v>45777</v>
      </c>
      <c r="BN10" s="211">
        <f t="shared" si="9"/>
        <v>44742</v>
      </c>
      <c r="BO10" s="211">
        <f t="shared" si="9"/>
        <v>45473</v>
      </c>
      <c r="BP10" s="211">
        <f t="shared" ref="BP10:BU13" si="10">EOMONTH(EDATE(BP9,36),0)</f>
        <v>45412</v>
      </c>
      <c r="BQ10" s="211">
        <f t="shared" si="10"/>
        <v>45716</v>
      </c>
      <c r="BR10" s="211">
        <f t="shared" si="10"/>
        <v>45322</v>
      </c>
      <c r="BS10" s="211">
        <f t="shared" si="10"/>
        <v>45322</v>
      </c>
      <c r="BT10" s="211">
        <f t="shared" si="10"/>
        <v>45412</v>
      </c>
      <c r="BU10" s="211">
        <f t="shared" si="10"/>
        <v>45716</v>
      </c>
      <c r="BV10" s="219"/>
      <c r="BW10" s="219"/>
      <c r="BX10" s="219"/>
      <c r="BY10" s="219"/>
      <c r="BZ10" s="219"/>
      <c r="CA10" s="226"/>
      <c r="CB10" s="233"/>
      <c r="CC10" s="233"/>
      <c r="CD10" s="233"/>
      <c r="CE10" s="226"/>
    </row>
    <row r="11" spans="1:84" s="161" customFormat="1" ht="11.5" hidden="1" customHeight="1" x14ac:dyDescent="0.25">
      <c r="B11" s="435" t="s">
        <v>219</v>
      </c>
      <c r="C11" s="435"/>
      <c r="D11" s="211">
        <f t="shared" si="9"/>
        <v>47573</v>
      </c>
      <c r="E11" s="211">
        <f t="shared" si="9"/>
        <v>47573</v>
      </c>
      <c r="F11" s="211">
        <f t="shared" si="9"/>
        <v>45747</v>
      </c>
      <c r="G11" s="211">
        <f t="shared" si="9"/>
        <v>46053</v>
      </c>
      <c r="H11" s="211">
        <f t="shared" si="9"/>
        <v>45808</v>
      </c>
      <c r="I11" s="211">
        <f t="shared" si="9"/>
        <v>45869</v>
      </c>
      <c r="J11" s="211">
        <f t="shared" si="9"/>
        <v>48457</v>
      </c>
      <c r="K11" s="211">
        <f t="shared" si="9"/>
        <v>48579</v>
      </c>
      <c r="L11" s="211">
        <f t="shared" si="9"/>
        <v>46295</v>
      </c>
      <c r="M11" s="211">
        <f t="shared" si="9"/>
        <v>46965</v>
      </c>
      <c r="N11" s="211">
        <f t="shared" si="9"/>
        <v>46173</v>
      </c>
      <c r="O11" s="211">
        <f t="shared" si="9"/>
        <v>48244</v>
      </c>
      <c r="P11" s="211">
        <f t="shared" si="9"/>
        <v>46965</v>
      </c>
      <c r="Q11" s="211">
        <f t="shared" si="9"/>
        <v>46568</v>
      </c>
      <c r="R11" s="211">
        <f t="shared" si="9"/>
        <v>46053</v>
      </c>
      <c r="S11" s="211">
        <f t="shared" si="9"/>
        <v>48091</v>
      </c>
      <c r="T11" s="211">
        <f t="shared" si="9"/>
        <v>46965</v>
      </c>
      <c r="U11" s="211">
        <f t="shared" si="9"/>
        <v>46965</v>
      </c>
      <c r="V11" s="211">
        <f t="shared" si="9"/>
        <v>46053</v>
      </c>
      <c r="W11" s="211">
        <f t="shared" si="9"/>
        <v>47603</v>
      </c>
      <c r="X11" s="211">
        <f t="shared" si="9"/>
        <v>46507</v>
      </c>
      <c r="Y11" s="211">
        <f t="shared" si="9"/>
        <v>47907</v>
      </c>
      <c r="Z11" s="211">
        <f t="shared" si="9"/>
        <v>46053</v>
      </c>
      <c r="AA11" s="211">
        <f t="shared" si="9"/>
        <v>48518</v>
      </c>
      <c r="AB11" s="211">
        <f t="shared" si="9"/>
        <v>48029</v>
      </c>
      <c r="AC11" s="211">
        <f t="shared" si="9"/>
        <v>46173</v>
      </c>
      <c r="AD11" s="211">
        <f t="shared" si="9"/>
        <v>47026</v>
      </c>
      <c r="AE11" s="211">
        <f t="shared" si="9"/>
        <v>46203</v>
      </c>
      <c r="AF11" s="211">
        <f t="shared" si="9"/>
        <v>45838</v>
      </c>
      <c r="AG11" s="211">
        <f t="shared" si="9"/>
        <v>45808</v>
      </c>
      <c r="AH11" s="211">
        <f t="shared" si="9"/>
        <v>45838</v>
      </c>
      <c r="AI11" s="211">
        <f t="shared" si="9"/>
        <v>46568</v>
      </c>
      <c r="AJ11" s="211">
        <f t="shared" si="9"/>
        <v>46934</v>
      </c>
      <c r="AK11" s="211">
        <f t="shared" si="9"/>
        <v>3319</v>
      </c>
      <c r="AL11" s="211">
        <f t="shared" si="9"/>
        <v>46752</v>
      </c>
      <c r="AM11" s="211">
        <f t="shared" si="9"/>
        <v>47848</v>
      </c>
      <c r="AN11" s="211">
        <f t="shared" si="9"/>
        <v>48213</v>
      </c>
      <c r="AO11" s="211">
        <f t="shared" si="9"/>
        <v>45961</v>
      </c>
      <c r="AP11" s="211">
        <f t="shared" si="9"/>
        <v>45869</v>
      </c>
      <c r="AQ11" s="211">
        <f t="shared" si="9"/>
        <v>45961</v>
      </c>
      <c r="AR11" s="211">
        <f t="shared" si="9"/>
        <v>46904</v>
      </c>
      <c r="AS11" s="211">
        <f t="shared" si="9"/>
        <v>47968</v>
      </c>
      <c r="AT11" s="211">
        <f t="shared" si="9"/>
        <v>45991</v>
      </c>
      <c r="AU11" s="211">
        <f t="shared" si="9"/>
        <v>45869</v>
      </c>
      <c r="AV11" s="211">
        <f t="shared" si="9"/>
        <v>45869</v>
      </c>
      <c r="AW11" s="211">
        <f t="shared" si="9"/>
        <v>45900</v>
      </c>
      <c r="AX11" s="211">
        <f t="shared" si="9"/>
        <v>45838</v>
      </c>
      <c r="AY11" s="211">
        <f t="shared" si="9"/>
        <v>45930</v>
      </c>
      <c r="AZ11" s="211">
        <f t="shared" si="9"/>
        <v>46538</v>
      </c>
      <c r="BA11" s="211">
        <f t="shared" si="9"/>
        <v>47879</v>
      </c>
      <c r="BB11" s="211">
        <f t="shared" si="9"/>
        <v>45838</v>
      </c>
      <c r="BC11" s="211">
        <f t="shared" si="9"/>
        <v>45808</v>
      </c>
      <c r="BD11" s="211">
        <f t="shared" si="9"/>
        <v>45777</v>
      </c>
      <c r="BE11" s="211">
        <f t="shared" si="9"/>
        <v>46081</v>
      </c>
      <c r="BF11" s="211">
        <f t="shared" si="9"/>
        <v>45930</v>
      </c>
      <c r="BG11" s="211">
        <f t="shared" si="9"/>
        <v>47087</v>
      </c>
      <c r="BH11" s="211">
        <f t="shared" si="9"/>
        <v>45869</v>
      </c>
      <c r="BI11" s="211">
        <f t="shared" si="9"/>
        <v>45961</v>
      </c>
      <c r="BJ11" s="211">
        <f t="shared" si="9"/>
        <v>46022</v>
      </c>
      <c r="BK11" s="211">
        <f t="shared" si="9"/>
        <v>46053</v>
      </c>
      <c r="BL11" s="211">
        <f t="shared" si="9"/>
        <v>47603</v>
      </c>
      <c r="BM11" s="211">
        <f t="shared" si="9"/>
        <v>46873</v>
      </c>
      <c r="BN11" s="211">
        <f t="shared" si="9"/>
        <v>45838</v>
      </c>
      <c r="BO11" s="211">
        <f t="shared" si="9"/>
        <v>46568</v>
      </c>
      <c r="BP11" s="211">
        <f t="shared" si="10"/>
        <v>46507</v>
      </c>
      <c r="BQ11" s="211">
        <f t="shared" si="10"/>
        <v>46812</v>
      </c>
      <c r="BR11" s="211">
        <f t="shared" si="10"/>
        <v>46418</v>
      </c>
      <c r="BS11" s="211">
        <f t="shared" si="10"/>
        <v>46418</v>
      </c>
      <c r="BT11" s="211">
        <f t="shared" si="10"/>
        <v>46507</v>
      </c>
      <c r="BU11" s="211">
        <f t="shared" si="10"/>
        <v>46812</v>
      </c>
      <c r="BV11" s="219"/>
      <c r="BW11" s="219"/>
      <c r="BX11" s="219"/>
      <c r="BY11" s="219"/>
      <c r="BZ11" s="219"/>
      <c r="CA11" s="226"/>
      <c r="CB11" s="233"/>
      <c r="CC11" s="233"/>
      <c r="CD11" s="233"/>
      <c r="CE11" s="226"/>
    </row>
    <row r="12" spans="1:84" s="161" customFormat="1" ht="11.5" hidden="1" customHeight="1" x14ac:dyDescent="0.25">
      <c r="B12" s="435" t="s">
        <v>220</v>
      </c>
      <c r="C12" s="435"/>
      <c r="D12" s="211">
        <f t="shared" si="9"/>
        <v>48669</v>
      </c>
      <c r="E12" s="211">
        <f t="shared" si="9"/>
        <v>48669</v>
      </c>
      <c r="F12" s="211">
        <f t="shared" si="9"/>
        <v>46843</v>
      </c>
      <c r="G12" s="211">
        <f t="shared" si="9"/>
        <v>47149</v>
      </c>
      <c r="H12" s="211">
        <f t="shared" si="9"/>
        <v>46904</v>
      </c>
      <c r="I12" s="211">
        <f t="shared" si="9"/>
        <v>46965</v>
      </c>
      <c r="J12" s="211">
        <f t="shared" si="9"/>
        <v>49552</v>
      </c>
      <c r="K12" s="211">
        <f t="shared" si="9"/>
        <v>49674</v>
      </c>
      <c r="L12" s="211">
        <f t="shared" si="9"/>
        <v>47391</v>
      </c>
      <c r="M12" s="211">
        <f t="shared" si="9"/>
        <v>48060</v>
      </c>
      <c r="N12" s="211">
        <f t="shared" si="9"/>
        <v>47269</v>
      </c>
      <c r="O12" s="211">
        <f t="shared" si="9"/>
        <v>49340</v>
      </c>
      <c r="P12" s="211">
        <f t="shared" si="9"/>
        <v>48060</v>
      </c>
      <c r="Q12" s="211">
        <f t="shared" si="9"/>
        <v>47664</v>
      </c>
      <c r="R12" s="211">
        <f t="shared" si="9"/>
        <v>47149</v>
      </c>
      <c r="S12" s="211">
        <f t="shared" si="9"/>
        <v>49187</v>
      </c>
      <c r="T12" s="211">
        <f t="shared" si="9"/>
        <v>48060</v>
      </c>
      <c r="U12" s="211">
        <f t="shared" si="9"/>
        <v>48060</v>
      </c>
      <c r="V12" s="211">
        <f t="shared" si="9"/>
        <v>47149</v>
      </c>
      <c r="W12" s="211">
        <f t="shared" si="9"/>
        <v>48699</v>
      </c>
      <c r="X12" s="211">
        <f t="shared" si="9"/>
        <v>47603</v>
      </c>
      <c r="Y12" s="211">
        <f t="shared" si="9"/>
        <v>49003</v>
      </c>
      <c r="Z12" s="211">
        <f t="shared" si="9"/>
        <v>47149</v>
      </c>
      <c r="AA12" s="211">
        <f t="shared" si="9"/>
        <v>49613</v>
      </c>
      <c r="AB12" s="211">
        <f t="shared" si="9"/>
        <v>49125</v>
      </c>
      <c r="AC12" s="211">
        <f t="shared" si="9"/>
        <v>47269</v>
      </c>
      <c r="AD12" s="211">
        <f t="shared" si="9"/>
        <v>48121</v>
      </c>
      <c r="AE12" s="211">
        <f t="shared" si="9"/>
        <v>47299</v>
      </c>
      <c r="AF12" s="211">
        <f t="shared" si="9"/>
        <v>46934</v>
      </c>
      <c r="AG12" s="211">
        <f t="shared" si="9"/>
        <v>46904</v>
      </c>
      <c r="AH12" s="211">
        <f t="shared" si="9"/>
        <v>46934</v>
      </c>
      <c r="AI12" s="211">
        <f t="shared" si="9"/>
        <v>47664</v>
      </c>
      <c r="AJ12" s="211">
        <f t="shared" si="9"/>
        <v>48029</v>
      </c>
      <c r="AK12" s="211">
        <f t="shared" si="9"/>
        <v>4414</v>
      </c>
      <c r="AL12" s="211">
        <f t="shared" si="9"/>
        <v>47848</v>
      </c>
      <c r="AM12" s="211">
        <f t="shared" si="9"/>
        <v>48944</v>
      </c>
      <c r="AN12" s="211">
        <f t="shared" si="9"/>
        <v>49309</v>
      </c>
      <c r="AO12" s="211">
        <f t="shared" si="9"/>
        <v>47057</v>
      </c>
      <c r="AP12" s="211">
        <f t="shared" si="9"/>
        <v>46965</v>
      </c>
      <c r="AQ12" s="211">
        <f t="shared" si="9"/>
        <v>47057</v>
      </c>
      <c r="AR12" s="211">
        <f t="shared" si="9"/>
        <v>47999</v>
      </c>
      <c r="AS12" s="211">
        <f t="shared" si="9"/>
        <v>49064</v>
      </c>
      <c r="AT12" s="211">
        <f t="shared" si="9"/>
        <v>47087</v>
      </c>
      <c r="AU12" s="211">
        <f t="shared" si="9"/>
        <v>46965</v>
      </c>
      <c r="AV12" s="211">
        <f t="shared" si="9"/>
        <v>46965</v>
      </c>
      <c r="AW12" s="211">
        <f t="shared" si="9"/>
        <v>46996</v>
      </c>
      <c r="AX12" s="211">
        <f t="shared" si="9"/>
        <v>46934</v>
      </c>
      <c r="AY12" s="211">
        <f t="shared" si="9"/>
        <v>47026</v>
      </c>
      <c r="AZ12" s="211">
        <f t="shared" si="9"/>
        <v>47634</v>
      </c>
      <c r="BA12" s="211">
        <f t="shared" si="9"/>
        <v>48975</v>
      </c>
      <c r="BB12" s="211">
        <f t="shared" si="9"/>
        <v>46934</v>
      </c>
      <c r="BC12" s="211">
        <f t="shared" si="9"/>
        <v>46904</v>
      </c>
      <c r="BD12" s="211">
        <f t="shared" si="9"/>
        <v>46873</v>
      </c>
      <c r="BE12" s="211">
        <f t="shared" si="9"/>
        <v>47177</v>
      </c>
      <c r="BF12" s="211">
        <f t="shared" si="9"/>
        <v>47026</v>
      </c>
      <c r="BG12" s="211">
        <f t="shared" si="9"/>
        <v>48182</v>
      </c>
      <c r="BH12" s="211">
        <f t="shared" si="9"/>
        <v>46965</v>
      </c>
      <c r="BI12" s="211">
        <f t="shared" si="9"/>
        <v>47057</v>
      </c>
      <c r="BJ12" s="211">
        <f t="shared" si="9"/>
        <v>47118</v>
      </c>
      <c r="BK12" s="211">
        <f t="shared" si="9"/>
        <v>47149</v>
      </c>
      <c r="BL12" s="211">
        <f t="shared" si="9"/>
        <v>48699</v>
      </c>
      <c r="BM12" s="211">
        <f t="shared" si="9"/>
        <v>47968</v>
      </c>
      <c r="BN12" s="211">
        <f t="shared" si="9"/>
        <v>46934</v>
      </c>
      <c r="BO12" s="211">
        <f t="shared" si="9"/>
        <v>47664</v>
      </c>
      <c r="BP12" s="211">
        <f t="shared" si="10"/>
        <v>47603</v>
      </c>
      <c r="BQ12" s="211">
        <f t="shared" si="10"/>
        <v>47907</v>
      </c>
      <c r="BR12" s="211">
        <f t="shared" si="10"/>
        <v>47514</v>
      </c>
      <c r="BS12" s="211">
        <f t="shared" si="10"/>
        <v>47514</v>
      </c>
      <c r="BT12" s="211">
        <f t="shared" si="10"/>
        <v>47603</v>
      </c>
      <c r="BU12" s="211">
        <f t="shared" si="10"/>
        <v>47907</v>
      </c>
      <c r="BV12" s="219"/>
      <c r="BW12" s="219"/>
      <c r="BX12" s="219"/>
      <c r="BY12" s="219"/>
      <c r="BZ12" s="219"/>
      <c r="CA12" s="226"/>
      <c r="CB12" s="233"/>
      <c r="CC12" s="233"/>
      <c r="CD12" s="233"/>
      <c r="CE12" s="226"/>
    </row>
    <row r="13" spans="1:84" s="161" customFormat="1" ht="11.5" hidden="1" customHeight="1" x14ac:dyDescent="0.25">
      <c r="B13" s="435" t="s">
        <v>221</v>
      </c>
      <c r="C13" s="435"/>
      <c r="D13" s="211">
        <f t="shared" si="9"/>
        <v>49765</v>
      </c>
      <c r="E13" s="211">
        <f t="shared" si="9"/>
        <v>49765</v>
      </c>
      <c r="F13" s="211">
        <f t="shared" si="9"/>
        <v>47938</v>
      </c>
      <c r="G13" s="211">
        <f t="shared" si="9"/>
        <v>48244</v>
      </c>
      <c r="H13" s="211">
        <f t="shared" si="9"/>
        <v>47999</v>
      </c>
      <c r="I13" s="211">
        <f t="shared" si="9"/>
        <v>48060</v>
      </c>
      <c r="J13" s="211">
        <f t="shared" si="9"/>
        <v>50648</v>
      </c>
      <c r="K13" s="211">
        <f t="shared" si="9"/>
        <v>50770</v>
      </c>
      <c r="L13" s="211">
        <f t="shared" si="9"/>
        <v>48487</v>
      </c>
      <c r="M13" s="211">
        <f t="shared" si="9"/>
        <v>49156</v>
      </c>
      <c r="N13" s="211">
        <f t="shared" si="9"/>
        <v>48365</v>
      </c>
      <c r="O13" s="211">
        <f t="shared" si="9"/>
        <v>50436</v>
      </c>
      <c r="P13" s="211">
        <f t="shared" si="9"/>
        <v>49156</v>
      </c>
      <c r="Q13" s="211">
        <f t="shared" si="9"/>
        <v>48760</v>
      </c>
      <c r="R13" s="211">
        <f t="shared" si="9"/>
        <v>48244</v>
      </c>
      <c r="S13" s="211">
        <f t="shared" si="9"/>
        <v>50283</v>
      </c>
      <c r="T13" s="211">
        <f t="shared" si="9"/>
        <v>49156</v>
      </c>
      <c r="U13" s="211">
        <f t="shared" si="9"/>
        <v>49156</v>
      </c>
      <c r="V13" s="211">
        <f t="shared" si="9"/>
        <v>48244</v>
      </c>
      <c r="W13" s="211">
        <f t="shared" si="9"/>
        <v>49795</v>
      </c>
      <c r="X13" s="211">
        <f t="shared" si="9"/>
        <v>48699</v>
      </c>
      <c r="Y13" s="211">
        <f t="shared" si="9"/>
        <v>50099</v>
      </c>
      <c r="Z13" s="211">
        <f t="shared" si="9"/>
        <v>48244</v>
      </c>
      <c r="AA13" s="211">
        <f t="shared" si="9"/>
        <v>50709</v>
      </c>
      <c r="AB13" s="211">
        <f t="shared" si="9"/>
        <v>50221</v>
      </c>
      <c r="AC13" s="211">
        <f t="shared" si="9"/>
        <v>48365</v>
      </c>
      <c r="AD13" s="211">
        <f t="shared" si="9"/>
        <v>49217</v>
      </c>
      <c r="AE13" s="211">
        <f t="shared" si="9"/>
        <v>48395</v>
      </c>
      <c r="AF13" s="211">
        <f t="shared" si="9"/>
        <v>48029</v>
      </c>
      <c r="AG13" s="211">
        <f t="shared" si="9"/>
        <v>47999</v>
      </c>
      <c r="AH13" s="211">
        <f t="shared" si="9"/>
        <v>48029</v>
      </c>
      <c r="AI13" s="211">
        <f t="shared" si="9"/>
        <v>48760</v>
      </c>
      <c r="AJ13" s="211">
        <f t="shared" si="9"/>
        <v>49125</v>
      </c>
      <c r="AK13" s="211">
        <f t="shared" si="9"/>
        <v>5510</v>
      </c>
      <c r="AL13" s="211">
        <f t="shared" si="9"/>
        <v>48944</v>
      </c>
      <c r="AM13" s="211">
        <f t="shared" si="9"/>
        <v>50040</v>
      </c>
      <c r="AN13" s="211">
        <f t="shared" si="9"/>
        <v>50405</v>
      </c>
      <c r="AO13" s="211">
        <f t="shared" si="9"/>
        <v>48152</v>
      </c>
      <c r="AP13" s="211">
        <f t="shared" si="9"/>
        <v>48060</v>
      </c>
      <c r="AQ13" s="211">
        <f t="shared" si="9"/>
        <v>48152</v>
      </c>
      <c r="AR13" s="211">
        <f t="shared" si="9"/>
        <v>49095</v>
      </c>
      <c r="AS13" s="211">
        <f t="shared" si="9"/>
        <v>50160</v>
      </c>
      <c r="AT13" s="211">
        <f t="shared" si="9"/>
        <v>48182</v>
      </c>
      <c r="AU13" s="211">
        <f t="shared" si="9"/>
        <v>48060</v>
      </c>
      <c r="AV13" s="211">
        <f t="shared" si="9"/>
        <v>48060</v>
      </c>
      <c r="AW13" s="211">
        <f t="shared" si="9"/>
        <v>48091</v>
      </c>
      <c r="AX13" s="211">
        <f t="shared" si="9"/>
        <v>48029</v>
      </c>
      <c r="AY13" s="211">
        <f t="shared" si="9"/>
        <v>48121</v>
      </c>
      <c r="AZ13" s="211">
        <f t="shared" si="9"/>
        <v>48730</v>
      </c>
      <c r="BA13" s="211">
        <f t="shared" si="9"/>
        <v>50071</v>
      </c>
      <c r="BB13" s="211">
        <f t="shared" si="9"/>
        <v>48029</v>
      </c>
      <c r="BC13" s="211">
        <f t="shared" si="9"/>
        <v>47999</v>
      </c>
      <c r="BD13" s="211">
        <f t="shared" si="9"/>
        <v>47968</v>
      </c>
      <c r="BE13" s="211">
        <f t="shared" si="9"/>
        <v>48273</v>
      </c>
      <c r="BF13" s="211">
        <f t="shared" si="9"/>
        <v>48121</v>
      </c>
      <c r="BG13" s="211">
        <f t="shared" si="9"/>
        <v>49278</v>
      </c>
      <c r="BH13" s="211">
        <f t="shared" si="9"/>
        <v>48060</v>
      </c>
      <c r="BI13" s="211">
        <f t="shared" si="9"/>
        <v>48152</v>
      </c>
      <c r="BJ13" s="211">
        <f t="shared" si="9"/>
        <v>48213</v>
      </c>
      <c r="BK13" s="211">
        <f t="shared" si="9"/>
        <v>48244</v>
      </c>
      <c r="BL13" s="211">
        <f t="shared" si="9"/>
        <v>49795</v>
      </c>
      <c r="BM13" s="211">
        <f t="shared" si="9"/>
        <v>49064</v>
      </c>
      <c r="BN13" s="211">
        <f t="shared" si="9"/>
        <v>48029</v>
      </c>
      <c r="BO13" s="211">
        <f t="shared" ref="BO13:BP13" si="11">EOMONTH(EDATE(BO12,36),0)</f>
        <v>48760</v>
      </c>
      <c r="BP13" s="211">
        <f t="shared" si="11"/>
        <v>48699</v>
      </c>
      <c r="BQ13" s="211">
        <f t="shared" si="10"/>
        <v>49003</v>
      </c>
      <c r="BR13" s="211">
        <f t="shared" si="10"/>
        <v>48610</v>
      </c>
      <c r="BS13" s="211">
        <f t="shared" si="10"/>
        <v>48610</v>
      </c>
      <c r="BT13" s="211">
        <f t="shared" si="10"/>
        <v>48699</v>
      </c>
      <c r="BU13" s="211">
        <f t="shared" si="10"/>
        <v>49003</v>
      </c>
      <c r="BV13" s="219"/>
      <c r="BW13" s="219"/>
      <c r="BX13" s="219"/>
      <c r="BY13" s="219"/>
      <c r="BZ13" s="219"/>
      <c r="CA13" s="226"/>
      <c r="CB13" s="233"/>
      <c r="CC13" s="233"/>
      <c r="CD13" s="233"/>
      <c r="CE13" s="226"/>
    </row>
    <row r="14" spans="1:84" s="161" customFormat="1" x14ac:dyDescent="0.25">
      <c r="B14" s="435" t="s">
        <v>229</v>
      </c>
      <c r="C14" s="435"/>
      <c r="D14" s="208">
        <f>VLOOKUP('CAM with escalation - RIL'!D$3,'LCC-RR - client'!$F$5:$AH$87,28,FALSE)</f>
        <v>36</v>
      </c>
      <c r="E14" s="208">
        <f>VLOOKUP('CAM with escalation - RIL'!E$3,'LCC-RR - client'!$F$5:$AH$87,28,FALSE)</f>
        <v>36</v>
      </c>
      <c r="F14" s="208">
        <f>VLOOKUP('CAM with escalation - RIL'!F$3,'LCC-RR - client'!$F$5:$AH$87,28,FALSE)</f>
        <v>36</v>
      </c>
      <c r="G14" s="208">
        <f>VLOOKUP('CAM with escalation - RIL'!G$3,'LCC-RR - client'!$F$5:$AH$87,28,FALSE)</f>
        <v>36</v>
      </c>
      <c r="H14" s="208">
        <f>VLOOKUP('CAM with escalation - RIL'!H$3,'LCC-RR - client'!$F$5:$AH$87,28,FALSE)</f>
        <v>36</v>
      </c>
      <c r="I14" s="208">
        <f>VLOOKUP('CAM with escalation - RIL'!I$3,'LCC-RR - client'!$F$5:$AH$87,28,FALSE)</f>
        <v>36</v>
      </c>
      <c r="J14" s="208">
        <f>VLOOKUP('CAM with escalation - RIL'!J$3,'LCC-RR - client'!$F$5:$AH$87,28,FALSE)</f>
        <v>36</v>
      </c>
      <c r="K14" s="208">
        <f>VLOOKUP('CAM with escalation - RIL'!K$3,'LCC-RR - client'!$F$5:$AH$87,28,FALSE)</f>
        <v>36</v>
      </c>
      <c r="L14" s="208">
        <f>VLOOKUP('CAM with escalation - RIL'!L$3,'LCC-RR - client'!$F$5:$AH$87,28,FALSE)</f>
        <v>36</v>
      </c>
      <c r="M14" s="208">
        <f>VLOOKUP('CAM with escalation - RIL'!M$3,'LCC-RR - client'!$F$5:$AH$87,28,FALSE)</f>
        <v>36</v>
      </c>
      <c r="N14" s="208">
        <f>VLOOKUP('CAM with escalation - RIL'!N$3,'LCC-RR - client'!$F$5:$AH$87,28,FALSE)</f>
        <v>36</v>
      </c>
      <c r="O14" s="208">
        <f>VLOOKUP('CAM with escalation - RIL'!O$3,'LCC-RR - client'!$F$5:$AH$87,28,FALSE)</f>
        <v>36</v>
      </c>
      <c r="P14" s="208">
        <f>VLOOKUP('CAM with escalation - RIL'!P$3,'LCC-RR - client'!$F$5:$AH$87,28,FALSE)</f>
        <v>36</v>
      </c>
      <c r="Q14" s="208">
        <f>VLOOKUP('CAM with escalation - RIL'!Q$3,'LCC-RR - client'!$F$5:$AH$87,28,FALSE)</f>
        <v>0</v>
      </c>
      <c r="R14" s="208">
        <f>VLOOKUP('CAM with escalation - RIL'!R$3,'LCC-RR - client'!$F$5:$AH$87,28,FALSE)</f>
        <v>36</v>
      </c>
      <c r="S14" s="208">
        <f>VLOOKUP('CAM with escalation - RIL'!S$3,'LCC-RR - client'!$F$5:$AH$87,28,FALSE)</f>
        <v>36</v>
      </c>
      <c r="T14" s="208">
        <f>VLOOKUP('CAM with escalation - RIL'!T$3,'LCC-RR - client'!$F$5:$AH$87,28,FALSE)</f>
        <v>36</v>
      </c>
      <c r="U14" s="208">
        <f>VLOOKUP('CAM with escalation - RIL'!U$3,'LCC-RR - client'!$F$5:$AH$87,28,FALSE)</f>
        <v>36</v>
      </c>
      <c r="V14" s="208">
        <f>VLOOKUP('CAM with escalation - RIL'!V$3,'LCC-RR - client'!$F$5:$AH$87,28,FALSE)</f>
        <v>36</v>
      </c>
      <c r="W14" s="208">
        <f>VLOOKUP('CAM with escalation - RIL'!W$3,'LCC-RR - client'!$F$5:$AH$87,28,FALSE)</f>
        <v>36</v>
      </c>
      <c r="X14" s="208">
        <f>VLOOKUP('CAM with escalation - RIL'!X$3,'LCC-RR - client'!$F$5:$AH$87,28,FALSE)</f>
        <v>36</v>
      </c>
      <c r="Y14" s="208">
        <f>VLOOKUP('CAM with escalation - RIL'!Y$3,'LCC-RR - client'!$F$5:$AH$87,28,FALSE)</f>
        <v>36</v>
      </c>
      <c r="Z14" s="208">
        <f>VLOOKUP('CAM with escalation - RIL'!Z$3,'LCC-RR - client'!$F$5:$AH$87,28,FALSE)</f>
        <v>36</v>
      </c>
      <c r="AA14" s="208">
        <f>VLOOKUP('CAM with escalation - RIL'!AA$3,'LCC-RR - client'!$F$5:$AH$87,28,FALSE)</f>
        <v>36</v>
      </c>
      <c r="AB14" s="208">
        <f>VLOOKUP('CAM with escalation - RIL'!AB$3,'LCC-RR - client'!$F$5:$AH$87,28,FALSE)</f>
        <v>36</v>
      </c>
      <c r="AC14" s="208">
        <f>VLOOKUP('CAM with escalation - RIL'!AC$3,'LCC-RR - client'!$F$5:$AH$87,28,FALSE)</f>
        <v>36</v>
      </c>
      <c r="AD14" s="208">
        <f>VLOOKUP('CAM with escalation - RIL'!AD$3,'LCC-RR - client'!$F$5:$AH$87,28,FALSE)</f>
        <v>36</v>
      </c>
      <c r="AE14" s="208">
        <f>VLOOKUP('CAM with escalation - RIL'!AE$3,'LCC-RR - client'!$F$5:$AH$87,28,FALSE)</f>
        <v>0</v>
      </c>
      <c r="AF14" s="208">
        <f>VLOOKUP('CAM with escalation - RIL'!AF$3,'LCC-RR - client'!$F$5:$AH$87,28,FALSE)</f>
        <v>36</v>
      </c>
      <c r="AG14" s="208">
        <f>VLOOKUP('CAM with escalation - RIL'!AG$3,'LCC-RR - client'!$F$5:$AH$87,28,FALSE)</f>
        <v>36</v>
      </c>
      <c r="AH14" s="208">
        <f>VLOOKUP('CAM with escalation - RIL'!AH$3,'LCC-RR - client'!$F$5:$AH$87,28,FALSE)</f>
        <v>0</v>
      </c>
      <c r="AI14" s="208">
        <f>VLOOKUP('CAM with escalation - RIL'!AI$3,'LCC-RR - client'!$F$5:$AH$87,28,FALSE)</f>
        <v>36</v>
      </c>
      <c r="AJ14" s="208">
        <f>VLOOKUP('CAM with escalation - RIL'!AJ$3,'LCC-RR - client'!$F$5:$AH$87,28,FALSE)</f>
        <v>36</v>
      </c>
      <c r="AK14" s="208">
        <f>VLOOKUP('CAM with escalation - RIL'!AK$3,'LCC-RR - client'!$F$5:$AH$87,28,FALSE)</f>
        <v>0</v>
      </c>
      <c r="AL14" s="208">
        <f>VLOOKUP('CAM with escalation - RIL'!AL$3,'LCC-RR - client'!$F$5:$AH$87,28,FALSE)</f>
        <v>36</v>
      </c>
      <c r="AM14" s="208">
        <f>VLOOKUP('CAM with escalation - RIL'!AM$3,'LCC-RR - client'!$F$5:$AH$87,28,FALSE)</f>
        <v>36</v>
      </c>
      <c r="AN14" s="208">
        <f>VLOOKUP('CAM with escalation - RIL'!AN$3,'LCC-RR - client'!$F$5:$AH$87,28,FALSE)</f>
        <v>36</v>
      </c>
      <c r="AO14" s="208">
        <f>VLOOKUP('CAM with escalation - RIL'!AO$3,'LCC-RR - client'!$F$5:$AH$87,28,FALSE)</f>
        <v>36</v>
      </c>
      <c r="AP14" s="208">
        <f>VLOOKUP('CAM with escalation - RIL'!AP$3,'LCC-RR - client'!$F$5:$AH$87,28,FALSE)</f>
        <v>36</v>
      </c>
      <c r="AQ14" s="208">
        <f>VLOOKUP('CAM with escalation - RIL'!AQ$3,'LCC-RR - client'!$F$5:$AH$87,28,FALSE)</f>
        <v>0</v>
      </c>
      <c r="AR14" s="208">
        <f>VLOOKUP('CAM with escalation - RIL'!AR$3,'LCC-RR - client'!$F$5:$AH$87,28,FALSE)</f>
        <v>36</v>
      </c>
      <c r="AS14" s="208">
        <f>VLOOKUP('CAM with escalation - RIL'!AS$3,'LCC-RR - client'!$F$5:$AH$87,28,FALSE)</f>
        <v>36</v>
      </c>
      <c r="AT14" s="208">
        <f>VLOOKUP('CAM with escalation - RIL'!AT$3,'LCC-RR - client'!$F$5:$AH$87,28,FALSE)</f>
        <v>36</v>
      </c>
      <c r="AU14" s="208">
        <f>VLOOKUP('CAM with escalation - RIL'!AU$3,'LCC-RR - client'!$F$5:$AH$87,28,FALSE)</f>
        <v>36</v>
      </c>
      <c r="AV14" s="208">
        <f>VLOOKUP('CAM with escalation - RIL'!AV$3,'LCC-RR - client'!$F$5:$AH$87,28,FALSE)</f>
        <v>36</v>
      </c>
      <c r="AW14" s="208">
        <f>VLOOKUP('CAM with escalation - RIL'!AW$3,'LCC-RR - client'!$F$5:$AH$87,28,FALSE)</f>
        <v>36</v>
      </c>
      <c r="AX14" s="208">
        <f>VLOOKUP('CAM with escalation - RIL'!AX$3,'LCC-RR - client'!$F$5:$AH$87,28,FALSE)</f>
        <v>36</v>
      </c>
      <c r="AY14" s="208">
        <f>VLOOKUP('CAM with escalation - RIL'!AY$3,'LCC-RR - client'!$F$5:$AH$87,28,FALSE)</f>
        <v>36</v>
      </c>
      <c r="AZ14" s="208">
        <f>VLOOKUP('CAM with escalation - RIL'!AZ$3,'LCC-RR - client'!$F$5:$AH$87,28,FALSE)</f>
        <v>36</v>
      </c>
      <c r="BA14" s="208">
        <f>VLOOKUP('CAM with escalation - RIL'!BA$3,'LCC-RR - client'!$F$5:$AH$87,28,FALSE)</f>
        <v>36</v>
      </c>
      <c r="BB14" s="208">
        <f>VLOOKUP('CAM with escalation - RIL'!BB$3,'LCC-RR - client'!$F$5:$AH$87,28,FALSE)</f>
        <v>36</v>
      </c>
      <c r="BC14" s="208">
        <f>VLOOKUP('CAM with escalation - RIL'!BC$3,'LCC-RR - client'!$F$5:$AH$87,28,FALSE)</f>
        <v>36</v>
      </c>
      <c r="BD14" s="208">
        <f>VLOOKUP('CAM with escalation - RIL'!BD$3,'LCC-RR - client'!$F$5:$AH$87,28,FALSE)</f>
        <v>36</v>
      </c>
      <c r="BE14" s="208">
        <f>VLOOKUP('CAM with escalation - RIL'!BE$3,'LCC-RR - client'!$F$5:$AH$87,28,FALSE)</f>
        <v>36</v>
      </c>
      <c r="BF14" s="208">
        <f>VLOOKUP('CAM with escalation - RIL'!BF$3,'LCC-RR - client'!$F$5:$AH$87,28,FALSE)</f>
        <v>0</v>
      </c>
      <c r="BG14" s="208">
        <f>VLOOKUP('CAM with escalation - RIL'!BG$3,'LCC-RR - client'!$F$5:$AH$87,28,FALSE)</f>
        <v>36</v>
      </c>
      <c r="BH14" s="208">
        <f>VLOOKUP('CAM with escalation - RIL'!BH$3,'LCC-RR - client'!$F$5:$AH$87,28,FALSE)</f>
        <v>36</v>
      </c>
      <c r="BI14" s="208" t="str">
        <f>VLOOKUP('CAM with escalation - RIL'!BI$3,'LCC-RR - client'!$F$5:$AH$87,28,FALSE)</f>
        <v>-</v>
      </c>
      <c r="BJ14" s="208" t="str">
        <f>VLOOKUP('CAM with escalation - RIL'!BJ$3,'LCC-RR - client'!$F$5:$AH$87,28,FALSE)</f>
        <v>-</v>
      </c>
      <c r="BK14" s="208">
        <f>VLOOKUP('CAM with escalation - RIL'!BK$3,'LCC-RR - client'!$F$5:$AH$87,28,FALSE)</f>
        <v>36</v>
      </c>
      <c r="BL14" s="208">
        <f>VLOOKUP('CAM with escalation - RIL'!BL$3,'LCC-RR - client'!$F$5:$AH$87,28,FALSE)</f>
        <v>36</v>
      </c>
      <c r="BM14" s="208">
        <f>VLOOKUP('CAM with escalation - RIL'!BM$3,'LCC-RR - client'!$F$5:$AH$87,28,FALSE)</f>
        <v>36</v>
      </c>
      <c r="BN14" s="208">
        <f>VLOOKUP('CAM with escalation - RIL'!BN$3,'LCC-RR - client'!$F$5:$AH$87,28,FALSE)</f>
        <v>36</v>
      </c>
      <c r="BO14" s="208">
        <f>VLOOKUP('CAM with escalation - RIL'!BO$3,'LCC-RR - client'!$F$5:$AH$87,28,FALSE)</f>
        <v>36</v>
      </c>
      <c r="BP14" s="208">
        <f>VLOOKUP('CAM with escalation - RIL'!BP$3,'LCC-RR - client'!$F$5:$AH$87,28,FALSE)</f>
        <v>36</v>
      </c>
      <c r="BQ14" s="208">
        <f>VLOOKUP('CAM with escalation - RIL'!BQ$3,'LCC-RR - client'!$F$5:$AH$87,28,FALSE)</f>
        <v>36</v>
      </c>
      <c r="BR14" s="208">
        <f>VLOOKUP('CAM with escalation - RIL'!BR$3,'LCC-RR - client'!$F$5:$AH$87,28,FALSE)</f>
        <v>36</v>
      </c>
      <c r="BS14" s="208">
        <f>VLOOKUP('CAM with escalation - RIL'!BS$3,'LCC-RR - client'!$F$5:$AH$87,28,FALSE)</f>
        <v>0</v>
      </c>
      <c r="BT14" s="208">
        <f>VLOOKUP('CAM with escalation - RIL'!BT$3,'LCC-RR - client'!$F$5:$AH$87,28,FALSE)</f>
        <v>0</v>
      </c>
      <c r="BU14" s="208">
        <f>VLOOKUP('CAM with escalation - RIL'!BU$3,'LCC-RR - client'!$F$5:$AH$87,28,FALSE)</f>
        <v>0</v>
      </c>
      <c r="BV14" s="219"/>
      <c r="BW14" s="219"/>
      <c r="BX14" s="219"/>
      <c r="BY14" s="219"/>
      <c r="BZ14" s="219"/>
      <c r="CA14" s="226"/>
      <c r="CB14" s="208"/>
      <c r="CC14" s="233"/>
      <c r="CD14" s="233"/>
      <c r="CE14" s="226"/>
    </row>
    <row r="15" spans="1:84" s="161" customFormat="1" x14ac:dyDescent="0.25">
      <c r="B15" s="435" t="s">
        <v>225</v>
      </c>
      <c r="C15" s="435"/>
      <c r="D15" s="231">
        <f>VLOOKUP('CAM with escalation - RIL'!D$3,'LCC-RR - client'!$F$5:$AK$87,25,FALSE)</f>
        <v>0.15</v>
      </c>
      <c r="E15" s="231">
        <f>VLOOKUP('CAM with escalation - RIL'!E$3,'LCC-RR - client'!$F$5:$AK$87,25,FALSE)</f>
        <v>0.15</v>
      </c>
      <c r="F15" s="231">
        <f>VLOOKUP('CAM with escalation - RIL'!F$3,'LCC-RR - client'!$F$5:$AK$87,25,FALSE)</f>
        <v>0.15</v>
      </c>
      <c r="G15" s="231">
        <f>VLOOKUP('CAM with escalation - RIL'!G$3,'LCC-RR - client'!$F$5:$AK$87,25,FALSE)</f>
        <v>0</v>
      </c>
      <c r="H15" s="231">
        <f>VLOOKUP('CAM with escalation - RIL'!H$3,'LCC-RR - client'!$F$5:$AK$87,25,FALSE)</f>
        <v>0</v>
      </c>
      <c r="I15" s="231">
        <f>VLOOKUP('CAM with escalation - RIL'!I$3,'LCC-RR - client'!$F$5:$AK$87,25,FALSE)</f>
        <v>0</v>
      </c>
      <c r="J15" s="231">
        <f>VLOOKUP('CAM with escalation - RIL'!J$3,'LCC-RR - client'!$F$5:$AK$87,25,FALSE)</f>
        <v>0</v>
      </c>
      <c r="K15" s="231">
        <f>VLOOKUP('CAM with escalation - RIL'!K$3,'LCC-RR - client'!$F$5:$AK$87,25,FALSE)</f>
        <v>0</v>
      </c>
      <c r="L15" s="231">
        <f>VLOOKUP('CAM with escalation - RIL'!L$3,'LCC-RR - client'!$F$5:$AK$87,25,FALSE)</f>
        <v>0</v>
      </c>
      <c r="M15" s="231">
        <f>VLOOKUP('CAM with escalation - RIL'!M$3,'LCC-RR - client'!$F$5:$AK$87,25,FALSE)</f>
        <v>0</v>
      </c>
      <c r="N15" s="231">
        <f>VLOOKUP('CAM with escalation - RIL'!N$3,'LCC-RR - client'!$F$5:$AK$87,25,FALSE)</f>
        <v>0</v>
      </c>
      <c r="O15" s="231">
        <f>VLOOKUP('CAM with escalation - RIL'!O$3,'LCC-RR - client'!$F$5:$AK$87,25,FALSE)</f>
        <v>0</v>
      </c>
      <c r="P15" s="231">
        <f>VLOOKUP('CAM with escalation - RIL'!P$3,'LCC-RR - client'!$F$5:$AK$87,25,FALSE)</f>
        <v>0</v>
      </c>
      <c r="Q15" s="231">
        <f>VLOOKUP('CAM with escalation - RIL'!Q$3,'LCC-RR - client'!$F$5:$AK$87,25,FALSE)</f>
        <v>0</v>
      </c>
      <c r="R15" s="231">
        <f>VLOOKUP('CAM with escalation - RIL'!R$3,'LCC-RR - client'!$F$5:$AK$87,25,FALSE)</f>
        <v>0</v>
      </c>
      <c r="S15" s="231">
        <f>VLOOKUP('CAM with escalation - RIL'!S$3,'LCC-RR - client'!$F$5:$AK$87,25,FALSE)</f>
        <v>0</v>
      </c>
      <c r="T15" s="231">
        <f>VLOOKUP('CAM with escalation - RIL'!T$3,'LCC-RR - client'!$F$5:$AK$87,25,FALSE)</f>
        <v>0</v>
      </c>
      <c r="U15" s="231">
        <f>VLOOKUP('CAM with escalation - RIL'!U$3,'LCC-RR - client'!$F$5:$AK$87,25,FALSE)</f>
        <v>0</v>
      </c>
      <c r="V15" s="231">
        <f>VLOOKUP('CAM with escalation - RIL'!V$3,'LCC-RR - client'!$F$5:$AK$87,25,FALSE)</f>
        <v>0</v>
      </c>
      <c r="W15" s="231">
        <f>VLOOKUP('CAM with escalation - RIL'!W$3,'LCC-RR - client'!$F$5:$AK$87,25,FALSE)</f>
        <v>0</v>
      </c>
      <c r="X15" s="231">
        <f>VLOOKUP('CAM with escalation - RIL'!X$3,'LCC-RR - client'!$F$5:$AK$87,25,FALSE)</f>
        <v>0</v>
      </c>
      <c r="Y15" s="231">
        <f>VLOOKUP('CAM with escalation - RIL'!Y$3,'LCC-RR - client'!$F$5:$AK$87,25,FALSE)</f>
        <v>0</v>
      </c>
      <c r="Z15" s="231">
        <f>VLOOKUP('CAM with escalation - RIL'!Z$3,'LCC-RR - client'!$F$5:$AK$87,25,FALSE)</f>
        <v>0</v>
      </c>
      <c r="AA15" s="231">
        <f>VLOOKUP('CAM with escalation - RIL'!AA$3,'LCC-RR - client'!$F$5:$AK$87,25,FALSE)</f>
        <v>0</v>
      </c>
      <c r="AB15" s="231">
        <f>VLOOKUP('CAM with escalation - RIL'!AB$3,'LCC-RR - client'!$F$5:$AK$87,25,FALSE)</f>
        <v>0</v>
      </c>
      <c r="AC15" s="231">
        <f>VLOOKUP('CAM with escalation - RIL'!AC$3,'LCC-RR - client'!$F$5:$AK$87,25,FALSE)</f>
        <v>0</v>
      </c>
      <c r="AD15" s="231">
        <f>VLOOKUP('CAM with escalation - RIL'!AD$3,'LCC-RR - client'!$F$5:$AK$87,25,FALSE)</f>
        <v>0</v>
      </c>
      <c r="AE15" s="231">
        <f>VLOOKUP('CAM with escalation - RIL'!AE$3,'LCC-RR - client'!$F$5:$AK$87,25,FALSE)</f>
        <v>0.15</v>
      </c>
      <c r="AF15" s="231">
        <f>VLOOKUP('CAM with escalation - RIL'!AF$3,'LCC-RR - client'!$F$5:$AK$87,25,FALSE)</f>
        <v>0.12</v>
      </c>
      <c r="AG15" s="231">
        <f>VLOOKUP('CAM with escalation - RIL'!AG$3,'LCC-RR - client'!$F$5:$AK$87,25,FALSE)</f>
        <v>0.15</v>
      </c>
      <c r="AH15" s="231">
        <f>VLOOKUP('CAM with escalation - RIL'!AH$3,'LCC-RR - client'!$F$5:$AK$87,25,FALSE)</f>
        <v>0</v>
      </c>
      <c r="AI15" s="231">
        <f>VLOOKUP('CAM with escalation - RIL'!AI$3,'LCC-RR - client'!$F$5:$AK$87,25,FALSE)</f>
        <v>0</v>
      </c>
      <c r="AJ15" s="231">
        <f>VLOOKUP('CAM with escalation - RIL'!AJ$3,'LCC-RR - client'!$F$5:$AK$87,25,FALSE)</f>
        <v>0</v>
      </c>
      <c r="AK15" s="231">
        <f>VLOOKUP('CAM with escalation - RIL'!AK$3,'LCC-RR - client'!$F$5:$AK$87,25,FALSE)</f>
        <v>0</v>
      </c>
      <c r="AL15" s="231">
        <f>VLOOKUP('CAM with escalation - RIL'!AL$3,'LCC-RR - client'!$F$5:$AK$87,25,FALSE)</f>
        <v>0</v>
      </c>
      <c r="AM15" s="231">
        <f>VLOOKUP('CAM with escalation - RIL'!AM$3,'LCC-RR - client'!$F$5:$AK$87,25,FALSE)</f>
        <v>0</v>
      </c>
      <c r="AN15" s="231">
        <f>VLOOKUP('CAM with escalation - RIL'!AN$3,'LCC-RR - client'!$F$5:$AK$87,25,FALSE)</f>
        <v>0</v>
      </c>
      <c r="AO15" s="231">
        <f>VLOOKUP('CAM with escalation - RIL'!AO$3,'LCC-RR - client'!$F$5:$AK$87,25,FALSE)</f>
        <v>0</v>
      </c>
      <c r="AP15" s="231">
        <f>VLOOKUP('CAM with escalation - RIL'!AP$3,'LCC-RR - client'!$F$5:$AK$87,25,FALSE)</f>
        <v>0.15</v>
      </c>
      <c r="AQ15" s="231">
        <f>VLOOKUP('CAM with escalation - RIL'!AQ$3,'LCC-RR - client'!$F$5:$AK$87,25,FALSE)</f>
        <v>0</v>
      </c>
      <c r="AR15" s="231">
        <f>VLOOKUP('CAM with escalation - RIL'!AR$3,'LCC-RR - client'!$F$5:$AK$87,25,FALSE)</f>
        <v>0</v>
      </c>
      <c r="AS15" s="231">
        <f>VLOOKUP('CAM with escalation - RIL'!AS$3,'LCC-RR - client'!$F$5:$AK$87,25,FALSE)</f>
        <v>0</v>
      </c>
      <c r="AT15" s="231">
        <f>VLOOKUP('CAM with escalation - RIL'!AT$3,'LCC-RR - client'!$F$5:$AK$87,25,FALSE)</f>
        <v>0</v>
      </c>
      <c r="AU15" s="231">
        <f>VLOOKUP('CAM with escalation - RIL'!AU$3,'LCC-RR - client'!$F$5:$AK$87,25,FALSE)</f>
        <v>0</v>
      </c>
      <c r="AV15" s="231">
        <f>VLOOKUP('CAM with escalation - RIL'!AV$3,'LCC-RR - client'!$F$5:$AK$87,25,FALSE)</f>
        <v>0</v>
      </c>
      <c r="AW15" s="231">
        <f>VLOOKUP('CAM with escalation - RIL'!AW$3,'LCC-RR - client'!$F$5:$AK$87,25,FALSE)</f>
        <v>0</v>
      </c>
      <c r="AX15" s="231">
        <f>VLOOKUP('CAM with escalation - RIL'!AX$3,'LCC-RR - client'!$F$5:$AK$87,25,FALSE)</f>
        <v>0.15</v>
      </c>
      <c r="AY15" s="231">
        <f>VLOOKUP('CAM with escalation - RIL'!AY$3,'LCC-RR - client'!$F$5:$AK$87,25,FALSE)</f>
        <v>0</v>
      </c>
      <c r="AZ15" s="231">
        <f>VLOOKUP('CAM with escalation - RIL'!AZ$3,'LCC-RR - client'!$F$5:$AK$87,25,FALSE)</f>
        <v>0</v>
      </c>
      <c r="BA15" s="231">
        <f>VLOOKUP('CAM with escalation - RIL'!BA$3,'LCC-RR - client'!$F$5:$AK$87,25,FALSE)</f>
        <v>0.15</v>
      </c>
      <c r="BB15" s="231">
        <f>VLOOKUP('CAM with escalation - RIL'!BB$3,'LCC-RR - client'!$F$5:$AK$87,25,FALSE)</f>
        <v>0.12</v>
      </c>
      <c r="BC15" s="231">
        <f>VLOOKUP('CAM with escalation - RIL'!BC$3,'LCC-RR - client'!$F$5:$AK$87,25,FALSE)</f>
        <v>0.15</v>
      </c>
      <c r="BD15" s="231">
        <f>VLOOKUP('CAM with escalation - RIL'!BD$3,'LCC-RR - client'!$F$5:$AK$87,25,FALSE)</f>
        <v>0.12</v>
      </c>
      <c r="BE15" s="231">
        <f>VLOOKUP('CAM with escalation - RIL'!BE$3,'LCC-RR - client'!$F$5:$AK$87,25,FALSE)</f>
        <v>0</v>
      </c>
      <c r="BF15" s="231">
        <f>VLOOKUP('CAM with escalation - RIL'!BF$3,'LCC-RR - client'!$F$5:$AK$87,25,FALSE)</f>
        <v>0</v>
      </c>
      <c r="BG15" s="231">
        <f>VLOOKUP('CAM with escalation - RIL'!BG$3,'LCC-RR - client'!$F$5:$AK$87,25,FALSE)</f>
        <v>0</v>
      </c>
      <c r="BH15" s="231">
        <f>VLOOKUP('CAM with escalation - RIL'!BH$3,'LCC-RR - client'!$F$5:$AK$87,25,FALSE)</f>
        <v>0</v>
      </c>
      <c r="BI15" s="231">
        <f>VLOOKUP('CAM with escalation - RIL'!BI$3,'LCC-RR - client'!$F$5:$AK$87,25,FALSE)</f>
        <v>0</v>
      </c>
      <c r="BJ15" s="231">
        <f>VLOOKUP('CAM with escalation - RIL'!BJ$3,'LCC-RR - client'!$F$5:$AK$87,25,FALSE)</f>
        <v>0</v>
      </c>
      <c r="BK15" s="231">
        <f>VLOOKUP('CAM with escalation - RIL'!BK$3,'LCC-RR - client'!$F$5:$AK$87,25,FALSE)</f>
        <v>0</v>
      </c>
      <c r="BL15" s="231">
        <f>VLOOKUP('CAM with escalation - RIL'!BL$3,'LCC-RR - client'!$F$5:$AK$87,25,FALSE)</f>
        <v>0</v>
      </c>
      <c r="BM15" s="231">
        <f>VLOOKUP('CAM with escalation - RIL'!BM$3,'LCC-RR - client'!$F$5:$AK$87,25,FALSE)</f>
        <v>0.15</v>
      </c>
      <c r="BN15" s="231">
        <f>VLOOKUP('CAM with escalation - RIL'!BN$3,'LCC-RR - client'!$F$5:$AK$87,25,FALSE)</f>
        <v>0.15</v>
      </c>
      <c r="BO15" s="231">
        <f>VLOOKUP('CAM with escalation - RIL'!BO$3,'LCC-RR - client'!$F$5:$AK$87,25,FALSE)</f>
        <v>0</v>
      </c>
      <c r="BP15" s="231">
        <f>VLOOKUP('CAM with escalation - RIL'!BP$3,'LCC-RR - client'!$F$5:$AK$87,25,FALSE)</f>
        <v>0</v>
      </c>
      <c r="BQ15" s="231">
        <f>VLOOKUP('CAM with escalation - RIL'!BQ$3,'LCC-RR - client'!$F$5:$AK$87,25,FALSE)</f>
        <v>0</v>
      </c>
      <c r="BR15" s="231">
        <f>VLOOKUP('CAM with escalation - RIL'!BR$3,'LCC-RR - client'!$F$5:$AK$87,25,FALSE)</f>
        <v>0</v>
      </c>
      <c r="BS15" s="231">
        <f>VLOOKUP('CAM with escalation - RIL'!BS$3,'LCC-RR - client'!$F$5:$AK$87,25,FALSE)</f>
        <v>0</v>
      </c>
      <c r="BT15" s="231">
        <f>VLOOKUP('CAM with escalation - RIL'!BT$3,'LCC-RR - client'!$F$5:$AK$87,25,FALSE)</f>
        <v>0</v>
      </c>
      <c r="BU15" s="231">
        <f>VLOOKUP('CAM with escalation - RIL'!BU$3,'LCC-RR - client'!$F$5:$AK$87,25,FALSE)</f>
        <v>0</v>
      </c>
      <c r="BV15" s="231"/>
      <c r="BW15" s="231"/>
      <c r="BX15" s="231"/>
      <c r="BY15" s="231"/>
      <c r="BZ15" s="231"/>
      <c r="CA15" s="227"/>
      <c r="CB15" s="231"/>
      <c r="CC15" s="233"/>
      <c r="CD15" s="234"/>
      <c r="CE15" s="226"/>
    </row>
    <row r="16" spans="1:84" s="210" customFormat="1" ht="23" customHeight="1" x14ac:dyDescent="0.25">
      <c r="A16" s="165"/>
      <c r="B16" s="436" t="s">
        <v>384</v>
      </c>
      <c r="C16" s="436"/>
      <c r="D16" s="228">
        <f>VLOOKUP('CAM with escalation - RIL'!D$3,'LCC-RR - client'!$F$5:$AK$87,27,FALSE)</f>
        <v>1096581.1199999999</v>
      </c>
      <c r="E16" s="228">
        <f>VLOOKUP('CAM with escalation - RIL'!E$3,'LCC-RR - client'!$F$5:$AK$87,27,FALSE)</f>
        <v>368723.5799999999</v>
      </c>
      <c r="F16" s="228">
        <f>VLOOKUP('CAM with escalation - RIL'!F$3,'LCC-RR - client'!$F$5:$AK$87,27,FALSE)</f>
        <v>540060.63428571424</v>
      </c>
      <c r="G16" s="228">
        <f>VLOOKUP('CAM with escalation - RIL'!G$3,'LCC-RR - client'!$F$5:$AK$87,27,FALSE)</f>
        <v>0</v>
      </c>
      <c r="H16" s="228">
        <f>VLOOKUP('CAM with escalation - RIL'!H$3,'LCC-RR - client'!$F$5:$AK$87,27,FALSE)</f>
        <v>34380</v>
      </c>
      <c r="I16" s="228">
        <f>VLOOKUP('CAM with escalation - RIL'!I$3,'LCC-RR - client'!$F$5:$AK$87,27,FALSE)</f>
        <v>53520</v>
      </c>
      <c r="J16" s="228">
        <f>VLOOKUP('CAM with escalation - RIL'!J$3,'LCC-RR - client'!$F$5:$AK$87,27,FALSE)</f>
        <v>57348</v>
      </c>
      <c r="K16" s="228">
        <f>VLOOKUP('CAM with escalation - RIL'!K$3,'LCC-RR - client'!$F$5:$AK$87,27,FALSE)</f>
        <v>59364</v>
      </c>
      <c r="L16" s="228">
        <f>VLOOKUP('CAM with escalation - RIL'!L$3,'LCC-RR - client'!$F$5:$AK$87,27,FALSE)</f>
        <v>39780</v>
      </c>
      <c r="M16" s="228">
        <f>VLOOKUP('CAM with escalation - RIL'!M$3,'LCC-RR - client'!$F$5:$AK$87,27,FALSE)</f>
        <v>49500</v>
      </c>
      <c r="N16" s="228">
        <f>VLOOKUP('CAM with escalation - RIL'!N$3,'LCC-RR - client'!$F$5:$AK$87,27,FALSE)</f>
        <v>45000.003599999996</v>
      </c>
      <c r="O16" s="228">
        <f>VLOOKUP('CAM with escalation - RIL'!O$3,'LCC-RR - client'!$F$5:$AK$87,27,FALSE)</f>
        <v>47340</v>
      </c>
      <c r="P16" s="228">
        <f>VLOOKUP('CAM with escalation - RIL'!P$3,'LCC-RR - client'!$F$5:$AK$87,27,FALSE)</f>
        <v>33600</v>
      </c>
      <c r="Q16" s="228">
        <f>VLOOKUP('CAM with escalation - RIL'!Q$3,'LCC-RR - client'!$F$5:$AK$87,27,FALSE)</f>
        <v>190680</v>
      </c>
      <c r="R16" s="228">
        <f>VLOOKUP('CAM with escalation - RIL'!R$3,'LCC-RR - client'!$F$5:$AK$87,27,FALSE)</f>
        <v>90768</v>
      </c>
      <c r="S16" s="228">
        <f>VLOOKUP('CAM with escalation - RIL'!S$3,'LCC-RR - client'!$F$5:$AK$87,27,FALSE)</f>
        <v>182988</v>
      </c>
      <c r="T16" s="228">
        <f>VLOOKUP('CAM with escalation - RIL'!T$3,'LCC-RR - client'!$F$5:$AK$87,27,FALSE)</f>
        <v>101981.99999999999</v>
      </c>
      <c r="U16" s="228">
        <f>VLOOKUP('CAM with escalation - RIL'!U$3,'LCC-RR - client'!$F$5:$AK$87,27,FALSE)</f>
        <v>113091.00000000001</v>
      </c>
      <c r="V16" s="228">
        <f>VLOOKUP('CAM with escalation - RIL'!V$3,'LCC-RR - client'!$F$5:$AK$87,27,FALSE)</f>
        <v>30288</v>
      </c>
      <c r="W16" s="228">
        <f>VLOOKUP('CAM with escalation - RIL'!W$3,'LCC-RR - client'!$F$5:$AK$87,27,FALSE)</f>
        <v>31740.000000000004</v>
      </c>
      <c r="X16" s="228">
        <f>VLOOKUP('CAM with escalation - RIL'!X$3,'LCC-RR - client'!$F$5:$AK$87,27,FALSE)</f>
        <v>31380.000000000004</v>
      </c>
      <c r="Y16" s="228">
        <f>VLOOKUP('CAM with escalation - RIL'!Y$3,'LCC-RR - client'!$F$5:$AK$87,27,FALSE)</f>
        <v>24510</v>
      </c>
      <c r="Z16" s="228">
        <f>VLOOKUP('CAM with escalation - RIL'!Z$3,'LCC-RR - client'!$F$5:$AK$87,27,FALSE)</f>
        <v>52620</v>
      </c>
      <c r="AA16" s="228">
        <f>VLOOKUP('CAM with escalation - RIL'!AA$3,'LCC-RR - client'!$F$5:$AK$87,27,FALSE)</f>
        <v>45000</v>
      </c>
      <c r="AB16" s="228">
        <f>VLOOKUP('CAM with escalation - RIL'!AB$3,'LCC-RR - client'!$F$5:$AK$87,27,FALSE)</f>
        <v>45684</v>
      </c>
      <c r="AC16" s="228">
        <f>VLOOKUP('CAM with escalation - RIL'!AC$3,'LCC-RR - client'!$F$5:$AK$87,27,FALSE)</f>
        <v>28080</v>
      </c>
      <c r="AD16" s="228">
        <f>VLOOKUP('CAM with escalation - RIL'!AD$3,'LCC-RR - client'!$F$5:$AK$87,27,FALSE)</f>
        <v>15780.000000000002</v>
      </c>
      <c r="AE16" s="228">
        <f>VLOOKUP('CAM with escalation - RIL'!AE$3,'LCC-RR - client'!$F$5:$AK$87,27,FALSE)</f>
        <v>495699</v>
      </c>
      <c r="AF16" s="228">
        <f>VLOOKUP('CAM with escalation - RIL'!AF$3,'LCC-RR - client'!$F$5:$AK$87,27,FALSE)</f>
        <v>384468.83328000014</v>
      </c>
      <c r="AG16" s="228">
        <f>VLOOKUP('CAM with escalation - RIL'!AG$3,'LCC-RR - client'!$F$5:$AK$87,27,FALSE)</f>
        <v>336826.86375000002</v>
      </c>
      <c r="AH16" s="228">
        <f>VLOOKUP('CAM with escalation - RIL'!AH$3,'LCC-RR - client'!$F$5:$AK$87,27,FALSE)</f>
        <v>28860.000000000004</v>
      </c>
      <c r="AI16" s="228">
        <f>VLOOKUP('CAM with escalation - RIL'!AI$3,'LCC-RR - client'!$F$5:$AK$87,27,FALSE)</f>
        <v>0</v>
      </c>
      <c r="AJ16" s="228">
        <f>VLOOKUP('CAM with escalation - RIL'!AJ$3,'LCC-RR - client'!$F$5:$AK$87,27,FALSE)</f>
        <v>40140</v>
      </c>
      <c r="AK16" s="228">
        <f>VLOOKUP('CAM with escalation - RIL'!AK$3,'LCC-RR - client'!$F$5:$AK$87,27,FALSE)</f>
        <v>0</v>
      </c>
      <c r="AL16" s="228">
        <f>VLOOKUP('CAM with escalation - RIL'!AL$3,'LCC-RR - client'!$F$5:$AK$87,27,FALSE)</f>
        <v>34164</v>
      </c>
      <c r="AM16" s="228">
        <f>VLOOKUP('CAM with escalation - RIL'!AM$3,'LCC-RR - client'!$F$5:$AK$87,27,FALSE)</f>
        <v>41580</v>
      </c>
      <c r="AN16" s="228">
        <f>VLOOKUP('CAM with escalation - RIL'!AN$3,'LCC-RR - client'!$F$5:$AK$87,27,FALSE)</f>
        <v>73764</v>
      </c>
      <c r="AO16" s="228">
        <f>VLOOKUP('CAM with escalation - RIL'!AO$3,'LCC-RR - client'!$F$5:$AK$87,27,FALSE)</f>
        <v>58246.8</v>
      </c>
      <c r="AP16" s="228">
        <f>VLOOKUP('CAM with escalation - RIL'!AP$3,'LCC-RR - client'!$F$5:$AK$87,27,FALSE)</f>
        <v>465880.85357142851</v>
      </c>
      <c r="AQ16" s="228">
        <f>VLOOKUP('CAM with escalation - RIL'!AQ$3,'LCC-RR - client'!$F$5:$AK$87,27,FALSE)</f>
        <v>0</v>
      </c>
      <c r="AR16" s="228">
        <f>VLOOKUP('CAM with escalation - RIL'!AR$3,'LCC-RR - client'!$F$5:$AK$87,27,FALSE)</f>
        <v>74271.599999999991</v>
      </c>
      <c r="AS16" s="228">
        <f>VLOOKUP('CAM with escalation - RIL'!AS$3,'LCC-RR - client'!$F$5:$AK$87,27,FALSE)</f>
        <v>35640</v>
      </c>
      <c r="AT16" s="228">
        <f>VLOOKUP('CAM with escalation - RIL'!AT$3,'LCC-RR - client'!$F$5:$AK$87,27,FALSE)</f>
        <v>34620</v>
      </c>
      <c r="AU16" s="228">
        <f>VLOOKUP('CAM with escalation - RIL'!AU$3,'LCC-RR - client'!$F$5:$AK$87,27,FALSE)</f>
        <v>67080</v>
      </c>
      <c r="AV16" s="228">
        <f>VLOOKUP('CAM with escalation - RIL'!AV$3,'LCC-RR - client'!$F$5:$AK$87,27,FALSE)</f>
        <v>66600</v>
      </c>
      <c r="AW16" s="228">
        <f>VLOOKUP('CAM with escalation - RIL'!AW$3,'LCC-RR - client'!$F$5:$AK$87,27,FALSE)</f>
        <v>84180</v>
      </c>
      <c r="AX16" s="228">
        <f>VLOOKUP('CAM with escalation - RIL'!AX$3,'LCC-RR - client'!$F$5:$AK$87,27,FALSE)</f>
        <v>391318.30357142852</v>
      </c>
      <c r="AY16" s="228">
        <f>VLOOKUP('CAM with escalation - RIL'!AY$3,'LCC-RR - client'!$F$5:$AK$87,27,FALSE)</f>
        <v>118560</v>
      </c>
      <c r="AZ16" s="228">
        <f>VLOOKUP('CAM with escalation - RIL'!AZ$3,'LCC-RR - client'!$F$5:$AK$87,27,FALSE)</f>
        <v>122400</v>
      </c>
      <c r="BA16" s="228">
        <f>VLOOKUP('CAM with escalation - RIL'!BA$3,'LCC-RR - client'!$F$5:$AK$87,27,FALSE)</f>
        <v>434902.39999999997</v>
      </c>
      <c r="BB16" s="228">
        <f>VLOOKUP('CAM with escalation - RIL'!BB$3,'LCC-RR - client'!$F$5:$AK$87,27,FALSE)</f>
        <v>784660.81792000018</v>
      </c>
      <c r="BC16" s="228">
        <f>VLOOKUP('CAM with escalation - RIL'!BC$3,'LCC-RR - client'!$F$5:$AK$87,27,FALSE)</f>
        <v>196646.30357142855</v>
      </c>
      <c r="BD16" s="228">
        <f>VLOOKUP('CAM with escalation - RIL'!BD$3,'LCC-RR - client'!$F$5:$AK$87,27,FALSE)</f>
        <v>1410561.7612800002</v>
      </c>
      <c r="BE16" s="228">
        <f>VLOOKUP('CAM with escalation - RIL'!BE$3,'LCC-RR - client'!$F$5:$AK$87,27,FALSE)</f>
        <v>31716.000000000004</v>
      </c>
      <c r="BF16" s="228">
        <f>VLOOKUP('CAM with escalation - RIL'!BF$3,'LCC-RR - client'!$F$5:$AK$87,27,FALSE)</f>
        <v>186360</v>
      </c>
      <c r="BG16" s="228">
        <f>VLOOKUP('CAM with escalation - RIL'!BG$3,'LCC-RR - client'!$F$5:$AK$87,27,FALSE)</f>
        <v>138461.53846153847</v>
      </c>
      <c r="BH16" s="228">
        <f>VLOOKUP('CAM with escalation - RIL'!BH$3,'LCC-RR - client'!$F$5:$AK$87,27,FALSE)</f>
        <v>235380.00000000003</v>
      </c>
      <c r="BI16" s="228">
        <f>VLOOKUP('CAM with escalation - RIL'!BI$3,'LCC-RR - client'!$F$5:$AK$87,27,FALSE)</f>
        <v>0</v>
      </c>
      <c r="BJ16" s="228">
        <f>VLOOKUP('CAM with escalation - RIL'!BJ$3,'LCC-RR - client'!$F$5:$AK$87,27,FALSE)</f>
        <v>207120.00000000003</v>
      </c>
      <c r="BK16" s="228">
        <f>VLOOKUP('CAM with escalation - RIL'!BK$3,'LCC-RR - client'!$F$5:$AK$87,27,FALSE)</f>
        <v>96360.000000000015</v>
      </c>
      <c r="BL16" s="228">
        <f>VLOOKUP('CAM with escalation - RIL'!BL$3,'LCC-RR - client'!$F$5:$AK$87,27,FALSE)</f>
        <v>112014.4896</v>
      </c>
      <c r="BM16" s="228">
        <f>VLOOKUP('CAM with escalation - RIL'!BM$3,'LCC-RR - client'!$F$5:$AK$87,27,FALSE)</f>
        <v>481964.99999999994</v>
      </c>
      <c r="BN16" s="228">
        <f>VLOOKUP('CAM with escalation - RIL'!BN$3,'LCC-RR - client'!$F$5:$AK$87,27,FALSE)</f>
        <v>593571.42857142864</v>
      </c>
      <c r="BO16" s="228">
        <f>VLOOKUP('CAM with escalation - RIL'!BO$3,'LCC-RR - client'!$F$5:$AK$87,27,FALSE)</f>
        <v>417780</v>
      </c>
      <c r="BP16" s="228">
        <f>VLOOKUP('CAM with escalation - RIL'!BP$3,'LCC-RR - client'!$F$5:$AK$87,27,FALSE)</f>
        <v>295320</v>
      </c>
      <c r="BQ16" s="228">
        <f>VLOOKUP('CAM with escalation - RIL'!BQ$3,'LCC-RR - client'!$F$5:$AK$87,27,FALSE)</f>
        <v>414600.00000000006</v>
      </c>
      <c r="BR16" s="228">
        <f>VLOOKUP('CAM with escalation - RIL'!BR$3,'LCC-RR - client'!$F$5:$AK$87,27,FALSE)</f>
        <v>301084</v>
      </c>
      <c r="BS16" s="228">
        <f>VLOOKUP('CAM with escalation - RIL'!BS$3,'LCC-RR - client'!$F$5:$AK$87,27,FALSE)</f>
        <v>0</v>
      </c>
      <c r="BT16" s="228">
        <f>VLOOKUP('CAM with escalation - RIL'!BT$3,'LCC-RR - client'!$F$5:$AK$87,27,FALSE)</f>
        <v>0</v>
      </c>
      <c r="BU16" s="228">
        <f>VLOOKUP('CAM with escalation - RIL'!BU$3,'LCC-RR - client'!$F$5:$AK$87,27,FALSE)</f>
        <v>0</v>
      </c>
      <c r="BV16" s="228"/>
      <c r="BW16" s="228"/>
      <c r="BX16" s="228"/>
      <c r="BY16" s="228"/>
      <c r="BZ16" s="228"/>
      <c r="CA16" s="229">
        <f>SUM(D16:BZ16)</f>
        <v>12702592.331462968</v>
      </c>
      <c r="CB16" s="229"/>
      <c r="CC16" s="226"/>
      <c r="CD16" s="229"/>
      <c r="CE16" s="226"/>
    </row>
    <row r="17" spans="1:83" s="161" customFormat="1" x14ac:dyDescent="0.25">
      <c r="A17" s="388"/>
      <c r="B17" s="209"/>
      <c r="C17" s="20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164"/>
      <c r="BW17" s="164"/>
      <c r="BX17" s="164"/>
      <c r="BY17" s="164"/>
      <c r="BZ17" s="164"/>
      <c r="CA17" s="165"/>
      <c r="CB17" s="165"/>
      <c r="CD17" s="165"/>
      <c r="CE17" s="210"/>
    </row>
    <row r="18" spans="1:83" s="161" customFormat="1" ht="12" thickBot="1" x14ac:dyDescent="0.3">
      <c r="A18" s="163"/>
      <c r="B18" s="209"/>
      <c r="C18" s="209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5"/>
      <c r="CB18" s="165"/>
      <c r="CD18" s="165"/>
      <c r="CE18" s="210"/>
    </row>
    <row r="19" spans="1:83" s="161" customFormat="1" x14ac:dyDescent="0.25">
      <c r="A19" s="163"/>
      <c r="B19" s="209"/>
      <c r="C19" s="209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390" t="s">
        <v>263</v>
      </c>
    </row>
    <row r="20" spans="1:83" s="161" customFormat="1" ht="23" x14ac:dyDescent="0.25">
      <c r="A20" s="163"/>
      <c r="B20" s="209"/>
      <c r="C20" s="209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293" t="s">
        <v>383</v>
      </c>
    </row>
    <row r="21" spans="1:83" s="159" customFormat="1" x14ac:dyDescent="0.25">
      <c r="B21" s="256">
        <v>1</v>
      </c>
      <c r="C21" s="254">
        <v>45322</v>
      </c>
      <c r="D21" s="214">
        <f t="shared" ref="D21:BO21" si="12">D16/10^7</f>
        <v>0.10965811199999999</v>
      </c>
      <c r="E21" s="214">
        <f t="shared" si="12"/>
        <v>3.6872357999999987E-2</v>
      </c>
      <c r="F21" s="214">
        <f t="shared" si="12"/>
        <v>5.4006063428571421E-2</v>
      </c>
      <c r="G21" s="214">
        <f t="shared" si="12"/>
        <v>0</v>
      </c>
      <c r="H21" s="214">
        <f t="shared" si="12"/>
        <v>3.4380000000000001E-3</v>
      </c>
      <c r="I21" s="214">
        <f t="shared" si="12"/>
        <v>5.352E-3</v>
      </c>
      <c r="J21" s="214">
        <f t="shared" si="12"/>
        <v>5.7348E-3</v>
      </c>
      <c r="K21" s="214">
        <f t="shared" si="12"/>
        <v>5.9363999999999997E-3</v>
      </c>
      <c r="L21" s="214">
        <f t="shared" si="12"/>
        <v>3.9779999999999998E-3</v>
      </c>
      <c r="M21" s="214">
        <f t="shared" si="12"/>
        <v>4.9500000000000004E-3</v>
      </c>
      <c r="N21" s="214">
        <f t="shared" si="12"/>
        <v>4.50000036E-3</v>
      </c>
      <c r="O21" s="214">
        <f t="shared" si="12"/>
        <v>4.7340000000000004E-3</v>
      </c>
      <c r="P21" s="214">
        <f t="shared" si="12"/>
        <v>3.3600000000000001E-3</v>
      </c>
      <c r="Q21" s="214">
        <f t="shared" si="12"/>
        <v>1.9068000000000002E-2</v>
      </c>
      <c r="R21" s="214">
        <f t="shared" si="12"/>
        <v>9.0767999999999995E-3</v>
      </c>
      <c r="S21" s="214">
        <f t="shared" si="12"/>
        <v>1.82988E-2</v>
      </c>
      <c r="T21" s="214">
        <f t="shared" si="12"/>
        <v>1.0198199999999999E-2</v>
      </c>
      <c r="U21" s="214">
        <f t="shared" si="12"/>
        <v>1.1309100000000001E-2</v>
      </c>
      <c r="V21" s="214">
        <f t="shared" si="12"/>
        <v>3.0287999999999999E-3</v>
      </c>
      <c r="W21" s="214">
        <f t="shared" si="12"/>
        <v>3.1740000000000002E-3</v>
      </c>
      <c r="X21" s="214">
        <f t="shared" si="12"/>
        <v>3.1380000000000002E-3</v>
      </c>
      <c r="Y21" s="214">
        <f t="shared" si="12"/>
        <v>2.4510000000000001E-3</v>
      </c>
      <c r="Z21" s="214">
        <f t="shared" si="12"/>
        <v>5.2620000000000002E-3</v>
      </c>
      <c r="AA21" s="214">
        <f t="shared" si="12"/>
        <v>4.4999999999999997E-3</v>
      </c>
      <c r="AB21" s="214">
        <f t="shared" si="12"/>
        <v>4.5684000000000002E-3</v>
      </c>
      <c r="AC21" s="214">
        <f t="shared" si="12"/>
        <v>2.8080000000000002E-3</v>
      </c>
      <c r="AD21" s="214">
        <f t="shared" si="12"/>
        <v>1.5780000000000002E-3</v>
      </c>
      <c r="AE21" s="214">
        <f t="shared" si="12"/>
        <v>4.95699E-2</v>
      </c>
      <c r="AF21" s="214">
        <f t="shared" si="12"/>
        <v>3.8446883328000017E-2</v>
      </c>
      <c r="AG21" s="214">
        <f t="shared" si="12"/>
        <v>3.3682686375E-2</v>
      </c>
      <c r="AH21" s="214">
        <f t="shared" si="12"/>
        <v>2.8860000000000005E-3</v>
      </c>
      <c r="AI21" s="214">
        <f t="shared" si="12"/>
        <v>0</v>
      </c>
      <c r="AJ21" s="214">
        <f t="shared" si="12"/>
        <v>4.0140000000000002E-3</v>
      </c>
      <c r="AK21" s="214">
        <f t="shared" si="12"/>
        <v>0</v>
      </c>
      <c r="AL21" s="214">
        <f t="shared" si="12"/>
        <v>3.4164E-3</v>
      </c>
      <c r="AM21" s="214">
        <f t="shared" si="12"/>
        <v>4.1580000000000002E-3</v>
      </c>
      <c r="AN21" s="214">
        <f t="shared" si="12"/>
        <v>7.3764E-3</v>
      </c>
      <c r="AO21" s="214">
        <f t="shared" si="12"/>
        <v>5.8246800000000005E-3</v>
      </c>
      <c r="AP21" s="214">
        <f t="shared" si="12"/>
        <v>4.6588085357142851E-2</v>
      </c>
      <c r="AQ21" s="214">
        <f t="shared" si="12"/>
        <v>0</v>
      </c>
      <c r="AR21" s="214">
        <f t="shared" si="12"/>
        <v>7.4271599999999995E-3</v>
      </c>
      <c r="AS21" s="214">
        <f t="shared" si="12"/>
        <v>3.5639999999999999E-3</v>
      </c>
      <c r="AT21" s="214">
        <f t="shared" si="12"/>
        <v>3.4619999999999998E-3</v>
      </c>
      <c r="AU21" s="214">
        <f t="shared" si="12"/>
        <v>6.7080000000000004E-3</v>
      </c>
      <c r="AV21" s="214">
        <f t="shared" si="12"/>
        <v>6.6600000000000001E-3</v>
      </c>
      <c r="AW21" s="214">
        <f t="shared" si="12"/>
        <v>8.4180000000000001E-3</v>
      </c>
      <c r="AX21" s="214">
        <f t="shared" si="12"/>
        <v>3.9131830357142849E-2</v>
      </c>
      <c r="AY21" s="214">
        <f t="shared" si="12"/>
        <v>1.1856E-2</v>
      </c>
      <c r="AZ21" s="214">
        <f t="shared" si="12"/>
        <v>1.2239999999999999E-2</v>
      </c>
      <c r="BA21" s="214">
        <f t="shared" si="12"/>
        <v>4.3490239999999999E-2</v>
      </c>
      <c r="BB21" s="214">
        <f t="shared" si="12"/>
        <v>7.8466081792000014E-2</v>
      </c>
      <c r="BC21" s="214">
        <f t="shared" si="12"/>
        <v>1.9664630357142856E-2</v>
      </c>
      <c r="BD21" s="214">
        <f t="shared" si="12"/>
        <v>0.14105617612800003</v>
      </c>
      <c r="BE21" s="214">
        <f t="shared" si="12"/>
        <v>3.1716000000000005E-3</v>
      </c>
      <c r="BF21" s="214">
        <f t="shared" si="12"/>
        <v>1.8636E-2</v>
      </c>
      <c r="BG21" s="214">
        <f t="shared" si="12"/>
        <v>1.3846153846153847E-2</v>
      </c>
      <c r="BH21" s="214">
        <f t="shared" si="12"/>
        <v>2.3538000000000003E-2</v>
      </c>
      <c r="BI21" s="214">
        <f t="shared" si="12"/>
        <v>0</v>
      </c>
      <c r="BJ21" s="214">
        <f t="shared" si="12"/>
        <v>2.0712000000000001E-2</v>
      </c>
      <c r="BK21" s="214">
        <f t="shared" si="12"/>
        <v>9.6360000000000022E-3</v>
      </c>
      <c r="BL21" s="214">
        <f t="shared" si="12"/>
        <v>1.1201448960000001E-2</v>
      </c>
      <c r="BM21" s="214">
        <f t="shared" si="12"/>
        <v>4.8196499999999996E-2</v>
      </c>
      <c r="BN21" s="214">
        <f t="shared" si="12"/>
        <v>5.9357142857142865E-2</v>
      </c>
      <c r="BO21" s="214">
        <f t="shared" si="12"/>
        <v>4.1778000000000003E-2</v>
      </c>
      <c r="BP21" s="214">
        <f t="shared" ref="BP21:BZ21" si="13">BP16/10^7</f>
        <v>2.9531999999999999E-2</v>
      </c>
      <c r="BQ21" s="214">
        <f t="shared" si="13"/>
        <v>4.1460000000000004E-2</v>
      </c>
      <c r="BR21" s="214">
        <f t="shared" si="13"/>
        <v>3.01084E-2</v>
      </c>
      <c r="BS21" s="214">
        <f t="shared" si="13"/>
        <v>0</v>
      </c>
      <c r="BT21" s="214">
        <f t="shared" si="13"/>
        <v>0</v>
      </c>
      <c r="BU21" s="214">
        <f t="shared" si="13"/>
        <v>0</v>
      </c>
      <c r="BV21" s="214">
        <f t="shared" si="13"/>
        <v>0</v>
      </c>
      <c r="BW21" s="214">
        <f t="shared" si="13"/>
        <v>0</v>
      </c>
      <c r="BX21" s="214">
        <f t="shared" si="13"/>
        <v>0</v>
      </c>
      <c r="BY21" s="214">
        <f t="shared" si="13"/>
        <v>0</v>
      </c>
      <c r="BZ21" s="214">
        <f t="shared" si="13"/>
        <v>0</v>
      </c>
      <c r="CA21" s="295">
        <f>SUM(D21:BZ21)</f>
        <v>1.270259233146297</v>
      </c>
    </row>
    <row r="22" spans="1:83" s="159" customFormat="1" x14ac:dyDescent="0.25">
      <c r="B22" s="257">
        <f>B21+1</f>
        <v>2</v>
      </c>
      <c r="C22" s="255">
        <f>EOMONTH(C21,1)</f>
        <v>45351</v>
      </c>
      <c r="D22" s="214">
        <f t="shared" ref="D22:BO26" si="14">IF(AND(MONTH($C22)-MONTH(D$5)=0,MOD((YEAR(D$5)-YEAR($C22)),3)=0),D21*(1+D$15),D21)</f>
        <v>0.10965811199999999</v>
      </c>
      <c r="E22" s="214">
        <f t="shared" si="14"/>
        <v>3.6872357999999987E-2</v>
      </c>
      <c r="F22" s="214">
        <f t="shared" si="14"/>
        <v>5.4006063428571421E-2</v>
      </c>
      <c r="G22" s="214">
        <f t="shared" si="14"/>
        <v>0</v>
      </c>
      <c r="H22" s="214">
        <f t="shared" si="14"/>
        <v>3.4380000000000001E-3</v>
      </c>
      <c r="I22" s="214">
        <f t="shared" si="14"/>
        <v>5.352E-3</v>
      </c>
      <c r="J22" s="214">
        <f t="shared" si="14"/>
        <v>5.7348E-3</v>
      </c>
      <c r="K22" s="214">
        <f t="shared" si="14"/>
        <v>5.9363999999999997E-3</v>
      </c>
      <c r="L22" s="214">
        <f t="shared" si="14"/>
        <v>3.9779999999999998E-3</v>
      </c>
      <c r="M22" s="214">
        <f t="shared" si="14"/>
        <v>4.9500000000000004E-3</v>
      </c>
      <c r="N22" s="214">
        <f t="shared" si="14"/>
        <v>4.50000036E-3</v>
      </c>
      <c r="O22" s="214">
        <f t="shared" si="14"/>
        <v>4.7340000000000004E-3</v>
      </c>
      <c r="P22" s="214">
        <f t="shared" si="14"/>
        <v>3.3600000000000001E-3</v>
      </c>
      <c r="Q22" s="214">
        <f t="shared" si="14"/>
        <v>1.9068000000000002E-2</v>
      </c>
      <c r="R22" s="214">
        <f t="shared" si="14"/>
        <v>9.0767999999999995E-3</v>
      </c>
      <c r="S22" s="214">
        <f t="shared" si="14"/>
        <v>1.82988E-2</v>
      </c>
      <c r="T22" s="214">
        <f t="shared" si="14"/>
        <v>1.0198199999999999E-2</v>
      </c>
      <c r="U22" s="214">
        <f t="shared" si="14"/>
        <v>1.1309100000000001E-2</v>
      </c>
      <c r="V22" s="214">
        <f t="shared" si="14"/>
        <v>3.0287999999999999E-3</v>
      </c>
      <c r="W22" s="214">
        <f t="shared" si="14"/>
        <v>3.1740000000000002E-3</v>
      </c>
      <c r="X22" s="214">
        <f t="shared" si="14"/>
        <v>3.1380000000000002E-3</v>
      </c>
      <c r="Y22" s="214">
        <f t="shared" si="14"/>
        <v>2.4510000000000001E-3</v>
      </c>
      <c r="Z22" s="214">
        <f t="shared" si="14"/>
        <v>5.2620000000000002E-3</v>
      </c>
      <c r="AA22" s="214">
        <f t="shared" si="14"/>
        <v>4.4999999999999997E-3</v>
      </c>
      <c r="AB22" s="214">
        <f t="shared" si="14"/>
        <v>4.5684000000000002E-3</v>
      </c>
      <c r="AC22" s="214">
        <f t="shared" si="14"/>
        <v>2.8080000000000002E-3</v>
      </c>
      <c r="AD22" s="214">
        <f t="shared" si="14"/>
        <v>1.5780000000000002E-3</v>
      </c>
      <c r="AE22" s="214">
        <f t="shared" si="14"/>
        <v>4.95699E-2</v>
      </c>
      <c r="AF22" s="214">
        <f t="shared" si="14"/>
        <v>3.8446883328000017E-2</v>
      </c>
      <c r="AG22" s="214">
        <f t="shared" si="14"/>
        <v>3.3682686375E-2</v>
      </c>
      <c r="AH22" s="214">
        <f t="shared" si="14"/>
        <v>2.8860000000000005E-3</v>
      </c>
      <c r="AI22" s="214">
        <f t="shared" si="14"/>
        <v>0</v>
      </c>
      <c r="AJ22" s="214">
        <f t="shared" si="14"/>
        <v>4.0140000000000002E-3</v>
      </c>
      <c r="AK22" s="214">
        <f t="shared" si="14"/>
        <v>0</v>
      </c>
      <c r="AL22" s="214">
        <f t="shared" si="14"/>
        <v>3.4164E-3</v>
      </c>
      <c r="AM22" s="214">
        <f t="shared" si="14"/>
        <v>4.1580000000000002E-3</v>
      </c>
      <c r="AN22" s="214">
        <f t="shared" si="14"/>
        <v>7.3764E-3</v>
      </c>
      <c r="AO22" s="214">
        <f t="shared" si="14"/>
        <v>5.8246800000000005E-3</v>
      </c>
      <c r="AP22" s="214">
        <f t="shared" si="14"/>
        <v>4.6588085357142851E-2</v>
      </c>
      <c r="AQ22" s="214">
        <f t="shared" si="14"/>
        <v>0</v>
      </c>
      <c r="AR22" s="214">
        <f t="shared" si="14"/>
        <v>7.4271599999999995E-3</v>
      </c>
      <c r="AS22" s="214">
        <f t="shared" si="14"/>
        <v>3.5639999999999999E-3</v>
      </c>
      <c r="AT22" s="214">
        <f t="shared" si="14"/>
        <v>3.4619999999999998E-3</v>
      </c>
      <c r="AU22" s="214">
        <f t="shared" si="14"/>
        <v>6.7080000000000004E-3</v>
      </c>
      <c r="AV22" s="214">
        <f t="shared" si="14"/>
        <v>6.6600000000000001E-3</v>
      </c>
      <c r="AW22" s="214">
        <f t="shared" si="14"/>
        <v>8.4180000000000001E-3</v>
      </c>
      <c r="AX22" s="214">
        <f t="shared" si="14"/>
        <v>3.9131830357142849E-2</v>
      </c>
      <c r="AY22" s="214">
        <f t="shared" si="14"/>
        <v>1.1856E-2</v>
      </c>
      <c r="AZ22" s="214">
        <f t="shared" si="14"/>
        <v>1.2239999999999999E-2</v>
      </c>
      <c r="BA22" s="214">
        <f t="shared" si="14"/>
        <v>4.3490239999999999E-2</v>
      </c>
      <c r="BB22" s="214">
        <f t="shared" si="14"/>
        <v>7.8466081792000014E-2</v>
      </c>
      <c r="BC22" s="214">
        <f t="shared" si="14"/>
        <v>1.9664630357142856E-2</v>
      </c>
      <c r="BD22" s="214">
        <f t="shared" si="14"/>
        <v>0.14105617612800003</v>
      </c>
      <c r="BE22" s="214">
        <f t="shared" si="14"/>
        <v>3.1716000000000005E-3</v>
      </c>
      <c r="BF22" s="214">
        <f t="shared" si="14"/>
        <v>1.8636E-2</v>
      </c>
      <c r="BG22" s="214">
        <f t="shared" si="14"/>
        <v>1.3846153846153847E-2</v>
      </c>
      <c r="BH22" s="214">
        <f t="shared" si="14"/>
        <v>2.3538000000000003E-2</v>
      </c>
      <c r="BI22" s="214">
        <f t="shared" si="14"/>
        <v>0</v>
      </c>
      <c r="BJ22" s="214">
        <f t="shared" si="14"/>
        <v>2.0712000000000001E-2</v>
      </c>
      <c r="BK22" s="214">
        <f t="shared" si="14"/>
        <v>9.6360000000000022E-3</v>
      </c>
      <c r="BL22" s="214">
        <f t="shared" si="14"/>
        <v>1.1201448960000001E-2</v>
      </c>
      <c r="BM22" s="214">
        <f t="shared" si="14"/>
        <v>4.8196499999999996E-2</v>
      </c>
      <c r="BN22" s="214">
        <f t="shared" si="14"/>
        <v>5.9357142857142865E-2</v>
      </c>
      <c r="BO22" s="214">
        <f t="shared" si="14"/>
        <v>4.1778000000000003E-2</v>
      </c>
      <c r="BP22" s="214">
        <f t="shared" ref="BL22:BZ37" si="15">IF(AND(MONTH($C22)-MONTH(BP$5)=0,MOD((YEAR(BP$5)-YEAR($C22)),3)=0),BP21*(1+BP$15),BP21)</f>
        <v>2.9531999999999999E-2</v>
      </c>
      <c r="BQ22" s="214">
        <f t="shared" si="15"/>
        <v>4.1460000000000004E-2</v>
      </c>
      <c r="BR22" s="214">
        <f t="shared" si="15"/>
        <v>3.01084E-2</v>
      </c>
      <c r="BS22" s="214">
        <f t="shared" si="15"/>
        <v>0</v>
      </c>
      <c r="BT22" s="214">
        <f t="shared" si="15"/>
        <v>0</v>
      </c>
      <c r="BU22" s="214">
        <f t="shared" si="15"/>
        <v>0</v>
      </c>
      <c r="BV22" s="214">
        <f t="shared" si="15"/>
        <v>0</v>
      </c>
      <c r="BW22" s="214">
        <f t="shared" si="15"/>
        <v>0</v>
      </c>
      <c r="BX22" s="214">
        <f t="shared" si="15"/>
        <v>0</v>
      </c>
      <c r="BY22" s="214">
        <f t="shared" si="15"/>
        <v>0</v>
      </c>
      <c r="BZ22" s="214">
        <f t="shared" si="15"/>
        <v>0</v>
      </c>
      <c r="CA22" s="295">
        <f t="shared" ref="CA22:CA85" si="16">SUM(D22:BZ22)</f>
        <v>1.270259233146297</v>
      </c>
    </row>
    <row r="23" spans="1:83" s="159" customFormat="1" x14ac:dyDescent="0.25">
      <c r="B23" s="257">
        <f t="shared" ref="B23:B86" si="17">B22+1</f>
        <v>3</v>
      </c>
      <c r="C23" s="255">
        <f t="shared" ref="C23:C86" si="18">EOMONTH(C22,1)</f>
        <v>45382</v>
      </c>
      <c r="D23" s="214">
        <f t="shared" si="14"/>
        <v>0.12610682879999999</v>
      </c>
      <c r="E23" s="214">
        <f t="shared" si="14"/>
        <v>4.2403211699999985E-2</v>
      </c>
      <c r="F23" s="214">
        <f t="shared" si="14"/>
        <v>5.4006063428571421E-2</v>
      </c>
      <c r="G23" s="214">
        <f t="shared" si="14"/>
        <v>0</v>
      </c>
      <c r="H23" s="214">
        <f t="shared" si="14"/>
        <v>3.4380000000000001E-3</v>
      </c>
      <c r="I23" s="214">
        <f t="shared" si="14"/>
        <v>5.352E-3</v>
      </c>
      <c r="J23" s="214">
        <f t="shared" si="14"/>
        <v>5.7348E-3</v>
      </c>
      <c r="K23" s="214">
        <f t="shared" si="14"/>
        <v>5.9363999999999997E-3</v>
      </c>
      <c r="L23" s="214">
        <f t="shared" si="14"/>
        <v>3.9779999999999998E-3</v>
      </c>
      <c r="M23" s="214">
        <f t="shared" si="14"/>
        <v>4.9500000000000004E-3</v>
      </c>
      <c r="N23" s="214">
        <f t="shared" si="14"/>
        <v>4.50000036E-3</v>
      </c>
      <c r="O23" s="214">
        <f t="shared" si="14"/>
        <v>4.7340000000000004E-3</v>
      </c>
      <c r="P23" s="214">
        <f t="shared" si="14"/>
        <v>3.3600000000000001E-3</v>
      </c>
      <c r="Q23" s="214">
        <f t="shared" si="14"/>
        <v>1.9068000000000002E-2</v>
      </c>
      <c r="R23" s="214">
        <f t="shared" si="14"/>
        <v>9.0767999999999995E-3</v>
      </c>
      <c r="S23" s="214">
        <f t="shared" si="14"/>
        <v>1.82988E-2</v>
      </c>
      <c r="T23" s="214">
        <f t="shared" si="14"/>
        <v>1.0198199999999999E-2</v>
      </c>
      <c r="U23" s="214">
        <f t="shared" si="14"/>
        <v>1.1309100000000001E-2</v>
      </c>
      <c r="V23" s="214">
        <f t="shared" si="14"/>
        <v>3.0287999999999999E-3</v>
      </c>
      <c r="W23" s="214">
        <f t="shared" si="14"/>
        <v>3.1740000000000002E-3</v>
      </c>
      <c r="X23" s="214">
        <f t="shared" si="14"/>
        <v>3.1380000000000002E-3</v>
      </c>
      <c r="Y23" s="214">
        <f t="shared" si="14"/>
        <v>2.4510000000000001E-3</v>
      </c>
      <c r="Z23" s="214">
        <f t="shared" si="14"/>
        <v>5.2620000000000002E-3</v>
      </c>
      <c r="AA23" s="214">
        <f t="shared" si="14"/>
        <v>4.4999999999999997E-3</v>
      </c>
      <c r="AB23" s="214">
        <f t="shared" si="14"/>
        <v>4.5684000000000002E-3</v>
      </c>
      <c r="AC23" s="214">
        <f t="shared" si="14"/>
        <v>2.8080000000000002E-3</v>
      </c>
      <c r="AD23" s="214">
        <f t="shared" si="14"/>
        <v>1.5780000000000002E-3</v>
      </c>
      <c r="AE23" s="214">
        <f t="shared" si="14"/>
        <v>4.95699E-2</v>
      </c>
      <c r="AF23" s="214">
        <f t="shared" si="14"/>
        <v>3.8446883328000017E-2</v>
      </c>
      <c r="AG23" s="214">
        <f t="shared" si="14"/>
        <v>3.3682686375E-2</v>
      </c>
      <c r="AH23" s="214">
        <f t="shared" si="14"/>
        <v>2.8860000000000005E-3</v>
      </c>
      <c r="AI23" s="214">
        <f t="shared" si="14"/>
        <v>0</v>
      </c>
      <c r="AJ23" s="214">
        <f t="shared" si="14"/>
        <v>4.0140000000000002E-3</v>
      </c>
      <c r="AK23" s="214">
        <f t="shared" si="14"/>
        <v>0</v>
      </c>
      <c r="AL23" s="214">
        <f t="shared" si="14"/>
        <v>3.4164E-3</v>
      </c>
      <c r="AM23" s="214">
        <f t="shared" si="14"/>
        <v>4.1580000000000002E-3</v>
      </c>
      <c r="AN23" s="214">
        <f t="shared" si="14"/>
        <v>7.3764E-3</v>
      </c>
      <c r="AO23" s="214">
        <f t="shared" si="14"/>
        <v>5.8246800000000005E-3</v>
      </c>
      <c r="AP23" s="214">
        <f t="shared" si="14"/>
        <v>4.6588085357142851E-2</v>
      </c>
      <c r="AQ23" s="214">
        <f t="shared" si="14"/>
        <v>0</v>
      </c>
      <c r="AR23" s="214">
        <f t="shared" si="14"/>
        <v>7.4271599999999995E-3</v>
      </c>
      <c r="AS23" s="214">
        <f t="shared" si="14"/>
        <v>3.5639999999999999E-3</v>
      </c>
      <c r="AT23" s="214">
        <f t="shared" si="14"/>
        <v>3.4619999999999998E-3</v>
      </c>
      <c r="AU23" s="214">
        <f t="shared" si="14"/>
        <v>6.7080000000000004E-3</v>
      </c>
      <c r="AV23" s="214">
        <f t="shared" si="14"/>
        <v>6.6600000000000001E-3</v>
      </c>
      <c r="AW23" s="214">
        <f t="shared" si="14"/>
        <v>8.4180000000000001E-3</v>
      </c>
      <c r="AX23" s="214">
        <f t="shared" si="14"/>
        <v>3.9131830357142849E-2</v>
      </c>
      <c r="AY23" s="214">
        <f t="shared" si="14"/>
        <v>1.1856E-2</v>
      </c>
      <c r="AZ23" s="214">
        <f t="shared" si="14"/>
        <v>1.2239999999999999E-2</v>
      </c>
      <c r="BA23" s="214">
        <f t="shared" si="14"/>
        <v>4.3490239999999999E-2</v>
      </c>
      <c r="BB23" s="214">
        <f t="shared" si="14"/>
        <v>7.8466081792000014E-2</v>
      </c>
      <c r="BC23" s="214">
        <f t="shared" si="14"/>
        <v>1.9664630357142856E-2</v>
      </c>
      <c r="BD23" s="214">
        <f t="shared" si="14"/>
        <v>0.14105617612800003</v>
      </c>
      <c r="BE23" s="214">
        <f t="shared" si="14"/>
        <v>3.1716000000000005E-3</v>
      </c>
      <c r="BF23" s="214">
        <f t="shared" si="14"/>
        <v>1.8636E-2</v>
      </c>
      <c r="BG23" s="214">
        <f t="shared" si="14"/>
        <v>1.3846153846153847E-2</v>
      </c>
      <c r="BH23" s="214">
        <f t="shared" si="14"/>
        <v>2.3538000000000003E-2</v>
      </c>
      <c r="BI23" s="214">
        <f t="shared" si="14"/>
        <v>0</v>
      </c>
      <c r="BJ23" s="214">
        <f t="shared" si="14"/>
        <v>2.0712000000000001E-2</v>
      </c>
      <c r="BK23" s="214">
        <f t="shared" si="14"/>
        <v>9.6360000000000022E-3</v>
      </c>
      <c r="BL23" s="214">
        <f t="shared" si="14"/>
        <v>1.1201448960000001E-2</v>
      </c>
      <c r="BM23" s="214">
        <f t="shared" si="14"/>
        <v>4.8196499999999996E-2</v>
      </c>
      <c r="BN23" s="214">
        <f t="shared" si="14"/>
        <v>5.9357142857142865E-2</v>
      </c>
      <c r="BO23" s="214">
        <f t="shared" si="14"/>
        <v>4.1778000000000003E-2</v>
      </c>
      <c r="BP23" s="214">
        <f t="shared" si="15"/>
        <v>2.9531999999999999E-2</v>
      </c>
      <c r="BQ23" s="214">
        <f t="shared" si="15"/>
        <v>4.1460000000000004E-2</v>
      </c>
      <c r="BR23" s="214">
        <f t="shared" si="15"/>
        <v>3.01084E-2</v>
      </c>
      <c r="BS23" s="214">
        <f t="shared" si="15"/>
        <v>0</v>
      </c>
      <c r="BT23" s="214">
        <f t="shared" si="15"/>
        <v>0</v>
      </c>
      <c r="BU23" s="214">
        <f t="shared" si="15"/>
        <v>0</v>
      </c>
      <c r="BV23" s="214">
        <f t="shared" si="15"/>
        <v>0</v>
      </c>
      <c r="BW23" s="214">
        <f t="shared" si="15"/>
        <v>0</v>
      </c>
      <c r="BX23" s="214">
        <f t="shared" si="15"/>
        <v>0</v>
      </c>
      <c r="BY23" s="214">
        <f t="shared" si="15"/>
        <v>0</v>
      </c>
      <c r="BZ23" s="214">
        <f t="shared" si="15"/>
        <v>0</v>
      </c>
      <c r="CA23" s="295">
        <f t="shared" si="16"/>
        <v>1.2922388036462968</v>
      </c>
    </row>
    <row r="24" spans="1:83" s="159" customFormat="1" x14ac:dyDescent="0.25">
      <c r="B24" s="257">
        <f t="shared" si="17"/>
        <v>4</v>
      </c>
      <c r="C24" s="255">
        <f t="shared" si="18"/>
        <v>45412</v>
      </c>
      <c r="D24" s="214">
        <f t="shared" si="14"/>
        <v>0.12610682879999999</v>
      </c>
      <c r="E24" s="214">
        <f t="shared" si="14"/>
        <v>4.2403211699999985E-2</v>
      </c>
      <c r="F24" s="214">
        <f t="shared" si="14"/>
        <v>5.4006063428571421E-2</v>
      </c>
      <c r="G24" s="214">
        <f t="shared" si="14"/>
        <v>0</v>
      </c>
      <c r="H24" s="214">
        <f t="shared" si="14"/>
        <v>3.4380000000000001E-3</v>
      </c>
      <c r="I24" s="214">
        <f t="shared" si="14"/>
        <v>5.352E-3</v>
      </c>
      <c r="J24" s="214">
        <f t="shared" si="14"/>
        <v>5.7348E-3</v>
      </c>
      <c r="K24" s="214">
        <f t="shared" si="14"/>
        <v>5.9363999999999997E-3</v>
      </c>
      <c r="L24" s="214">
        <f t="shared" si="14"/>
        <v>3.9779999999999998E-3</v>
      </c>
      <c r="M24" s="214">
        <f t="shared" si="14"/>
        <v>4.9500000000000004E-3</v>
      </c>
      <c r="N24" s="214">
        <f t="shared" si="14"/>
        <v>4.50000036E-3</v>
      </c>
      <c r="O24" s="214">
        <f t="shared" si="14"/>
        <v>4.7340000000000004E-3</v>
      </c>
      <c r="P24" s="214">
        <f t="shared" si="14"/>
        <v>3.3600000000000001E-3</v>
      </c>
      <c r="Q24" s="214">
        <f t="shared" si="14"/>
        <v>1.9068000000000002E-2</v>
      </c>
      <c r="R24" s="214">
        <f t="shared" si="14"/>
        <v>9.0767999999999995E-3</v>
      </c>
      <c r="S24" s="214">
        <f t="shared" si="14"/>
        <v>1.82988E-2</v>
      </c>
      <c r="T24" s="214">
        <f t="shared" si="14"/>
        <v>1.0198199999999999E-2</v>
      </c>
      <c r="U24" s="214">
        <f t="shared" si="14"/>
        <v>1.1309100000000001E-2</v>
      </c>
      <c r="V24" s="214">
        <f t="shared" si="14"/>
        <v>3.0287999999999999E-3</v>
      </c>
      <c r="W24" s="214">
        <f t="shared" si="14"/>
        <v>3.1740000000000002E-3</v>
      </c>
      <c r="X24" s="214">
        <f t="shared" si="14"/>
        <v>3.1380000000000002E-3</v>
      </c>
      <c r="Y24" s="214">
        <f t="shared" si="14"/>
        <v>2.4510000000000001E-3</v>
      </c>
      <c r="Z24" s="214">
        <f t="shared" si="14"/>
        <v>5.2620000000000002E-3</v>
      </c>
      <c r="AA24" s="214">
        <f t="shared" si="14"/>
        <v>4.4999999999999997E-3</v>
      </c>
      <c r="AB24" s="214">
        <f t="shared" si="14"/>
        <v>4.5684000000000002E-3</v>
      </c>
      <c r="AC24" s="214">
        <f t="shared" si="14"/>
        <v>2.8080000000000002E-3</v>
      </c>
      <c r="AD24" s="214">
        <f t="shared" si="14"/>
        <v>1.5780000000000002E-3</v>
      </c>
      <c r="AE24" s="214">
        <f t="shared" si="14"/>
        <v>4.95699E-2</v>
      </c>
      <c r="AF24" s="214">
        <f t="shared" si="14"/>
        <v>3.8446883328000017E-2</v>
      </c>
      <c r="AG24" s="214">
        <f t="shared" si="14"/>
        <v>3.3682686375E-2</v>
      </c>
      <c r="AH24" s="214">
        <f t="shared" si="14"/>
        <v>2.8860000000000005E-3</v>
      </c>
      <c r="AI24" s="214">
        <f t="shared" si="14"/>
        <v>0</v>
      </c>
      <c r="AJ24" s="214">
        <f t="shared" si="14"/>
        <v>4.0140000000000002E-3</v>
      </c>
      <c r="AK24" s="214">
        <f t="shared" si="14"/>
        <v>0</v>
      </c>
      <c r="AL24" s="214">
        <f t="shared" si="14"/>
        <v>3.4164E-3</v>
      </c>
      <c r="AM24" s="214">
        <f t="shared" si="14"/>
        <v>4.1580000000000002E-3</v>
      </c>
      <c r="AN24" s="214">
        <f t="shared" si="14"/>
        <v>7.3764E-3</v>
      </c>
      <c r="AO24" s="214">
        <f t="shared" si="14"/>
        <v>5.8246800000000005E-3</v>
      </c>
      <c r="AP24" s="214">
        <f t="shared" si="14"/>
        <v>4.6588085357142851E-2</v>
      </c>
      <c r="AQ24" s="214">
        <f t="shared" si="14"/>
        <v>0</v>
      </c>
      <c r="AR24" s="214">
        <f t="shared" si="14"/>
        <v>7.4271599999999995E-3</v>
      </c>
      <c r="AS24" s="214">
        <f t="shared" si="14"/>
        <v>3.5639999999999999E-3</v>
      </c>
      <c r="AT24" s="214">
        <f t="shared" si="14"/>
        <v>3.4619999999999998E-3</v>
      </c>
      <c r="AU24" s="214">
        <f t="shared" si="14"/>
        <v>6.7080000000000004E-3</v>
      </c>
      <c r="AV24" s="214">
        <f t="shared" si="14"/>
        <v>6.6600000000000001E-3</v>
      </c>
      <c r="AW24" s="214">
        <f t="shared" si="14"/>
        <v>8.4180000000000001E-3</v>
      </c>
      <c r="AX24" s="214">
        <f t="shared" si="14"/>
        <v>3.9131830357142849E-2</v>
      </c>
      <c r="AY24" s="214">
        <f t="shared" si="14"/>
        <v>1.1856E-2</v>
      </c>
      <c r="AZ24" s="214">
        <f t="shared" si="14"/>
        <v>1.2239999999999999E-2</v>
      </c>
      <c r="BA24" s="214">
        <f t="shared" si="14"/>
        <v>4.3490239999999999E-2</v>
      </c>
      <c r="BB24" s="214">
        <f t="shared" si="14"/>
        <v>7.8466081792000014E-2</v>
      </c>
      <c r="BC24" s="214">
        <f t="shared" si="14"/>
        <v>1.9664630357142856E-2</v>
      </c>
      <c r="BD24" s="214">
        <f t="shared" si="14"/>
        <v>0.14105617612800003</v>
      </c>
      <c r="BE24" s="214">
        <f t="shared" si="14"/>
        <v>3.1716000000000005E-3</v>
      </c>
      <c r="BF24" s="214">
        <f t="shared" si="14"/>
        <v>1.8636E-2</v>
      </c>
      <c r="BG24" s="214">
        <f t="shared" si="14"/>
        <v>1.3846153846153847E-2</v>
      </c>
      <c r="BH24" s="214">
        <f t="shared" si="14"/>
        <v>2.3538000000000003E-2</v>
      </c>
      <c r="BI24" s="214">
        <f t="shared" si="14"/>
        <v>0</v>
      </c>
      <c r="BJ24" s="214">
        <f t="shared" si="14"/>
        <v>2.0712000000000001E-2</v>
      </c>
      <c r="BK24" s="214">
        <f t="shared" si="14"/>
        <v>9.6360000000000022E-3</v>
      </c>
      <c r="BL24" s="214">
        <f t="shared" si="15"/>
        <v>1.1201448960000001E-2</v>
      </c>
      <c r="BM24" s="214">
        <f t="shared" si="15"/>
        <v>4.8196499999999996E-2</v>
      </c>
      <c r="BN24" s="214">
        <f t="shared" si="15"/>
        <v>5.9357142857142865E-2</v>
      </c>
      <c r="BO24" s="214">
        <f t="shared" si="15"/>
        <v>4.1778000000000003E-2</v>
      </c>
      <c r="BP24" s="214">
        <f t="shared" si="15"/>
        <v>2.9531999999999999E-2</v>
      </c>
      <c r="BQ24" s="214">
        <f t="shared" si="15"/>
        <v>4.1460000000000004E-2</v>
      </c>
      <c r="BR24" s="214">
        <f t="shared" si="15"/>
        <v>3.01084E-2</v>
      </c>
      <c r="BS24" s="214">
        <f t="shared" si="15"/>
        <v>0</v>
      </c>
      <c r="BT24" s="214">
        <f t="shared" si="15"/>
        <v>0</v>
      </c>
      <c r="BU24" s="214">
        <f t="shared" si="15"/>
        <v>0</v>
      </c>
      <c r="BV24" s="214">
        <f t="shared" si="15"/>
        <v>0</v>
      </c>
      <c r="BW24" s="214">
        <f t="shared" si="15"/>
        <v>0</v>
      </c>
      <c r="BX24" s="214">
        <f t="shared" si="15"/>
        <v>0</v>
      </c>
      <c r="BY24" s="214">
        <f t="shared" si="15"/>
        <v>0</v>
      </c>
      <c r="BZ24" s="214">
        <f t="shared" si="15"/>
        <v>0</v>
      </c>
      <c r="CA24" s="295">
        <f t="shared" si="16"/>
        <v>1.2922388036462968</v>
      </c>
    </row>
    <row r="25" spans="1:83" s="159" customFormat="1" x14ac:dyDescent="0.25">
      <c r="B25" s="257">
        <f t="shared" si="17"/>
        <v>5</v>
      </c>
      <c r="C25" s="255">
        <f t="shared" si="18"/>
        <v>45443</v>
      </c>
      <c r="D25" s="214">
        <f t="shared" si="14"/>
        <v>0.12610682879999999</v>
      </c>
      <c r="E25" s="214">
        <f t="shared" si="14"/>
        <v>4.2403211699999985E-2</v>
      </c>
      <c r="F25" s="214">
        <f t="shared" si="14"/>
        <v>5.4006063428571421E-2</v>
      </c>
      <c r="G25" s="214">
        <f t="shared" si="14"/>
        <v>0</v>
      </c>
      <c r="H25" s="214">
        <f t="shared" si="14"/>
        <v>3.4380000000000001E-3</v>
      </c>
      <c r="I25" s="214">
        <f t="shared" si="14"/>
        <v>5.352E-3</v>
      </c>
      <c r="J25" s="214">
        <f t="shared" si="14"/>
        <v>5.7348E-3</v>
      </c>
      <c r="K25" s="214">
        <f t="shared" si="14"/>
        <v>5.9363999999999997E-3</v>
      </c>
      <c r="L25" s="214">
        <f t="shared" si="14"/>
        <v>3.9779999999999998E-3</v>
      </c>
      <c r="M25" s="214">
        <f t="shared" si="14"/>
        <v>4.9500000000000004E-3</v>
      </c>
      <c r="N25" s="214">
        <f t="shared" si="14"/>
        <v>4.50000036E-3</v>
      </c>
      <c r="O25" s="214">
        <f t="shared" si="14"/>
        <v>4.7340000000000004E-3</v>
      </c>
      <c r="P25" s="214">
        <f t="shared" si="14"/>
        <v>3.3600000000000001E-3</v>
      </c>
      <c r="Q25" s="214">
        <f t="shared" si="14"/>
        <v>1.9068000000000002E-2</v>
      </c>
      <c r="R25" s="214">
        <f t="shared" si="14"/>
        <v>9.0767999999999995E-3</v>
      </c>
      <c r="S25" s="214">
        <f t="shared" si="14"/>
        <v>1.82988E-2</v>
      </c>
      <c r="T25" s="214">
        <f t="shared" si="14"/>
        <v>1.0198199999999999E-2</v>
      </c>
      <c r="U25" s="214">
        <f t="shared" si="14"/>
        <v>1.1309100000000001E-2</v>
      </c>
      <c r="V25" s="214">
        <f t="shared" si="14"/>
        <v>3.0287999999999999E-3</v>
      </c>
      <c r="W25" s="214">
        <f t="shared" si="14"/>
        <v>3.1740000000000002E-3</v>
      </c>
      <c r="X25" s="214">
        <f t="shared" si="14"/>
        <v>3.1380000000000002E-3</v>
      </c>
      <c r="Y25" s="214">
        <f t="shared" si="14"/>
        <v>2.4510000000000001E-3</v>
      </c>
      <c r="Z25" s="214">
        <f t="shared" si="14"/>
        <v>5.2620000000000002E-3</v>
      </c>
      <c r="AA25" s="214">
        <f t="shared" si="14"/>
        <v>4.4999999999999997E-3</v>
      </c>
      <c r="AB25" s="214">
        <f t="shared" si="14"/>
        <v>4.5684000000000002E-3</v>
      </c>
      <c r="AC25" s="214">
        <f t="shared" si="14"/>
        <v>2.8080000000000002E-3</v>
      </c>
      <c r="AD25" s="214">
        <f t="shared" si="14"/>
        <v>1.5780000000000002E-3</v>
      </c>
      <c r="AE25" s="214">
        <f t="shared" si="14"/>
        <v>4.95699E-2</v>
      </c>
      <c r="AF25" s="214">
        <f t="shared" si="14"/>
        <v>3.8446883328000017E-2</v>
      </c>
      <c r="AG25" s="214">
        <f t="shared" si="14"/>
        <v>3.3682686375E-2</v>
      </c>
      <c r="AH25" s="214">
        <f t="shared" si="14"/>
        <v>2.8860000000000005E-3</v>
      </c>
      <c r="AI25" s="214">
        <f t="shared" si="14"/>
        <v>0</v>
      </c>
      <c r="AJ25" s="214">
        <f t="shared" si="14"/>
        <v>4.0140000000000002E-3</v>
      </c>
      <c r="AK25" s="214">
        <f t="shared" si="14"/>
        <v>0</v>
      </c>
      <c r="AL25" s="214">
        <f t="shared" si="14"/>
        <v>3.4164E-3</v>
      </c>
      <c r="AM25" s="214">
        <f t="shared" si="14"/>
        <v>4.1580000000000002E-3</v>
      </c>
      <c r="AN25" s="214">
        <f t="shared" si="14"/>
        <v>7.3764E-3</v>
      </c>
      <c r="AO25" s="214">
        <f t="shared" si="14"/>
        <v>5.8246800000000005E-3</v>
      </c>
      <c r="AP25" s="214">
        <f t="shared" si="14"/>
        <v>4.6588085357142851E-2</v>
      </c>
      <c r="AQ25" s="214">
        <f t="shared" si="14"/>
        <v>0</v>
      </c>
      <c r="AR25" s="214">
        <f t="shared" si="14"/>
        <v>7.4271599999999995E-3</v>
      </c>
      <c r="AS25" s="214">
        <f t="shared" si="14"/>
        <v>3.5639999999999999E-3</v>
      </c>
      <c r="AT25" s="214">
        <f t="shared" si="14"/>
        <v>3.4619999999999998E-3</v>
      </c>
      <c r="AU25" s="214">
        <f t="shared" si="14"/>
        <v>6.7080000000000004E-3</v>
      </c>
      <c r="AV25" s="214">
        <f t="shared" si="14"/>
        <v>6.6600000000000001E-3</v>
      </c>
      <c r="AW25" s="214">
        <f t="shared" si="14"/>
        <v>8.4180000000000001E-3</v>
      </c>
      <c r="AX25" s="214">
        <f t="shared" si="14"/>
        <v>3.9131830357142849E-2</v>
      </c>
      <c r="AY25" s="214">
        <f t="shared" si="14"/>
        <v>1.1856E-2</v>
      </c>
      <c r="AZ25" s="214">
        <f t="shared" si="14"/>
        <v>1.2239999999999999E-2</v>
      </c>
      <c r="BA25" s="214">
        <f t="shared" si="14"/>
        <v>4.3490239999999999E-2</v>
      </c>
      <c r="BB25" s="214">
        <f t="shared" si="14"/>
        <v>7.8466081792000014E-2</v>
      </c>
      <c r="BC25" s="214">
        <f t="shared" si="14"/>
        <v>1.9664630357142856E-2</v>
      </c>
      <c r="BD25" s="214">
        <f t="shared" si="14"/>
        <v>0.14105617612800003</v>
      </c>
      <c r="BE25" s="214">
        <f t="shared" si="14"/>
        <v>3.1716000000000005E-3</v>
      </c>
      <c r="BF25" s="214">
        <f t="shared" si="14"/>
        <v>1.8636E-2</v>
      </c>
      <c r="BG25" s="214">
        <f t="shared" si="14"/>
        <v>1.3846153846153847E-2</v>
      </c>
      <c r="BH25" s="214">
        <f t="shared" si="14"/>
        <v>2.3538000000000003E-2</v>
      </c>
      <c r="BI25" s="214">
        <f t="shared" si="14"/>
        <v>0</v>
      </c>
      <c r="BJ25" s="214">
        <f t="shared" si="14"/>
        <v>2.0712000000000001E-2</v>
      </c>
      <c r="BK25" s="214">
        <f t="shared" si="14"/>
        <v>9.6360000000000022E-3</v>
      </c>
      <c r="BL25" s="214">
        <f t="shared" si="15"/>
        <v>1.1201448960000001E-2</v>
      </c>
      <c r="BM25" s="214">
        <f t="shared" si="15"/>
        <v>4.8196499999999996E-2</v>
      </c>
      <c r="BN25" s="214">
        <f t="shared" si="15"/>
        <v>5.9357142857142865E-2</v>
      </c>
      <c r="BO25" s="214">
        <f t="shared" si="15"/>
        <v>4.1778000000000003E-2</v>
      </c>
      <c r="BP25" s="214">
        <f t="shared" si="15"/>
        <v>2.9531999999999999E-2</v>
      </c>
      <c r="BQ25" s="214">
        <f t="shared" si="15"/>
        <v>4.1460000000000004E-2</v>
      </c>
      <c r="BR25" s="214">
        <f t="shared" si="15"/>
        <v>3.01084E-2</v>
      </c>
      <c r="BS25" s="214">
        <f t="shared" si="15"/>
        <v>0</v>
      </c>
      <c r="BT25" s="214">
        <f t="shared" si="15"/>
        <v>0</v>
      </c>
      <c r="BU25" s="214">
        <f t="shared" si="15"/>
        <v>0</v>
      </c>
      <c r="BV25" s="214">
        <f t="shared" si="15"/>
        <v>0</v>
      </c>
      <c r="BW25" s="214">
        <f t="shared" si="15"/>
        <v>0</v>
      </c>
      <c r="BX25" s="214">
        <f t="shared" si="15"/>
        <v>0</v>
      </c>
      <c r="BY25" s="214">
        <f t="shared" si="15"/>
        <v>0</v>
      </c>
      <c r="BZ25" s="214">
        <f t="shared" si="15"/>
        <v>0</v>
      </c>
      <c r="CA25" s="295">
        <f t="shared" si="16"/>
        <v>1.2922388036462968</v>
      </c>
    </row>
    <row r="26" spans="1:83" s="159" customFormat="1" x14ac:dyDescent="0.25">
      <c r="B26" s="257">
        <f t="shared" si="17"/>
        <v>6</v>
      </c>
      <c r="C26" s="255">
        <f t="shared" si="18"/>
        <v>45473</v>
      </c>
      <c r="D26" s="214">
        <f t="shared" si="14"/>
        <v>0.12610682879999999</v>
      </c>
      <c r="E26" s="214">
        <f t="shared" si="14"/>
        <v>4.2403211699999985E-2</v>
      </c>
      <c r="F26" s="214">
        <f t="shared" si="14"/>
        <v>5.4006063428571421E-2</v>
      </c>
      <c r="G26" s="214">
        <f t="shared" si="14"/>
        <v>0</v>
      </c>
      <c r="H26" s="214">
        <f t="shared" si="14"/>
        <v>3.4380000000000001E-3</v>
      </c>
      <c r="I26" s="214">
        <f t="shared" si="14"/>
        <v>5.352E-3</v>
      </c>
      <c r="J26" s="214">
        <f t="shared" si="14"/>
        <v>5.7348E-3</v>
      </c>
      <c r="K26" s="214">
        <f t="shared" ref="H26:BQ30" si="19">IF(AND(MONTH($C26)-MONTH(K$5)=0,MOD((YEAR(K$5)-YEAR($C26)),3)=0),K25*(1+K$15),K25)</f>
        <v>5.9363999999999997E-3</v>
      </c>
      <c r="L26" s="214">
        <f t="shared" si="19"/>
        <v>3.9779999999999998E-3</v>
      </c>
      <c r="M26" s="214">
        <f t="shared" si="19"/>
        <v>4.9500000000000004E-3</v>
      </c>
      <c r="N26" s="214">
        <f t="shared" si="19"/>
        <v>4.50000036E-3</v>
      </c>
      <c r="O26" s="214">
        <f t="shared" si="19"/>
        <v>4.7340000000000004E-3</v>
      </c>
      <c r="P26" s="214">
        <f t="shared" si="19"/>
        <v>3.3600000000000001E-3</v>
      </c>
      <c r="Q26" s="214">
        <f t="shared" si="19"/>
        <v>1.9068000000000002E-2</v>
      </c>
      <c r="R26" s="214">
        <f t="shared" si="19"/>
        <v>9.0767999999999995E-3</v>
      </c>
      <c r="S26" s="214">
        <f t="shared" si="19"/>
        <v>1.82988E-2</v>
      </c>
      <c r="T26" s="214">
        <f t="shared" si="19"/>
        <v>1.0198199999999999E-2</v>
      </c>
      <c r="U26" s="214">
        <f t="shared" si="19"/>
        <v>1.1309100000000001E-2</v>
      </c>
      <c r="V26" s="214">
        <f t="shared" si="19"/>
        <v>3.0287999999999999E-3</v>
      </c>
      <c r="W26" s="214">
        <f t="shared" si="19"/>
        <v>3.1740000000000002E-3</v>
      </c>
      <c r="X26" s="214">
        <f t="shared" si="19"/>
        <v>3.1380000000000002E-3</v>
      </c>
      <c r="Y26" s="214">
        <f t="shared" si="19"/>
        <v>2.4510000000000001E-3</v>
      </c>
      <c r="Z26" s="214">
        <f t="shared" si="19"/>
        <v>5.2620000000000002E-3</v>
      </c>
      <c r="AA26" s="214">
        <f t="shared" si="19"/>
        <v>4.4999999999999997E-3</v>
      </c>
      <c r="AB26" s="214">
        <f t="shared" si="19"/>
        <v>4.5684000000000002E-3</v>
      </c>
      <c r="AC26" s="214">
        <f t="shared" si="19"/>
        <v>2.8080000000000002E-3</v>
      </c>
      <c r="AD26" s="214">
        <f t="shared" si="19"/>
        <v>1.5780000000000002E-3</v>
      </c>
      <c r="AE26" s="214">
        <f t="shared" si="19"/>
        <v>4.95699E-2</v>
      </c>
      <c r="AF26" s="214">
        <f t="shared" si="19"/>
        <v>3.8446883328000017E-2</v>
      </c>
      <c r="AG26" s="214">
        <f t="shared" si="19"/>
        <v>3.3682686375E-2</v>
      </c>
      <c r="AH26" s="214">
        <f t="shared" si="19"/>
        <v>2.8860000000000005E-3</v>
      </c>
      <c r="AI26" s="214">
        <f t="shared" si="19"/>
        <v>0</v>
      </c>
      <c r="AJ26" s="214">
        <f t="shared" si="19"/>
        <v>4.0140000000000002E-3</v>
      </c>
      <c r="AK26" s="214">
        <f t="shared" si="19"/>
        <v>0</v>
      </c>
      <c r="AL26" s="214">
        <f t="shared" si="19"/>
        <v>3.4164E-3</v>
      </c>
      <c r="AM26" s="214">
        <f t="shared" si="19"/>
        <v>4.1580000000000002E-3</v>
      </c>
      <c r="AN26" s="214">
        <f t="shared" si="19"/>
        <v>7.3764E-3</v>
      </c>
      <c r="AO26" s="214">
        <f t="shared" si="19"/>
        <v>5.8246800000000005E-3</v>
      </c>
      <c r="AP26" s="214">
        <f t="shared" si="19"/>
        <v>4.6588085357142851E-2</v>
      </c>
      <c r="AQ26" s="214">
        <f t="shared" si="19"/>
        <v>0</v>
      </c>
      <c r="AR26" s="214">
        <f t="shared" si="19"/>
        <v>7.4271599999999995E-3</v>
      </c>
      <c r="AS26" s="214">
        <f t="shared" si="19"/>
        <v>3.5639999999999999E-3</v>
      </c>
      <c r="AT26" s="214">
        <f t="shared" si="19"/>
        <v>3.4619999999999998E-3</v>
      </c>
      <c r="AU26" s="214">
        <f t="shared" si="19"/>
        <v>6.7080000000000004E-3</v>
      </c>
      <c r="AV26" s="214">
        <f t="shared" si="19"/>
        <v>6.6600000000000001E-3</v>
      </c>
      <c r="AW26" s="214">
        <f t="shared" si="19"/>
        <v>8.4180000000000001E-3</v>
      </c>
      <c r="AX26" s="214">
        <f t="shared" si="19"/>
        <v>3.9131830357142849E-2</v>
      </c>
      <c r="AY26" s="214">
        <f t="shared" si="19"/>
        <v>1.1856E-2</v>
      </c>
      <c r="AZ26" s="214">
        <f t="shared" si="19"/>
        <v>1.2239999999999999E-2</v>
      </c>
      <c r="BA26" s="214">
        <f t="shared" si="19"/>
        <v>4.3490239999999999E-2</v>
      </c>
      <c r="BB26" s="214">
        <f t="shared" si="19"/>
        <v>7.8466081792000014E-2</v>
      </c>
      <c r="BC26" s="214">
        <f t="shared" si="19"/>
        <v>1.9664630357142856E-2</v>
      </c>
      <c r="BD26" s="214">
        <f t="shared" si="19"/>
        <v>0.14105617612800003</v>
      </c>
      <c r="BE26" s="214">
        <f t="shared" si="19"/>
        <v>3.1716000000000005E-3</v>
      </c>
      <c r="BF26" s="214">
        <f t="shared" si="19"/>
        <v>1.8636E-2</v>
      </c>
      <c r="BG26" s="214">
        <f t="shared" si="19"/>
        <v>1.3846153846153847E-2</v>
      </c>
      <c r="BH26" s="214">
        <f t="shared" si="19"/>
        <v>2.3538000000000003E-2</v>
      </c>
      <c r="BI26" s="214">
        <f t="shared" si="19"/>
        <v>0</v>
      </c>
      <c r="BJ26" s="214">
        <f t="shared" si="19"/>
        <v>2.0712000000000001E-2</v>
      </c>
      <c r="BK26" s="214">
        <f t="shared" si="19"/>
        <v>9.6360000000000022E-3</v>
      </c>
      <c r="BL26" s="214">
        <f t="shared" si="19"/>
        <v>1.1201448960000001E-2</v>
      </c>
      <c r="BM26" s="214">
        <f t="shared" si="19"/>
        <v>4.8196499999999996E-2</v>
      </c>
      <c r="BN26" s="214">
        <f t="shared" si="19"/>
        <v>5.9357142857142865E-2</v>
      </c>
      <c r="BO26" s="214">
        <f t="shared" si="19"/>
        <v>4.1778000000000003E-2</v>
      </c>
      <c r="BP26" s="214">
        <f t="shared" si="19"/>
        <v>2.9531999999999999E-2</v>
      </c>
      <c r="BQ26" s="214">
        <f t="shared" si="19"/>
        <v>4.1460000000000004E-2</v>
      </c>
      <c r="BR26" s="214">
        <f t="shared" si="15"/>
        <v>3.01084E-2</v>
      </c>
      <c r="BS26" s="214">
        <f t="shared" si="15"/>
        <v>0</v>
      </c>
      <c r="BT26" s="214">
        <f t="shared" si="15"/>
        <v>0</v>
      </c>
      <c r="BU26" s="214">
        <f t="shared" si="15"/>
        <v>0</v>
      </c>
      <c r="BV26" s="214">
        <f t="shared" si="15"/>
        <v>0</v>
      </c>
      <c r="BW26" s="214">
        <f t="shared" si="15"/>
        <v>0</v>
      </c>
      <c r="BX26" s="214">
        <f t="shared" si="15"/>
        <v>0</v>
      </c>
      <c r="BY26" s="214">
        <f t="shared" si="15"/>
        <v>0</v>
      </c>
      <c r="BZ26" s="214">
        <f t="shared" si="15"/>
        <v>0</v>
      </c>
      <c r="CA26" s="295">
        <f t="shared" si="16"/>
        <v>1.2922388036462968</v>
      </c>
    </row>
    <row r="27" spans="1:83" s="159" customFormat="1" x14ac:dyDescent="0.25">
      <c r="B27" s="257">
        <f t="shared" si="17"/>
        <v>7</v>
      </c>
      <c r="C27" s="255">
        <f t="shared" si="18"/>
        <v>45504</v>
      </c>
      <c r="D27" s="214">
        <f t="shared" ref="D27:S42" si="20">IF(AND(MONTH($C27)-MONTH(D$5)=0,MOD((YEAR(D$5)-YEAR($C27)),3)=0),D26*(1+D$15),D26)</f>
        <v>0.12610682879999999</v>
      </c>
      <c r="E27" s="214">
        <f t="shared" si="20"/>
        <v>4.2403211699999985E-2</v>
      </c>
      <c r="F27" s="214">
        <f t="shared" si="20"/>
        <v>5.4006063428571421E-2</v>
      </c>
      <c r="G27" s="214">
        <f t="shared" si="20"/>
        <v>0</v>
      </c>
      <c r="H27" s="214">
        <f t="shared" si="19"/>
        <v>3.4380000000000001E-3</v>
      </c>
      <c r="I27" s="214">
        <f t="shared" si="19"/>
        <v>5.352E-3</v>
      </c>
      <c r="J27" s="214">
        <f t="shared" si="19"/>
        <v>5.7348E-3</v>
      </c>
      <c r="K27" s="214">
        <f t="shared" si="19"/>
        <v>5.9363999999999997E-3</v>
      </c>
      <c r="L27" s="214">
        <f t="shared" si="19"/>
        <v>3.9779999999999998E-3</v>
      </c>
      <c r="M27" s="214">
        <f t="shared" si="19"/>
        <v>4.9500000000000004E-3</v>
      </c>
      <c r="N27" s="214">
        <f t="shared" si="19"/>
        <v>4.50000036E-3</v>
      </c>
      <c r="O27" s="214">
        <f t="shared" si="19"/>
        <v>4.7340000000000004E-3</v>
      </c>
      <c r="P27" s="214">
        <f t="shared" si="19"/>
        <v>3.3600000000000001E-3</v>
      </c>
      <c r="Q27" s="214">
        <f t="shared" si="19"/>
        <v>1.9068000000000002E-2</v>
      </c>
      <c r="R27" s="214">
        <f t="shared" si="19"/>
        <v>9.0767999999999995E-3</v>
      </c>
      <c r="S27" s="214">
        <f t="shared" si="19"/>
        <v>1.82988E-2</v>
      </c>
      <c r="T27" s="214">
        <f t="shared" si="19"/>
        <v>1.0198199999999999E-2</v>
      </c>
      <c r="U27" s="214">
        <f t="shared" si="19"/>
        <v>1.1309100000000001E-2</v>
      </c>
      <c r="V27" s="214">
        <f t="shared" si="19"/>
        <v>3.0287999999999999E-3</v>
      </c>
      <c r="W27" s="214">
        <f t="shared" si="19"/>
        <v>3.1740000000000002E-3</v>
      </c>
      <c r="X27" s="214">
        <f t="shared" si="19"/>
        <v>3.1380000000000002E-3</v>
      </c>
      <c r="Y27" s="214">
        <f t="shared" si="19"/>
        <v>2.4510000000000001E-3</v>
      </c>
      <c r="Z27" s="214">
        <f t="shared" si="19"/>
        <v>5.2620000000000002E-3</v>
      </c>
      <c r="AA27" s="214">
        <f t="shared" si="19"/>
        <v>4.4999999999999997E-3</v>
      </c>
      <c r="AB27" s="214">
        <f t="shared" si="19"/>
        <v>4.5684000000000002E-3</v>
      </c>
      <c r="AC27" s="214">
        <f t="shared" si="19"/>
        <v>2.8080000000000002E-3</v>
      </c>
      <c r="AD27" s="214">
        <f t="shared" si="19"/>
        <v>1.5780000000000002E-3</v>
      </c>
      <c r="AE27" s="214">
        <f t="shared" si="19"/>
        <v>4.95699E-2</v>
      </c>
      <c r="AF27" s="214">
        <f t="shared" si="19"/>
        <v>3.8446883328000017E-2</v>
      </c>
      <c r="AG27" s="214">
        <f t="shared" si="19"/>
        <v>3.3682686375E-2</v>
      </c>
      <c r="AH27" s="214">
        <f t="shared" si="19"/>
        <v>2.8860000000000005E-3</v>
      </c>
      <c r="AI27" s="214">
        <f t="shared" si="19"/>
        <v>0</v>
      </c>
      <c r="AJ27" s="214">
        <f t="shared" si="19"/>
        <v>4.0140000000000002E-3</v>
      </c>
      <c r="AK27" s="214">
        <f t="shared" si="19"/>
        <v>0</v>
      </c>
      <c r="AL27" s="214">
        <f t="shared" si="19"/>
        <v>3.4164E-3</v>
      </c>
      <c r="AM27" s="214">
        <f t="shared" si="19"/>
        <v>4.1580000000000002E-3</v>
      </c>
      <c r="AN27" s="214">
        <f t="shared" si="19"/>
        <v>7.3764E-3</v>
      </c>
      <c r="AO27" s="214">
        <f t="shared" si="19"/>
        <v>5.8246800000000005E-3</v>
      </c>
      <c r="AP27" s="214">
        <f t="shared" si="19"/>
        <v>4.6588085357142851E-2</v>
      </c>
      <c r="AQ27" s="214">
        <f t="shared" si="19"/>
        <v>0</v>
      </c>
      <c r="AR27" s="214">
        <f t="shared" si="19"/>
        <v>7.4271599999999995E-3</v>
      </c>
      <c r="AS27" s="214">
        <f t="shared" si="19"/>
        <v>3.5639999999999999E-3</v>
      </c>
      <c r="AT27" s="214">
        <f t="shared" si="19"/>
        <v>3.4619999999999998E-3</v>
      </c>
      <c r="AU27" s="214">
        <f t="shared" si="19"/>
        <v>6.7080000000000004E-3</v>
      </c>
      <c r="AV27" s="214">
        <f t="shared" si="19"/>
        <v>6.6600000000000001E-3</v>
      </c>
      <c r="AW27" s="214">
        <f t="shared" si="19"/>
        <v>8.4180000000000001E-3</v>
      </c>
      <c r="AX27" s="214">
        <f t="shared" si="19"/>
        <v>3.9131830357142849E-2</v>
      </c>
      <c r="AY27" s="214">
        <f t="shared" si="19"/>
        <v>1.1856E-2</v>
      </c>
      <c r="AZ27" s="214">
        <f t="shared" si="19"/>
        <v>1.2239999999999999E-2</v>
      </c>
      <c r="BA27" s="214">
        <f t="shared" si="19"/>
        <v>4.3490239999999999E-2</v>
      </c>
      <c r="BB27" s="214">
        <f t="shared" si="19"/>
        <v>7.8466081792000014E-2</v>
      </c>
      <c r="BC27" s="214">
        <f t="shared" si="19"/>
        <v>1.9664630357142856E-2</v>
      </c>
      <c r="BD27" s="214">
        <f t="shared" si="19"/>
        <v>0.14105617612800003</v>
      </c>
      <c r="BE27" s="214">
        <f t="shared" si="19"/>
        <v>3.1716000000000005E-3</v>
      </c>
      <c r="BF27" s="214">
        <f t="shared" si="19"/>
        <v>1.8636E-2</v>
      </c>
      <c r="BG27" s="214">
        <f t="shared" si="19"/>
        <v>1.3846153846153847E-2</v>
      </c>
      <c r="BH27" s="214">
        <f t="shared" si="19"/>
        <v>2.3538000000000003E-2</v>
      </c>
      <c r="BI27" s="214">
        <f t="shared" si="19"/>
        <v>0</v>
      </c>
      <c r="BJ27" s="214">
        <f t="shared" si="19"/>
        <v>2.0712000000000001E-2</v>
      </c>
      <c r="BK27" s="214">
        <f t="shared" si="19"/>
        <v>9.6360000000000022E-3</v>
      </c>
      <c r="BL27" s="214">
        <f t="shared" si="19"/>
        <v>1.1201448960000001E-2</v>
      </c>
      <c r="BM27" s="214">
        <f t="shared" si="19"/>
        <v>4.8196499999999996E-2</v>
      </c>
      <c r="BN27" s="214">
        <f t="shared" si="19"/>
        <v>5.9357142857142865E-2</v>
      </c>
      <c r="BO27" s="214">
        <f t="shared" si="19"/>
        <v>4.1778000000000003E-2</v>
      </c>
      <c r="BP27" s="214">
        <f t="shared" si="19"/>
        <v>2.9531999999999999E-2</v>
      </c>
      <c r="BQ27" s="214">
        <f t="shared" si="19"/>
        <v>4.1460000000000004E-2</v>
      </c>
      <c r="BR27" s="214">
        <f t="shared" si="15"/>
        <v>3.01084E-2</v>
      </c>
      <c r="BS27" s="214">
        <f t="shared" si="15"/>
        <v>0</v>
      </c>
      <c r="BT27" s="214">
        <f t="shared" si="15"/>
        <v>0</v>
      </c>
      <c r="BU27" s="214">
        <f t="shared" si="15"/>
        <v>0</v>
      </c>
      <c r="BV27" s="214">
        <f t="shared" si="15"/>
        <v>0</v>
      </c>
      <c r="BW27" s="214">
        <f t="shared" si="15"/>
        <v>0</v>
      </c>
      <c r="BX27" s="214">
        <f t="shared" si="15"/>
        <v>0</v>
      </c>
      <c r="BY27" s="214">
        <f t="shared" si="15"/>
        <v>0</v>
      </c>
      <c r="BZ27" s="214">
        <f t="shared" si="15"/>
        <v>0</v>
      </c>
      <c r="CA27" s="295">
        <f t="shared" si="16"/>
        <v>1.2922388036462968</v>
      </c>
    </row>
    <row r="28" spans="1:83" s="159" customFormat="1" x14ac:dyDescent="0.25">
      <c r="B28" s="257">
        <f t="shared" si="17"/>
        <v>8</v>
      </c>
      <c r="C28" s="255">
        <f t="shared" si="18"/>
        <v>45535</v>
      </c>
      <c r="D28" s="214">
        <f t="shared" si="20"/>
        <v>0.12610682879999999</v>
      </c>
      <c r="E28" s="214">
        <f t="shared" si="20"/>
        <v>4.2403211699999985E-2</v>
      </c>
      <c r="F28" s="214">
        <f t="shared" si="20"/>
        <v>5.4006063428571421E-2</v>
      </c>
      <c r="G28" s="214">
        <f t="shared" si="20"/>
        <v>0</v>
      </c>
      <c r="H28" s="214">
        <f t="shared" si="19"/>
        <v>3.4380000000000001E-3</v>
      </c>
      <c r="I28" s="214">
        <f t="shared" si="19"/>
        <v>5.352E-3</v>
      </c>
      <c r="J28" s="214">
        <f t="shared" si="19"/>
        <v>5.7348E-3</v>
      </c>
      <c r="K28" s="214">
        <f t="shared" si="19"/>
        <v>5.9363999999999997E-3</v>
      </c>
      <c r="L28" s="214">
        <f t="shared" si="19"/>
        <v>3.9779999999999998E-3</v>
      </c>
      <c r="M28" s="214">
        <f t="shared" si="19"/>
        <v>4.9500000000000004E-3</v>
      </c>
      <c r="N28" s="214">
        <f t="shared" si="19"/>
        <v>4.50000036E-3</v>
      </c>
      <c r="O28" s="214">
        <f t="shared" si="19"/>
        <v>4.7340000000000004E-3</v>
      </c>
      <c r="P28" s="214">
        <f t="shared" si="19"/>
        <v>3.3600000000000001E-3</v>
      </c>
      <c r="Q28" s="214">
        <f t="shared" si="19"/>
        <v>1.9068000000000002E-2</v>
      </c>
      <c r="R28" s="214">
        <f t="shared" si="19"/>
        <v>9.0767999999999995E-3</v>
      </c>
      <c r="S28" s="214">
        <f t="shared" si="19"/>
        <v>1.82988E-2</v>
      </c>
      <c r="T28" s="214">
        <f t="shared" si="19"/>
        <v>1.0198199999999999E-2</v>
      </c>
      <c r="U28" s="214">
        <f t="shared" si="19"/>
        <v>1.1309100000000001E-2</v>
      </c>
      <c r="V28" s="214">
        <f t="shared" si="19"/>
        <v>3.0287999999999999E-3</v>
      </c>
      <c r="W28" s="214">
        <f t="shared" si="19"/>
        <v>3.1740000000000002E-3</v>
      </c>
      <c r="X28" s="214">
        <f t="shared" si="19"/>
        <v>3.1380000000000002E-3</v>
      </c>
      <c r="Y28" s="214">
        <f t="shared" si="19"/>
        <v>2.4510000000000001E-3</v>
      </c>
      <c r="Z28" s="214">
        <f t="shared" si="19"/>
        <v>5.2620000000000002E-3</v>
      </c>
      <c r="AA28" s="214">
        <f t="shared" si="19"/>
        <v>4.4999999999999997E-3</v>
      </c>
      <c r="AB28" s="214">
        <f t="shared" si="19"/>
        <v>4.5684000000000002E-3</v>
      </c>
      <c r="AC28" s="214">
        <f t="shared" si="19"/>
        <v>2.8080000000000002E-3</v>
      </c>
      <c r="AD28" s="214">
        <f t="shared" si="19"/>
        <v>1.5780000000000002E-3</v>
      </c>
      <c r="AE28" s="214">
        <f t="shared" si="19"/>
        <v>4.95699E-2</v>
      </c>
      <c r="AF28" s="214">
        <f t="shared" si="19"/>
        <v>3.8446883328000017E-2</v>
      </c>
      <c r="AG28" s="214">
        <f t="shared" si="19"/>
        <v>3.3682686375E-2</v>
      </c>
      <c r="AH28" s="214">
        <f t="shared" si="19"/>
        <v>2.8860000000000005E-3</v>
      </c>
      <c r="AI28" s="214">
        <f t="shared" si="19"/>
        <v>0</v>
      </c>
      <c r="AJ28" s="214">
        <f t="shared" si="19"/>
        <v>4.0140000000000002E-3</v>
      </c>
      <c r="AK28" s="214">
        <f t="shared" si="19"/>
        <v>0</v>
      </c>
      <c r="AL28" s="214">
        <f t="shared" si="19"/>
        <v>3.4164E-3</v>
      </c>
      <c r="AM28" s="214">
        <f t="shared" si="19"/>
        <v>4.1580000000000002E-3</v>
      </c>
      <c r="AN28" s="214">
        <f t="shared" si="19"/>
        <v>7.3764E-3</v>
      </c>
      <c r="AO28" s="214">
        <f t="shared" si="19"/>
        <v>5.8246800000000005E-3</v>
      </c>
      <c r="AP28" s="214">
        <f t="shared" si="19"/>
        <v>4.6588085357142851E-2</v>
      </c>
      <c r="AQ28" s="214">
        <f t="shared" si="19"/>
        <v>0</v>
      </c>
      <c r="AR28" s="214">
        <f t="shared" si="19"/>
        <v>7.4271599999999995E-3</v>
      </c>
      <c r="AS28" s="214">
        <f t="shared" si="19"/>
        <v>3.5639999999999999E-3</v>
      </c>
      <c r="AT28" s="214">
        <f t="shared" si="19"/>
        <v>3.4619999999999998E-3</v>
      </c>
      <c r="AU28" s="214">
        <f t="shared" si="19"/>
        <v>6.7080000000000004E-3</v>
      </c>
      <c r="AV28" s="214">
        <f t="shared" si="19"/>
        <v>6.6600000000000001E-3</v>
      </c>
      <c r="AW28" s="214">
        <f t="shared" si="19"/>
        <v>8.4180000000000001E-3</v>
      </c>
      <c r="AX28" s="214">
        <f t="shared" si="19"/>
        <v>3.9131830357142849E-2</v>
      </c>
      <c r="AY28" s="214">
        <f t="shared" si="19"/>
        <v>1.1856E-2</v>
      </c>
      <c r="AZ28" s="214">
        <f t="shared" si="19"/>
        <v>1.2239999999999999E-2</v>
      </c>
      <c r="BA28" s="214">
        <f t="shared" si="19"/>
        <v>4.3490239999999999E-2</v>
      </c>
      <c r="BB28" s="214">
        <f t="shared" si="19"/>
        <v>7.8466081792000014E-2</v>
      </c>
      <c r="BC28" s="214">
        <f t="shared" si="19"/>
        <v>1.9664630357142856E-2</v>
      </c>
      <c r="BD28" s="214">
        <f t="shared" si="19"/>
        <v>0.14105617612800003</v>
      </c>
      <c r="BE28" s="214">
        <f t="shared" si="19"/>
        <v>3.1716000000000005E-3</v>
      </c>
      <c r="BF28" s="214">
        <f t="shared" si="19"/>
        <v>1.8636E-2</v>
      </c>
      <c r="BG28" s="214">
        <f t="shared" si="19"/>
        <v>1.3846153846153847E-2</v>
      </c>
      <c r="BH28" s="214">
        <f t="shared" si="19"/>
        <v>2.3538000000000003E-2</v>
      </c>
      <c r="BI28" s="214">
        <f t="shared" si="19"/>
        <v>0</v>
      </c>
      <c r="BJ28" s="214">
        <f t="shared" si="19"/>
        <v>2.0712000000000001E-2</v>
      </c>
      <c r="BK28" s="214">
        <f t="shared" si="19"/>
        <v>9.6360000000000022E-3</v>
      </c>
      <c r="BL28" s="214">
        <f t="shared" si="19"/>
        <v>1.1201448960000001E-2</v>
      </c>
      <c r="BM28" s="214">
        <f t="shared" si="19"/>
        <v>4.8196499999999996E-2</v>
      </c>
      <c r="BN28" s="214">
        <f t="shared" si="19"/>
        <v>5.9357142857142865E-2</v>
      </c>
      <c r="BO28" s="214">
        <f t="shared" si="19"/>
        <v>4.1778000000000003E-2</v>
      </c>
      <c r="BP28" s="214">
        <f t="shared" si="19"/>
        <v>2.9531999999999999E-2</v>
      </c>
      <c r="BQ28" s="214">
        <f t="shared" si="19"/>
        <v>4.1460000000000004E-2</v>
      </c>
      <c r="BR28" s="214">
        <f t="shared" si="15"/>
        <v>3.01084E-2</v>
      </c>
      <c r="BS28" s="214">
        <f t="shared" si="15"/>
        <v>0</v>
      </c>
      <c r="BT28" s="214">
        <f t="shared" si="15"/>
        <v>0</v>
      </c>
      <c r="BU28" s="214">
        <f t="shared" si="15"/>
        <v>0</v>
      </c>
      <c r="BV28" s="214">
        <f t="shared" si="15"/>
        <v>0</v>
      </c>
      <c r="BW28" s="214">
        <f t="shared" si="15"/>
        <v>0</v>
      </c>
      <c r="BX28" s="214">
        <f t="shared" si="15"/>
        <v>0</v>
      </c>
      <c r="BY28" s="214">
        <f t="shared" si="15"/>
        <v>0</v>
      </c>
      <c r="BZ28" s="214">
        <f t="shared" si="15"/>
        <v>0</v>
      </c>
      <c r="CA28" s="295">
        <f t="shared" si="16"/>
        <v>1.2922388036462968</v>
      </c>
    </row>
    <row r="29" spans="1:83" s="159" customFormat="1" x14ac:dyDescent="0.25">
      <c r="B29" s="257">
        <f t="shared" si="17"/>
        <v>9</v>
      </c>
      <c r="C29" s="255">
        <f t="shared" si="18"/>
        <v>45565</v>
      </c>
      <c r="D29" s="214">
        <f t="shared" si="20"/>
        <v>0.12610682879999999</v>
      </c>
      <c r="E29" s="214">
        <f t="shared" si="20"/>
        <v>4.2403211699999985E-2</v>
      </c>
      <c r="F29" s="214">
        <f t="shared" si="20"/>
        <v>5.4006063428571421E-2</v>
      </c>
      <c r="G29" s="214">
        <f t="shared" si="20"/>
        <v>0</v>
      </c>
      <c r="H29" s="214">
        <f t="shared" si="19"/>
        <v>3.4380000000000001E-3</v>
      </c>
      <c r="I29" s="214">
        <f t="shared" si="19"/>
        <v>5.352E-3</v>
      </c>
      <c r="J29" s="214">
        <f t="shared" si="19"/>
        <v>5.7348E-3</v>
      </c>
      <c r="K29" s="214">
        <f t="shared" si="19"/>
        <v>5.9363999999999997E-3</v>
      </c>
      <c r="L29" s="214">
        <f t="shared" si="19"/>
        <v>3.9779999999999998E-3</v>
      </c>
      <c r="M29" s="214">
        <f t="shared" si="19"/>
        <v>4.9500000000000004E-3</v>
      </c>
      <c r="N29" s="214">
        <f t="shared" si="19"/>
        <v>4.50000036E-3</v>
      </c>
      <c r="O29" s="214">
        <f t="shared" si="19"/>
        <v>4.7340000000000004E-3</v>
      </c>
      <c r="P29" s="214">
        <f t="shared" si="19"/>
        <v>3.3600000000000001E-3</v>
      </c>
      <c r="Q29" s="214">
        <f t="shared" si="19"/>
        <v>1.9068000000000002E-2</v>
      </c>
      <c r="R29" s="214">
        <f t="shared" si="19"/>
        <v>9.0767999999999995E-3</v>
      </c>
      <c r="S29" s="214">
        <f t="shared" si="19"/>
        <v>1.82988E-2</v>
      </c>
      <c r="T29" s="214">
        <f t="shared" si="19"/>
        <v>1.0198199999999999E-2</v>
      </c>
      <c r="U29" s="214">
        <f t="shared" si="19"/>
        <v>1.1309100000000001E-2</v>
      </c>
      <c r="V29" s="214">
        <f t="shared" si="19"/>
        <v>3.0287999999999999E-3</v>
      </c>
      <c r="W29" s="214">
        <f t="shared" si="19"/>
        <v>3.1740000000000002E-3</v>
      </c>
      <c r="X29" s="214">
        <f t="shared" si="19"/>
        <v>3.1380000000000002E-3</v>
      </c>
      <c r="Y29" s="214">
        <f t="shared" si="19"/>
        <v>2.4510000000000001E-3</v>
      </c>
      <c r="Z29" s="214">
        <f t="shared" si="19"/>
        <v>5.2620000000000002E-3</v>
      </c>
      <c r="AA29" s="214">
        <f t="shared" si="19"/>
        <v>4.4999999999999997E-3</v>
      </c>
      <c r="AB29" s="214">
        <f t="shared" si="19"/>
        <v>4.5684000000000002E-3</v>
      </c>
      <c r="AC29" s="214">
        <f t="shared" si="19"/>
        <v>2.8080000000000002E-3</v>
      </c>
      <c r="AD29" s="214">
        <f t="shared" si="19"/>
        <v>1.5780000000000002E-3</v>
      </c>
      <c r="AE29" s="214">
        <f t="shared" si="19"/>
        <v>4.95699E-2</v>
      </c>
      <c r="AF29" s="214">
        <f t="shared" si="19"/>
        <v>3.8446883328000017E-2</v>
      </c>
      <c r="AG29" s="214">
        <f t="shared" si="19"/>
        <v>3.3682686375E-2</v>
      </c>
      <c r="AH29" s="214">
        <f t="shared" si="19"/>
        <v>2.8860000000000005E-3</v>
      </c>
      <c r="AI29" s="214">
        <f t="shared" si="19"/>
        <v>0</v>
      </c>
      <c r="AJ29" s="214">
        <f t="shared" si="19"/>
        <v>4.0140000000000002E-3</v>
      </c>
      <c r="AK29" s="214">
        <f t="shared" si="19"/>
        <v>0</v>
      </c>
      <c r="AL29" s="214">
        <f t="shared" si="19"/>
        <v>3.4164E-3</v>
      </c>
      <c r="AM29" s="214">
        <f t="shared" si="19"/>
        <v>4.1580000000000002E-3</v>
      </c>
      <c r="AN29" s="214">
        <f t="shared" si="19"/>
        <v>7.3764E-3</v>
      </c>
      <c r="AO29" s="214">
        <f t="shared" si="19"/>
        <v>5.8246800000000005E-3</v>
      </c>
      <c r="AP29" s="214">
        <f t="shared" si="19"/>
        <v>4.6588085357142851E-2</v>
      </c>
      <c r="AQ29" s="214">
        <f t="shared" si="19"/>
        <v>0</v>
      </c>
      <c r="AR29" s="214">
        <f t="shared" si="19"/>
        <v>7.4271599999999995E-3</v>
      </c>
      <c r="AS29" s="214">
        <f t="shared" si="19"/>
        <v>3.5639999999999999E-3</v>
      </c>
      <c r="AT29" s="214">
        <f t="shared" si="19"/>
        <v>3.4619999999999998E-3</v>
      </c>
      <c r="AU29" s="214">
        <f t="shared" si="19"/>
        <v>6.7080000000000004E-3</v>
      </c>
      <c r="AV29" s="214">
        <f t="shared" si="19"/>
        <v>6.6600000000000001E-3</v>
      </c>
      <c r="AW29" s="214">
        <f t="shared" si="19"/>
        <v>8.4180000000000001E-3</v>
      </c>
      <c r="AX29" s="214">
        <f t="shared" si="19"/>
        <v>3.9131830357142849E-2</v>
      </c>
      <c r="AY29" s="214">
        <f t="shared" si="19"/>
        <v>1.1856E-2</v>
      </c>
      <c r="AZ29" s="214">
        <f t="shared" si="19"/>
        <v>1.2239999999999999E-2</v>
      </c>
      <c r="BA29" s="214">
        <f t="shared" si="19"/>
        <v>4.3490239999999999E-2</v>
      </c>
      <c r="BB29" s="214">
        <f t="shared" si="19"/>
        <v>7.8466081792000014E-2</v>
      </c>
      <c r="BC29" s="214">
        <f t="shared" si="19"/>
        <v>1.9664630357142856E-2</v>
      </c>
      <c r="BD29" s="214">
        <f t="shared" si="19"/>
        <v>0.14105617612800003</v>
      </c>
      <c r="BE29" s="214">
        <f t="shared" si="19"/>
        <v>3.1716000000000005E-3</v>
      </c>
      <c r="BF29" s="214">
        <f t="shared" si="19"/>
        <v>1.8636E-2</v>
      </c>
      <c r="BG29" s="214">
        <f t="shared" si="19"/>
        <v>1.3846153846153847E-2</v>
      </c>
      <c r="BH29" s="214">
        <f t="shared" si="19"/>
        <v>2.3538000000000003E-2</v>
      </c>
      <c r="BI29" s="214">
        <f t="shared" si="19"/>
        <v>0</v>
      </c>
      <c r="BJ29" s="214">
        <f t="shared" si="19"/>
        <v>2.0712000000000001E-2</v>
      </c>
      <c r="BK29" s="214">
        <f t="shared" si="19"/>
        <v>9.6360000000000022E-3</v>
      </c>
      <c r="BL29" s="214">
        <f t="shared" si="19"/>
        <v>1.1201448960000001E-2</v>
      </c>
      <c r="BM29" s="214">
        <f t="shared" si="19"/>
        <v>4.8196499999999996E-2</v>
      </c>
      <c r="BN29" s="214">
        <f t="shared" si="19"/>
        <v>5.9357142857142865E-2</v>
      </c>
      <c r="BO29" s="214">
        <f t="shared" si="19"/>
        <v>4.1778000000000003E-2</v>
      </c>
      <c r="BP29" s="214">
        <f t="shared" si="19"/>
        <v>2.9531999999999999E-2</v>
      </c>
      <c r="BQ29" s="214">
        <f t="shared" si="19"/>
        <v>4.1460000000000004E-2</v>
      </c>
      <c r="BR29" s="214">
        <f t="shared" si="15"/>
        <v>3.01084E-2</v>
      </c>
      <c r="BS29" s="214">
        <f t="shared" si="15"/>
        <v>0</v>
      </c>
      <c r="BT29" s="214">
        <f t="shared" si="15"/>
        <v>0</v>
      </c>
      <c r="BU29" s="214">
        <f t="shared" si="15"/>
        <v>0</v>
      </c>
      <c r="BV29" s="214">
        <f t="shared" si="15"/>
        <v>0</v>
      </c>
      <c r="BW29" s="214">
        <f t="shared" si="15"/>
        <v>0</v>
      </c>
      <c r="BX29" s="214">
        <f t="shared" si="15"/>
        <v>0</v>
      </c>
      <c r="BY29" s="214">
        <f t="shared" si="15"/>
        <v>0</v>
      </c>
      <c r="BZ29" s="214">
        <f t="shared" si="15"/>
        <v>0</v>
      </c>
      <c r="CA29" s="295">
        <f t="shared" si="16"/>
        <v>1.2922388036462968</v>
      </c>
    </row>
    <row r="30" spans="1:83" s="159" customFormat="1" x14ac:dyDescent="0.25">
      <c r="B30" s="257">
        <f t="shared" si="17"/>
        <v>10</v>
      </c>
      <c r="C30" s="255">
        <f t="shared" si="18"/>
        <v>45596</v>
      </c>
      <c r="D30" s="214">
        <f t="shared" si="20"/>
        <v>0.12610682879999999</v>
      </c>
      <c r="E30" s="214">
        <f t="shared" si="20"/>
        <v>4.2403211699999985E-2</v>
      </c>
      <c r="F30" s="214">
        <f t="shared" si="20"/>
        <v>5.4006063428571421E-2</v>
      </c>
      <c r="G30" s="214">
        <f t="shared" si="20"/>
        <v>0</v>
      </c>
      <c r="H30" s="214">
        <f t="shared" si="19"/>
        <v>3.4380000000000001E-3</v>
      </c>
      <c r="I30" s="214">
        <f t="shared" si="19"/>
        <v>5.352E-3</v>
      </c>
      <c r="J30" s="214">
        <f t="shared" si="19"/>
        <v>5.7348E-3</v>
      </c>
      <c r="K30" s="214">
        <f t="shared" si="19"/>
        <v>5.9363999999999997E-3</v>
      </c>
      <c r="L30" s="214">
        <f t="shared" si="19"/>
        <v>3.9779999999999998E-3</v>
      </c>
      <c r="M30" s="214">
        <f t="shared" si="19"/>
        <v>4.9500000000000004E-3</v>
      </c>
      <c r="N30" s="214">
        <f t="shared" si="19"/>
        <v>4.50000036E-3</v>
      </c>
      <c r="O30" s="214">
        <f t="shared" si="19"/>
        <v>4.7340000000000004E-3</v>
      </c>
      <c r="P30" s="214">
        <f t="shared" si="19"/>
        <v>3.3600000000000001E-3</v>
      </c>
      <c r="Q30" s="214">
        <f t="shared" si="19"/>
        <v>1.9068000000000002E-2</v>
      </c>
      <c r="R30" s="214">
        <f t="shared" ref="P30:BQ34" si="21">IF(AND(MONTH($C30)-MONTH(R$5)=0,MOD((YEAR(R$5)-YEAR($C30)),3)=0),R29*(1+R$15),R29)</f>
        <v>9.0767999999999995E-3</v>
      </c>
      <c r="S30" s="214">
        <f t="shared" si="21"/>
        <v>1.82988E-2</v>
      </c>
      <c r="T30" s="214">
        <f t="shared" si="21"/>
        <v>1.0198199999999999E-2</v>
      </c>
      <c r="U30" s="214">
        <f t="shared" si="21"/>
        <v>1.1309100000000001E-2</v>
      </c>
      <c r="V30" s="214">
        <f t="shared" si="21"/>
        <v>3.0287999999999999E-3</v>
      </c>
      <c r="W30" s="214">
        <f t="shared" si="21"/>
        <v>3.1740000000000002E-3</v>
      </c>
      <c r="X30" s="214">
        <f t="shared" si="21"/>
        <v>3.1380000000000002E-3</v>
      </c>
      <c r="Y30" s="214">
        <f t="shared" si="21"/>
        <v>2.4510000000000001E-3</v>
      </c>
      <c r="Z30" s="214">
        <f t="shared" si="21"/>
        <v>5.2620000000000002E-3</v>
      </c>
      <c r="AA30" s="214">
        <f t="shared" si="21"/>
        <v>4.4999999999999997E-3</v>
      </c>
      <c r="AB30" s="214">
        <f t="shared" si="21"/>
        <v>4.5684000000000002E-3</v>
      </c>
      <c r="AC30" s="214">
        <f t="shared" si="21"/>
        <v>2.8080000000000002E-3</v>
      </c>
      <c r="AD30" s="214">
        <f t="shared" si="21"/>
        <v>1.5780000000000002E-3</v>
      </c>
      <c r="AE30" s="214">
        <f t="shared" si="21"/>
        <v>4.95699E-2</v>
      </c>
      <c r="AF30" s="214">
        <f t="shared" si="21"/>
        <v>3.8446883328000017E-2</v>
      </c>
      <c r="AG30" s="214">
        <f t="shared" si="21"/>
        <v>3.3682686375E-2</v>
      </c>
      <c r="AH30" s="214">
        <f t="shared" si="21"/>
        <v>2.8860000000000005E-3</v>
      </c>
      <c r="AI30" s="214">
        <f t="shared" si="21"/>
        <v>0</v>
      </c>
      <c r="AJ30" s="214">
        <f t="shared" si="21"/>
        <v>4.0140000000000002E-3</v>
      </c>
      <c r="AK30" s="214">
        <f t="shared" si="21"/>
        <v>0</v>
      </c>
      <c r="AL30" s="214">
        <f t="shared" si="21"/>
        <v>3.4164E-3</v>
      </c>
      <c r="AM30" s="214">
        <f t="shared" si="21"/>
        <v>4.1580000000000002E-3</v>
      </c>
      <c r="AN30" s="214">
        <f t="shared" si="21"/>
        <v>7.3764E-3</v>
      </c>
      <c r="AO30" s="214">
        <f t="shared" si="21"/>
        <v>5.8246800000000005E-3</v>
      </c>
      <c r="AP30" s="214">
        <f t="shared" si="21"/>
        <v>4.6588085357142851E-2</v>
      </c>
      <c r="AQ30" s="214">
        <f t="shared" si="21"/>
        <v>0</v>
      </c>
      <c r="AR30" s="214">
        <f t="shared" si="21"/>
        <v>7.4271599999999995E-3</v>
      </c>
      <c r="AS30" s="214">
        <f t="shared" si="21"/>
        <v>3.5639999999999999E-3</v>
      </c>
      <c r="AT30" s="214">
        <f t="shared" si="21"/>
        <v>3.4619999999999998E-3</v>
      </c>
      <c r="AU30" s="214">
        <f t="shared" si="21"/>
        <v>6.7080000000000004E-3</v>
      </c>
      <c r="AV30" s="214">
        <f t="shared" si="21"/>
        <v>6.6600000000000001E-3</v>
      </c>
      <c r="AW30" s="214">
        <f t="shared" si="21"/>
        <v>8.4180000000000001E-3</v>
      </c>
      <c r="AX30" s="214">
        <f t="shared" si="21"/>
        <v>3.9131830357142849E-2</v>
      </c>
      <c r="AY30" s="214">
        <f t="shared" si="21"/>
        <v>1.1856E-2</v>
      </c>
      <c r="AZ30" s="214">
        <f t="shared" si="21"/>
        <v>1.2239999999999999E-2</v>
      </c>
      <c r="BA30" s="214">
        <f t="shared" si="21"/>
        <v>4.3490239999999999E-2</v>
      </c>
      <c r="BB30" s="214">
        <f t="shared" si="21"/>
        <v>7.8466081792000014E-2</v>
      </c>
      <c r="BC30" s="214">
        <f t="shared" si="21"/>
        <v>1.9664630357142856E-2</v>
      </c>
      <c r="BD30" s="214">
        <f t="shared" si="21"/>
        <v>0.14105617612800003</v>
      </c>
      <c r="BE30" s="214">
        <f t="shared" si="21"/>
        <v>3.1716000000000005E-3</v>
      </c>
      <c r="BF30" s="214">
        <f t="shared" si="21"/>
        <v>1.8636E-2</v>
      </c>
      <c r="BG30" s="214">
        <f t="shared" si="21"/>
        <v>1.3846153846153847E-2</v>
      </c>
      <c r="BH30" s="214">
        <f t="shared" si="21"/>
        <v>2.3538000000000003E-2</v>
      </c>
      <c r="BI30" s="214">
        <f t="shared" si="21"/>
        <v>0</v>
      </c>
      <c r="BJ30" s="214">
        <f t="shared" si="21"/>
        <v>2.0712000000000001E-2</v>
      </c>
      <c r="BK30" s="214">
        <f t="shared" si="21"/>
        <v>9.6360000000000022E-3</v>
      </c>
      <c r="BL30" s="214">
        <f t="shared" si="21"/>
        <v>1.1201448960000001E-2</v>
      </c>
      <c r="BM30" s="214">
        <f t="shared" si="21"/>
        <v>4.8196499999999996E-2</v>
      </c>
      <c r="BN30" s="214">
        <f t="shared" si="21"/>
        <v>5.9357142857142865E-2</v>
      </c>
      <c r="BO30" s="214">
        <f t="shared" si="21"/>
        <v>4.1778000000000003E-2</v>
      </c>
      <c r="BP30" s="214">
        <f t="shared" si="21"/>
        <v>2.9531999999999999E-2</v>
      </c>
      <c r="BQ30" s="214">
        <f t="shared" si="21"/>
        <v>4.1460000000000004E-2</v>
      </c>
      <c r="BR30" s="214">
        <f t="shared" si="15"/>
        <v>3.01084E-2</v>
      </c>
      <c r="BS30" s="214">
        <f t="shared" si="15"/>
        <v>0</v>
      </c>
      <c r="BT30" s="214">
        <f t="shared" si="15"/>
        <v>0</v>
      </c>
      <c r="BU30" s="214">
        <f t="shared" si="15"/>
        <v>0</v>
      </c>
      <c r="BV30" s="214">
        <f t="shared" si="15"/>
        <v>0</v>
      </c>
      <c r="BW30" s="214">
        <f t="shared" si="15"/>
        <v>0</v>
      </c>
      <c r="BX30" s="214">
        <f t="shared" si="15"/>
        <v>0</v>
      </c>
      <c r="BY30" s="214">
        <f t="shared" si="15"/>
        <v>0</v>
      </c>
      <c r="BZ30" s="214">
        <f t="shared" si="15"/>
        <v>0</v>
      </c>
      <c r="CA30" s="295">
        <f t="shared" si="16"/>
        <v>1.2922388036462968</v>
      </c>
    </row>
    <row r="31" spans="1:83" s="159" customFormat="1" x14ac:dyDescent="0.25">
      <c r="B31" s="257">
        <f t="shared" si="17"/>
        <v>11</v>
      </c>
      <c r="C31" s="255">
        <f t="shared" si="18"/>
        <v>45626</v>
      </c>
      <c r="D31" s="214">
        <f t="shared" si="20"/>
        <v>0.12610682879999999</v>
      </c>
      <c r="E31" s="214">
        <f t="shared" si="20"/>
        <v>4.2403211699999985E-2</v>
      </c>
      <c r="F31" s="214">
        <f t="shared" si="20"/>
        <v>5.4006063428571421E-2</v>
      </c>
      <c r="G31" s="214">
        <f t="shared" si="20"/>
        <v>0</v>
      </c>
      <c r="H31" s="214">
        <f t="shared" si="20"/>
        <v>3.4380000000000001E-3</v>
      </c>
      <c r="I31" s="214">
        <f t="shared" si="20"/>
        <v>5.352E-3</v>
      </c>
      <c r="J31" s="214">
        <f t="shared" si="20"/>
        <v>5.7348E-3</v>
      </c>
      <c r="K31" s="214">
        <f t="shared" si="20"/>
        <v>5.9363999999999997E-3</v>
      </c>
      <c r="L31" s="214">
        <f t="shared" si="20"/>
        <v>3.9779999999999998E-3</v>
      </c>
      <c r="M31" s="214">
        <f t="shared" si="20"/>
        <v>4.9500000000000004E-3</v>
      </c>
      <c r="N31" s="214">
        <f t="shared" si="20"/>
        <v>4.50000036E-3</v>
      </c>
      <c r="O31" s="214">
        <f t="shared" si="20"/>
        <v>4.7340000000000004E-3</v>
      </c>
      <c r="P31" s="214">
        <f t="shared" si="21"/>
        <v>3.3600000000000001E-3</v>
      </c>
      <c r="Q31" s="214">
        <f t="shared" si="21"/>
        <v>1.9068000000000002E-2</v>
      </c>
      <c r="R31" s="214">
        <f t="shared" si="21"/>
        <v>9.0767999999999995E-3</v>
      </c>
      <c r="S31" s="214">
        <f t="shared" si="21"/>
        <v>1.82988E-2</v>
      </c>
      <c r="T31" s="214">
        <f t="shared" si="21"/>
        <v>1.0198199999999999E-2</v>
      </c>
      <c r="U31" s="214">
        <f t="shared" si="21"/>
        <v>1.1309100000000001E-2</v>
      </c>
      <c r="V31" s="214">
        <f t="shared" si="21"/>
        <v>3.0287999999999999E-3</v>
      </c>
      <c r="W31" s="214">
        <f t="shared" si="21"/>
        <v>3.1740000000000002E-3</v>
      </c>
      <c r="X31" s="214">
        <f t="shared" si="21"/>
        <v>3.1380000000000002E-3</v>
      </c>
      <c r="Y31" s="214">
        <f t="shared" si="21"/>
        <v>2.4510000000000001E-3</v>
      </c>
      <c r="Z31" s="214">
        <f t="shared" si="21"/>
        <v>5.2620000000000002E-3</v>
      </c>
      <c r="AA31" s="214">
        <f t="shared" si="21"/>
        <v>4.4999999999999997E-3</v>
      </c>
      <c r="AB31" s="214">
        <f t="shared" si="21"/>
        <v>4.5684000000000002E-3</v>
      </c>
      <c r="AC31" s="214">
        <f t="shared" si="21"/>
        <v>2.8080000000000002E-3</v>
      </c>
      <c r="AD31" s="214">
        <f t="shared" si="21"/>
        <v>1.5780000000000002E-3</v>
      </c>
      <c r="AE31" s="214">
        <f t="shared" si="21"/>
        <v>4.95699E-2</v>
      </c>
      <c r="AF31" s="214">
        <f t="shared" si="21"/>
        <v>3.8446883328000017E-2</v>
      </c>
      <c r="AG31" s="214">
        <f t="shared" si="21"/>
        <v>3.3682686375E-2</v>
      </c>
      <c r="AH31" s="214">
        <f t="shared" si="21"/>
        <v>2.8860000000000005E-3</v>
      </c>
      <c r="AI31" s="214">
        <f t="shared" si="21"/>
        <v>0</v>
      </c>
      <c r="AJ31" s="214">
        <f t="shared" si="21"/>
        <v>4.0140000000000002E-3</v>
      </c>
      <c r="AK31" s="214">
        <f t="shared" si="21"/>
        <v>0</v>
      </c>
      <c r="AL31" s="214">
        <f t="shared" si="21"/>
        <v>3.4164E-3</v>
      </c>
      <c r="AM31" s="214">
        <f t="shared" si="21"/>
        <v>4.1580000000000002E-3</v>
      </c>
      <c r="AN31" s="214">
        <f t="shared" si="21"/>
        <v>7.3764E-3</v>
      </c>
      <c r="AO31" s="214">
        <f t="shared" si="21"/>
        <v>5.8246800000000005E-3</v>
      </c>
      <c r="AP31" s="214">
        <f t="shared" si="21"/>
        <v>4.6588085357142851E-2</v>
      </c>
      <c r="AQ31" s="214">
        <f t="shared" si="21"/>
        <v>0</v>
      </c>
      <c r="AR31" s="214">
        <f t="shared" si="21"/>
        <v>7.4271599999999995E-3</v>
      </c>
      <c r="AS31" s="214">
        <f t="shared" si="21"/>
        <v>3.5639999999999999E-3</v>
      </c>
      <c r="AT31" s="214">
        <f t="shared" si="21"/>
        <v>3.4619999999999998E-3</v>
      </c>
      <c r="AU31" s="214">
        <f t="shared" si="21"/>
        <v>6.7080000000000004E-3</v>
      </c>
      <c r="AV31" s="214">
        <f t="shared" si="21"/>
        <v>6.6600000000000001E-3</v>
      </c>
      <c r="AW31" s="214">
        <f t="shared" si="21"/>
        <v>8.4180000000000001E-3</v>
      </c>
      <c r="AX31" s="214">
        <f t="shared" si="21"/>
        <v>3.9131830357142849E-2</v>
      </c>
      <c r="AY31" s="214">
        <f t="shared" si="21"/>
        <v>1.1856E-2</v>
      </c>
      <c r="AZ31" s="214">
        <f t="shared" si="21"/>
        <v>1.2239999999999999E-2</v>
      </c>
      <c r="BA31" s="214">
        <f t="shared" si="21"/>
        <v>4.3490239999999999E-2</v>
      </c>
      <c r="BB31" s="214">
        <f t="shared" si="21"/>
        <v>7.8466081792000014E-2</v>
      </c>
      <c r="BC31" s="214">
        <f t="shared" si="21"/>
        <v>1.9664630357142856E-2</v>
      </c>
      <c r="BD31" s="214">
        <f t="shared" si="21"/>
        <v>0.14105617612800003</v>
      </c>
      <c r="BE31" s="214">
        <f t="shared" si="21"/>
        <v>3.1716000000000005E-3</v>
      </c>
      <c r="BF31" s="214">
        <f t="shared" si="21"/>
        <v>1.8636E-2</v>
      </c>
      <c r="BG31" s="214">
        <f t="shared" si="21"/>
        <v>1.3846153846153847E-2</v>
      </c>
      <c r="BH31" s="214">
        <f t="shared" si="21"/>
        <v>2.3538000000000003E-2</v>
      </c>
      <c r="BI31" s="214">
        <f t="shared" si="21"/>
        <v>0</v>
      </c>
      <c r="BJ31" s="214">
        <f t="shared" si="21"/>
        <v>2.0712000000000001E-2</v>
      </c>
      <c r="BK31" s="214">
        <f t="shared" si="21"/>
        <v>9.6360000000000022E-3</v>
      </c>
      <c r="BL31" s="214">
        <f t="shared" si="21"/>
        <v>1.1201448960000001E-2</v>
      </c>
      <c r="BM31" s="214">
        <f t="shared" si="21"/>
        <v>4.8196499999999996E-2</v>
      </c>
      <c r="BN31" s="214">
        <f t="shared" si="21"/>
        <v>5.9357142857142865E-2</v>
      </c>
      <c r="BO31" s="214">
        <f t="shared" si="21"/>
        <v>4.1778000000000003E-2</v>
      </c>
      <c r="BP31" s="214">
        <f t="shared" si="21"/>
        <v>2.9531999999999999E-2</v>
      </c>
      <c r="BQ31" s="214">
        <f t="shared" si="21"/>
        <v>4.1460000000000004E-2</v>
      </c>
      <c r="BR31" s="214">
        <f t="shared" si="15"/>
        <v>3.01084E-2</v>
      </c>
      <c r="BS31" s="214">
        <f t="shared" si="15"/>
        <v>0</v>
      </c>
      <c r="BT31" s="214">
        <f t="shared" si="15"/>
        <v>0</v>
      </c>
      <c r="BU31" s="214">
        <f t="shared" si="15"/>
        <v>0</v>
      </c>
      <c r="BV31" s="214">
        <f t="shared" si="15"/>
        <v>0</v>
      </c>
      <c r="BW31" s="214">
        <f t="shared" si="15"/>
        <v>0</v>
      </c>
      <c r="BX31" s="214">
        <f t="shared" si="15"/>
        <v>0</v>
      </c>
      <c r="BY31" s="214">
        <f t="shared" si="15"/>
        <v>0</v>
      </c>
      <c r="BZ31" s="214">
        <f t="shared" si="15"/>
        <v>0</v>
      </c>
      <c r="CA31" s="295">
        <f t="shared" si="16"/>
        <v>1.2922388036462968</v>
      </c>
    </row>
    <row r="32" spans="1:83" s="159" customFormat="1" x14ac:dyDescent="0.25">
      <c r="B32" s="257">
        <f t="shared" si="17"/>
        <v>12</v>
      </c>
      <c r="C32" s="255">
        <f t="shared" si="18"/>
        <v>45657</v>
      </c>
      <c r="D32" s="214">
        <f t="shared" si="20"/>
        <v>0.12610682879999999</v>
      </c>
      <c r="E32" s="214">
        <f t="shared" si="20"/>
        <v>4.2403211699999985E-2</v>
      </c>
      <c r="F32" s="214">
        <f t="shared" si="20"/>
        <v>5.4006063428571421E-2</v>
      </c>
      <c r="G32" s="214">
        <f t="shared" si="20"/>
        <v>0</v>
      </c>
      <c r="H32" s="214">
        <f t="shared" si="20"/>
        <v>3.4380000000000001E-3</v>
      </c>
      <c r="I32" s="214">
        <f t="shared" si="20"/>
        <v>5.352E-3</v>
      </c>
      <c r="J32" s="214">
        <f t="shared" si="20"/>
        <v>5.7348E-3</v>
      </c>
      <c r="K32" s="214">
        <f t="shared" si="20"/>
        <v>5.9363999999999997E-3</v>
      </c>
      <c r="L32" s="214">
        <f t="shared" si="20"/>
        <v>3.9779999999999998E-3</v>
      </c>
      <c r="M32" s="214">
        <f t="shared" si="20"/>
        <v>4.9500000000000004E-3</v>
      </c>
      <c r="N32" s="214">
        <f t="shared" si="20"/>
        <v>4.50000036E-3</v>
      </c>
      <c r="O32" s="214">
        <f t="shared" si="20"/>
        <v>4.7340000000000004E-3</v>
      </c>
      <c r="P32" s="214">
        <f t="shared" si="21"/>
        <v>3.3600000000000001E-3</v>
      </c>
      <c r="Q32" s="214">
        <f t="shared" si="21"/>
        <v>1.9068000000000002E-2</v>
      </c>
      <c r="R32" s="214">
        <f t="shared" si="21"/>
        <v>9.0767999999999995E-3</v>
      </c>
      <c r="S32" s="214">
        <f t="shared" si="21"/>
        <v>1.82988E-2</v>
      </c>
      <c r="T32" s="214">
        <f t="shared" si="21"/>
        <v>1.0198199999999999E-2</v>
      </c>
      <c r="U32" s="214">
        <f t="shared" si="21"/>
        <v>1.1309100000000001E-2</v>
      </c>
      <c r="V32" s="214">
        <f t="shared" si="21"/>
        <v>3.0287999999999999E-3</v>
      </c>
      <c r="W32" s="214">
        <f t="shared" si="21"/>
        <v>3.1740000000000002E-3</v>
      </c>
      <c r="X32" s="214">
        <f t="shared" si="21"/>
        <v>3.1380000000000002E-3</v>
      </c>
      <c r="Y32" s="214">
        <f t="shared" si="21"/>
        <v>2.4510000000000001E-3</v>
      </c>
      <c r="Z32" s="214">
        <f t="shared" si="21"/>
        <v>5.2620000000000002E-3</v>
      </c>
      <c r="AA32" s="214">
        <f t="shared" si="21"/>
        <v>4.4999999999999997E-3</v>
      </c>
      <c r="AB32" s="214">
        <f t="shared" si="21"/>
        <v>4.5684000000000002E-3</v>
      </c>
      <c r="AC32" s="214">
        <f t="shared" si="21"/>
        <v>2.8080000000000002E-3</v>
      </c>
      <c r="AD32" s="214">
        <f t="shared" si="21"/>
        <v>1.5780000000000002E-3</v>
      </c>
      <c r="AE32" s="214">
        <f t="shared" si="21"/>
        <v>4.95699E-2</v>
      </c>
      <c r="AF32" s="214">
        <f t="shared" si="21"/>
        <v>3.8446883328000017E-2</v>
      </c>
      <c r="AG32" s="214">
        <f t="shared" si="21"/>
        <v>3.3682686375E-2</v>
      </c>
      <c r="AH32" s="214">
        <f t="shared" si="21"/>
        <v>2.8860000000000005E-3</v>
      </c>
      <c r="AI32" s="214">
        <f t="shared" si="21"/>
        <v>0</v>
      </c>
      <c r="AJ32" s="214">
        <f t="shared" si="21"/>
        <v>4.0140000000000002E-3</v>
      </c>
      <c r="AK32" s="214">
        <f t="shared" si="21"/>
        <v>0</v>
      </c>
      <c r="AL32" s="214">
        <f t="shared" si="21"/>
        <v>3.4164E-3</v>
      </c>
      <c r="AM32" s="214">
        <f t="shared" si="21"/>
        <v>4.1580000000000002E-3</v>
      </c>
      <c r="AN32" s="214">
        <f t="shared" si="21"/>
        <v>7.3764E-3</v>
      </c>
      <c r="AO32" s="214">
        <f t="shared" si="21"/>
        <v>5.8246800000000005E-3</v>
      </c>
      <c r="AP32" s="214">
        <f t="shared" si="21"/>
        <v>4.6588085357142851E-2</v>
      </c>
      <c r="AQ32" s="214">
        <f t="shared" si="21"/>
        <v>0</v>
      </c>
      <c r="AR32" s="214">
        <f t="shared" si="21"/>
        <v>7.4271599999999995E-3</v>
      </c>
      <c r="AS32" s="214">
        <f t="shared" si="21"/>
        <v>3.5639999999999999E-3</v>
      </c>
      <c r="AT32" s="214">
        <f t="shared" si="21"/>
        <v>3.4619999999999998E-3</v>
      </c>
      <c r="AU32" s="214">
        <f t="shared" si="21"/>
        <v>6.7080000000000004E-3</v>
      </c>
      <c r="AV32" s="214">
        <f t="shared" si="21"/>
        <v>6.6600000000000001E-3</v>
      </c>
      <c r="AW32" s="214">
        <f t="shared" si="21"/>
        <v>8.4180000000000001E-3</v>
      </c>
      <c r="AX32" s="214">
        <f t="shared" si="21"/>
        <v>3.9131830357142849E-2</v>
      </c>
      <c r="AY32" s="214">
        <f t="shared" si="21"/>
        <v>1.1856E-2</v>
      </c>
      <c r="AZ32" s="214">
        <f t="shared" si="21"/>
        <v>1.2239999999999999E-2</v>
      </c>
      <c r="BA32" s="214">
        <f t="shared" si="21"/>
        <v>4.3490239999999999E-2</v>
      </c>
      <c r="BB32" s="214">
        <f t="shared" si="21"/>
        <v>7.8466081792000014E-2</v>
      </c>
      <c r="BC32" s="214">
        <f t="shared" si="21"/>
        <v>1.9664630357142856E-2</v>
      </c>
      <c r="BD32" s="214">
        <f t="shared" si="21"/>
        <v>0.14105617612800003</v>
      </c>
      <c r="BE32" s="214">
        <f t="shared" si="21"/>
        <v>3.1716000000000005E-3</v>
      </c>
      <c r="BF32" s="214">
        <f t="shared" si="21"/>
        <v>1.8636E-2</v>
      </c>
      <c r="BG32" s="214">
        <f t="shared" si="21"/>
        <v>1.3846153846153847E-2</v>
      </c>
      <c r="BH32" s="214">
        <f t="shared" si="21"/>
        <v>2.3538000000000003E-2</v>
      </c>
      <c r="BI32" s="214">
        <f t="shared" si="21"/>
        <v>0</v>
      </c>
      <c r="BJ32" s="214">
        <f t="shared" si="21"/>
        <v>2.0712000000000001E-2</v>
      </c>
      <c r="BK32" s="214">
        <f t="shared" si="21"/>
        <v>9.6360000000000022E-3</v>
      </c>
      <c r="BL32" s="214">
        <f t="shared" si="21"/>
        <v>1.1201448960000001E-2</v>
      </c>
      <c r="BM32" s="214">
        <f t="shared" si="21"/>
        <v>4.8196499999999996E-2</v>
      </c>
      <c r="BN32" s="214">
        <f t="shared" si="21"/>
        <v>5.9357142857142865E-2</v>
      </c>
      <c r="BO32" s="214">
        <f t="shared" si="21"/>
        <v>4.1778000000000003E-2</v>
      </c>
      <c r="BP32" s="214">
        <f t="shared" si="21"/>
        <v>2.9531999999999999E-2</v>
      </c>
      <c r="BQ32" s="214">
        <f t="shared" si="21"/>
        <v>4.1460000000000004E-2</v>
      </c>
      <c r="BR32" s="214">
        <f t="shared" si="15"/>
        <v>3.01084E-2</v>
      </c>
      <c r="BS32" s="214">
        <f t="shared" si="15"/>
        <v>0</v>
      </c>
      <c r="BT32" s="214">
        <f t="shared" si="15"/>
        <v>0</v>
      </c>
      <c r="BU32" s="214">
        <f t="shared" si="15"/>
        <v>0</v>
      </c>
      <c r="BV32" s="214">
        <f t="shared" si="15"/>
        <v>0</v>
      </c>
      <c r="BW32" s="214">
        <f t="shared" si="15"/>
        <v>0</v>
      </c>
      <c r="BX32" s="214">
        <f t="shared" si="15"/>
        <v>0</v>
      </c>
      <c r="BY32" s="214">
        <f t="shared" si="15"/>
        <v>0</v>
      </c>
      <c r="BZ32" s="214">
        <f t="shared" si="15"/>
        <v>0</v>
      </c>
      <c r="CA32" s="295">
        <f t="shared" si="16"/>
        <v>1.2922388036462968</v>
      </c>
    </row>
    <row r="33" spans="2:79" s="159" customFormat="1" x14ac:dyDescent="0.25">
      <c r="B33" s="257">
        <f t="shared" si="17"/>
        <v>13</v>
      </c>
      <c r="C33" s="255">
        <f t="shared" si="18"/>
        <v>45688</v>
      </c>
      <c r="D33" s="214">
        <f t="shared" si="20"/>
        <v>0.12610682879999999</v>
      </c>
      <c r="E33" s="214">
        <f t="shared" si="20"/>
        <v>4.2403211699999985E-2</v>
      </c>
      <c r="F33" s="214">
        <f t="shared" si="20"/>
        <v>5.4006063428571421E-2</v>
      </c>
      <c r="G33" s="214">
        <f t="shared" si="20"/>
        <v>0</v>
      </c>
      <c r="H33" s="214">
        <f t="shared" si="20"/>
        <v>3.4380000000000001E-3</v>
      </c>
      <c r="I33" s="214">
        <f t="shared" si="20"/>
        <v>5.352E-3</v>
      </c>
      <c r="J33" s="214">
        <f t="shared" si="20"/>
        <v>5.7348E-3</v>
      </c>
      <c r="K33" s="214">
        <f t="shared" si="20"/>
        <v>5.9363999999999997E-3</v>
      </c>
      <c r="L33" s="214">
        <f t="shared" si="20"/>
        <v>3.9779999999999998E-3</v>
      </c>
      <c r="M33" s="214">
        <f t="shared" si="20"/>
        <v>4.9500000000000004E-3</v>
      </c>
      <c r="N33" s="214">
        <f t="shared" si="20"/>
        <v>4.50000036E-3</v>
      </c>
      <c r="O33" s="214">
        <f t="shared" si="20"/>
        <v>4.7340000000000004E-3</v>
      </c>
      <c r="P33" s="214">
        <f t="shared" si="21"/>
        <v>3.3600000000000001E-3</v>
      </c>
      <c r="Q33" s="214">
        <f t="shared" si="21"/>
        <v>1.9068000000000002E-2</v>
      </c>
      <c r="R33" s="214">
        <f t="shared" si="21"/>
        <v>9.0767999999999995E-3</v>
      </c>
      <c r="S33" s="214">
        <f t="shared" si="21"/>
        <v>1.82988E-2</v>
      </c>
      <c r="T33" s="214">
        <f t="shared" si="21"/>
        <v>1.0198199999999999E-2</v>
      </c>
      <c r="U33" s="214">
        <f t="shared" si="21"/>
        <v>1.1309100000000001E-2</v>
      </c>
      <c r="V33" s="214">
        <f t="shared" si="21"/>
        <v>3.0287999999999999E-3</v>
      </c>
      <c r="W33" s="214">
        <f t="shared" si="21"/>
        <v>3.1740000000000002E-3</v>
      </c>
      <c r="X33" s="214">
        <f t="shared" si="21"/>
        <v>3.1380000000000002E-3</v>
      </c>
      <c r="Y33" s="214">
        <f t="shared" si="21"/>
        <v>2.4510000000000001E-3</v>
      </c>
      <c r="Z33" s="214">
        <f t="shared" si="21"/>
        <v>5.2620000000000002E-3</v>
      </c>
      <c r="AA33" s="214">
        <f t="shared" si="21"/>
        <v>4.4999999999999997E-3</v>
      </c>
      <c r="AB33" s="214">
        <f t="shared" si="21"/>
        <v>4.5684000000000002E-3</v>
      </c>
      <c r="AC33" s="214">
        <f t="shared" si="21"/>
        <v>2.8080000000000002E-3</v>
      </c>
      <c r="AD33" s="214">
        <f t="shared" si="21"/>
        <v>1.5780000000000002E-3</v>
      </c>
      <c r="AE33" s="214">
        <f t="shared" si="21"/>
        <v>4.95699E-2</v>
      </c>
      <c r="AF33" s="214">
        <f t="shared" si="21"/>
        <v>3.8446883328000017E-2</v>
      </c>
      <c r="AG33" s="214">
        <f t="shared" si="21"/>
        <v>3.3682686375E-2</v>
      </c>
      <c r="AH33" s="214">
        <f t="shared" si="21"/>
        <v>2.8860000000000005E-3</v>
      </c>
      <c r="AI33" s="214">
        <f t="shared" si="21"/>
        <v>0</v>
      </c>
      <c r="AJ33" s="214">
        <f t="shared" si="21"/>
        <v>4.0140000000000002E-3</v>
      </c>
      <c r="AK33" s="214">
        <f t="shared" si="21"/>
        <v>0</v>
      </c>
      <c r="AL33" s="214">
        <f t="shared" si="21"/>
        <v>3.4164E-3</v>
      </c>
      <c r="AM33" s="214">
        <f t="shared" si="21"/>
        <v>4.1580000000000002E-3</v>
      </c>
      <c r="AN33" s="214">
        <f t="shared" si="21"/>
        <v>7.3764E-3</v>
      </c>
      <c r="AO33" s="214">
        <f t="shared" si="21"/>
        <v>5.8246800000000005E-3</v>
      </c>
      <c r="AP33" s="214">
        <f t="shared" si="21"/>
        <v>4.6588085357142851E-2</v>
      </c>
      <c r="AQ33" s="214">
        <f t="shared" si="21"/>
        <v>0</v>
      </c>
      <c r="AR33" s="214">
        <f t="shared" si="21"/>
        <v>7.4271599999999995E-3</v>
      </c>
      <c r="AS33" s="214">
        <f t="shared" si="21"/>
        <v>3.5639999999999999E-3</v>
      </c>
      <c r="AT33" s="214">
        <f t="shared" si="21"/>
        <v>3.4619999999999998E-3</v>
      </c>
      <c r="AU33" s="214">
        <f t="shared" si="21"/>
        <v>6.7080000000000004E-3</v>
      </c>
      <c r="AV33" s="214">
        <f t="shared" si="21"/>
        <v>6.6600000000000001E-3</v>
      </c>
      <c r="AW33" s="214">
        <f t="shared" si="21"/>
        <v>8.4180000000000001E-3</v>
      </c>
      <c r="AX33" s="214">
        <f t="shared" si="21"/>
        <v>3.9131830357142849E-2</v>
      </c>
      <c r="AY33" s="214">
        <f t="shared" si="21"/>
        <v>1.1856E-2</v>
      </c>
      <c r="AZ33" s="214">
        <f t="shared" si="21"/>
        <v>1.2239999999999999E-2</v>
      </c>
      <c r="BA33" s="214">
        <f t="shared" si="21"/>
        <v>5.0013775999999996E-2</v>
      </c>
      <c r="BB33" s="214">
        <f t="shared" si="21"/>
        <v>7.8466081792000014E-2</v>
      </c>
      <c r="BC33" s="214">
        <f t="shared" si="21"/>
        <v>1.9664630357142856E-2</v>
      </c>
      <c r="BD33" s="214">
        <f t="shared" si="21"/>
        <v>0.14105617612800003</v>
      </c>
      <c r="BE33" s="214">
        <f t="shared" si="21"/>
        <v>3.1716000000000005E-3</v>
      </c>
      <c r="BF33" s="214">
        <f t="shared" si="21"/>
        <v>1.8636E-2</v>
      </c>
      <c r="BG33" s="214">
        <f t="shared" si="21"/>
        <v>1.3846153846153847E-2</v>
      </c>
      <c r="BH33" s="214">
        <f t="shared" si="21"/>
        <v>2.3538000000000003E-2</v>
      </c>
      <c r="BI33" s="214">
        <f t="shared" si="21"/>
        <v>0</v>
      </c>
      <c r="BJ33" s="214">
        <f t="shared" si="21"/>
        <v>2.0712000000000001E-2</v>
      </c>
      <c r="BK33" s="214">
        <f t="shared" si="21"/>
        <v>9.6360000000000022E-3</v>
      </c>
      <c r="BL33" s="214">
        <f t="shared" si="21"/>
        <v>1.1201448960000001E-2</v>
      </c>
      <c r="BM33" s="214">
        <f t="shared" si="21"/>
        <v>4.8196499999999996E-2</v>
      </c>
      <c r="BN33" s="214">
        <f t="shared" si="21"/>
        <v>5.9357142857142865E-2</v>
      </c>
      <c r="BO33" s="214">
        <f t="shared" si="21"/>
        <v>4.1778000000000003E-2</v>
      </c>
      <c r="BP33" s="214">
        <f t="shared" si="21"/>
        <v>2.9531999999999999E-2</v>
      </c>
      <c r="BQ33" s="214">
        <f t="shared" si="21"/>
        <v>4.1460000000000004E-2</v>
      </c>
      <c r="BR33" s="214">
        <f t="shared" si="15"/>
        <v>3.01084E-2</v>
      </c>
      <c r="BS33" s="214">
        <f t="shared" si="15"/>
        <v>0</v>
      </c>
      <c r="BT33" s="214">
        <f t="shared" si="15"/>
        <v>0</v>
      </c>
      <c r="BU33" s="214">
        <f t="shared" si="15"/>
        <v>0</v>
      </c>
      <c r="BV33" s="214">
        <f t="shared" si="15"/>
        <v>0</v>
      </c>
      <c r="BW33" s="214">
        <f t="shared" si="15"/>
        <v>0</v>
      </c>
      <c r="BX33" s="214">
        <f t="shared" si="15"/>
        <v>0</v>
      </c>
      <c r="BY33" s="214">
        <f t="shared" si="15"/>
        <v>0</v>
      </c>
      <c r="BZ33" s="214">
        <f t="shared" si="15"/>
        <v>0</v>
      </c>
      <c r="CA33" s="295">
        <f t="shared" si="16"/>
        <v>1.2987623396462968</v>
      </c>
    </row>
    <row r="34" spans="2:79" s="159" customFormat="1" x14ac:dyDescent="0.25">
      <c r="B34" s="257">
        <f t="shared" si="17"/>
        <v>14</v>
      </c>
      <c r="C34" s="255">
        <f t="shared" si="18"/>
        <v>45716</v>
      </c>
      <c r="D34" s="214">
        <f t="shared" si="20"/>
        <v>0.12610682879999999</v>
      </c>
      <c r="E34" s="214">
        <f t="shared" si="20"/>
        <v>4.2403211699999985E-2</v>
      </c>
      <c r="F34" s="214">
        <f t="shared" si="20"/>
        <v>5.4006063428571421E-2</v>
      </c>
      <c r="G34" s="214">
        <f t="shared" si="20"/>
        <v>0</v>
      </c>
      <c r="H34" s="214">
        <f t="shared" si="20"/>
        <v>3.4380000000000001E-3</v>
      </c>
      <c r="I34" s="214">
        <f t="shared" si="20"/>
        <v>5.352E-3</v>
      </c>
      <c r="J34" s="214">
        <f t="shared" si="20"/>
        <v>5.7348E-3</v>
      </c>
      <c r="K34" s="214">
        <f t="shared" si="20"/>
        <v>5.9363999999999997E-3</v>
      </c>
      <c r="L34" s="214">
        <f t="shared" si="20"/>
        <v>3.9779999999999998E-3</v>
      </c>
      <c r="M34" s="214">
        <f t="shared" si="20"/>
        <v>4.9500000000000004E-3</v>
      </c>
      <c r="N34" s="214">
        <f t="shared" si="20"/>
        <v>4.50000036E-3</v>
      </c>
      <c r="O34" s="214">
        <f t="shared" si="20"/>
        <v>4.7340000000000004E-3</v>
      </c>
      <c r="P34" s="214">
        <f t="shared" si="21"/>
        <v>3.3600000000000001E-3</v>
      </c>
      <c r="Q34" s="214">
        <f t="shared" si="21"/>
        <v>1.9068000000000002E-2</v>
      </c>
      <c r="R34" s="214">
        <f t="shared" si="21"/>
        <v>9.0767999999999995E-3</v>
      </c>
      <c r="S34" s="214">
        <f t="shared" si="21"/>
        <v>1.82988E-2</v>
      </c>
      <c r="T34" s="214">
        <f t="shared" si="21"/>
        <v>1.0198199999999999E-2</v>
      </c>
      <c r="U34" s="214">
        <f t="shared" si="21"/>
        <v>1.1309100000000001E-2</v>
      </c>
      <c r="V34" s="214">
        <f t="shared" si="21"/>
        <v>3.0287999999999999E-3</v>
      </c>
      <c r="W34" s="214">
        <f t="shared" si="21"/>
        <v>3.1740000000000002E-3</v>
      </c>
      <c r="X34" s="214">
        <f t="shared" si="21"/>
        <v>3.1380000000000002E-3</v>
      </c>
      <c r="Y34" s="214">
        <f t="shared" si="21"/>
        <v>2.4510000000000001E-3</v>
      </c>
      <c r="Z34" s="214">
        <f t="shared" si="21"/>
        <v>5.2620000000000002E-3</v>
      </c>
      <c r="AA34" s="214">
        <f t="shared" si="21"/>
        <v>4.4999999999999997E-3</v>
      </c>
      <c r="AB34" s="214">
        <f t="shared" si="21"/>
        <v>4.5684000000000002E-3</v>
      </c>
      <c r="AC34" s="214">
        <f t="shared" si="21"/>
        <v>2.8080000000000002E-3</v>
      </c>
      <c r="AD34" s="214">
        <f t="shared" si="21"/>
        <v>1.5780000000000002E-3</v>
      </c>
      <c r="AE34" s="214">
        <f t="shared" si="21"/>
        <v>4.95699E-2</v>
      </c>
      <c r="AF34" s="214">
        <f t="shared" si="21"/>
        <v>3.8446883328000017E-2</v>
      </c>
      <c r="AG34" s="214">
        <f t="shared" si="21"/>
        <v>3.3682686375E-2</v>
      </c>
      <c r="AH34" s="214">
        <f t="shared" si="21"/>
        <v>2.8860000000000005E-3</v>
      </c>
      <c r="AI34" s="214">
        <f t="shared" si="21"/>
        <v>0</v>
      </c>
      <c r="AJ34" s="214">
        <f t="shared" si="21"/>
        <v>4.0140000000000002E-3</v>
      </c>
      <c r="AK34" s="214">
        <f t="shared" si="21"/>
        <v>0</v>
      </c>
      <c r="AL34" s="214">
        <f t="shared" si="21"/>
        <v>3.4164E-3</v>
      </c>
      <c r="AM34" s="214">
        <f t="shared" si="21"/>
        <v>4.1580000000000002E-3</v>
      </c>
      <c r="AN34" s="214">
        <f t="shared" si="21"/>
        <v>7.3764E-3</v>
      </c>
      <c r="AO34" s="214">
        <f t="shared" si="21"/>
        <v>5.8246800000000005E-3</v>
      </c>
      <c r="AP34" s="214">
        <f t="shared" si="21"/>
        <v>4.6588085357142851E-2</v>
      </c>
      <c r="AQ34" s="214">
        <f t="shared" si="21"/>
        <v>0</v>
      </c>
      <c r="AR34" s="214">
        <f t="shared" si="21"/>
        <v>7.4271599999999995E-3</v>
      </c>
      <c r="AS34" s="214">
        <f t="shared" si="21"/>
        <v>3.5639999999999999E-3</v>
      </c>
      <c r="AT34" s="214">
        <f t="shared" si="21"/>
        <v>3.4619999999999998E-3</v>
      </c>
      <c r="AU34" s="214">
        <f t="shared" si="21"/>
        <v>6.7080000000000004E-3</v>
      </c>
      <c r="AV34" s="214">
        <f t="shared" si="21"/>
        <v>6.6600000000000001E-3</v>
      </c>
      <c r="AW34" s="214">
        <f t="shared" si="21"/>
        <v>8.4180000000000001E-3</v>
      </c>
      <c r="AX34" s="214">
        <f t="shared" si="21"/>
        <v>3.9131830357142849E-2</v>
      </c>
      <c r="AY34" s="214">
        <f t="shared" si="21"/>
        <v>1.1856E-2</v>
      </c>
      <c r="AZ34" s="214">
        <f t="shared" si="21"/>
        <v>1.2239999999999999E-2</v>
      </c>
      <c r="BA34" s="214">
        <f t="shared" si="21"/>
        <v>5.0013775999999996E-2</v>
      </c>
      <c r="BB34" s="214">
        <f t="shared" si="21"/>
        <v>7.8466081792000014E-2</v>
      </c>
      <c r="BC34" s="214">
        <f t="shared" si="21"/>
        <v>1.9664630357142856E-2</v>
      </c>
      <c r="BD34" s="214">
        <f t="shared" si="21"/>
        <v>0.14105617612800003</v>
      </c>
      <c r="BE34" s="214">
        <f t="shared" ref="BE34:BT49" si="22">IF(AND(MONTH($C34)-MONTH(BE$5)=0,MOD((YEAR(BE$5)-YEAR($C34)),3)=0),BE33*(1+BE$15),BE33)</f>
        <v>3.1716000000000005E-3</v>
      </c>
      <c r="BF34" s="214">
        <f t="shared" si="22"/>
        <v>1.8636E-2</v>
      </c>
      <c r="BG34" s="214">
        <f t="shared" si="22"/>
        <v>1.3846153846153847E-2</v>
      </c>
      <c r="BH34" s="214">
        <f t="shared" si="22"/>
        <v>2.3538000000000003E-2</v>
      </c>
      <c r="BI34" s="214">
        <f t="shared" si="22"/>
        <v>0</v>
      </c>
      <c r="BJ34" s="214">
        <f t="shared" si="22"/>
        <v>2.0712000000000001E-2</v>
      </c>
      <c r="BK34" s="214">
        <f t="shared" si="22"/>
        <v>9.6360000000000022E-3</v>
      </c>
      <c r="BL34" s="214">
        <f t="shared" si="22"/>
        <v>1.1201448960000001E-2</v>
      </c>
      <c r="BM34" s="214">
        <f t="shared" si="22"/>
        <v>4.8196499999999996E-2</v>
      </c>
      <c r="BN34" s="214">
        <f t="shared" si="22"/>
        <v>5.9357142857142865E-2</v>
      </c>
      <c r="BO34" s="214">
        <f t="shared" si="22"/>
        <v>4.1778000000000003E-2</v>
      </c>
      <c r="BP34" s="214">
        <f t="shared" si="22"/>
        <v>2.9531999999999999E-2</v>
      </c>
      <c r="BQ34" s="214">
        <f t="shared" si="22"/>
        <v>4.1460000000000004E-2</v>
      </c>
      <c r="BR34" s="214">
        <f t="shared" si="15"/>
        <v>3.01084E-2</v>
      </c>
      <c r="BS34" s="214">
        <f t="shared" si="15"/>
        <v>0</v>
      </c>
      <c r="BT34" s="214">
        <f t="shared" si="15"/>
        <v>0</v>
      </c>
      <c r="BU34" s="214">
        <f t="shared" si="15"/>
        <v>0</v>
      </c>
      <c r="BV34" s="214">
        <f t="shared" si="15"/>
        <v>0</v>
      </c>
      <c r="BW34" s="214">
        <f t="shared" si="15"/>
        <v>0</v>
      </c>
      <c r="BX34" s="214">
        <f t="shared" si="15"/>
        <v>0</v>
      </c>
      <c r="BY34" s="214">
        <f t="shared" si="15"/>
        <v>0</v>
      </c>
      <c r="BZ34" s="214">
        <f t="shared" si="15"/>
        <v>0</v>
      </c>
      <c r="CA34" s="295">
        <f t="shared" si="16"/>
        <v>1.2987623396462968</v>
      </c>
    </row>
    <row r="35" spans="2:79" s="159" customFormat="1" x14ac:dyDescent="0.25">
      <c r="B35" s="257">
        <f t="shared" si="17"/>
        <v>15</v>
      </c>
      <c r="C35" s="255">
        <f t="shared" si="18"/>
        <v>45747</v>
      </c>
      <c r="D35" s="214">
        <f t="shared" si="20"/>
        <v>0.12610682879999999</v>
      </c>
      <c r="E35" s="214">
        <f t="shared" si="20"/>
        <v>4.2403211699999985E-2</v>
      </c>
      <c r="F35" s="214">
        <f t="shared" si="20"/>
        <v>6.2106972942857129E-2</v>
      </c>
      <c r="G35" s="214">
        <f t="shared" si="20"/>
        <v>0</v>
      </c>
      <c r="H35" s="214">
        <f t="shared" si="20"/>
        <v>3.4380000000000001E-3</v>
      </c>
      <c r="I35" s="214">
        <f t="shared" si="20"/>
        <v>5.352E-3</v>
      </c>
      <c r="J35" s="214">
        <f t="shared" si="20"/>
        <v>5.7348E-3</v>
      </c>
      <c r="K35" s="214">
        <f t="shared" si="20"/>
        <v>5.9363999999999997E-3</v>
      </c>
      <c r="L35" s="214">
        <f t="shared" si="20"/>
        <v>3.9779999999999998E-3</v>
      </c>
      <c r="M35" s="214">
        <f t="shared" si="20"/>
        <v>4.9500000000000004E-3</v>
      </c>
      <c r="N35" s="214">
        <f t="shared" si="20"/>
        <v>4.50000036E-3</v>
      </c>
      <c r="O35" s="214">
        <f t="shared" si="20"/>
        <v>4.7340000000000004E-3</v>
      </c>
      <c r="P35" s="214">
        <f t="shared" si="20"/>
        <v>3.3600000000000001E-3</v>
      </c>
      <c r="Q35" s="214">
        <f t="shared" si="20"/>
        <v>1.9068000000000002E-2</v>
      </c>
      <c r="R35" s="214">
        <f t="shared" si="20"/>
        <v>9.0767999999999995E-3</v>
      </c>
      <c r="S35" s="214">
        <f t="shared" si="20"/>
        <v>1.82988E-2</v>
      </c>
      <c r="T35" s="214">
        <f t="shared" ref="T35:BD41" si="23">IF(AND(MONTH($C35)-MONTH(T$5)=0,MOD((YEAR(T$5)-YEAR($C35)),3)=0),T34*(1+T$15),T34)</f>
        <v>1.0198199999999999E-2</v>
      </c>
      <c r="U35" s="214">
        <f t="shared" si="23"/>
        <v>1.1309100000000001E-2</v>
      </c>
      <c r="V35" s="214">
        <f t="shared" si="23"/>
        <v>3.0287999999999999E-3</v>
      </c>
      <c r="W35" s="214">
        <f t="shared" si="23"/>
        <v>3.1740000000000002E-3</v>
      </c>
      <c r="X35" s="214">
        <f t="shared" si="23"/>
        <v>3.1380000000000002E-3</v>
      </c>
      <c r="Y35" s="214">
        <f t="shared" si="23"/>
        <v>2.4510000000000001E-3</v>
      </c>
      <c r="Z35" s="214">
        <f t="shared" si="23"/>
        <v>5.2620000000000002E-3</v>
      </c>
      <c r="AA35" s="214">
        <f t="shared" si="23"/>
        <v>4.4999999999999997E-3</v>
      </c>
      <c r="AB35" s="214">
        <f t="shared" si="23"/>
        <v>4.5684000000000002E-3</v>
      </c>
      <c r="AC35" s="214">
        <f t="shared" si="23"/>
        <v>2.8080000000000002E-3</v>
      </c>
      <c r="AD35" s="214">
        <f t="shared" si="23"/>
        <v>1.5780000000000002E-3</v>
      </c>
      <c r="AE35" s="214">
        <f t="shared" si="23"/>
        <v>4.95699E-2</v>
      </c>
      <c r="AF35" s="214">
        <f t="shared" si="23"/>
        <v>3.8446883328000017E-2</v>
      </c>
      <c r="AG35" s="214">
        <f t="shared" si="23"/>
        <v>3.3682686375E-2</v>
      </c>
      <c r="AH35" s="214">
        <f t="shared" si="23"/>
        <v>2.8860000000000005E-3</v>
      </c>
      <c r="AI35" s="214">
        <f t="shared" si="23"/>
        <v>0</v>
      </c>
      <c r="AJ35" s="214">
        <f t="shared" si="23"/>
        <v>4.0140000000000002E-3</v>
      </c>
      <c r="AK35" s="214">
        <f t="shared" si="23"/>
        <v>0</v>
      </c>
      <c r="AL35" s="214">
        <f t="shared" si="23"/>
        <v>3.4164E-3</v>
      </c>
      <c r="AM35" s="214">
        <f t="shared" si="23"/>
        <v>4.1580000000000002E-3</v>
      </c>
      <c r="AN35" s="214">
        <f t="shared" si="23"/>
        <v>7.3764E-3</v>
      </c>
      <c r="AO35" s="214">
        <f t="shared" si="23"/>
        <v>5.8246800000000005E-3</v>
      </c>
      <c r="AP35" s="214">
        <f t="shared" si="23"/>
        <v>4.6588085357142851E-2</v>
      </c>
      <c r="AQ35" s="214">
        <f t="shared" si="23"/>
        <v>0</v>
      </c>
      <c r="AR35" s="214">
        <f t="shared" si="23"/>
        <v>7.4271599999999995E-3</v>
      </c>
      <c r="AS35" s="214">
        <f t="shared" si="23"/>
        <v>3.5639999999999999E-3</v>
      </c>
      <c r="AT35" s="214">
        <f t="shared" si="23"/>
        <v>3.4619999999999998E-3</v>
      </c>
      <c r="AU35" s="214">
        <f t="shared" si="23"/>
        <v>6.7080000000000004E-3</v>
      </c>
      <c r="AV35" s="214">
        <f t="shared" si="23"/>
        <v>6.6600000000000001E-3</v>
      </c>
      <c r="AW35" s="214">
        <f t="shared" si="23"/>
        <v>8.4180000000000001E-3</v>
      </c>
      <c r="AX35" s="214">
        <f t="shared" si="23"/>
        <v>3.9131830357142849E-2</v>
      </c>
      <c r="AY35" s="214">
        <f t="shared" si="23"/>
        <v>1.1856E-2</v>
      </c>
      <c r="AZ35" s="214">
        <f t="shared" si="23"/>
        <v>1.2239999999999999E-2</v>
      </c>
      <c r="BA35" s="214">
        <f t="shared" si="23"/>
        <v>5.0013775999999996E-2</v>
      </c>
      <c r="BB35" s="214">
        <f t="shared" si="23"/>
        <v>7.8466081792000014E-2</v>
      </c>
      <c r="BC35" s="214">
        <f t="shared" si="23"/>
        <v>1.9664630357142856E-2</v>
      </c>
      <c r="BD35" s="214">
        <f t="shared" si="23"/>
        <v>0.14105617612800003</v>
      </c>
      <c r="BE35" s="214">
        <f t="shared" si="22"/>
        <v>3.1716000000000005E-3</v>
      </c>
      <c r="BF35" s="214">
        <f t="shared" si="22"/>
        <v>1.8636E-2</v>
      </c>
      <c r="BG35" s="214">
        <f t="shared" si="22"/>
        <v>1.3846153846153847E-2</v>
      </c>
      <c r="BH35" s="214">
        <f t="shared" si="22"/>
        <v>2.3538000000000003E-2</v>
      </c>
      <c r="BI35" s="214">
        <f t="shared" si="22"/>
        <v>0</v>
      </c>
      <c r="BJ35" s="214">
        <f t="shared" si="22"/>
        <v>2.0712000000000001E-2</v>
      </c>
      <c r="BK35" s="214">
        <f t="shared" si="22"/>
        <v>9.6360000000000022E-3</v>
      </c>
      <c r="BL35" s="214">
        <f t="shared" si="22"/>
        <v>1.1201448960000001E-2</v>
      </c>
      <c r="BM35" s="214">
        <f t="shared" si="22"/>
        <v>4.8196499999999996E-2</v>
      </c>
      <c r="BN35" s="214">
        <f t="shared" si="22"/>
        <v>5.9357142857142865E-2</v>
      </c>
      <c r="BO35" s="214">
        <f t="shared" si="22"/>
        <v>4.1778000000000003E-2</v>
      </c>
      <c r="BP35" s="214">
        <f t="shared" si="22"/>
        <v>2.9531999999999999E-2</v>
      </c>
      <c r="BQ35" s="214">
        <f t="shared" si="22"/>
        <v>4.1460000000000004E-2</v>
      </c>
      <c r="BR35" s="214">
        <f t="shared" si="15"/>
        <v>3.01084E-2</v>
      </c>
      <c r="BS35" s="214">
        <f t="shared" si="15"/>
        <v>0</v>
      </c>
      <c r="BT35" s="214">
        <f t="shared" si="15"/>
        <v>0</v>
      </c>
      <c r="BU35" s="214">
        <f t="shared" si="15"/>
        <v>0</v>
      </c>
      <c r="BV35" s="214">
        <f t="shared" si="15"/>
        <v>0</v>
      </c>
      <c r="BW35" s="214">
        <f t="shared" si="15"/>
        <v>0</v>
      </c>
      <c r="BX35" s="214">
        <f t="shared" si="15"/>
        <v>0</v>
      </c>
      <c r="BY35" s="214">
        <f t="shared" si="15"/>
        <v>0</v>
      </c>
      <c r="BZ35" s="214">
        <f t="shared" si="15"/>
        <v>0</v>
      </c>
      <c r="CA35" s="295">
        <f t="shared" si="16"/>
        <v>1.3068632491605825</v>
      </c>
    </row>
    <row r="36" spans="2:79" s="159" customFormat="1" x14ac:dyDescent="0.25">
      <c r="B36" s="257">
        <f t="shared" si="17"/>
        <v>16</v>
      </c>
      <c r="C36" s="255">
        <f t="shared" si="18"/>
        <v>45777</v>
      </c>
      <c r="D36" s="214">
        <f t="shared" si="20"/>
        <v>0.12610682879999999</v>
      </c>
      <c r="E36" s="214">
        <f t="shared" si="20"/>
        <v>4.2403211699999985E-2</v>
      </c>
      <c r="F36" s="214">
        <f t="shared" si="20"/>
        <v>6.2106972942857129E-2</v>
      </c>
      <c r="G36" s="214">
        <f t="shared" si="20"/>
        <v>0</v>
      </c>
      <c r="H36" s="214">
        <f t="shared" si="20"/>
        <v>3.4380000000000001E-3</v>
      </c>
      <c r="I36" s="214">
        <f t="shared" si="20"/>
        <v>5.352E-3</v>
      </c>
      <c r="J36" s="214">
        <f t="shared" si="20"/>
        <v>5.7348E-3</v>
      </c>
      <c r="K36" s="214">
        <f t="shared" si="20"/>
        <v>5.9363999999999997E-3</v>
      </c>
      <c r="L36" s="214">
        <f t="shared" si="20"/>
        <v>3.9779999999999998E-3</v>
      </c>
      <c r="M36" s="214">
        <f t="shared" si="20"/>
        <v>4.9500000000000004E-3</v>
      </c>
      <c r="N36" s="214">
        <f t="shared" si="20"/>
        <v>4.50000036E-3</v>
      </c>
      <c r="O36" s="214">
        <f t="shared" si="20"/>
        <v>4.7340000000000004E-3</v>
      </c>
      <c r="P36" s="214">
        <f t="shared" si="20"/>
        <v>3.3600000000000001E-3</v>
      </c>
      <c r="Q36" s="214">
        <f t="shared" si="20"/>
        <v>1.9068000000000002E-2</v>
      </c>
      <c r="R36" s="214">
        <f t="shared" si="20"/>
        <v>9.0767999999999995E-3</v>
      </c>
      <c r="S36" s="214">
        <f t="shared" si="20"/>
        <v>1.82988E-2</v>
      </c>
      <c r="T36" s="214">
        <f t="shared" si="23"/>
        <v>1.0198199999999999E-2</v>
      </c>
      <c r="U36" s="214">
        <f t="shared" si="23"/>
        <v>1.1309100000000001E-2</v>
      </c>
      <c r="V36" s="214">
        <f t="shared" si="23"/>
        <v>3.0287999999999999E-3</v>
      </c>
      <c r="W36" s="214">
        <f t="shared" si="23"/>
        <v>3.1740000000000002E-3</v>
      </c>
      <c r="X36" s="214">
        <f t="shared" si="23"/>
        <v>3.1380000000000002E-3</v>
      </c>
      <c r="Y36" s="214">
        <f t="shared" si="23"/>
        <v>2.4510000000000001E-3</v>
      </c>
      <c r="Z36" s="214">
        <f t="shared" si="23"/>
        <v>5.2620000000000002E-3</v>
      </c>
      <c r="AA36" s="214">
        <f t="shared" si="23"/>
        <v>4.4999999999999997E-3</v>
      </c>
      <c r="AB36" s="214">
        <f t="shared" si="23"/>
        <v>4.5684000000000002E-3</v>
      </c>
      <c r="AC36" s="214">
        <f t="shared" si="23"/>
        <v>2.8080000000000002E-3</v>
      </c>
      <c r="AD36" s="214">
        <f t="shared" si="23"/>
        <v>1.5780000000000002E-3</v>
      </c>
      <c r="AE36" s="214">
        <f t="shared" si="23"/>
        <v>4.95699E-2</v>
      </c>
      <c r="AF36" s="214">
        <f t="shared" si="23"/>
        <v>3.8446883328000017E-2</v>
      </c>
      <c r="AG36" s="214">
        <f t="shared" si="23"/>
        <v>3.3682686375E-2</v>
      </c>
      <c r="AH36" s="214">
        <f t="shared" si="23"/>
        <v>2.8860000000000005E-3</v>
      </c>
      <c r="AI36" s="214">
        <f t="shared" si="23"/>
        <v>0</v>
      </c>
      <c r="AJ36" s="214">
        <f t="shared" si="23"/>
        <v>4.0140000000000002E-3</v>
      </c>
      <c r="AK36" s="214">
        <f t="shared" si="23"/>
        <v>0</v>
      </c>
      <c r="AL36" s="214">
        <f t="shared" si="23"/>
        <v>3.4164E-3</v>
      </c>
      <c r="AM36" s="214">
        <f t="shared" si="23"/>
        <v>4.1580000000000002E-3</v>
      </c>
      <c r="AN36" s="214">
        <f t="shared" si="23"/>
        <v>7.3764E-3</v>
      </c>
      <c r="AO36" s="214">
        <f t="shared" si="23"/>
        <v>5.8246800000000005E-3</v>
      </c>
      <c r="AP36" s="214">
        <f t="shared" si="23"/>
        <v>4.6588085357142851E-2</v>
      </c>
      <c r="AQ36" s="214">
        <f t="shared" si="23"/>
        <v>0</v>
      </c>
      <c r="AR36" s="214">
        <f t="shared" si="23"/>
        <v>7.4271599999999995E-3</v>
      </c>
      <c r="AS36" s="214">
        <f t="shared" si="23"/>
        <v>3.5639999999999999E-3</v>
      </c>
      <c r="AT36" s="214">
        <f t="shared" si="23"/>
        <v>3.4619999999999998E-3</v>
      </c>
      <c r="AU36" s="214">
        <f t="shared" si="23"/>
        <v>6.7080000000000004E-3</v>
      </c>
      <c r="AV36" s="214">
        <f t="shared" si="23"/>
        <v>6.6600000000000001E-3</v>
      </c>
      <c r="AW36" s="214">
        <f t="shared" si="23"/>
        <v>8.4180000000000001E-3</v>
      </c>
      <c r="AX36" s="214">
        <f t="shared" si="23"/>
        <v>3.9131830357142849E-2</v>
      </c>
      <c r="AY36" s="214">
        <f t="shared" si="23"/>
        <v>1.1856E-2</v>
      </c>
      <c r="AZ36" s="214">
        <f t="shared" si="23"/>
        <v>1.2239999999999999E-2</v>
      </c>
      <c r="BA36" s="214">
        <f t="shared" si="23"/>
        <v>5.0013775999999996E-2</v>
      </c>
      <c r="BB36" s="214">
        <f t="shared" si="23"/>
        <v>7.8466081792000014E-2</v>
      </c>
      <c r="BC36" s="214">
        <f t="shared" si="23"/>
        <v>1.9664630357142856E-2</v>
      </c>
      <c r="BD36" s="214">
        <f t="shared" si="23"/>
        <v>0.15798291726336006</v>
      </c>
      <c r="BE36" s="214">
        <f t="shared" si="22"/>
        <v>3.1716000000000005E-3</v>
      </c>
      <c r="BF36" s="214">
        <f t="shared" si="22"/>
        <v>1.8636E-2</v>
      </c>
      <c r="BG36" s="214">
        <f t="shared" si="22"/>
        <v>1.3846153846153847E-2</v>
      </c>
      <c r="BH36" s="214">
        <f t="shared" si="22"/>
        <v>2.3538000000000003E-2</v>
      </c>
      <c r="BI36" s="214">
        <f t="shared" si="22"/>
        <v>0</v>
      </c>
      <c r="BJ36" s="214">
        <f t="shared" si="22"/>
        <v>2.0712000000000001E-2</v>
      </c>
      <c r="BK36" s="214">
        <f t="shared" si="22"/>
        <v>9.6360000000000022E-3</v>
      </c>
      <c r="BL36" s="214">
        <f t="shared" si="22"/>
        <v>1.1201448960000001E-2</v>
      </c>
      <c r="BM36" s="214">
        <f t="shared" si="22"/>
        <v>5.5425974999999988E-2</v>
      </c>
      <c r="BN36" s="214">
        <f t="shared" si="22"/>
        <v>5.9357142857142865E-2</v>
      </c>
      <c r="BO36" s="214">
        <f t="shared" si="22"/>
        <v>4.1778000000000003E-2</v>
      </c>
      <c r="BP36" s="214">
        <f t="shared" si="22"/>
        <v>2.9531999999999999E-2</v>
      </c>
      <c r="BQ36" s="214">
        <f t="shared" si="22"/>
        <v>4.1460000000000004E-2</v>
      </c>
      <c r="BR36" s="214">
        <f t="shared" si="15"/>
        <v>3.01084E-2</v>
      </c>
      <c r="BS36" s="214">
        <f t="shared" si="15"/>
        <v>0</v>
      </c>
      <c r="BT36" s="214">
        <f t="shared" si="15"/>
        <v>0</v>
      </c>
      <c r="BU36" s="214">
        <f t="shared" si="15"/>
        <v>0</v>
      </c>
      <c r="BV36" s="214">
        <f t="shared" si="15"/>
        <v>0</v>
      </c>
      <c r="BW36" s="214">
        <f t="shared" si="15"/>
        <v>0</v>
      </c>
      <c r="BX36" s="214">
        <f t="shared" si="15"/>
        <v>0</v>
      </c>
      <c r="BY36" s="214">
        <f t="shared" si="15"/>
        <v>0</v>
      </c>
      <c r="BZ36" s="214">
        <f t="shared" si="15"/>
        <v>0</v>
      </c>
      <c r="CA36" s="295">
        <f t="shared" si="16"/>
        <v>1.3310194652959426</v>
      </c>
    </row>
    <row r="37" spans="2:79" s="159" customFormat="1" x14ac:dyDescent="0.25">
      <c r="B37" s="257">
        <f t="shared" si="17"/>
        <v>17</v>
      </c>
      <c r="C37" s="255">
        <f t="shared" si="18"/>
        <v>45808</v>
      </c>
      <c r="D37" s="214">
        <f t="shared" si="20"/>
        <v>0.12610682879999999</v>
      </c>
      <c r="E37" s="214">
        <f t="shared" si="20"/>
        <v>4.2403211699999985E-2</v>
      </c>
      <c r="F37" s="214">
        <f t="shared" si="20"/>
        <v>6.2106972942857129E-2</v>
      </c>
      <c r="G37" s="214">
        <f t="shared" si="20"/>
        <v>0</v>
      </c>
      <c r="H37" s="214">
        <f t="shared" si="20"/>
        <v>3.4380000000000001E-3</v>
      </c>
      <c r="I37" s="214">
        <f t="shared" si="20"/>
        <v>5.352E-3</v>
      </c>
      <c r="J37" s="214">
        <f t="shared" si="20"/>
        <v>5.7348E-3</v>
      </c>
      <c r="K37" s="214">
        <f t="shared" si="20"/>
        <v>5.9363999999999997E-3</v>
      </c>
      <c r="L37" s="214">
        <f t="shared" si="20"/>
        <v>3.9779999999999998E-3</v>
      </c>
      <c r="M37" s="214">
        <f t="shared" si="20"/>
        <v>4.9500000000000004E-3</v>
      </c>
      <c r="N37" s="214">
        <f t="shared" si="20"/>
        <v>4.50000036E-3</v>
      </c>
      <c r="O37" s="214">
        <f t="shared" si="20"/>
        <v>4.7340000000000004E-3</v>
      </c>
      <c r="P37" s="214">
        <f t="shared" si="20"/>
        <v>3.3600000000000001E-3</v>
      </c>
      <c r="Q37" s="214">
        <f t="shared" si="20"/>
        <v>1.9068000000000002E-2</v>
      </c>
      <c r="R37" s="214">
        <f t="shared" si="20"/>
        <v>9.0767999999999995E-3</v>
      </c>
      <c r="S37" s="214">
        <f t="shared" si="20"/>
        <v>1.82988E-2</v>
      </c>
      <c r="T37" s="214">
        <f t="shared" si="23"/>
        <v>1.0198199999999999E-2</v>
      </c>
      <c r="U37" s="214">
        <f t="shared" si="23"/>
        <v>1.1309100000000001E-2</v>
      </c>
      <c r="V37" s="214">
        <f t="shared" si="23"/>
        <v>3.0287999999999999E-3</v>
      </c>
      <c r="W37" s="214">
        <f t="shared" si="23"/>
        <v>3.1740000000000002E-3</v>
      </c>
      <c r="X37" s="214">
        <f t="shared" si="23"/>
        <v>3.1380000000000002E-3</v>
      </c>
      <c r="Y37" s="214">
        <f t="shared" si="23"/>
        <v>2.4510000000000001E-3</v>
      </c>
      <c r="Z37" s="214">
        <f t="shared" si="23"/>
        <v>5.2620000000000002E-3</v>
      </c>
      <c r="AA37" s="214">
        <f t="shared" si="23"/>
        <v>4.4999999999999997E-3</v>
      </c>
      <c r="AB37" s="214">
        <f t="shared" si="23"/>
        <v>4.5684000000000002E-3</v>
      </c>
      <c r="AC37" s="214">
        <f t="shared" si="23"/>
        <v>2.8080000000000002E-3</v>
      </c>
      <c r="AD37" s="214">
        <f t="shared" si="23"/>
        <v>1.5780000000000002E-3</v>
      </c>
      <c r="AE37" s="214">
        <f t="shared" si="23"/>
        <v>4.95699E-2</v>
      </c>
      <c r="AF37" s="214">
        <f t="shared" si="23"/>
        <v>3.8446883328000017E-2</v>
      </c>
      <c r="AG37" s="214">
        <f t="shared" si="23"/>
        <v>3.873508933125E-2</v>
      </c>
      <c r="AH37" s="214">
        <f t="shared" si="23"/>
        <v>2.8860000000000005E-3</v>
      </c>
      <c r="AI37" s="214">
        <f t="shared" si="23"/>
        <v>0</v>
      </c>
      <c r="AJ37" s="214">
        <f t="shared" si="23"/>
        <v>4.0140000000000002E-3</v>
      </c>
      <c r="AK37" s="214">
        <f t="shared" si="23"/>
        <v>0</v>
      </c>
      <c r="AL37" s="214">
        <f t="shared" si="23"/>
        <v>3.4164E-3</v>
      </c>
      <c r="AM37" s="214">
        <f t="shared" si="23"/>
        <v>4.1580000000000002E-3</v>
      </c>
      <c r="AN37" s="214">
        <f t="shared" si="23"/>
        <v>7.3764E-3</v>
      </c>
      <c r="AO37" s="214">
        <f t="shared" si="23"/>
        <v>5.8246800000000005E-3</v>
      </c>
      <c r="AP37" s="214">
        <f t="shared" si="23"/>
        <v>4.6588085357142851E-2</v>
      </c>
      <c r="AQ37" s="214">
        <f t="shared" si="23"/>
        <v>0</v>
      </c>
      <c r="AR37" s="214">
        <f t="shared" si="23"/>
        <v>7.4271599999999995E-3</v>
      </c>
      <c r="AS37" s="214">
        <f t="shared" si="23"/>
        <v>3.5639999999999999E-3</v>
      </c>
      <c r="AT37" s="214">
        <f t="shared" si="23"/>
        <v>3.4619999999999998E-3</v>
      </c>
      <c r="AU37" s="214">
        <f t="shared" si="23"/>
        <v>6.7080000000000004E-3</v>
      </c>
      <c r="AV37" s="214">
        <f t="shared" si="23"/>
        <v>6.6600000000000001E-3</v>
      </c>
      <c r="AW37" s="214">
        <f t="shared" si="23"/>
        <v>8.4180000000000001E-3</v>
      </c>
      <c r="AX37" s="214">
        <f t="shared" si="23"/>
        <v>3.9131830357142849E-2</v>
      </c>
      <c r="AY37" s="214">
        <f t="shared" si="23"/>
        <v>1.1856E-2</v>
      </c>
      <c r="AZ37" s="214">
        <f t="shared" si="23"/>
        <v>1.2239999999999999E-2</v>
      </c>
      <c r="BA37" s="214">
        <f t="shared" si="23"/>
        <v>5.0013775999999996E-2</v>
      </c>
      <c r="BB37" s="214">
        <f t="shared" si="23"/>
        <v>7.8466081792000014E-2</v>
      </c>
      <c r="BC37" s="214">
        <f t="shared" si="23"/>
        <v>2.2614324910714283E-2</v>
      </c>
      <c r="BD37" s="214">
        <f t="shared" si="23"/>
        <v>0.15798291726336006</v>
      </c>
      <c r="BE37" s="214">
        <f t="shared" si="22"/>
        <v>3.1716000000000005E-3</v>
      </c>
      <c r="BF37" s="214">
        <f t="shared" si="22"/>
        <v>1.8636E-2</v>
      </c>
      <c r="BG37" s="214">
        <f t="shared" si="22"/>
        <v>1.3846153846153847E-2</v>
      </c>
      <c r="BH37" s="214">
        <f t="shared" si="22"/>
        <v>2.3538000000000003E-2</v>
      </c>
      <c r="BI37" s="214">
        <f t="shared" si="22"/>
        <v>0</v>
      </c>
      <c r="BJ37" s="214">
        <f t="shared" si="22"/>
        <v>2.0712000000000001E-2</v>
      </c>
      <c r="BK37" s="214">
        <f t="shared" si="22"/>
        <v>9.6360000000000022E-3</v>
      </c>
      <c r="BL37" s="214">
        <f t="shared" si="22"/>
        <v>1.1201448960000001E-2</v>
      </c>
      <c r="BM37" s="214">
        <f t="shared" si="22"/>
        <v>5.5425974999999988E-2</v>
      </c>
      <c r="BN37" s="214">
        <f t="shared" si="22"/>
        <v>5.9357142857142865E-2</v>
      </c>
      <c r="BO37" s="214">
        <f t="shared" si="22"/>
        <v>4.1778000000000003E-2</v>
      </c>
      <c r="BP37" s="214">
        <f t="shared" si="22"/>
        <v>2.9531999999999999E-2</v>
      </c>
      <c r="BQ37" s="214">
        <f t="shared" si="22"/>
        <v>4.1460000000000004E-2</v>
      </c>
      <c r="BR37" s="214">
        <f t="shared" si="15"/>
        <v>3.01084E-2</v>
      </c>
      <c r="BS37" s="214">
        <f t="shared" si="15"/>
        <v>0</v>
      </c>
      <c r="BT37" s="214">
        <f t="shared" si="15"/>
        <v>0</v>
      </c>
      <c r="BU37" s="214">
        <f t="shared" si="15"/>
        <v>0</v>
      </c>
      <c r="BV37" s="214">
        <f t="shared" si="15"/>
        <v>0</v>
      </c>
      <c r="BW37" s="214">
        <f t="shared" si="15"/>
        <v>0</v>
      </c>
      <c r="BX37" s="214">
        <f t="shared" si="15"/>
        <v>0</v>
      </c>
      <c r="BY37" s="214">
        <f t="shared" si="15"/>
        <v>0</v>
      </c>
      <c r="BZ37" s="214">
        <f t="shared" si="15"/>
        <v>0</v>
      </c>
      <c r="CA37" s="295">
        <f t="shared" si="16"/>
        <v>1.339021562805764</v>
      </c>
    </row>
    <row r="38" spans="2:79" s="159" customFormat="1" x14ac:dyDescent="0.25">
      <c r="B38" s="257">
        <f t="shared" si="17"/>
        <v>18</v>
      </c>
      <c r="C38" s="255">
        <f t="shared" si="18"/>
        <v>45838</v>
      </c>
      <c r="D38" s="214">
        <f t="shared" si="20"/>
        <v>0.12610682879999999</v>
      </c>
      <c r="E38" s="214">
        <f t="shared" si="20"/>
        <v>4.2403211699999985E-2</v>
      </c>
      <c r="F38" s="214">
        <f t="shared" si="20"/>
        <v>6.2106972942857129E-2</v>
      </c>
      <c r="G38" s="214">
        <f t="shared" si="20"/>
        <v>0</v>
      </c>
      <c r="H38" s="214">
        <f t="shared" si="20"/>
        <v>3.4380000000000001E-3</v>
      </c>
      <c r="I38" s="214">
        <f t="shared" si="20"/>
        <v>5.352E-3</v>
      </c>
      <c r="J38" s="214">
        <f t="shared" si="20"/>
        <v>5.7348E-3</v>
      </c>
      <c r="K38" s="214">
        <f t="shared" si="20"/>
        <v>5.9363999999999997E-3</v>
      </c>
      <c r="L38" s="214">
        <f t="shared" si="20"/>
        <v>3.9779999999999998E-3</v>
      </c>
      <c r="M38" s="214">
        <f t="shared" si="20"/>
        <v>4.9500000000000004E-3</v>
      </c>
      <c r="N38" s="214">
        <f t="shared" si="20"/>
        <v>4.50000036E-3</v>
      </c>
      <c r="O38" s="214">
        <f t="shared" si="20"/>
        <v>4.7340000000000004E-3</v>
      </c>
      <c r="P38" s="214">
        <f t="shared" si="20"/>
        <v>3.3600000000000001E-3</v>
      </c>
      <c r="Q38" s="214">
        <f t="shared" si="20"/>
        <v>1.9068000000000002E-2</v>
      </c>
      <c r="R38" s="214">
        <f t="shared" si="20"/>
        <v>9.0767999999999995E-3</v>
      </c>
      <c r="S38" s="214">
        <f t="shared" si="20"/>
        <v>1.82988E-2</v>
      </c>
      <c r="T38" s="214">
        <f t="shared" si="23"/>
        <v>1.0198199999999999E-2</v>
      </c>
      <c r="U38" s="214">
        <f t="shared" si="23"/>
        <v>1.1309100000000001E-2</v>
      </c>
      <c r="V38" s="214">
        <f t="shared" si="23"/>
        <v>3.0287999999999999E-3</v>
      </c>
      <c r="W38" s="214">
        <f t="shared" si="23"/>
        <v>3.1740000000000002E-3</v>
      </c>
      <c r="X38" s="214">
        <f t="shared" si="23"/>
        <v>3.1380000000000002E-3</v>
      </c>
      <c r="Y38" s="214">
        <f t="shared" si="23"/>
        <v>2.4510000000000001E-3</v>
      </c>
      <c r="Z38" s="214">
        <f t="shared" si="23"/>
        <v>5.2620000000000002E-3</v>
      </c>
      <c r="AA38" s="214">
        <f t="shared" si="23"/>
        <v>4.4999999999999997E-3</v>
      </c>
      <c r="AB38" s="214">
        <f t="shared" si="23"/>
        <v>4.5684000000000002E-3</v>
      </c>
      <c r="AC38" s="214">
        <f t="shared" si="23"/>
        <v>2.8080000000000002E-3</v>
      </c>
      <c r="AD38" s="214">
        <f t="shared" si="23"/>
        <v>1.5780000000000002E-3</v>
      </c>
      <c r="AE38" s="214">
        <f t="shared" si="23"/>
        <v>4.95699E-2</v>
      </c>
      <c r="AF38" s="214">
        <f t="shared" si="23"/>
        <v>4.3060509327360025E-2</v>
      </c>
      <c r="AG38" s="214">
        <f t="shared" si="23"/>
        <v>3.873508933125E-2</v>
      </c>
      <c r="AH38" s="214">
        <f t="shared" si="23"/>
        <v>2.8860000000000005E-3</v>
      </c>
      <c r="AI38" s="214">
        <f t="shared" si="23"/>
        <v>0</v>
      </c>
      <c r="AJ38" s="214">
        <f t="shared" si="23"/>
        <v>4.0140000000000002E-3</v>
      </c>
      <c r="AK38" s="214">
        <f t="shared" si="23"/>
        <v>0</v>
      </c>
      <c r="AL38" s="214">
        <f t="shared" si="23"/>
        <v>3.4164E-3</v>
      </c>
      <c r="AM38" s="214">
        <f t="shared" si="23"/>
        <v>4.1580000000000002E-3</v>
      </c>
      <c r="AN38" s="214">
        <f t="shared" si="23"/>
        <v>7.3764E-3</v>
      </c>
      <c r="AO38" s="214">
        <f t="shared" si="23"/>
        <v>5.8246800000000005E-3</v>
      </c>
      <c r="AP38" s="214">
        <f t="shared" si="23"/>
        <v>4.6588085357142851E-2</v>
      </c>
      <c r="AQ38" s="214">
        <f t="shared" si="23"/>
        <v>0</v>
      </c>
      <c r="AR38" s="214">
        <f t="shared" si="23"/>
        <v>7.4271599999999995E-3</v>
      </c>
      <c r="AS38" s="214">
        <f t="shared" si="23"/>
        <v>3.5639999999999999E-3</v>
      </c>
      <c r="AT38" s="214">
        <f t="shared" si="23"/>
        <v>3.4619999999999998E-3</v>
      </c>
      <c r="AU38" s="214">
        <f t="shared" si="23"/>
        <v>6.7080000000000004E-3</v>
      </c>
      <c r="AV38" s="214">
        <f t="shared" si="23"/>
        <v>6.6600000000000001E-3</v>
      </c>
      <c r="AW38" s="214">
        <f t="shared" si="23"/>
        <v>8.4180000000000001E-3</v>
      </c>
      <c r="AX38" s="214">
        <f t="shared" si="23"/>
        <v>4.5001604910714275E-2</v>
      </c>
      <c r="AY38" s="214">
        <f t="shared" si="23"/>
        <v>1.1856E-2</v>
      </c>
      <c r="AZ38" s="214">
        <f t="shared" si="23"/>
        <v>1.2239999999999999E-2</v>
      </c>
      <c r="BA38" s="214">
        <f t="shared" si="23"/>
        <v>5.0013775999999996E-2</v>
      </c>
      <c r="BB38" s="214">
        <f t="shared" si="23"/>
        <v>8.7882011607040025E-2</v>
      </c>
      <c r="BC38" s="214">
        <f t="shared" si="23"/>
        <v>2.2614324910714283E-2</v>
      </c>
      <c r="BD38" s="214">
        <f t="shared" si="23"/>
        <v>0.15798291726336006</v>
      </c>
      <c r="BE38" s="214">
        <f t="shared" si="22"/>
        <v>3.1716000000000005E-3</v>
      </c>
      <c r="BF38" s="214">
        <f t="shared" si="22"/>
        <v>1.8636E-2</v>
      </c>
      <c r="BG38" s="214">
        <f t="shared" si="22"/>
        <v>1.3846153846153847E-2</v>
      </c>
      <c r="BH38" s="214">
        <f t="shared" si="22"/>
        <v>2.3538000000000003E-2</v>
      </c>
      <c r="BI38" s="214">
        <f t="shared" si="22"/>
        <v>0</v>
      </c>
      <c r="BJ38" s="214">
        <f t="shared" si="22"/>
        <v>2.0712000000000001E-2</v>
      </c>
      <c r="BK38" s="214">
        <f t="shared" si="22"/>
        <v>9.6360000000000022E-3</v>
      </c>
      <c r="BL38" s="214">
        <f t="shared" si="22"/>
        <v>1.1201448960000001E-2</v>
      </c>
      <c r="BM38" s="214">
        <f t="shared" si="22"/>
        <v>5.5425974999999988E-2</v>
      </c>
      <c r="BN38" s="214">
        <f t="shared" si="22"/>
        <v>6.8260714285714286E-2</v>
      </c>
      <c r="BO38" s="214">
        <f t="shared" si="22"/>
        <v>4.1778000000000003E-2</v>
      </c>
      <c r="BP38" s="214">
        <f t="shared" si="22"/>
        <v>2.9531999999999999E-2</v>
      </c>
      <c r="BQ38" s="214">
        <f t="shared" si="22"/>
        <v>4.1460000000000004E-2</v>
      </c>
      <c r="BR38" s="214">
        <f t="shared" si="22"/>
        <v>3.01084E-2</v>
      </c>
      <c r="BS38" s="214">
        <f t="shared" si="22"/>
        <v>0</v>
      </c>
      <c r="BT38" s="214">
        <f t="shared" si="22"/>
        <v>0</v>
      </c>
      <c r="BU38" s="214">
        <f t="shared" ref="BR38:BZ49" si="24">IF(AND(MONTH($C38)-MONTH(BU$5)=0,MOD((YEAR(BU$5)-YEAR($C38)),3)=0),BU37*(1+BU$15),BU37)</f>
        <v>0</v>
      </c>
      <c r="BV38" s="214">
        <f t="shared" si="24"/>
        <v>0</v>
      </c>
      <c r="BW38" s="214">
        <f t="shared" si="24"/>
        <v>0</v>
      </c>
      <c r="BX38" s="214">
        <f t="shared" si="24"/>
        <v>0</v>
      </c>
      <c r="BY38" s="214">
        <f t="shared" si="24"/>
        <v>0</v>
      </c>
      <c r="BZ38" s="214">
        <f t="shared" si="24"/>
        <v>0</v>
      </c>
      <c r="CA38" s="295">
        <f t="shared" si="16"/>
        <v>1.3678244646023068</v>
      </c>
    </row>
    <row r="39" spans="2:79" s="159" customFormat="1" x14ac:dyDescent="0.25">
      <c r="B39" s="257">
        <f t="shared" si="17"/>
        <v>19</v>
      </c>
      <c r="C39" s="255">
        <f t="shared" si="18"/>
        <v>45869</v>
      </c>
      <c r="D39" s="214">
        <f t="shared" si="20"/>
        <v>0.12610682879999999</v>
      </c>
      <c r="E39" s="214">
        <f t="shared" si="20"/>
        <v>4.2403211699999985E-2</v>
      </c>
      <c r="F39" s="214">
        <f t="shared" si="20"/>
        <v>6.2106972942857129E-2</v>
      </c>
      <c r="G39" s="214">
        <f t="shared" si="20"/>
        <v>0</v>
      </c>
      <c r="H39" s="214">
        <f t="shared" si="20"/>
        <v>3.4380000000000001E-3</v>
      </c>
      <c r="I39" s="214">
        <f t="shared" si="20"/>
        <v>5.352E-3</v>
      </c>
      <c r="J39" s="214">
        <f t="shared" si="20"/>
        <v>5.7348E-3</v>
      </c>
      <c r="K39" s="214">
        <f t="shared" si="20"/>
        <v>5.9363999999999997E-3</v>
      </c>
      <c r="L39" s="214">
        <f t="shared" si="20"/>
        <v>3.9779999999999998E-3</v>
      </c>
      <c r="M39" s="214">
        <f t="shared" si="20"/>
        <v>4.9500000000000004E-3</v>
      </c>
      <c r="N39" s="214">
        <f t="shared" si="20"/>
        <v>4.50000036E-3</v>
      </c>
      <c r="O39" s="214">
        <f t="shared" si="20"/>
        <v>4.7340000000000004E-3</v>
      </c>
      <c r="P39" s="214">
        <f t="shared" si="20"/>
        <v>3.3600000000000001E-3</v>
      </c>
      <c r="Q39" s="214">
        <f t="shared" si="20"/>
        <v>1.9068000000000002E-2</v>
      </c>
      <c r="R39" s="214">
        <f t="shared" si="20"/>
        <v>9.0767999999999995E-3</v>
      </c>
      <c r="S39" s="214">
        <f t="shared" si="20"/>
        <v>1.82988E-2</v>
      </c>
      <c r="T39" s="214">
        <f t="shared" si="23"/>
        <v>1.0198199999999999E-2</v>
      </c>
      <c r="U39" s="214">
        <f t="shared" si="23"/>
        <v>1.1309100000000001E-2</v>
      </c>
      <c r="V39" s="214">
        <f t="shared" si="23"/>
        <v>3.0287999999999999E-3</v>
      </c>
      <c r="W39" s="214">
        <f t="shared" si="23"/>
        <v>3.1740000000000002E-3</v>
      </c>
      <c r="X39" s="214">
        <f t="shared" si="23"/>
        <v>3.1380000000000002E-3</v>
      </c>
      <c r="Y39" s="214">
        <f t="shared" si="23"/>
        <v>2.4510000000000001E-3</v>
      </c>
      <c r="Z39" s="214">
        <f t="shared" si="23"/>
        <v>5.2620000000000002E-3</v>
      </c>
      <c r="AA39" s="214">
        <f t="shared" si="23"/>
        <v>4.4999999999999997E-3</v>
      </c>
      <c r="AB39" s="214">
        <f t="shared" si="23"/>
        <v>4.5684000000000002E-3</v>
      </c>
      <c r="AC39" s="214">
        <f t="shared" si="23"/>
        <v>2.8080000000000002E-3</v>
      </c>
      <c r="AD39" s="214">
        <f t="shared" si="23"/>
        <v>1.5780000000000002E-3</v>
      </c>
      <c r="AE39" s="214">
        <f t="shared" si="23"/>
        <v>4.95699E-2</v>
      </c>
      <c r="AF39" s="214">
        <f t="shared" si="23"/>
        <v>4.3060509327360025E-2</v>
      </c>
      <c r="AG39" s="214">
        <f t="shared" si="23"/>
        <v>3.873508933125E-2</v>
      </c>
      <c r="AH39" s="214">
        <f t="shared" si="23"/>
        <v>2.8860000000000005E-3</v>
      </c>
      <c r="AI39" s="214">
        <f t="shared" si="23"/>
        <v>0</v>
      </c>
      <c r="AJ39" s="214">
        <f t="shared" si="23"/>
        <v>4.0140000000000002E-3</v>
      </c>
      <c r="AK39" s="214">
        <f t="shared" si="23"/>
        <v>0</v>
      </c>
      <c r="AL39" s="214">
        <f t="shared" si="23"/>
        <v>3.4164E-3</v>
      </c>
      <c r="AM39" s="214">
        <f t="shared" si="23"/>
        <v>4.1580000000000002E-3</v>
      </c>
      <c r="AN39" s="214">
        <f t="shared" si="23"/>
        <v>7.3764E-3</v>
      </c>
      <c r="AO39" s="214">
        <f t="shared" si="23"/>
        <v>5.8246800000000005E-3</v>
      </c>
      <c r="AP39" s="214">
        <f t="shared" si="23"/>
        <v>5.3576298160714277E-2</v>
      </c>
      <c r="AQ39" s="214">
        <f t="shared" si="23"/>
        <v>0</v>
      </c>
      <c r="AR39" s="214">
        <f t="shared" si="23"/>
        <v>7.4271599999999995E-3</v>
      </c>
      <c r="AS39" s="214">
        <f t="shared" si="23"/>
        <v>3.5639999999999999E-3</v>
      </c>
      <c r="AT39" s="214">
        <f t="shared" si="23"/>
        <v>3.4619999999999998E-3</v>
      </c>
      <c r="AU39" s="214">
        <f t="shared" si="23"/>
        <v>6.7080000000000004E-3</v>
      </c>
      <c r="AV39" s="214">
        <f t="shared" si="23"/>
        <v>6.6600000000000001E-3</v>
      </c>
      <c r="AW39" s="214">
        <f t="shared" si="23"/>
        <v>8.4180000000000001E-3</v>
      </c>
      <c r="AX39" s="214">
        <f t="shared" si="23"/>
        <v>4.5001604910714275E-2</v>
      </c>
      <c r="AY39" s="214">
        <f t="shared" si="23"/>
        <v>1.1856E-2</v>
      </c>
      <c r="AZ39" s="214">
        <f t="shared" si="23"/>
        <v>1.2239999999999999E-2</v>
      </c>
      <c r="BA39" s="214">
        <f t="shared" si="23"/>
        <v>5.0013775999999996E-2</v>
      </c>
      <c r="BB39" s="214">
        <f t="shared" si="23"/>
        <v>8.7882011607040025E-2</v>
      </c>
      <c r="BC39" s="214">
        <f t="shared" si="23"/>
        <v>2.2614324910714283E-2</v>
      </c>
      <c r="BD39" s="214">
        <f t="shared" si="23"/>
        <v>0.15798291726336006</v>
      </c>
      <c r="BE39" s="214">
        <f t="shared" si="22"/>
        <v>3.1716000000000005E-3</v>
      </c>
      <c r="BF39" s="214">
        <f t="shared" si="22"/>
        <v>1.8636E-2</v>
      </c>
      <c r="BG39" s="214">
        <f t="shared" si="22"/>
        <v>1.3846153846153847E-2</v>
      </c>
      <c r="BH39" s="214">
        <f t="shared" si="22"/>
        <v>2.3538000000000003E-2</v>
      </c>
      <c r="BI39" s="214">
        <f t="shared" si="22"/>
        <v>0</v>
      </c>
      <c r="BJ39" s="214">
        <f t="shared" si="22"/>
        <v>2.0712000000000001E-2</v>
      </c>
      <c r="BK39" s="214">
        <f t="shared" si="22"/>
        <v>9.6360000000000022E-3</v>
      </c>
      <c r="BL39" s="214">
        <f t="shared" si="22"/>
        <v>1.1201448960000001E-2</v>
      </c>
      <c r="BM39" s="214">
        <f t="shared" si="22"/>
        <v>5.5425974999999988E-2</v>
      </c>
      <c r="BN39" s="214">
        <f t="shared" si="22"/>
        <v>6.8260714285714286E-2</v>
      </c>
      <c r="BO39" s="214">
        <f t="shared" si="22"/>
        <v>4.1778000000000003E-2</v>
      </c>
      <c r="BP39" s="214">
        <f t="shared" si="22"/>
        <v>2.9531999999999999E-2</v>
      </c>
      <c r="BQ39" s="214">
        <f t="shared" si="22"/>
        <v>4.1460000000000004E-2</v>
      </c>
      <c r="BR39" s="214">
        <f t="shared" si="24"/>
        <v>3.01084E-2</v>
      </c>
      <c r="BS39" s="214">
        <f t="shared" si="24"/>
        <v>0</v>
      </c>
      <c r="BT39" s="214">
        <f t="shared" si="24"/>
        <v>0</v>
      </c>
      <c r="BU39" s="214">
        <f t="shared" si="24"/>
        <v>0</v>
      </c>
      <c r="BV39" s="214">
        <f t="shared" si="24"/>
        <v>0</v>
      </c>
      <c r="BW39" s="214">
        <f t="shared" si="24"/>
        <v>0</v>
      </c>
      <c r="BX39" s="214">
        <f t="shared" si="24"/>
        <v>0</v>
      </c>
      <c r="BY39" s="214">
        <f t="shared" si="24"/>
        <v>0</v>
      </c>
      <c r="BZ39" s="214">
        <f t="shared" si="24"/>
        <v>0</v>
      </c>
      <c r="CA39" s="295">
        <f t="shared" si="16"/>
        <v>1.3748126774058782</v>
      </c>
    </row>
    <row r="40" spans="2:79" s="159" customFormat="1" x14ac:dyDescent="0.25">
      <c r="B40" s="257">
        <f t="shared" si="17"/>
        <v>20</v>
      </c>
      <c r="C40" s="255">
        <f t="shared" si="18"/>
        <v>45900</v>
      </c>
      <c r="D40" s="214">
        <f t="shared" si="20"/>
        <v>0.12610682879999999</v>
      </c>
      <c r="E40" s="214">
        <f t="shared" si="20"/>
        <v>4.2403211699999985E-2</v>
      </c>
      <c r="F40" s="214">
        <f t="shared" si="20"/>
        <v>6.2106972942857129E-2</v>
      </c>
      <c r="G40" s="214">
        <f t="shared" si="20"/>
        <v>0</v>
      </c>
      <c r="H40" s="214">
        <f t="shared" si="20"/>
        <v>3.4380000000000001E-3</v>
      </c>
      <c r="I40" s="214">
        <f t="shared" si="20"/>
        <v>5.352E-3</v>
      </c>
      <c r="J40" s="214">
        <f t="shared" si="20"/>
        <v>5.7348E-3</v>
      </c>
      <c r="K40" s="214">
        <f t="shared" si="20"/>
        <v>5.9363999999999997E-3</v>
      </c>
      <c r="L40" s="214">
        <f t="shared" si="20"/>
        <v>3.9779999999999998E-3</v>
      </c>
      <c r="M40" s="214">
        <f t="shared" si="20"/>
        <v>4.9500000000000004E-3</v>
      </c>
      <c r="N40" s="214">
        <f t="shared" si="20"/>
        <v>4.50000036E-3</v>
      </c>
      <c r="O40" s="214">
        <f t="shared" si="20"/>
        <v>4.7340000000000004E-3</v>
      </c>
      <c r="P40" s="214">
        <f t="shared" si="20"/>
        <v>3.3600000000000001E-3</v>
      </c>
      <c r="Q40" s="214">
        <f t="shared" si="20"/>
        <v>1.9068000000000002E-2</v>
      </c>
      <c r="R40" s="214">
        <f t="shared" si="20"/>
        <v>9.0767999999999995E-3</v>
      </c>
      <c r="S40" s="214">
        <f t="shared" si="20"/>
        <v>1.82988E-2</v>
      </c>
      <c r="T40" s="214">
        <f t="shared" si="23"/>
        <v>1.0198199999999999E-2</v>
      </c>
      <c r="U40" s="214">
        <f t="shared" si="23"/>
        <v>1.1309100000000001E-2</v>
      </c>
      <c r="V40" s="214">
        <f t="shared" si="23"/>
        <v>3.0287999999999999E-3</v>
      </c>
      <c r="W40" s="214">
        <f t="shared" si="23"/>
        <v>3.1740000000000002E-3</v>
      </c>
      <c r="X40" s="214">
        <f t="shared" si="23"/>
        <v>3.1380000000000002E-3</v>
      </c>
      <c r="Y40" s="214">
        <f t="shared" si="23"/>
        <v>2.4510000000000001E-3</v>
      </c>
      <c r="Z40" s="214">
        <f t="shared" si="23"/>
        <v>5.2620000000000002E-3</v>
      </c>
      <c r="AA40" s="214">
        <f t="shared" si="23"/>
        <v>4.4999999999999997E-3</v>
      </c>
      <c r="AB40" s="214">
        <f t="shared" si="23"/>
        <v>4.5684000000000002E-3</v>
      </c>
      <c r="AC40" s="214">
        <f t="shared" si="23"/>
        <v>2.8080000000000002E-3</v>
      </c>
      <c r="AD40" s="214">
        <f t="shared" si="23"/>
        <v>1.5780000000000002E-3</v>
      </c>
      <c r="AE40" s="214">
        <f t="shared" si="23"/>
        <v>4.95699E-2</v>
      </c>
      <c r="AF40" s="214">
        <f t="shared" si="23"/>
        <v>4.3060509327360025E-2</v>
      </c>
      <c r="AG40" s="214">
        <f t="shared" si="23"/>
        <v>3.873508933125E-2</v>
      </c>
      <c r="AH40" s="214">
        <f t="shared" si="23"/>
        <v>2.8860000000000005E-3</v>
      </c>
      <c r="AI40" s="214">
        <f t="shared" si="23"/>
        <v>0</v>
      </c>
      <c r="AJ40" s="214">
        <f t="shared" si="23"/>
        <v>4.0140000000000002E-3</v>
      </c>
      <c r="AK40" s="214">
        <f t="shared" si="23"/>
        <v>0</v>
      </c>
      <c r="AL40" s="214">
        <f t="shared" si="23"/>
        <v>3.4164E-3</v>
      </c>
      <c r="AM40" s="214">
        <f t="shared" si="23"/>
        <v>4.1580000000000002E-3</v>
      </c>
      <c r="AN40" s="214">
        <f t="shared" si="23"/>
        <v>7.3764E-3</v>
      </c>
      <c r="AO40" s="214">
        <f t="shared" si="23"/>
        <v>5.8246800000000005E-3</v>
      </c>
      <c r="AP40" s="214">
        <f t="shared" si="23"/>
        <v>5.3576298160714277E-2</v>
      </c>
      <c r="AQ40" s="214">
        <f t="shared" si="23"/>
        <v>0</v>
      </c>
      <c r="AR40" s="214">
        <f t="shared" si="23"/>
        <v>7.4271599999999995E-3</v>
      </c>
      <c r="AS40" s="214">
        <f t="shared" si="23"/>
        <v>3.5639999999999999E-3</v>
      </c>
      <c r="AT40" s="214">
        <f t="shared" si="23"/>
        <v>3.4619999999999998E-3</v>
      </c>
      <c r="AU40" s="214">
        <f t="shared" si="23"/>
        <v>6.7080000000000004E-3</v>
      </c>
      <c r="AV40" s="214">
        <f t="shared" si="23"/>
        <v>6.6600000000000001E-3</v>
      </c>
      <c r="AW40" s="214">
        <f t="shared" si="23"/>
        <v>8.4180000000000001E-3</v>
      </c>
      <c r="AX40" s="214">
        <f t="shared" si="23"/>
        <v>4.5001604910714275E-2</v>
      </c>
      <c r="AY40" s="214">
        <f t="shared" si="23"/>
        <v>1.1856E-2</v>
      </c>
      <c r="AZ40" s="214">
        <f t="shared" si="23"/>
        <v>1.2239999999999999E-2</v>
      </c>
      <c r="BA40" s="214">
        <f t="shared" si="23"/>
        <v>5.0013775999999996E-2</v>
      </c>
      <c r="BB40" s="214">
        <f t="shared" si="23"/>
        <v>8.7882011607040025E-2</v>
      </c>
      <c r="BC40" s="214">
        <f t="shared" si="23"/>
        <v>2.2614324910714283E-2</v>
      </c>
      <c r="BD40" s="214">
        <f t="shared" si="23"/>
        <v>0.15798291726336006</v>
      </c>
      <c r="BE40" s="214">
        <f t="shared" si="22"/>
        <v>3.1716000000000005E-3</v>
      </c>
      <c r="BF40" s="214">
        <f t="shared" si="22"/>
        <v>1.8636E-2</v>
      </c>
      <c r="BG40" s="214">
        <f t="shared" si="22"/>
        <v>1.3846153846153847E-2</v>
      </c>
      <c r="BH40" s="214">
        <f t="shared" si="22"/>
        <v>2.3538000000000003E-2</v>
      </c>
      <c r="BI40" s="214">
        <f t="shared" si="22"/>
        <v>0</v>
      </c>
      <c r="BJ40" s="214">
        <f t="shared" si="22"/>
        <v>2.0712000000000001E-2</v>
      </c>
      <c r="BK40" s="214">
        <f t="shared" si="22"/>
        <v>9.6360000000000022E-3</v>
      </c>
      <c r="BL40" s="214">
        <f t="shared" si="22"/>
        <v>1.1201448960000001E-2</v>
      </c>
      <c r="BM40" s="214">
        <f t="shared" si="22"/>
        <v>5.5425974999999988E-2</v>
      </c>
      <c r="BN40" s="214">
        <f t="shared" si="22"/>
        <v>6.8260714285714286E-2</v>
      </c>
      <c r="BO40" s="214">
        <f t="shared" si="22"/>
        <v>4.1778000000000003E-2</v>
      </c>
      <c r="BP40" s="214">
        <f t="shared" si="22"/>
        <v>2.9531999999999999E-2</v>
      </c>
      <c r="BQ40" s="214">
        <f t="shared" si="22"/>
        <v>4.1460000000000004E-2</v>
      </c>
      <c r="BR40" s="214">
        <f t="shared" si="24"/>
        <v>3.01084E-2</v>
      </c>
      <c r="BS40" s="214">
        <f t="shared" si="24"/>
        <v>0</v>
      </c>
      <c r="BT40" s="214">
        <f t="shared" si="24"/>
        <v>0</v>
      </c>
      <c r="BU40" s="214">
        <f t="shared" si="24"/>
        <v>0</v>
      </c>
      <c r="BV40" s="214">
        <f t="shared" si="24"/>
        <v>0</v>
      </c>
      <c r="BW40" s="214">
        <f t="shared" si="24"/>
        <v>0</v>
      </c>
      <c r="BX40" s="214">
        <f t="shared" si="24"/>
        <v>0</v>
      </c>
      <c r="BY40" s="214">
        <f t="shared" si="24"/>
        <v>0</v>
      </c>
      <c r="BZ40" s="214">
        <f t="shared" si="24"/>
        <v>0</v>
      </c>
      <c r="CA40" s="295">
        <f t="shared" si="16"/>
        <v>1.3748126774058782</v>
      </c>
    </row>
    <row r="41" spans="2:79" s="159" customFormat="1" x14ac:dyDescent="0.25">
      <c r="B41" s="257">
        <f t="shared" si="17"/>
        <v>21</v>
      </c>
      <c r="C41" s="255">
        <f t="shared" si="18"/>
        <v>45930</v>
      </c>
      <c r="D41" s="214">
        <f t="shared" si="20"/>
        <v>0.12610682879999999</v>
      </c>
      <c r="E41" s="214">
        <f t="shared" si="20"/>
        <v>4.2403211699999985E-2</v>
      </c>
      <c r="F41" s="214">
        <f t="shared" si="20"/>
        <v>6.2106972942857129E-2</v>
      </c>
      <c r="G41" s="214">
        <f t="shared" si="20"/>
        <v>0</v>
      </c>
      <c r="H41" s="214">
        <f t="shared" si="20"/>
        <v>3.4380000000000001E-3</v>
      </c>
      <c r="I41" s="214">
        <f t="shared" si="20"/>
        <v>5.352E-3</v>
      </c>
      <c r="J41" s="214">
        <f t="shared" si="20"/>
        <v>5.7348E-3</v>
      </c>
      <c r="K41" s="214">
        <f t="shared" si="20"/>
        <v>5.9363999999999997E-3</v>
      </c>
      <c r="L41" s="214">
        <f t="shared" si="20"/>
        <v>3.9779999999999998E-3</v>
      </c>
      <c r="M41" s="214">
        <f t="shared" si="20"/>
        <v>4.9500000000000004E-3</v>
      </c>
      <c r="N41" s="214">
        <f t="shared" si="20"/>
        <v>4.50000036E-3</v>
      </c>
      <c r="O41" s="214">
        <f t="shared" si="20"/>
        <v>4.7340000000000004E-3</v>
      </c>
      <c r="P41" s="214">
        <f t="shared" si="20"/>
        <v>3.3600000000000001E-3</v>
      </c>
      <c r="Q41" s="214">
        <f t="shared" si="20"/>
        <v>1.9068000000000002E-2</v>
      </c>
      <c r="R41" s="214">
        <f t="shared" si="20"/>
        <v>9.0767999999999995E-3</v>
      </c>
      <c r="S41" s="214">
        <f t="shared" si="20"/>
        <v>1.82988E-2</v>
      </c>
      <c r="T41" s="214">
        <f t="shared" si="23"/>
        <v>1.0198199999999999E-2</v>
      </c>
      <c r="U41" s="214">
        <f t="shared" si="23"/>
        <v>1.1309100000000001E-2</v>
      </c>
      <c r="V41" s="214">
        <f t="shared" si="23"/>
        <v>3.0287999999999999E-3</v>
      </c>
      <c r="W41" s="214">
        <f t="shared" si="23"/>
        <v>3.1740000000000002E-3</v>
      </c>
      <c r="X41" s="214">
        <f t="shared" si="23"/>
        <v>3.1380000000000002E-3</v>
      </c>
      <c r="Y41" s="214">
        <f t="shared" si="23"/>
        <v>2.4510000000000001E-3</v>
      </c>
      <c r="Z41" s="214">
        <f t="shared" si="23"/>
        <v>5.2620000000000002E-3</v>
      </c>
      <c r="AA41" s="214">
        <f t="shared" si="23"/>
        <v>4.4999999999999997E-3</v>
      </c>
      <c r="AB41" s="214">
        <f t="shared" si="23"/>
        <v>4.5684000000000002E-3</v>
      </c>
      <c r="AC41" s="214">
        <f t="shared" si="23"/>
        <v>2.8080000000000002E-3</v>
      </c>
      <c r="AD41" s="214">
        <f t="shared" si="23"/>
        <v>1.5780000000000002E-3</v>
      </c>
      <c r="AE41" s="214">
        <f t="shared" si="23"/>
        <v>4.95699E-2</v>
      </c>
      <c r="AF41" s="214">
        <f t="shared" si="23"/>
        <v>4.3060509327360025E-2</v>
      </c>
      <c r="AG41" s="214">
        <f t="shared" si="23"/>
        <v>3.873508933125E-2</v>
      </c>
      <c r="AH41" s="214">
        <f t="shared" si="23"/>
        <v>2.8860000000000005E-3</v>
      </c>
      <c r="AI41" s="214">
        <f t="shared" si="23"/>
        <v>0</v>
      </c>
      <c r="AJ41" s="214">
        <f t="shared" si="23"/>
        <v>4.0140000000000002E-3</v>
      </c>
      <c r="AK41" s="214">
        <f t="shared" si="23"/>
        <v>0</v>
      </c>
      <c r="AL41" s="214">
        <f t="shared" si="23"/>
        <v>3.4164E-3</v>
      </c>
      <c r="AM41" s="214">
        <f t="shared" si="23"/>
        <v>4.1580000000000002E-3</v>
      </c>
      <c r="AN41" s="214">
        <f t="shared" si="23"/>
        <v>7.3764E-3</v>
      </c>
      <c r="AO41" s="214">
        <f t="shared" si="23"/>
        <v>5.8246800000000005E-3</v>
      </c>
      <c r="AP41" s="214">
        <f t="shared" si="23"/>
        <v>5.3576298160714277E-2</v>
      </c>
      <c r="AQ41" s="214">
        <f t="shared" si="23"/>
        <v>0</v>
      </c>
      <c r="AR41" s="214">
        <f t="shared" si="23"/>
        <v>7.4271599999999995E-3</v>
      </c>
      <c r="AS41" s="214">
        <f t="shared" si="23"/>
        <v>3.5639999999999999E-3</v>
      </c>
      <c r="AT41" s="214">
        <f t="shared" si="23"/>
        <v>3.4619999999999998E-3</v>
      </c>
      <c r="AU41" s="214">
        <f t="shared" si="23"/>
        <v>6.7080000000000004E-3</v>
      </c>
      <c r="AV41" s="214">
        <f t="shared" si="23"/>
        <v>6.6600000000000001E-3</v>
      </c>
      <c r="AW41" s="214">
        <f t="shared" si="23"/>
        <v>8.4180000000000001E-3</v>
      </c>
      <c r="AX41" s="214">
        <f t="shared" si="23"/>
        <v>4.5001604910714275E-2</v>
      </c>
      <c r="AY41" s="214">
        <f t="shared" si="23"/>
        <v>1.1856E-2</v>
      </c>
      <c r="AZ41" s="214">
        <f t="shared" si="23"/>
        <v>1.2239999999999999E-2</v>
      </c>
      <c r="BA41" s="214">
        <f t="shared" ref="AZ41:BO56" si="25">IF(AND(MONTH($C41)-MONTH(BA$5)=0,MOD((YEAR(BA$5)-YEAR($C41)),3)=0),BA40*(1+BA$15),BA40)</f>
        <v>5.0013775999999996E-2</v>
      </c>
      <c r="BB41" s="214">
        <f t="shared" si="25"/>
        <v>8.7882011607040025E-2</v>
      </c>
      <c r="BC41" s="214">
        <f t="shared" si="25"/>
        <v>2.2614324910714283E-2</v>
      </c>
      <c r="BD41" s="214">
        <f t="shared" si="25"/>
        <v>0.15798291726336006</v>
      </c>
      <c r="BE41" s="214">
        <f t="shared" si="22"/>
        <v>3.1716000000000005E-3</v>
      </c>
      <c r="BF41" s="214">
        <f t="shared" si="22"/>
        <v>1.8636E-2</v>
      </c>
      <c r="BG41" s="214">
        <f t="shared" si="22"/>
        <v>1.3846153846153847E-2</v>
      </c>
      <c r="BH41" s="214">
        <f t="shared" si="22"/>
        <v>2.3538000000000003E-2</v>
      </c>
      <c r="BI41" s="214">
        <f t="shared" si="22"/>
        <v>0</v>
      </c>
      <c r="BJ41" s="214">
        <f t="shared" si="22"/>
        <v>2.0712000000000001E-2</v>
      </c>
      <c r="BK41" s="214">
        <f t="shared" si="22"/>
        <v>9.6360000000000022E-3</v>
      </c>
      <c r="BL41" s="214">
        <f t="shared" si="22"/>
        <v>1.1201448960000001E-2</v>
      </c>
      <c r="BM41" s="214">
        <f t="shared" si="22"/>
        <v>5.5425974999999988E-2</v>
      </c>
      <c r="BN41" s="214">
        <f t="shared" si="22"/>
        <v>6.8260714285714286E-2</v>
      </c>
      <c r="BO41" s="214">
        <f t="shared" si="22"/>
        <v>4.1778000000000003E-2</v>
      </c>
      <c r="BP41" s="214">
        <f t="shared" si="22"/>
        <v>2.9531999999999999E-2</v>
      </c>
      <c r="BQ41" s="214">
        <f t="shared" si="22"/>
        <v>4.1460000000000004E-2</v>
      </c>
      <c r="BR41" s="214">
        <f t="shared" si="24"/>
        <v>3.01084E-2</v>
      </c>
      <c r="BS41" s="214">
        <f t="shared" si="24"/>
        <v>0</v>
      </c>
      <c r="BT41" s="214">
        <f t="shared" si="24"/>
        <v>0</v>
      </c>
      <c r="BU41" s="214">
        <f t="shared" si="24"/>
        <v>0</v>
      </c>
      <c r="BV41" s="214">
        <f t="shared" si="24"/>
        <v>0</v>
      </c>
      <c r="BW41" s="214">
        <f t="shared" si="24"/>
        <v>0</v>
      </c>
      <c r="BX41" s="214">
        <f t="shared" si="24"/>
        <v>0</v>
      </c>
      <c r="BY41" s="214">
        <f t="shared" si="24"/>
        <v>0</v>
      </c>
      <c r="BZ41" s="214">
        <f t="shared" si="24"/>
        <v>0</v>
      </c>
      <c r="CA41" s="295">
        <f t="shared" si="16"/>
        <v>1.3748126774058782</v>
      </c>
    </row>
    <row r="42" spans="2:79" s="159" customFormat="1" x14ac:dyDescent="0.25">
      <c r="B42" s="257">
        <f t="shared" si="17"/>
        <v>22</v>
      </c>
      <c r="C42" s="255">
        <f t="shared" si="18"/>
        <v>45961</v>
      </c>
      <c r="D42" s="214">
        <f t="shared" si="20"/>
        <v>0.12610682879999999</v>
      </c>
      <c r="E42" s="214">
        <f t="shared" si="20"/>
        <v>4.2403211699999985E-2</v>
      </c>
      <c r="F42" s="214">
        <f t="shared" si="20"/>
        <v>6.2106972942857129E-2</v>
      </c>
      <c r="G42" s="214">
        <f t="shared" si="20"/>
        <v>0</v>
      </c>
      <c r="H42" s="214">
        <f t="shared" si="20"/>
        <v>3.4380000000000001E-3</v>
      </c>
      <c r="I42" s="214">
        <f t="shared" si="20"/>
        <v>5.352E-3</v>
      </c>
      <c r="J42" s="214">
        <f t="shared" si="20"/>
        <v>5.7348E-3</v>
      </c>
      <c r="K42" s="214">
        <f t="shared" si="20"/>
        <v>5.9363999999999997E-3</v>
      </c>
      <c r="L42" s="214">
        <f t="shared" si="20"/>
        <v>3.9779999999999998E-3</v>
      </c>
      <c r="M42" s="214">
        <f t="shared" si="20"/>
        <v>4.9500000000000004E-3</v>
      </c>
      <c r="N42" s="214">
        <f t="shared" si="20"/>
        <v>4.50000036E-3</v>
      </c>
      <c r="O42" s="214">
        <f t="shared" si="20"/>
        <v>4.7340000000000004E-3</v>
      </c>
      <c r="P42" s="214">
        <f t="shared" si="20"/>
        <v>3.3600000000000001E-3</v>
      </c>
      <c r="Q42" s="214">
        <f t="shared" si="20"/>
        <v>1.9068000000000002E-2</v>
      </c>
      <c r="R42" s="214">
        <f t="shared" si="20"/>
        <v>9.0767999999999995E-3</v>
      </c>
      <c r="S42" s="214">
        <f t="shared" si="20"/>
        <v>1.82988E-2</v>
      </c>
      <c r="T42" s="214">
        <f t="shared" ref="T42:AY49" si="26">IF(AND(MONTH($C42)-MONTH(T$5)=0,MOD((YEAR(T$5)-YEAR($C42)),3)=0),T41*(1+T$15),T41)</f>
        <v>1.0198199999999999E-2</v>
      </c>
      <c r="U42" s="214">
        <f t="shared" si="26"/>
        <v>1.1309100000000001E-2</v>
      </c>
      <c r="V42" s="214">
        <f t="shared" si="26"/>
        <v>3.0287999999999999E-3</v>
      </c>
      <c r="W42" s="214">
        <f t="shared" si="26"/>
        <v>3.1740000000000002E-3</v>
      </c>
      <c r="X42" s="214">
        <f t="shared" si="26"/>
        <v>3.1380000000000002E-3</v>
      </c>
      <c r="Y42" s="214">
        <f t="shared" si="26"/>
        <v>2.4510000000000001E-3</v>
      </c>
      <c r="Z42" s="214">
        <f t="shared" si="26"/>
        <v>5.2620000000000002E-3</v>
      </c>
      <c r="AA42" s="214">
        <f t="shared" si="26"/>
        <v>4.4999999999999997E-3</v>
      </c>
      <c r="AB42" s="214">
        <f t="shared" si="26"/>
        <v>4.5684000000000002E-3</v>
      </c>
      <c r="AC42" s="214">
        <f t="shared" si="26"/>
        <v>2.8080000000000002E-3</v>
      </c>
      <c r="AD42" s="214">
        <f t="shared" si="26"/>
        <v>1.5780000000000002E-3</v>
      </c>
      <c r="AE42" s="214">
        <f t="shared" si="26"/>
        <v>4.95699E-2</v>
      </c>
      <c r="AF42" s="214">
        <f t="shared" si="26"/>
        <v>4.3060509327360025E-2</v>
      </c>
      <c r="AG42" s="214">
        <f t="shared" si="26"/>
        <v>3.873508933125E-2</v>
      </c>
      <c r="AH42" s="214">
        <f t="shared" si="26"/>
        <v>2.8860000000000005E-3</v>
      </c>
      <c r="AI42" s="214">
        <f t="shared" si="26"/>
        <v>0</v>
      </c>
      <c r="AJ42" s="214">
        <f t="shared" si="26"/>
        <v>4.0140000000000002E-3</v>
      </c>
      <c r="AK42" s="214">
        <f t="shared" si="26"/>
        <v>0</v>
      </c>
      <c r="AL42" s="214">
        <f t="shared" si="26"/>
        <v>3.4164E-3</v>
      </c>
      <c r="AM42" s="214">
        <f t="shared" si="26"/>
        <v>4.1580000000000002E-3</v>
      </c>
      <c r="AN42" s="214">
        <f t="shared" si="26"/>
        <v>7.3764E-3</v>
      </c>
      <c r="AO42" s="214">
        <f t="shared" si="26"/>
        <v>5.8246800000000005E-3</v>
      </c>
      <c r="AP42" s="214">
        <f t="shared" si="26"/>
        <v>5.3576298160714277E-2</v>
      </c>
      <c r="AQ42" s="214">
        <f t="shared" si="26"/>
        <v>0</v>
      </c>
      <c r="AR42" s="214">
        <f t="shared" si="26"/>
        <v>7.4271599999999995E-3</v>
      </c>
      <c r="AS42" s="214">
        <f t="shared" si="26"/>
        <v>3.5639999999999999E-3</v>
      </c>
      <c r="AT42" s="214">
        <f t="shared" si="26"/>
        <v>3.4619999999999998E-3</v>
      </c>
      <c r="AU42" s="214">
        <f t="shared" si="26"/>
        <v>6.7080000000000004E-3</v>
      </c>
      <c r="AV42" s="214">
        <f t="shared" si="26"/>
        <v>6.6600000000000001E-3</v>
      </c>
      <c r="AW42" s="214">
        <f t="shared" si="26"/>
        <v>8.4180000000000001E-3</v>
      </c>
      <c r="AX42" s="214">
        <f t="shared" si="26"/>
        <v>4.5001604910714275E-2</v>
      </c>
      <c r="AY42" s="214">
        <f t="shared" si="26"/>
        <v>1.1856E-2</v>
      </c>
      <c r="AZ42" s="214">
        <f t="shared" si="25"/>
        <v>1.2239999999999999E-2</v>
      </c>
      <c r="BA42" s="214">
        <f t="shared" si="25"/>
        <v>5.0013775999999996E-2</v>
      </c>
      <c r="BB42" s="214">
        <f t="shared" si="25"/>
        <v>8.7882011607040025E-2</v>
      </c>
      <c r="BC42" s="214">
        <f t="shared" si="25"/>
        <v>2.2614324910714283E-2</v>
      </c>
      <c r="BD42" s="214">
        <f t="shared" si="25"/>
        <v>0.15798291726336006</v>
      </c>
      <c r="BE42" s="214">
        <f t="shared" si="22"/>
        <v>3.1716000000000005E-3</v>
      </c>
      <c r="BF42" s="214">
        <f t="shared" si="22"/>
        <v>1.8636E-2</v>
      </c>
      <c r="BG42" s="214">
        <f t="shared" si="22"/>
        <v>1.3846153846153847E-2</v>
      </c>
      <c r="BH42" s="214">
        <f t="shared" si="22"/>
        <v>2.3538000000000003E-2</v>
      </c>
      <c r="BI42" s="214">
        <f t="shared" si="22"/>
        <v>0</v>
      </c>
      <c r="BJ42" s="214">
        <f t="shared" si="22"/>
        <v>2.0712000000000001E-2</v>
      </c>
      <c r="BK42" s="214">
        <f t="shared" si="22"/>
        <v>9.6360000000000022E-3</v>
      </c>
      <c r="BL42" s="214">
        <f t="shared" si="22"/>
        <v>1.1201448960000001E-2</v>
      </c>
      <c r="BM42" s="214">
        <f t="shared" si="22"/>
        <v>5.5425974999999988E-2</v>
      </c>
      <c r="BN42" s="214">
        <f t="shared" si="22"/>
        <v>6.8260714285714286E-2</v>
      </c>
      <c r="BO42" s="214">
        <f t="shared" si="22"/>
        <v>4.1778000000000003E-2</v>
      </c>
      <c r="BP42" s="214">
        <f t="shared" si="22"/>
        <v>2.9531999999999999E-2</v>
      </c>
      <c r="BQ42" s="214">
        <f t="shared" si="22"/>
        <v>4.1460000000000004E-2</v>
      </c>
      <c r="BR42" s="214">
        <f t="shared" si="24"/>
        <v>3.01084E-2</v>
      </c>
      <c r="BS42" s="214">
        <f t="shared" si="24"/>
        <v>0</v>
      </c>
      <c r="BT42" s="214">
        <f t="shared" si="24"/>
        <v>0</v>
      </c>
      <c r="BU42" s="214">
        <f t="shared" si="24"/>
        <v>0</v>
      </c>
      <c r="BV42" s="214">
        <f t="shared" si="24"/>
        <v>0</v>
      </c>
      <c r="BW42" s="214">
        <f t="shared" si="24"/>
        <v>0</v>
      </c>
      <c r="BX42" s="214">
        <f t="shared" si="24"/>
        <v>0</v>
      </c>
      <c r="BY42" s="214">
        <f t="shared" si="24"/>
        <v>0</v>
      </c>
      <c r="BZ42" s="214">
        <f t="shared" si="24"/>
        <v>0</v>
      </c>
      <c r="CA42" s="295">
        <f t="shared" si="16"/>
        <v>1.3748126774058782</v>
      </c>
    </row>
    <row r="43" spans="2:79" s="159" customFormat="1" x14ac:dyDescent="0.25">
      <c r="B43" s="257">
        <f t="shared" si="17"/>
        <v>23</v>
      </c>
      <c r="C43" s="255">
        <f t="shared" si="18"/>
        <v>45991</v>
      </c>
      <c r="D43" s="214">
        <f t="shared" ref="D43:S58" si="27">IF(AND(MONTH($C43)-MONTH(D$5)=0,MOD((YEAR(D$5)-YEAR($C43)),3)=0),D42*(1+D$15),D42)</f>
        <v>0.12610682879999999</v>
      </c>
      <c r="E43" s="214">
        <f t="shared" si="27"/>
        <v>4.2403211699999985E-2</v>
      </c>
      <c r="F43" s="214">
        <f t="shared" si="27"/>
        <v>6.2106972942857129E-2</v>
      </c>
      <c r="G43" s="214">
        <f t="shared" si="27"/>
        <v>0</v>
      </c>
      <c r="H43" s="214">
        <f t="shared" si="27"/>
        <v>3.4380000000000001E-3</v>
      </c>
      <c r="I43" s="214">
        <f t="shared" si="27"/>
        <v>5.352E-3</v>
      </c>
      <c r="J43" s="214">
        <f t="shared" si="27"/>
        <v>5.7348E-3</v>
      </c>
      <c r="K43" s="214">
        <f t="shared" si="27"/>
        <v>5.9363999999999997E-3</v>
      </c>
      <c r="L43" s="214">
        <f t="shared" si="27"/>
        <v>3.9779999999999998E-3</v>
      </c>
      <c r="M43" s="214">
        <f t="shared" si="27"/>
        <v>4.9500000000000004E-3</v>
      </c>
      <c r="N43" s="214">
        <f t="shared" si="27"/>
        <v>4.50000036E-3</v>
      </c>
      <c r="O43" s="214">
        <f t="shared" si="27"/>
        <v>4.7340000000000004E-3</v>
      </c>
      <c r="P43" s="214">
        <f t="shared" si="27"/>
        <v>3.3600000000000001E-3</v>
      </c>
      <c r="Q43" s="214">
        <f t="shared" si="27"/>
        <v>1.9068000000000002E-2</v>
      </c>
      <c r="R43" s="214">
        <f t="shared" si="27"/>
        <v>9.0767999999999995E-3</v>
      </c>
      <c r="S43" s="214">
        <f t="shared" si="27"/>
        <v>1.82988E-2</v>
      </c>
      <c r="T43" s="214">
        <f t="shared" si="26"/>
        <v>1.0198199999999999E-2</v>
      </c>
      <c r="U43" s="214">
        <f t="shared" si="26"/>
        <v>1.1309100000000001E-2</v>
      </c>
      <c r="V43" s="214">
        <f t="shared" si="26"/>
        <v>3.0287999999999999E-3</v>
      </c>
      <c r="W43" s="214">
        <f t="shared" si="26"/>
        <v>3.1740000000000002E-3</v>
      </c>
      <c r="X43" s="214">
        <f t="shared" si="26"/>
        <v>3.1380000000000002E-3</v>
      </c>
      <c r="Y43" s="214">
        <f t="shared" si="26"/>
        <v>2.4510000000000001E-3</v>
      </c>
      <c r="Z43" s="214">
        <f t="shared" si="26"/>
        <v>5.2620000000000002E-3</v>
      </c>
      <c r="AA43" s="214">
        <f t="shared" si="26"/>
        <v>4.4999999999999997E-3</v>
      </c>
      <c r="AB43" s="214">
        <f t="shared" si="26"/>
        <v>4.5684000000000002E-3</v>
      </c>
      <c r="AC43" s="214">
        <f t="shared" si="26"/>
        <v>2.8080000000000002E-3</v>
      </c>
      <c r="AD43" s="214">
        <f t="shared" si="26"/>
        <v>1.5780000000000002E-3</v>
      </c>
      <c r="AE43" s="214">
        <f t="shared" si="26"/>
        <v>4.95699E-2</v>
      </c>
      <c r="AF43" s="214">
        <f t="shared" si="26"/>
        <v>4.3060509327360025E-2</v>
      </c>
      <c r="AG43" s="214">
        <f t="shared" si="26"/>
        <v>3.873508933125E-2</v>
      </c>
      <c r="AH43" s="214">
        <f t="shared" si="26"/>
        <v>2.8860000000000005E-3</v>
      </c>
      <c r="AI43" s="214">
        <f t="shared" si="26"/>
        <v>0</v>
      </c>
      <c r="AJ43" s="214">
        <f t="shared" si="26"/>
        <v>4.0140000000000002E-3</v>
      </c>
      <c r="AK43" s="214">
        <f t="shared" si="26"/>
        <v>0</v>
      </c>
      <c r="AL43" s="214">
        <f t="shared" si="26"/>
        <v>3.4164E-3</v>
      </c>
      <c r="AM43" s="214">
        <f t="shared" si="26"/>
        <v>4.1580000000000002E-3</v>
      </c>
      <c r="AN43" s="214">
        <f t="shared" si="26"/>
        <v>7.3764E-3</v>
      </c>
      <c r="AO43" s="214">
        <f t="shared" si="26"/>
        <v>5.8246800000000005E-3</v>
      </c>
      <c r="AP43" s="214">
        <f t="shared" si="26"/>
        <v>5.3576298160714277E-2</v>
      </c>
      <c r="AQ43" s="214">
        <f t="shared" si="26"/>
        <v>0</v>
      </c>
      <c r="AR43" s="214">
        <f t="shared" si="26"/>
        <v>7.4271599999999995E-3</v>
      </c>
      <c r="AS43" s="214">
        <f t="shared" si="26"/>
        <v>3.5639999999999999E-3</v>
      </c>
      <c r="AT43" s="214">
        <f t="shared" si="26"/>
        <v>3.4619999999999998E-3</v>
      </c>
      <c r="AU43" s="214">
        <f t="shared" si="26"/>
        <v>6.7080000000000004E-3</v>
      </c>
      <c r="AV43" s="214">
        <f t="shared" si="26"/>
        <v>6.6600000000000001E-3</v>
      </c>
      <c r="AW43" s="214">
        <f t="shared" si="26"/>
        <v>8.4180000000000001E-3</v>
      </c>
      <c r="AX43" s="214">
        <f t="shared" si="26"/>
        <v>4.5001604910714275E-2</v>
      </c>
      <c r="AY43" s="214">
        <f t="shared" si="26"/>
        <v>1.1856E-2</v>
      </c>
      <c r="AZ43" s="214">
        <f t="shared" si="25"/>
        <v>1.2239999999999999E-2</v>
      </c>
      <c r="BA43" s="214">
        <f t="shared" si="25"/>
        <v>5.0013775999999996E-2</v>
      </c>
      <c r="BB43" s="214">
        <f t="shared" si="25"/>
        <v>8.7882011607040025E-2</v>
      </c>
      <c r="BC43" s="214">
        <f t="shared" si="25"/>
        <v>2.2614324910714283E-2</v>
      </c>
      <c r="BD43" s="214">
        <f t="shared" si="25"/>
        <v>0.15798291726336006</v>
      </c>
      <c r="BE43" s="214">
        <f t="shared" si="22"/>
        <v>3.1716000000000005E-3</v>
      </c>
      <c r="BF43" s="214">
        <f t="shared" si="22"/>
        <v>1.8636E-2</v>
      </c>
      <c r="BG43" s="214">
        <f t="shared" si="22"/>
        <v>1.3846153846153847E-2</v>
      </c>
      <c r="BH43" s="214">
        <f t="shared" si="22"/>
        <v>2.3538000000000003E-2</v>
      </c>
      <c r="BI43" s="214">
        <f t="shared" si="22"/>
        <v>0</v>
      </c>
      <c r="BJ43" s="214">
        <f t="shared" si="22"/>
        <v>2.0712000000000001E-2</v>
      </c>
      <c r="BK43" s="214">
        <f t="shared" si="22"/>
        <v>9.6360000000000022E-3</v>
      </c>
      <c r="BL43" s="214">
        <f t="shared" si="22"/>
        <v>1.1201448960000001E-2</v>
      </c>
      <c r="BM43" s="214">
        <f t="shared" si="22"/>
        <v>5.5425974999999988E-2</v>
      </c>
      <c r="BN43" s="214">
        <f t="shared" si="22"/>
        <v>6.8260714285714286E-2</v>
      </c>
      <c r="BO43" s="214">
        <f t="shared" si="22"/>
        <v>4.1778000000000003E-2</v>
      </c>
      <c r="BP43" s="214">
        <f t="shared" si="22"/>
        <v>2.9531999999999999E-2</v>
      </c>
      <c r="BQ43" s="214">
        <f t="shared" si="22"/>
        <v>4.1460000000000004E-2</v>
      </c>
      <c r="BR43" s="214">
        <f t="shared" si="24"/>
        <v>3.01084E-2</v>
      </c>
      <c r="BS43" s="214">
        <f t="shared" si="24"/>
        <v>0</v>
      </c>
      <c r="BT43" s="214">
        <f t="shared" si="24"/>
        <v>0</v>
      </c>
      <c r="BU43" s="214">
        <f t="shared" si="24"/>
        <v>0</v>
      </c>
      <c r="BV43" s="214">
        <f t="shared" si="24"/>
        <v>0</v>
      </c>
      <c r="BW43" s="214">
        <f t="shared" si="24"/>
        <v>0</v>
      </c>
      <c r="BX43" s="214">
        <f t="shared" si="24"/>
        <v>0</v>
      </c>
      <c r="BY43" s="214">
        <f t="shared" si="24"/>
        <v>0</v>
      </c>
      <c r="BZ43" s="214">
        <f t="shared" si="24"/>
        <v>0</v>
      </c>
      <c r="CA43" s="295">
        <f t="shared" si="16"/>
        <v>1.3748126774058782</v>
      </c>
    </row>
    <row r="44" spans="2:79" s="159" customFormat="1" x14ac:dyDescent="0.25">
      <c r="B44" s="257">
        <f t="shared" si="17"/>
        <v>24</v>
      </c>
      <c r="C44" s="255">
        <f t="shared" si="18"/>
        <v>46022</v>
      </c>
      <c r="D44" s="214">
        <f t="shared" si="27"/>
        <v>0.12610682879999999</v>
      </c>
      <c r="E44" s="214">
        <f t="shared" si="27"/>
        <v>4.2403211699999985E-2</v>
      </c>
      <c r="F44" s="214">
        <f t="shared" si="27"/>
        <v>6.2106972942857129E-2</v>
      </c>
      <c r="G44" s="214">
        <f t="shared" si="27"/>
        <v>0</v>
      </c>
      <c r="H44" s="214">
        <f t="shared" si="27"/>
        <v>3.4380000000000001E-3</v>
      </c>
      <c r="I44" s="214">
        <f t="shared" si="27"/>
        <v>5.352E-3</v>
      </c>
      <c r="J44" s="214">
        <f t="shared" si="27"/>
        <v>5.7348E-3</v>
      </c>
      <c r="K44" s="214">
        <f t="shared" si="27"/>
        <v>5.9363999999999997E-3</v>
      </c>
      <c r="L44" s="214">
        <f t="shared" si="27"/>
        <v>3.9779999999999998E-3</v>
      </c>
      <c r="M44" s="214">
        <f t="shared" si="27"/>
        <v>4.9500000000000004E-3</v>
      </c>
      <c r="N44" s="214">
        <f t="shared" si="27"/>
        <v>4.50000036E-3</v>
      </c>
      <c r="O44" s="214">
        <f t="shared" si="27"/>
        <v>4.7340000000000004E-3</v>
      </c>
      <c r="P44" s="214">
        <f t="shared" si="27"/>
        <v>3.3600000000000001E-3</v>
      </c>
      <c r="Q44" s="214">
        <f t="shared" si="27"/>
        <v>1.9068000000000002E-2</v>
      </c>
      <c r="R44" s="214">
        <f t="shared" si="27"/>
        <v>9.0767999999999995E-3</v>
      </c>
      <c r="S44" s="214">
        <f t="shared" si="27"/>
        <v>1.82988E-2</v>
      </c>
      <c r="T44" s="214">
        <f t="shared" si="26"/>
        <v>1.0198199999999999E-2</v>
      </c>
      <c r="U44" s="214">
        <f t="shared" si="26"/>
        <v>1.1309100000000001E-2</v>
      </c>
      <c r="V44" s="214">
        <f t="shared" si="26"/>
        <v>3.0287999999999999E-3</v>
      </c>
      <c r="W44" s="214">
        <f t="shared" si="26"/>
        <v>3.1740000000000002E-3</v>
      </c>
      <c r="X44" s="214">
        <f t="shared" si="26"/>
        <v>3.1380000000000002E-3</v>
      </c>
      <c r="Y44" s="214">
        <f t="shared" si="26"/>
        <v>2.4510000000000001E-3</v>
      </c>
      <c r="Z44" s="214">
        <f t="shared" si="26"/>
        <v>5.2620000000000002E-3</v>
      </c>
      <c r="AA44" s="214">
        <f t="shared" si="26"/>
        <v>4.4999999999999997E-3</v>
      </c>
      <c r="AB44" s="214">
        <f t="shared" si="26"/>
        <v>4.5684000000000002E-3</v>
      </c>
      <c r="AC44" s="214">
        <f t="shared" si="26"/>
        <v>2.8080000000000002E-3</v>
      </c>
      <c r="AD44" s="214">
        <f t="shared" si="26"/>
        <v>1.5780000000000002E-3</v>
      </c>
      <c r="AE44" s="214">
        <f t="shared" si="26"/>
        <v>4.95699E-2</v>
      </c>
      <c r="AF44" s="214">
        <f t="shared" si="26"/>
        <v>4.3060509327360025E-2</v>
      </c>
      <c r="AG44" s="214">
        <f t="shared" si="26"/>
        <v>3.873508933125E-2</v>
      </c>
      <c r="AH44" s="214">
        <f t="shared" si="26"/>
        <v>2.8860000000000005E-3</v>
      </c>
      <c r="AI44" s="214">
        <f t="shared" si="26"/>
        <v>0</v>
      </c>
      <c r="AJ44" s="214">
        <f t="shared" si="26"/>
        <v>4.0140000000000002E-3</v>
      </c>
      <c r="AK44" s="214">
        <f t="shared" si="26"/>
        <v>0</v>
      </c>
      <c r="AL44" s="214">
        <f t="shared" si="26"/>
        <v>3.4164E-3</v>
      </c>
      <c r="AM44" s="214">
        <f t="shared" si="26"/>
        <v>4.1580000000000002E-3</v>
      </c>
      <c r="AN44" s="214">
        <f t="shared" si="26"/>
        <v>7.3764E-3</v>
      </c>
      <c r="AO44" s="214">
        <f t="shared" si="26"/>
        <v>5.8246800000000005E-3</v>
      </c>
      <c r="AP44" s="214">
        <f t="shared" si="26"/>
        <v>5.3576298160714277E-2</v>
      </c>
      <c r="AQ44" s="214">
        <f t="shared" si="26"/>
        <v>0</v>
      </c>
      <c r="AR44" s="214">
        <f t="shared" si="26"/>
        <v>7.4271599999999995E-3</v>
      </c>
      <c r="AS44" s="214">
        <f t="shared" si="26"/>
        <v>3.5639999999999999E-3</v>
      </c>
      <c r="AT44" s="214">
        <f t="shared" si="26"/>
        <v>3.4619999999999998E-3</v>
      </c>
      <c r="AU44" s="214">
        <f t="shared" si="26"/>
        <v>6.7080000000000004E-3</v>
      </c>
      <c r="AV44" s="214">
        <f t="shared" si="26"/>
        <v>6.6600000000000001E-3</v>
      </c>
      <c r="AW44" s="214">
        <f t="shared" si="26"/>
        <v>8.4180000000000001E-3</v>
      </c>
      <c r="AX44" s="214">
        <f t="shared" si="26"/>
        <v>4.5001604910714275E-2</v>
      </c>
      <c r="AY44" s="214">
        <f t="shared" si="26"/>
        <v>1.1856E-2</v>
      </c>
      <c r="AZ44" s="214">
        <f t="shared" si="25"/>
        <v>1.2239999999999999E-2</v>
      </c>
      <c r="BA44" s="214">
        <f t="shared" si="25"/>
        <v>5.0013775999999996E-2</v>
      </c>
      <c r="BB44" s="214">
        <f t="shared" si="25"/>
        <v>8.7882011607040025E-2</v>
      </c>
      <c r="BC44" s="214">
        <f t="shared" si="25"/>
        <v>2.2614324910714283E-2</v>
      </c>
      <c r="BD44" s="214">
        <f t="shared" si="25"/>
        <v>0.15798291726336006</v>
      </c>
      <c r="BE44" s="214">
        <f t="shared" si="22"/>
        <v>3.1716000000000005E-3</v>
      </c>
      <c r="BF44" s="214">
        <f t="shared" si="22"/>
        <v>1.8636E-2</v>
      </c>
      <c r="BG44" s="214">
        <f t="shared" si="22"/>
        <v>1.3846153846153847E-2</v>
      </c>
      <c r="BH44" s="214">
        <f t="shared" si="22"/>
        <v>2.3538000000000003E-2</v>
      </c>
      <c r="BI44" s="214">
        <f t="shared" si="22"/>
        <v>0</v>
      </c>
      <c r="BJ44" s="214">
        <f t="shared" si="22"/>
        <v>2.0712000000000001E-2</v>
      </c>
      <c r="BK44" s="214">
        <f t="shared" si="22"/>
        <v>9.6360000000000022E-3</v>
      </c>
      <c r="BL44" s="214">
        <f t="shared" si="22"/>
        <v>1.1201448960000001E-2</v>
      </c>
      <c r="BM44" s="214">
        <f t="shared" si="22"/>
        <v>5.5425974999999988E-2</v>
      </c>
      <c r="BN44" s="214">
        <f t="shared" si="22"/>
        <v>6.8260714285714286E-2</v>
      </c>
      <c r="BO44" s="214">
        <f t="shared" si="22"/>
        <v>4.1778000000000003E-2</v>
      </c>
      <c r="BP44" s="214">
        <f t="shared" si="22"/>
        <v>2.9531999999999999E-2</v>
      </c>
      <c r="BQ44" s="214">
        <f t="shared" si="22"/>
        <v>4.1460000000000004E-2</v>
      </c>
      <c r="BR44" s="214">
        <f t="shared" si="24"/>
        <v>3.01084E-2</v>
      </c>
      <c r="BS44" s="214">
        <f t="shared" si="24"/>
        <v>0</v>
      </c>
      <c r="BT44" s="214">
        <f t="shared" si="24"/>
        <v>0</v>
      </c>
      <c r="BU44" s="214">
        <f t="shared" si="24"/>
        <v>0</v>
      </c>
      <c r="BV44" s="214">
        <f t="shared" si="24"/>
        <v>0</v>
      </c>
      <c r="BW44" s="214">
        <f t="shared" si="24"/>
        <v>0</v>
      </c>
      <c r="BX44" s="214">
        <f t="shared" si="24"/>
        <v>0</v>
      </c>
      <c r="BY44" s="214">
        <f t="shared" si="24"/>
        <v>0</v>
      </c>
      <c r="BZ44" s="214">
        <f t="shared" si="24"/>
        <v>0</v>
      </c>
      <c r="CA44" s="295">
        <f t="shared" si="16"/>
        <v>1.3748126774058782</v>
      </c>
    </row>
    <row r="45" spans="2:79" s="159" customFormat="1" x14ac:dyDescent="0.25">
      <c r="B45" s="257">
        <f t="shared" si="17"/>
        <v>25</v>
      </c>
      <c r="C45" s="255">
        <f t="shared" si="18"/>
        <v>46053</v>
      </c>
      <c r="D45" s="214">
        <f t="shared" si="27"/>
        <v>0.12610682879999999</v>
      </c>
      <c r="E45" s="214">
        <f t="shared" si="27"/>
        <v>4.2403211699999985E-2</v>
      </c>
      <c r="F45" s="214">
        <f t="shared" si="27"/>
        <v>6.2106972942857129E-2</v>
      </c>
      <c r="G45" s="214">
        <f t="shared" si="27"/>
        <v>0</v>
      </c>
      <c r="H45" s="214">
        <f t="shared" si="27"/>
        <v>3.4380000000000001E-3</v>
      </c>
      <c r="I45" s="214">
        <f t="shared" si="27"/>
        <v>5.352E-3</v>
      </c>
      <c r="J45" s="214">
        <f t="shared" si="27"/>
        <v>5.7348E-3</v>
      </c>
      <c r="K45" s="214">
        <f t="shared" si="27"/>
        <v>5.9363999999999997E-3</v>
      </c>
      <c r="L45" s="214">
        <f t="shared" si="27"/>
        <v>3.9779999999999998E-3</v>
      </c>
      <c r="M45" s="214">
        <f t="shared" si="27"/>
        <v>4.9500000000000004E-3</v>
      </c>
      <c r="N45" s="214">
        <f t="shared" si="27"/>
        <v>4.50000036E-3</v>
      </c>
      <c r="O45" s="214">
        <f t="shared" si="27"/>
        <v>4.7340000000000004E-3</v>
      </c>
      <c r="P45" s="214">
        <f t="shared" si="27"/>
        <v>3.3600000000000001E-3</v>
      </c>
      <c r="Q45" s="214">
        <f t="shared" si="27"/>
        <v>1.9068000000000002E-2</v>
      </c>
      <c r="R45" s="214">
        <f t="shared" si="27"/>
        <v>9.0767999999999995E-3</v>
      </c>
      <c r="S45" s="214">
        <f t="shared" si="27"/>
        <v>1.82988E-2</v>
      </c>
      <c r="T45" s="214">
        <f t="shared" si="26"/>
        <v>1.0198199999999999E-2</v>
      </c>
      <c r="U45" s="214">
        <f t="shared" si="26"/>
        <v>1.1309100000000001E-2</v>
      </c>
      <c r="V45" s="214">
        <f t="shared" si="26"/>
        <v>3.0287999999999999E-3</v>
      </c>
      <c r="W45" s="214">
        <f t="shared" si="26"/>
        <v>3.1740000000000002E-3</v>
      </c>
      <c r="X45" s="214">
        <f t="shared" si="26"/>
        <v>3.1380000000000002E-3</v>
      </c>
      <c r="Y45" s="214">
        <f t="shared" si="26"/>
        <v>2.4510000000000001E-3</v>
      </c>
      <c r="Z45" s="214">
        <f t="shared" si="26"/>
        <v>5.2620000000000002E-3</v>
      </c>
      <c r="AA45" s="214">
        <f t="shared" si="26"/>
        <v>4.4999999999999997E-3</v>
      </c>
      <c r="AB45" s="214">
        <f t="shared" si="26"/>
        <v>4.5684000000000002E-3</v>
      </c>
      <c r="AC45" s="214">
        <f t="shared" si="26"/>
        <v>2.8080000000000002E-3</v>
      </c>
      <c r="AD45" s="214">
        <f t="shared" si="26"/>
        <v>1.5780000000000002E-3</v>
      </c>
      <c r="AE45" s="214">
        <f t="shared" si="26"/>
        <v>4.95699E-2</v>
      </c>
      <c r="AF45" s="214">
        <f t="shared" si="26"/>
        <v>4.3060509327360025E-2</v>
      </c>
      <c r="AG45" s="214">
        <f t="shared" si="26"/>
        <v>3.873508933125E-2</v>
      </c>
      <c r="AH45" s="214">
        <f t="shared" si="26"/>
        <v>2.8860000000000005E-3</v>
      </c>
      <c r="AI45" s="214">
        <f t="shared" si="26"/>
        <v>0</v>
      </c>
      <c r="AJ45" s="214">
        <f t="shared" si="26"/>
        <v>4.0140000000000002E-3</v>
      </c>
      <c r="AK45" s="214">
        <f t="shared" si="26"/>
        <v>0</v>
      </c>
      <c r="AL45" s="214">
        <f t="shared" si="26"/>
        <v>3.4164E-3</v>
      </c>
      <c r="AM45" s="214">
        <f t="shared" si="26"/>
        <v>4.1580000000000002E-3</v>
      </c>
      <c r="AN45" s="214">
        <f t="shared" si="26"/>
        <v>7.3764E-3</v>
      </c>
      <c r="AO45" s="214">
        <f t="shared" si="26"/>
        <v>5.8246800000000005E-3</v>
      </c>
      <c r="AP45" s="214">
        <f t="shared" si="26"/>
        <v>5.3576298160714277E-2</v>
      </c>
      <c r="AQ45" s="214">
        <f t="shared" si="26"/>
        <v>0</v>
      </c>
      <c r="AR45" s="214">
        <f t="shared" si="26"/>
        <v>7.4271599999999995E-3</v>
      </c>
      <c r="AS45" s="214">
        <f t="shared" si="26"/>
        <v>3.5639999999999999E-3</v>
      </c>
      <c r="AT45" s="214">
        <f t="shared" si="26"/>
        <v>3.4619999999999998E-3</v>
      </c>
      <c r="AU45" s="214">
        <f t="shared" si="26"/>
        <v>6.7080000000000004E-3</v>
      </c>
      <c r="AV45" s="214">
        <f t="shared" si="26"/>
        <v>6.6600000000000001E-3</v>
      </c>
      <c r="AW45" s="214">
        <f t="shared" si="26"/>
        <v>8.4180000000000001E-3</v>
      </c>
      <c r="AX45" s="214">
        <f t="shared" si="26"/>
        <v>4.5001604910714275E-2</v>
      </c>
      <c r="AY45" s="214">
        <f t="shared" si="26"/>
        <v>1.1856E-2</v>
      </c>
      <c r="AZ45" s="214">
        <f t="shared" si="25"/>
        <v>1.2239999999999999E-2</v>
      </c>
      <c r="BA45" s="214">
        <f t="shared" si="25"/>
        <v>5.0013775999999996E-2</v>
      </c>
      <c r="BB45" s="214">
        <f t="shared" si="25"/>
        <v>8.7882011607040025E-2</v>
      </c>
      <c r="BC45" s="214">
        <f t="shared" si="25"/>
        <v>2.2614324910714283E-2</v>
      </c>
      <c r="BD45" s="214">
        <f t="shared" si="25"/>
        <v>0.15798291726336006</v>
      </c>
      <c r="BE45" s="214">
        <f t="shared" si="22"/>
        <v>3.1716000000000005E-3</v>
      </c>
      <c r="BF45" s="214">
        <f t="shared" si="22"/>
        <v>1.8636E-2</v>
      </c>
      <c r="BG45" s="214">
        <f t="shared" si="22"/>
        <v>1.3846153846153847E-2</v>
      </c>
      <c r="BH45" s="214">
        <f t="shared" si="22"/>
        <v>2.3538000000000003E-2</v>
      </c>
      <c r="BI45" s="214">
        <f t="shared" si="22"/>
        <v>0</v>
      </c>
      <c r="BJ45" s="214">
        <f t="shared" si="22"/>
        <v>2.0712000000000001E-2</v>
      </c>
      <c r="BK45" s="214">
        <f t="shared" si="22"/>
        <v>9.6360000000000022E-3</v>
      </c>
      <c r="BL45" s="214">
        <f t="shared" si="22"/>
        <v>1.1201448960000001E-2</v>
      </c>
      <c r="BM45" s="214">
        <f t="shared" si="22"/>
        <v>5.5425974999999988E-2</v>
      </c>
      <c r="BN45" s="214">
        <f t="shared" si="22"/>
        <v>6.8260714285714286E-2</v>
      </c>
      <c r="BO45" s="214">
        <f t="shared" si="22"/>
        <v>4.1778000000000003E-2</v>
      </c>
      <c r="BP45" s="214">
        <f t="shared" si="22"/>
        <v>2.9531999999999999E-2</v>
      </c>
      <c r="BQ45" s="214">
        <f t="shared" si="22"/>
        <v>4.1460000000000004E-2</v>
      </c>
      <c r="BR45" s="214">
        <f t="shared" si="24"/>
        <v>3.01084E-2</v>
      </c>
      <c r="BS45" s="214">
        <f t="shared" si="24"/>
        <v>0</v>
      </c>
      <c r="BT45" s="214">
        <f t="shared" si="24"/>
        <v>0</v>
      </c>
      <c r="BU45" s="214">
        <f t="shared" si="24"/>
        <v>0</v>
      </c>
      <c r="BV45" s="214">
        <f t="shared" si="24"/>
        <v>0</v>
      </c>
      <c r="BW45" s="214">
        <f t="shared" si="24"/>
        <v>0</v>
      </c>
      <c r="BX45" s="214">
        <f t="shared" si="24"/>
        <v>0</v>
      </c>
      <c r="BY45" s="214">
        <f t="shared" si="24"/>
        <v>0</v>
      </c>
      <c r="BZ45" s="214">
        <f t="shared" si="24"/>
        <v>0</v>
      </c>
      <c r="CA45" s="295">
        <f t="shared" si="16"/>
        <v>1.3748126774058782</v>
      </c>
    </row>
    <row r="46" spans="2:79" s="159" customFormat="1" x14ac:dyDescent="0.25">
      <c r="B46" s="257">
        <f t="shared" si="17"/>
        <v>26</v>
      </c>
      <c r="C46" s="255">
        <f t="shared" si="18"/>
        <v>46081</v>
      </c>
      <c r="D46" s="214">
        <f t="shared" si="27"/>
        <v>0.12610682879999999</v>
      </c>
      <c r="E46" s="214">
        <f t="shared" si="27"/>
        <v>4.2403211699999985E-2</v>
      </c>
      <c r="F46" s="214">
        <f t="shared" si="27"/>
        <v>6.2106972942857129E-2</v>
      </c>
      <c r="G46" s="214">
        <f t="shared" si="27"/>
        <v>0</v>
      </c>
      <c r="H46" s="214">
        <f t="shared" si="27"/>
        <v>3.4380000000000001E-3</v>
      </c>
      <c r="I46" s="214">
        <f t="shared" si="27"/>
        <v>5.352E-3</v>
      </c>
      <c r="J46" s="214">
        <f t="shared" si="27"/>
        <v>5.7348E-3</v>
      </c>
      <c r="K46" s="214">
        <f t="shared" si="27"/>
        <v>5.9363999999999997E-3</v>
      </c>
      <c r="L46" s="214">
        <f t="shared" si="27"/>
        <v>3.9779999999999998E-3</v>
      </c>
      <c r="M46" s="214">
        <f t="shared" si="27"/>
        <v>4.9500000000000004E-3</v>
      </c>
      <c r="N46" s="214">
        <f t="shared" si="27"/>
        <v>4.50000036E-3</v>
      </c>
      <c r="O46" s="214">
        <f t="shared" si="27"/>
        <v>4.7340000000000004E-3</v>
      </c>
      <c r="P46" s="214">
        <f t="shared" si="27"/>
        <v>3.3600000000000001E-3</v>
      </c>
      <c r="Q46" s="214">
        <f t="shared" si="27"/>
        <v>1.9068000000000002E-2</v>
      </c>
      <c r="R46" s="214">
        <f t="shared" si="27"/>
        <v>9.0767999999999995E-3</v>
      </c>
      <c r="S46" s="214">
        <f t="shared" si="27"/>
        <v>1.82988E-2</v>
      </c>
      <c r="T46" s="214">
        <f t="shared" si="26"/>
        <v>1.0198199999999999E-2</v>
      </c>
      <c r="U46" s="214">
        <f t="shared" si="26"/>
        <v>1.1309100000000001E-2</v>
      </c>
      <c r="V46" s="214">
        <f t="shared" si="26"/>
        <v>3.0287999999999999E-3</v>
      </c>
      <c r="W46" s="214">
        <f t="shared" si="26"/>
        <v>3.1740000000000002E-3</v>
      </c>
      <c r="X46" s="214">
        <f t="shared" si="26"/>
        <v>3.1380000000000002E-3</v>
      </c>
      <c r="Y46" s="214">
        <f t="shared" si="26"/>
        <v>2.4510000000000001E-3</v>
      </c>
      <c r="Z46" s="214">
        <f t="shared" si="26"/>
        <v>5.2620000000000002E-3</v>
      </c>
      <c r="AA46" s="214">
        <f t="shared" si="26"/>
        <v>4.4999999999999997E-3</v>
      </c>
      <c r="AB46" s="214">
        <f t="shared" si="26"/>
        <v>4.5684000000000002E-3</v>
      </c>
      <c r="AC46" s="214">
        <f t="shared" si="26"/>
        <v>2.8080000000000002E-3</v>
      </c>
      <c r="AD46" s="214">
        <f t="shared" si="26"/>
        <v>1.5780000000000002E-3</v>
      </c>
      <c r="AE46" s="214">
        <f t="shared" si="26"/>
        <v>4.95699E-2</v>
      </c>
      <c r="AF46" s="214">
        <f t="shared" si="26"/>
        <v>4.3060509327360025E-2</v>
      </c>
      <c r="AG46" s="214">
        <f t="shared" si="26"/>
        <v>3.873508933125E-2</v>
      </c>
      <c r="AH46" s="214">
        <f t="shared" si="26"/>
        <v>2.8860000000000005E-3</v>
      </c>
      <c r="AI46" s="214">
        <f t="shared" si="26"/>
        <v>0</v>
      </c>
      <c r="AJ46" s="214">
        <f t="shared" si="26"/>
        <v>4.0140000000000002E-3</v>
      </c>
      <c r="AK46" s="214">
        <f t="shared" si="26"/>
        <v>0</v>
      </c>
      <c r="AL46" s="214">
        <f t="shared" si="26"/>
        <v>3.4164E-3</v>
      </c>
      <c r="AM46" s="214">
        <f t="shared" si="26"/>
        <v>4.1580000000000002E-3</v>
      </c>
      <c r="AN46" s="214">
        <f t="shared" si="26"/>
        <v>7.3764E-3</v>
      </c>
      <c r="AO46" s="214">
        <f t="shared" si="26"/>
        <v>5.8246800000000005E-3</v>
      </c>
      <c r="AP46" s="214">
        <f t="shared" si="26"/>
        <v>5.3576298160714277E-2</v>
      </c>
      <c r="AQ46" s="214">
        <f t="shared" si="26"/>
        <v>0</v>
      </c>
      <c r="AR46" s="214">
        <f t="shared" si="26"/>
        <v>7.4271599999999995E-3</v>
      </c>
      <c r="AS46" s="214">
        <f t="shared" si="26"/>
        <v>3.5639999999999999E-3</v>
      </c>
      <c r="AT46" s="214">
        <f t="shared" si="26"/>
        <v>3.4619999999999998E-3</v>
      </c>
      <c r="AU46" s="214">
        <f t="shared" si="26"/>
        <v>6.7080000000000004E-3</v>
      </c>
      <c r="AV46" s="214">
        <f t="shared" si="26"/>
        <v>6.6600000000000001E-3</v>
      </c>
      <c r="AW46" s="214">
        <f t="shared" si="26"/>
        <v>8.4180000000000001E-3</v>
      </c>
      <c r="AX46" s="214">
        <f t="shared" si="26"/>
        <v>4.5001604910714275E-2</v>
      </c>
      <c r="AY46" s="214">
        <f t="shared" si="26"/>
        <v>1.1856E-2</v>
      </c>
      <c r="AZ46" s="214">
        <f t="shared" si="25"/>
        <v>1.2239999999999999E-2</v>
      </c>
      <c r="BA46" s="214">
        <f t="shared" si="25"/>
        <v>5.0013775999999996E-2</v>
      </c>
      <c r="BB46" s="214">
        <f t="shared" si="25"/>
        <v>8.7882011607040025E-2</v>
      </c>
      <c r="BC46" s="214">
        <f t="shared" si="25"/>
        <v>2.2614324910714283E-2</v>
      </c>
      <c r="BD46" s="214">
        <f t="shared" si="25"/>
        <v>0.15798291726336006</v>
      </c>
      <c r="BE46" s="214">
        <f t="shared" si="22"/>
        <v>3.1716000000000005E-3</v>
      </c>
      <c r="BF46" s="214">
        <f t="shared" si="22"/>
        <v>1.8636E-2</v>
      </c>
      <c r="BG46" s="214">
        <f t="shared" si="22"/>
        <v>1.3846153846153847E-2</v>
      </c>
      <c r="BH46" s="214">
        <f t="shared" si="22"/>
        <v>2.3538000000000003E-2</v>
      </c>
      <c r="BI46" s="214">
        <f t="shared" si="22"/>
        <v>0</v>
      </c>
      <c r="BJ46" s="214">
        <f t="shared" si="22"/>
        <v>2.0712000000000001E-2</v>
      </c>
      <c r="BK46" s="214">
        <f t="shared" si="22"/>
        <v>9.6360000000000022E-3</v>
      </c>
      <c r="BL46" s="214">
        <f t="shared" si="22"/>
        <v>1.1201448960000001E-2</v>
      </c>
      <c r="BM46" s="214">
        <f t="shared" si="22"/>
        <v>5.5425974999999988E-2</v>
      </c>
      <c r="BN46" s="214">
        <f t="shared" si="22"/>
        <v>6.8260714285714286E-2</v>
      </c>
      <c r="BO46" s="214">
        <f t="shared" si="22"/>
        <v>4.1778000000000003E-2</v>
      </c>
      <c r="BP46" s="214">
        <f t="shared" si="22"/>
        <v>2.9531999999999999E-2</v>
      </c>
      <c r="BQ46" s="214">
        <f t="shared" si="22"/>
        <v>4.1460000000000004E-2</v>
      </c>
      <c r="BR46" s="214">
        <f t="shared" si="24"/>
        <v>3.01084E-2</v>
      </c>
      <c r="BS46" s="214">
        <f t="shared" si="24"/>
        <v>0</v>
      </c>
      <c r="BT46" s="214">
        <f t="shared" si="24"/>
        <v>0</v>
      </c>
      <c r="BU46" s="214">
        <f t="shared" si="24"/>
        <v>0</v>
      </c>
      <c r="BV46" s="214">
        <f t="shared" si="24"/>
        <v>0</v>
      </c>
      <c r="BW46" s="214">
        <f t="shared" si="24"/>
        <v>0</v>
      </c>
      <c r="BX46" s="214">
        <f t="shared" si="24"/>
        <v>0</v>
      </c>
      <c r="BY46" s="214">
        <f t="shared" si="24"/>
        <v>0</v>
      </c>
      <c r="BZ46" s="214">
        <f t="shared" si="24"/>
        <v>0</v>
      </c>
      <c r="CA46" s="295">
        <f t="shared" si="16"/>
        <v>1.3748126774058782</v>
      </c>
    </row>
    <row r="47" spans="2:79" s="159" customFormat="1" x14ac:dyDescent="0.25">
      <c r="B47" s="257">
        <f t="shared" si="17"/>
        <v>27</v>
      </c>
      <c r="C47" s="255">
        <f t="shared" si="18"/>
        <v>46112</v>
      </c>
      <c r="D47" s="214">
        <f t="shared" si="27"/>
        <v>0.12610682879999999</v>
      </c>
      <c r="E47" s="214">
        <f t="shared" si="27"/>
        <v>4.2403211699999985E-2</v>
      </c>
      <c r="F47" s="214">
        <f t="shared" si="27"/>
        <v>6.2106972942857129E-2</v>
      </c>
      <c r="G47" s="214">
        <f t="shared" si="27"/>
        <v>0</v>
      </c>
      <c r="H47" s="214">
        <f t="shared" si="27"/>
        <v>3.4380000000000001E-3</v>
      </c>
      <c r="I47" s="214">
        <f t="shared" si="27"/>
        <v>5.352E-3</v>
      </c>
      <c r="J47" s="214">
        <f t="shared" si="27"/>
        <v>5.7348E-3</v>
      </c>
      <c r="K47" s="214">
        <f t="shared" si="27"/>
        <v>5.9363999999999997E-3</v>
      </c>
      <c r="L47" s="214">
        <f t="shared" si="27"/>
        <v>3.9779999999999998E-3</v>
      </c>
      <c r="M47" s="214">
        <f t="shared" si="27"/>
        <v>4.9500000000000004E-3</v>
      </c>
      <c r="N47" s="214">
        <f t="shared" si="27"/>
        <v>4.50000036E-3</v>
      </c>
      <c r="O47" s="214">
        <f t="shared" si="27"/>
        <v>4.7340000000000004E-3</v>
      </c>
      <c r="P47" s="214">
        <f t="shared" si="27"/>
        <v>3.3600000000000001E-3</v>
      </c>
      <c r="Q47" s="214">
        <f t="shared" si="27"/>
        <v>1.9068000000000002E-2</v>
      </c>
      <c r="R47" s="214">
        <f t="shared" si="27"/>
        <v>9.0767999999999995E-3</v>
      </c>
      <c r="S47" s="214">
        <f t="shared" si="27"/>
        <v>1.82988E-2</v>
      </c>
      <c r="T47" s="214">
        <f t="shared" si="26"/>
        <v>1.0198199999999999E-2</v>
      </c>
      <c r="U47" s="214">
        <f t="shared" si="26"/>
        <v>1.1309100000000001E-2</v>
      </c>
      <c r="V47" s="214">
        <f t="shared" si="26"/>
        <v>3.0287999999999999E-3</v>
      </c>
      <c r="W47" s="214">
        <f t="shared" si="26"/>
        <v>3.1740000000000002E-3</v>
      </c>
      <c r="X47" s="214">
        <f t="shared" si="26"/>
        <v>3.1380000000000002E-3</v>
      </c>
      <c r="Y47" s="214">
        <f t="shared" si="26"/>
        <v>2.4510000000000001E-3</v>
      </c>
      <c r="Z47" s="214">
        <f t="shared" si="26"/>
        <v>5.2620000000000002E-3</v>
      </c>
      <c r="AA47" s="214">
        <f t="shared" si="26"/>
        <v>4.4999999999999997E-3</v>
      </c>
      <c r="AB47" s="214">
        <f t="shared" si="26"/>
        <v>4.5684000000000002E-3</v>
      </c>
      <c r="AC47" s="214">
        <f t="shared" si="26"/>
        <v>2.8080000000000002E-3</v>
      </c>
      <c r="AD47" s="214">
        <f t="shared" si="26"/>
        <v>1.5780000000000002E-3</v>
      </c>
      <c r="AE47" s="214">
        <f t="shared" si="26"/>
        <v>4.95699E-2</v>
      </c>
      <c r="AF47" s="214">
        <f t="shared" si="26"/>
        <v>4.3060509327360025E-2</v>
      </c>
      <c r="AG47" s="214">
        <f t="shared" si="26"/>
        <v>3.873508933125E-2</v>
      </c>
      <c r="AH47" s="214">
        <f t="shared" si="26"/>
        <v>2.8860000000000005E-3</v>
      </c>
      <c r="AI47" s="214">
        <f t="shared" si="26"/>
        <v>0</v>
      </c>
      <c r="AJ47" s="214">
        <f t="shared" si="26"/>
        <v>4.0140000000000002E-3</v>
      </c>
      <c r="AK47" s="214">
        <f t="shared" si="26"/>
        <v>0</v>
      </c>
      <c r="AL47" s="214">
        <f t="shared" si="26"/>
        <v>3.4164E-3</v>
      </c>
      <c r="AM47" s="214">
        <f t="shared" si="26"/>
        <v>4.1580000000000002E-3</v>
      </c>
      <c r="AN47" s="214">
        <f t="shared" si="26"/>
        <v>7.3764E-3</v>
      </c>
      <c r="AO47" s="214">
        <f t="shared" si="26"/>
        <v>5.8246800000000005E-3</v>
      </c>
      <c r="AP47" s="214">
        <f t="shared" si="26"/>
        <v>5.3576298160714277E-2</v>
      </c>
      <c r="AQ47" s="214">
        <f t="shared" si="26"/>
        <v>0</v>
      </c>
      <c r="AR47" s="214">
        <f t="shared" si="26"/>
        <v>7.4271599999999995E-3</v>
      </c>
      <c r="AS47" s="214">
        <f t="shared" si="26"/>
        <v>3.5639999999999999E-3</v>
      </c>
      <c r="AT47" s="214">
        <f t="shared" si="26"/>
        <v>3.4619999999999998E-3</v>
      </c>
      <c r="AU47" s="214">
        <f t="shared" si="26"/>
        <v>6.7080000000000004E-3</v>
      </c>
      <c r="AV47" s="214">
        <f t="shared" si="26"/>
        <v>6.6600000000000001E-3</v>
      </c>
      <c r="AW47" s="214">
        <f t="shared" si="26"/>
        <v>8.4180000000000001E-3</v>
      </c>
      <c r="AX47" s="214">
        <f t="shared" si="26"/>
        <v>4.5001604910714275E-2</v>
      </c>
      <c r="AY47" s="214">
        <f t="shared" si="26"/>
        <v>1.1856E-2</v>
      </c>
      <c r="AZ47" s="214">
        <f t="shared" si="25"/>
        <v>1.2239999999999999E-2</v>
      </c>
      <c r="BA47" s="214">
        <f t="shared" si="25"/>
        <v>5.0013775999999996E-2</v>
      </c>
      <c r="BB47" s="214">
        <f t="shared" si="25"/>
        <v>8.7882011607040025E-2</v>
      </c>
      <c r="BC47" s="214">
        <f t="shared" si="25"/>
        <v>2.2614324910714283E-2</v>
      </c>
      <c r="BD47" s="214">
        <f t="shared" si="25"/>
        <v>0.15798291726336006</v>
      </c>
      <c r="BE47" s="214">
        <f t="shared" si="22"/>
        <v>3.1716000000000005E-3</v>
      </c>
      <c r="BF47" s="214">
        <f t="shared" si="22"/>
        <v>1.8636E-2</v>
      </c>
      <c r="BG47" s="214">
        <f t="shared" si="22"/>
        <v>1.3846153846153847E-2</v>
      </c>
      <c r="BH47" s="214">
        <f t="shared" si="22"/>
        <v>2.3538000000000003E-2</v>
      </c>
      <c r="BI47" s="214">
        <f t="shared" si="22"/>
        <v>0</v>
      </c>
      <c r="BJ47" s="214">
        <f t="shared" si="22"/>
        <v>2.0712000000000001E-2</v>
      </c>
      <c r="BK47" s="214">
        <f t="shared" si="22"/>
        <v>9.6360000000000022E-3</v>
      </c>
      <c r="BL47" s="214">
        <f t="shared" si="22"/>
        <v>1.1201448960000001E-2</v>
      </c>
      <c r="BM47" s="214">
        <f t="shared" si="22"/>
        <v>5.5425974999999988E-2</v>
      </c>
      <c r="BN47" s="214">
        <f t="shared" si="22"/>
        <v>6.8260714285714286E-2</v>
      </c>
      <c r="BO47" s="214">
        <f t="shared" si="22"/>
        <v>4.1778000000000003E-2</v>
      </c>
      <c r="BP47" s="214">
        <f t="shared" si="22"/>
        <v>2.9531999999999999E-2</v>
      </c>
      <c r="BQ47" s="214">
        <f t="shared" si="22"/>
        <v>4.1460000000000004E-2</v>
      </c>
      <c r="BR47" s="214">
        <f t="shared" si="22"/>
        <v>3.01084E-2</v>
      </c>
      <c r="BS47" s="214">
        <f t="shared" si="22"/>
        <v>0</v>
      </c>
      <c r="BT47" s="214">
        <f t="shared" si="22"/>
        <v>0</v>
      </c>
      <c r="BU47" s="214">
        <f t="shared" si="24"/>
        <v>0</v>
      </c>
      <c r="BV47" s="214">
        <f t="shared" si="24"/>
        <v>0</v>
      </c>
      <c r="BW47" s="214">
        <f t="shared" si="24"/>
        <v>0</v>
      </c>
      <c r="BX47" s="214">
        <f t="shared" si="24"/>
        <v>0</v>
      </c>
      <c r="BY47" s="214">
        <f t="shared" si="24"/>
        <v>0</v>
      </c>
      <c r="BZ47" s="214">
        <f t="shared" si="24"/>
        <v>0</v>
      </c>
      <c r="CA47" s="295">
        <f t="shared" si="16"/>
        <v>1.3748126774058782</v>
      </c>
    </row>
    <row r="48" spans="2:79" s="159" customFormat="1" x14ac:dyDescent="0.25">
      <c r="B48" s="257">
        <f t="shared" si="17"/>
        <v>28</v>
      </c>
      <c r="C48" s="255">
        <f t="shared" si="18"/>
        <v>46142</v>
      </c>
      <c r="D48" s="214">
        <f t="shared" si="27"/>
        <v>0.12610682879999999</v>
      </c>
      <c r="E48" s="214">
        <f t="shared" si="27"/>
        <v>4.2403211699999985E-2</v>
      </c>
      <c r="F48" s="214">
        <f t="shared" si="27"/>
        <v>6.2106972942857129E-2</v>
      </c>
      <c r="G48" s="214">
        <f t="shared" si="27"/>
        <v>0</v>
      </c>
      <c r="H48" s="214">
        <f t="shared" si="27"/>
        <v>3.4380000000000001E-3</v>
      </c>
      <c r="I48" s="214">
        <f t="shared" si="27"/>
        <v>5.352E-3</v>
      </c>
      <c r="J48" s="214">
        <f t="shared" si="27"/>
        <v>5.7348E-3</v>
      </c>
      <c r="K48" s="214">
        <f t="shared" si="27"/>
        <v>5.9363999999999997E-3</v>
      </c>
      <c r="L48" s="214">
        <f t="shared" si="27"/>
        <v>3.9779999999999998E-3</v>
      </c>
      <c r="M48" s="214">
        <f t="shared" si="27"/>
        <v>4.9500000000000004E-3</v>
      </c>
      <c r="N48" s="214">
        <f t="shared" si="27"/>
        <v>4.50000036E-3</v>
      </c>
      <c r="O48" s="214">
        <f t="shared" si="27"/>
        <v>4.7340000000000004E-3</v>
      </c>
      <c r="P48" s="214">
        <f t="shared" si="27"/>
        <v>3.3600000000000001E-3</v>
      </c>
      <c r="Q48" s="214">
        <f t="shared" si="27"/>
        <v>1.9068000000000002E-2</v>
      </c>
      <c r="R48" s="214">
        <f t="shared" si="27"/>
        <v>9.0767999999999995E-3</v>
      </c>
      <c r="S48" s="214">
        <f t="shared" si="27"/>
        <v>1.82988E-2</v>
      </c>
      <c r="T48" s="214">
        <f t="shared" si="26"/>
        <v>1.0198199999999999E-2</v>
      </c>
      <c r="U48" s="214">
        <f t="shared" si="26"/>
        <v>1.1309100000000001E-2</v>
      </c>
      <c r="V48" s="214">
        <f t="shared" si="26"/>
        <v>3.0287999999999999E-3</v>
      </c>
      <c r="W48" s="214">
        <f t="shared" si="26"/>
        <v>3.1740000000000002E-3</v>
      </c>
      <c r="X48" s="214">
        <f t="shared" si="26"/>
        <v>3.1380000000000002E-3</v>
      </c>
      <c r="Y48" s="214">
        <f t="shared" si="26"/>
        <v>2.4510000000000001E-3</v>
      </c>
      <c r="Z48" s="214">
        <f t="shared" si="26"/>
        <v>5.2620000000000002E-3</v>
      </c>
      <c r="AA48" s="214">
        <f t="shared" si="26"/>
        <v>4.4999999999999997E-3</v>
      </c>
      <c r="AB48" s="214">
        <f t="shared" si="26"/>
        <v>4.5684000000000002E-3</v>
      </c>
      <c r="AC48" s="214">
        <f t="shared" si="26"/>
        <v>2.8080000000000002E-3</v>
      </c>
      <c r="AD48" s="214">
        <f t="shared" si="26"/>
        <v>1.5780000000000002E-3</v>
      </c>
      <c r="AE48" s="214">
        <f t="shared" si="26"/>
        <v>4.95699E-2</v>
      </c>
      <c r="AF48" s="214">
        <f t="shared" si="26"/>
        <v>4.3060509327360025E-2</v>
      </c>
      <c r="AG48" s="214">
        <f t="shared" si="26"/>
        <v>3.873508933125E-2</v>
      </c>
      <c r="AH48" s="214">
        <f t="shared" si="26"/>
        <v>2.8860000000000005E-3</v>
      </c>
      <c r="AI48" s="214">
        <f t="shared" si="26"/>
        <v>0</v>
      </c>
      <c r="AJ48" s="214">
        <f t="shared" si="26"/>
        <v>4.0140000000000002E-3</v>
      </c>
      <c r="AK48" s="214">
        <f t="shared" si="26"/>
        <v>0</v>
      </c>
      <c r="AL48" s="214">
        <f t="shared" si="26"/>
        <v>3.4164E-3</v>
      </c>
      <c r="AM48" s="214">
        <f t="shared" si="26"/>
        <v>4.1580000000000002E-3</v>
      </c>
      <c r="AN48" s="214">
        <f t="shared" si="26"/>
        <v>7.3764E-3</v>
      </c>
      <c r="AO48" s="214">
        <f t="shared" si="26"/>
        <v>5.8246800000000005E-3</v>
      </c>
      <c r="AP48" s="214">
        <f t="shared" si="26"/>
        <v>5.3576298160714277E-2</v>
      </c>
      <c r="AQ48" s="214">
        <f t="shared" si="26"/>
        <v>0</v>
      </c>
      <c r="AR48" s="214">
        <f t="shared" si="26"/>
        <v>7.4271599999999995E-3</v>
      </c>
      <c r="AS48" s="214">
        <f t="shared" si="26"/>
        <v>3.5639999999999999E-3</v>
      </c>
      <c r="AT48" s="214">
        <f t="shared" si="26"/>
        <v>3.4619999999999998E-3</v>
      </c>
      <c r="AU48" s="214">
        <f t="shared" si="26"/>
        <v>6.7080000000000004E-3</v>
      </c>
      <c r="AV48" s="214">
        <f t="shared" si="26"/>
        <v>6.6600000000000001E-3</v>
      </c>
      <c r="AW48" s="214">
        <f t="shared" si="26"/>
        <v>8.4180000000000001E-3</v>
      </c>
      <c r="AX48" s="214">
        <f t="shared" si="26"/>
        <v>4.5001604910714275E-2</v>
      </c>
      <c r="AY48" s="214">
        <f t="shared" si="26"/>
        <v>1.1856E-2</v>
      </c>
      <c r="AZ48" s="214">
        <f t="shared" si="25"/>
        <v>1.2239999999999999E-2</v>
      </c>
      <c r="BA48" s="214">
        <f t="shared" si="25"/>
        <v>5.0013775999999996E-2</v>
      </c>
      <c r="BB48" s="214">
        <f t="shared" si="25"/>
        <v>8.7882011607040025E-2</v>
      </c>
      <c r="BC48" s="214">
        <f t="shared" si="25"/>
        <v>2.2614324910714283E-2</v>
      </c>
      <c r="BD48" s="214">
        <f t="shared" si="25"/>
        <v>0.15798291726336006</v>
      </c>
      <c r="BE48" s="214">
        <f t="shared" si="22"/>
        <v>3.1716000000000005E-3</v>
      </c>
      <c r="BF48" s="214">
        <f t="shared" si="22"/>
        <v>1.8636E-2</v>
      </c>
      <c r="BG48" s="214">
        <f t="shared" si="22"/>
        <v>1.3846153846153847E-2</v>
      </c>
      <c r="BH48" s="214">
        <f t="shared" si="22"/>
        <v>2.3538000000000003E-2</v>
      </c>
      <c r="BI48" s="214">
        <f t="shared" si="22"/>
        <v>0</v>
      </c>
      <c r="BJ48" s="214">
        <f t="shared" si="22"/>
        <v>2.0712000000000001E-2</v>
      </c>
      <c r="BK48" s="214">
        <f t="shared" si="22"/>
        <v>9.6360000000000022E-3</v>
      </c>
      <c r="BL48" s="214">
        <f t="shared" si="22"/>
        <v>1.1201448960000001E-2</v>
      </c>
      <c r="BM48" s="214">
        <f t="shared" si="22"/>
        <v>5.5425974999999988E-2</v>
      </c>
      <c r="BN48" s="214">
        <f t="shared" si="22"/>
        <v>6.8260714285714286E-2</v>
      </c>
      <c r="BO48" s="214">
        <f t="shared" si="22"/>
        <v>4.1778000000000003E-2</v>
      </c>
      <c r="BP48" s="214">
        <f t="shared" si="22"/>
        <v>2.9531999999999999E-2</v>
      </c>
      <c r="BQ48" s="214">
        <f t="shared" si="22"/>
        <v>4.1460000000000004E-2</v>
      </c>
      <c r="BR48" s="214">
        <f t="shared" si="22"/>
        <v>3.01084E-2</v>
      </c>
      <c r="BS48" s="214">
        <f t="shared" si="22"/>
        <v>0</v>
      </c>
      <c r="BT48" s="214">
        <f t="shared" si="22"/>
        <v>0</v>
      </c>
      <c r="BU48" s="214">
        <f t="shared" si="24"/>
        <v>0</v>
      </c>
      <c r="BV48" s="214">
        <f t="shared" si="24"/>
        <v>0</v>
      </c>
      <c r="BW48" s="214">
        <f t="shared" si="24"/>
        <v>0</v>
      </c>
      <c r="BX48" s="214">
        <f t="shared" si="24"/>
        <v>0</v>
      </c>
      <c r="BY48" s="214">
        <f t="shared" si="24"/>
        <v>0</v>
      </c>
      <c r="BZ48" s="214">
        <f t="shared" si="24"/>
        <v>0</v>
      </c>
      <c r="CA48" s="295">
        <f t="shared" si="16"/>
        <v>1.3748126774058782</v>
      </c>
    </row>
    <row r="49" spans="2:79" s="159" customFormat="1" x14ac:dyDescent="0.25">
      <c r="B49" s="257">
        <f t="shared" si="17"/>
        <v>29</v>
      </c>
      <c r="C49" s="255">
        <f t="shared" si="18"/>
        <v>46173</v>
      </c>
      <c r="D49" s="214">
        <f t="shared" si="27"/>
        <v>0.12610682879999999</v>
      </c>
      <c r="E49" s="214">
        <f t="shared" si="27"/>
        <v>4.2403211699999985E-2</v>
      </c>
      <c r="F49" s="214">
        <f t="shared" si="27"/>
        <v>6.2106972942857129E-2</v>
      </c>
      <c r="G49" s="214">
        <f t="shared" si="27"/>
        <v>0</v>
      </c>
      <c r="H49" s="214">
        <f t="shared" si="27"/>
        <v>3.4380000000000001E-3</v>
      </c>
      <c r="I49" s="214">
        <f t="shared" si="27"/>
        <v>5.352E-3</v>
      </c>
      <c r="J49" s="214">
        <f t="shared" si="27"/>
        <v>5.7348E-3</v>
      </c>
      <c r="K49" s="214">
        <f t="shared" si="27"/>
        <v>5.9363999999999997E-3</v>
      </c>
      <c r="L49" s="214">
        <f t="shared" si="27"/>
        <v>3.9779999999999998E-3</v>
      </c>
      <c r="M49" s="214">
        <f t="shared" si="27"/>
        <v>4.9500000000000004E-3</v>
      </c>
      <c r="N49" s="214">
        <f t="shared" si="27"/>
        <v>4.50000036E-3</v>
      </c>
      <c r="O49" s="214">
        <f t="shared" si="27"/>
        <v>4.7340000000000004E-3</v>
      </c>
      <c r="P49" s="214">
        <f t="shared" si="27"/>
        <v>3.3600000000000001E-3</v>
      </c>
      <c r="Q49" s="214">
        <f t="shared" si="27"/>
        <v>1.9068000000000002E-2</v>
      </c>
      <c r="R49" s="214">
        <f t="shared" si="27"/>
        <v>9.0767999999999995E-3</v>
      </c>
      <c r="S49" s="214">
        <f t="shared" si="27"/>
        <v>1.82988E-2</v>
      </c>
      <c r="T49" s="214">
        <f t="shared" si="26"/>
        <v>1.0198199999999999E-2</v>
      </c>
      <c r="U49" s="214">
        <f t="shared" si="26"/>
        <v>1.1309100000000001E-2</v>
      </c>
      <c r="V49" s="214">
        <f t="shared" si="26"/>
        <v>3.0287999999999999E-3</v>
      </c>
      <c r="W49" s="214">
        <f t="shared" si="26"/>
        <v>3.1740000000000002E-3</v>
      </c>
      <c r="X49" s="214">
        <f t="shared" si="26"/>
        <v>3.1380000000000002E-3</v>
      </c>
      <c r="Y49" s="214">
        <f t="shared" si="26"/>
        <v>2.4510000000000001E-3</v>
      </c>
      <c r="Z49" s="214">
        <f t="shared" si="26"/>
        <v>5.2620000000000002E-3</v>
      </c>
      <c r="AA49" s="214">
        <f t="shared" si="26"/>
        <v>4.4999999999999997E-3</v>
      </c>
      <c r="AB49" s="214">
        <f t="shared" si="26"/>
        <v>4.5684000000000002E-3</v>
      </c>
      <c r="AC49" s="214">
        <f t="shared" si="26"/>
        <v>2.8080000000000002E-3</v>
      </c>
      <c r="AD49" s="214">
        <f t="shared" si="26"/>
        <v>1.5780000000000002E-3</v>
      </c>
      <c r="AE49" s="214">
        <f t="shared" si="26"/>
        <v>4.95699E-2</v>
      </c>
      <c r="AF49" s="214">
        <f t="shared" si="26"/>
        <v>4.3060509327360025E-2</v>
      </c>
      <c r="AG49" s="214">
        <f t="shared" si="26"/>
        <v>3.873508933125E-2</v>
      </c>
      <c r="AH49" s="214">
        <f t="shared" si="26"/>
        <v>2.8860000000000005E-3</v>
      </c>
      <c r="AI49" s="214">
        <f t="shared" si="26"/>
        <v>0</v>
      </c>
      <c r="AJ49" s="214">
        <f t="shared" si="26"/>
        <v>4.0140000000000002E-3</v>
      </c>
      <c r="AK49" s="214">
        <f t="shared" si="26"/>
        <v>0</v>
      </c>
      <c r="AL49" s="214">
        <f t="shared" si="26"/>
        <v>3.4164E-3</v>
      </c>
      <c r="AM49" s="214">
        <f t="shared" si="26"/>
        <v>4.1580000000000002E-3</v>
      </c>
      <c r="AN49" s="214">
        <f t="shared" si="26"/>
        <v>7.3764E-3</v>
      </c>
      <c r="AO49" s="214">
        <f t="shared" si="26"/>
        <v>5.8246800000000005E-3</v>
      </c>
      <c r="AP49" s="214">
        <f t="shared" si="26"/>
        <v>5.3576298160714277E-2</v>
      </c>
      <c r="AQ49" s="214">
        <f t="shared" si="26"/>
        <v>0</v>
      </c>
      <c r="AR49" s="214">
        <f t="shared" si="26"/>
        <v>7.4271599999999995E-3</v>
      </c>
      <c r="AS49" s="214">
        <f t="shared" si="26"/>
        <v>3.5639999999999999E-3</v>
      </c>
      <c r="AT49" s="214">
        <f t="shared" si="26"/>
        <v>3.4619999999999998E-3</v>
      </c>
      <c r="AU49" s="214">
        <f t="shared" si="26"/>
        <v>6.7080000000000004E-3</v>
      </c>
      <c r="AV49" s="214">
        <f t="shared" si="26"/>
        <v>6.6600000000000001E-3</v>
      </c>
      <c r="AW49" s="214">
        <f t="shared" si="26"/>
        <v>8.4180000000000001E-3</v>
      </c>
      <c r="AX49" s="214">
        <f t="shared" si="26"/>
        <v>4.5001604910714275E-2</v>
      </c>
      <c r="AY49" s="214">
        <f t="shared" ref="AQ49:BF64" si="28">IF(AND(MONTH($C49)-MONTH(AY$5)=0,MOD((YEAR(AY$5)-YEAR($C49)),3)=0),AY48*(1+AY$15),AY48)</f>
        <v>1.1856E-2</v>
      </c>
      <c r="AZ49" s="214">
        <f t="shared" si="25"/>
        <v>1.2239999999999999E-2</v>
      </c>
      <c r="BA49" s="214">
        <f t="shared" si="25"/>
        <v>5.0013775999999996E-2</v>
      </c>
      <c r="BB49" s="214">
        <f t="shared" si="25"/>
        <v>8.7882011607040025E-2</v>
      </c>
      <c r="BC49" s="214">
        <f t="shared" si="25"/>
        <v>2.2614324910714283E-2</v>
      </c>
      <c r="BD49" s="214">
        <f t="shared" si="25"/>
        <v>0.15798291726336006</v>
      </c>
      <c r="BE49" s="214">
        <f t="shared" si="22"/>
        <v>3.1716000000000005E-3</v>
      </c>
      <c r="BF49" s="214">
        <f t="shared" si="22"/>
        <v>1.8636E-2</v>
      </c>
      <c r="BG49" s="214">
        <f t="shared" si="22"/>
        <v>1.3846153846153847E-2</v>
      </c>
      <c r="BH49" s="214">
        <f t="shared" si="22"/>
        <v>2.3538000000000003E-2</v>
      </c>
      <c r="BI49" s="214">
        <f t="shared" si="22"/>
        <v>0</v>
      </c>
      <c r="BJ49" s="214">
        <f t="shared" si="22"/>
        <v>2.0712000000000001E-2</v>
      </c>
      <c r="BK49" s="214">
        <f t="shared" si="22"/>
        <v>9.6360000000000022E-3</v>
      </c>
      <c r="BL49" s="214">
        <f t="shared" si="22"/>
        <v>1.1201448960000001E-2</v>
      </c>
      <c r="BM49" s="214">
        <f t="shared" si="22"/>
        <v>5.5425974999999988E-2</v>
      </c>
      <c r="BN49" s="214">
        <f t="shared" si="22"/>
        <v>6.8260714285714286E-2</v>
      </c>
      <c r="BO49" s="214">
        <f t="shared" si="22"/>
        <v>4.1778000000000003E-2</v>
      </c>
      <c r="BP49" s="214">
        <f t="shared" si="22"/>
        <v>2.9531999999999999E-2</v>
      </c>
      <c r="BQ49" s="214">
        <f t="shared" si="22"/>
        <v>4.1460000000000004E-2</v>
      </c>
      <c r="BR49" s="214">
        <f t="shared" si="22"/>
        <v>3.01084E-2</v>
      </c>
      <c r="BS49" s="214">
        <f t="shared" si="22"/>
        <v>0</v>
      </c>
      <c r="BT49" s="214">
        <f t="shared" si="22"/>
        <v>0</v>
      </c>
      <c r="BU49" s="214">
        <f t="shared" si="24"/>
        <v>0</v>
      </c>
      <c r="BV49" s="214">
        <f t="shared" si="24"/>
        <v>0</v>
      </c>
      <c r="BW49" s="214">
        <f t="shared" si="24"/>
        <v>0</v>
      </c>
      <c r="BX49" s="214">
        <f t="shared" si="24"/>
        <v>0</v>
      </c>
      <c r="BY49" s="214">
        <f t="shared" si="24"/>
        <v>0</v>
      </c>
      <c r="BZ49" s="214">
        <f t="shared" si="24"/>
        <v>0</v>
      </c>
      <c r="CA49" s="295">
        <f t="shared" si="16"/>
        <v>1.3748126774058782</v>
      </c>
    </row>
    <row r="50" spans="2:79" s="159" customFormat="1" x14ac:dyDescent="0.25">
      <c r="B50" s="257">
        <f t="shared" si="17"/>
        <v>30</v>
      </c>
      <c r="C50" s="255">
        <f t="shared" si="18"/>
        <v>46203</v>
      </c>
      <c r="D50" s="214">
        <f t="shared" si="27"/>
        <v>0.12610682879999999</v>
      </c>
      <c r="E50" s="214">
        <f t="shared" si="27"/>
        <v>4.2403211699999985E-2</v>
      </c>
      <c r="F50" s="214">
        <f t="shared" si="27"/>
        <v>6.2106972942857129E-2</v>
      </c>
      <c r="G50" s="214">
        <f t="shared" si="27"/>
        <v>0</v>
      </c>
      <c r="H50" s="214">
        <f t="shared" si="27"/>
        <v>3.4380000000000001E-3</v>
      </c>
      <c r="I50" s="214">
        <f t="shared" si="27"/>
        <v>5.352E-3</v>
      </c>
      <c r="J50" s="214">
        <f t="shared" si="27"/>
        <v>5.7348E-3</v>
      </c>
      <c r="K50" s="214">
        <f t="shared" si="27"/>
        <v>5.9363999999999997E-3</v>
      </c>
      <c r="L50" s="214">
        <f t="shared" si="27"/>
        <v>3.9779999999999998E-3</v>
      </c>
      <c r="M50" s="214">
        <f t="shared" si="27"/>
        <v>4.9500000000000004E-3</v>
      </c>
      <c r="N50" s="214">
        <f t="shared" si="27"/>
        <v>4.50000036E-3</v>
      </c>
      <c r="O50" s="214">
        <f t="shared" si="27"/>
        <v>4.7340000000000004E-3</v>
      </c>
      <c r="P50" s="214">
        <f t="shared" si="27"/>
        <v>3.3600000000000001E-3</v>
      </c>
      <c r="Q50" s="214">
        <f t="shared" si="27"/>
        <v>1.9068000000000002E-2</v>
      </c>
      <c r="R50" s="214">
        <f t="shared" si="27"/>
        <v>9.0767999999999995E-3</v>
      </c>
      <c r="S50" s="214">
        <f t="shared" si="27"/>
        <v>1.82988E-2</v>
      </c>
      <c r="T50" s="214">
        <f t="shared" ref="T50:AQ60" si="29">IF(AND(MONTH($C50)-MONTH(T$5)=0,MOD((YEAR(T$5)-YEAR($C50)),3)=0),T49*(1+T$15),T49)</f>
        <v>1.0198199999999999E-2</v>
      </c>
      <c r="U50" s="214">
        <f t="shared" si="29"/>
        <v>1.1309100000000001E-2</v>
      </c>
      <c r="V50" s="214">
        <f t="shared" si="29"/>
        <v>3.0287999999999999E-3</v>
      </c>
      <c r="W50" s="214">
        <f t="shared" si="29"/>
        <v>3.1740000000000002E-3</v>
      </c>
      <c r="X50" s="214">
        <f t="shared" si="29"/>
        <v>3.1380000000000002E-3</v>
      </c>
      <c r="Y50" s="214">
        <f t="shared" si="29"/>
        <v>2.4510000000000001E-3</v>
      </c>
      <c r="Z50" s="214">
        <f t="shared" si="29"/>
        <v>5.2620000000000002E-3</v>
      </c>
      <c r="AA50" s="214">
        <f t="shared" si="29"/>
        <v>4.4999999999999997E-3</v>
      </c>
      <c r="AB50" s="214">
        <f t="shared" si="29"/>
        <v>4.5684000000000002E-3</v>
      </c>
      <c r="AC50" s="214">
        <f t="shared" si="29"/>
        <v>2.8080000000000002E-3</v>
      </c>
      <c r="AD50" s="214">
        <f t="shared" si="29"/>
        <v>1.5780000000000002E-3</v>
      </c>
      <c r="AE50" s="214">
        <f t="shared" si="29"/>
        <v>5.7005384999999999E-2</v>
      </c>
      <c r="AF50" s="214">
        <f t="shared" si="29"/>
        <v>4.3060509327360025E-2</v>
      </c>
      <c r="AG50" s="214">
        <f t="shared" si="29"/>
        <v>3.873508933125E-2</v>
      </c>
      <c r="AH50" s="214">
        <f t="shared" si="29"/>
        <v>2.8860000000000005E-3</v>
      </c>
      <c r="AI50" s="214">
        <f t="shared" si="29"/>
        <v>0</v>
      </c>
      <c r="AJ50" s="214">
        <f t="shared" si="29"/>
        <v>4.0140000000000002E-3</v>
      </c>
      <c r="AK50" s="214">
        <f t="shared" si="29"/>
        <v>0</v>
      </c>
      <c r="AL50" s="214">
        <f t="shared" si="29"/>
        <v>3.4164E-3</v>
      </c>
      <c r="AM50" s="214">
        <f t="shared" si="29"/>
        <v>4.1580000000000002E-3</v>
      </c>
      <c r="AN50" s="214">
        <f t="shared" si="29"/>
        <v>7.3764E-3</v>
      </c>
      <c r="AO50" s="214">
        <f t="shared" si="29"/>
        <v>5.8246800000000005E-3</v>
      </c>
      <c r="AP50" s="214">
        <f t="shared" si="29"/>
        <v>5.3576298160714277E-2</v>
      </c>
      <c r="AQ50" s="214">
        <f t="shared" si="29"/>
        <v>0</v>
      </c>
      <c r="AR50" s="214">
        <f t="shared" si="28"/>
        <v>7.4271599999999995E-3</v>
      </c>
      <c r="AS50" s="214">
        <f t="shared" si="28"/>
        <v>3.5639999999999999E-3</v>
      </c>
      <c r="AT50" s="214">
        <f t="shared" si="28"/>
        <v>3.4619999999999998E-3</v>
      </c>
      <c r="AU50" s="214">
        <f t="shared" si="28"/>
        <v>6.7080000000000004E-3</v>
      </c>
      <c r="AV50" s="214">
        <f t="shared" si="28"/>
        <v>6.6600000000000001E-3</v>
      </c>
      <c r="AW50" s="214">
        <f t="shared" si="28"/>
        <v>8.4180000000000001E-3</v>
      </c>
      <c r="AX50" s="214">
        <f t="shared" si="28"/>
        <v>4.5001604910714275E-2</v>
      </c>
      <c r="AY50" s="214">
        <f t="shared" si="28"/>
        <v>1.1856E-2</v>
      </c>
      <c r="AZ50" s="214">
        <f t="shared" si="25"/>
        <v>1.2239999999999999E-2</v>
      </c>
      <c r="BA50" s="214">
        <f t="shared" si="25"/>
        <v>5.0013775999999996E-2</v>
      </c>
      <c r="BB50" s="214">
        <f t="shared" si="25"/>
        <v>8.7882011607040025E-2</v>
      </c>
      <c r="BC50" s="214">
        <f t="shared" si="25"/>
        <v>2.2614324910714283E-2</v>
      </c>
      <c r="BD50" s="214">
        <f t="shared" si="25"/>
        <v>0.15798291726336006</v>
      </c>
      <c r="BE50" s="214">
        <f t="shared" si="25"/>
        <v>3.1716000000000005E-3</v>
      </c>
      <c r="BF50" s="214">
        <f t="shared" si="25"/>
        <v>1.8636E-2</v>
      </c>
      <c r="BG50" s="214">
        <f t="shared" si="25"/>
        <v>1.3846153846153847E-2</v>
      </c>
      <c r="BH50" s="214">
        <f t="shared" si="25"/>
        <v>2.3538000000000003E-2</v>
      </c>
      <c r="BI50" s="214">
        <f t="shared" si="25"/>
        <v>0</v>
      </c>
      <c r="BJ50" s="214">
        <f t="shared" si="25"/>
        <v>2.0712000000000001E-2</v>
      </c>
      <c r="BK50" s="214">
        <f t="shared" si="25"/>
        <v>9.6360000000000022E-3</v>
      </c>
      <c r="BL50" s="214">
        <f t="shared" si="25"/>
        <v>1.1201448960000001E-2</v>
      </c>
      <c r="BM50" s="214">
        <f t="shared" si="25"/>
        <v>5.5425974999999988E-2</v>
      </c>
      <c r="BN50" s="214">
        <f t="shared" si="25"/>
        <v>6.8260714285714286E-2</v>
      </c>
      <c r="BO50" s="214">
        <f t="shared" si="25"/>
        <v>4.1778000000000003E-2</v>
      </c>
      <c r="BP50" s="214">
        <f t="shared" ref="BK50:BZ64" si="30">IF(AND(MONTH($C50)-MONTH(BP$5)=0,MOD((YEAR(BP$5)-YEAR($C50)),3)=0),BP49*(1+BP$15),BP49)</f>
        <v>2.9531999999999999E-2</v>
      </c>
      <c r="BQ50" s="214">
        <f t="shared" si="30"/>
        <v>4.1460000000000004E-2</v>
      </c>
      <c r="BR50" s="214">
        <f t="shared" si="30"/>
        <v>3.01084E-2</v>
      </c>
      <c r="BS50" s="214">
        <f t="shared" si="30"/>
        <v>0</v>
      </c>
      <c r="BT50" s="214">
        <f t="shared" si="30"/>
        <v>0</v>
      </c>
      <c r="BU50" s="214">
        <f t="shared" si="30"/>
        <v>0</v>
      </c>
      <c r="BV50" s="214">
        <f t="shared" si="30"/>
        <v>0</v>
      </c>
      <c r="BW50" s="214">
        <f t="shared" si="30"/>
        <v>0</v>
      </c>
      <c r="BX50" s="214">
        <f t="shared" si="30"/>
        <v>0</v>
      </c>
      <c r="BY50" s="214">
        <f t="shared" si="30"/>
        <v>0</v>
      </c>
      <c r="BZ50" s="214">
        <f t="shared" si="30"/>
        <v>0</v>
      </c>
      <c r="CA50" s="295">
        <f t="shared" si="16"/>
        <v>1.3822481624058782</v>
      </c>
    </row>
    <row r="51" spans="2:79" s="159" customFormat="1" x14ac:dyDescent="0.25">
      <c r="B51" s="257">
        <f t="shared" si="17"/>
        <v>31</v>
      </c>
      <c r="C51" s="255">
        <f t="shared" si="18"/>
        <v>46234</v>
      </c>
      <c r="D51" s="214">
        <f t="shared" si="27"/>
        <v>0.12610682879999999</v>
      </c>
      <c r="E51" s="214">
        <f t="shared" si="27"/>
        <v>4.2403211699999985E-2</v>
      </c>
      <c r="F51" s="214">
        <f t="shared" si="27"/>
        <v>6.2106972942857129E-2</v>
      </c>
      <c r="G51" s="214">
        <f t="shared" si="27"/>
        <v>0</v>
      </c>
      <c r="H51" s="214">
        <f t="shared" si="27"/>
        <v>3.4380000000000001E-3</v>
      </c>
      <c r="I51" s="214">
        <f t="shared" si="27"/>
        <v>5.352E-3</v>
      </c>
      <c r="J51" s="214">
        <f t="shared" si="27"/>
        <v>5.7348E-3</v>
      </c>
      <c r="K51" s="214">
        <f t="shared" si="27"/>
        <v>5.9363999999999997E-3</v>
      </c>
      <c r="L51" s="214">
        <f t="shared" si="27"/>
        <v>3.9779999999999998E-3</v>
      </c>
      <c r="M51" s="214">
        <f t="shared" si="27"/>
        <v>4.9500000000000004E-3</v>
      </c>
      <c r="N51" s="214">
        <f t="shared" si="27"/>
        <v>4.50000036E-3</v>
      </c>
      <c r="O51" s="214">
        <f t="shared" si="27"/>
        <v>4.7340000000000004E-3</v>
      </c>
      <c r="P51" s="214">
        <f t="shared" si="27"/>
        <v>3.3600000000000001E-3</v>
      </c>
      <c r="Q51" s="214">
        <f t="shared" si="27"/>
        <v>1.9068000000000002E-2</v>
      </c>
      <c r="R51" s="214">
        <f t="shared" si="27"/>
        <v>9.0767999999999995E-3</v>
      </c>
      <c r="S51" s="214">
        <f t="shared" si="27"/>
        <v>1.82988E-2</v>
      </c>
      <c r="T51" s="214">
        <f t="shared" si="29"/>
        <v>1.0198199999999999E-2</v>
      </c>
      <c r="U51" s="214">
        <f t="shared" si="29"/>
        <v>1.1309100000000001E-2</v>
      </c>
      <c r="V51" s="214">
        <f t="shared" si="29"/>
        <v>3.0287999999999999E-3</v>
      </c>
      <c r="W51" s="214">
        <f t="shared" si="29"/>
        <v>3.1740000000000002E-3</v>
      </c>
      <c r="X51" s="214">
        <f t="shared" si="29"/>
        <v>3.1380000000000002E-3</v>
      </c>
      <c r="Y51" s="214">
        <f t="shared" si="29"/>
        <v>2.4510000000000001E-3</v>
      </c>
      <c r="Z51" s="214">
        <f t="shared" si="29"/>
        <v>5.2620000000000002E-3</v>
      </c>
      <c r="AA51" s="214">
        <f t="shared" si="29"/>
        <v>4.4999999999999997E-3</v>
      </c>
      <c r="AB51" s="214">
        <f t="shared" si="29"/>
        <v>4.5684000000000002E-3</v>
      </c>
      <c r="AC51" s="214">
        <f t="shared" si="29"/>
        <v>2.8080000000000002E-3</v>
      </c>
      <c r="AD51" s="214">
        <f t="shared" si="29"/>
        <v>1.5780000000000002E-3</v>
      </c>
      <c r="AE51" s="214">
        <f t="shared" si="29"/>
        <v>5.7005384999999999E-2</v>
      </c>
      <c r="AF51" s="214">
        <f t="shared" si="29"/>
        <v>4.3060509327360025E-2</v>
      </c>
      <c r="AG51" s="214">
        <f t="shared" si="29"/>
        <v>3.873508933125E-2</v>
      </c>
      <c r="AH51" s="214">
        <f t="shared" si="29"/>
        <v>2.8860000000000005E-3</v>
      </c>
      <c r="AI51" s="214">
        <f t="shared" si="29"/>
        <v>0</v>
      </c>
      <c r="AJ51" s="214">
        <f t="shared" si="29"/>
        <v>4.0140000000000002E-3</v>
      </c>
      <c r="AK51" s="214">
        <f t="shared" si="29"/>
        <v>0</v>
      </c>
      <c r="AL51" s="214">
        <f t="shared" si="29"/>
        <v>3.4164E-3</v>
      </c>
      <c r="AM51" s="214">
        <f t="shared" si="29"/>
        <v>4.1580000000000002E-3</v>
      </c>
      <c r="AN51" s="214">
        <f t="shared" si="29"/>
        <v>7.3764E-3</v>
      </c>
      <c r="AO51" s="214">
        <f t="shared" si="29"/>
        <v>5.8246800000000005E-3</v>
      </c>
      <c r="AP51" s="214">
        <f t="shared" si="29"/>
        <v>5.3576298160714277E-2</v>
      </c>
      <c r="AQ51" s="214">
        <f t="shared" si="29"/>
        <v>0</v>
      </c>
      <c r="AR51" s="214">
        <f t="shared" si="28"/>
        <v>7.4271599999999995E-3</v>
      </c>
      <c r="AS51" s="214">
        <f t="shared" si="28"/>
        <v>3.5639999999999999E-3</v>
      </c>
      <c r="AT51" s="214">
        <f t="shared" si="28"/>
        <v>3.4619999999999998E-3</v>
      </c>
      <c r="AU51" s="214">
        <f t="shared" si="28"/>
        <v>6.7080000000000004E-3</v>
      </c>
      <c r="AV51" s="214">
        <f t="shared" si="28"/>
        <v>6.6600000000000001E-3</v>
      </c>
      <c r="AW51" s="214">
        <f t="shared" si="28"/>
        <v>8.4180000000000001E-3</v>
      </c>
      <c r="AX51" s="214">
        <f t="shared" si="28"/>
        <v>4.5001604910714275E-2</v>
      </c>
      <c r="AY51" s="214">
        <f t="shared" si="28"/>
        <v>1.1856E-2</v>
      </c>
      <c r="AZ51" s="214">
        <f t="shared" si="25"/>
        <v>1.2239999999999999E-2</v>
      </c>
      <c r="BA51" s="214">
        <f t="shared" si="25"/>
        <v>5.0013775999999996E-2</v>
      </c>
      <c r="BB51" s="214">
        <f t="shared" si="25"/>
        <v>8.7882011607040025E-2</v>
      </c>
      <c r="BC51" s="214">
        <f t="shared" si="25"/>
        <v>2.2614324910714283E-2</v>
      </c>
      <c r="BD51" s="214">
        <f t="shared" si="25"/>
        <v>0.15798291726336006</v>
      </c>
      <c r="BE51" s="214">
        <f t="shared" si="25"/>
        <v>3.1716000000000005E-3</v>
      </c>
      <c r="BF51" s="214">
        <f t="shared" si="25"/>
        <v>1.8636E-2</v>
      </c>
      <c r="BG51" s="214">
        <f t="shared" si="25"/>
        <v>1.3846153846153847E-2</v>
      </c>
      <c r="BH51" s="214">
        <f t="shared" si="25"/>
        <v>2.3538000000000003E-2</v>
      </c>
      <c r="BI51" s="214">
        <f t="shared" si="25"/>
        <v>0</v>
      </c>
      <c r="BJ51" s="214">
        <f t="shared" si="25"/>
        <v>2.0712000000000001E-2</v>
      </c>
      <c r="BK51" s="214">
        <f t="shared" si="30"/>
        <v>9.6360000000000022E-3</v>
      </c>
      <c r="BL51" s="214">
        <f t="shared" si="30"/>
        <v>1.1201448960000001E-2</v>
      </c>
      <c r="BM51" s="214">
        <f t="shared" si="30"/>
        <v>5.5425974999999988E-2</v>
      </c>
      <c r="BN51" s="214">
        <f t="shared" si="30"/>
        <v>6.8260714285714286E-2</v>
      </c>
      <c r="BO51" s="214">
        <f t="shared" si="30"/>
        <v>4.1778000000000003E-2</v>
      </c>
      <c r="BP51" s="214">
        <f t="shared" si="30"/>
        <v>2.9531999999999999E-2</v>
      </c>
      <c r="BQ51" s="214">
        <f t="shared" si="30"/>
        <v>4.1460000000000004E-2</v>
      </c>
      <c r="BR51" s="214">
        <f t="shared" si="30"/>
        <v>3.01084E-2</v>
      </c>
      <c r="BS51" s="214">
        <f t="shared" si="30"/>
        <v>0</v>
      </c>
      <c r="BT51" s="214">
        <f t="shared" si="30"/>
        <v>0</v>
      </c>
      <c r="BU51" s="214">
        <f t="shared" si="30"/>
        <v>0</v>
      </c>
      <c r="BV51" s="214">
        <f t="shared" si="30"/>
        <v>0</v>
      </c>
      <c r="BW51" s="214">
        <f t="shared" si="30"/>
        <v>0</v>
      </c>
      <c r="BX51" s="214">
        <f t="shared" si="30"/>
        <v>0</v>
      </c>
      <c r="BY51" s="214">
        <f t="shared" si="30"/>
        <v>0</v>
      </c>
      <c r="BZ51" s="214">
        <f t="shared" si="30"/>
        <v>0</v>
      </c>
      <c r="CA51" s="295">
        <f t="shared" si="16"/>
        <v>1.3822481624058782</v>
      </c>
    </row>
    <row r="52" spans="2:79" s="159" customFormat="1" x14ac:dyDescent="0.25">
      <c r="B52" s="257">
        <f t="shared" si="17"/>
        <v>32</v>
      </c>
      <c r="C52" s="255">
        <f t="shared" si="18"/>
        <v>46265</v>
      </c>
      <c r="D52" s="214">
        <f t="shared" si="27"/>
        <v>0.12610682879999999</v>
      </c>
      <c r="E52" s="214">
        <f t="shared" si="27"/>
        <v>4.2403211699999985E-2</v>
      </c>
      <c r="F52" s="214">
        <f t="shared" si="27"/>
        <v>6.2106972942857129E-2</v>
      </c>
      <c r="G52" s="214">
        <f t="shared" si="27"/>
        <v>0</v>
      </c>
      <c r="H52" s="214">
        <f t="shared" si="27"/>
        <v>3.4380000000000001E-3</v>
      </c>
      <c r="I52" s="214">
        <f t="shared" si="27"/>
        <v>5.352E-3</v>
      </c>
      <c r="J52" s="214">
        <f t="shared" si="27"/>
        <v>5.7348E-3</v>
      </c>
      <c r="K52" s="214">
        <f t="shared" si="27"/>
        <v>5.9363999999999997E-3</v>
      </c>
      <c r="L52" s="214">
        <f t="shared" si="27"/>
        <v>3.9779999999999998E-3</v>
      </c>
      <c r="M52" s="214">
        <f t="shared" si="27"/>
        <v>4.9500000000000004E-3</v>
      </c>
      <c r="N52" s="214">
        <f t="shared" si="27"/>
        <v>4.50000036E-3</v>
      </c>
      <c r="O52" s="214">
        <f t="shared" si="27"/>
        <v>4.7340000000000004E-3</v>
      </c>
      <c r="P52" s="214">
        <f t="shared" si="27"/>
        <v>3.3600000000000001E-3</v>
      </c>
      <c r="Q52" s="214">
        <f t="shared" si="27"/>
        <v>1.9068000000000002E-2</v>
      </c>
      <c r="R52" s="214">
        <f t="shared" si="27"/>
        <v>9.0767999999999995E-3</v>
      </c>
      <c r="S52" s="214">
        <f t="shared" si="27"/>
        <v>1.82988E-2</v>
      </c>
      <c r="T52" s="214">
        <f t="shared" si="29"/>
        <v>1.0198199999999999E-2</v>
      </c>
      <c r="U52" s="214">
        <f t="shared" si="29"/>
        <v>1.1309100000000001E-2</v>
      </c>
      <c r="V52" s="214">
        <f t="shared" si="29"/>
        <v>3.0287999999999999E-3</v>
      </c>
      <c r="W52" s="214">
        <f t="shared" si="29"/>
        <v>3.1740000000000002E-3</v>
      </c>
      <c r="X52" s="214">
        <f t="shared" si="29"/>
        <v>3.1380000000000002E-3</v>
      </c>
      <c r="Y52" s="214">
        <f t="shared" si="29"/>
        <v>2.4510000000000001E-3</v>
      </c>
      <c r="Z52" s="214">
        <f t="shared" si="29"/>
        <v>5.2620000000000002E-3</v>
      </c>
      <c r="AA52" s="214">
        <f t="shared" si="29"/>
        <v>4.4999999999999997E-3</v>
      </c>
      <c r="AB52" s="214">
        <f t="shared" si="29"/>
        <v>4.5684000000000002E-3</v>
      </c>
      <c r="AC52" s="214">
        <f t="shared" si="29"/>
        <v>2.8080000000000002E-3</v>
      </c>
      <c r="AD52" s="214">
        <f t="shared" si="29"/>
        <v>1.5780000000000002E-3</v>
      </c>
      <c r="AE52" s="214">
        <f t="shared" si="29"/>
        <v>5.7005384999999999E-2</v>
      </c>
      <c r="AF52" s="214">
        <f t="shared" si="29"/>
        <v>4.3060509327360025E-2</v>
      </c>
      <c r="AG52" s="214">
        <f t="shared" si="29"/>
        <v>3.873508933125E-2</v>
      </c>
      <c r="AH52" s="214">
        <f t="shared" si="29"/>
        <v>2.8860000000000005E-3</v>
      </c>
      <c r="AI52" s="214">
        <f t="shared" si="29"/>
        <v>0</v>
      </c>
      <c r="AJ52" s="214">
        <f t="shared" si="29"/>
        <v>4.0140000000000002E-3</v>
      </c>
      <c r="AK52" s="214">
        <f t="shared" si="29"/>
        <v>0</v>
      </c>
      <c r="AL52" s="214">
        <f t="shared" si="29"/>
        <v>3.4164E-3</v>
      </c>
      <c r="AM52" s="214">
        <f t="shared" si="29"/>
        <v>4.1580000000000002E-3</v>
      </c>
      <c r="AN52" s="214">
        <f t="shared" si="29"/>
        <v>7.3764E-3</v>
      </c>
      <c r="AO52" s="214">
        <f t="shared" si="29"/>
        <v>5.8246800000000005E-3</v>
      </c>
      <c r="AP52" s="214">
        <f t="shared" si="29"/>
        <v>5.3576298160714277E-2</v>
      </c>
      <c r="AQ52" s="214">
        <f t="shared" si="29"/>
        <v>0</v>
      </c>
      <c r="AR52" s="214">
        <f t="shared" si="28"/>
        <v>7.4271599999999995E-3</v>
      </c>
      <c r="AS52" s="214">
        <f t="shared" si="28"/>
        <v>3.5639999999999999E-3</v>
      </c>
      <c r="AT52" s="214">
        <f t="shared" si="28"/>
        <v>3.4619999999999998E-3</v>
      </c>
      <c r="AU52" s="214">
        <f t="shared" si="28"/>
        <v>6.7080000000000004E-3</v>
      </c>
      <c r="AV52" s="214">
        <f t="shared" si="28"/>
        <v>6.6600000000000001E-3</v>
      </c>
      <c r="AW52" s="214">
        <f t="shared" si="28"/>
        <v>8.4180000000000001E-3</v>
      </c>
      <c r="AX52" s="214">
        <f t="shared" si="28"/>
        <v>4.5001604910714275E-2</v>
      </c>
      <c r="AY52" s="214">
        <f t="shared" si="28"/>
        <v>1.1856E-2</v>
      </c>
      <c r="AZ52" s="214">
        <f t="shared" si="25"/>
        <v>1.2239999999999999E-2</v>
      </c>
      <c r="BA52" s="214">
        <f t="shared" si="25"/>
        <v>5.0013775999999996E-2</v>
      </c>
      <c r="BB52" s="214">
        <f t="shared" si="25"/>
        <v>8.7882011607040025E-2</v>
      </c>
      <c r="BC52" s="214">
        <f t="shared" si="25"/>
        <v>2.2614324910714283E-2</v>
      </c>
      <c r="BD52" s="214">
        <f t="shared" si="25"/>
        <v>0.15798291726336006</v>
      </c>
      <c r="BE52" s="214">
        <f t="shared" si="25"/>
        <v>3.1716000000000005E-3</v>
      </c>
      <c r="BF52" s="214">
        <f t="shared" si="25"/>
        <v>1.8636E-2</v>
      </c>
      <c r="BG52" s="214">
        <f t="shared" si="25"/>
        <v>1.3846153846153847E-2</v>
      </c>
      <c r="BH52" s="214">
        <f t="shared" si="25"/>
        <v>2.3538000000000003E-2</v>
      </c>
      <c r="BI52" s="214">
        <f t="shared" si="25"/>
        <v>0</v>
      </c>
      <c r="BJ52" s="214">
        <f t="shared" si="25"/>
        <v>2.0712000000000001E-2</v>
      </c>
      <c r="BK52" s="214">
        <f t="shared" si="30"/>
        <v>9.6360000000000022E-3</v>
      </c>
      <c r="BL52" s="214">
        <f t="shared" si="30"/>
        <v>1.1201448960000001E-2</v>
      </c>
      <c r="BM52" s="214">
        <f t="shared" si="30"/>
        <v>5.5425974999999988E-2</v>
      </c>
      <c r="BN52" s="214">
        <f t="shared" si="30"/>
        <v>6.8260714285714286E-2</v>
      </c>
      <c r="BO52" s="214">
        <f t="shared" si="30"/>
        <v>4.1778000000000003E-2</v>
      </c>
      <c r="BP52" s="214">
        <f t="shared" si="30"/>
        <v>2.9531999999999999E-2</v>
      </c>
      <c r="BQ52" s="214">
        <f t="shared" si="30"/>
        <v>4.1460000000000004E-2</v>
      </c>
      <c r="BR52" s="214">
        <f t="shared" si="30"/>
        <v>3.01084E-2</v>
      </c>
      <c r="BS52" s="214">
        <f t="shared" si="30"/>
        <v>0</v>
      </c>
      <c r="BT52" s="214">
        <f t="shared" si="30"/>
        <v>0</v>
      </c>
      <c r="BU52" s="214">
        <f t="shared" si="30"/>
        <v>0</v>
      </c>
      <c r="BV52" s="214">
        <f t="shared" si="30"/>
        <v>0</v>
      </c>
      <c r="BW52" s="214">
        <f t="shared" si="30"/>
        <v>0</v>
      </c>
      <c r="BX52" s="214">
        <f t="shared" si="30"/>
        <v>0</v>
      </c>
      <c r="BY52" s="214">
        <f t="shared" si="30"/>
        <v>0</v>
      </c>
      <c r="BZ52" s="214">
        <f t="shared" si="30"/>
        <v>0</v>
      </c>
      <c r="CA52" s="295">
        <f t="shared" si="16"/>
        <v>1.3822481624058782</v>
      </c>
    </row>
    <row r="53" spans="2:79" s="159" customFormat="1" x14ac:dyDescent="0.25">
      <c r="B53" s="257">
        <f t="shared" si="17"/>
        <v>33</v>
      </c>
      <c r="C53" s="255">
        <f t="shared" si="18"/>
        <v>46295</v>
      </c>
      <c r="D53" s="214">
        <f t="shared" si="27"/>
        <v>0.12610682879999999</v>
      </c>
      <c r="E53" s="214">
        <f t="shared" si="27"/>
        <v>4.2403211699999985E-2</v>
      </c>
      <c r="F53" s="214">
        <f t="shared" si="27"/>
        <v>6.2106972942857129E-2</v>
      </c>
      <c r="G53" s="214">
        <f t="shared" si="27"/>
        <v>0</v>
      </c>
      <c r="H53" s="214">
        <f t="shared" si="27"/>
        <v>3.4380000000000001E-3</v>
      </c>
      <c r="I53" s="214">
        <f t="shared" si="27"/>
        <v>5.352E-3</v>
      </c>
      <c r="J53" s="214">
        <f t="shared" si="27"/>
        <v>5.7348E-3</v>
      </c>
      <c r="K53" s="214">
        <f t="shared" si="27"/>
        <v>5.9363999999999997E-3</v>
      </c>
      <c r="L53" s="214">
        <f t="shared" si="27"/>
        <v>3.9779999999999998E-3</v>
      </c>
      <c r="M53" s="214">
        <f t="shared" si="27"/>
        <v>4.9500000000000004E-3</v>
      </c>
      <c r="N53" s="214">
        <f t="shared" si="27"/>
        <v>4.50000036E-3</v>
      </c>
      <c r="O53" s="214">
        <f t="shared" si="27"/>
        <v>4.7340000000000004E-3</v>
      </c>
      <c r="P53" s="214">
        <f t="shared" si="27"/>
        <v>3.3600000000000001E-3</v>
      </c>
      <c r="Q53" s="214">
        <f t="shared" si="27"/>
        <v>1.9068000000000002E-2</v>
      </c>
      <c r="R53" s="214">
        <f t="shared" si="27"/>
        <v>9.0767999999999995E-3</v>
      </c>
      <c r="S53" s="214">
        <f t="shared" si="27"/>
        <v>1.82988E-2</v>
      </c>
      <c r="T53" s="214">
        <f t="shared" si="29"/>
        <v>1.0198199999999999E-2</v>
      </c>
      <c r="U53" s="214">
        <f t="shared" si="29"/>
        <v>1.1309100000000001E-2</v>
      </c>
      <c r="V53" s="214">
        <f t="shared" si="29"/>
        <v>3.0287999999999999E-3</v>
      </c>
      <c r="W53" s="214">
        <f t="shared" si="29"/>
        <v>3.1740000000000002E-3</v>
      </c>
      <c r="X53" s="214">
        <f t="shared" si="29"/>
        <v>3.1380000000000002E-3</v>
      </c>
      <c r="Y53" s="214">
        <f t="shared" si="29"/>
        <v>2.4510000000000001E-3</v>
      </c>
      <c r="Z53" s="214">
        <f t="shared" si="29"/>
        <v>5.2620000000000002E-3</v>
      </c>
      <c r="AA53" s="214">
        <f t="shared" si="29"/>
        <v>4.4999999999999997E-3</v>
      </c>
      <c r="AB53" s="214">
        <f t="shared" si="29"/>
        <v>4.5684000000000002E-3</v>
      </c>
      <c r="AC53" s="214">
        <f t="shared" si="29"/>
        <v>2.8080000000000002E-3</v>
      </c>
      <c r="AD53" s="214">
        <f t="shared" si="29"/>
        <v>1.5780000000000002E-3</v>
      </c>
      <c r="AE53" s="214">
        <f t="shared" si="29"/>
        <v>5.7005384999999999E-2</v>
      </c>
      <c r="AF53" s="214">
        <f t="shared" si="29"/>
        <v>4.3060509327360025E-2</v>
      </c>
      <c r="AG53" s="214">
        <f t="shared" si="29"/>
        <v>3.873508933125E-2</v>
      </c>
      <c r="AH53" s="214">
        <f t="shared" si="29"/>
        <v>2.8860000000000005E-3</v>
      </c>
      <c r="AI53" s="214">
        <f t="shared" si="29"/>
        <v>0</v>
      </c>
      <c r="AJ53" s="214">
        <f t="shared" si="29"/>
        <v>4.0140000000000002E-3</v>
      </c>
      <c r="AK53" s="214">
        <f t="shared" si="29"/>
        <v>0</v>
      </c>
      <c r="AL53" s="214">
        <f t="shared" si="29"/>
        <v>3.4164E-3</v>
      </c>
      <c r="AM53" s="214">
        <f t="shared" si="29"/>
        <v>4.1580000000000002E-3</v>
      </c>
      <c r="AN53" s="214">
        <f t="shared" si="29"/>
        <v>7.3764E-3</v>
      </c>
      <c r="AO53" s="214">
        <f t="shared" si="29"/>
        <v>5.8246800000000005E-3</v>
      </c>
      <c r="AP53" s="214">
        <f t="shared" si="29"/>
        <v>5.3576298160714277E-2</v>
      </c>
      <c r="AQ53" s="214">
        <f t="shared" si="29"/>
        <v>0</v>
      </c>
      <c r="AR53" s="214">
        <f t="shared" si="28"/>
        <v>7.4271599999999995E-3</v>
      </c>
      <c r="AS53" s="214">
        <f t="shared" si="28"/>
        <v>3.5639999999999999E-3</v>
      </c>
      <c r="AT53" s="214">
        <f t="shared" si="28"/>
        <v>3.4619999999999998E-3</v>
      </c>
      <c r="AU53" s="214">
        <f t="shared" si="28"/>
        <v>6.7080000000000004E-3</v>
      </c>
      <c r="AV53" s="214">
        <f t="shared" si="28"/>
        <v>6.6600000000000001E-3</v>
      </c>
      <c r="AW53" s="214">
        <f t="shared" si="28"/>
        <v>8.4180000000000001E-3</v>
      </c>
      <c r="AX53" s="214">
        <f t="shared" si="28"/>
        <v>4.5001604910714275E-2</v>
      </c>
      <c r="AY53" s="214">
        <f t="shared" si="28"/>
        <v>1.1856E-2</v>
      </c>
      <c r="AZ53" s="214">
        <f t="shared" si="25"/>
        <v>1.2239999999999999E-2</v>
      </c>
      <c r="BA53" s="214">
        <f t="shared" si="25"/>
        <v>5.0013775999999996E-2</v>
      </c>
      <c r="BB53" s="214">
        <f t="shared" si="25"/>
        <v>8.7882011607040025E-2</v>
      </c>
      <c r="BC53" s="214">
        <f t="shared" si="25"/>
        <v>2.2614324910714283E-2</v>
      </c>
      <c r="BD53" s="214">
        <f t="shared" si="25"/>
        <v>0.15798291726336006</v>
      </c>
      <c r="BE53" s="214">
        <f t="shared" si="25"/>
        <v>3.1716000000000005E-3</v>
      </c>
      <c r="BF53" s="214">
        <f t="shared" si="25"/>
        <v>1.8636E-2</v>
      </c>
      <c r="BG53" s="214">
        <f t="shared" si="25"/>
        <v>1.3846153846153847E-2</v>
      </c>
      <c r="BH53" s="214">
        <f t="shared" si="25"/>
        <v>2.3538000000000003E-2</v>
      </c>
      <c r="BI53" s="214">
        <f t="shared" si="25"/>
        <v>0</v>
      </c>
      <c r="BJ53" s="214">
        <f t="shared" si="25"/>
        <v>2.0712000000000001E-2</v>
      </c>
      <c r="BK53" s="214">
        <f t="shared" si="30"/>
        <v>9.6360000000000022E-3</v>
      </c>
      <c r="BL53" s="214">
        <f t="shared" si="30"/>
        <v>1.1201448960000001E-2</v>
      </c>
      <c r="BM53" s="214">
        <f t="shared" si="30"/>
        <v>5.5425974999999988E-2</v>
      </c>
      <c r="BN53" s="214">
        <f t="shared" si="30"/>
        <v>6.8260714285714286E-2</v>
      </c>
      <c r="BO53" s="214">
        <f t="shared" si="30"/>
        <v>4.1778000000000003E-2</v>
      </c>
      <c r="BP53" s="214">
        <f t="shared" si="30"/>
        <v>2.9531999999999999E-2</v>
      </c>
      <c r="BQ53" s="214">
        <f t="shared" si="30"/>
        <v>4.1460000000000004E-2</v>
      </c>
      <c r="BR53" s="214">
        <f t="shared" si="30"/>
        <v>3.01084E-2</v>
      </c>
      <c r="BS53" s="214">
        <f t="shared" si="30"/>
        <v>0</v>
      </c>
      <c r="BT53" s="214">
        <f t="shared" si="30"/>
        <v>0</v>
      </c>
      <c r="BU53" s="214">
        <f t="shared" si="30"/>
        <v>0</v>
      </c>
      <c r="BV53" s="214">
        <f t="shared" si="30"/>
        <v>0</v>
      </c>
      <c r="BW53" s="214">
        <f t="shared" si="30"/>
        <v>0</v>
      </c>
      <c r="BX53" s="214">
        <f t="shared" si="30"/>
        <v>0</v>
      </c>
      <c r="BY53" s="214">
        <f t="shared" si="30"/>
        <v>0</v>
      </c>
      <c r="BZ53" s="214">
        <f t="shared" si="30"/>
        <v>0</v>
      </c>
      <c r="CA53" s="295">
        <f t="shared" si="16"/>
        <v>1.3822481624058782</v>
      </c>
    </row>
    <row r="54" spans="2:79" s="159" customFormat="1" x14ac:dyDescent="0.25">
      <c r="B54" s="257">
        <f t="shared" si="17"/>
        <v>34</v>
      </c>
      <c r="C54" s="255">
        <f t="shared" si="18"/>
        <v>46326</v>
      </c>
      <c r="D54" s="214">
        <f t="shared" si="27"/>
        <v>0.12610682879999999</v>
      </c>
      <c r="E54" s="214">
        <f t="shared" si="27"/>
        <v>4.2403211699999985E-2</v>
      </c>
      <c r="F54" s="214">
        <f t="shared" si="27"/>
        <v>6.2106972942857129E-2</v>
      </c>
      <c r="G54" s="214">
        <f t="shared" si="27"/>
        <v>0</v>
      </c>
      <c r="H54" s="214">
        <f t="shared" si="27"/>
        <v>3.4380000000000001E-3</v>
      </c>
      <c r="I54" s="214">
        <f t="shared" si="27"/>
        <v>5.352E-3</v>
      </c>
      <c r="J54" s="214">
        <f t="shared" si="27"/>
        <v>5.7348E-3</v>
      </c>
      <c r="K54" s="214">
        <f t="shared" si="27"/>
        <v>5.9363999999999997E-3</v>
      </c>
      <c r="L54" s="214">
        <f t="shared" si="27"/>
        <v>3.9779999999999998E-3</v>
      </c>
      <c r="M54" s="214">
        <f t="shared" si="27"/>
        <v>4.9500000000000004E-3</v>
      </c>
      <c r="N54" s="214">
        <f t="shared" si="27"/>
        <v>4.50000036E-3</v>
      </c>
      <c r="O54" s="214">
        <f t="shared" si="27"/>
        <v>4.7340000000000004E-3</v>
      </c>
      <c r="P54" s="214">
        <f t="shared" si="27"/>
        <v>3.3600000000000001E-3</v>
      </c>
      <c r="Q54" s="214">
        <f t="shared" si="27"/>
        <v>1.9068000000000002E-2</v>
      </c>
      <c r="R54" s="214">
        <f t="shared" si="27"/>
        <v>9.0767999999999995E-3</v>
      </c>
      <c r="S54" s="214">
        <f t="shared" si="27"/>
        <v>1.82988E-2</v>
      </c>
      <c r="T54" s="214">
        <f t="shared" si="29"/>
        <v>1.0198199999999999E-2</v>
      </c>
      <c r="U54" s="214">
        <f t="shared" si="29"/>
        <v>1.1309100000000001E-2</v>
      </c>
      <c r="V54" s="214">
        <f t="shared" si="29"/>
        <v>3.0287999999999999E-3</v>
      </c>
      <c r="W54" s="214">
        <f t="shared" si="29"/>
        <v>3.1740000000000002E-3</v>
      </c>
      <c r="X54" s="214">
        <f t="shared" si="29"/>
        <v>3.1380000000000002E-3</v>
      </c>
      <c r="Y54" s="214">
        <f t="shared" si="29"/>
        <v>2.4510000000000001E-3</v>
      </c>
      <c r="Z54" s="214">
        <f t="shared" si="29"/>
        <v>5.2620000000000002E-3</v>
      </c>
      <c r="AA54" s="214">
        <f t="shared" si="29"/>
        <v>4.4999999999999997E-3</v>
      </c>
      <c r="AB54" s="214">
        <f t="shared" si="29"/>
        <v>4.5684000000000002E-3</v>
      </c>
      <c r="AC54" s="214">
        <f t="shared" si="29"/>
        <v>2.8080000000000002E-3</v>
      </c>
      <c r="AD54" s="214">
        <f t="shared" si="29"/>
        <v>1.5780000000000002E-3</v>
      </c>
      <c r="AE54" s="214">
        <f t="shared" si="29"/>
        <v>5.7005384999999999E-2</v>
      </c>
      <c r="AF54" s="214">
        <f t="shared" si="29"/>
        <v>4.3060509327360025E-2</v>
      </c>
      <c r="AG54" s="214">
        <f t="shared" si="29"/>
        <v>3.873508933125E-2</v>
      </c>
      <c r="AH54" s="214">
        <f t="shared" si="29"/>
        <v>2.8860000000000005E-3</v>
      </c>
      <c r="AI54" s="214">
        <f t="shared" si="29"/>
        <v>0</v>
      </c>
      <c r="AJ54" s="214">
        <f t="shared" si="29"/>
        <v>4.0140000000000002E-3</v>
      </c>
      <c r="AK54" s="214">
        <f t="shared" si="29"/>
        <v>0</v>
      </c>
      <c r="AL54" s="214">
        <f t="shared" si="29"/>
        <v>3.4164E-3</v>
      </c>
      <c r="AM54" s="214">
        <f t="shared" si="29"/>
        <v>4.1580000000000002E-3</v>
      </c>
      <c r="AN54" s="214">
        <f t="shared" si="29"/>
        <v>7.3764E-3</v>
      </c>
      <c r="AO54" s="214">
        <f t="shared" si="29"/>
        <v>5.8246800000000005E-3</v>
      </c>
      <c r="AP54" s="214">
        <f t="shared" si="29"/>
        <v>5.3576298160714277E-2</v>
      </c>
      <c r="AQ54" s="214">
        <f t="shared" si="28"/>
        <v>0</v>
      </c>
      <c r="AR54" s="214">
        <f t="shared" si="28"/>
        <v>7.4271599999999995E-3</v>
      </c>
      <c r="AS54" s="214">
        <f t="shared" si="28"/>
        <v>3.5639999999999999E-3</v>
      </c>
      <c r="AT54" s="214">
        <f t="shared" si="28"/>
        <v>3.4619999999999998E-3</v>
      </c>
      <c r="AU54" s="214">
        <f t="shared" si="28"/>
        <v>6.7080000000000004E-3</v>
      </c>
      <c r="AV54" s="214">
        <f t="shared" si="28"/>
        <v>6.6600000000000001E-3</v>
      </c>
      <c r="AW54" s="214">
        <f t="shared" si="28"/>
        <v>8.4180000000000001E-3</v>
      </c>
      <c r="AX54" s="214">
        <f t="shared" si="28"/>
        <v>4.5001604910714275E-2</v>
      </c>
      <c r="AY54" s="214">
        <f t="shared" si="28"/>
        <v>1.1856E-2</v>
      </c>
      <c r="AZ54" s="214">
        <f t="shared" si="25"/>
        <v>1.2239999999999999E-2</v>
      </c>
      <c r="BA54" s="214">
        <f t="shared" si="25"/>
        <v>5.0013775999999996E-2</v>
      </c>
      <c r="BB54" s="214">
        <f t="shared" si="25"/>
        <v>8.7882011607040025E-2</v>
      </c>
      <c r="BC54" s="214">
        <f t="shared" si="25"/>
        <v>2.2614324910714283E-2</v>
      </c>
      <c r="BD54" s="214">
        <f t="shared" si="25"/>
        <v>0.15798291726336006</v>
      </c>
      <c r="BE54" s="214">
        <f t="shared" si="25"/>
        <v>3.1716000000000005E-3</v>
      </c>
      <c r="BF54" s="214">
        <f t="shared" si="25"/>
        <v>1.8636E-2</v>
      </c>
      <c r="BG54" s="214">
        <f t="shared" si="25"/>
        <v>1.3846153846153847E-2</v>
      </c>
      <c r="BH54" s="214">
        <f t="shared" si="25"/>
        <v>2.3538000000000003E-2</v>
      </c>
      <c r="BI54" s="214">
        <f t="shared" si="25"/>
        <v>0</v>
      </c>
      <c r="BJ54" s="214">
        <f t="shared" si="25"/>
        <v>2.0712000000000001E-2</v>
      </c>
      <c r="BK54" s="214">
        <f t="shared" si="30"/>
        <v>9.6360000000000022E-3</v>
      </c>
      <c r="BL54" s="214">
        <f t="shared" si="30"/>
        <v>1.1201448960000001E-2</v>
      </c>
      <c r="BM54" s="214">
        <f t="shared" si="30"/>
        <v>5.5425974999999988E-2</v>
      </c>
      <c r="BN54" s="214">
        <f t="shared" si="30"/>
        <v>6.8260714285714286E-2</v>
      </c>
      <c r="BO54" s="214">
        <f t="shared" si="30"/>
        <v>4.1778000000000003E-2</v>
      </c>
      <c r="BP54" s="214">
        <f t="shared" si="30"/>
        <v>2.9531999999999999E-2</v>
      </c>
      <c r="BQ54" s="214">
        <f t="shared" si="30"/>
        <v>4.1460000000000004E-2</v>
      </c>
      <c r="BR54" s="214">
        <f t="shared" si="30"/>
        <v>3.01084E-2</v>
      </c>
      <c r="BS54" s="214">
        <f t="shared" si="30"/>
        <v>0</v>
      </c>
      <c r="BT54" s="214">
        <f t="shared" si="30"/>
        <v>0</v>
      </c>
      <c r="BU54" s="214">
        <f t="shared" si="30"/>
        <v>0</v>
      </c>
      <c r="BV54" s="214">
        <f t="shared" si="30"/>
        <v>0</v>
      </c>
      <c r="BW54" s="214">
        <f t="shared" si="30"/>
        <v>0</v>
      </c>
      <c r="BX54" s="214">
        <f t="shared" si="30"/>
        <v>0</v>
      </c>
      <c r="BY54" s="214">
        <f t="shared" si="30"/>
        <v>0</v>
      </c>
      <c r="BZ54" s="214">
        <f t="shared" si="30"/>
        <v>0</v>
      </c>
      <c r="CA54" s="295">
        <f t="shared" si="16"/>
        <v>1.3822481624058782</v>
      </c>
    </row>
    <row r="55" spans="2:79" s="159" customFormat="1" x14ac:dyDescent="0.25">
      <c r="B55" s="257">
        <f t="shared" si="17"/>
        <v>35</v>
      </c>
      <c r="C55" s="255">
        <f t="shared" si="18"/>
        <v>46356</v>
      </c>
      <c r="D55" s="214">
        <f t="shared" si="27"/>
        <v>0.12610682879999999</v>
      </c>
      <c r="E55" s="214">
        <f t="shared" si="27"/>
        <v>4.2403211699999985E-2</v>
      </c>
      <c r="F55" s="214">
        <f t="shared" si="27"/>
        <v>6.2106972942857129E-2</v>
      </c>
      <c r="G55" s="214">
        <f t="shared" si="27"/>
        <v>0</v>
      </c>
      <c r="H55" s="214">
        <f t="shared" si="27"/>
        <v>3.4380000000000001E-3</v>
      </c>
      <c r="I55" s="214">
        <f t="shared" si="27"/>
        <v>5.352E-3</v>
      </c>
      <c r="J55" s="214">
        <f t="shared" si="27"/>
        <v>5.7348E-3</v>
      </c>
      <c r="K55" s="214">
        <f t="shared" si="27"/>
        <v>5.9363999999999997E-3</v>
      </c>
      <c r="L55" s="214">
        <f t="shared" si="27"/>
        <v>3.9779999999999998E-3</v>
      </c>
      <c r="M55" s="214">
        <f t="shared" si="27"/>
        <v>4.9500000000000004E-3</v>
      </c>
      <c r="N55" s="214">
        <f t="shared" si="27"/>
        <v>4.50000036E-3</v>
      </c>
      <c r="O55" s="214">
        <f t="shared" si="27"/>
        <v>4.7340000000000004E-3</v>
      </c>
      <c r="P55" s="214">
        <f t="shared" si="27"/>
        <v>3.3600000000000001E-3</v>
      </c>
      <c r="Q55" s="214">
        <f t="shared" si="27"/>
        <v>1.9068000000000002E-2</v>
      </c>
      <c r="R55" s="214">
        <f t="shared" si="27"/>
        <v>9.0767999999999995E-3</v>
      </c>
      <c r="S55" s="214">
        <f t="shared" si="27"/>
        <v>1.82988E-2</v>
      </c>
      <c r="T55" s="214">
        <f t="shared" si="29"/>
        <v>1.0198199999999999E-2</v>
      </c>
      <c r="U55" s="214">
        <f t="shared" si="29"/>
        <v>1.1309100000000001E-2</v>
      </c>
      <c r="V55" s="214">
        <f t="shared" si="29"/>
        <v>3.0287999999999999E-3</v>
      </c>
      <c r="W55" s="214">
        <f t="shared" si="29"/>
        <v>3.1740000000000002E-3</v>
      </c>
      <c r="X55" s="214">
        <f t="shared" si="29"/>
        <v>3.1380000000000002E-3</v>
      </c>
      <c r="Y55" s="214">
        <f t="shared" si="29"/>
        <v>2.4510000000000001E-3</v>
      </c>
      <c r="Z55" s="214">
        <f t="shared" si="29"/>
        <v>5.2620000000000002E-3</v>
      </c>
      <c r="AA55" s="214">
        <f t="shared" si="29"/>
        <v>4.4999999999999997E-3</v>
      </c>
      <c r="AB55" s="214">
        <f t="shared" si="29"/>
        <v>4.5684000000000002E-3</v>
      </c>
      <c r="AC55" s="214">
        <f t="shared" si="29"/>
        <v>2.8080000000000002E-3</v>
      </c>
      <c r="AD55" s="214">
        <f t="shared" si="29"/>
        <v>1.5780000000000002E-3</v>
      </c>
      <c r="AE55" s="214">
        <f t="shared" si="29"/>
        <v>5.7005384999999999E-2</v>
      </c>
      <c r="AF55" s="214">
        <f t="shared" si="29"/>
        <v>4.3060509327360025E-2</v>
      </c>
      <c r="AG55" s="214">
        <f t="shared" si="29"/>
        <v>3.873508933125E-2</v>
      </c>
      <c r="AH55" s="214">
        <f t="shared" si="29"/>
        <v>2.8860000000000005E-3</v>
      </c>
      <c r="AI55" s="214">
        <f t="shared" si="29"/>
        <v>0</v>
      </c>
      <c r="AJ55" s="214">
        <f t="shared" si="29"/>
        <v>4.0140000000000002E-3</v>
      </c>
      <c r="AK55" s="214">
        <f t="shared" si="29"/>
        <v>0</v>
      </c>
      <c r="AL55" s="214">
        <f t="shared" si="29"/>
        <v>3.4164E-3</v>
      </c>
      <c r="AM55" s="214">
        <f t="shared" si="29"/>
        <v>4.1580000000000002E-3</v>
      </c>
      <c r="AN55" s="214">
        <f t="shared" si="29"/>
        <v>7.3764E-3</v>
      </c>
      <c r="AO55" s="214">
        <f t="shared" si="29"/>
        <v>5.8246800000000005E-3</v>
      </c>
      <c r="AP55" s="214">
        <f t="shared" si="29"/>
        <v>5.3576298160714277E-2</v>
      </c>
      <c r="AQ55" s="214">
        <f t="shared" si="28"/>
        <v>0</v>
      </c>
      <c r="AR55" s="214">
        <f t="shared" si="28"/>
        <v>7.4271599999999995E-3</v>
      </c>
      <c r="AS55" s="214">
        <f t="shared" si="28"/>
        <v>3.5639999999999999E-3</v>
      </c>
      <c r="AT55" s="214">
        <f t="shared" si="28"/>
        <v>3.4619999999999998E-3</v>
      </c>
      <c r="AU55" s="214">
        <f t="shared" si="28"/>
        <v>6.7080000000000004E-3</v>
      </c>
      <c r="AV55" s="214">
        <f t="shared" si="28"/>
        <v>6.6600000000000001E-3</v>
      </c>
      <c r="AW55" s="214">
        <f t="shared" si="28"/>
        <v>8.4180000000000001E-3</v>
      </c>
      <c r="AX55" s="214">
        <f t="shared" si="28"/>
        <v>4.5001604910714275E-2</v>
      </c>
      <c r="AY55" s="214">
        <f t="shared" si="28"/>
        <v>1.1856E-2</v>
      </c>
      <c r="AZ55" s="214">
        <f t="shared" si="25"/>
        <v>1.2239999999999999E-2</v>
      </c>
      <c r="BA55" s="214">
        <f t="shared" si="25"/>
        <v>5.0013775999999996E-2</v>
      </c>
      <c r="BB55" s="214">
        <f t="shared" si="25"/>
        <v>8.7882011607040025E-2</v>
      </c>
      <c r="BC55" s="214">
        <f t="shared" si="25"/>
        <v>2.2614324910714283E-2</v>
      </c>
      <c r="BD55" s="214">
        <f t="shared" si="25"/>
        <v>0.15798291726336006</v>
      </c>
      <c r="BE55" s="214">
        <f t="shared" si="25"/>
        <v>3.1716000000000005E-3</v>
      </c>
      <c r="BF55" s="214">
        <f t="shared" si="25"/>
        <v>1.8636E-2</v>
      </c>
      <c r="BG55" s="214">
        <f t="shared" si="25"/>
        <v>1.3846153846153847E-2</v>
      </c>
      <c r="BH55" s="214">
        <f t="shared" si="25"/>
        <v>2.3538000000000003E-2</v>
      </c>
      <c r="BI55" s="214">
        <f t="shared" si="25"/>
        <v>0</v>
      </c>
      <c r="BJ55" s="214">
        <f t="shared" si="25"/>
        <v>2.0712000000000001E-2</v>
      </c>
      <c r="BK55" s="214">
        <f t="shared" si="30"/>
        <v>9.6360000000000022E-3</v>
      </c>
      <c r="BL55" s="214">
        <f t="shared" si="30"/>
        <v>1.1201448960000001E-2</v>
      </c>
      <c r="BM55" s="214">
        <f t="shared" si="30"/>
        <v>5.5425974999999988E-2</v>
      </c>
      <c r="BN55" s="214">
        <f t="shared" si="30"/>
        <v>6.8260714285714286E-2</v>
      </c>
      <c r="BO55" s="214">
        <f t="shared" si="30"/>
        <v>4.1778000000000003E-2</v>
      </c>
      <c r="BP55" s="214">
        <f t="shared" si="30"/>
        <v>2.9531999999999999E-2</v>
      </c>
      <c r="BQ55" s="214">
        <f t="shared" si="30"/>
        <v>4.1460000000000004E-2</v>
      </c>
      <c r="BR55" s="214">
        <f t="shared" si="30"/>
        <v>3.01084E-2</v>
      </c>
      <c r="BS55" s="214">
        <f t="shared" si="30"/>
        <v>0</v>
      </c>
      <c r="BT55" s="214">
        <f t="shared" si="30"/>
        <v>0</v>
      </c>
      <c r="BU55" s="214">
        <f t="shared" si="30"/>
        <v>0</v>
      </c>
      <c r="BV55" s="214">
        <f t="shared" si="30"/>
        <v>0</v>
      </c>
      <c r="BW55" s="214">
        <f t="shared" si="30"/>
        <v>0</v>
      </c>
      <c r="BX55" s="214">
        <f t="shared" si="30"/>
        <v>0</v>
      </c>
      <c r="BY55" s="214">
        <f t="shared" si="30"/>
        <v>0</v>
      </c>
      <c r="BZ55" s="214">
        <f t="shared" si="30"/>
        <v>0</v>
      </c>
      <c r="CA55" s="295">
        <f t="shared" si="16"/>
        <v>1.3822481624058782</v>
      </c>
    </row>
    <row r="56" spans="2:79" s="159" customFormat="1" x14ac:dyDescent="0.25">
      <c r="B56" s="257">
        <f t="shared" si="17"/>
        <v>36</v>
      </c>
      <c r="C56" s="255">
        <f t="shared" si="18"/>
        <v>46387</v>
      </c>
      <c r="D56" s="214">
        <f t="shared" si="27"/>
        <v>0.12610682879999999</v>
      </c>
      <c r="E56" s="214">
        <f t="shared" si="27"/>
        <v>4.2403211699999985E-2</v>
      </c>
      <c r="F56" s="214">
        <f t="shared" si="27"/>
        <v>6.2106972942857129E-2</v>
      </c>
      <c r="G56" s="214">
        <f t="shared" si="27"/>
        <v>0</v>
      </c>
      <c r="H56" s="214">
        <f t="shared" si="27"/>
        <v>3.4380000000000001E-3</v>
      </c>
      <c r="I56" s="214">
        <f t="shared" si="27"/>
        <v>5.352E-3</v>
      </c>
      <c r="J56" s="214">
        <f t="shared" si="27"/>
        <v>5.7348E-3</v>
      </c>
      <c r="K56" s="214">
        <f t="shared" si="27"/>
        <v>5.9363999999999997E-3</v>
      </c>
      <c r="L56" s="214">
        <f t="shared" si="27"/>
        <v>3.9779999999999998E-3</v>
      </c>
      <c r="M56" s="214">
        <f t="shared" si="27"/>
        <v>4.9500000000000004E-3</v>
      </c>
      <c r="N56" s="214">
        <f t="shared" si="27"/>
        <v>4.50000036E-3</v>
      </c>
      <c r="O56" s="214">
        <f t="shared" si="27"/>
        <v>4.7340000000000004E-3</v>
      </c>
      <c r="P56" s="214">
        <f t="shared" si="27"/>
        <v>3.3600000000000001E-3</v>
      </c>
      <c r="Q56" s="214">
        <f t="shared" si="27"/>
        <v>1.9068000000000002E-2</v>
      </c>
      <c r="R56" s="214">
        <f t="shared" si="27"/>
        <v>9.0767999999999995E-3</v>
      </c>
      <c r="S56" s="214">
        <f t="shared" si="27"/>
        <v>1.82988E-2</v>
      </c>
      <c r="T56" s="214">
        <f t="shared" si="29"/>
        <v>1.0198199999999999E-2</v>
      </c>
      <c r="U56" s="214">
        <f t="shared" si="29"/>
        <v>1.1309100000000001E-2</v>
      </c>
      <c r="V56" s="214">
        <f t="shared" si="29"/>
        <v>3.0287999999999999E-3</v>
      </c>
      <c r="W56" s="214">
        <f t="shared" si="29"/>
        <v>3.1740000000000002E-3</v>
      </c>
      <c r="X56" s="214">
        <f t="shared" si="29"/>
        <v>3.1380000000000002E-3</v>
      </c>
      <c r="Y56" s="214">
        <f t="shared" si="29"/>
        <v>2.4510000000000001E-3</v>
      </c>
      <c r="Z56" s="214">
        <f t="shared" si="29"/>
        <v>5.2620000000000002E-3</v>
      </c>
      <c r="AA56" s="214">
        <f t="shared" si="29"/>
        <v>4.4999999999999997E-3</v>
      </c>
      <c r="AB56" s="214">
        <f t="shared" si="29"/>
        <v>4.5684000000000002E-3</v>
      </c>
      <c r="AC56" s="214">
        <f t="shared" si="29"/>
        <v>2.8080000000000002E-3</v>
      </c>
      <c r="AD56" s="214">
        <f t="shared" si="29"/>
        <v>1.5780000000000002E-3</v>
      </c>
      <c r="AE56" s="214">
        <f t="shared" si="29"/>
        <v>5.7005384999999999E-2</v>
      </c>
      <c r="AF56" s="214">
        <f t="shared" si="29"/>
        <v>4.3060509327360025E-2</v>
      </c>
      <c r="AG56" s="214">
        <f t="shared" si="29"/>
        <v>3.873508933125E-2</v>
      </c>
      <c r="AH56" s="214">
        <f t="shared" si="29"/>
        <v>2.8860000000000005E-3</v>
      </c>
      <c r="AI56" s="214">
        <f t="shared" si="29"/>
        <v>0</v>
      </c>
      <c r="AJ56" s="214">
        <f t="shared" si="29"/>
        <v>4.0140000000000002E-3</v>
      </c>
      <c r="AK56" s="214">
        <f t="shared" si="29"/>
        <v>0</v>
      </c>
      <c r="AL56" s="214">
        <f t="shared" si="29"/>
        <v>3.4164E-3</v>
      </c>
      <c r="AM56" s="214">
        <f t="shared" si="29"/>
        <v>4.1580000000000002E-3</v>
      </c>
      <c r="AN56" s="214">
        <f t="shared" si="29"/>
        <v>7.3764E-3</v>
      </c>
      <c r="AO56" s="214">
        <f t="shared" si="29"/>
        <v>5.8246800000000005E-3</v>
      </c>
      <c r="AP56" s="214">
        <f t="shared" si="29"/>
        <v>5.3576298160714277E-2</v>
      </c>
      <c r="AQ56" s="214">
        <f t="shared" si="28"/>
        <v>0</v>
      </c>
      <c r="AR56" s="214">
        <f t="shared" si="28"/>
        <v>7.4271599999999995E-3</v>
      </c>
      <c r="AS56" s="214">
        <f t="shared" si="28"/>
        <v>3.5639999999999999E-3</v>
      </c>
      <c r="AT56" s="214">
        <f t="shared" si="28"/>
        <v>3.4619999999999998E-3</v>
      </c>
      <c r="AU56" s="214">
        <f t="shared" si="28"/>
        <v>6.7080000000000004E-3</v>
      </c>
      <c r="AV56" s="214">
        <f t="shared" si="28"/>
        <v>6.6600000000000001E-3</v>
      </c>
      <c r="AW56" s="214">
        <f t="shared" si="28"/>
        <v>8.4180000000000001E-3</v>
      </c>
      <c r="AX56" s="214">
        <f t="shared" si="28"/>
        <v>4.5001604910714275E-2</v>
      </c>
      <c r="AY56" s="214">
        <f t="shared" si="28"/>
        <v>1.1856E-2</v>
      </c>
      <c r="AZ56" s="214">
        <f t="shared" si="25"/>
        <v>1.2239999999999999E-2</v>
      </c>
      <c r="BA56" s="214">
        <f t="shared" si="25"/>
        <v>5.0013775999999996E-2</v>
      </c>
      <c r="BB56" s="214">
        <f t="shared" si="25"/>
        <v>8.7882011607040025E-2</v>
      </c>
      <c r="BC56" s="214">
        <f t="shared" si="25"/>
        <v>2.2614324910714283E-2</v>
      </c>
      <c r="BD56" s="214">
        <f t="shared" si="25"/>
        <v>0.15798291726336006</v>
      </c>
      <c r="BE56" s="214">
        <f t="shared" si="25"/>
        <v>3.1716000000000005E-3</v>
      </c>
      <c r="BF56" s="214">
        <f t="shared" si="25"/>
        <v>1.8636E-2</v>
      </c>
      <c r="BG56" s="214">
        <f t="shared" si="25"/>
        <v>1.3846153846153847E-2</v>
      </c>
      <c r="BH56" s="214">
        <f t="shared" si="25"/>
        <v>2.3538000000000003E-2</v>
      </c>
      <c r="BI56" s="214">
        <f t="shared" si="25"/>
        <v>0</v>
      </c>
      <c r="BJ56" s="214">
        <f t="shared" si="25"/>
        <v>2.0712000000000001E-2</v>
      </c>
      <c r="BK56" s="214">
        <f t="shared" si="30"/>
        <v>9.6360000000000022E-3</v>
      </c>
      <c r="BL56" s="214">
        <f t="shared" si="30"/>
        <v>1.1201448960000001E-2</v>
      </c>
      <c r="BM56" s="214">
        <f t="shared" si="30"/>
        <v>5.5425974999999988E-2</v>
      </c>
      <c r="BN56" s="214">
        <f t="shared" si="30"/>
        <v>6.8260714285714286E-2</v>
      </c>
      <c r="BO56" s="214">
        <f t="shared" si="30"/>
        <v>4.1778000000000003E-2</v>
      </c>
      <c r="BP56" s="214">
        <f t="shared" si="30"/>
        <v>2.9531999999999999E-2</v>
      </c>
      <c r="BQ56" s="214">
        <f t="shared" si="30"/>
        <v>4.1460000000000004E-2</v>
      </c>
      <c r="BR56" s="214">
        <f t="shared" si="30"/>
        <v>3.01084E-2</v>
      </c>
      <c r="BS56" s="214">
        <f t="shared" si="30"/>
        <v>0</v>
      </c>
      <c r="BT56" s="214">
        <f t="shared" si="30"/>
        <v>0</v>
      </c>
      <c r="BU56" s="214">
        <f t="shared" si="30"/>
        <v>0</v>
      </c>
      <c r="BV56" s="214">
        <f t="shared" si="30"/>
        <v>0</v>
      </c>
      <c r="BW56" s="214">
        <f t="shared" si="30"/>
        <v>0</v>
      </c>
      <c r="BX56" s="214">
        <f t="shared" si="30"/>
        <v>0</v>
      </c>
      <c r="BY56" s="214">
        <f t="shared" si="30"/>
        <v>0</v>
      </c>
      <c r="BZ56" s="214">
        <f t="shared" si="30"/>
        <v>0</v>
      </c>
      <c r="CA56" s="295">
        <f t="shared" si="16"/>
        <v>1.3822481624058782</v>
      </c>
    </row>
    <row r="57" spans="2:79" s="159" customFormat="1" x14ac:dyDescent="0.25">
      <c r="B57" s="257">
        <f t="shared" si="17"/>
        <v>37</v>
      </c>
      <c r="C57" s="255">
        <f t="shared" si="18"/>
        <v>46418</v>
      </c>
      <c r="D57" s="214">
        <f t="shared" si="27"/>
        <v>0.12610682879999999</v>
      </c>
      <c r="E57" s="214">
        <f t="shared" si="27"/>
        <v>4.2403211699999985E-2</v>
      </c>
      <c r="F57" s="214">
        <f t="shared" si="27"/>
        <v>6.2106972942857129E-2</v>
      </c>
      <c r="G57" s="214">
        <f t="shared" si="27"/>
        <v>0</v>
      </c>
      <c r="H57" s="214">
        <f t="shared" si="27"/>
        <v>3.4380000000000001E-3</v>
      </c>
      <c r="I57" s="214">
        <f t="shared" si="27"/>
        <v>5.352E-3</v>
      </c>
      <c r="J57" s="214">
        <f t="shared" si="27"/>
        <v>5.7348E-3</v>
      </c>
      <c r="K57" s="214">
        <f t="shared" si="27"/>
        <v>5.9363999999999997E-3</v>
      </c>
      <c r="L57" s="214">
        <f t="shared" si="27"/>
        <v>3.9779999999999998E-3</v>
      </c>
      <c r="M57" s="214">
        <f t="shared" si="27"/>
        <v>4.9500000000000004E-3</v>
      </c>
      <c r="N57" s="214">
        <f t="shared" si="27"/>
        <v>4.50000036E-3</v>
      </c>
      <c r="O57" s="214">
        <f t="shared" si="27"/>
        <v>4.7340000000000004E-3</v>
      </c>
      <c r="P57" s="214">
        <f t="shared" si="27"/>
        <v>3.3600000000000001E-3</v>
      </c>
      <c r="Q57" s="214">
        <f t="shared" si="27"/>
        <v>1.9068000000000002E-2</v>
      </c>
      <c r="R57" s="214">
        <f t="shared" si="27"/>
        <v>9.0767999999999995E-3</v>
      </c>
      <c r="S57" s="214">
        <f t="shared" si="27"/>
        <v>1.82988E-2</v>
      </c>
      <c r="T57" s="214">
        <f t="shared" si="29"/>
        <v>1.0198199999999999E-2</v>
      </c>
      <c r="U57" s="214">
        <f t="shared" si="29"/>
        <v>1.1309100000000001E-2</v>
      </c>
      <c r="V57" s="214">
        <f t="shared" si="29"/>
        <v>3.0287999999999999E-3</v>
      </c>
      <c r="W57" s="214">
        <f t="shared" si="29"/>
        <v>3.1740000000000002E-3</v>
      </c>
      <c r="X57" s="214">
        <f t="shared" si="29"/>
        <v>3.1380000000000002E-3</v>
      </c>
      <c r="Y57" s="214">
        <f t="shared" si="29"/>
        <v>2.4510000000000001E-3</v>
      </c>
      <c r="Z57" s="214">
        <f t="shared" si="29"/>
        <v>5.2620000000000002E-3</v>
      </c>
      <c r="AA57" s="214">
        <f t="shared" si="29"/>
        <v>4.4999999999999997E-3</v>
      </c>
      <c r="AB57" s="214">
        <f t="shared" si="29"/>
        <v>4.5684000000000002E-3</v>
      </c>
      <c r="AC57" s="214">
        <f t="shared" si="29"/>
        <v>2.8080000000000002E-3</v>
      </c>
      <c r="AD57" s="214">
        <f t="shared" si="29"/>
        <v>1.5780000000000002E-3</v>
      </c>
      <c r="AE57" s="214">
        <f t="shared" si="29"/>
        <v>5.7005384999999999E-2</v>
      </c>
      <c r="AF57" s="214">
        <f t="shared" si="29"/>
        <v>4.3060509327360025E-2</v>
      </c>
      <c r="AG57" s="214">
        <f t="shared" si="29"/>
        <v>3.873508933125E-2</v>
      </c>
      <c r="AH57" s="214">
        <f t="shared" si="29"/>
        <v>2.8860000000000005E-3</v>
      </c>
      <c r="AI57" s="214">
        <f t="shared" si="29"/>
        <v>0</v>
      </c>
      <c r="AJ57" s="214">
        <f t="shared" si="29"/>
        <v>4.0140000000000002E-3</v>
      </c>
      <c r="AK57" s="214">
        <f t="shared" si="29"/>
        <v>0</v>
      </c>
      <c r="AL57" s="214">
        <f t="shared" si="29"/>
        <v>3.4164E-3</v>
      </c>
      <c r="AM57" s="214">
        <f t="shared" si="29"/>
        <v>4.1580000000000002E-3</v>
      </c>
      <c r="AN57" s="214">
        <f t="shared" si="29"/>
        <v>7.3764E-3</v>
      </c>
      <c r="AO57" s="214">
        <f t="shared" si="29"/>
        <v>5.8246800000000005E-3</v>
      </c>
      <c r="AP57" s="214">
        <f t="shared" si="29"/>
        <v>5.3576298160714277E-2</v>
      </c>
      <c r="AQ57" s="214">
        <f t="shared" si="28"/>
        <v>0</v>
      </c>
      <c r="AR57" s="214">
        <f t="shared" si="28"/>
        <v>7.4271599999999995E-3</v>
      </c>
      <c r="AS57" s="214">
        <f t="shared" si="28"/>
        <v>3.5639999999999999E-3</v>
      </c>
      <c r="AT57" s="214">
        <f t="shared" si="28"/>
        <v>3.4619999999999998E-3</v>
      </c>
      <c r="AU57" s="214">
        <f t="shared" si="28"/>
        <v>6.7080000000000004E-3</v>
      </c>
      <c r="AV57" s="214">
        <f t="shared" si="28"/>
        <v>6.6600000000000001E-3</v>
      </c>
      <c r="AW57" s="214">
        <f t="shared" si="28"/>
        <v>8.4180000000000001E-3</v>
      </c>
      <c r="AX57" s="214">
        <f t="shared" si="28"/>
        <v>4.5001604910714275E-2</v>
      </c>
      <c r="AY57" s="214">
        <f t="shared" si="28"/>
        <v>1.1856E-2</v>
      </c>
      <c r="AZ57" s="214">
        <f t="shared" si="28"/>
        <v>1.2239999999999999E-2</v>
      </c>
      <c r="BA57" s="214">
        <f t="shared" si="28"/>
        <v>5.0013775999999996E-2</v>
      </c>
      <c r="BB57" s="214">
        <f t="shared" si="28"/>
        <v>8.7882011607040025E-2</v>
      </c>
      <c r="BC57" s="214">
        <f t="shared" si="28"/>
        <v>2.2614324910714283E-2</v>
      </c>
      <c r="BD57" s="214">
        <f t="shared" si="28"/>
        <v>0.15798291726336006</v>
      </c>
      <c r="BE57" s="214">
        <f t="shared" si="28"/>
        <v>3.1716000000000005E-3</v>
      </c>
      <c r="BF57" s="214">
        <f t="shared" si="28"/>
        <v>1.8636E-2</v>
      </c>
      <c r="BG57" s="214">
        <f t="shared" ref="BE57:BJ64" si="31">IF(AND(MONTH($C57)-MONTH(BG$5)=0,MOD((YEAR(BG$5)-YEAR($C57)),3)=0),BG56*(1+BG$15),BG56)</f>
        <v>1.3846153846153847E-2</v>
      </c>
      <c r="BH57" s="214">
        <f t="shared" si="31"/>
        <v>2.3538000000000003E-2</v>
      </c>
      <c r="BI57" s="214">
        <f t="shared" si="31"/>
        <v>0</v>
      </c>
      <c r="BJ57" s="214">
        <f t="shared" si="31"/>
        <v>2.0712000000000001E-2</v>
      </c>
      <c r="BK57" s="214">
        <f t="shared" si="30"/>
        <v>9.6360000000000022E-3</v>
      </c>
      <c r="BL57" s="214">
        <f t="shared" si="30"/>
        <v>1.1201448960000001E-2</v>
      </c>
      <c r="BM57" s="214">
        <f t="shared" si="30"/>
        <v>5.5425974999999988E-2</v>
      </c>
      <c r="BN57" s="214">
        <f t="shared" si="30"/>
        <v>6.8260714285714286E-2</v>
      </c>
      <c r="BO57" s="214">
        <f t="shared" si="30"/>
        <v>4.1778000000000003E-2</v>
      </c>
      <c r="BP57" s="214">
        <f t="shared" si="30"/>
        <v>2.9531999999999999E-2</v>
      </c>
      <c r="BQ57" s="214">
        <f t="shared" si="30"/>
        <v>4.1460000000000004E-2</v>
      </c>
      <c r="BR57" s="214">
        <f t="shared" si="30"/>
        <v>3.01084E-2</v>
      </c>
      <c r="BS57" s="214">
        <f t="shared" si="30"/>
        <v>0</v>
      </c>
      <c r="BT57" s="214">
        <f t="shared" si="30"/>
        <v>0</v>
      </c>
      <c r="BU57" s="214">
        <f t="shared" si="30"/>
        <v>0</v>
      </c>
      <c r="BV57" s="214">
        <f t="shared" si="30"/>
        <v>0</v>
      </c>
      <c r="BW57" s="214">
        <f t="shared" si="30"/>
        <v>0</v>
      </c>
      <c r="BX57" s="214">
        <f t="shared" si="30"/>
        <v>0</v>
      </c>
      <c r="BY57" s="214">
        <f t="shared" si="30"/>
        <v>0</v>
      </c>
      <c r="BZ57" s="214">
        <f t="shared" si="30"/>
        <v>0</v>
      </c>
      <c r="CA57" s="295">
        <f t="shared" si="16"/>
        <v>1.3822481624058782</v>
      </c>
    </row>
    <row r="58" spans="2:79" s="159" customFormat="1" x14ac:dyDescent="0.25">
      <c r="B58" s="257">
        <f t="shared" si="17"/>
        <v>38</v>
      </c>
      <c r="C58" s="255">
        <f t="shared" si="18"/>
        <v>46446</v>
      </c>
      <c r="D58" s="214">
        <f t="shared" si="27"/>
        <v>0.12610682879999999</v>
      </c>
      <c r="E58" s="214">
        <f t="shared" si="27"/>
        <v>4.2403211699999985E-2</v>
      </c>
      <c r="F58" s="214">
        <f t="shared" si="27"/>
        <v>6.2106972942857129E-2</v>
      </c>
      <c r="G58" s="214">
        <f t="shared" si="27"/>
        <v>0</v>
      </c>
      <c r="H58" s="214">
        <f t="shared" si="27"/>
        <v>3.4380000000000001E-3</v>
      </c>
      <c r="I58" s="214">
        <f t="shared" si="27"/>
        <v>5.352E-3</v>
      </c>
      <c r="J58" s="214">
        <f t="shared" si="27"/>
        <v>5.7348E-3</v>
      </c>
      <c r="K58" s="214">
        <f t="shared" si="27"/>
        <v>5.9363999999999997E-3</v>
      </c>
      <c r="L58" s="214">
        <f t="shared" si="27"/>
        <v>3.9779999999999998E-3</v>
      </c>
      <c r="M58" s="214">
        <f t="shared" si="27"/>
        <v>4.9500000000000004E-3</v>
      </c>
      <c r="N58" s="214">
        <f t="shared" si="27"/>
        <v>4.50000036E-3</v>
      </c>
      <c r="O58" s="214">
        <f t="shared" si="27"/>
        <v>4.7340000000000004E-3</v>
      </c>
      <c r="P58" s="214">
        <f t="shared" si="27"/>
        <v>3.3600000000000001E-3</v>
      </c>
      <c r="Q58" s="214">
        <f t="shared" si="27"/>
        <v>1.9068000000000002E-2</v>
      </c>
      <c r="R58" s="214">
        <f t="shared" si="27"/>
        <v>9.0767999999999995E-3</v>
      </c>
      <c r="S58" s="214">
        <f t="shared" ref="P58:AE73" si="32">IF(AND(MONTH($C58)-MONTH(S$5)=0,MOD((YEAR(S$5)-YEAR($C58)),3)=0),S57*(1+S$15),S57)</f>
        <v>1.82988E-2</v>
      </c>
      <c r="T58" s="214">
        <f t="shared" si="29"/>
        <v>1.0198199999999999E-2</v>
      </c>
      <c r="U58" s="214">
        <f t="shared" si="29"/>
        <v>1.1309100000000001E-2</v>
      </c>
      <c r="V58" s="214">
        <f t="shared" si="29"/>
        <v>3.0287999999999999E-3</v>
      </c>
      <c r="W58" s="214">
        <f t="shared" si="29"/>
        <v>3.1740000000000002E-3</v>
      </c>
      <c r="X58" s="214">
        <f t="shared" si="29"/>
        <v>3.1380000000000002E-3</v>
      </c>
      <c r="Y58" s="214">
        <f t="shared" si="29"/>
        <v>2.4510000000000001E-3</v>
      </c>
      <c r="Z58" s="214">
        <f t="shared" si="29"/>
        <v>5.2620000000000002E-3</v>
      </c>
      <c r="AA58" s="214">
        <f t="shared" si="29"/>
        <v>4.4999999999999997E-3</v>
      </c>
      <c r="AB58" s="214">
        <f t="shared" si="29"/>
        <v>4.5684000000000002E-3</v>
      </c>
      <c r="AC58" s="214">
        <f t="shared" si="29"/>
        <v>2.8080000000000002E-3</v>
      </c>
      <c r="AD58" s="214">
        <f t="shared" si="29"/>
        <v>1.5780000000000002E-3</v>
      </c>
      <c r="AE58" s="214">
        <f t="shared" si="29"/>
        <v>5.7005384999999999E-2</v>
      </c>
      <c r="AF58" s="214">
        <f t="shared" si="29"/>
        <v>4.3060509327360025E-2</v>
      </c>
      <c r="AG58" s="214">
        <f t="shared" si="29"/>
        <v>3.873508933125E-2</v>
      </c>
      <c r="AH58" s="214">
        <f t="shared" si="29"/>
        <v>2.8860000000000005E-3</v>
      </c>
      <c r="AI58" s="214">
        <f t="shared" si="29"/>
        <v>0</v>
      </c>
      <c r="AJ58" s="214">
        <f t="shared" si="29"/>
        <v>4.0140000000000002E-3</v>
      </c>
      <c r="AK58" s="214">
        <f t="shared" si="29"/>
        <v>0</v>
      </c>
      <c r="AL58" s="214">
        <f t="shared" si="29"/>
        <v>3.4164E-3</v>
      </c>
      <c r="AM58" s="214">
        <f t="shared" si="29"/>
        <v>4.1580000000000002E-3</v>
      </c>
      <c r="AN58" s="214">
        <f t="shared" si="29"/>
        <v>7.3764E-3</v>
      </c>
      <c r="AO58" s="214">
        <f t="shared" si="29"/>
        <v>5.8246800000000005E-3</v>
      </c>
      <c r="AP58" s="214">
        <f t="shared" si="29"/>
        <v>5.3576298160714277E-2</v>
      </c>
      <c r="AQ58" s="214">
        <f t="shared" si="28"/>
        <v>0</v>
      </c>
      <c r="AR58" s="214">
        <f t="shared" si="28"/>
        <v>7.4271599999999995E-3</v>
      </c>
      <c r="AS58" s="214">
        <f t="shared" si="28"/>
        <v>3.5639999999999999E-3</v>
      </c>
      <c r="AT58" s="214">
        <f t="shared" si="28"/>
        <v>3.4619999999999998E-3</v>
      </c>
      <c r="AU58" s="214">
        <f t="shared" si="28"/>
        <v>6.7080000000000004E-3</v>
      </c>
      <c r="AV58" s="214">
        <f t="shared" si="28"/>
        <v>6.6600000000000001E-3</v>
      </c>
      <c r="AW58" s="214">
        <f t="shared" si="28"/>
        <v>8.4180000000000001E-3</v>
      </c>
      <c r="AX58" s="214">
        <f t="shared" si="28"/>
        <v>4.5001604910714275E-2</v>
      </c>
      <c r="AY58" s="214">
        <f t="shared" si="28"/>
        <v>1.1856E-2</v>
      </c>
      <c r="AZ58" s="214">
        <f t="shared" si="28"/>
        <v>1.2239999999999999E-2</v>
      </c>
      <c r="BA58" s="214">
        <f t="shared" si="28"/>
        <v>5.0013775999999996E-2</v>
      </c>
      <c r="BB58" s="214">
        <f t="shared" si="28"/>
        <v>8.7882011607040025E-2</v>
      </c>
      <c r="BC58" s="214">
        <f t="shared" si="28"/>
        <v>2.2614324910714283E-2</v>
      </c>
      <c r="BD58" s="214">
        <f t="shared" si="28"/>
        <v>0.15798291726336006</v>
      </c>
      <c r="BE58" s="214">
        <f t="shared" si="31"/>
        <v>3.1716000000000005E-3</v>
      </c>
      <c r="BF58" s="214">
        <f t="shared" si="31"/>
        <v>1.8636E-2</v>
      </c>
      <c r="BG58" s="214">
        <f t="shared" si="31"/>
        <v>1.3846153846153847E-2</v>
      </c>
      <c r="BH58" s="214">
        <f t="shared" si="31"/>
        <v>2.3538000000000003E-2</v>
      </c>
      <c r="BI58" s="214">
        <f t="shared" si="31"/>
        <v>0</v>
      </c>
      <c r="BJ58" s="214">
        <f t="shared" si="31"/>
        <v>2.0712000000000001E-2</v>
      </c>
      <c r="BK58" s="214">
        <f t="shared" si="30"/>
        <v>9.6360000000000022E-3</v>
      </c>
      <c r="BL58" s="214">
        <f t="shared" si="30"/>
        <v>1.1201448960000001E-2</v>
      </c>
      <c r="BM58" s="214">
        <f t="shared" si="30"/>
        <v>5.5425974999999988E-2</v>
      </c>
      <c r="BN58" s="214">
        <f t="shared" si="30"/>
        <v>6.8260714285714286E-2</v>
      </c>
      <c r="BO58" s="214">
        <f t="shared" si="30"/>
        <v>4.1778000000000003E-2</v>
      </c>
      <c r="BP58" s="214">
        <f t="shared" si="30"/>
        <v>2.9531999999999999E-2</v>
      </c>
      <c r="BQ58" s="214">
        <f t="shared" si="30"/>
        <v>4.1460000000000004E-2</v>
      </c>
      <c r="BR58" s="214">
        <f t="shared" si="30"/>
        <v>3.01084E-2</v>
      </c>
      <c r="BS58" s="214">
        <f t="shared" si="30"/>
        <v>0</v>
      </c>
      <c r="BT58" s="214">
        <f t="shared" si="30"/>
        <v>0</v>
      </c>
      <c r="BU58" s="214">
        <f t="shared" si="30"/>
        <v>0</v>
      </c>
      <c r="BV58" s="214">
        <f t="shared" si="30"/>
        <v>0</v>
      </c>
      <c r="BW58" s="214">
        <f t="shared" si="30"/>
        <v>0</v>
      </c>
      <c r="BX58" s="214">
        <f t="shared" si="30"/>
        <v>0</v>
      </c>
      <c r="BY58" s="214">
        <f t="shared" si="30"/>
        <v>0</v>
      </c>
      <c r="BZ58" s="214">
        <f t="shared" si="30"/>
        <v>0</v>
      </c>
      <c r="CA58" s="295">
        <f t="shared" si="16"/>
        <v>1.3822481624058782</v>
      </c>
    </row>
    <row r="59" spans="2:79" s="159" customFormat="1" x14ac:dyDescent="0.25">
      <c r="B59" s="257">
        <f t="shared" si="17"/>
        <v>39</v>
      </c>
      <c r="C59" s="255">
        <f t="shared" si="18"/>
        <v>46477</v>
      </c>
      <c r="D59" s="214">
        <f t="shared" ref="D59:S74" si="33">IF(AND(MONTH($C59)-MONTH(D$5)=0,MOD((YEAR(D$5)-YEAR($C59)),3)=0),D58*(1+D$15),D58)</f>
        <v>0.14502285311999996</v>
      </c>
      <c r="E59" s="214">
        <f t="shared" si="33"/>
        <v>4.8763693454999979E-2</v>
      </c>
      <c r="F59" s="214">
        <f t="shared" si="33"/>
        <v>6.2106972942857129E-2</v>
      </c>
      <c r="G59" s="214">
        <f t="shared" si="33"/>
        <v>0</v>
      </c>
      <c r="H59" s="214">
        <f t="shared" si="33"/>
        <v>3.4380000000000001E-3</v>
      </c>
      <c r="I59" s="214">
        <f t="shared" si="33"/>
        <v>5.352E-3</v>
      </c>
      <c r="J59" s="214">
        <f t="shared" si="33"/>
        <v>5.7348E-3</v>
      </c>
      <c r="K59" s="214">
        <f t="shared" si="33"/>
        <v>5.9363999999999997E-3</v>
      </c>
      <c r="L59" s="214">
        <f t="shared" si="33"/>
        <v>3.9779999999999998E-3</v>
      </c>
      <c r="M59" s="214">
        <f t="shared" si="33"/>
        <v>4.9500000000000004E-3</v>
      </c>
      <c r="N59" s="214">
        <f t="shared" si="33"/>
        <v>4.50000036E-3</v>
      </c>
      <c r="O59" s="214">
        <f t="shared" si="33"/>
        <v>4.7340000000000004E-3</v>
      </c>
      <c r="P59" s="214">
        <f t="shared" si="32"/>
        <v>3.3600000000000001E-3</v>
      </c>
      <c r="Q59" s="214">
        <f t="shared" si="32"/>
        <v>1.9068000000000002E-2</v>
      </c>
      <c r="R59" s="214">
        <f t="shared" si="32"/>
        <v>9.0767999999999995E-3</v>
      </c>
      <c r="S59" s="214">
        <f t="shared" si="32"/>
        <v>1.82988E-2</v>
      </c>
      <c r="T59" s="214">
        <f t="shared" si="29"/>
        <v>1.0198199999999999E-2</v>
      </c>
      <c r="U59" s="214">
        <f t="shared" si="29"/>
        <v>1.1309100000000001E-2</v>
      </c>
      <c r="V59" s="214">
        <f t="shared" si="29"/>
        <v>3.0287999999999999E-3</v>
      </c>
      <c r="W59" s="214">
        <f t="shared" si="29"/>
        <v>3.1740000000000002E-3</v>
      </c>
      <c r="X59" s="214">
        <f t="shared" si="29"/>
        <v>3.1380000000000002E-3</v>
      </c>
      <c r="Y59" s="214">
        <f t="shared" si="29"/>
        <v>2.4510000000000001E-3</v>
      </c>
      <c r="Z59" s="214">
        <f t="shared" si="29"/>
        <v>5.2620000000000002E-3</v>
      </c>
      <c r="AA59" s="214">
        <f t="shared" si="29"/>
        <v>4.4999999999999997E-3</v>
      </c>
      <c r="AB59" s="214">
        <f t="shared" si="29"/>
        <v>4.5684000000000002E-3</v>
      </c>
      <c r="AC59" s="214">
        <f t="shared" si="29"/>
        <v>2.8080000000000002E-3</v>
      </c>
      <c r="AD59" s="214">
        <f t="shared" si="29"/>
        <v>1.5780000000000002E-3</v>
      </c>
      <c r="AE59" s="214">
        <f t="shared" si="29"/>
        <v>5.7005384999999999E-2</v>
      </c>
      <c r="AF59" s="214">
        <f t="shared" si="29"/>
        <v>4.3060509327360025E-2</v>
      </c>
      <c r="AG59" s="214">
        <f t="shared" si="29"/>
        <v>3.873508933125E-2</v>
      </c>
      <c r="AH59" s="214">
        <f t="shared" si="29"/>
        <v>2.8860000000000005E-3</v>
      </c>
      <c r="AI59" s="214">
        <f t="shared" si="29"/>
        <v>0</v>
      </c>
      <c r="AJ59" s="214">
        <f t="shared" si="29"/>
        <v>4.0140000000000002E-3</v>
      </c>
      <c r="AK59" s="214">
        <f t="shared" si="29"/>
        <v>0</v>
      </c>
      <c r="AL59" s="214">
        <f t="shared" si="29"/>
        <v>3.4164E-3</v>
      </c>
      <c r="AM59" s="214">
        <f t="shared" si="29"/>
        <v>4.1580000000000002E-3</v>
      </c>
      <c r="AN59" s="214">
        <f t="shared" si="29"/>
        <v>7.3764E-3</v>
      </c>
      <c r="AO59" s="214">
        <f t="shared" si="29"/>
        <v>5.8246800000000005E-3</v>
      </c>
      <c r="AP59" s="214">
        <f t="shared" si="29"/>
        <v>5.3576298160714277E-2</v>
      </c>
      <c r="AQ59" s="214">
        <f t="shared" si="28"/>
        <v>0</v>
      </c>
      <c r="AR59" s="214">
        <f t="shared" si="28"/>
        <v>7.4271599999999995E-3</v>
      </c>
      <c r="AS59" s="214">
        <f t="shared" si="28"/>
        <v>3.5639999999999999E-3</v>
      </c>
      <c r="AT59" s="214">
        <f t="shared" si="28"/>
        <v>3.4619999999999998E-3</v>
      </c>
      <c r="AU59" s="214">
        <f t="shared" si="28"/>
        <v>6.7080000000000004E-3</v>
      </c>
      <c r="AV59" s="214">
        <f t="shared" si="28"/>
        <v>6.6600000000000001E-3</v>
      </c>
      <c r="AW59" s="214">
        <f t="shared" si="28"/>
        <v>8.4180000000000001E-3</v>
      </c>
      <c r="AX59" s="214">
        <f t="shared" si="28"/>
        <v>4.5001604910714275E-2</v>
      </c>
      <c r="AY59" s="214">
        <f t="shared" si="28"/>
        <v>1.1856E-2</v>
      </c>
      <c r="AZ59" s="214">
        <f t="shared" si="28"/>
        <v>1.2239999999999999E-2</v>
      </c>
      <c r="BA59" s="214">
        <f t="shared" si="28"/>
        <v>5.0013775999999996E-2</v>
      </c>
      <c r="BB59" s="214">
        <f t="shared" si="28"/>
        <v>8.7882011607040025E-2</v>
      </c>
      <c r="BC59" s="214">
        <f t="shared" si="28"/>
        <v>2.2614324910714283E-2</v>
      </c>
      <c r="BD59" s="214">
        <f t="shared" si="28"/>
        <v>0.15798291726336006</v>
      </c>
      <c r="BE59" s="214">
        <f t="shared" si="31"/>
        <v>3.1716000000000005E-3</v>
      </c>
      <c r="BF59" s="214">
        <f t="shared" si="31"/>
        <v>1.8636E-2</v>
      </c>
      <c r="BG59" s="214">
        <f t="shared" si="31"/>
        <v>1.3846153846153847E-2</v>
      </c>
      <c r="BH59" s="214">
        <f t="shared" si="31"/>
        <v>2.3538000000000003E-2</v>
      </c>
      <c r="BI59" s="214">
        <f t="shared" si="31"/>
        <v>0</v>
      </c>
      <c r="BJ59" s="214">
        <f t="shared" si="31"/>
        <v>2.0712000000000001E-2</v>
      </c>
      <c r="BK59" s="214">
        <f t="shared" si="30"/>
        <v>9.6360000000000022E-3</v>
      </c>
      <c r="BL59" s="214">
        <f t="shared" si="30"/>
        <v>1.1201448960000001E-2</v>
      </c>
      <c r="BM59" s="214">
        <f t="shared" si="30"/>
        <v>5.5425974999999988E-2</v>
      </c>
      <c r="BN59" s="214">
        <f t="shared" si="30"/>
        <v>6.8260714285714286E-2</v>
      </c>
      <c r="BO59" s="214">
        <f t="shared" si="30"/>
        <v>4.1778000000000003E-2</v>
      </c>
      <c r="BP59" s="214">
        <f t="shared" si="30"/>
        <v>2.9531999999999999E-2</v>
      </c>
      <c r="BQ59" s="214">
        <f t="shared" si="30"/>
        <v>4.1460000000000004E-2</v>
      </c>
      <c r="BR59" s="214">
        <f t="shared" si="30"/>
        <v>3.01084E-2</v>
      </c>
      <c r="BS59" s="214">
        <f t="shared" si="30"/>
        <v>0</v>
      </c>
      <c r="BT59" s="214">
        <f t="shared" si="30"/>
        <v>0</v>
      </c>
      <c r="BU59" s="214">
        <f t="shared" si="30"/>
        <v>0</v>
      </c>
      <c r="BV59" s="214">
        <f t="shared" si="30"/>
        <v>0</v>
      </c>
      <c r="BW59" s="214">
        <f t="shared" si="30"/>
        <v>0</v>
      </c>
      <c r="BX59" s="214">
        <f t="shared" si="30"/>
        <v>0</v>
      </c>
      <c r="BY59" s="214">
        <f t="shared" si="30"/>
        <v>0</v>
      </c>
      <c r="BZ59" s="214">
        <f t="shared" si="30"/>
        <v>0</v>
      </c>
      <c r="CA59" s="295">
        <f t="shared" si="16"/>
        <v>1.4075246684808782</v>
      </c>
    </row>
    <row r="60" spans="2:79" s="159" customFormat="1" x14ac:dyDescent="0.25">
      <c r="B60" s="257">
        <f t="shared" si="17"/>
        <v>40</v>
      </c>
      <c r="C60" s="255">
        <f t="shared" si="18"/>
        <v>46507</v>
      </c>
      <c r="D60" s="214">
        <f t="shared" si="33"/>
        <v>0.14502285311999996</v>
      </c>
      <c r="E60" s="214">
        <f t="shared" si="33"/>
        <v>4.8763693454999979E-2</v>
      </c>
      <c r="F60" s="214">
        <f t="shared" si="33"/>
        <v>6.2106972942857129E-2</v>
      </c>
      <c r="G60" s="214">
        <f t="shared" si="33"/>
        <v>0</v>
      </c>
      <c r="H60" s="214">
        <f t="shared" si="33"/>
        <v>3.4380000000000001E-3</v>
      </c>
      <c r="I60" s="214">
        <f t="shared" si="33"/>
        <v>5.352E-3</v>
      </c>
      <c r="J60" s="214">
        <f t="shared" si="33"/>
        <v>5.7348E-3</v>
      </c>
      <c r="K60" s="214">
        <f t="shared" si="33"/>
        <v>5.9363999999999997E-3</v>
      </c>
      <c r="L60" s="214">
        <f t="shared" si="33"/>
        <v>3.9779999999999998E-3</v>
      </c>
      <c r="M60" s="214">
        <f t="shared" si="33"/>
        <v>4.9500000000000004E-3</v>
      </c>
      <c r="N60" s="214">
        <f t="shared" si="33"/>
        <v>4.50000036E-3</v>
      </c>
      <c r="O60" s="214">
        <f t="shared" si="33"/>
        <v>4.7340000000000004E-3</v>
      </c>
      <c r="P60" s="214">
        <f t="shared" si="32"/>
        <v>3.3600000000000001E-3</v>
      </c>
      <c r="Q60" s="214">
        <f t="shared" si="32"/>
        <v>1.9068000000000002E-2</v>
      </c>
      <c r="R60" s="214">
        <f t="shared" si="32"/>
        <v>9.0767999999999995E-3</v>
      </c>
      <c r="S60" s="214">
        <f t="shared" si="32"/>
        <v>1.82988E-2</v>
      </c>
      <c r="T60" s="214">
        <f t="shared" si="29"/>
        <v>1.0198199999999999E-2</v>
      </c>
      <c r="U60" s="214">
        <f t="shared" si="29"/>
        <v>1.1309100000000001E-2</v>
      </c>
      <c r="V60" s="214">
        <f t="shared" si="29"/>
        <v>3.0287999999999999E-3</v>
      </c>
      <c r="W60" s="214">
        <f t="shared" si="29"/>
        <v>3.1740000000000002E-3</v>
      </c>
      <c r="X60" s="214">
        <f t="shared" si="29"/>
        <v>3.1380000000000002E-3</v>
      </c>
      <c r="Y60" s="214">
        <f t="shared" si="29"/>
        <v>2.4510000000000001E-3</v>
      </c>
      <c r="Z60" s="214">
        <f t="shared" si="29"/>
        <v>5.2620000000000002E-3</v>
      </c>
      <c r="AA60" s="214">
        <f t="shared" si="29"/>
        <v>4.4999999999999997E-3</v>
      </c>
      <c r="AB60" s="214">
        <f t="shared" si="29"/>
        <v>4.5684000000000002E-3</v>
      </c>
      <c r="AC60" s="214">
        <f t="shared" si="29"/>
        <v>2.8080000000000002E-3</v>
      </c>
      <c r="AD60" s="214">
        <f t="shared" si="29"/>
        <v>1.5780000000000002E-3</v>
      </c>
      <c r="AE60" s="214">
        <f t="shared" si="29"/>
        <v>5.7005384999999999E-2</v>
      </c>
      <c r="AF60" s="214">
        <f t="shared" si="29"/>
        <v>4.3060509327360025E-2</v>
      </c>
      <c r="AG60" s="214">
        <f t="shared" si="29"/>
        <v>3.873508933125E-2</v>
      </c>
      <c r="AH60" s="214">
        <f t="shared" si="29"/>
        <v>2.8860000000000005E-3</v>
      </c>
      <c r="AI60" s="214">
        <f t="shared" si="29"/>
        <v>0</v>
      </c>
      <c r="AJ60" s="214">
        <f t="shared" si="29"/>
        <v>4.0140000000000002E-3</v>
      </c>
      <c r="AK60" s="214">
        <f t="shared" si="29"/>
        <v>0</v>
      </c>
      <c r="AL60" s="214">
        <f t="shared" si="29"/>
        <v>3.4164E-3</v>
      </c>
      <c r="AM60" s="214">
        <f t="shared" si="29"/>
        <v>4.1580000000000002E-3</v>
      </c>
      <c r="AN60" s="214">
        <f t="shared" si="29"/>
        <v>7.3764E-3</v>
      </c>
      <c r="AO60" s="214">
        <f t="shared" ref="AE60:BA75" si="34">IF(AND(MONTH($C60)-MONTH(AO$5)=0,MOD((YEAR(AO$5)-YEAR($C60)),3)=0),AO59*(1+AO$15),AO59)</f>
        <v>5.8246800000000005E-3</v>
      </c>
      <c r="AP60" s="214">
        <f t="shared" si="34"/>
        <v>5.3576298160714277E-2</v>
      </c>
      <c r="AQ60" s="214">
        <f t="shared" si="28"/>
        <v>0</v>
      </c>
      <c r="AR60" s="214">
        <f t="shared" si="28"/>
        <v>7.4271599999999995E-3</v>
      </c>
      <c r="AS60" s="214">
        <f t="shared" si="28"/>
        <v>3.5639999999999999E-3</v>
      </c>
      <c r="AT60" s="214">
        <f t="shared" si="28"/>
        <v>3.4619999999999998E-3</v>
      </c>
      <c r="AU60" s="214">
        <f t="shared" si="28"/>
        <v>6.7080000000000004E-3</v>
      </c>
      <c r="AV60" s="214">
        <f t="shared" si="28"/>
        <v>6.6600000000000001E-3</v>
      </c>
      <c r="AW60" s="214">
        <f t="shared" si="28"/>
        <v>8.4180000000000001E-3</v>
      </c>
      <c r="AX60" s="214">
        <f t="shared" si="28"/>
        <v>4.5001604910714275E-2</v>
      </c>
      <c r="AY60" s="214">
        <f t="shared" si="28"/>
        <v>1.1856E-2</v>
      </c>
      <c r="AZ60" s="214">
        <f t="shared" si="28"/>
        <v>1.2239999999999999E-2</v>
      </c>
      <c r="BA60" s="214">
        <f t="shared" si="28"/>
        <v>5.0013775999999996E-2</v>
      </c>
      <c r="BB60" s="214">
        <f t="shared" si="28"/>
        <v>8.7882011607040025E-2</v>
      </c>
      <c r="BC60" s="214">
        <f t="shared" si="28"/>
        <v>2.2614324910714283E-2</v>
      </c>
      <c r="BD60" s="214">
        <f t="shared" si="28"/>
        <v>0.15798291726336006</v>
      </c>
      <c r="BE60" s="214">
        <f t="shared" si="31"/>
        <v>3.1716000000000005E-3</v>
      </c>
      <c r="BF60" s="214">
        <f t="shared" si="31"/>
        <v>1.8636E-2</v>
      </c>
      <c r="BG60" s="214">
        <f t="shared" si="31"/>
        <v>1.3846153846153847E-2</v>
      </c>
      <c r="BH60" s="214">
        <f t="shared" si="31"/>
        <v>2.3538000000000003E-2</v>
      </c>
      <c r="BI60" s="214">
        <f t="shared" si="31"/>
        <v>0</v>
      </c>
      <c r="BJ60" s="214">
        <f t="shared" si="31"/>
        <v>2.0712000000000001E-2</v>
      </c>
      <c r="BK60" s="214">
        <f t="shared" si="30"/>
        <v>9.6360000000000022E-3</v>
      </c>
      <c r="BL60" s="214">
        <f t="shared" si="30"/>
        <v>1.1201448960000001E-2</v>
      </c>
      <c r="BM60" s="214">
        <f t="shared" si="30"/>
        <v>5.5425974999999988E-2</v>
      </c>
      <c r="BN60" s="214">
        <f t="shared" si="30"/>
        <v>6.8260714285714286E-2</v>
      </c>
      <c r="BO60" s="214">
        <f t="shared" si="30"/>
        <v>4.1778000000000003E-2</v>
      </c>
      <c r="BP60" s="214">
        <f t="shared" si="30"/>
        <v>2.9531999999999999E-2</v>
      </c>
      <c r="BQ60" s="214">
        <f t="shared" si="30"/>
        <v>4.1460000000000004E-2</v>
      </c>
      <c r="BR60" s="214">
        <f t="shared" si="30"/>
        <v>3.01084E-2</v>
      </c>
      <c r="BS60" s="214">
        <f t="shared" si="30"/>
        <v>0</v>
      </c>
      <c r="BT60" s="214">
        <f t="shared" si="30"/>
        <v>0</v>
      </c>
      <c r="BU60" s="214">
        <f t="shared" si="30"/>
        <v>0</v>
      </c>
      <c r="BV60" s="214">
        <f t="shared" si="30"/>
        <v>0</v>
      </c>
      <c r="BW60" s="214">
        <f t="shared" si="30"/>
        <v>0</v>
      </c>
      <c r="BX60" s="214">
        <f t="shared" si="30"/>
        <v>0</v>
      </c>
      <c r="BY60" s="214">
        <f t="shared" si="30"/>
        <v>0</v>
      </c>
      <c r="BZ60" s="214">
        <f t="shared" si="30"/>
        <v>0</v>
      </c>
      <c r="CA60" s="295">
        <f t="shared" si="16"/>
        <v>1.4075246684808782</v>
      </c>
    </row>
    <row r="61" spans="2:79" s="159" customFormat="1" x14ac:dyDescent="0.25">
      <c r="B61" s="257">
        <f t="shared" si="17"/>
        <v>41</v>
      </c>
      <c r="C61" s="255">
        <f t="shared" si="18"/>
        <v>46538</v>
      </c>
      <c r="D61" s="214">
        <f t="shared" si="33"/>
        <v>0.14502285311999996</v>
      </c>
      <c r="E61" s="214">
        <f t="shared" si="33"/>
        <v>4.8763693454999979E-2</v>
      </c>
      <c r="F61" s="214">
        <f t="shared" si="33"/>
        <v>6.2106972942857129E-2</v>
      </c>
      <c r="G61" s="214">
        <f t="shared" si="33"/>
        <v>0</v>
      </c>
      <c r="H61" s="214">
        <f t="shared" si="33"/>
        <v>3.4380000000000001E-3</v>
      </c>
      <c r="I61" s="214">
        <f t="shared" si="33"/>
        <v>5.352E-3</v>
      </c>
      <c r="J61" s="214">
        <f t="shared" si="33"/>
        <v>5.7348E-3</v>
      </c>
      <c r="K61" s="214">
        <f t="shared" si="33"/>
        <v>5.9363999999999997E-3</v>
      </c>
      <c r="L61" s="214">
        <f t="shared" si="33"/>
        <v>3.9779999999999998E-3</v>
      </c>
      <c r="M61" s="214">
        <f t="shared" si="33"/>
        <v>4.9500000000000004E-3</v>
      </c>
      <c r="N61" s="214">
        <f t="shared" si="33"/>
        <v>4.50000036E-3</v>
      </c>
      <c r="O61" s="214">
        <f t="shared" si="33"/>
        <v>4.7340000000000004E-3</v>
      </c>
      <c r="P61" s="214">
        <f t="shared" si="32"/>
        <v>3.3600000000000001E-3</v>
      </c>
      <c r="Q61" s="214">
        <f t="shared" si="32"/>
        <v>1.9068000000000002E-2</v>
      </c>
      <c r="R61" s="214">
        <f t="shared" si="32"/>
        <v>9.0767999999999995E-3</v>
      </c>
      <c r="S61" s="214">
        <f t="shared" si="32"/>
        <v>1.82988E-2</v>
      </c>
      <c r="T61" s="214">
        <f t="shared" si="32"/>
        <v>1.0198199999999999E-2</v>
      </c>
      <c r="U61" s="214">
        <f t="shared" si="32"/>
        <v>1.1309100000000001E-2</v>
      </c>
      <c r="V61" s="214">
        <f t="shared" si="32"/>
        <v>3.0287999999999999E-3</v>
      </c>
      <c r="W61" s="214">
        <f t="shared" si="32"/>
        <v>3.1740000000000002E-3</v>
      </c>
      <c r="X61" s="214">
        <f t="shared" si="32"/>
        <v>3.1380000000000002E-3</v>
      </c>
      <c r="Y61" s="214">
        <f t="shared" si="32"/>
        <v>2.4510000000000001E-3</v>
      </c>
      <c r="Z61" s="214">
        <f t="shared" si="32"/>
        <v>5.2620000000000002E-3</v>
      </c>
      <c r="AA61" s="214">
        <f t="shared" si="32"/>
        <v>4.4999999999999997E-3</v>
      </c>
      <c r="AB61" s="214">
        <f t="shared" si="32"/>
        <v>4.5684000000000002E-3</v>
      </c>
      <c r="AC61" s="214">
        <f t="shared" si="32"/>
        <v>2.8080000000000002E-3</v>
      </c>
      <c r="AD61" s="214">
        <f t="shared" si="32"/>
        <v>1.5780000000000002E-3</v>
      </c>
      <c r="AE61" s="214">
        <f t="shared" si="34"/>
        <v>5.7005384999999999E-2</v>
      </c>
      <c r="AF61" s="214">
        <f t="shared" si="34"/>
        <v>4.3060509327360025E-2</v>
      </c>
      <c r="AG61" s="214">
        <f t="shared" si="34"/>
        <v>3.873508933125E-2</v>
      </c>
      <c r="AH61" s="214">
        <f t="shared" si="34"/>
        <v>2.8860000000000005E-3</v>
      </c>
      <c r="AI61" s="214">
        <f t="shared" si="34"/>
        <v>0</v>
      </c>
      <c r="AJ61" s="214">
        <f t="shared" si="34"/>
        <v>4.0140000000000002E-3</v>
      </c>
      <c r="AK61" s="214">
        <f t="shared" si="34"/>
        <v>0</v>
      </c>
      <c r="AL61" s="214">
        <f t="shared" si="34"/>
        <v>3.4164E-3</v>
      </c>
      <c r="AM61" s="214">
        <f t="shared" si="34"/>
        <v>4.1580000000000002E-3</v>
      </c>
      <c r="AN61" s="214">
        <f t="shared" si="34"/>
        <v>7.3764E-3</v>
      </c>
      <c r="AO61" s="214">
        <f t="shared" si="34"/>
        <v>5.8246800000000005E-3</v>
      </c>
      <c r="AP61" s="214">
        <f t="shared" si="34"/>
        <v>5.3576298160714277E-2</v>
      </c>
      <c r="AQ61" s="214">
        <f t="shared" si="28"/>
        <v>0</v>
      </c>
      <c r="AR61" s="214">
        <f t="shared" si="28"/>
        <v>7.4271599999999995E-3</v>
      </c>
      <c r="AS61" s="214">
        <f t="shared" si="28"/>
        <v>3.5639999999999999E-3</v>
      </c>
      <c r="AT61" s="214">
        <f t="shared" si="28"/>
        <v>3.4619999999999998E-3</v>
      </c>
      <c r="AU61" s="214">
        <f t="shared" si="28"/>
        <v>6.7080000000000004E-3</v>
      </c>
      <c r="AV61" s="214">
        <f t="shared" si="28"/>
        <v>6.6600000000000001E-3</v>
      </c>
      <c r="AW61" s="214">
        <f t="shared" si="28"/>
        <v>8.4180000000000001E-3</v>
      </c>
      <c r="AX61" s="214">
        <f t="shared" si="28"/>
        <v>4.5001604910714275E-2</v>
      </c>
      <c r="AY61" s="214">
        <f t="shared" si="28"/>
        <v>1.1856E-2</v>
      </c>
      <c r="AZ61" s="214">
        <f t="shared" si="28"/>
        <v>1.2239999999999999E-2</v>
      </c>
      <c r="BA61" s="214">
        <f t="shared" si="28"/>
        <v>5.0013775999999996E-2</v>
      </c>
      <c r="BB61" s="214">
        <f t="shared" si="28"/>
        <v>8.7882011607040025E-2</v>
      </c>
      <c r="BC61" s="214">
        <f t="shared" si="28"/>
        <v>2.2614324910714283E-2</v>
      </c>
      <c r="BD61" s="214">
        <f t="shared" si="28"/>
        <v>0.15798291726336006</v>
      </c>
      <c r="BE61" s="214">
        <f t="shared" si="31"/>
        <v>3.1716000000000005E-3</v>
      </c>
      <c r="BF61" s="214">
        <f t="shared" si="31"/>
        <v>1.8636E-2</v>
      </c>
      <c r="BG61" s="214">
        <f t="shared" si="31"/>
        <v>1.3846153846153847E-2</v>
      </c>
      <c r="BH61" s="214">
        <f t="shared" si="31"/>
        <v>2.3538000000000003E-2</v>
      </c>
      <c r="BI61" s="214">
        <f t="shared" si="31"/>
        <v>0</v>
      </c>
      <c r="BJ61" s="214">
        <f t="shared" si="31"/>
        <v>2.0712000000000001E-2</v>
      </c>
      <c r="BK61" s="214">
        <f t="shared" si="30"/>
        <v>9.6360000000000022E-3</v>
      </c>
      <c r="BL61" s="214">
        <f t="shared" si="30"/>
        <v>1.1201448960000001E-2</v>
      </c>
      <c r="BM61" s="214">
        <f t="shared" si="30"/>
        <v>5.5425974999999988E-2</v>
      </c>
      <c r="BN61" s="214">
        <f t="shared" si="30"/>
        <v>6.8260714285714286E-2</v>
      </c>
      <c r="BO61" s="214">
        <f t="shared" si="30"/>
        <v>4.1778000000000003E-2</v>
      </c>
      <c r="BP61" s="214">
        <f t="shared" si="30"/>
        <v>2.9531999999999999E-2</v>
      </c>
      <c r="BQ61" s="214">
        <f t="shared" si="30"/>
        <v>4.1460000000000004E-2</v>
      </c>
      <c r="BR61" s="214">
        <f t="shared" si="30"/>
        <v>3.01084E-2</v>
      </c>
      <c r="BS61" s="214">
        <f t="shared" si="30"/>
        <v>0</v>
      </c>
      <c r="BT61" s="214">
        <f t="shared" si="30"/>
        <v>0</v>
      </c>
      <c r="BU61" s="214">
        <f t="shared" si="30"/>
        <v>0</v>
      </c>
      <c r="BV61" s="214">
        <f t="shared" si="30"/>
        <v>0</v>
      </c>
      <c r="BW61" s="214">
        <f t="shared" si="30"/>
        <v>0</v>
      </c>
      <c r="BX61" s="214">
        <f t="shared" si="30"/>
        <v>0</v>
      </c>
      <c r="BY61" s="214">
        <f t="shared" si="30"/>
        <v>0</v>
      </c>
      <c r="BZ61" s="214">
        <f t="shared" si="30"/>
        <v>0</v>
      </c>
      <c r="CA61" s="295">
        <f t="shared" si="16"/>
        <v>1.4075246684808782</v>
      </c>
    </row>
    <row r="62" spans="2:79" s="159" customFormat="1" x14ac:dyDescent="0.25">
      <c r="B62" s="257">
        <f t="shared" si="17"/>
        <v>42</v>
      </c>
      <c r="C62" s="255">
        <f t="shared" si="18"/>
        <v>46568</v>
      </c>
      <c r="D62" s="214">
        <f t="shared" si="33"/>
        <v>0.14502285311999996</v>
      </c>
      <c r="E62" s="214">
        <f t="shared" si="33"/>
        <v>4.8763693454999979E-2</v>
      </c>
      <c r="F62" s="214">
        <f t="shared" si="33"/>
        <v>6.2106972942857129E-2</v>
      </c>
      <c r="G62" s="214">
        <f t="shared" si="33"/>
        <v>0</v>
      </c>
      <c r="H62" s="214">
        <f t="shared" si="33"/>
        <v>3.4380000000000001E-3</v>
      </c>
      <c r="I62" s="214">
        <f t="shared" si="33"/>
        <v>5.352E-3</v>
      </c>
      <c r="J62" s="214">
        <f t="shared" si="33"/>
        <v>5.7348E-3</v>
      </c>
      <c r="K62" s="214">
        <f t="shared" si="33"/>
        <v>5.9363999999999997E-3</v>
      </c>
      <c r="L62" s="214">
        <f t="shared" si="33"/>
        <v>3.9779999999999998E-3</v>
      </c>
      <c r="M62" s="214">
        <f t="shared" si="33"/>
        <v>4.9500000000000004E-3</v>
      </c>
      <c r="N62" s="214">
        <f t="shared" si="33"/>
        <v>4.50000036E-3</v>
      </c>
      <c r="O62" s="214">
        <f t="shared" si="33"/>
        <v>4.7340000000000004E-3</v>
      </c>
      <c r="P62" s="214">
        <f t="shared" si="32"/>
        <v>3.3600000000000001E-3</v>
      </c>
      <c r="Q62" s="214">
        <f t="shared" si="32"/>
        <v>1.9068000000000002E-2</v>
      </c>
      <c r="R62" s="214">
        <f t="shared" si="32"/>
        <v>9.0767999999999995E-3</v>
      </c>
      <c r="S62" s="214">
        <f t="shared" si="32"/>
        <v>1.82988E-2</v>
      </c>
      <c r="T62" s="214">
        <f t="shared" si="32"/>
        <v>1.0198199999999999E-2</v>
      </c>
      <c r="U62" s="214">
        <f t="shared" si="32"/>
        <v>1.1309100000000001E-2</v>
      </c>
      <c r="V62" s="214">
        <f t="shared" si="32"/>
        <v>3.0287999999999999E-3</v>
      </c>
      <c r="W62" s="214">
        <f t="shared" si="32"/>
        <v>3.1740000000000002E-3</v>
      </c>
      <c r="X62" s="214">
        <f t="shared" si="32"/>
        <v>3.1380000000000002E-3</v>
      </c>
      <c r="Y62" s="214">
        <f t="shared" si="32"/>
        <v>2.4510000000000001E-3</v>
      </c>
      <c r="Z62" s="214">
        <f t="shared" si="32"/>
        <v>5.2620000000000002E-3</v>
      </c>
      <c r="AA62" s="214">
        <f t="shared" si="32"/>
        <v>4.4999999999999997E-3</v>
      </c>
      <c r="AB62" s="214">
        <f t="shared" si="32"/>
        <v>4.5684000000000002E-3</v>
      </c>
      <c r="AC62" s="214">
        <f t="shared" si="32"/>
        <v>2.8080000000000002E-3</v>
      </c>
      <c r="AD62" s="214">
        <f t="shared" si="32"/>
        <v>1.5780000000000002E-3</v>
      </c>
      <c r="AE62" s="214">
        <f t="shared" si="32"/>
        <v>5.7005384999999999E-2</v>
      </c>
      <c r="AF62" s="214">
        <f t="shared" si="34"/>
        <v>4.3060509327360025E-2</v>
      </c>
      <c r="AG62" s="214">
        <f t="shared" si="34"/>
        <v>3.873508933125E-2</v>
      </c>
      <c r="AH62" s="214">
        <f t="shared" si="34"/>
        <v>2.8860000000000005E-3</v>
      </c>
      <c r="AI62" s="214">
        <f t="shared" si="34"/>
        <v>0</v>
      </c>
      <c r="AJ62" s="214">
        <f t="shared" si="34"/>
        <v>4.0140000000000002E-3</v>
      </c>
      <c r="AK62" s="214">
        <f t="shared" si="34"/>
        <v>0</v>
      </c>
      <c r="AL62" s="214">
        <f t="shared" si="34"/>
        <v>3.4164E-3</v>
      </c>
      <c r="AM62" s="214">
        <f t="shared" si="34"/>
        <v>4.1580000000000002E-3</v>
      </c>
      <c r="AN62" s="214">
        <f t="shared" si="34"/>
        <v>7.3764E-3</v>
      </c>
      <c r="AO62" s="214">
        <f t="shared" si="34"/>
        <v>5.8246800000000005E-3</v>
      </c>
      <c r="AP62" s="214">
        <f t="shared" si="34"/>
        <v>5.3576298160714277E-2</v>
      </c>
      <c r="AQ62" s="214">
        <f t="shared" si="28"/>
        <v>0</v>
      </c>
      <c r="AR62" s="214">
        <f t="shared" si="28"/>
        <v>7.4271599999999995E-3</v>
      </c>
      <c r="AS62" s="214">
        <f t="shared" si="28"/>
        <v>3.5639999999999999E-3</v>
      </c>
      <c r="AT62" s="214">
        <f t="shared" si="28"/>
        <v>3.4619999999999998E-3</v>
      </c>
      <c r="AU62" s="214">
        <f t="shared" si="28"/>
        <v>6.7080000000000004E-3</v>
      </c>
      <c r="AV62" s="214">
        <f t="shared" si="28"/>
        <v>6.6600000000000001E-3</v>
      </c>
      <c r="AW62" s="214">
        <f t="shared" si="28"/>
        <v>8.4180000000000001E-3</v>
      </c>
      <c r="AX62" s="214">
        <f t="shared" si="28"/>
        <v>4.5001604910714275E-2</v>
      </c>
      <c r="AY62" s="214">
        <f t="shared" si="28"/>
        <v>1.1856E-2</v>
      </c>
      <c r="AZ62" s="214">
        <f t="shared" si="28"/>
        <v>1.2239999999999999E-2</v>
      </c>
      <c r="BA62" s="214">
        <f t="shared" si="28"/>
        <v>5.0013775999999996E-2</v>
      </c>
      <c r="BB62" s="214">
        <f t="shared" si="28"/>
        <v>8.7882011607040025E-2</v>
      </c>
      <c r="BC62" s="214">
        <f t="shared" si="28"/>
        <v>2.2614324910714283E-2</v>
      </c>
      <c r="BD62" s="214">
        <f t="shared" si="28"/>
        <v>0.15798291726336006</v>
      </c>
      <c r="BE62" s="214">
        <f t="shared" si="31"/>
        <v>3.1716000000000005E-3</v>
      </c>
      <c r="BF62" s="214">
        <f t="shared" si="31"/>
        <v>1.8636E-2</v>
      </c>
      <c r="BG62" s="214">
        <f t="shared" si="31"/>
        <v>1.3846153846153847E-2</v>
      </c>
      <c r="BH62" s="214">
        <f t="shared" si="31"/>
        <v>2.3538000000000003E-2</v>
      </c>
      <c r="BI62" s="214">
        <f t="shared" si="31"/>
        <v>0</v>
      </c>
      <c r="BJ62" s="214">
        <f t="shared" si="31"/>
        <v>2.0712000000000001E-2</v>
      </c>
      <c r="BK62" s="214">
        <f t="shared" si="30"/>
        <v>9.6360000000000022E-3</v>
      </c>
      <c r="BL62" s="214">
        <f t="shared" si="30"/>
        <v>1.1201448960000001E-2</v>
      </c>
      <c r="BM62" s="214">
        <f t="shared" si="30"/>
        <v>5.5425974999999988E-2</v>
      </c>
      <c r="BN62" s="214">
        <f t="shared" si="30"/>
        <v>6.8260714285714286E-2</v>
      </c>
      <c r="BO62" s="214">
        <f t="shared" si="30"/>
        <v>4.1778000000000003E-2</v>
      </c>
      <c r="BP62" s="214">
        <f t="shared" si="30"/>
        <v>2.9531999999999999E-2</v>
      </c>
      <c r="BQ62" s="214">
        <f t="shared" si="30"/>
        <v>4.1460000000000004E-2</v>
      </c>
      <c r="BR62" s="214">
        <f t="shared" si="30"/>
        <v>3.01084E-2</v>
      </c>
      <c r="BS62" s="214">
        <f t="shared" si="30"/>
        <v>0</v>
      </c>
      <c r="BT62" s="214">
        <f t="shared" si="30"/>
        <v>0</v>
      </c>
      <c r="BU62" s="214">
        <f t="shared" si="30"/>
        <v>0</v>
      </c>
      <c r="BV62" s="214">
        <f t="shared" si="30"/>
        <v>0</v>
      </c>
      <c r="BW62" s="214">
        <f t="shared" si="30"/>
        <v>0</v>
      </c>
      <c r="BX62" s="214">
        <f t="shared" si="30"/>
        <v>0</v>
      </c>
      <c r="BY62" s="214">
        <f t="shared" si="30"/>
        <v>0</v>
      </c>
      <c r="BZ62" s="214">
        <f t="shared" si="30"/>
        <v>0</v>
      </c>
      <c r="CA62" s="295">
        <f t="shared" si="16"/>
        <v>1.4075246684808782</v>
      </c>
    </row>
    <row r="63" spans="2:79" s="159" customFormat="1" x14ac:dyDescent="0.25">
      <c r="B63" s="257">
        <f t="shared" si="17"/>
        <v>43</v>
      </c>
      <c r="C63" s="255">
        <f t="shared" si="18"/>
        <v>46599</v>
      </c>
      <c r="D63" s="214">
        <f t="shared" si="33"/>
        <v>0.14502285311999996</v>
      </c>
      <c r="E63" s="214">
        <f t="shared" si="33"/>
        <v>4.8763693454999979E-2</v>
      </c>
      <c r="F63" s="214">
        <f t="shared" si="33"/>
        <v>6.2106972942857129E-2</v>
      </c>
      <c r="G63" s="214">
        <f t="shared" si="33"/>
        <v>0</v>
      </c>
      <c r="H63" s="214">
        <f t="shared" si="33"/>
        <v>3.4380000000000001E-3</v>
      </c>
      <c r="I63" s="214">
        <f t="shared" si="33"/>
        <v>5.352E-3</v>
      </c>
      <c r="J63" s="214">
        <f t="shared" si="33"/>
        <v>5.7348E-3</v>
      </c>
      <c r="K63" s="214">
        <f t="shared" si="33"/>
        <v>5.9363999999999997E-3</v>
      </c>
      <c r="L63" s="214">
        <f t="shared" si="33"/>
        <v>3.9779999999999998E-3</v>
      </c>
      <c r="M63" s="214">
        <f t="shared" si="33"/>
        <v>4.9500000000000004E-3</v>
      </c>
      <c r="N63" s="214">
        <f t="shared" si="33"/>
        <v>4.50000036E-3</v>
      </c>
      <c r="O63" s="214">
        <f t="shared" si="33"/>
        <v>4.7340000000000004E-3</v>
      </c>
      <c r="P63" s="214">
        <f t="shared" si="32"/>
        <v>3.3600000000000001E-3</v>
      </c>
      <c r="Q63" s="214">
        <f t="shared" si="32"/>
        <v>1.9068000000000002E-2</v>
      </c>
      <c r="R63" s="214">
        <f t="shared" si="32"/>
        <v>9.0767999999999995E-3</v>
      </c>
      <c r="S63" s="214">
        <f t="shared" si="32"/>
        <v>1.82988E-2</v>
      </c>
      <c r="T63" s="214">
        <f t="shared" si="32"/>
        <v>1.0198199999999999E-2</v>
      </c>
      <c r="U63" s="214">
        <f t="shared" si="32"/>
        <v>1.1309100000000001E-2</v>
      </c>
      <c r="V63" s="214">
        <f t="shared" si="32"/>
        <v>3.0287999999999999E-3</v>
      </c>
      <c r="W63" s="214">
        <f t="shared" si="32"/>
        <v>3.1740000000000002E-3</v>
      </c>
      <c r="X63" s="214">
        <f t="shared" si="32"/>
        <v>3.1380000000000002E-3</v>
      </c>
      <c r="Y63" s="214">
        <f t="shared" si="32"/>
        <v>2.4510000000000001E-3</v>
      </c>
      <c r="Z63" s="214">
        <f t="shared" si="32"/>
        <v>5.2620000000000002E-3</v>
      </c>
      <c r="AA63" s="214">
        <f t="shared" si="32"/>
        <v>4.4999999999999997E-3</v>
      </c>
      <c r="AB63" s="214">
        <f t="shared" si="32"/>
        <v>4.5684000000000002E-3</v>
      </c>
      <c r="AC63" s="214">
        <f t="shared" si="32"/>
        <v>2.8080000000000002E-3</v>
      </c>
      <c r="AD63" s="214">
        <f t="shared" si="32"/>
        <v>1.5780000000000002E-3</v>
      </c>
      <c r="AE63" s="214">
        <f t="shared" si="32"/>
        <v>5.7005384999999999E-2</v>
      </c>
      <c r="AF63" s="214">
        <f t="shared" si="34"/>
        <v>4.3060509327360025E-2</v>
      </c>
      <c r="AG63" s="214">
        <f t="shared" si="34"/>
        <v>3.873508933125E-2</v>
      </c>
      <c r="AH63" s="214">
        <f t="shared" si="34"/>
        <v>2.8860000000000005E-3</v>
      </c>
      <c r="AI63" s="214">
        <f t="shared" si="34"/>
        <v>0</v>
      </c>
      <c r="AJ63" s="214">
        <f t="shared" si="34"/>
        <v>4.0140000000000002E-3</v>
      </c>
      <c r="AK63" s="214">
        <f t="shared" si="34"/>
        <v>0</v>
      </c>
      <c r="AL63" s="214">
        <f t="shared" si="34"/>
        <v>3.4164E-3</v>
      </c>
      <c r="AM63" s="214">
        <f t="shared" si="34"/>
        <v>4.1580000000000002E-3</v>
      </c>
      <c r="AN63" s="214">
        <f t="shared" si="34"/>
        <v>7.3764E-3</v>
      </c>
      <c r="AO63" s="214">
        <f t="shared" si="34"/>
        <v>5.8246800000000005E-3</v>
      </c>
      <c r="AP63" s="214">
        <f t="shared" si="34"/>
        <v>5.3576298160714277E-2</v>
      </c>
      <c r="AQ63" s="214">
        <f t="shared" si="28"/>
        <v>0</v>
      </c>
      <c r="AR63" s="214">
        <f t="shared" si="28"/>
        <v>7.4271599999999995E-3</v>
      </c>
      <c r="AS63" s="214">
        <f t="shared" si="28"/>
        <v>3.5639999999999999E-3</v>
      </c>
      <c r="AT63" s="214">
        <f t="shared" si="28"/>
        <v>3.4619999999999998E-3</v>
      </c>
      <c r="AU63" s="214">
        <f t="shared" si="28"/>
        <v>6.7080000000000004E-3</v>
      </c>
      <c r="AV63" s="214">
        <f t="shared" si="28"/>
        <v>6.6600000000000001E-3</v>
      </c>
      <c r="AW63" s="214">
        <f t="shared" si="28"/>
        <v>8.4180000000000001E-3</v>
      </c>
      <c r="AX63" s="214">
        <f t="shared" si="28"/>
        <v>4.5001604910714275E-2</v>
      </c>
      <c r="AY63" s="214">
        <f t="shared" si="28"/>
        <v>1.1856E-2</v>
      </c>
      <c r="AZ63" s="214">
        <f t="shared" si="28"/>
        <v>1.2239999999999999E-2</v>
      </c>
      <c r="BA63" s="214">
        <f t="shared" si="28"/>
        <v>5.0013775999999996E-2</v>
      </c>
      <c r="BB63" s="214">
        <f t="shared" si="28"/>
        <v>8.7882011607040025E-2</v>
      </c>
      <c r="BC63" s="214">
        <f t="shared" si="28"/>
        <v>2.2614324910714283E-2</v>
      </c>
      <c r="BD63" s="214">
        <f t="shared" si="28"/>
        <v>0.15798291726336006</v>
      </c>
      <c r="BE63" s="214">
        <f t="shared" si="31"/>
        <v>3.1716000000000005E-3</v>
      </c>
      <c r="BF63" s="214">
        <f t="shared" si="31"/>
        <v>1.8636E-2</v>
      </c>
      <c r="BG63" s="214">
        <f t="shared" si="31"/>
        <v>1.3846153846153847E-2</v>
      </c>
      <c r="BH63" s="214">
        <f t="shared" si="31"/>
        <v>2.3538000000000003E-2</v>
      </c>
      <c r="BI63" s="214">
        <f t="shared" si="31"/>
        <v>0</v>
      </c>
      <c r="BJ63" s="214">
        <f t="shared" si="31"/>
        <v>2.0712000000000001E-2</v>
      </c>
      <c r="BK63" s="214">
        <f t="shared" si="30"/>
        <v>9.6360000000000022E-3</v>
      </c>
      <c r="BL63" s="214">
        <f t="shared" si="30"/>
        <v>1.1201448960000001E-2</v>
      </c>
      <c r="BM63" s="214">
        <f t="shared" si="30"/>
        <v>5.5425974999999988E-2</v>
      </c>
      <c r="BN63" s="214">
        <f t="shared" si="30"/>
        <v>6.8260714285714286E-2</v>
      </c>
      <c r="BO63" s="214">
        <f t="shared" si="30"/>
        <v>4.1778000000000003E-2</v>
      </c>
      <c r="BP63" s="214">
        <f t="shared" si="30"/>
        <v>2.9531999999999999E-2</v>
      </c>
      <c r="BQ63" s="214">
        <f t="shared" si="30"/>
        <v>4.1460000000000004E-2</v>
      </c>
      <c r="BR63" s="214">
        <f t="shared" si="30"/>
        <v>3.01084E-2</v>
      </c>
      <c r="BS63" s="214">
        <f t="shared" si="30"/>
        <v>0</v>
      </c>
      <c r="BT63" s="214">
        <f t="shared" si="30"/>
        <v>0</v>
      </c>
      <c r="BU63" s="214">
        <f t="shared" si="30"/>
        <v>0</v>
      </c>
      <c r="BV63" s="214">
        <f t="shared" si="30"/>
        <v>0</v>
      </c>
      <c r="BW63" s="214">
        <f t="shared" si="30"/>
        <v>0</v>
      </c>
      <c r="BX63" s="214">
        <f t="shared" si="30"/>
        <v>0</v>
      </c>
      <c r="BY63" s="214">
        <f t="shared" si="30"/>
        <v>0</v>
      </c>
      <c r="BZ63" s="214">
        <f t="shared" si="30"/>
        <v>0</v>
      </c>
      <c r="CA63" s="295">
        <f t="shared" si="16"/>
        <v>1.4075246684808782</v>
      </c>
    </row>
    <row r="64" spans="2:79" s="159" customFormat="1" x14ac:dyDescent="0.25">
      <c r="B64" s="257">
        <f t="shared" si="17"/>
        <v>44</v>
      </c>
      <c r="C64" s="255">
        <f t="shared" si="18"/>
        <v>46630</v>
      </c>
      <c r="D64" s="214">
        <f t="shared" si="33"/>
        <v>0.14502285311999996</v>
      </c>
      <c r="E64" s="214">
        <f t="shared" si="33"/>
        <v>4.8763693454999979E-2</v>
      </c>
      <c r="F64" s="214">
        <f t="shared" si="33"/>
        <v>6.2106972942857129E-2</v>
      </c>
      <c r="G64" s="214">
        <f t="shared" si="33"/>
        <v>0</v>
      </c>
      <c r="H64" s="214">
        <f t="shared" si="33"/>
        <v>3.4380000000000001E-3</v>
      </c>
      <c r="I64" s="214">
        <f t="shared" si="33"/>
        <v>5.352E-3</v>
      </c>
      <c r="J64" s="214">
        <f t="shared" si="33"/>
        <v>5.7348E-3</v>
      </c>
      <c r="K64" s="214">
        <f t="shared" si="33"/>
        <v>5.9363999999999997E-3</v>
      </c>
      <c r="L64" s="214">
        <f t="shared" si="33"/>
        <v>3.9779999999999998E-3</v>
      </c>
      <c r="M64" s="214">
        <f t="shared" si="33"/>
        <v>4.9500000000000004E-3</v>
      </c>
      <c r="N64" s="214">
        <f t="shared" si="33"/>
        <v>4.50000036E-3</v>
      </c>
      <c r="O64" s="214">
        <f t="shared" si="33"/>
        <v>4.7340000000000004E-3</v>
      </c>
      <c r="P64" s="214">
        <f t="shared" si="32"/>
        <v>3.3600000000000001E-3</v>
      </c>
      <c r="Q64" s="214">
        <f t="shared" si="32"/>
        <v>1.9068000000000002E-2</v>
      </c>
      <c r="R64" s="214">
        <f t="shared" si="32"/>
        <v>9.0767999999999995E-3</v>
      </c>
      <c r="S64" s="214">
        <f t="shared" si="32"/>
        <v>1.82988E-2</v>
      </c>
      <c r="T64" s="214">
        <f t="shared" si="32"/>
        <v>1.0198199999999999E-2</v>
      </c>
      <c r="U64" s="214">
        <f t="shared" si="32"/>
        <v>1.1309100000000001E-2</v>
      </c>
      <c r="V64" s="214">
        <f t="shared" si="32"/>
        <v>3.0287999999999999E-3</v>
      </c>
      <c r="W64" s="214">
        <f t="shared" si="32"/>
        <v>3.1740000000000002E-3</v>
      </c>
      <c r="X64" s="214">
        <f t="shared" si="32"/>
        <v>3.1380000000000002E-3</v>
      </c>
      <c r="Y64" s="214">
        <f t="shared" si="32"/>
        <v>2.4510000000000001E-3</v>
      </c>
      <c r="Z64" s="214">
        <f t="shared" si="32"/>
        <v>5.2620000000000002E-3</v>
      </c>
      <c r="AA64" s="214">
        <f t="shared" si="32"/>
        <v>4.4999999999999997E-3</v>
      </c>
      <c r="AB64" s="214">
        <f t="shared" si="32"/>
        <v>4.5684000000000002E-3</v>
      </c>
      <c r="AC64" s="214">
        <f t="shared" si="32"/>
        <v>2.8080000000000002E-3</v>
      </c>
      <c r="AD64" s="214">
        <f t="shared" si="32"/>
        <v>1.5780000000000002E-3</v>
      </c>
      <c r="AE64" s="214">
        <f t="shared" si="32"/>
        <v>5.7005384999999999E-2</v>
      </c>
      <c r="AF64" s="214">
        <f t="shared" si="34"/>
        <v>4.3060509327360025E-2</v>
      </c>
      <c r="AG64" s="214">
        <f t="shared" si="34"/>
        <v>3.873508933125E-2</v>
      </c>
      <c r="AH64" s="214">
        <f t="shared" si="34"/>
        <v>2.8860000000000005E-3</v>
      </c>
      <c r="AI64" s="214">
        <f t="shared" si="34"/>
        <v>0</v>
      </c>
      <c r="AJ64" s="214">
        <f t="shared" si="34"/>
        <v>4.0140000000000002E-3</v>
      </c>
      <c r="AK64" s="214">
        <f t="shared" si="34"/>
        <v>0</v>
      </c>
      <c r="AL64" s="214">
        <f t="shared" si="34"/>
        <v>3.4164E-3</v>
      </c>
      <c r="AM64" s="214">
        <f t="shared" si="34"/>
        <v>4.1580000000000002E-3</v>
      </c>
      <c r="AN64" s="214">
        <f t="shared" si="34"/>
        <v>7.3764E-3</v>
      </c>
      <c r="AO64" s="214">
        <f t="shared" si="34"/>
        <v>5.8246800000000005E-3</v>
      </c>
      <c r="AP64" s="214">
        <f t="shared" si="34"/>
        <v>5.3576298160714277E-2</v>
      </c>
      <c r="AQ64" s="214">
        <f t="shared" si="28"/>
        <v>0</v>
      </c>
      <c r="AR64" s="214">
        <f t="shared" si="28"/>
        <v>7.4271599999999995E-3</v>
      </c>
      <c r="AS64" s="214">
        <f t="shared" si="28"/>
        <v>3.5639999999999999E-3</v>
      </c>
      <c r="AT64" s="214">
        <f t="shared" si="28"/>
        <v>3.4619999999999998E-3</v>
      </c>
      <c r="AU64" s="214">
        <f t="shared" si="28"/>
        <v>6.7080000000000004E-3</v>
      </c>
      <c r="AV64" s="214">
        <f t="shared" si="28"/>
        <v>6.6600000000000001E-3</v>
      </c>
      <c r="AW64" s="214">
        <f t="shared" si="28"/>
        <v>8.4180000000000001E-3</v>
      </c>
      <c r="AX64" s="214">
        <f t="shared" si="28"/>
        <v>4.5001604910714275E-2</v>
      </c>
      <c r="AY64" s="214">
        <f t="shared" si="28"/>
        <v>1.1856E-2</v>
      </c>
      <c r="AZ64" s="214">
        <f t="shared" si="28"/>
        <v>1.2239999999999999E-2</v>
      </c>
      <c r="BA64" s="214">
        <f t="shared" si="28"/>
        <v>5.0013775999999996E-2</v>
      </c>
      <c r="BB64" s="214">
        <f t="shared" si="28"/>
        <v>8.7882011607040025E-2</v>
      </c>
      <c r="BC64" s="214">
        <f t="shared" si="28"/>
        <v>2.2614324910714283E-2</v>
      </c>
      <c r="BD64" s="214">
        <f t="shared" si="28"/>
        <v>0.15798291726336006</v>
      </c>
      <c r="BE64" s="214">
        <f t="shared" si="31"/>
        <v>3.1716000000000005E-3</v>
      </c>
      <c r="BF64" s="214">
        <f t="shared" si="31"/>
        <v>1.8636E-2</v>
      </c>
      <c r="BG64" s="214">
        <f t="shared" si="31"/>
        <v>1.3846153846153847E-2</v>
      </c>
      <c r="BH64" s="214">
        <f t="shared" si="31"/>
        <v>2.3538000000000003E-2</v>
      </c>
      <c r="BI64" s="214">
        <f t="shared" si="31"/>
        <v>0</v>
      </c>
      <c r="BJ64" s="214">
        <f t="shared" si="31"/>
        <v>2.0712000000000001E-2</v>
      </c>
      <c r="BK64" s="214">
        <f t="shared" si="30"/>
        <v>9.6360000000000022E-3</v>
      </c>
      <c r="BL64" s="214">
        <f t="shared" si="30"/>
        <v>1.1201448960000001E-2</v>
      </c>
      <c r="BM64" s="214">
        <f t="shared" si="30"/>
        <v>5.5425974999999988E-2</v>
      </c>
      <c r="BN64" s="214">
        <f t="shared" si="30"/>
        <v>6.8260714285714286E-2</v>
      </c>
      <c r="BO64" s="214">
        <f t="shared" si="30"/>
        <v>4.1778000000000003E-2</v>
      </c>
      <c r="BP64" s="214">
        <f t="shared" si="30"/>
        <v>2.9531999999999999E-2</v>
      </c>
      <c r="BQ64" s="214">
        <f t="shared" si="30"/>
        <v>4.1460000000000004E-2</v>
      </c>
      <c r="BR64" s="214">
        <f t="shared" si="30"/>
        <v>3.01084E-2</v>
      </c>
      <c r="BS64" s="214">
        <f t="shared" si="30"/>
        <v>0</v>
      </c>
      <c r="BT64" s="214">
        <f t="shared" si="30"/>
        <v>0</v>
      </c>
      <c r="BU64" s="214">
        <f t="shared" si="30"/>
        <v>0</v>
      </c>
      <c r="BV64" s="214">
        <f t="shared" si="30"/>
        <v>0</v>
      </c>
      <c r="BW64" s="214">
        <f t="shared" si="30"/>
        <v>0</v>
      </c>
      <c r="BX64" s="214">
        <f t="shared" si="30"/>
        <v>0</v>
      </c>
      <c r="BY64" s="214">
        <f t="shared" si="30"/>
        <v>0</v>
      </c>
      <c r="BZ64" s="214">
        <f t="shared" si="30"/>
        <v>0</v>
      </c>
      <c r="CA64" s="295">
        <f t="shared" si="16"/>
        <v>1.4075246684808782</v>
      </c>
    </row>
    <row r="65" spans="2:79" s="159" customFormat="1" x14ac:dyDescent="0.25">
      <c r="B65" s="257">
        <f t="shared" si="17"/>
        <v>45</v>
      </c>
      <c r="C65" s="255">
        <f t="shared" si="18"/>
        <v>46660</v>
      </c>
      <c r="D65" s="214">
        <f t="shared" si="33"/>
        <v>0.14502285311999996</v>
      </c>
      <c r="E65" s="214">
        <f t="shared" si="33"/>
        <v>4.8763693454999979E-2</v>
      </c>
      <c r="F65" s="214">
        <f t="shared" si="33"/>
        <v>6.2106972942857129E-2</v>
      </c>
      <c r="G65" s="214">
        <f t="shared" si="33"/>
        <v>0</v>
      </c>
      <c r="H65" s="214">
        <f t="shared" si="33"/>
        <v>3.4380000000000001E-3</v>
      </c>
      <c r="I65" s="214">
        <f t="shared" si="33"/>
        <v>5.352E-3</v>
      </c>
      <c r="J65" s="214">
        <f t="shared" si="33"/>
        <v>5.7348E-3</v>
      </c>
      <c r="K65" s="214">
        <f t="shared" si="33"/>
        <v>5.9363999999999997E-3</v>
      </c>
      <c r="L65" s="214">
        <f t="shared" si="33"/>
        <v>3.9779999999999998E-3</v>
      </c>
      <c r="M65" s="214">
        <f t="shared" si="33"/>
        <v>4.9500000000000004E-3</v>
      </c>
      <c r="N65" s="214">
        <f t="shared" si="33"/>
        <v>4.50000036E-3</v>
      </c>
      <c r="O65" s="214">
        <f t="shared" si="33"/>
        <v>4.7340000000000004E-3</v>
      </c>
      <c r="P65" s="214">
        <f t="shared" si="32"/>
        <v>3.3600000000000001E-3</v>
      </c>
      <c r="Q65" s="214">
        <f t="shared" si="32"/>
        <v>1.9068000000000002E-2</v>
      </c>
      <c r="R65" s="214">
        <f t="shared" si="32"/>
        <v>9.0767999999999995E-3</v>
      </c>
      <c r="S65" s="214">
        <f t="shared" si="32"/>
        <v>1.82988E-2</v>
      </c>
      <c r="T65" s="214">
        <f t="shared" si="32"/>
        <v>1.0198199999999999E-2</v>
      </c>
      <c r="U65" s="214">
        <f t="shared" si="32"/>
        <v>1.1309100000000001E-2</v>
      </c>
      <c r="V65" s="214">
        <f t="shared" si="32"/>
        <v>3.0287999999999999E-3</v>
      </c>
      <c r="W65" s="214">
        <f t="shared" si="32"/>
        <v>3.1740000000000002E-3</v>
      </c>
      <c r="X65" s="214">
        <f t="shared" si="32"/>
        <v>3.1380000000000002E-3</v>
      </c>
      <c r="Y65" s="214">
        <f t="shared" si="32"/>
        <v>2.4510000000000001E-3</v>
      </c>
      <c r="Z65" s="214">
        <f t="shared" si="32"/>
        <v>5.2620000000000002E-3</v>
      </c>
      <c r="AA65" s="214">
        <f t="shared" si="32"/>
        <v>4.4999999999999997E-3</v>
      </c>
      <c r="AB65" s="214">
        <f t="shared" si="32"/>
        <v>4.5684000000000002E-3</v>
      </c>
      <c r="AC65" s="214">
        <f t="shared" si="32"/>
        <v>2.8080000000000002E-3</v>
      </c>
      <c r="AD65" s="214">
        <f t="shared" si="32"/>
        <v>1.5780000000000002E-3</v>
      </c>
      <c r="AE65" s="214">
        <f t="shared" si="32"/>
        <v>5.7005384999999999E-2</v>
      </c>
      <c r="AF65" s="214">
        <f t="shared" si="34"/>
        <v>4.3060509327360025E-2</v>
      </c>
      <c r="AG65" s="214">
        <f t="shared" si="34"/>
        <v>3.873508933125E-2</v>
      </c>
      <c r="AH65" s="214">
        <f t="shared" si="34"/>
        <v>2.8860000000000005E-3</v>
      </c>
      <c r="AI65" s="214">
        <f t="shared" si="34"/>
        <v>0</v>
      </c>
      <c r="AJ65" s="214">
        <f t="shared" si="34"/>
        <v>4.0140000000000002E-3</v>
      </c>
      <c r="AK65" s="214">
        <f t="shared" si="34"/>
        <v>0</v>
      </c>
      <c r="AL65" s="214">
        <f t="shared" si="34"/>
        <v>3.4164E-3</v>
      </c>
      <c r="AM65" s="214">
        <f t="shared" si="34"/>
        <v>4.1580000000000002E-3</v>
      </c>
      <c r="AN65" s="214">
        <f t="shared" si="34"/>
        <v>7.3764E-3</v>
      </c>
      <c r="AO65" s="214">
        <f t="shared" si="34"/>
        <v>5.8246800000000005E-3</v>
      </c>
      <c r="AP65" s="214">
        <f t="shared" si="34"/>
        <v>5.3576298160714277E-2</v>
      </c>
      <c r="AQ65" s="214">
        <f t="shared" si="34"/>
        <v>0</v>
      </c>
      <c r="AR65" s="214">
        <f t="shared" si="34"/>
        <v>7.4271599999999995E-3</v>
      </c>
      <c r="AS65" s="214">
        <f t="shared" si="34"/>
        <v>3.5639999999999999E-3</v>
      </c>
      <c r="AT65" s="214">
        <f t="shared" si="34"/>
        <v>3.4619999999999998E-3</v>
      </c>
      <c r="AU65" s="214">
        <f t="shared" si="34"/>
        <v>6.7080000000000004E-3</v>
      </c>
      <c r="AV65" s="214">
        <f t="shared" si="34"/>
        <v>6.6600000000000001E-3</v>
      </c>
      <c r="AW65" s="214">
        <f t="shared" si="34"/>
        <v>8.4180000000000001E-3</v>
      </c>
      <c r="AX65" s="214">
        <f t="shared" si="34"/>
        <v>4.5001604910714275E-2</v>
      </c>
      <c r="AY65" s="214">
        <f t="shared" si="34"/>
        <v>1.1856E-2</v>
      </c>
      <c r="AZ65" s="214">
        <f t="shared" si="34"/>
        <v>1.2239999999999999E-2</v>
      </c>
      <c r="BA65" s="214">
        <f t="shared" si="34"/>
        <v>5.0013775999999996E-2</v>
      </c>
      <c r="BB65" s="214">
        <f t="shared" ref="AZ65:BZ74" si="35">IF(AND(MONTH($C65)-MONTH(BB$5)=0,MOD((YEAR(BB$5)-YEAR($C65)),3)=0),BB64*(1+BB$15),BB64)</f>
        <v>8.7882011607040025E-2</v>
      </c>
      <c r="BC65" s="214">
        <f t="shared" si="35"/>
        <v>2.2614324910714283E-2</v>
      </c>
      <c r="BD65" s="214">
        <f t="shared" si="35"/>
        <v>0.15798291726336006</v>
      </c>
      <c r="BE65" s="214">
        <f t="shared" si="35"/>
        <v>3.1716000000000005E-3</v>
      </c>
      <c r="BF65" s="214">
        <f t="shared" si="35"/>
        <v>1.8636E-2</v>
      </c>
      <c r="BG65" s="214">
        <f t="shared" si="35"/>
        <v>1.3846153846153847E-2</v>
      </c>
      <c r="BH65" s="214">
        <f t="shared" si="35"/>
        <v>2.3538000000000003E-2</v>
      </c>
      <c r="BI65" s="214">
        <f t="shared" si="35"/>
        <v>0</v>
      </c>
      <c r="BJ65" s="214">
        <f t="shared" si="35"/>
        <v>2.0712000000000001E-2</v>
      </c>
      <c r="BK65" s="214">
        <f t="shared" si="35"/>
        <v>9.6360000000000022E-3</v>
      </c>
      <c r="BL65" s="214">
        <f t="shared" si="35"/>
        <v>1.1201448960000001E-2</v>
      </c>
      <c r="BM65" s="214">
        <f t="shared" si="35"/>
        <v>5.5425974999999988E-2</v>
      </c>
      <c r="BN65" s="214">
        <f t="shared" si="35"/>
        <v>6.8260714285714286E-2</v>
      </c>
      <c r="BO65" s="214">
        <f t="shared" si="35"/>
        <v>4.1778000000000003E-2</v>
      </c>
      <c r="BP65" s="214">
        <f t="shared" si="35"/>
        <v>2.9531999999999999E-2</v>
      </c>
      <c r="BQ65" s="214">
        <f t="shared" si="35"/>
        <v>4.1460000000000004E-2</v>
      </c>
      <c r="BR65" s="214">
        <f t="shared" si="35"/>
        <v>3.01084E-2</v>
      </c>
      <c r="BS65" s="214">
        <f t="shared" si="35"/>
        <v>0</v>
      </c>
      <c r="BT65" s="214">
        <f t="shared" si="35"/>
        <v>0</v>
      </c>
      <c r="BU65" s="214">
        <f t="shared" si="35"/>
        <v>0</v>
      </c>
      <c r="BV65" s="214">
        <f t="shared" si="35"/>
        <v>0</v>
      </c>
      <c r="BW65" s="214">
        <f t="shared" si="35"/>
        <v>0</v>
      </c>
      <c r="BX65" s="214">
        <f t="shared" si="35"/>
        <v>0</v>
      </c>
      <c r="BY65" s="214">
        <f t="shared" si="35"/>
        <v>0</v>
      </c>
      <c r="BZ65" s="214">
        <f t="shared" si="35"/>
        <v>0</v>
      </c>
      <c r="CA65" s="295">
        <f t="shared" si="16"/>
        <v>1.4075246684808782</v>
      </c>
    </row>
    <row r="66" spans="2:79" s="159" customFormat="1" x14ac:dyDescent="0.25">
      <c r="B66" s="257">
        <f t="shared" si="17"/>
        <v>46</v>
      </c>
      <c r="C66" s="255">
        <f t="shared" si="18"/>
        <v>46691</v>
      </c>
      <c r="D66" s="214">
        <f t="shared" si="33"/>
        <v>0.14502285311999996</v>
      </c>
      <c r="E66" s="214">
        <f t="shared" si="33"/>
        <v>4.8763693454999979E-2</v>
      </c>
      <c r="F66" s="214">
        <f t="shared" si="33"/>
        <v>6.2106972942857129E-2</v>
      </c>
      <c r="G66" s="214">
        <f t="shared" si="33"/>
        <v>0</v>
      </c>
      <c r="H66" s="214">
        <f t="shared" si="33"/>
        <v>3.4380000000000001E-3</v>
      </c>
      <c r="I66" s="214">
        <f t="shared" si="33"/>
        <v>5.352E-3</v>
      </c>
      <c r="J66" s="214">
        <f t="shared" si="33"/>
        <v>5.7348E-3</v>
      </c>
      <c r="K66" s="214">
        <f t="shared" si="33"/>
        <v>5.9363999999999997E-3</v>
      </c>
      <c r="L66" s="214">
        <f t="shared" si="33"/>
        <v>3.9779999999999998E-3</v>
      </c>
      <c r="M66" s="214">
        <f t="shared" si="33"/>
        <v>4.9500000000000004E-3</v>
      </c>
      <c r="N66" s="214">
        <f t="shared" si="33"/>
        <v>4.50000036E-3</v>
      </c>
      <c r="O66" s="214">
        <f t="shared" si="33"/>
        <v>4.7340000000000004E-3</v>
      </c>
      <c r="P66" s="214">
        <f t="shared" si="32"/>
        <v>3.3600000000000001E-3</v>
      </c>
      <c r="Q66" s="214">
        <f t="shared" si="32"/>
        <v>1.9068000000000002E-2</v>
      </c>
      <c r="R66" s="214">
        <f t="shared" si="32"/>
        <v>9.0767999999999995E-3</v>
      </c>
      <c r="S66" s="214">
        <f t="shared" si="32"/>
        <v>1.82988E-2</v>
      </c>
      <c r="T66" s="214">
        <f t="shared" si="32"/>
        <v>1.0198199999999999E-2</v>
      </c>
      <c r="U66" s="214">
        <f t="shared" si="32"/>
        <v>1.1309100000000001E-2</v>
      </c>
      <c r="V66" s="214">
        <f t="shared" si="32"/>
        <v>3.0287999999999999E-3</v>
      </c>
      <c r="W66" s="214">
        <f t="shared" si="32"/>
        <v>3.1740000000000002E-3</v>
      </c>
      <c r="X66" s="214">
        <f t="shared" si="32"/>
        <v>3.1380000000000002E-3</v>
      </c>
      <c r="Y66" s="214">
        <f t="shared" si="32"/>
        <v>2.4510000000000001E-3</v>
      </c>
      <c r="Z66" s="214">
        <f t="shared" si="32"/>
        <v>5.2620000000000002E-3</v>
      </c>
      <c r="AA66" s="214">
        <f t="shared" si="32"/>
        <v>4.4999999999999997E-3</v>
      </c>
      <c r="AB66" s="214">
        <f t="shared" si="32"/>
        <v>4.5684000000000002E-3</v>
      </c>
      <c r="AC66" s="214">
        <f t="shared" si="32"/>
        <v>2.8080000000000002E-3</v>
      </c>
      <c r="AD66" s="214">
        <f t="shared" si="32"/>
        <v>1.5780000000000002E-3</v>
      </c>
      <c r="AE66" s="214">
        <f t="shared" si="32"/>
        <v>5.7005384999999999E-2</v>
      </c>
      <c r="AF66" s="214">
        <f t="shared" si="34"/>
        <v>4.3060509327360025E-2</v>
      </c>
      <c r="AG66" s="214">
        <f t="shared" si="34"/>
        <v>3.873508933125E-2</v>
      </c>
      <c r="AH66" s="214">
        <f t="shared" si="34"/>
        <v>2.8860000000000005E-3</v>
      </c>
      <c r="AI66" s="214">
        <f t="shared" si="34"/>
        <v>0</v>
      </c>
      <c r="AJ66" s="214">
        <f t="shared" si="34"/>
        <v>4.0140000000000002E-3</v>
      </c>
      <c r="AK66" s="214">
        <f t="shared" si="34"/>
        <v>0</v>
      </c>
      <c r="AL66" s="214">
        <f t="shared" si="34"/>
        <v>3.4164E-3</v>
      </c>
      <c r="AM66" s="214">
        <f t="shared" si="34"/>
        <v>4.1580000000000002E-3</v>
      </c>
      <c r="AN66" s="214">
        <f t="shared" si="34"/>
        <v>7.3764E-3</v>
      </c>
      <c r="AO66" s="214">
        <f t="shared" si="34"/>
        <v>5.8246800000000005E-3</v>
      </c>
      <c r="AP66" s="214">
        <f t="shared" si="34"/>
        <v>5.3576298160714277E-2</v>
      </c>
      <c r="AQ66" s="214">
        <f t="shared" si="34"/>
        <v>0</v>
      </c>
      <c r="AR66" s="214">
        <f t="shared" si="34"/>
        <v>7.4271599999999995E-3</v>
      </c>
      <c r="AS66" s="214">
        <f t="shared" si="34"/>
        <v>3.5639999999999999E-3</v>
      </c>
      <c r="AT66" s="214">
        <f t="shared" si="34"/>
        <v>3.4619999999999998E-3</v>
      </c>
      <c r="AU66" s="214">
        <f t="shared" si="34"/>
        <v>6.7080000000000004E-3</v>
      </c>
      <c r="AV66" s="214">
        <f t="shared" si="34"/>
        <v>6.6600000000000001E-3</v>
      </c>
      <c r="AW66" s="214">
        <f t="shared" si="34"/>
        <v>8.4180000000000001E-3</v>
      </c>
      <c r="AX66" s="214">
        <f t="shared" si="34"/>
        <v>4.5001604910714275E-2</v>
      </c>
      <c r="AY66" s="214">
        <f t="shared" si="34"/>
        <v>1.1856E-2</v>
      </c>
      <c r="AZ66" s="214">
        <f t="shared" si="35"/>
        <v>1.2239999999999999E-2</v>
      </c>
      <c r="BA66" s="214">
        <f t="shared" si="35"/>
        <v>5.0013775999999996E-2</v>
      </c>
      <c r="BB66" s="214">
        <f t="shared" si="35"/>
        <v>8.7882011607040025E-2</v>
      </c>
      <c r="BC66" s="214">
        <f t="shared" si="35"/>
        <v>2.2614324910714283E-2</v>
      </c>
      <c r="BD66" s="214">
        <f t="shared" si="35"/>
        <v>0.15798291726336006</v>
      </c>
      <c r="BE66" s="214">
        <f t="shared" si="35"/>
        <v>3.1716000000000005E-3</v>
      </c>
      <c r="BF66" s="214">
        <f t="shared" si="35"/>
        <v>1.8636E-2</v>
      </c>
      <c r="BG66" s="214">
        <f t="shared" si="35"/>
        <v>1.3846153846153847E-2</v>
      </c>
      <c r="BH66" s="214">
        <f t="shared" si="35"/>
        <v>2.3538000000000003E-2</v>
      </c>
      <c r="BI66" s="214">
        <f t="shared" si="35"/>
        <v>0</v>
      </c>
      <c r="BJ66" s="214">
        <f t="shared" si="35"/>
        <v>2.0712000000000001E-2</v>
      </c>
      <c r="BK66" s="214">
        <f t="shared" si="35"/>
        <v>9.6360000000000022E-3</v>
      </c>
      <c r="BL66" s="214">
        <f t="shared" si="35"/>
        <v>1.1201448960000001E-2</v>
      </c>
      <c r="BM66" s="214">
        <f t="shared" si="35"/>
        <v>5.5425974999999988E-2</v>
      </c>
      <c r="BN66" s="214">
        <f t="shared" si="35"/>
        <v>6.8260714285714286E-2</v>
      </c>
      <c r="BO66" s="214">
        <f t="shared" si="35"/>
        <v>4.1778000000000003E-2</v>
      </c>
      <c r="BP66" s="214">
        <f t="shared" si="35"/>
        <v>2.9531999999999999E-2</v>
      </c>
      <c r="BQ66" s="214">
        <f t="shared" si="35"/>
        <v>4.1460000000000004E-2</v>
      </c>
      <c r="BR66" s="214">
        <f t="shared" si="35"/>
        <v>3.01084E-2</v>
      </c>
      <c r="BS66" s="214">
        <f t="shared" si="35"/>
        <v>0</v>
      </c>
      <c r="BT66" s="214">
        <f t="shared" si="35"/>
        <v>0</v>
      </c>
      <c r="BU66" s="214">
        <f t="shared" si="35"/>
        <v>0</v>
      </c>
      <c r="BV66" s="214">
        <f t="shared" si="35"/>
        <v>0</v>
      </c>
      <c r="BW66" s="214">
        <f t="shared" si="35"/>
        <v>0</v>
      </c>
      <c r="BX66" s="214">
        <f t="shared" si="35"/>
        <v>0</v>
      </c>
      <c r="BY66" s="214">
        <f t="shared" si="35"/>
        <v>0</v>
      </c>
      <c r="BZ66" s="214">
        <f t="shared" si="35"/>
        <v>0</v>
      </c>
      <c r="CA66" s="295">
        <f t="shared" si="16"/>
        <v>1.4075246684808782</v>
      </c>
    </row>
    <row r="67" spans="2:79" s="159" customFormat="1" x14ac:dyDescent="0.25">
      <c r="B67" s="257">
        <f t="shared" si="17"/>
        <v>47</v>
      </c>
      <c r="C67" s="255">
        <f t="shared" si="18"/>
        <v>46721</v>
      </c>
      <c r="D67" s="214">
        <f t="shared" si="33"/>
        <v>0.14502285311999996</v>
      </c>
      <c r="E67" s="214">
        <f t="shared" si="33"/>
        <v>4.8763693454999979E-2</v>
      </c>
      <c r="F67" s="214">
        <f t="shared" si="33"/>
        <v>6.2106972942857129E-2</v>
      </c>
      <c r="G67" s="214">
        <f t="shared" si="33"/>
        <v>0</v>
      </c>
      <c r="H67" s="214">
        <f t="shared" si="33"/>
        <v>3.4380000000000001E-3</v>
      </c>
      <c r="I67" s="214">
        <f t="shared" si="33"/>
        <v>5.352E-3</v>
      </c>
      <c r="J67" s="214">
        <f t="shared" si="33"/>
        <v>5.7348E-3</v>
      </c>
      <c r="K67" s="214">
        <f t="shared" si="33"/>
        <v>5.9363999999999997E-3</v>
      </c>
      <c r="L67" s="214">
        <f t="shared" si="33"/>
        <v>3.9779999999999998E-3</v>
      </c>
      <c r="M67" s="214">
        <f t="shared" si="33"/>
        <v>4.9500000000000004E-3</v>
      </c>
      <c r="N67" s="214">
        <f t="shared" si="33"/>
        <v>4.50000036E-3</v>
      </c>
      <c r="O67" s="214">
        <f t="shared" si="33"/>
        <v>4.7340000000000004E-3</v>
      </c>
      <c r="P67" s="214">
        <f t="shared" si="32"/>
        <v>3.3600000000000001E-3</v>
      </c>
      <c r="Q67" s="214">
        <f t="shared" si="32"/>
        <v>1.9068000000000002E-2</v>
      </c>
      <c r="R67" s="214">
        <f t="shared" si="32"/>
        <v>9.0767999999999995E-3</v>
      </c>
      <c r="S67" s="214">
        <f t="shared" si="32"/>
        <v>1.82988E-2</v>
      </c>
      <c r="T67" s="214">
        <f t="shared" si="32"/>
        <v>1.0198199999999999E-2</v>
      </c>
      <c r="U67" s="214">
        <f t="shared" si="32"/>
        <v>1.1309100000000001E-2</v>
      </c>
      <c r="V67" s="214">
        <f t="shared" si="32"/>
        <v>3.0287999999999999E-3</v>
      </c>
      <c r="W67" s="214">
        <f t="shared" si="32"/>
        <v>3.1740000000000002E-3</v>
      </c>
      <c r="X67" s="214">
        <f t="shared" si="32"/>
        <v>3.1380000000000002E-3</v>
      </c>
      <c r="Y67" s="214">
        <f t="shared" si="32"/>
        <v>2.4510000000000001E-3</v>
      </c>
      <c r="Z67" s="214">
        <f t="shared" si="32"/>
        <v>5.2620000000000002E-3</v>
      </c>
      <c r="AA67" s="214">
        <f t="shared" si="32"/>
        <v>4.4999999999999997E-3</v>
      </c>
      <c r="AB67" s="214">
        <f t="shared" si="32"/>
        <v>4.5684000000000002E-3</v>
      </c>
      <c r="AC67" s="214">
        <f t="shared" si="32"/>
        <v>2.8080000000000002E-3</v>
      </c>
      <c r="AD67" s="214">
        <f t="shared" si="32"/>
        <v>1.5780000000000002E-3</v>
      </c>
      <c r="AE67" s="214">
        <f t="shared" si="32"/>
        <v>5.7005384999999999E-2</v>
      </c>
      <c r="AF67" s="214">
        <f t="shared" si="34"/>
        <v>4.3060509327360025E-2</v>
      </c>
      <c r="AG67" s="214">
        <f t="shared" si="34"/>
        <v>3.873508933125E-2</v>
      </c>
      <c r="AH67" s="214">
        <f t="shared" si="34"/>
        <v>2.8860000000000005E-3</v>
      </c>
      <c r="AI67" s="214">
        <f t="shared" si="34"/>
        <v>0</v>
      </c>
      <c r="AJ67" s="214">
        <f t="shared" si="34"/>
        <v>4.0140000000000002E-3</v>
      </c>
      <c r="AK67" s="214">
        <f t="shared" si="34"/>
        <v>0</v>
      </c>
      <c r="AL67" s="214">
        <f t="shared" si="34"/>
        <v>3.4164E-3</v>
      </c>
      <c r="AM67" s="214">
        <f t="shared" si="34"/>
        <v>4.1580000000000002E-3</v>
      </c>
      <c r="AN67" s="214">
        <f t="shared" si="34"/>
        <v>7.3764E-3</v>
      </c>
      <c r="AO67" s="214">
        <f t="shared" si="34"/>
        <v>5.8246800000000005E-3</v>
      </c>
      <c r="AP67" s="214">
        <f t="shared" si="34"/>
        <v>5.3576298160714277E-2</v>
      </c>
      <c r="AQ67" s="214">
        <f t="shared" si="34"/>
        <v>0</v>
      </c>
      <c r="AR67" s="214">
        <f t="shared" si="34"/>
        <v>7.4271599999999995E-3</v>
      </c>
      <c r="AS67" s="214">
        <f t="shared" si="34"/>
        <v>3.5639999999999999E-3</v>
      </c>
      <c r="AT67" s="214">
        <f t="shared" si="34"/>
        <v>3.4619999999999998E-3</v>
      </c>
      <c r="AU67" s="214">
        <f t="shared" si="34"/>
        <v>6.7080000000000004E-3</v>
      </c>
      <c r="AV67" s="214">
        <f t="shared" si="34"/>
        <v>6.6600000000000001E-3</v>
      </c>
      <c r="AW67" s="214">
        <f t="shared" si="34"/>
        <v>8.4180000000000001E-3</v>
      </c>
      <c r="AX67" s="214">
        <f t="shared" si="34"/>
        <v>4.5001604910714275E-2</v>
      </c>
      <c r="AY67" s="214">
        <f t="shared" si="34"/>
        <v>1.1856E-2</v>
      </c>
      <c r="AZ67" s="214">
        <f t="shared" si="35"/>
        <v>1.2239999999999999E-2</v>
      </c>
      <c r="BA67" s="214">
        <f t="shared" si="35"/>
        <v>5.0013775999999996E-2</v>
      </c>
      <c r="BB67" s="214">
        <f t="shared" si="35"/>
        <v>8.7882011607040025E-2</v>
      </c>
      <c r="BC67" s="214">
        <f t="shared" si="35"/>
        <v>2.2614324910714283E-2</v>
      </c>
      <c r="BD67" s="214">
        <f t="shared" si="35"/>
        <v>0.15798291726336006</v>
      </c>
      <c r="BE67" s="214">
        <f t="shared" si="35"/>
        <v>3.1716000000000005E-3</v>
      </c>
      <c r="BF67" s="214">
        <f t="shared" si="35"/>
        <v>1.8636E-2</v>
      </c>
      <c r="BG67" s="214">
        <f t="shared" si="35"/>
        <v>1.3846153846153847E-2</v>
      </c>
      <c r="BH67" s="214">
        <f t="shared" si="35"/>
        <v>2.3538000000000003E-2</v>
      </c>
      <c r="BI67" s="214">
        <f t="shared" si="35"/>
        <v>0</v>
      </c>
      <c r="BJ67" s="214">
        <f t="shared" si="35"/>
        <v>2.0712000000000001E-2</v>
      </c>
      <c r="BK67" s="214">
        <f t="shared" si="35"/>
        <v>9.6360000000000022E-3</v>
      </c>
      <c r="BL67" s="214">
        <f t="shared" si="35"/>
        <v>1.1201448960000001E-2</v>
      </c>
      <c r="BM67" s="214">
        <f t="shared" si="35"/>
        <v>5.5425974999999988E-2</v>
      </c>
      <c r="BN67" s="214">
        <f t="shared" si="35"/>
        <v>6.8260714285714286E-2</v>
      </c>
      <c r="BO67" s="214">
        <f t="shared" si="35"/>
        <v>4.1778000000000003E-2</v>
      </c>
      <c r="BP67" s="214">
        <f t="shared" si="35"/>
        <v>2.9531999999999999E-2</v>
      </c>
      <c r="BQ67" s="214">
        <f t="shared" si="35"/>
        <v>4.1460000000000004E-2</v>
      </c>
      <c r="BR67" s="214">
        <f t="shared" si="35"/>
        <v>3.01084E-2</v>
      </c>
      <c r="BS67" s="214">
        <f t="shared" si="35"/>
        <v>0</v>
      </c>
      <c r="BT67" s="214">
        <f t="shared" si="35"/>
        <v>0</v>
      </c>
      <c r="BU67" s="214">
        <f t="shared" si="35"/>
        <v>0</v>
      </c>
      <c r="BV67" s="214">
        <f t="shared" si="35"/>
        <v>0</v>
      </c>
      <c r="BW67" s="214">
        <f t="shared" si="35"/>
        <v>0</v>
      </c>
      <c r="BX67" s="214">
        <f t="shared" si="35"/>
        <v>0</v>
      </c>
      <c r="BY67" s="214">
        <f t="shared" si="35"/>
        <v>0</v>
      </c>
      <c r="BZ67" s="214">
        <f t="shared" si="35"/>
        <v>0</v>
      </c>
      <c r="CA67" s="295">
        <f t="shared" si="16"/>
        <v>1.4075246684808782</v>
      </c>
    </row>
    <row r="68" spans="2:79" s="159" customFormat="1" x14ac:dyDescent="0.25">
      <c r="B68" s="257">
        <f t="shared" si="17"/>
        <v>48</v>
      </c>
      <c r="C68" s="255">
        <f t="shared" si="18"/>
        <v>46752</v>
      </c>
      <c r="D68" s="214">
        <f t="shared" si="33"/>
        <v>0.14502285311999996</v>
      </c>
      <c r="E68" s="214">
        <f t="shared" si="33"/>
        <v>4.8763693454999979E-2</v>
      </c>
      <c r="F68" s="214">
        <f t="shared" si="33"/>
        <v>6.2106972942857129E-2</v>
      </c>
      <c r="G68" s="214">
        <f t="shared" si="33"/>
        <v>0</v>
      </c>
      <c r="H68" s="214">
        <f t="shared" si="33"/>
        <v>3.4380000000000001E-3</v>
      </c>
      <c r="I68" s="214">
        <f t="shared" si="33"/>
        <v>5.352E-3</v>
      </c>
      <c r="J68" s="214">
        <f t="shared" si="33"/>
        <v>5.7348E-3</v>
      </c>
      <c r="K68" s="214">
        <f t="shared" si="33"/>
        <v>5.9363999999999997E-3</v>
      </c>
      <c r="L68" s="214">
        <f t="shared" si="33"/>
        <v>3.9779999999999998E-3</v>
      </c>
      <c r="M68" s="214">
        <f t="shared" si="33"/>
        <v>4.9500000000000004E-3</v>
      </c>
      <c r="N68" s="214">
        <f t="shared" si="33"/>
        <v>4.50000036E-3</v>
      </c>
      <c r="O68" s="214">
        <f t="shared" si="33"/>
        <v>4.7340000000000004E-3</v>
      </c>
      <c r="P68" s="214">
        <f t="shared" si="32"/>
        <v>3.3600000000000001E-3</v>
      </c>
      <c r="Q68" s="214">
        <f t="shared" si="32"/>
        <v>1.9068000000000002E-2</v>
      </c>
      <c r="R68" s="214">
        <f t="shared" si="32"/>
        <v>9.0767999999999995E-3</v>
      </c>
      <c r="S68" s="214">
        <f t="shared" si="32"/>
        <v>1.82988E-2</v>
      </c>
      <c r="T68" s="214">
        <f t="shared" si="32"/>
        <v>1.0198199999999999E-2</v>
      </c>
      <c r="U68" s="214">
        <f t="shared" si="32"/>
        <v>1.1309100000000001E-2</v>
      </c>
      <c r="V68" s="214">
        <f t="shared" si="32"/>
        <v>3.0287999999999999E-3</v>
      </c>
      <c r="W68" s="214">
        <f t="shared" si="32"/>
        <v>3.1740000000000002E-3</v>
      </c>
      <c r="X68" s="214">
        <f t="shared" si="32"/>
        <v>3.1380000000000002E-3</v>
      </c>
      <c r="Y68" s="214">
        <f t="shared" si="32"/>
        <v>2.4510000000000001E-3</v>
      </c>
      <c r="Z68" s="214">
        <f t="shared" si="32"/>
        <v>5.2620000000000002E-3</v>
      </c>
      <c r="AA68" s="214">
        <f t="shared" si="32"/>
        <v>4.4999999999999997E-3</v>
      </c>
      <c r="AB68" s="214">
        <f t="shared" si="32"/>
        <v>4.5684000000000002E-3</v>
      </c>
      <c r="AC68" s="214">
        <f t="shared" si="32"/>
        <v>2.8080000000000002E-3</v>
      </c>
      <c r="AD68" s="214">
        <f t="shared" si="32"/>
        <v>1.5780000000000002E-3</v>
      </c>
      <c r="AE68" s="214">
        <f t="shared" si="32"/>
        <v>5.7005384999999999E-2</v>
      </c>
      <c r="AF68" s="214">
        <f t="shared" si="34"/>
        <v>4.3060509327360025E-2</v>
      </c>
      <c r="AG68" s="214">
        <f t="shared" si="34"/>
        <v>3.873508933125E-2</v>
      </c>
      <c r="AH68" s="214">
        <f t="shared" si="34"/>
        <v>2.8860000000000005E-3</v>
      </c>
      <c r="AI68" s="214">
        <f t="shared" si="34"/>
        <v>0</v>
      </c>
      <c r="AJ68" s="214">
        <f t="shared" si="34"/>
        <v>4.0140000000000002E-3</v>
      </c>
      <c r="AK68" s="214">
        <f t="shared" si="34"/>
        <v>0</v>
      </c>
      <c r="AL68" s="214">
        <f t="shared" si="34"/>
        <v>3.4164E-3</v>
      </c>
      <c r="AM68" s="214">
        <f t="shared" si="34"/>
        <v>4.1580000000000002E-3</v>
      </c>
      <c r="AN68" s="214">
        <f t="shared" si="34"/>
        <v>7.3764E-3</v>
      </c>
      <c r="AO68" s="214">
        <f t="shared" si="34"/>
        <v>5.8246800000000005E-3</v>
      </c>
      <c r="AP68" s="214">
        <f t="shared" si="34"/>
        <v>5.3576298160714277E-2</v>
      </c>
      <c r="AQ68" s="214">
        <f t="shared" si="34"/>
        <v>0</v>
      </c>
      <c r="AR68" s="214">
        <f t="shared" si="34"/>
        <v>7.4271599999999995E-3</v>
      </c>
      <c r="AS68" s="214">
        <f t="shared" si="34"/>
        <v>3.5639999999999999E-3</v>
      </c>
      <c r="AT68" s="214">
        <f t="shared" si="34"/>
        <v>3.4619999999999998E-3</v>
      </c>
      <c r="AU68" s="214">
        <f t="shared" si="34"/>
        <v>6.7080000000000004E-3</v>
      </c>
      <c r="AV68" s="214">
        <f t="shared" si="34"/>
        <v>6.6600000000000001E-3</v>
      </c>
      <c r="AW68" s="214">
        <f t="shared" si="34"/>
        <v>8.4180000000000001E-3</v>
      </c>
      <c r="AX68" s="214">
        <f t="shared" si="34"/>
        <v>4.5001604910714275E-2</v>
      </c>
      <c r="AY68" s="214">
        <f t="shared" si="34"/>
        <v>1.1856E-2</v>
      </c>
      <c r="AZ68" s="214">
        <f t="shared" si="35"/>
        <v>1.2239999999999999E-2</v>
      </c>
      <c r="BA68" s="214">
        <f t="shared" si="35"/>
        <v>5.0013775999999996E-2</v>
      </c>
      <c r="BB68" s="214">
        <f t="shared" si="35"/>
        <v>8.7882011607040025E-2</v>
      </c>
      <c r="BC68" s="214">
        <f t="shared" si="35"/>
        <v>2.2614324910714283E-2</v>
      </c>
      <c r="BD68" s="214">
        <f t="shared" si="35"/>
        <v>0.15798291726336006</v>
      </c>
      <c r="BE68" s="214">
        <f t="shared" si="35"/>
        <v>3.1716000000000005E-3</v>
      </c>
      <c r="BF68" s="214">
        <f t="shared" si="35"/>
        <v>1.8636E-2</v>
      </c>
      <c r="BG68" s="214">
        <f t="shared" si="35"/>
        <v>1.3846153846153847E-2</v>
      </c>
      <c r="BH68" s="214">
        <f t="shared" si="35"/>
        <v>2.3538000000000003E-2</v>
      </c>
      <c r="BI68" s="214">
        <f t="shared" si="35"/>
        <v>0</v>
      </c>
      <c r="BJ68" s="214">
        <f t="shared" si="35"/>
        <v>2.0712000000000001E-2</v>
      </c>
      <c r="BK68" s="214">
        <f t="shared" si="35"/>
        <v>9.6360000000000022E-3</v>
      </c>
      <c r="BL68" s="214">
        <f t="shared" si="35"/>
        <v>1.1201448960000001E-2</v>
      </c>
      <c r="BM68" s="214">
        <f t="shared" si="35"/>
        <v>5.5425974999999988E-2</v>
      </c>
      <c r="BN68" s="214">
        <f t="shared" si="35"/>
        <v>6.8260714285714286E-2</v>
      </c>
      <c r="BO68" s="214">
        <f t="shared" si="35"/>
        <v>4.1778000000000003E-2</v>
      </c>
      <c r="BP68" s="214">
        <f t="shared" si="35"/>
        <v>2.9531999999999999E-2</v>
      </c>
      <c r="BQ68" s="214">
        <f t="shared" si="35"/>
        <v>4.1460000000000004E-2</v>
      </c>
      <c r="BR68" s="214">
        <f t="shared" si="35"/>
        <v>3.01084E-2</v>
      </c>
      <c r="BS68" s="214">
        <f t="shared" si="35"/>
        <v>0</v>
      </c>
      <c r="BT68" s="214">
        <f t="shared" si="35"/>
        <v>0</v>
      </c>
      <c r="BU68" s="214">
        <f t="shared" si="35"/>
        <v>0</v>
      </c>
      <c r="BV68" s="214">
        <f t="shared" si="35"/>
        <v>0</v>
      </c>
      <c r="BW68" s="214">
        <f t="shared" si="35"/>
        <v>0</v>
      </c>
      <c r="BX68" s="214">
        <f t="shared" si="35"/>
        <v>0</v>
      </c>
      <c r="BY68" s="214">
        <f t="shared" si="35"/>
        <v>0</v>
      </c>
      <c r="BZ68" s="214">
        <f t="shared" si="35"/>
        <v>0</v>
      </c>
      <c r="CA68" s="295">
        <f t="shared" si="16"/>
        <v>1.4075246684808782</v>
      </c>
    </row>
    <row r="69" spans="2:79" s="159" customFormat="1" x14ac:dyDescent="0.25">
      <c r="B69" s="257">
        <f t="shared" si="17"/>
        <v>49</v>
      </c>
      <c r="C69" s="255">
        <f t="shared" si="18"/>
        <v>46783</v>
      </c>
      <c r="D69" s="214">
        <f t="shared" si="33"/>
        <v>0.14502285311999996</v>
      </c>
      <c r="E69" s="214">
        <f t="shared" si="33"/>
        <v>4.8763693454999979E-2</v>
      </c>
      <c r="F69" s="214">
        <f t="shared" si="33"/>
        <v>6.2106972942857129E-2</v>
      </c>
      <c r="G69" s="214">
        <f t="shared" si="33"/>
        <v>0</v>
      </c>
      <c r="H69" s="214">
        <f t="shared" si="33"/>
        <v>3.4380000000000001E-3</v>
      </c>
      <c r="I69" s="214">
        <f t="shared" si="33"/>
        <v>5.352E-3</v>
      </c>
      <c r="J69" s="214">
        <f t="shared" si="33"/>
        <v>5.7348E-3</v>
      </c>
      <c r="K69" s="214">
        <f t="shared" si="33"/>
        <v>5.9363999999999997E-3</v>
      </c>
      <c r="L69" s="214">
        <f t="shared" si="33"/>
        <v>3.9779999999999998E-3</v>
      </c>
      <c r="M69" s="214">
        <f t="shared" si="33"/>
        <v>4.9500000000000004E-3</v>
      </c>
      <c r="N69" s="214">
        <f t="shared" si="33"/>
        <v>4.50000036E-3</v>
      </c>
      <c r="O69" s="214">
        <f t="shared" si="33"/>
        <v>4.7340000000000004E-3</v>
      </c>
      <c r="P69" s="214">
        <f t="shared" si="32"/>
        <v>3.3600000000000001E-3</v>
      </c>
      <c r="Q69" s="214">
        <f t="shared" si="32"/>
        <v>1.9068000000000002E-2</v>
      </c>
      <c r="R69" s="214">
        <f t="shared" si="32"/>
        <v>9.0767999999999995E-3</v>
      </c>
      <c r="S69" s="214">
        <f t="shared" si="32"/>
        <v>1.82988E-2</v>
      </c>
      <c r="T69" s="214">
        <f t="shared" si="32"/>
        <v>1.0198199999999999E-2</v>
      </c>
      <c r="U69" s="214">
        <f t="shared" si="32"/>
        <v>1.1309100000000001E-2</v>
      </c>
      <c r="V69" s="214">
        <f t="shared" si="32"/>
        <v>3.0287999999999999E-3</v>
      </c>
      <c r="W69" s="214">
        <f t="shared" si="32"/>
        <v>3.1740000000000002E-3</v>
      </c>
      <c r="X69" s="214">
        <f t="shared" si="32"/>
        <v>3.1380000000000002E-3</v>
      </c>
      <c r="Y69" s="214">
        <f t="shared" si="32"/>
        <v>2.4510000000000001E-3</v>
      </c>
      <c r="Z69" s="214">
        <f t="shared" si="32"/>
        <v>5.2620000000000002E-3</v>
      </c>
      <c r="AA69" s="214">
        <f t="shared" si="32"/>
        <v>4.4999999999999997E-3</v>
      </c>
      <c r="AB69" s="214">
        <f t="shared" si="32"/>
        <v>4.5684000000000002E-3</v>
      </c>
      <c r="AC69" s="214">
        <f t="shared" si="32"/>
        <v>2.8080000000000002E-3</v>
      </c>
      <c r="AD69" s="214">
        <f t="shared" si="32"/>
        <v>1.5780000000000002E-3</v>
      </c>
      <c r="AE69" s="214">
        <f t="shared" si="32"/>
        <v>5.7005384999999999E-2</v>
      </c>
      <c r="AF69" s="214">
        <f t="shared" si="34"/>
        <v>4.3060509327360025E-2</v>
      </c>
      <c r="AG69" s="214">
        <f t="shared" si="34"/>
        <v>3.873508933125E-2</v>
      </c>
      <c r="AH69" s="214">
        <f t="shared" si="34"/>
        <v>2.8860000000000005E-3</v>
      </c>
      <c r="AI69" s="214">
        <f t="shared" si="34"/>
        <v>0</v>
      </c>
      <c r="AJ69" s="214">
        <f t="shared" si="34"/>
        <v>4.0140000000000002E-3</v>
      </c>
      <c r="AK69" s="214">
        <f t="shared" si="34"/>
        <v>0</v>
      </c>
      <c r="AL69" s="214">
        <f t="shared" si="34"/>
        <v>3.4164E-3</v>
      </c>
      <c r="AM69" s="214">
        <f t="shared" si="34"/>
        <v>4.1580000000000002E-3</v>
      </c>
      <c r="AN69" s="214">
        <f t="shared" si="34"/>
        <v>7.3764E-3</v>
      </c>
      <c r="AO69" s="214">
        <f t="shared" si="34"/>
        <v>5.8246800000000005E-3</v>
      </c>
      <c r="AP69" s="214">
        <f t="shared" si="34"/>
        <v>5.3576298160714277E-2</v>
      </c>
      <c r="AQ69" s="214">
        <f t="shared" si="34"/>
        <v>0</v>
      </c>
      <c r="AR69" s="214">
        <f t="shared" si="34"/>
        <v>7.4271599999999995E-3</v>
      </c>
      <c r="AS69" s="214">
        <f t="shared" si="34"/>
        <v>3.5639999999999999E-3</v>
      </c>
      <c r="AT69" s="214">
        <f t="shared" si="34"/>
        <v>3.4619999999999998E-3</v>
      </c>
      <c r="AU69" s="214">
        <f t="shared" si="34"/>
        <v>6.7080000000000004E-3</v>
      </c>
      <c r="AV69" s="214">
        <f t="shared" si="34"/>
        <v>6.6600000000000001E-3</v>
      </c>
      <c r="AW69" s="214">
        <f t="shared" si="34"/>
        <v>8.4180000000000001E-3</v>
      </c>
      <c r="AX69" s="214">
        <f t="shared" si="34"/>
        <v>4.5001604910714275E-2</v>
      </c>
      <c r="AY69" s="214">
        <f t="shared" si="34"/>
        <v>1.1856E-2</v>
      </c>
      <c r="AZ69" s="214">
        <f t="shared" si="35"/>
        <v>1.2239999999999999E-2</v>
      </c>
      <c r="BA69" s="214">
        <f t="shared" si="35"/>
        <v>5.7515842399999989E-2</v>
      </c>
      <c r="BB69" s="214">
        <f t="shared" si="35"/>
        <v>8.7882011607040025E-2</v>
      </c>
      <c r="BC69" s="214">
        <f t="shared" si="35"/>
        <v>2.2614324910714283E-2</v>
      </c>
      <c r="BD69" s="214">
        <f t="shared" si="35"/>
        <v>0.15798291726336006</v>
      </c>
      <c r="BE69" s="214">
        <f t="shared" si="35"/>
        <v>3.1716000000000005E-3</v>
      </c>
      <c r="BF69" s="214">
        <f t="shared" si="35"/>
        <v>1.8636E-2</v>
      </c>
      <c r="BG69" s="214">
        <f t="shared" si="35"/>
        <v>1.3846153846153847E-2</v>
      </c>
      <c r="BH69" s="214">
        <f t="shared" si="35"/>
        <v>2.3538000000000003E-2</v>
      </c>
      <c r="BI69" s="214">
        <f t="shared" si="35"/>
        <v>0</v>
      </c>
      <c r="BJ69" s="214">
        <f t="shared" si="35"/>
        <v>2.0712000000000001E-2</v>
      </c>
      <c r="BK69" s="214">
        <f t="shared" si="35"/>
        <v>9.6360000000000022E-3</v>
      </c>
      <c r="BL69" s="214">
        <f t="shared" si="35"/>
        <v>1.1201448960000001E-2</v>
      </c>
      <c r="BM69" s="214">
        <f t="shared" si="35"/>
        <v>5.5425974999999988E-2</v>
      </c>
      <c r="BN69" s="214">
        <f t="shared" si="35"/>
        <v>6.8260714285714286E-2</v>
      </c>
      <c r="BO69" s="214">
        <f t="shared" si="35"/>
        <v>4.1778000000000003E-2</v>
      </c>
      <c r="BP69" s="214">
        <f t="shared" si="35"/>
        <v>2.9531999999999999E-2</v>
      </c>
      <c r="BQ69" s="214">
        <f t="shared" si="35"/>
        <v>4.1460000000000004E-2</v>
      </c>
      <c r="BR69" s="214">
        <f t="shared" si="35"/>
        <v>3.01084E-2</v>
      </c>
      <c r="BS69" s="214">
        <f t="shared" si="35"/>
        <v>0</v>
      </c>
      <c r="BT69" s="214">
        <f t="shared" si="35"/>
        <v>0</v>
      </c>
      <c r="BU69" s="214">
        <f t="shared" si="35"/>
        <v>0</v>
      </c>
      <c r="BV69" s="214">
        <f t="shared" si="35"/>
        <v>0</v>
      </c>
      <c r="BW69" s="214">
        <f t="shared" si="35"/>
        <v>0</v>
      </c>
      <c r="BX69" s="214">
        <f t="shared" si="35"/>
        <v>0</v>
      </c>
      <c r="BY69" s="214">
        <f t="shared" si="35"/>
        <v>0</v>
      </c>
      <c r="BZ69" s="214">
        <f t="shared" si="35"/>
        <v>0</v>
      </c>
      <c r="CA69" s="295">
        <f t="shared" si="16"/>
        <v>1.4150267348808783</v>
      </c>
    </row>
    <row r="70" spans="2:79" s="159" customFormat="1" x14ac:dyDescent="0.25">
      <c r="B70" s="257">
        <f t="shared" si="17"/>
        <v>50</v>
      </c>
      <c r="C70" s="255">
        <f t="shared" si="18"/>
        <v>46812</v>
      </c>
      <c r="D70" s="214">
        <f t="shared" si="33"/>
        <v>0.14502285311999996</v>
      </c>
      <c r="E70" s="214">
        <f t="shared" si="33"/>
        <v>4.8763693454999979E-2</v>
      </c>
      <c r="F70" s="214">
        <f t="shared" si="33"/>
        <v>6.2106972942857129E-2</v>
      </c>
      <c r="G70" s="214">
        <f t="shared" si="33"/>
        <v>0</v>
      </c>
      <c r="H70" s="214">
        <f t="shared" si="33"/>
        <v>3.4380000000000001E-3</v>
      </c>
      <c r="I70" s="214">
        <f t="shared" si="33"/>
        <v>5.352E-3</v>
      </c>
      <c r="J70" s="214">
        <f t="shared" si="33"/>
        <v>5.7348E-3</v>
      </c>
      <c r="K70" s="214">
        <f t="shared" si="33"/>
        <v>5.9363999999999997E-3</v>
      </c>
      <c r="L70" s="214">
        <f t="shared" si="33"/>
        <v>3.9779999999999998E-3</v>
      </c>
      <c r="M70" s="214">
        <f t="shared" si="33"/>
        <v>4.9500000000000004E-3</v>
      </c>
      <c r="N70" s="214">
        <f t="shared" si="33"/>
        <v>4.50000036E-3</v>
      </c>
      <c r="O70" s="214">
        <f t="shared" si="33"/>
        <v>4.7340000000000004E-3</v>
      </c>
      <c r="P70" s="214">
        <f t="shared" si="32"/>
        <v>3.3600000000000001E-3</v>
      </c>
      <c r="Q70" s="214">
        <f t="shared" si="32"/>
        <v>1.9068000000000002E-2</v>
      </c>
      <c r="R70" s="214">
        <f t="shared" si="32"/>
        <v>9.0767999999999995E-3</v>
      </c>
      <c r="S70" s="214">
        <f t="shared" si="32"/>
        <v>1.82988E-2</v>
      </c>
      <c r="T70" s="214">
        <f t="shared" si="32"/>
        <v>1.0198199999999999E-2</v>
      </c>
      <c r="U70" s="214">
        <f t="shared" si="32"/>
        <v>1.1309100000000001E-2</v>
      </c>
      <c r="V70" s="214">
        <f t="shared" si="32"/>
        <v>3.0287999999999999E-3</v>
      </c>
      <c r="W70" s="214">
        <f t="shared" si="32"/>
        <v>3.1740000000000002E-3</v>
      </c>
      <c r="X70" s="214">
        <f t="shared" si="32"/>
        <v>3.1380000000000002E-3</v>
      </c>
      <c r="Y70" s="214">
        <f t="shared" si="32"/>
        <v>2.4510000000000001E-3</v>
      </c>
      <c r="Z70" s="214">
        <f t="shared" si="32"/>
        <v>5.2620000000000002E-3</v>
      </c>
      <c r="AA70" s="214">
        <f t="shared" si="32"/>
        <v>4.4999999999999997E-3</v>
      </c>
      <c r="AB70" s="214">
        <f t="shared" si="32"/>
        <v>4.5684000000000002E-3</v>
      </c>
      <c r="AC70" s="214">
        <f t="shared" si="32"/>
        <v>2.8080000000000002E-3</v>
      </c>
      <c r="AD70" s="214">
        <f t="shared" si="32"/>
        <v>1.5780000000000002E-3</v>
      </c>
      <c r="AE70" s="214">
        <f t="shared" si="32"/>
        <v>5.7005384999999999E-2</v>
      </c>
      <c r="AF70" s="214">
        <f t="shared" si="34"/>
        <v>4.3060509327360025E-2</v>
      </c>
      <c r="AG70" s="214">
        <f t="shared" si="34"/>
        <v>3.873508933125E-2</v>
      </c>
      <c r="AH70" s="214">
        <f t="shared" si="34"/>
        <v>2.8860000000000005E-3</v>
      </c>
      <c r="AI70" s="214">
        <f t="shared" si="34"/>
        <v>0</v>
      </c>
      <c r="AJ70" s="214">
        <f t="shared" si="34"/>
        <v>4.0140000000000002E-3</v>
      </c>
      <c r="AK70" s="214">
        <f t="shared" si="34"/>
        <v>0</v>
      </c>
      <c r="AL70" s="214">
        <f t="shared" si="34"/>
        <v>3.4164E-3</v>
      </c>
      <c r="AM70" s="214">
        <f t="shared" si="34"/>
        <v>4.1580000000000002E-3</v>
      </c>
      <c r="AN70" s="214">
        <f t="shared" si="34"/>
        <v>7.3764E-3</v>
      </c>
      <c r="AO70" s="214">
        <f t="shared" si="34"/>
        <v>5.8246800000000005E-3</v>
      </c>
      <c r="AP70" s="214">
        <f t="shared" si="34"/>
        <v>5.3576298160714277E-2</v>
      </c>
      <c r="AQ70" s="214">
        <f t="shared" si="34"/>
        <v>0</v>
      </c>
      <c r="AR70" s="214">
        <f t="shared" si="34"/>
        <v>7.4271599999999995E-3</v>
      </c>
      <c r="AS70" s="214">
        <f t="shared" si="34"/>
        <v>3.5639999999999999E-3</v>
      </c>
      <c r="AT70" s="214">
        <f t="shared" si="34"/>
        <v>3.4619999999999998E-3</v>
      </c>
      <c r="AU70" s="214">
        <f t="shared" si="34"/>
        <v>6.7080000000000004E-3</v>
      </c>
      <c r="AV70" s="214">
        <f t="shared" si="34"/>
        <v>6.6600000000000001E-3</v>
      </c>
      <c r="AW70" s="214">
        <f t="shared" si="34"/>
        <v>8.4180000000000001E-3</v>
      </c>
      <c r="AX70" s="214">
        <f t="shared" si="34"/>
        <v>4.5001604910714275E-2</v>
      </c>
      <c r="AY70" s="214">
        <f t="shared" si="34"/>
        <v>1.1856E-2</v>
      </c>
      <c r="AZ70" s="214">
        <f t="shared" si="35"/>
        <v>1.2239999999999999E-2</v>
      </c>
      <c r="BA70" s="214">
        <f t="shared" si="35"/>
        <v>5.7515842399999989E-2</v>
      </c>
      <c r="BB70" s="214">
        <f t="shared" si="35"/>
        <v>8.7882011607040025E-2</v>
      </c>
      <c r="BC70" s="214">
        <f t="shared" si="35"/>
        <v>2.2614324910714283E-2</v>
      </c>
      <c r="BD70" s="214">
        <f t="shared" si="35"/>
        <v>0.15798291726336006</v>
      </c>
      <c r="BE70" s="214">
        <f t="shared" si="35"/>
        <v>3.1716000000000005E-3</v>
      </c>
      <c r="BF70" s="214">
        <f t="shared" si="35"/>
        <v>1.8636E-2</v>
      </c>
      <c r="BG70" s="214">
        <f t="shared" si="35"/>
        <v>1.3846153846153847E-2</v>
      </c>
      <c r="BH70" s="214">
        <f t="shared" si="35"/>
        <v>2.3538000000000003E-2</v>
      </c>
      <c r="BI70" s="214">
        <f t="shared" si="35"/>
        <v>0</v>
      </c>
      <c r="BJ70" s="214">
        <f t="shared" si="35"/>
        <v>2.0712000000000001E-2</v>
      </c>
      <c r="BK70" s="214">
        <f t="shared" si="35"/>
        <v>9.6360000000000022E-3</v>
      </c>
      <c r="BL70" s="214">
        <f t="shared" si="35"/>
        <v>1.1201448960000001E-2</v>
      </c>
      <c r="BM70" s="214">
        <f t="shared" si="35"/>
        <v>5.5425974999999988E-2</v>
      </c>
      <c r="BN70" s="214">
        <f t="shared" si="35"/>
        <v>6.8260714285714286E-2</v>
      </c>
      <c r="BO70" s="214">
        <f t="shared" si="35"/>
        <v>4.1778000000000003E-2</v>
      </c>
      <c r="BP70" s="214">
        <f t="shared" si="35"/>
        <v>2.9531999999999999E-2</v>
      </c>
      <c r="BQ70" s="214">
        <f t="shared" si="35"/>
        <v>4.1460000000000004E-2</v>
      </c>
      <c r="BR70" s="214">
        <f t="shared" si="35"/>
        <v>3.01084E-2</v>
      </c>
      <c r="BS70" s="214">
        <f t="shared" si="35"/>
        <v>0</v>
      </c>
      <c r="BT70" s="214">
        <f t="shared" si="35"/>
        <v>0</v>
      </c>
      <c r="BU70" s="214">
        <f t="shared" si="35"/>
        <v>0</v>
      </c>
      <c r="BV70" s="214">
        <f t="shared" si="35"/>
        <v>0</v>
      </c>
      <c r="BW70" s="214">
        <f t="shared" si="35"/>
        <v>0</v>
      </c>
      <c r="BX70" s="214">
        <f t="shared" si="35"/>
        <v>0</v>
      </c>
      <c r="BY70" s="214">
        <f t="shared" si="35"/>
        <v>0</v>
      </c>
      <c r="BZ70" s="214">
        <f t="shared" si="35"/>
        <v>0</v>
      </c>
      <c r="CA70" s="295">
        <f t="shared" si="16"/>
        <v>1.4150267348808783</v>
      </c>
    </row>
    <row r="71" spans="2:79" s="159" customFormat="1" x14ac:dyDescent="0.25">
      <c r="B71" s="257">
        <f t="shared" si="17"/>
        <v>51</v>
      </c>
      <c r="C71" s="255">
        <f t="shared" si="18"/>
        <v>46843</v>
      </c>
      <c r="D71" s="214">
        <f t="shared" si="33"/>
        <v>0.14502285311999996</v>
      </c>
      <c r="E71" s="214">
        <f t="shared" si="33"/>
        <v>4.8763693454999979E-2</v>
      </c>
      <c r="F71" s="214">
        <f t="shared" si="33"/>
        <v>7.1423018884285691E-2</v>
      </c>
      <c r="G71" s="214">
        <f t="shared" si="33"/>
        <v>0</v>
      </c>
      <c r="H71" s="214">
        <f t="shared" si="33"/>
        <v>3.4380000000000001E-3</v>
      </c>
      <c r="I71" s="214">
        <f t="shared" si="33"/>
        <v>5.352E-3</v>
      </c>
      <c r="J71" s="214">
        <f t="shared" si="33"/>
        <v>5.7348E-3</v>
      </c>
      <c r="K71" s="214">
        <f t="shared" si="33"/>
        <v>5.9363999999999997E-3</v>
      </c>
      <c r="L71" s="214">
        <f t="shared" si="33"/>
        <v>3.9779999999999998E-3</v>
      </c>
      <c r="M71" s="214">
        <f t="shared" si="33"/>
        <v>4.9500000000000004E-3</v>
      </c>
      <c r="N71" s="214">
        <f t="shared" si="33"/>
        <v>4.50000036E-3</v>
      </c>
      <c r="O71" s="214">
        <f t="shared" si="33"/>
        <v>4.7340000000000004E-3</v>
      </c>
      <c r="P71" s="214">
        <f t="shared" si="32"/>
        <v>3.3600000000000001E-3</v>
      </c>
      <c r="Q71" s="214">
        <f t="shared" si="32"/>
        <v>1.9068000000000002E-2</v>
      </c>
      <c r="R71" s="214">
        <f t="shared" si="32"/>
        <v>9.0767999999999995E-3</v>
      </c>
      <c r="S71" s="214">
        <f t="shared" si="32"/>
        <v>1.82988E-2</v>
      </c>
      <c r="T71" s="214">
        <f t="shared" si="32"/>
        <v>1.0198199999999999E-2</v>
      </c>
      <c r="U71" s="214">
        <f t="shared" si="32"/>
        <v>1.1309100000000001E-2</v>
      </c>
      <c r="V71" s="214">
        <f t="shared" si="32"/>
        <v>3.0287999999999999E-3</v>
      </c>
      <c r="W71" s="214">
        <f t="shared" si="32"/>
        <v>3.1740000000000002E-3</v>
      </c>
      <c r="X71" s="214">
        <f t="shared" si="32"/>
        <v>3.1380000000000002E-3</v>
      </c>
      <c r="Y71" s="214">
        <f t="shared" si="32"/>
        <v>2.4510000000000001E-3</v>
      </c>
      <c r="Z71" s="214">
        <f t="shared" si="32"/>
        <v>5.2620000000000002E-3</v>
      </c>
      <c r="AA71" s="214">
        <f t="shared" si="32"/>
        <v>4.4999999999999997E-3</v>
      </c>
      <c r="AB71" s="214">
        <f t="shared" si="32"/>
        <v>4.5684000000000002E-3</v>
      </c>
      <c r="AC71" s="214">
        <f t="shared" si="32"/>
        <v>2.8080000000000002E-3</v>
      </c>
      <c r="AD71" s="214">
        <f t="shared" si="32"/>
        <v>1.5780000000000002E-3</v>
      </c>
      <c r="AE71" s="214">
        <f t="shared" si="32"/>
        <v>5.7005384999999999E-2</v>
      </c>
      <c r="AF71" s="214">
        <f t="shared" si="34"/>
        <v>4.3060509327360025E-2</v>
      </c>
      <c r="AG71" s="214">
        <f t="shared" si="34"/>
        <v>3.873508933125E-2</v>
      </c>
      <c r="AH71" s="214">
        <f t="shared" si="34"/>
        <v>2.8860000000000005E-3</v>
      </c>
      <c r="AI71" s="214">
        <f t="shared" si="34"/>
        <v>0</v>
      </c>
      <c r="AJ71" s="214">
        <f t="shared" si="34"/>
        <v>4.0140000000000002E-3</v>
      </c>
      <c r="AK71" s="214">
        <f t="shared" si="34"/>
        <v>0</v>
      </c>
      <c r="AL71" s="214">
        <f t="shared" si="34"/>
        <v>3.4164E-3</v>
      </c>
      <c r="AM71" s="214">
        <f t="shared" si="34"/>
        <v>4.1580000000000002E-3</v>
      </c>
      <c r="AN71" s="214">
        <f t="shared" si="34"/>
        <v>7.3764E-3</v>
      </c>
      <c r="AO71" s="214">
        <f t="shared" si="34"/>
        <v>5.8246800000000005E-3</v>
      </c>
      <c r="AP71" s="214">
        <f t="shared" si="34"/>
        <v>5.3576298160714277E-2</v>
      </c>
      <c r="AQ71" s="214">
        <f t="shared" si="34"/>
        <v>0</v>
      </c>
      <c r="AR71" s="214">
        <f t="shared" si="34"/>
        <v>7.4271599999999995E-3</v>
      </c>
      <c r="AS71" s="214">
        <f t="shared" si="34"/>
        <v>3.5639999999999999E-3</v>
      </c>
      <c r="AT71" s="214">
        <f t="shared" si="34"/>
        <v>3.4619999999999998E-3</v>
      </c>
      <c r="AU71" s="214">
        <f t="shared" si="34"/>
        <v>6.7080000000000004E-3</v>
      </c>
      <c r="AV71" s="214">
        <f t="shared" si="34"/>
        <v>6.6600000000000001E-3</v>
      </c>
      <c r="AW71" s="214">
        <f t="shared" si="34"/>
        <v>8.4180000000000001E-3</v>
      </c>
      <c r="AX71" s="214">
        <f t="shared" si="34"/>
        <v>4.5001604910714275E-2</v>
      </c>
      <c r="AY71" s="214">
        <f t="shared" si="34"/>
        <v>1.1856E-2</v>
      </c>
      <c r="AZ71" s="214">
        <f t="shared" si="34"/>
        <v>1.2239999999999999E-2</v>
      </c>
      <c r="BA71" s="214">
        <f t="shared" si="34"/>
        <v>5.7515842399999989E-2</v>
      </c>
      <c r="BB71" s="214">
        <f t="shared" si="35"/>
        <v>8.7882011607040025E-2</v>
      </c>
      <c r="BC71" s="214">
        <f t="shared" si="35"/>
        <v>2.2614324910714283E-2</v>
      </c>
      <c r="BD71" s="214">
        <f t="shared" si="35"/>
        <v>0.15798291726336006</v>
      </c>
      <c r="BE71" s="214">
        <f t="shared" si="35"/>
        <v>3.1716000000000005E-3</v>
      </c>
      <c r="BF71" s="214">
        <f t="shared" si="35"/>
        <v>1.8636E-2</v>
      </c>
      <c r="BG71" s="214">
        <f t="shared" si="35"/>
        <v>1.3846153846153847E-2</v>
      </c>
      <c r="BH71" s="214">
        <f t="shared" si="35"/>
        <v>2.3538000000000003E-2</v>
      </c>
      <c r="BI71" s="214">
        <f t="shared" si="35"/>
        <v>0</v>
      </c>
      <c r="BJ71" s="214">
        <f t="shared" si="35"/>
        <v>2.0712000000000001E-2</v>
      </c>
      <c r="BK71" s="214">
        <f t="shared" si="35"/>
        <v>9.6360000000000022E-3</v>
      </c>
      <c r="BL71" s="214">
        <f t="shared" si="35"/>
        <v>1.1201448960000001E-2</v>
      </c>
      <c r="BM71" s="214">
        <f t="shared" si="35"/>
        <v>5.5425974999999988E-2</v>
      </c>
      <c r="BN71" s="214">
        <f t="shared" si="35"/>
        <v>6.8260714285714286E-2</v>
      </c>
      <c r="BO71" s="214">
        <f t="shared" si="35"/>
        <v>4.1778000000000003E-2</v>
      </c>
      <c r="BP71" s="214">
        <f t="shared" si="35"/>
        <v>2.9531999999999999E-2</v>
      </c>
      <c r="BQ71" s="214">
        <f t="shared" si="35"/>
        <v>4.1460000000000004E-2</v>
      </c>
      <c r="BR71" s="214">
        <f t="shared" si="35"/>
        <v>3.01084E-2</v>
      </c>
      <c r="BS71" s="214">
        <f t="shared" si="35"/>
        <v>0</v>
      </c>
      <c r="BT71" s="214">
        <f t="shared" si="35"/>
        <v>0</v>
      </c>
      <c r="BU71" s="214">
        <f t="shared" si="35"/>
        <v>0</v>
      </c>
      <c r="BV71" s="214">
        <f t="shared" si="35"/>
        <v>0</v>
      </c>
      <c r="BW71" s="214">
        <f t="shared" si="35"/>
        <v>0</v>
      </c>
      <c r="BX71" s="214">
        <f t="shared" si="35"/>
        <v>0</v>
      </c>
      <c r="BY71" s="214">
        <f t="shared" si="35"/>
        <v>0</v>
      </c>
      <c r="BZ71" s="214">
        <f t="shared" si="35"/>
        <v>0</v>
      </c>
      <c r="CA71" s="295">
        <f t="shared" si="16"/>
        <v>1.4243427808223068</v>
      </c>
    </row>
    <row r="72" spans="2:79" s="159" customFormat="1" x14ac:dyDescent="0.25">
      <c r="B72" s="257">
        <f t="shared" si="17"/>
        <v>52</v>
      </c>
      <c r="C72" s="255">
        <f t="shared" si="18"/>
        <v>46873</v>
      </c>
      <c r="D72" s="214">
        <f t="shared" si="33"/>
        <v>0.14502285311999996</v>
      </c>
      <c r="E72" s="214">
        <f t="shared" si="33"/>
        <v>4.8763693454999979E-2</v>
      </c>
      <c r="F72" s="214">
        <f t="shared" si="33"/>
        <v>7.1423018884285691E-2</v>
      </c>
      <c r="G72" s="214">
        <f t="shared" si="33"/>
        <v>0</v>
      </c>
      <c r="H72" s="214">
        <f t="shared" si="33"/>
        <v>3.4380000000000001E-3</v>
      </c>
      <c r="I72" s="214">
        <f t="shared" si="33"/>
        <v>5.352E-3</v>
      </c>
      <c r="J72" s="214">
        <f t="shared" si="33"/>
        <v>5.7348E-3</v>
      </c>
      <c r="K72" s="214">
        <f t="shared" si="33"/>
        <v>5.9363999999999997E-3</v>
      </c>
      <c r="L72" s="214">
        <f t="shared" si="33"/>
        <v>3.9779999999999998E-3</v>
      </c>
      <c r="M72" s="214">
        <f t="shared" si="33"/>
        <v>4.9500000000000004E-3</v>
      </c>
      <c r="N72" s="214">
        <f t="shared" si="33"/>
        <v>4.50000036E-3</v>
      </c>
      <c r="O72" s="214">
        <f t="shared" si="33"/>
        <v>4.7340000000000004E-3</v>
      </c>
      <c r="P72" s="214">
        <f t="shared" si="32"/>
        <v>3.3600000000000001E-3</v>
      </c>
      <c r="Q72" s="214">
        <f t="shared" si="32"/>
        <v>1.9068000000000002E-2</v>
      </c>
      <c r="R72" s="214">
        <f t="shared" si="32"/>
        <v>9.0767999999999995E-3</v>
      </c>
      <c r="S72" s="214">
        <f t="shared" si="32"/>
        <v>1.82988E-2</v>
      </c>
      <c r="T72" s="214">
        <f t="shared" si="32"/>
        <v>1.0198199999999999E-2</v>
      </c>
      <c r="U72" s="214">
        <f t="shared" si="32"/>
        <v>1.1309100000000001E-2</v>
      </c>
      <c r="V72" s="214">
        <f t="shared" si="32"/>
        <v>3.0287999999999999E-3</v>
      </c>
      <c r="W72" s="214">
        <f t="shared" si="32"/>
        <v>3.1740000000000002E-3</v>
      </c>
      <c r="X72" s="214">
        <f t="shared" si="32"/>
        <v>3.1380000000000002E-3</v>
      </c>
      <c r="Y72" s="214">
        <f t="shared" si="32"/>
        <v>2.4510000000000001E-3</v>
      </c>
      <c r="Z72" s="214">
        <f t="shared" si="32"/>
        <v>5.2620000000000002E-3</v>
      </c>
      <c r="AA72" s="214">
        <f t="shared" si="32"/>
        <v>4.4999999999999997E-3</v>
      </c>
      <c r="AB72" s="214">
        <f t="shared" si="32"/>
        <v>4.5684000000000002E-3</v>
      </c>
      <c r="AC72" s="214">
        <f t="shared" si="32"/>
        <v>2.8080000000000002E-3</v>
      </c>
      <c r="AD72" s="214">
        <f t="shared" si="32"/>
        <v>1.5780000000000002E-3</v>
      </c>
      <c r="AE72" s="214">
        <f t="shared" si="32"/>
        <v>5.7005384999999999E-2</v>
      </c>
      <c r="AF72" s="214">
        <f t="shared" si="34"/>
        <v>4.3060509327360025E-2</v>
      </c>
      <c r="AG72" s="214">
        <f t="shared" si="34"/>
        <v>3.873508933125E-2</v>
      </c>
      <c r="AH72" s="214">
        <f t="shared" si="34"/>
        <v>2.8860000000000005E-3</v>
      </c>
      <c r="AI72" s="214">
        <f t="shared" si="34"/>
        <v>0</v>
      </c>
      <c r="AJ72" s="214">
        <f t="shared" si="34"/>
        <v>4.0140000000000002E-3</v>
      </c>
      <c r="AK72" s="214">
        <f t="shared" si="34"/>
        <v>0</v>
      </c>
      <c r="AL72" s="214">
        <f t="shared" si="34"/>
        <v>3.4164E-3</v>
      </c>
      <c r="AM72" s="214">
        <f t="shared" si="34"/>
        <v>4.1580000000000002E-3</v>
      </c>
      <c r="AN72" s="214">
        <f t="shared" si="34"/>
        <v>7.3764E-3</v>
      </c>
      <c r="AO72" s="214">
        <f t="shared" si="34"/>
        <v>5.8246800000000005E-3</v>
      </c>
      <c r="AP72" s="214">
        <f t="shared" si="34"/>
        <v>5.3576298160714277E-2</v>
      </c>
      <c r="AQ72" s="214">
        <f t="shared" si="34"/>
        <v>0</v>
      </c>
      <c r="AR72" s="214">
        <f t="shared" si="34"/>
        <v>7.4271599999999995E-3</v>
      </c>
      <c r="AS72" s="214">
        <f t="shared" si="34"/>
        <v>3.5639999999999999E-3</v>
      </c>
      <c r="AT72" s="214">
        <f t="shared" si="34"/>
        <v>3.4619999999999998E-3</v>
      </c>
      <c r="AU72" s="214">
        <f t="shared" si="34"/>
        <v>6.7080000000000004E-3</v>
      </c>
      <c r="AV72" s="214">
        <f t="shared" si="34"/>
        <v>6.6600000000000001E-3</v>
      </c>
      <c r="AW72" s="214">
        <f t="shared" si="34"/>
        <v>8.4180000000000001E-3</v>
      </c>
      <c r="AX72" s="214">
        <f t="shared" si="34"/>
        <v>4.5001604910714275E-2</v>
      </c>
      <c r="AY72" s="214">
        <f t="shared" si="34"/>
        <v>1.1856E-2</v>
      </c>
      <c r="AZ72" s="214">
        <f t="shared" si="34"/>
        <v>1.2239999999999999E-2</v>
      </c>
      <c r="BA72" s="214">
        <f t="shared" si="34"/>
        <v>5.7515842399999989E-2</v>
      </c>
      <c r="BB72" s="214">
        <f t="shared" si="35"/>
        <v>8.7882011607040025E-2</v>
      </c>
      <c r="BC72" s="214">
        <f t="shared" si="35"/>
        <v>2.2614324910714283E-2</v>
      </c>
      <c r="BD72" s="214">
        <f t="shared" si="35"/>
        <v>0.17694086733496328</v>
      </c>
      <c r="BE72" s="214">
        <f t="shared" si="35"/>
        <v>3.1716000000000005E-3</v>
      </c>
      <c r="BF72" s="214">
        <f t="shared" si="35"/>
        <v>1.8636E-2</v>
      </c>
      <c r="BG72" s="214">
        <f t="shared" si="35"/>
        <v>1.3846153846153847E-2</v>
      </c>
      <c r="BH72" s="214">
        <f t="shared" si="35"/>
        <v>2.3538000000000003E-2</v>
      </c>
      <c r="BI72" s="214">
        <f t="shared" si="35"/>
        <v>0</v>
      </c>
      <c r="BJ72" s="214">
        <f t="shared" si="35"/>
        <v>2.0712000000000001E-2</v>
      </c>
      <c r="BK72" s="214">
        <f t="shared" si="35"/>
        <v>9.6360000000000022E-3</v>
      </c>
      <c r="BL72" s="214">
        <f t="shared" si="35"/>
        <v>1.1201448960000001E-2</v>
      </c>
      <c r="BM72" s="214">
        <f t="shared" si="35"/>
        <v>6.3739871249999983E-2</v>
      </c>
      <c r="BN72" s="214">
        <f t="shared" si="35"/>
        <v>6.8260714285714286E-2</v>
      </c>
      <c r="BO72" s="214">
        <f t="shared" si="35"/>
        <v>4.1778000000000003E-2</v>
      </c>
      <c r="BP72" s="214">
        <f t="shared" si="35"/>
        <v>2.9531999999999999E-2</v>
      </c>
      <c r="BQ72" s="214">
        <f t="shared" si="35"/>
        <v>4.1460000000000004E-2</v>
      </c>
      <c r="BR72" s="214">
        <f t="shared" si="35"/>
        <v>3.01084E-2</v>
      </c>
      <c r="BS72" s="214">
        <f t="shared" si="35"/>
        <v>0</v>
      </c>
      <c r="BT72" s="214">
        <f t="shared" si="35"/>
        <v>0</v>
      </c>
      <c r="BU72" s="214">
        <f t="shared" si="35"/>
        <v>0</v>
      </c>
      <c r="BV72" s="214">
        <f t="shared" si="35"/>
        <v>0</v>
      </c>
      <c r="BW72" s="214">
        <f t="shared" si="35"/>
        <v>0</v>
      </c>
      <c r="BX72" s="214">
        <f t="shared" si="35"/>
        <v>0</v>
      </c>
      <c r="BY72" s="214">
        <f t="shared" si="35"/>
        <v>0</v>
      </c>
      <c r="BZ72" s="214">
        <f t="shared" si="35"/>
        <v>0</v>
      </c>
      <c r="CA72" s="295">
        <f t="shared" si="16"/>
        <v>1.4516146271439101</v>
      </c>
    </row>
    <row r="73" spans="2:79" s="159" customFormat="1" x14ac:dyDescent="0.25">
      <c r="B73" s="257">
        <f t="shared" si="17"/>
        <v>53</v>
      </c>
      <c r="C73" s="255">
        <f t="shared" si="18"/>
        <v>46904</v>
      </c>
      <c r="D73" s="214">
        <f t="shared" si="33"/>
        <v>0.14502285311999996</v>
      </c>
      <c r="E73" s="214">
        <f t="shared" si="33"/>
        <v>4.8763693454999979E-2</v>
      </c>
      <c r="F73" s="214">
        <f t="shared" si="33"/>
        <v>7.1423018884285691E-2</v>
      </c>
      <c r="G73" s="214">
        <f t="shared" si="33"/>
        <v>0</v>
      </c>
      <c r="H73" s="214">
        <f t="shared" si="33"/>
        <v>3.4380000000000001E-3</v>
      </c>
      <c r="I73" s="214">
        <f t="shared" si="33"/>
        <v>5.352E-3</v>
      </c>
      <c r="J73" s="214">
        <f t="shared" si="33"/>
        <v>5.7348E-3</v>
      </c>
      <c r="K73" s="214">
        <f t="shared" si="33"/>
        <v>5.9363999999999997E-3</v>
      </c>
      <c r="L73" s="214">
        <f t="shared" si="33"/>
        <v>3.9779999999999998E-3</v>
      </c>
      <c r="M73" s="214">
        <f t="shared" si="33"/>
        <v>4.9500000000000004E-3</v>
      </c>
      <c r="N73" s="214">
        <f t="shared" si="33"/>
        <v>4.50000036E-3</v>
      </c>
      <c r="O73" s="214">
        <f t="shared" si="33"/>
        <v>4.7340000000000004E-3</v>
      </c>
      <c r="P73" s="214">
        <f t="shared" si="32"/>
        <v>3.3600000000000001E-3</v>
      </c>
      <c r="Q73" s="214">
        <f t="shared" si="32"/>
        <v>1.9068000000000002E-2</v>
      </c>
      <c r="R73" s="214">
        <f t="shared" si="32"/>
        <v>9.0767999999999995E-3</v>
      </c>
      <c r="S73" s="214">
        <f t="shared" si="32"/>
        <v>1.82988E-2</v>
      </c>
      <c r="T73" s="214">
        <f t="shared" si="32"/>
        <v>1.0198199999999999E-2</v>
      </c>
      <c r="U73" s="214">
        <f t="shared" si="32"/>
        <v>1.1309100000000001E-2</v>
      </c>
      <c r="V73" s="214">
        <f t="shared" si="32"/>
        <v>3.0287999999999999E-3</v>
      </c>
      <c r="W73" s="214">
        <f t="shared" si="32"/>
        <v>3.1740000000000002E-3</v>
      </c>
      <c r="X73" s="214">
        <f t="shared" si="32"/>
        <v>3.1380000000000002E-3</v>
      </c>
      <c r="Y73" s="214">
        <f t="shared" si="32"/>
        <v>2.4510000000000001E-3</v>
      </c>
      <c r="Z73" s="214">
        <f t="shared" si="32"/>
        <v>5.2620000000000002E-3</v>
      </c>
      <c r="AA73" s="214">
        <f t="shared" si="32"/>
        <v>4.4999999999999997E-3</v>
      </c>
      <c r="AB73" s="214">
        <f t="shared" si="32"/>
        <v>4.5684000000000002E-3</v>
      </c>
      <c r="AC73" s="214">
        <f t="shared" si="32"/>
        <v>2.8080000000000002E-3</v>
      </c>
      <c r="AD73" s="214">
        <f t="shared" si="32"/>
        <v>1.5780000000000002E-3</v>
      </c>
      <c r="AE73" s="214">
        <f t="shared" si="32"/>
        <v>5.7005384999999999E-2</v>
      </c>
      <c r="AF73" s="214">
        <f t="shared" si="34"/>
        <v>4.3060509327360025E-2</v>
      </c>
      <c r="AG73" s="214">
        <f t="shared" si="34"/>
        <v>4.4545352730937494E-2</v>
      </c>
      <c r="AH73" s="214">
        <f t="shared" si="34"/>
        <v>2.8860000000000005E-3</v>
      </c>
      <c r="AI73" s="214">
        <f t="shared" si="34"/>
        <v>0</v>
      </c>
      <c r="AJ73" s="214">
        <f t="shared" si="34"/>
        <v>4.0140000000000002E-3</v>
      </c>
      <c r="AK73" s="214">
        <f t="shared" si="34"/>
        <v>0</v>
      </c>
      <c r="AL73" s="214">
        <f t="shared" si="34"/>
        <v>3.4164E-3</v>
      </c>
      <c r="AM73" s="214">
        <f t="shared" si="34"/>
        <v>4.1580000000000002E-3</v>
      </c>
      <c r="AN73" s="214">
        <f t="shared" si="34"/>
        <v>7.3764E-3</v>
      </c>
      <c r="AO73" s="214">
        <f t="shared" si="34"/>
        <v>5.8246800000000005E-3</v>
      </c>
      <c r="AP73" s="214">
        <f t="shared" si="34"/>
        <v>5.3576298160714277E-2</v>
      </c>
      <c r="AQ73" s="214">
        <f t="shared" si="34"/>
        <v>0</v>
      </c>
      <c r="AR73" s="214">
        <f t="shared" si="34"/>
        <v>7.4271599999999995E-3</v>
      </c>
      <c r="AS73" s="214">
        <f t="shared" si="34"/>
        <v>3.5639999999999999E-3</v>
      </c>
      <c r="AT73" s="214">
        <f t="shared" si="34"/>
        <v>3.4619999999999998E-3</v>
      </c>
      <c r="AU73" s="214">
        <f t="shared" si="34"/>
        <v>6.7080000000000004E-3</v>
      </c>
      <c r="AV73" s="214">
        <f t="shared" si="34"/>
        <v>6.6600000000000001E-3</v>
      </c>
      <c r="AW73" s="214">
        <f t="shared" si="34"/>
        <v>8.4180000000000001E-3</v>
      </c>
      <c r="AX73" s="214">
        <f t="shared" si="34"/>
        <v>4.5001604910714275E-2</v>
      </c>
      <c r="AY73" s="214">
        <f t="shared" si="34"/>
        <v>1.1856E-2</v>
      </c>
      <c r="AZ73" s="214">
        <f t="shared" si="34"/>
        <v>1.2239999999999999E-2</v>
      </c>
      <c r="BA73" s="214">
        <f t="shared" si="34"/>
        <v>5.7515842399999989E-2</v>
      </c>
      <c r="BB73" s="214">
        <f t="shared" si="35"/>
        <v>8.7882011607040025E-2</v>
      </c>
      <c r="BC73" s="214">
        <f t="shared" si="35"/>
        <v>2.6006473647321424E-2</v>
      </c>
      <c r="BD73" s="214">
        <f t="shared" si="35"/>
        <v>0.17694086733496328</v>
      </c>
      <c r="BE73" s="214">
        <f t="shared" si="35"/>
        <v>3.1716000000000005E-3</v>
      </c>
      <c r="BF73" s="214">
        <f t="shared" si="35"/>
        <v>1.8636E-2</v>
      </c>
      <c r="BG73" s="214">
        <f t="shared" si="35"/>
        <v>1.3846153846153847E-2</v>
      </c>
      <c r="BH73" s="214">
        <f t="shared" si="35"/>
        <v>2.3538000000000003E-2</v>
      </c>
      <c r="BI73" s="214">
        <f t="shared" si="35"/>
        <v>0</v>
      </c>
      <c r="BJ73" s="214">
        <f t="shared" si="35"/>
        <v>2.0712000000000001E-2</v>
      </c>
      <c r="BK73" s="214">
        <f t="shared" si="35"/>
        <v>9.6360000000000022E-3</v>
      </c>
      <c r="BL73" s="214">
        <f t="shared" si="35"/>
        <v>1.1201448960000001E-2</v>
      </c>
      <c r="BM73" s="214">
        <f t="shared" si="35"/>
        <v>6.3739871249999983E-2</v>
      </c>
      <c r="BN73" s="214">
        <f t="shared" si="35"/>
        <v>6.8260714285714286E-2</v>
      </c>
      <c r="BO73" s="214">
        <f t="shared" si="35"/>
        <v>4.1778000000000003E-2</v>
      </c>
      <c r="BP73" s="214">
        <f t="shared" si="35"/>
        <v>2.9531999999999999E-2</v>
      </c>
      <c r="BQ73" s="214">
        <f t="shared" si="35"/>
        <v>4.1460000000000004E-2</v>
      </c>
      <c r="BR73" s="214">
        <f t="shared" si="35"/>
        <v>3.01084E-2</v>
      </c>
      <c r="BS73" s="214">
        <f t="shared" si="35"/>
        <v>0</v>
      </c>
      <c r="BT73" s="214">
        <f t="shared" si="35"/>
        <v>0</v>
      </c>
      <c r="BU73" s="214">
        <f t="shared" si="35"/>
        <v>0</v>
      </c>
      <c r="BV73" s="214">
        <f t="shared" si="35"/>
        <v>0</v>
      </c>
      <c r="BW73" s="214">
        <f t="shared" si="35"/>
        <v>0</v>
      </c>
      <c r="BX73" s="214">
        <f t="shared" si="35"/>
        <v>0</v>
      </c>
      <c r="BY73" s="214">
        <f t="shared" si="35"/>
        <v>0</v>
      </c>
      <c r="BZ73" s="214">
        <f t="shared" si="35"/>
        <v>0</v>
      </c>
      <c r="CA73" s="295">
        <f t="shared" si="16"/>
        <v>1.4608170392802049</v>
      </c>
    </row>
    <row r="74" spans="2:79" s="159" customFormat="1" x14ac:dyDescent="0.25">
      <c r="B74" s="257">
        <f t="shared" si="17"/>
        <v>54</v>
      </c>
      <c r="C74" s="255">
        <f t="shared" si="18"/>
        <v>46934</v>
      </c>
      <c r="D74" s="214">
        <f t="shared" si="33"/>
        <v>0.14502285311999996</v>
      </c>
      <c r="E74" s="214">
        <f t="shared" si="33"/>
        <v>4.8763693454999979E-2</v>
      </c>
      <c r="F74" s="214">
        <f t="shared" si="33"/>
        <v>7.1423018884285691E-2</v>
      </c>
      <c r="G74" s="214">
        <f t="shared" si="33"/>
        <v>0</v>
      </c>
      <c r="H74" s="214">
        <f t="shared" si="33"/>
        <v>3.4380000000000001E-3</v>
      </c>
      <c r="I74" s="214">
        <f t="shared" si="33"/>
        <v>5.352E-3</v>
      </c>
      <c r="J74" s="214">
        <f t="shared" si="33"/>
        <v>5.7348E-3</v>
      </c>
      <c r="K74" s="214">
        <f t="shared" si="33"/>
        <v>5.9363999999999997E-3</v>
      </c>
      <c r="L74" s="214">
        <f t="shared" si="33"/>
        <v>3.9779999999999998E-3</v>
      </c>
      <c r="M74" s="214">
        <f t="shared" si="33"/>
        <v>4.9500000000000004E-3</v>
      </c>
      <c r="N74" s="214">
        <f t="shared" si="33"/>
        <v>4.50000036E-3</v>
      </c>
      <c r="O74" s="214">
        <f t="shared" si="33"/>
        <v>4.7340000000000004E-3</v>
      </c>
      <c r="P74" s="214">
        <f t="shared" si="33"/>
        <v>3.3600000000000001E-3</v>
      </c>
      <c r="Q74" s="214">
        <f t="shared" si="33"/>
        <v>1.9068000000000002E-2</v>
      </c>
      <c r="R74" s="214">
        <f t="shared" si="33"/>
        <v>9.0767999999999995E-3</v>
      </c>
      <c r="S74" s="214">
        <f t="shared" si="33"/>
        <v>1.82988E-2</v>
      </c>
      <c r="T74" s="214">
        <f t="shared" ref="T74:AN86" si="36">IF(AND(MONTH($C74)-MONTH(T$5)=0,MOD((YEAR(T$5)-YEAR($C74)),3)=0),T73*(1+T$15),T73)</f>
        <v>1.0198199999999999E-2</v>
      </c>
      <c r="U74" s="214">
        <f t="shared" si="36"/>
        <v>1.1309100000000001E-2</v>
      </c>
      <c r="V74" s="214">
        <f t="shared" si="36"/>
        <v>3.0287999999999999E-3</v>
      </c>
      <c r="W74" s="214">
        <f t="shared" si="36"/>
        <v>3.1740000000000002E-3</v>
      </c>
      <c r="X74" s="214">
        <f t="shared" si="36"/>
        <v>3.1380000000000002E-3</v>
      </c>
      <c r="Y74" s="214">
        <f t="shared" si="36"/>
        <v>2.4510000000000001E-3</v>
      </c>
      <c r="Z74" s="214">
        <f t="shared" si="36"/>
        <v>5.2620000000000002E-3</v>
      </c>
      <c r="AA74" s="214">
        <f t="shared" si="36"/>
        <v>4.4999999999999997E-3</v>
      </c>
      <c r="AB74" s="214">
        <f t="shared" si="36"/>
        <v>4.5684000000000002E-3</v>
      </c>
      <c r="AC74" s="214">
        <f t="shared" si="36"/>
        <v>2.8080000000000002E-3</v>
      </c>
      <c r="AD74" s="214">
        <f t="shared" si="36"/>
        <v>1.5780000000000002E-3</v>
      </c>
      <c r="AE74" s="214">
        <f t="shared" si="36"/>
        <v>5.7005384999999999E-2</v>
      </c>
      <c r="AF74" s="214">
        <f t="shared" si="36"/>
        <v>4.8227770446643232E-2</v>
      </c>
      <c r="AG74" s="214">
        <f t="shared" si="36"/>
        <v>4.4545352730937494E-2</v>
      </c>
      <c r="AH74" s="214">
        <f t="shared" si="36"/>
        <v>2.8860000000000005E-3</v>
      </c>
      <c r="AI74" s="214">
        <f t="shared" si="36"/>
        <v>0</v>
      </c>
      <c r="AJ74" s="214">
        <f t="shared" si="36"/>
        <v>4.0140000000000002E-3</v>
      </c>
      <c r="AK74" s="214">
        <f t="shared" si="36"/>
        <v>0</v>
      </c>
      <c r="AL74" s="214">
        <f t="shared" si="36"/>
        <v>3.4164E-3</v>
      </c>
      <c r="AM74" s="214">
        <f t="shared" si="36"/>
        <v>4.1580000000000002E-3</v>
      </c>
      <c r="AN74" s="214">
        <f t="shared" si="36"/>
        <v>7.3764E-3</v>
      </c>
      <c r="AO74" s="214">
        <f t="shared" si="34"/>
        <v>5.8246800000000005E-3</v>
      </c>
      <c r="AP74" s="214">
        <f t="shared" si="34"/>
        <v>5.3576298160714277E-2</v>
      </c>
      <c r="AQ74" s="214">
        <f t="shared" si="34"/>
        <v>0</v>
      </c>
      <c r="AR74" s="214">
        <f t="shared" si="34"/>
        <v>7.4271599999999995E-3</v>
      </c>
      <c r="AS74" s="214">
        <f t="shared" si="34"/>
        <v>3.5639999999999999E-3</v>
      </c>
      <c r="AT74" s="214">
        <f t="shared" si="34"/>
        <v>3.4619999999999998E-3</v>
      </c>
      <c r="AU74" s="214">
        <f t="shared" si="34"/>
        <v>6.7080000000000004E-3</v>
      </c>
      <c r="AV74" s="214">
        <f t="shared" si="34"/>
        <v>6.6600000000000001E-3</v>
      </c>
      <c r="AW74" s="214">
        <f t="shared" si="34"/>
        <v>8.4180000000000001E-3</v>
      </c>
      <c r="AX74" s="214">
        <f t="shared" si="34"/>
        <v>5.1751845647321409E-2</v>
      </c>
      <c r="AY74" s="214">
        <f t="shared" si="34"/>
        <v>1.1856E-2</v>
      </c>
      <c r="AZ74" s="214">
        <f t="shared" si="34"/>
        <v>1.2239999999999999E-2</v>
      </c>
      <c r="BA74" s="214">
        <f t="shared" si="34"/>
        <v>5.7515842399999989E-2</v>
      </c>
      <c r="BB74" s="214">
        <f t="shared" si="35"/>
        <v>9.8427852999884838E-2</v>
      </c>
      <c r="BC74" s="214">
        <f t="shared" si="35"/>
        <v>2.6006473647321424E-2</v>
      </c>
      <c r="BD74" s="214">
        <f t="shared" si="35"/>
        <v>0.17694086733496328</v>
      </c>
      <c r="BE74" s="214">
        <f t="shared" si="35"/>
        <v>3.1716000000000005E-3</v>
      </c>
      <c r="BF74" s="214">
        <f t="shared" si="35"/>
        <v>1.8636E-2</v>
      </c>
      <c r="BG74" s="214">
        <f t="shared" si="35"/>
        <v>1.3846153846153847E-2</v>
      </c>
      <c r="BH74" s="214">
        <f t="shared" si="35"/>
        <v>2.3538000000000003E-2</v>
      </c>
      <c r="BI74" s="214">
        <f t="shared" si="35"/>
        <v>0</v>
      </c>
      <c r="BJ74" s="214">
        <f t="shared" si="35"/>
        <v>2.0712000000000001E-2</v>
      </c>
      <c r="BK74" s="214">
        <f t="shared" si="35"/>
        <v>9.6360000000000022E-3</v>
      </c>
      <c r="BL74" s="214">
        <f t="shared" si="35"/>
        <v>1.1201448960000001E-2</v>
      </c>
      <c r="BM74" s="214">
        <f t="shared" si="35"/>
        <v>6.3739871249999983E-2</v>
      </c>
      <c r="BN74" s="214">
        <f t="shared" si="35"/>
        <v>7.8499821428571426E-2</v>
      </c>
      <c r="BO74" s="214">
        <f t="shared" si="35"/>
        <v>4.1778000000000003E-2</v>
      </c>
      <c r="BP74" s="214">
        <f t="shared" si="35"/>
        <v>2.9531999999999999E-2</v>
      </c>
      <c r="BQ74" s="214">
        <f t="shared" si="35"/>
        <v>4.1460000000000004E-2</v>
      </c>
      <c r="BR74" s="214">
        <f t="shared" si="35"/>
        <v>3.01084E-2</v>
      </c>
      <c r="BS74" s="214">
        <f t="shared" si="35"/>
        <v>0</v>
      </c>
      <c r="BT74" s="214">
        <f t="shared" si="35"/>
        <v>0</v>
      </c>
      <c r="BU74" s="214">
        <f t="shared" si="35"/>
        <v>0</v>
      </c>
      <c r="BV74" s="214">
        <f t="shared" ref="BS74:BZ89" si="37">IF(AND(MONTH($C74)-MONTH(BV$5)=0,MOD((YEAR(BV$5)-YEAR($C74)),3)=0),BV73*(1+BV$15),BV73)</f>
        <v>0</v>
      </c>
      <c r="BW74" s="214">
        <f t="shared" si="37"/>
        <v>0</v>
      </c>
      <c r="BX74" s="214">
        <f t="shared" si="37"/>
        <v>0</v>
      </c>
      <c r="BY74" s="214">
        <f t="shared" si="37"/>
        <v>0</v>
      </c>
      <c r="BZ74" s="214">
        <f t="shared" si="37"/>
        <v>0</v>
      </c>
      <c r="CA74" s="295">
        <f t="shared" si="16"/>
        <v>1.4935194896717972</v>
      </c>
    </row>
    <row r="75" spans="2:79" s="159" customFormat="1" x14ac:dyDescent="0.25">
      <c r="B75" s="257">
        <f t="shared" si="17"/>
        <v>55</v>
      </c>
      <c r="C75" s="255">
        <f t="shared" si="18"/>
        <v>46965</v>
      </c>
      <c r="D75" s="214">
        <f t="shared" ref="D75:S90" si="38">IF(AND(MONTH($C75)-MONTH(D$5)=0,MOD((YEAR(D$5)-YEAR($C75)),3)=0),D74*(1+D$15),D74)</f>
        <v>0.14502285311999996</v>
      </c>
      <c r="E75" s="214">
        <f t="shared" si="38"/>
        <v>4.8763693454999979E-2</v>
      </c>
      <c r="F75" s="214">
        <f t="shared" si="38"/>
        <v>7.1423018884285691E-2</v>
      </c>
      <c r="G75" s="214">
        <f t="shared" si="38"/>
        <v>0</v>
      </c>
      <c r="H75" s="214">
        <f t="shared" si="38"/>
        <v>3.4380000000000001E-3</v>
      </c>
      <c r="I75" s="214">
        <f t="shared" si="38"/>
        <v>5.352E-3</v>
      </c>
      <c r="J75" s="214">
        <f t="shared" si="38"/>
        <v>5.7348E-3</v>
      </c>
      <c r="K75" s="214">
        <f t="shared" si="38"/>
        <v>5.9363999999999997E-3</v>
      </c>
      <c r="L75" s="214">
        <f t="shared" si="38"/>
        <v>3.9779999999999998E-3</v>
      </c>
      <c r="M75" s="214">
        <f t="shared" si="38"/>
        <v>4.9500000000000004E-3</v>
      </c>
      <c r="N75" s="214">
        <f t="shared" si="38"/>
        <v>4.50000036E-3</v>
      </c>
      <c r="O75" s="214">
        <f t="shared" si="38"/>
        <v>4.7340000000000004E-3</v>
      </c>
      <c r="P75" s="214">
        <f t="shared" si="38"/>
        <v>3.3600000000000001E-3</v>
      </c>
      <c r="Q75" s="214">
        <f t="shared" si="38"/>
        <v>1.9068000000000002E-2</v>
      </c>
      <c r="R75" s="214">
        <f t="shared" si="38"/>
        <v>9.0767999999999995E-3</v>
      </c>
      <c r="S75" s="214">
        <f t="shared" si="38"/>
        <v>1.82988E-2</v>
      </c>
      <c r="T75" s="214">
        <f t="shared" si="36"/>
        <v>1.0198199999999999E-2</v>
      </c>
      <c r="U75" s="214">
        <f t="shared" si="36"/>
        <v>1.1309100000000001E-2</v>
      </c>
      <c r="V75" s="214">
        <f t="shared" si="36"/>
        <v>3.0287999999999999E-3</v>
      </c>
      <c r="W75" s="214">
        <f t="shared" si="36"/>
        <v>3.1740000000000002E-3</v>
      </c>
      <c r="X75" s="214">
        <f t="shared" si="36"/>
        <v>3.1380000000000002E-3</v>
      </c>
      <c r="Y75" s="214">
        <f t="shared" si="36"/>
        <v>2.4510000000000001E-3</v>
      </c>
      <c r="Z75" s="214">
        <f t="shared" si="36"/>
        <v>5.2620000000000002E-3</v>
      </c>
      <c r="AA75" s="214">
        <f t="shared" si="36"/>
        <v>4.4999999999999997E-3</v>
      </c>
      <c r="AB75" s="214">
        <f t="shared" si="36"/>
        <v>4.5684000000000002E-3</v>
      </c>
      <c r="AC75" s="214">
        <f t="shared" si="36"/>
        <v>2.8080000000000002E-3</v>
      </c>
      <c r="AD75" s="214">
        <f t="shared" si="36"/>
        <v>1.5780000000000002E-3</v>
      </c>
      <c r="AE75" s="214">
        <f t="shared" si="36"/>
        <v>5.7005384999999999E-2</v>
      </c>
      <c r="AF75" s="214">
        <f t="shared" si="36"/>
        <v>4.8227770446643232E-2</v>
      </c>
      <c r="AG75" s="214">
        <f t="shared" si="36"/>
        <v>4.4545352730937494E-2</v>
      </c>
      <c r="AH75" s="214">
        <f t="shared" si="36"/>
        <v>2.8860000000000005E-3</v>
      </c>
      <c r="AI75" s="214">
        <f t="shared" si="36"/>
        <v>0</v>
      </c>
      <c r="AJ75" s="214">
        <f t="shared" si="36"/>
        <v>4.0140000000000002E-3</v>
      </c>
      <c r="AK75" s="214">
        <f t="shared" si="36"/>
        <v>0</v>
      </c>
      <c r="AL75" s="214">
        <f t="shared" si="36"/>
        <v>3.4164E-3</v>
      </c>
      <c r="AM75" s="214">
        <f t="shared" si="36"/>
        <v>4.1580000000000002E-3</v>
      </c>
      <c r="AN75" s="214">
        <f t="shared" si="36"/>
        <v>7.3764E-3</v>
      </c>
      <c r="AO75" s="214">
        <f t="shared" si="34"/>
        <v>5.8246800000000005E-3</v>
      </c>
      <c r="AP75" s="214">
        <f t="shared" si="34"/>
        <v>6.1612742884821416E-2</v>
      </c>
      <c r="AQ75" s="214">
        <f t="shared" si="34"/>
        <v>0</v>
      </c>
      <c r="AR75" s="214">
        <f t="shared" si="34"/>
        <v>7.4271599999999995E-3</v>
      </c>
      <c r="AS75" s="214">
        <f t="shared" si="34"/>
        <v>3.5639999999999999E-3</v>
      </c>
      <c r="AT75" s="214">
        <f t="shared" si="34"/>
        <v>3.4619999999999998E-3</v>
      </c>
      <c r="AU75" s="214">
        <f t="shared" si="34"/>
        <v>6.7080000000000004E-3</v>
      </c>
      <c r="AV75" s="214">
        <f t="shared" ref="AQ75:BR84" si="39">IF(AND(MONTH($C75)-MONTH(AV$5)=0,MOD((YEAR(AV$5)-YEAR($C75)),3)=0),AV74*(1+AV$15),AV74)</f>
        <v>6.6600000000000001E-3</v>
      </c>
      <c r="AW75" s="214">
        <f t="shared" si="39"/>
        <v>8.4180000000000001E-3</v>
      </c>
      <c r="AX75" s="214">
        <f t="shared" si="39"/>
        <v>5.1751845647321409E-2</v>
      </c>
      <c r="AY75" s="214">
        <f t="shared" si="39"/>
        <v>1.1856E-2</v>
      </c>
      <c r="AZ75" s="214">
        <f t="shared" si="39"/>
        <v>1.2239999999999999E-2</v>
      </c>
      <c r="BA75" s="214">
        <f t="shared" si="39"/>
        <v>5.7515842399999989E-2</v>
      </c>
      <c r="BB75" s="214">
        <f t="shared" si="39"/>
        <v>9.8427852999884838E-2</v>
      </c>
      <c r="BC75" s="214">
        <f t="shared" si="39"/>
        <v>2.6006473647321424E-2</v>
      </c>
      <c r="BD75" s="214">
        <f t="shared" si="39"/>
        <v>0.17694086733496328</v>
      </c>
      <c r="BE75" s="214">
        <f t="shared" si="39"/>
        <v>3.1716000000000005E-3</v>
      </c>
      <c r="BF75" s="214">
        <f t="shared" si="39"/>
        <v>1.8636E-2</v>
      </c>
      <c r="BG75" s="214">
        <f t="shared" si="39"/>
        <v>1.3846153846153847E-2</v>
      </c>
      <c r="BH75" s="214">
        <f t="shared" si="39"/>
        <v>2.3538000000000003E-2</v>
      </c>
      <c r="BI75" s="214">
        <f t="shared" si="39"/>
        <v>0</v>
      </c>
      <c r="BJ75" s="214">
        <f t="shared" si="39"/>
        <v>2.0712000000000001E-2</v>
      </c>
      <c r="BK75" s="214">
        <f t="shared" si="39"/>
        <v>9.6360000000000022E-3</v>
      </c>
      <c r="BL75" s="214">
        <f t="shared" si="39"/>
        <v>1.1201448960000001E-2</v>
      </c>
      <c r="BM75" s="214">
        <f t="shared" si="39"/>
        <v>6.3739871249999983E-2</v>
      </c>
      <c r="BN75" s="214">
        <f t="shared" si="39"/>
        <v>7.8499821428571426E-2</v>
      </c>
      <c r="BO75" s="214">
        <f t="shared" si="39"/>
        <v>4.1778000000000003E-2</v>
      </c>
      <c r="BP75" s="214">
        <f t="shared" si="39"/>
        <v>2.9531999999999999E-2</v>
      </c>
      <c r="BQ75" s="214">
        <f t="shared" si="39"/>
        <v>4.1460000000000004E-2</v>
      </c>
      <c r="BR75" s="214">
        <f t="shared" si="39"/>
        <v>3.01084E-2</v>
      </c>
      <c r="BS75" s="214">
        <f t="shared" si="37"/>
        <v>0</v>
      </c>
      <c r="BT75" s="214">
        <f t="shared" si="37"/>
        <v>0</v>
      </c>
      <c r="BU75" s="214">
        <f t="shared" si="37"/>
        <v>0</v>
      </c>
      <c r="BV75" s="214">
        <f t="shared" si="37"/>
        <v>0</v>
      </c>
      <c r="BW75" s="214">
        <f t="shared" si="37"/>
        <v>0</v>
      </c>
      <c r="BX75" s="214">
        <f t="shared" si="37"/>
        <v>0</v>
      </c>
      <c r="BY75" s="214">
        <f t="shared" si="37"/>
        <v>0</v>
      </c>
      <c r="BZ75" s="214">
        <f t="shared" si="37"/>
        <v>0</v>
      </c>
      <c r="CA75" s="295">
        <f t="shared" si="16"/>
        <v>1.5015559343959044</v>
      </c>
    </row>
    <row r="76" spans="2:79" s="159" customFormat="1" x14ac:dyDescent="0.25">
      <c r="B76" s="257">
        <f t="shared" si="17"/>
        <v>56</v>
      </c>
      <c r="C76" s="255">
        <f t="shared" si="18"/>
        <v>46996</v>
      </c>
      <c r="D76" s="214">
        <f t="shared" si="38"/>
        <v>0.14502285311999996</v>
      </c>
      <c r="E76" s="214">
        <f t="shared" si="38"/>
        <v>4.8763693454999979E-2</v>
      </c>
      <c r="F76" s="214">
        <f t="shared" si="38"/>
        <v>7.1423018884285691E-2</v>
      </c>
      <c r="G76" s="214">
        <f t="shared" si="38"/>
        <v>0</v>
      </c>
      <c r="H76" s="214">
        <f t="shared" si="38"/>
        <v>3.4380000000000001E-3</v>
      </c>
      <c r="I76" s="214">
        <f t="shared" si="38"/>
        <v>5.352E-3</v>
      </c>
      <c r="J76" s="214">
        <f t="shared" si="38"/>
        <v>5.7348E-3</v>
      </c>
      <c r="K76" s="214">
        <f t="shared" si="38"/>
        <v>5.9363999999999997E-3</v>
      </c>
      <c r="L76" s="214">
        <f t="shared" si="38"/>
        <v>3.9779999999999998E-3</v>
      </c>
      <c r="M76" s="214">
        <f t="shared" si="38"/>
        <v>4.9500000000000004E-3</v>
      </c>
      <c r="N76" s="214">
        <f t="shared" si="38"/>
        <v>4.50000036E-3</v>
      </c>
      <c r="O76" s="214">
        <f t="shared" si="38"/>
        <v>4.7340000000000004E-3</v>
      </c>
      <c r="P76" s="214">
        <f t="shared" si="38"/>
        <v>3.3600000000000001E-3</v>
      </c>
      <c r="Q76" s="214">
        <f t="shared" si="38"/>
        <v>1.9068000000000002E-2</v>
      </c>
      <c r="R76" s="214">
        <f t="shared" si="38"/>
        <v>9.0767999999999995E-3</v>
      </c>
      <c r="S76" s="214">
        <f t="shared" si="38"/>
        <v>1.82988E-2</v>
      </c>
      <c r="T76" s="214">
        <f t="shared" si="36"/>
        <v>1.0198199999999999E-2</v>
      </c>
      <c r="U76" s="214">
        <f t="shared" si="36"/>
        <v>1.1309100000000001E-2</v>
      </c>
      <c r="V76" s="214">
        <f t="shared" si="36"/>
        <v>3.0287999999999999E-3</v>
      </c>
      <c r="W76" s="214">
        <f t="shared" si="36"/>
        <v>3.1740000000000002E-3</v>
      </c>
      <c r="X76" s="214">
        <f t="shared" si="36"/>
        <v>3.1380000000000002E-3</v>
      </c>
      <c r="Y76" s="214">
        <f t="shared" si="36"/>
        <v>2.4510000000000001E-3</v>
      </c>
      <c r="Z76" s="214">
        <f t="shared" si="36"/>
        <v>5.2620000000000002E-3</v>
      </c>
      <c r="AA76" s="214">
        <f t="shared" si="36"/>
        <v>4.4999999999999997E-3</v>
      </c>
      <c r="AB76" s="214">
        <f t="shared" si="36"/>
        <v>4.5684000000000002E-3</v>
      </c>
      <c r="AC76" s="214">
        <f t="shared" si="36"/>
        <v>2.8080000000000002E-3</v>
      </c>
      <c r="AD76" s="214">
        <f t="shared" si="36"/>
        <v>1.5780000000000002E-3</v>
      </c>
      <c r="AE76" s="214">
        <f t="shared" si="36"/>
        <v>5.7005384999999999E-2</v>
      </c>
      <c r="AF76" s="214">
        <f t="shared" si="36"/>
        <v>4.8227770446643232E-2</v>
      </c>
      <c r="AG76" s="214">
        <f t="shared" si="36"/>
        <v>4.4545352730937494E-2</v>
      </c>
      <c r="AH76" s="214">
        <f t="shared" si="36"/>
        <v>2.8860000000000005E-3</v>
      </c>
      <c r="AI76" s="214">
        <f t="shared" si="36"/>
        <v>0</v>
      </c>
      <c r="AJ76" s="214">
        <f t="shared" si="36"/>
        <v>4.0140000000000002E-3</v>
      </c>
      <c r="AK76" s="214">
        <f t="shared" si="36"/>
        <v>0</v>
      </c>
      <c r="AL76" s="214">
        <f t="shared" si="36"/>
        <v>3.4164E-3</v>
      </c>
      <c r="AM76" s="214">
        <f t="shared" si="36"/>
        <v>4.1580000000000002E-3</v>
      </c>
      <c r="AN76" s="214">
        <f t="shared" si="36"/>
        <v>7.3764E-3</v>
      </c>
      <c r="AO76" s="214">
        <f t="shared" ref="AO76:AV91" si="40">IF(AND(MONTH($C76)-MONTH(AO$5)=0,MOD((YEAR(AO$5)-YEAR($C76)),3)=0),AO75*(1+AO$15),AO75)</f>
        <v>5.8246800000000005E-3</v>
      </c>
      <c r="AP76" s="214">
        <f t="shared" si="40"/>
        <v>6.1612742884821416E-2</v>
      </c>
      <c r="AQ76" s="214">
        <f t="shared" si="39"/>
        <v>0</v>
      </c>
      <c r="AR76" s="214">
        <f t="shared" si="39"/>
        <v>7.4271599999999995E-3</v>
      </c>
      <c r="AS76" s="214">
        <f t="shared" si="39"/>
        <v>3.5639999999999999E-3</v>
      </c>
      <c r="AT76" s="214">
        <f t="shared" si="39"/>
        <v>3.4619999999999998E-3</v>
      </c>
      <c r="AU76" s="214">
        <f t="shared" si="39"/>
        <v>6.7080000000000004E-3</v>
      </c>
      <c r="AV76" s="214">
        <f t="shared" si="39"/>
        <v>6.6600000000000001E-3</v>
      </c>
      <c r="AW76" s="214">
        <f t="shared" si="39"/>
        <v>8.4180000000000001E-3</v>
      </c>
      <c r="AX76" s="214">
        <f t="shared" si="39"/>
        <v>5.1751845647321409E-2</v>
      </c>
      <c r="AY76" s="214">
        <f t="shared" si="39"/>
        <v>1.1856E-2</v>
      </c>
      <c r="AZ76" s="214">
        <f t="shared" si="39"/>
        <v>1.2239999999999999E-2</v>
      </c>
      <c r="BA76" s="214">
        <f t="shared" si="39"/>
        <v>5.7515842399999989E-2</v>
      </c>
      <c r="BB76" s="214">
        <f t="shared" si="39"/>
        <v>9.8427852999884838E-2</v>
      </c>
      <c r="BC76" s="214">
        <f t="shared" si="39"/>
        <v>2.6006473647321424E-2</v>
      </c>
      <c r="BD76" s="214">
        <f t="shared" si="39"/>
        <v>0.17694086733496328</v>
      </c>
      <c r="BE76" s="214">
        <f t="shared" si="39"/>
        <v>3.1716000000000005E-3</v>
      </c>
      <c r="BF76" s="214">
        <f t="shared" si="39"/>
        <v>1.8636E-2</v>
      </c>
      <c r="BG76" s="214">
        <f t="shared" si="39"/>
        <v>1.3846153846153847E-2</v>
      </c>
      <c r="BH76" s="214">
        <f t="shared" si="39"/>
        <v>2.3538000000000003E-2</v>
      </c>
      <c r="BI76" s="214">
        <f t="shared" si="39"/>
        <v>0</v>
      </c>
      <c r="BJ76" s="214">
        <f t="shared" si="39"/>
        <v>2.0712000000000001E-2</v>
      </c>
      <c r="BK76" s="214">
        <f t="shared" si="39"/>
        <v>9.6360000000000022E-3</v>
      </c>
      <c r="BL76" s="214">
        <f t="shared" si="39"/>
        <v>1.1201448960000001E-2</v>
      </c>
      <c r="BM76" s="214">
        <f t="shared" si="39"/>
        <v>6.3739871249999983E-2</v>
      </c>
      <c r="BN76" s="214">
        <f t="shared" si="39"/>
        <v>7.8499821428571426E-2</v>
      </c>
      <c r="BO76" s="214">
        <f t="shared" si="39"/>
        <v>4.1778000000000003E-2</v>
      </c>
      <c r="BP76" s="214">
        <f t="shared" si="39"/>
        <v>2.9531999999999999E-2</v>
      </c>
      <c r="BQ76" s="214">
        <f t="shared" si="39"/>
        <v>4.1460000000000004E-2</v>
      </c>
      <c r="BR76" s="214">
        <f t="shared" si="39"/>
        <v>3.01084E-2</v>
      </c>
      <c r="BS76" s="214">
        <f t="shared" si="37"/>
        <v>0</v>
      </c>
      <c r="BT76" s="214">
        <f t="shared" si="37"/>
        <v>0</v>
      </c>
      <c r="BU76" s="214">
        <f t="shared" si="37"/>
        <v>0</v>
      </c>
      <c r="BV76" s="214">
        <f t="shared" si="37"/>
        <v>0</v>
      </c>
      <c r="BW76" s="214">
        <f t="shared" si="37"/>
        <v>0</v>
      </c>
      <c r="BX76" s="214">
        <f t="shared" si="37"/>
        <v>0</v>
      </c>
      <c r="BY76" s="214">
        <f t="shared" si="37"/>
        <v>0</v>
      </c>
      <c r="BZ76" s="214">
        <f t="shared" si="37"/>
        <v>0</v>
      </c>
      <c r="CA76" s="295">
        <f t="shared" si="16"/>
        <v>1.5015559343959044</v>
      </c>
    </row>
    <row r="77" spans="2:79" s="159" customFormat="1" x14ac:dyDescent="0.25">
      <c r="B77" s="257">
        <f t="shared" si="17"/>
        <v>57</v>
      </c>
      <c r="C77" s="255">
        <f t="shared" si="18"/>
        <v>47026</v>
      </c>
      <c r="D77" s="214">
        <f t="shared" si="38"/>
        <v>0.14502285311999996</v>
      </c>
      <c r="E77" s="214">
        <f t="shared" si="38"/>
        <v>4.8763693454999979E-2</v>
      </c>
      <c r="F77" s="214">
        <f t="shared" si="38"/>
        <v>7.1423018884285691E-2</v>
      </c>
      <c r="G77" s="214">
        <f t="shared" si="38"/>
        <v>0</v>
      </c>
      <c r="H77" s="214">
        <f t="shared" si="38"/>
        <v>3.4380000000000001E-3</v>
      </c>
      <c r="I77" s="214">
        <f t="shared" si="38"/>
        <v>5.352E-3</v>
      </c>
      <c r="J77" s="214">
        <f t="shared" si="38"/>
        <v>5.7348E-3</v>
      </c>
      <c r="K77" s="214">
        <f t="shared" si="38"/>
        <v>5.9363999999999997E-3</v>
      </c>
      <c r="L77" s="214">
        <f t="shared" si="38"/>
        <v>3.9779999999999998E-3</v>
      </c>
      <c r="M77" s="214">
        <f t="shared" si="38"/>
        <v>4.9500000000000004E-3</v>
      </c>
      <c r="N77" s="214">
        <f t="shared" si="38"/>
        <v>4.50000036E-3</v>
      </c>
      <c r="O77" s="214">
        <f t="shared" si="38"/>
        <v>4.7340000000000004E-3</v>
      </c>
      <c r="P77" s="214">
        <f t="shared" si="38"/>
        <v>3.3600000000000001E-3</v>
      </c>
      <c r="Q77" s="214">
        <f t="shared" si="38"/>
        <v>1.9068000000000002E-2</v>
      </c>
      <c r="R77" s="214">
        <f t="shared" si="38"/>
        <v>9.0767999999999995E-3</v>
      </c>
      <c r="S77" s="214">
        <f t="shared" si="38"/>
        <v>1.82988E-2</v>
      </c>
      <c r="T77" s="214">
        <f t="shared" si="36"/>
        <v>1.0198199999999999E-2</v>
      </c>
      <c r="U77" s="214">
        <f t="shared" si="36"/>
        <v>1.1309100000000001E-2</v>
      </c>
      <c r="V77" s="214">
        <f t="shared" si="36"/>
        <v>3.0287999999999999E-3</v>
      </c>
      <c r="W77" s="214">
        <f t="shared" si="36"/>
        <v>3.1740000000000002E-3</v>
      </c>
      <c r="X77" s="214">
        <f t="shared" si="36"/>
        <v>3.1380000000000002E-3</v>
      </c>
      <c r="Y77" s="214">
        <f t="shared" si="36"/>
        <v>2.4510000000000001E-3</v>
      </c>
      <c r="Z77" s="214">
        <f t="shared" si="36"/>
        <v>5.2620000000000002E-3</v>
      </c>
      <c r="AA77" s="214">
        <f t="shared" si="36"/>
        <v>4.4999999999999997E-3</v>
      </c>
      <c r="AB77" s="214">
        <f t="shared" si="36"/>
        <v>4.5684000000000002E-3</v>
      </c>
      <c r="AC77" s="214">
        <f t="shared" si="36"/>
        <v>2.8080000000000002E-3</v>
      </c>
      <c r="AD77" s="214">
        <f t="shared" si="36"/>
        <v>1.5780000000000002E-3</v>
      </c>
      <c r="AE77" s="214">
        <f t="shared" si="36"/>
        <v>5.7005384999999999E-2</v>
      </c>
      <c r="AF77" s="214">
        <f t="shared" si="36"/>
        <v>4.8227770446643232E-2</v>
      </c>
      <c r="AG77" s="214">
        <f t="shared" si="36"/>
        <v>4.4545352730937494E-2</v>
      </c>
      <c r="AH77" s="214">
        <f t="shared" si="36"/>
        <v>2.8860000000000005E-3</v>
      </c>
      <c r="AI77" s="214">
        <f t="shared" si="36"/>
        <v>0</v>
      </c>
      <c r="AJ77" s="214">
        <f t="shared" si="36"/>
        <v>4.0140000000000002E-3</v>
      </c>
      <c r="AK77" s="214">
        <f t="shared" si="36"/>
        <v>0</v>
      </c>
      <c r="AL77" s="214">
        <f t="shared" si="36"/>
        <v>3.4164E-3</v>
      </c>
      <c r="AM77" s="214">
        <f t="shared" si="36"/>
        <v>4.1580000000000002E-3</v>
      </c>
      <c r="AN77" s="214">
        <f t="shared" si="36"/>
        <v>7.3764E-3</v>
      </c>
      <c r="AO77" s="214">
        <f t="shared" si="40"/>
        <v>5.8246800000000005E-3</v>
      </c>
      <c r="AP77" s="214">
        <f t="shared" si="40"/>
        <v>6.1612742884821416E-2</v>
      </c>
      <c r="AQ77" s="214">
        <f t="shared" si="39"/>
        <v>0</v>
      </c>
      <c r="AR77" s="214">
        <f t="shared" si="39"/>
        <v>7.4271599999999995E-3</v>
      </c>
      <c r="AS77" s="214">
        <f t="shared" si="39"/>
        <v>3.5639999999999999E-3</v>
      </c>
      <c r="AT77" s="214">
        <f t="shared" si="39"/>
        <v>3.4619999999999998E-3</v>
      </c>
      <c r="AU77" s="214">
        <f t="shared" si="39"/>
        <v>6.7080000000000004E-3</v>
      </c>
      <c r="AV77" s="214">
        <f t="shared" si="39"/>
        <v>6.6600000000000001E-3</v>
      </c>
      <c r="AW77" s="214">
        <f t="shared" si="39"/>
        <v>8.4180000000000001E-3</v>
      </c>
      <c r="AX77" s="214">
        <f t="shared" si="39"/>
        <v>5.1751845647321409E-2</v>
      </c>
      <c r="AY77" s="214">
        <f t="shared" si="39"/>
        <v>1.1856E-2</v>
      </c>
      <c r="AZ77" s="214">
        <f t="shared" si="39"/>
        <v>1.2239999999999999E-2</v>
      </c>
      <c r="BA77" s="214">
        <f t="shared" si="39"/>
        <v>5.7515842399999989E-2</v>
      </c>
      <c r="BB77" s="214">
        <f t="shared" si="39"/>
        <v>9.8427852999884838E-2</v>
      </c>
      <c r="BC77" s="214">
        <f t="shared" si="39"/>
        <v>2.6006473647321424E-2</v>
      </c>
      <c r="BD77" s="214">
        <f t="shared" si="39"/>
        <v>0.17694086733496328</v>
      </c>
      <c r="BE77" s="214">
        <f t="shared" si="39"/>
        <v>3.1716000000000005E-3</v>
      </c>
      <c r="BF77" s="214">
        <f t="shared" si="39"/>
        <v>1.8636E-2</v>
      </c>
      <c r="BG77" s="214">
        <f t="shared" si="39"/>
        <v>1.3846153846153847E-2</v>
      </c>
      <c r="BH77" s="214">
        <f t="shared" si="39"/>
        <v>2.3538000000000003E-2</v>
      </c>
      <c r="BI77" s="214">
        <f t="shared" si="39"/>
        <v>0</v>
      </c>
      <c r="BJ77" s="214">
        <f t="shared" si="39"/>
        <v>2.0712000000000001E-2</v>
      </c>
      <c r="BK77" s="214">
        <f t="shared" si="39"/>
        <v>9.6360000000000022E-3</v>
      </c>
      <c r="BL77" s="214">
        <f t="shared" si="39"/>
        <v>1.1201448960000001E-2</v>
      </c>
      <c r="BM77" s="214">
        <f t="shared" si="39"/>
        <v>6.3739871249999983E-2</v>
      </c>
      <c r="BN77" s="214">
        <f t="shared" si="39"/>
        <v>7.8499821428571426E-2</v>
      </c>
      <c r="BO77" s="214">
        <f t="shared" si="39"/>
        <v>4.1778000000000003E-2</v>
      </c>
      <c r="BP77" s="214">
        <f t="shared" si="39"/>
        <v>2.9531999999999999E-2</v>
      </c>
      <c r="BQ77" s="214">
        <f t="shared" si="39"/>
        <v>4.1460000000000004E-2</v>
      </c>
      <c r="BR77" s="214">
        <f t="shared" si="39"/>
        <v>3.01084E-2</v>
      </c>
      <c r="BS77" s="214">
        <f t="shared" si="37"/>
        <v>0</v>
      </c>
      <c r="BT77" s="214">
        <f t="shared" si="37"/>
        <v>0</v>
      </c>
      <c r="BU77" s="214">
        <f t="shared" si="37"/>
        <v>0</v>
      </c>
      <c r="BV77" s="214">
        <f t="shared" si="37"/>
        <v>0</v>
      </c>
      <c r="BW77" s="214">
        <f t="shared" si="37"/>
        <v>0</v>
      </c>
      <c r="BX77" s="214">
        <f t="shared" si="37"/>
        <v>0</v>
      </c>
      <c r="BY77" s="214">
        <f t="shared" si="37"/>
        <v>0</v>
      </c>
      <c r="BZ77" s="214">
        <f t="shared" si="37"/>
        <v>0</v>
      </c>
      <c r="CA77" s="295">
        <f t="shared" si="16"/>
        <v>1.5015559343959044</v>
      </c>
    </row>
    <row r="78" spans="2:79" s="159" customFormat="1" x14ac:dyDescent="0.25">
      <c r="B78" s="257">
        <f t="shared" si="17"/>
        <v>58</v>
      </c>
      <c r="C78" s="255">
        <f t="shared" si="18"/>
        <v>47057</v>
      </c>
      <c r="D78" s="214">
        <f t="shared" si="38"/>
        <v>0.14502285311999996</v>
      </c>
      <c r="E78" s="214">
        <f t="shared" si="38"/>
        <v>4.8763693454999979E-2</v>
      </c>
      <c r="F78" s="214">
        <f t="shared" si="38"/>
        <v>7.1423018884285691E-2</v>
      </c>
      <c r="G78" s="214">
        <f t="shared" si="38"/>
        <v>0</v>
      </c>
      <c r="H78" s="214">
        <f t="shared" si="38"/>
        <v>3.4380000000000001E-3</v>
      </c>
      <c r="I78" s="214">
        <f t="shared" si="38"/>
        <v>5.352E-3</v>
      </c>
      <c r="J78" s="214">
        <f t="shared" si="38"/>
        <v>5.7348E-3</v>
      </c>
      <c r="K78" s="214">
        <f t="shared" si="38"/>
        <v>5.9363999999999997E-3</v>
      </c>
      <c r="L78" s="214">
        <f t="shared" si="38"/>
        <v>3.9779999999999998E-3</v>
      </c>
      <c r="M78" s="214">
        <f t="shared" si="38"/>
        <v>4.9500000000000004E-3</v>
      </c>
      <c r="N78" s="214">
        <f t="shared" si="38"/>
        <v>4.50000036E-3</v>
      </c>
      <c r="O78" s="214">
        <f t="shared" si="38"/>
        <v>4.7340000000000004E-3</v>
      </c>
      <c r="P78" s="214">
        <f t="shared" si="38"/>
        <v>3.3600000000000001E-3</v>
      </c>
      <c r="Q78" s="214">
        <f t="shared" si="38"/>
        <v>1.9068000000000002E-2</v>
      </c>
      <c r="R78" s="214">
        <f t="shared" si="38"/>
        <v>9.0767999999999995E-3</v>
      </c>
      <c r="S78" s="214">
        <f t="shared" si="38"/>
        <v>1.82988E-2</v>
      </c>
      <c r="T78" s="214">
        <f t="shared" si="36"/>
        <v>1.0198199999999999E-2</v>
      </c>
      <c r="U78" s="214">
        <f t="shared" si="36"/>
        <v>1.1309100000000001E-2</v>
      </c>
      <c r="V78" s="214">
        <f t="shared" si="36"/>
        <v>3.0287999999999999E-3</v>
      </c>
      <c r="W78" s="214">
        <f t="shared" si="36"/>
        <v>3.1740000000000002E-3</v>
      </c>
      <c r="X78" s="214">
        <f t="shared" si="36"/>
        <v>3.1380000000000002E-3</v>
      </c>
      <c r="Y78" s="214">
        <f t="shared" si="36"/>
        <v>2.4510000000000001E-3</v>
      </c>
      <c r="Z78" s="214">
        <f t="shared" si="36"/>
        <v>5.2620000000000002E-3</v>
      </c>
      <c r="AA78" s="214">
        <f t="shared" si="36"/>
        <v>4.4999999999999997E-3</v>
      </c>
      <c r="AB78" s="214">
        <f t="shared" si="36"/>
        <v>4.5684000000000002E-3</v>
      </c>
      <c r="AC78" s="214">
        <f t="shared" si="36"/>
        <v>2.8080000000000002E-3</v>
      </c>
      <c r="AD78" s="214">
        <f t="shared" si="36"/>
        <v>1.5780000000000002E-3</v>
      </c>
      <c r="AE78" s="214">
        <f t="shared" si="36"/>
        <v>5.7005384999999999E-2</v>
      </c>
      <c r="AF78" s="214">
        <f t="shared" si="36"/>
        <v>4.8227770446643232E-2</v>
      </c>
      <c r="AG78" s="214">
        <f t="shared" si="36"/>
        <v>4.4545352730937494E-2</v>
      </c>
      <c r="AH78" s="214">
        <f t="shared" si="36"/>
        <v>2.8860000000000005E-3</v>
      </c>
      <c r="AI78" s="214">
        <f t="shared" si="36"/>
        <v>0</v>
      </c>
      <c r="AJ78" s="214">
        <f t="shared" si="36"/>
        <v>4.0140000000000002E-3</v>
      </c>
      <c r="AK78" s="214">
        <f t="shared" si="36"/>
        <v>0</v>
      </c>
      <c r="AL78" s="214">
        <f t="shared" si="36"/>
        <v>3.4164E-3</v>
      </c>
      <c r="AM78" s="214">
        <f t="shared" si="36"/>
        <v>4.1580000000000002E-3</v>
      </c>
      <c r="AN78" s="214">
        <f t="shared" si="36"/>
        <v>7.3764E-3</v>
      </c>
      <c r="AO78" s="214">
        <f t="shared" si="40"/>
        <v>5.8246800000000005E-3</v>
      </c>
      <c r="AP78" s="214">
        <f t="shared" si="40"/>
        <v>6.1612742884821416E-2</v>
      </c>
      <c r="AQ78" s="214">
        <f t="shared" si="39"/>
        <v>0</v>
      </c>
      <c r="AR78" s="214">
        <f t="shared" si="39"/>
        <v>7.4271599999999995E-3</v>
      </c>
      <c r="AS78" s="214">
        <f t="shared" si="39"/>
        <v>3.5639999999999999E-3</v>
      </c>
      <c r="AT78" s="214">
        <f t="shared" si="39"/>
        <v>3.4619999999999998E-3</v>
      </c>
      <c r="AU78" s="214">
        <f t="shared" si="39"/>
        <v>6.7080000000000004E-3</v>
      </c>
      <c r="AV78" s="214">
        <f t="shared" si="39"/>
        <v>6.6600000000000001E-3</v>
      </c>
      <c r="AW78" s="214">
        <f t="shared" si="39"/>
        <v>8.4180000000000001E-3</v>
      </c>
      <c r="AX78" s="214">
        <f t="shared" si="39"/>
        <v>5.1751845647321409E-2</v>
      </c>
      <c r="AY78" s="214">
        <f t="shared" si="39"/>
        <v>1.1856E-2</v>
      </c>
      <c r="AZ78" s="214">
        <f t="shared" si="39"/>
        <v>1.2239999999999999E-2</v>
      </c>
      <c r="BA78" s="214">
        <f t="shared" si="39"/>
        <v>5.7515842399999989E-2</v>
      </c>
      <c r="BB78" s="214">
        <f t="shared" si="39"/>
        <v>9.8427852999884838E-2</v>
      </c>
      <c r="BC78" s="214">
        <f t="shared" si="39"/>
        <v>2.6006473647321424E-2</v>
      </c>
      <c r="BD78" s="214">
        <f t="shared" si="39"/>
        <v>0.17694086733496328</v>
      </c>
      <c r="BE78" s="214">
        <f t="shared" si="39"/>
        <v>3.1716000000000005E-3</v>
      </c>
      <c r="BF78" s="214">
        <f t="shared" si="39"/>
        <v>1.8636E-2</v>
      </c>
      <c r="BG78" s="214">
        <f t="shared" si="39"/>
        <v>1.3846153846153847E-2</v>
      </c>
      <c r="BH78" s="214">
        <f t="shared" si="39"/>
        <v>2.3538000000000003E-2</v>
      </c>
      <c r="BI78" s="214">
        <f t="shared" si="39"/>
        <v>0</v>
      </c>
      <c r="BJ78" s="214">
        <f t="shared" si="39"/>
        <v>2.0712000000000001E-2</v>
      </c>
      <c r="BK78" s="214">
        <f t="shared" si="39"/>
        <v>9.6360000000000022E-3</v>
      </c>
      <c r="BL78" s="214">
        <f t="shared" si="39"/>
        <v>1.1201448960000001E-2</v>
      </c>
      <c r="BM78" s="214">
        <f t="shared" si="39"/>
        <v>6.3739871249999983E-2</v>
      </c>
      <c r="BN78" s="214">
        <f t="shared" si="39"/>
        <v>7.8499821428571426E-2</v>
      </c>
      <c r="BO78" s="214">
        <f t="shared" si="39"/>
        <v>4.1778000000000003E-2</v>
      </c>
      <c r="BP78" s="214">
        <f t="shared" si="39"/>
        <v>2.9531999999999999E-2</v>
      </c>
      <c r="BQ78" s="214">
        <f t="shared" si="39"/>
        <v>4.1460000000000004E-2</v>
      </c>
      <c r="BR78" s="214">
        <f t="shared" si="39"/>
        <v>3.01084E-2</v>
      </c>
      <c r="BS78" s="214">
        <f t="shared" si="37"/>
        <v>0</v>
      </c>
      <c r="BT78" s="214">
        <f t="shared" si="37"/>
        <v>0</v>
      </c>
      <c r="BU78" s="214">
        <f t="shared" si="37"/>
        <v>0</v>
      </c>
      <c r="BV78" s="214">
        <f t="shared" si="37"/>
        <v>0</v>
      </c>
      <c r="BW78" s="214">
        <f t="shared" si="37"/>
        <v>0</v>
      </c>
      <c r="BX78" s="214">
        <f t="shared" si="37"/>
        <v>0</v>
      </c>
      <c r="BY78" s="214">
        <f t="shared" si="37"/>
        <v>0</v>
      </c>
      <c r="BZ78" s="214">
        <f t="shared" si="37"/>
        <v>0</v>
      </c>
      <c r="CA78" s="295">
        <f t="shared" si="16"/>
        <v>1.5015559343959044</v>
      </c>
    </row>
    <row r="79" spans="2:79" s="159" customFormat="1" x14ac:dyDescent="0.25">
      <c r="B79" s="257">
        <f t="shared" si="17"/>
        <v>59</v>
      </c>
      <c r="C79" s="255">
        <f t="shared" si="18"/>
        <v>47087</v>
      </c>
      <c r="D79" s="214">
        <f t="shared" si="38"/>
        <v>0.14502285311999996</v>
      </c>
      <c r="E79" s="214">
        <f t="shared" si="38"/>
        <v>4.8763693454999979E-2</v>
      </c>
      <c r="F79" s="214">
        <f t="shared" si="38"/>
        <v>7.1423018884285691E-2</v>
      </c>
      <c r="G79" s="214">
        <f t="shared" si="38"/>
        <v>0</v>
      </c>
      <c r="H79" s="214">
        <f t="shared" si="38"/>
        <v>3.4380000000000001E-3</v>
      </c>
      <c r="I79" s="214">
        <f t="shared" si="38"/>
        <v>5.352E-3</v>
      </c>
      <c r="J79" s="214">
        <f t="shared" si="38"/>
        <v>5.7348E-3</v>
      </c>
      <c r="K79" s="214">
        <f t="shared" si="38"/>
        <v>5.9363999999999997E-3</v>
      </c>
      <c r="L79" s="214">
        <f t="shared" si="38"/>
        <v>3.9779999999999998E-3</v>
      </c>
      <c r="M79" s="214">
        <f t="shared" si="38"/>
        <v>4.9500000000000004E-3</v>
      </c>
      <c r="N79" s="214">
        <f t="shared" si="38"/>
        <v>4.50000036E-3</v>
      </c>
      <c r="O79" s="214">
        <f t="shared" si="38"/>
        <v>4.7340000000000004E-3</v>
      </c>
      <c r="P79" s="214">
        <f t="shared" si="38"/>
        <v>3.3600000000000001E-3</v>
      </c>
      <c r="Q79" s="214">
        <f t="shared" si="38"/>
        <v>1.9068000000000002E-2</v>
      </c>
      <c r="R79" s="214">
        <f t="shared" si="38"/>
        <v>9.0767999999999995E-3</v>
      </c>
      <c r="S79" s="214">
        <f t="shared" si="38"/>
        <v>1.82988E-2</v>
      </c>
      <c r="T79" s="214">
        <f t="shared" si="36"/>
        <v>1.0198199999999999E-2</v>
      </c>
      <c r="U79" s="214">
        <f t="shared" si="36"/>
        <v>1.1309100000000001E-2</v>
      </c>
      <c r="V79" s="214">
        <f t="shared" si="36"/>
        <v>3.0287999999999999E-3</v>
      </c>
      <c r="W79" s="214">
        <f t="shared" si="36"/>
        <v>3.1740000000000002E-3</v>
      </c>
      <c r="X79" s="214">
        <f t="shared" si="36"/>
        <v>3.1380000000000002E-3</v>
      </c>
      <c r="Y79" s="214">
        <f t="shared" si="36"/>
        <v>2.4510000000000001E-3</v>
      </c>
      <c r="Z79" s="214">
        <f t="shared" si="36"/>
        <v>5.2620000000000002E-3</v>
      </c>
      <c r="AA79" s="214">
        <f t="shared" si="36"/>
        <v>4.4999999999999997E-3</v>
      </c>
      <c r="AB79" s="214">
        <f t="shared" si="36"/>
        <v>4.5684000000000002E-3</v>
      </c>
      <c r="AC79" s="214">
        <f t="shared" si="36"/>
        <v>2.8080000000000002E-3</v>
      </c>
      <c r="AD79" s="214">
        <f t="shared" si="36"/>
        <v>1.5780000000000002E-3</v>
      </c>
      <c r="AE79" s="214">
        <f t="shared" si="36"/>
        <v>5.7005384999999999E-2</v>
      </c>
      <c r="AF79" s="214">
        <f t="shared" si="36"/>
        <v>4.8227770446643232E-2</v>
      </c>
      <c r="AG79" s="214">
        <f t="shared" si="36"/>
        <v>4.4545352730937494E-2</v>
      </c>
      <c r="AH79" s="214">
        <f t="shared" si="36"/>
        <v>2.8860000000000005E-3</v>
      </c>
      <c r="AI79" s="214">
        <f t="shared" si="36"/>
        <v>0</v>
      </c>
      <c r="AJ79" s="214">
        <f t="shared" si="36"/>
        <v>4.0140000000000002E-3</v>
      </c>
      <c r="AK79" s="214">
        <f t="shared" si="36"/>
        <v>0</v>
      </c>
      <c r="AL79" s="214">
        <f t="shared" si="36"/>
        <v>3.4164E-3</v>
      </c>
      <c r="AM79" s="214">
        <f t="shared" si="36"/>
        <v>4.1580000000000002E-3</v>
      </c>
      <c r="AN79" s="214">
        <f t="shared" si="36"/>
        <v>7.3764E-3</v>
      </c>
      <c r="AO79" s="214">
        <f t="shared" si="40"/>
        <v>5.8246800000000005E-3</v>
      </c>
      <c r="AP79" s="214">
        <f t="shared" si="40"/>
        <v>6.1612742884821416E-2</v>
      </c>
      <c r="AQ79" s="214">
        <f t="shared" si="39"/>
        <v>0</v>
      </c>
      <c r="AR79" s="214">
        <f t="shared" si="39"/>
        <v>7.4271599999999995E-3</v>
      </c>
      <c r="AS79" s="214">
        <f t="shared" si="39"/>
        <v>3.5639999999999999E-3</v>
      </c>
      <c r="AT79" s="214">
        <f t="shared" si="39"/>
        <v>3.4619999999999998E-3</v>
      </c>
      <c r="AU79" s="214">
        <f t="shared" si="39"/>
        <v>6.7080000000000004E-3</v>
      </c>
      <c r="AV79" s="214">
        <f t="shared" si="39"/>
        <v>6.6600000000000001E-3</v>
      </c>
      <c r="AW79" s="214">
        <f t="shared" si="39"/>
        <v>8.4180000000000001E-3</v>
      </c>
      <c r="AX79" s="214">
        <f t="shared" si="39"/>
        <v>5.1751845647321409E-2</v>
      </c>
      <c r="AY79" s="214">
        <f t="shared" si="39"/>
        <v>1.1856E-2</v>
      </c>
      <c r="AZ79" s="214">
        <f t="shared" si="39"/>
        <v>1.2239999999999999E-2</v>
      </c>
      <c r="BA79" s="214">
        <f t="shared" si="39"/>
        <v>5.7515842399999989E-2</v>
      </c>
      <c r="BB79" s="214">
        <f t="shared" si="39"/>
        <v>9.8427852999884838E-2</v>
      </c>
      <c r="BC79" s="214">
        <f t="shared" si="39"/>
        <v>2.6006473647321424E-2</v>
      </c>
      <c r="BD79" s="214">
        <f t="shared" si="39"/>
        <v>0.17694086733496328</v>
      </c>
      <c r="BE79" s="214">
        <f t="shared" si="39"/>
        <v>3.1716000000000005E-3</v>
      </c>
      <c r="BF79" s="214">
        <f t="shared" si="39"/>
        <v>1.8636E-2</v>
      </c>
      <c r="BG79" s="214">
        <f t="shared" si="39"/>
        <v>1.3846153846153847E-2</v>
      </c>
      <c r="BH79" s="214">
        <f t="shared" si="39"/>
        <v>2.3538000000000003E-2</v>
      </c>
      <c r="BI79" s="214">
        <f t="shared" si="39"/>
        <v>0</v>
      </c>
      <c r="BJ79" s="214">
        <f t="shared" si="39"/>
        <v>2.0712000000000001E-2</v>
      </c>
      <c r="BK79" s="214">
        <f t="shared" si="39"/>
        <v>9.6360000000000022E-3</v>
      </c>
      <c r="BL79" s="214">
        <f t="shared" si="39"/>
        <v>1.1201448960000001E-2</v>
      </c>
      <c r="BM79" s="214">
        <f t="shared" si="39"/>
        <v>6.3739871249999983E-2</v>
      </c>
      <c r="BN79" s="214">
        <f t="shared" si="39"/>
        <v>7.8499821428571426E-2</v>
      </c>
      <c r="BO79" s="214">
        <f t="shared" si="39"/>
        <v>4.1778000000000003E-2</v>
      </c>
      <c r="BP79" s="214">
        <f t="shared" si="39"/>
        <v>2.9531999999999999E-2</v>
      </c>
      <c r="BQ79" s="214">
        <f t="shared" si="39"/>
        <v>4.1460000000000004E-2</v>
      </c>
      <c r="BR79" s="214">
        <f t="shared" si="39"/>
        <v>3.01084E-2</v>
      </c>
      <c r="BS79" s="214">
        <f t="shared" si="37"/>
        <v>0</v>
      </c>
      <c r="BT79" s="214">
        <f t="shared" si="37"/>
        <v>0</v>
      </c>
      <c r="BU79" s="214">
        <f t="shared" si="37"/>
        <v>0</v>
      </c>
      <c r="BV79" s="214">
        <f t="shared" si="37"/>
        <v>0</v>
      </c>
      <c r="BW79" s="214">
        <f t="shared" si="37"/>
        <v>0</v>
      </c>
      <c r="BX79" s="214">
        <f t="shared" si="37"/>
        <v>0</v>
      </c>
      <c r="BY79" s="214">
        <f t="shared" si="37"/>
        <v>0</v>
      </c>
      <c r="BZ79" s="214">
        <f t="shared" si="37"/>
        <v>0</v>
      </c>
      <c r="CA79" s="295">
        <f t="shared" si="16"/>
        <v>1.5015559343959044</v>
      </c>
    </row>
    <row r="80" spans="2:79" s="159" customFormat="1" x14ac:dyDescent="0.25">
      <c r="B80" s="257">
        <f t="shared" si="17"/>
        <v>60</v>
      </c>
      <c r="C80" s="255">
        <f t="shared" si="18"/>
        <v>47118</v>
      </c>
      <c r="D80" s="214">
        <f t="shared" si="38"/>
        <v>0.14502285311999996</v>
      </c>
      <c r="E80" s="214">
        <f t="shared" si="38"/>
        <v>4.8763693454999979E-2</v>
      </c>
      <c r="F80" s="214">
        <f t="shared" si="38"/>
        <v>7.1423018884285691E-2</v>
      </c>
      <c r="G80" s="214">
        <f t="shared" si="38"/>
        <v>0</v>
      </c>
      <c r="H80" s="214">
        <f t="shared" si="38"/>
        <v>3.4380000000000001E-3</v>
      </c>
      <c r="I80" s="214">
        <f t="shared" si="38"/>
        <v>5.352E-3</v>
      </c>
      <c r="J80" s="214">
        <f t="shared" si="38"/>
        <v>5.7348E-3</v>
      </c>
      <c r="K80" s="214">
        <f t="shared" si="38"/>
        <v>5.9363999999999997E-3</v>
      </c>
      <c r="L80" s="214">
        <f t="shared" si="38"/>
        <v>3.9779999999999998E-3</v>
      </c>
      <c r="M80" s="214">
        <f t="shared" si="38"/>
        <v>4.9500000000000004E-3</v>
      </c>
      <c r="N80" s="214">
        <f t="shared" si="38"/>
        <v>4.50000036E-3</v>
      </c>
      <c r="O80" s="214">
        <f t="shared" si="38"/>
        <v>4.7340000000000004E-3</v>
      </c>
      <c r="P80" s="214">
        <f t="shared" si="38"/>
        <v>3.3600000000000001E-3</v>
      </c>
      <c r="Q80" s="214">
        <f t="shared" si="38"/>
        <v>1.9068000000000002E-2</v>
      </c>
      <c r="R80" s="214">
        <f t="shared" si="38"/>
        <v>9.0767999999999995E-3</v>
      </c>
      <c r="S80" s="214">
        <f t="shared" si="38"/>
        <v>1.82988E-2</v>
      </c>
      <c r="T80" s="214">
        <f t="shared" si="36"/>
        <v>1.0198199999999999E-2</v>
      </c>
      <c r="U80" s="214">
        <f t="shared" si="36"/>
        <v>1.1309100000000001E-2</v>
      </c>
      <c r="V80" s="214">
        <f t="shared" si="36"/>
        <v>3.0287999999999999E-3</v>
      </c>
      <c r="W80" s="214">
        <f t="shared" si="36"/>
        <v>3.1740000000000002E-3</v>
      </c>
      <c r="X80" s="214">
        <f t="shared" si="36"/>
        <v>3.1380000000000002E-3</v>
      </c>
      <c r="Y80" s="214">
        <f t="shared" si="36"/>
        <v>2.4510000000000001E-3</v>
      </c>
      <c r="Z80" s="214">
        <f t="shared" si="36"/>
        <v>5.2620000000000002E-3</v>
      </c>
      <c r="AA80" s="214">
        <f t="shared" si="36"/>
        <v>4.4999999999999997E-3</v>
      </c>
      <c r="AB80" s="214">
        <f t="shared" si="36"/>
        <v>4.5684000000000002E-3</v>
      </c>
      <c r="AC80" s="214">
        <f t="shared" si="36"/>
        <v>2.8080000000000002E-3</v>
      </c>
      <c r="AD80" s="214">
        <f t="shared" si="36"/>
        <v>1.5780000000000002E-3</v>
      </c>
      <c r="AE80" s="214">
        <f t="shared" si="36"/>
        <v>5.7005384999999999E-2</v>
      </c>
      <c r="AF80" s="214">
        <f t="shared" si="36"/>
        <v>4.8227770446643232E-2</v>
      </c>
      <c r="AG80" s="214">
        <f t="shared" si="36"/>
        <v>4.4545352730937494E-2</v>
      </c>
      <c r="AH80" s="214">
        <f t="shared" si="36"/>
        <v>2.8860000000000005E-3</v>
      </c>
      <c r="AI80" s="214">
        <f t="shared" si="36"/>
        <v>0</v>
      </c>
      <c r="AJ80" s="214">
        <f t="shared" si="36"/>
        <v>4.0140000000000002E-3</v>
      </c>
      <c r="AK80" s="214">
        <f t="shared" si="36"/>
        <v>0</v>
      </c>
      <c r="AL80" s="214">
        <f t="shared" si="36"/>
        <v>3.4164E-3</v>
      </c>
      <c r="AM80" s="214">
        <f t="shared" si="36"/>
        <v>4.1580000000000002E-3</v>
      </c>
      <c r="AN80" s="214">
        <f t="shared" si="36"/>
        <v>7.3764E-3</v>
      </c>
      <c r="AO80" s="214">
        <f t="shared" si="40"/>
        <v>5.8246800000000005E-3</v>
      </c>
      <c r="AP80" s="214">
        <f t="shared" si="40"/>
        <v>6.1612742884821416E-2</v>
      </c>
      <c r="AQ80" s="214">
        <f t="shared" si="39"/>
        <v>0</v>
      </c>
      <c r="AR80" s="214">
        <f t="shared" si="39"/>
        <v>7.4271599999999995E-3</v>
      </c>
      <c r="AS80" s="214">
        <f t="shared" si="39"/>
        <v>3.5639999999999999E-3</v>
      </c>
      <c r="AT80" s="214">
        <f t="shared" si="39"/>
        <v>3.4619999999999998E-3</v>
      </c>
      <c r="AU80" s="214">
        <f t="shared" si="39"/>
        <v>6.7080000000000004E-3</v>
      </c>
      <c r="AV80" s="214">
        <f t="shared" si="39"/>
        <v>6.6600000000000001E-3</v>
      </c>
      <c r="AW80" s="214">
        <f t="shared" si="39"/>
        <v>8.4180000000000001E-3</v>
      </c>
      <c r="AX80" s="214">
        <f t="shared" si="39"/>
        <v>5.1751845647321409E-2</v>
      </c>
      <c r="AY80" s="214">
        <f t="shared" si="39"/>
        <v>1.1856E-2</v>
      </c>
      <c r="AZ80" s="214">
        <f t="shared" si="39"/>
        <v>1.2239999999999999E-2</v>
      </c>
      <c r="BA80" s="214">
        <f t="shared" si="39"/>
        <v>5.7515842399999989E-2</v>
      </c>
      <c r="BB80" s="214">
        <f t="shared" si="39"/>
        <v>9.8427852999884838E-2</v>
      </c>
      <c r="BC80" s="214">
        <f t="shared" si="39"/>
        <v>2.6006473647321424E-2</v>
      </c>
      <c r="BD80" s="214">
        <f t="shared" si="39"/>
        <v>0.17694086733496328</v>
      </c>
      <c r="BE80" s="214">
        <f t="shared" si="39"/>
        <v>3.1716000000000005E-3</v>
      </c>
      <c r="BF80" s="214">
        <f t="shared" si="39"/>
        <v>1.8636E-2</v>
      </c>
      <c r="BG80" s="214">
        <f t="shared" si="39"/>
        <v>1.3846153846153847E-2</v>
      </c>
      <c r="BH80" s="214">
        <f t="shared" si="39"/>
        <v>2.3538000000000003E-2</v>
      </c>
      <c r="BI80" s="214">
        <f t="shared" si="39"/>
        <v>0</v>
      </c>
      <c r="BJ80" s="214">
        <f t="shared" si="39"/>
        <v>2.0712000000000001E-2</v>
      </c>
      <c r="BK80" s="214">
        <f t="shared" si="39"/>
        <v>9.6360000000000022E-3</v>
      </c>
      <c r="BL80" s="214">
        <f t="shared" si="39"/>
        <v>1.1201448960000001E-2</v>
      </c>
      <c r="BM80" s="214">
        <f t="shared" si="39"/>
        <v>6.3739871249999983E-2</v>
      </c>
      <c r="BN80" s="214">
        <f t="shared" si="39"/>
        <v>7.8499821428571426E-2</v>
      </c>
      <c r="BO80" s="214">
        <f t="shared" si="39"/>
        <v>4.1778000000000003E-2</v>
      </c>
      <c r="BP80" s="214">
        <f t="shared" si="39"/>
        <v>2.9531999999999999E-2</v>
      </c>
      <c r="BQ80" s="214">
        <f t="shared" si="39"/>
        <v>4.1460000000000004E-2</v>
      </c>
      <c r="BR80" s="214">
        <f t="shared" si="39"/>
        <v>3.01084E-2</v>
      </c>
      <c r="BS80" s="214">
        <f t="shared" si="37"/>
        <v>0</v>
      </c>
      <c r="BT80" s="214">
        <f t="shared" si="37"/>
        <v>0</v>
      </c>
      <c r="BU80" s="214">
        <f t="shared" si="37"/>
        <v>0</v>
      </c>
      <c r="BV80" s="214">
        <f t="shared" si="37"/>
        <v>0</v>
      </c>
      <c r="BW80" s="214">
        <f t="shared" si="37"/>
        <v>0</v>
      </c>
      <c r="BX80" s="214">
        <f t="shared" si="37"/>
        <v>0</v>
      </c>
      <c r="BY80" s="214">
        <f t="shared" si="37"/>
        <v>0</v>
      </c>
      <c r="BZ80" s="214">
        <f t="shared" si="37"/>
        <v>0</v>
      </c>
      <c r="CA80" s="295">
        <f t="shared" si="16"/>
        <v>1.5015559343959044</v>
      </c>
    </row>
    <row r="81" spans="2:79" s="159" customFormat="1" x14ac:dyDescent="0.25">
      <c r="B81" s="257">
        <f t="shared" si="17"/>
        <v>61</v>
      </c>
      <c r="C81" s="255">
        <f t="shared" si="18"/>
        <v>47149</v>
      </c>
      <c r="D81" s="214">
        <f t="shared" si="38"/>
        <v>0.14502285311999996</v>
      </c>
      <c r="E81" s="214">
        <f t="shared" si="38"/>
        <v>4.8763693454999979E-2</v>
      </c>
      <c r="F81" s="214">
        <f t="shared" si="38"/>
        <v>7.1423018884285691E-2</v>
      </c>
      <c r="G81" s="214">
        <f t="shared" si="38"/>
        <v>0</v>
      </c>
      <c r="H81" s="214">
        <f t="shared" si="38"/>
        <v>3.4380000000000001E-3</v>
      </c>
      <c r="I81" s="214">
        <f t="shared" si="38"/>
        <v>5.352E-3</v>
      </c>
      <c r="J81" s="214">
        <f t="shared" si="38"/>
        <v>5.7348E-3</v>
      </c>
      <c r="K81" s="214">
        <f t="shared" si="38"/>
        <v>5.9363999999999997E-3</v>
      </c>
      <c r="L81" s="214">
        <f t="shared" si="38"/>
        <v>3.9779999999999998E-3</v>
      </c>
      <c r="M81" s="214">
        <f t="shared" si="38"/>
        <v>4.9500000000000004E-3</v>
      </c>
      <c r="N81" s="214">
        <f t="shared" si="38"/>
        <v>4.50000036E-3</v>
      </c>
      <c r="O81" s="214">
        <f t="shared" si="38"/>
        <v>4.7340000000000004E-3</v>
      </c>
      <c r="P81" s="214">
        <f t="shared" si="38"/>
        <v>3.3600000000000001E-3</v>
      </c>
      <c r="Q81" s="214">
        <f t="shared" si="38"/>
        <v>1.9068000000000002E-2</v>
      </c>
      <c r="R81" s="214">
        <f t="shared" si="38"/>
        <v>9.0767999999999995E-3</v>
      </c>
      <c r="S81" s="214">
        <f t="shared" si="38"/>
        <v>1.82988E-2</v>
      </c>
      <c r="T81" s="214">
        <f t="shared" si="36"/>
        <v>1.0198199999999999E-2</v>
      </c>
      <c r="U81" s="214">
        <f t="shared" si="36"/>
        <v>1.1309100000000001E-2</v>
      </c>
      <c r="V81" s="214">
        <f t="shared" si="36"/>
        <v>3.0287999999999999E-3</v>
      </c>
      <c r="W81" s="214">
        <f t="shared" si="36"/>
        <v>3.1740000000000002E-3</v>
      </c>
      <c r="X81" s="214">
        <f t="shared" si="36"/>
        <v>3.1380000000000002E-3</v>
      </c>
      <c r="Y81" s="214">
        <f t="shared" si="36"/>
        <v>2.4510000000000001E-3</v>
      </c>
      <c r="Z81" s="214">
        <f t="shared" si="36"/>
        <v>5.2620000000000002E-3</v>
      </c>
      <c r="AA81" s="214">
        <f t="shared" si="36"/>
        <v>4.4999999999999997E-3</v>
      </c>
      <c r="AB81" s="214">
        <f t="shared" si="36"/>
        <v>4.5684000000000002E-3</v>
      </c>
      <c r="AC81" s="214">
        <f t="shared" si="36"/>
        <v>2.8080000000000002E-3</v>
      </c>
      <c r="AD81" s="214">
        <f t="shared" si="36"/>
        <v>1.5780000000000002E-3</v>
      </c>
      <c r="AE81" s="214">
        <f t="shared" si="36"/>
        <v>5.7005384999999999E-2</v>
      </c>
      <c r="AF81" s="214">
        <f t="shared" si="36"/>
        <v>4.8227770446643232E-2</v>
      </c>
      <c r="AG81" s="214">
        <f t="shared" si="36"/>
        <v>4.4545352730937494E-2</v>
      </c>
      <c r="AH81" s="214">
        <f t="shared" si="36"/>
        <v>2.8860000000000005E-3</v>
      </c>
      <c r="AI81" s="214">
        <f t="shared" si="36"/>
        <v>0</v>
      </c>
      <c r="AJ81" s="214">
        <f t="shared" si="36"/>
        <v>4.0140000000000002E-3</v>
      </c>
      <c r="AK81" s="214">
        <f t="shared" si="36"/>
        <v>0</v>
      </c>
      <c r="AL81" s="214">
        <f t="shared" si="36"/>
        <v>3.4164E-3</v>
      </c>
      <c r="AM81" s="214">
        <f t="shared" si="36"/>
        <v>4.1580000000000002E-3</v>
      </c>
      <c r="AN81" s="214">
        <f t="shared" si="36"/>
        <v>7.3764E-3</v>
      </c>
      <c r="AO81" s="214">
        <f t="shared" si="40"/>
        <v>5.8246800000000005E-3</v>
      </c>
      <c r="AP81" s="214">
        <f t="shared" si="40"/>
        <v>6.1612742884821416E-2</v>
      </c>
      <c r="AQ81" s="214">
        <f t="shared" si="39"/>
        <v>0</v>
      </c>
      <c r="AR81" s="214">
        <f t="shared" si="39"/>
        <v>7.4271599999999995E-3</v>
      </c>
      <c r="AS81" s="214">
        <f t="shared" si="39"/>
        <v>3.5639999999999999E-3</v>
      </c>
      <c r="AT81" s="214">
        <f t="shared" si="39"/>
        <v>3.4619999999999998E-3</v>
      </c>
      <c r="AU81" s="214">
        <f t="shared" si="39"/>
        <v>6.7080000000000004E-3</v>
      </c>
      <c r="AV81" s="214">
        <f t="shared" si="39"/>
        <v>6.6600000000000001E-3</v>
      </c>
      <c r="AW81" s="214">
        <f t="shared" si="39"/>
        <v>8.4180000000000001E-3</v>
      </c>
      <c r="AX81" s="214">
        <f t="shared" si="39"/>
        <v>5.1751845647321409E-2</v>
      </c>
      <c r="AY81" s="214">
        <f t="shared" si="39"/>
        <v>1.1856E-2</v>
      </c>
      <c r="AZ81" s="214">
        <f t="shared" si="39"/>
        <v>1.2239999999999999E-2</v>
      </c>
      <c r="BA81" s="214">
        <f t="shared" si="39"/>
        <v>5.7515842399999989E-2</v>
      </c>
      <c r="BB81" s="214">
        <f t="shared" si="39"/>
        <v>9.8427852999884838E-2</v>
      </c>
      <c r="BC81" s="214">
        <f t="shared" si="39"/>
        <v>2.6006473647321424E-2</v>
      </c>
      <c r="BD81" s="214">
        <f t="shared" si="39"/>
        <v>0.17694086733496328</v>
      </c>
      <c r="BE81" s="214">
        <f t="shared" si="39"/>
        <v>3.1716000000000005E-3</v>
      </c>
      <c r="BF81" s="214">
        <f t="shared" si="39"/>
        <v>1.8636E-2</v>
      </c>
      <c r="BG81" s="214">
        <f t="shared" si="39"/>
        <v>1.3846153846153847E-2</v>
      </c>
      <c r="BH81" s="214">
        <f t="shared" si="39"/>
        <v>2.3538000000000003E-2</v>
      </c>
      <c r="BI81" s="214">
        <f t="shared" si="39"/>
        <v>0</v>
      </c>
      <c r="BJ81" s="214">
        <f t="shared" si="39"/>
        <v>2.0712000000000001E-2</v>
      </c>
      <c r="BK81" s="214">
        <f t="shared" si="39"/>
        <v>9.6360000000000022E-3</v>
      </c>
      <c r="BL81" s="214">
        <f t="shared" si="39"/>
        <v>1.1201448960000001E-2</v>
      </c>
      <c r="BM81" s="214">
        <f t="shared" si="39"/>
        <v>6.3739871249999983E-2</v>
      </c>
      <c r="BN81" s="214">
        <f t="shared" si="39"/>
        <v>7.8499821428571426E-2</v>
      </c>
      <c r="BO81" s="214">
        <f t="shared" si="39"/>
        <v>4.1778000000000003E-2</v>
      </c>
      <c r="BP81" s="214">
        <f t="shared" si="39"/>
        <v>2.9531999999999999E-2</v>
      </c>
      <c r="BQ81" s="214">
        <f t="shared" si="39"/>
        <v>4.1460000000000004E-2</v>
      </c>
      <c r="BR81" s="214">
        <f t="shared" si="39"/>
        <v>3.01084E-2</v>
      </c>
      <c r="BS81" s="214">
        <f t="shared" si="37"/>
        <v>0</v>
      </c>
      <c r="BT81" s="214">
        <f t="shared" si="37"/>
        <v>0</v>
      </c>
      <c r="BU81" s="214">
        <f t="shared" si="37"/>
        <v>0</v>
      </c>
      <c r="BV81" s="214">
        <f t="shared" si="37"/>
        <v>0</v>
      </c>
      <c r="BW81" s="214">
        <f t="shared" si="37"/>
        <v>0</v>
      </c>
      <c r="BX81" s="214">
        <f t="shared" si="37"/>
        <v>0</v>
      </c>
      <c r="BY81" s="214">
        <f t="shared" si="37"/>
        <v>0</v>
      </c>
      <c r="BZ81" s="214">
        <f t="shared" si="37"/>
        <v>0</v>
      </c>
      <c r="CA81" s="295">
        <f t="shared" si="16"/>
        <v>1.5015559343959044</v>
      </c>
    </row>
    <row r="82" spans="2:79" s="159" customFormat="1" x14ac:dyDescent="0.25">
      <c r="B82" s="257">
        <f t="shared" si="17"/>
        <v>62</v>
      </c>
      <c r="C82" s="255">
        <f t="shared" si="18"/>
        <v>47177</v>
      </c>
      <c r="D82" s="214">
        <f t="shared" si="38"/>
        <v>0.14502285311999996</v>
      </c>
      <c r="E82" s="214">
        <f t="shared" si="38"/>
        <v>4.8763693454999979E-2</v>
      </c>
      <c r="F82" s="214">
        <f t="shared" si="38"/>
        <v>7.1423018884285691E-2</v>
      </c>
      <c r="G82" s="214">
        <f t="shared" si="38"/>
        <v>0</v>
      </c>
      <c r="H82" s="214">
        <f t="shared" si="38"/>
        <v>3.4380000000000001E-3</v>
      </c>
      <c r="I82" s="214">
        <f t="shared" si="38"/>
        <v>5.352E-3</v>
      </c>
      <c r="J82" s="214">
        <f t="shared" si="38"/>
        <v>5.7348E-3</v>
      </c>
      <c r="K82" s="214">
        <f t="shared" si="38"/>
        <v>5.9363999999999997E-3</v>
      </c>
      <c r="L82" s="214">
        <f t="shared" si="38"/>
        <v>3.9779999999999998E-3</v>
      </c>
      <c r="M82" s="214">
        <f t="shared" si="38"/>
        <v>4.9500000000000004E-3</v>
      </c>
      <c r="N82" s="214">
        <f t="shared" si="38"/>
        <v>4.50000036E-3</v>
      </c>
      <c r="O82" s="214">
        <f t="shared" si="38"/>
        <v>4.7340000000000004E-3</v>
      </c>
      <c r="P82" s="214">
        <f t="shared" si="38"/>
        <v>3.3600000000000001E-3</v>
      </c>
      <c r="Q82" s="214">
        <f t="shared" si="38"/>
        <v>1.9068000000000002E-2</v>
      </c>
      <c r="R82" s="214">
        <f t="shared" si="38"/>
        <v>9.0767999999999995E-3</v>
      </c>
      <c r="S82" s="214">
        <f t="shared" si="38"/>
        <v>1.82988E-2</v>
      </c>
      <c r="T82" s="214">
        <f t="shared" si="36"/>
        <v>1.0198199999999999E-2</v>
      </c>
      <c r="U82" s="214">
        <f t="shared" si="36"/>
        <v>1.1309100000000001E-2</v>
      </c>
      <c r="V82" s="214">
        <f t="shared" si="36"/>
        <v>3.0287999999999999E-3</v>
      </c>
      <c r="W82" s="214">
        <f t="shared" si="36"/>
        <v>3.1740000000000002E-3</v>
      </c>
      <c r="X82" s="214">
        <f t="shared" si="36"/>
        <v>3.1380000000000002E-3</v>
      </c>
      <c r="Y82" s="214">
        <f t="shared" si="36"/>
        <v>2.4510000000000001E-3</v>
      </c>
      <c r="Z82" s="214">
        <f t="shared" si="36"/>
        <v>5.2620000000000002E-3</v>
      </c>
      <c r="AA82" s="214">
        <f t="shared" si="36"/>
        <v>4.4999999999999997E-3</v>
      </c>
      <c r="AB82" s="214">
        <f t="shared" si="36"/>
        <v>4.5684000000000002E-3</v>
      </c>
      <c r="AC82" s="214">
        <f t="shared" si="36"/>
        <v>2.8080000000000002E-3</v>
      </c>
      <c r="AD82" s="214">
        <f t="shared" si="36"/>
        <v>1.5780000000000002E-3</v>
      </c>
      <c r="AE82" s="214">
        <f t="shared" si="36"/>
        <v>5.7005384999999999E-2</v>
      </c>
      <c r="AF82" s="214">
        <f t="shared" si="36"/>
        <v>4.8227770446643232E-2</v>
      </c>
      <c r="AG82" s="214">
        <f t="shared" si="36"/>
        <v>4.4545352730937494E-2</v>
      </c>
      <c r="AH82" s="214">
        <f t="shared" si="36"/>
        <v>2.8860000000000005E-3</v>
      </c>
      <c r="AI82" s="214">
        <f t="shared" si="36"/>
        <v>0</v>
      </c>
      <c r="AJ82" s="214">
        <f t="shared" si="36"/>
        <v>4.0140000000000002E-3</v>
      </c>
      <c r="AK82" s="214">
        <f t="shared" si="36"/>
        <v>0</v>
      </c>
      <c r="AL82" s="214">
        <f t="shared" si="36"/>
        <v>3.4164E-3</v>
      </c>
      <c r="AM82" s="214">
        <f t="shared" si="36"/>
        <v>4.1580000000000002E-3</v>
      </c>
      <c r="AN82" s="214">
        <f t="shared" si="36"/>
        <v>7.3764E-3</v>
      </c>
      <c r="AO82" s="214">
        <f t="shared" si="40"/>
        <v>5.8246800000000005E-3</v>
      </c>
      <c r="AP82" s="214">
        <f t="shared" si="40"/>
        <v>6.1612742884821416E-2</v>
      </c>
      <c r="AQ82" s="214">
        <f t="shared" si="39"/>
        <v>0</v>
      </c>
      <c r="AR82" s="214">
        <f t="shared" si="39"/>
        <v>7.4271599999999995E-3</v>
      </c>
      <c r="AS82" s="214">
        <f t="shared" si="39"/>
        <v>3.5639999999999999E-3</v>
      </c>
      <c r="AT82" s="214">
        <f t="shared" si="39"/>
        <v>3.4619999999999998E-3</v>
      </c>
      <c r="AU82" s="214">
        <f t="shared" si="39"/>
        <v>6.7080000000000004E-3</v>
      </c>
      <c r="AV82" s="214">
        <f t="shared" si="39"/>
        <v>6.6600000000000001E-3</v>
      </c>
      <c r="AW82" s="214">
        <f t="shared" si="39"/>
        <v>8.4180000000000001E-3</v>
      </c>
      <c r="AX82" s="214">
        <f t="shared" si="39"/>
        <v>5.1751845647321409E-2</v>
      </c>
      <c r="AY82" s="214">
        <f t="shared" si="39"/>
        <v>1.1856E-2</v>
      </c>
      <c r="AZ82" s="214">
        <f t="shared" si="39"/>
        <v>1.2239999999999999E-2</v>
      </c>
      <c r="BA82" s="214">
        <f t="shared" si="39"/>
        <v>5.7515842399999989E-2</v>
      </c>
      <c r="BB82" s="214">
        <f t="shared" si="39"/>
        <v>9.8427852999884838E-2</v>
      </c>
      <c r="BC82" s="214">
        <f t="shared" si="39"/>
        <v>2.6006473647321424E-2</v>
      </c>
      <c r="BD82" s="214">
        <f t="shared" si="39"/>
        <v>0.17694086733496328</v>
      </c>
      <c r="BE82" s="214">
        <f t="shared" si="39"/>
        <v>3.1716000000000005E-3</v>
      </c>
      <c r="BF82" s="214">
        <f t="shared" si="39"/>
        <v>1.8636E-2</v>
      </c>
      <c r="BG82" s="214">
        <f t="shared" si="39"/>
        <v>1.3846153846153847E-2</v>
      </c>
      <c r="BH82" s="214">
        <f t="shared" si="39"/>
        <v>2.3538000000000003E-2</v>
      </c>
      <c r="BI82" s="214">
        <f t="shared" si="39"/>
        <v>0</v>
      </c>
      <c r="BJ82" s="214">
        <f t="shared" si="39"/>
        <v>2.0712000000000001E-2</v>
      </c>
      <c r="BK82" s="214">
        <f t="shared" si="39"/>
        <v>9.6360000000000022E-3</v>
      </c>
      <c r="BL82" s="214">
        <f t="shared" si="39"/>
        <v>1.1201448960000001E-2</v>
      </c>
      <c r="BM82" s="214">
        <f t="shared" si="39"/>
        <v>6.3739871249999983E-2</v>
      </c>
      <c r="BN82" s="214">
        <f t="shared" si="39"/>
        <v>7.8499821428571426E-2</v>
      </c>
      <c r="BO82" s="214">
        <f t="shared" si="39"/>
        <v>4.1778000000000003E-2</v>
      </c>
      <c r="BP82" s="214">
        <f t="shared" si="39"/>
        <v>2.9531999999999999E-2</v>
      </c>
      <c r="BQ82" s="214">
        <f t="shared" si="39"/>
        <v>4.1460000000000004E-2</v>
      </c>
      <c r="BR82" s="214">
        <f t="shared" si="39"/>
        <v>3.01084E-2</v>
      </c>
      <c r="BS82" s="214">
        <f t="shared" si="37"/>
        <v>0</v>
      </c>
      <c r="BT82" s="214">
        <f t="shared" si="37"/>
        <v>0</v>
      </c>
      <c r="BU82" s="214">
        <f t="shared" si="37"/>
        <v>0</v>
      </c>
      <c r="BV82" s="214">
        <f t="shared" si="37"/>
        <v>0</v>
      </c>
      <c r="BW82" s="214">
        <f t="shared" si="37"/>
        <v>0</v>
      </c>
      <c r="BX82" s="214">
        <f t="shared" si="37"/>
        <v>0</v>
      </c>
      <c r="BY82" s="214">
        <f t="shared" si="37"/>
        <v>0</v>
      </c>
      <c r="BZ82" s="214">
        <f t="shared" si="37"/>
        <v>0</v>
      </c>
      <c r="CA82" s="295">
        <f t="shared" si="16"/>
        <v>1.5015559343959044</v>
      </c>
    </row>
    <row r="83" spans="2:79" s="159" customFormat="1" x14ac:dyDescent="0.25">
      <c r="B83" s="257">
        <f t="shared" si="17"/>
        <v>63</v>
      </c>
      <c r="C83" s="255">
        <f t="shared" si="18"/>
        <v>47208</v>
      </c>
      <c r="D83" s="214">
        <f t="shared" si="38"/>
        <v>0.14502285311999996</v>
      </c>
      <c r="E83" s="214">
        <f t="shared" si="38"/>
        <v>4.8763693454999979E-2</v>
      </c>
      <c r="F83" s="214">
        <f t="shared" si="38"/>
        <v>7.1423018884285691E-2</v>
      </c>
      <c r="G83" s="214">
        <f t="shared" si="38"/>
        <v>0</v>
      </c>
      <c r="H83" s="214">
        <f t="shared" si="38"/>
        <v>3.4380000000000001E-3</v>
      </c>
      <c r="I83" s="214">
        <f t="shared" si="38"/>
        <v>5.352E-3</v>
      </c>
      <c r="J83" s="214">
        <f t="shared" si="38"/>
        <v>5.7348E-3</v>
      </c>
      <c r="K83" s="214">
        <f t="shared" si="38"/>
        <v>5.9363999999999997E-3</v>
      </c>
      <c r="L83" s="214">
        <f t="shared" si="38"/>
        <v>3.9779999999999998E-3</v>
      </c>
      <c r="M83" s="214">
        <f t="shared" si="38"/>
        <v>4.9500000000000004E-3</v>
      </c>
      <c r="N83" s="214">
        <f t="shared" si="38"/>
        <v>4.50000036E-3</v>
      </c>
      <c r="O83" s="214">
        <f t="shared" si="38"/>
        <v>4.7340000000000004E-3</v>
      </c>
      <c r="P83" s="214">
        <f t="shared" si="38"/>
        <v>3.3600000000000001E-3</v>
      </c>
      <c r="Q83" s="214">
        <f t="shared" si="38"/>
        <v>1.9068000000000002E-2</v>
      </c>
      <c r="R83" s="214">
        <f t="shared" si="38"/>
        <v>9.0767999999999995E-3</v>
      </c>
      <c r="S83" s="214">
        <f t="shared" si="38"/>
        <v>1.82988E-2</v>
      </c>
      <c r="T83" s="214">
        <f t="shared" si="36"/>
        <v>1.0198199999999999E-2</v>
      </c>
      <c r="U83" s="214">
        <f t="shared" si="36"/>
        <v>1.1309100000000001E-2</v>
      </c>
      <c r="V83" s="214">
        <f t="shared" si="36"/>
        <v>3.0287999999999999E-3</v>
      </c>
      <c r="W83" s="214">
        <f t="shared" si="36"/>
        <v>3.1740000000000002E-3</v>
      </c>
      <c r="X83" s="214">
        <f t="shared" si="36"/>
        <v>3.1380000000000002E-3</v>
      </c>
      <c r="Y83" s="214">
        <f t="shared" si="36"/>
        <v>2.4510000000000001E-3</v>
      </c>
      <c r="Z83" s="214">
        <f t="shared" si="36"/>
        <v>5.2620000000000002E-3</v>
      </c>
      <c r="AA83" s="214">
        <f t="shared" si="36"/>
        <v>4.4999999999999997E-3</v>
      </c>
      <c r="AB83" s="214">
        <f t="shared" si="36"/>
        <v>4.5684000000000002E-3</v>
      </c>
      <c r="AC83" s="214">
        <f t="shared" si="36"/>
        <v>2.8080000000000002E-3</v>
      </c>
      <c r="AD83" s="214">
        <f t="shared" si="36"/>
        <v>1.5780000000000002E-3</v>
      </c>
      <c r="AE83" s="214">
        <f t="shared" si="36"/>
        <v>5.7005384999999999E-2</v>
      </c>
      <c r="AF83" s="214">
        <f t="shared" si="36"/>
        <v>4.8227770446643232E-2</v>
      </c>
      <c r="AG83" s="214">
        <f t="shared" si="36"/>
        <v>4.4545352730937494E-2</v>
      </c>
      <c r="AH83" s="214">
        <f t="shared" si="36"/>
        <v>2.8860000000000005E-3</v>
      </c>
      <c r="AI83" s="214">
        <f t="shared" si="36"/>
        <v>0</v>
      </c>
      <c r="AJ83" s="214">
        <f t="shared" si="36"/>
        <v>4.0140000000000002E-3</v>
      </c>
      <c r="AK83" s="214">
        <f t="shared" si="36"/>
        <v>0</v>
      </c>
      <c r="AL83" s="214">
        <f t="shared" si="36"/>
        <v>3.4164E-3</v>
      </c>
      <c r="AM83" s="214">
        <f t="shared" si="36"/>
        <v>4.1580000000000002E-3</v>
      </c>
      <c r="AN83" s="214">
        <f t="shared" si="36"/>
        <v>7.3764E-3</v>
      </c>
      <c r="AO83" s="214">
        <f t="shared" si="40"/>
        <v>5.8246800000000005E-3</v>
      </c>
      <c r="AP83" s="214">
        <f t="shared" si="40"/>
        <v>6.1612742884821416E-2</v>
      </c>
      <c r="AQ83" s="214">
        <f t="shared" si="39"/>
        <v>0</v>
      </c>
      <c r="AR83" s="214">
        <f t="shared" si="39"/>
        <v>7.4271599999999995E-3</v>
      </c>
      <c r="AS83" s="214">
        <f t="shared" si="39"/>
        <v>3.5639999999999999E-3</v>
      </c>
      <c r="AT83" s="214">
        <f t="shared" si="39"/>
        <v>3.4619999999999998E-3</v>
      </c>
      <c r="AU83" s="214">
        <f t="shared" si="39"/>
        <v>6.7080000000000004E-3</v>
      </c>
      <c r="AV83" s="214">
        <f t="shared" si="39"/>
        <v>6.6600000000000001E-3</v>
      </c>
      <c r="AW83" s="214">
        <f t="shared" si="39"/>
        <v>8.4180000000000001E-3</v>
      </c>
      <c r="AX83" s="214">
        <f t="shared" si="39"/>
        <v>5.1751845647321409E-2</v>
      </c>
      <c r="AY83" s="214">
        <f t="shared" si="39"/>
        <v>1.1856E-2</v>
      </c>
      <c r="AZ83" s="214">
        <f t="shared" si="39"/>
        <v>1.2239999999999999E-2</v>
      </c>
      <c r="BA83" s="214">
        <f t="shared" si="39"/>
        <v>5.7515842399999989E-2</v>
      </c>
      <c r="BB83" s="214">
        <f t="shared" si="39"/>
        <v>9.8427852999884838E-2</v>
      </c>
      <c r="BC83" s="214">
        <f t="shared" si="39"/>
        <v>2.6006473647321424E-2</v>
      </c>
      <c r="BD83" s="214">
        <f t="shared" si="39"/>
        <v>0.17694086733496328</v>
      </c>
      <c r="BE83" s="214">
        <f t="shared" si="39"/>
        <v>3.1716000000000005E-3</v>
      </c>
      <c r="BF83" s="214">
        <f t="shared" si="39"/>
        <v>1.8636E-2</v>
      </c>
      <c r="BG83" s="214">
        <f t="shared" si="39"/>
        <v>1.3846153846153847E-2</v>
      </c>
      <c r="BH83" s="214">
        <f t="shared" si="39"/>
        <v>2.3538000000000003E-2</v>
      </c>
      <c r="BI83" s="214">
        <f t="shared" si="39"/>
        <v>0</v>
      </c>
      <c r="BJ83" s="214">
        <f t="shared" si="39"/>
        <v>2.0712000000000001E-2</v>
      </c>
      <c r="BK83" s="214">
        <f t="shared" si="39"/>
        <v>9.6360000000000022E-3</v>
      </c>
      <c r="BL83" s="214">
        <f t="shared" si="39"/>
        <v>1.1201448960000001E-2</v>
      </c>
      <c r="BM83" s="214">
        <f t="shared" si="39"/>
        <v>6.3739871249999983E-2</v>
      </c>
      <c r="BN83" s="214">
        <f t="shared" si="39"/>
        <v>7.8499821428571426E-2</v>
      </c>
      <c r="BO83" s="214">
        <f t="shared" si="39"/>
        <v>4.1778000000000003E-2</v>
      </c>
      <c r="BP83" s="214">
        <f t="shared" si="39"/>
        <v>2.9531999999999999E-2</v>
      </c>
      <c r="BQ83" s="214">
        <f t="shared" si="39"/>
        <v>4.1460000000000004E-2</v>
      </c>
      <c r="BR83" s="214">
        <f t="shared" si="39"/>
        <v>3.01084E-2</v>
      </c>
      <c r="BS83" s="214">
        <f t="shared" si="37"/>
        <v>0</v>
      </c>
      <c r="BT83" s="214">
        <f t="shared" si="37"/>
        <v>0</v>
      </c>
      <c r="BU83" s="214">
        <f t="shared" si="37"/>
        <v>0</v>
      </c>
      <c r="BV83" s="214">
        <f t="shared" si="37"/>
        <v>0</v>
      </c>
      <c r="BW83" s="214">
        <f t="shared" si="37"/>
        <v>0</v>
      </c>
      <c r="BX83" s="214">
        <f t="shared" si="37"/>
        <v>0</v>
      </c>
      <c r="BY83" s="214">
        <f t="shared" si="37"/>
        <v>0</v>
      </c>
      <c r="BZ83" s="214">
        <f t="shared" si="37"/>
        <v>0</v>
      </c>
      <c r="CA83" s="295">
        <f t="shared" si="16"/>
        <v>1.5015559343959044</v>
      </c>
    </row>
    <row r="84" spans="2:79" s="159" customFormat="1" x14ac:dyDescent="0.25">
      <c r="B84" s="257">
        <f t="shared" si="17"/>
        <v>64</v>
      </c>
      <c r="C84" s="255">
        <f t="shared" si="18"/>
        <v>47238</v>
      </c>
      <c r="D84" s="214">
        <f t="shared" si="38"/>
        <v>0.14502285311999996</v>
      </c>
      <c r="E84" s="214">
        <f t="shared" si="38"/>
        <v>4.8763693454999979E-2</v>
      </c>
      <c r="F84" s="214">
        <f t="shared" si="38"/>
        <v>7.1423018884285691E-2</v>
      </c>
      <c r="G84" s="214">
        <f t="shared" si="38"/>
        <v>0</v>
      </c>
      <c r="H84" s="214">
        <f t="shared" si="38"/>
        <v>3.4380000000000001E-3</v>
      </c>
      <c r="I84" s="214">
        <f t="shared" si="38"/>
        <v>5.352E-3</v>
      </c>
      <c r="J84" s="214">
        <f t="shared" si="38"/>
        <v>5.7348E-3</v>
      </c>
      <c r="K84" s="214">
        <f t="shared" si="38"/>
        <v>5.9363999999999997E-3</v>
      </c>
      <c r="L84" s="214">
        <f t="shared" si="38"/>
        <v>3.9779999999999998E-3</v>
      </c>
      <c r="M84" s="214">
        <f t="shared" si="38"/>
        <v>4.9500000000000004E-3</v>
      </c>
      <c r="N84" s="214">
        <f t="shared" si="38"/>
        <v>4.50000036E-3</v>
      </c>
      <c r="O84" s="214">
        <f t="shared" si="38"/>
        <v>4.7340000000000004E-3</v>
      </c>
      <c r="P84" s="214">
        <f t="shared" si="38"/>
        <v>3.3600000000000001E-3</v>
      </c>
      <c r="Q84" s="214">
        <f t="shared" si="38"/>
        <v>1.9068000000000002E-2</v>
      </c>
      <c r="R84" s="214">
        <f t="shared" si="38"/>
        <v>9.0767999999999995E-3</v>
      </c>
      <c r="S84" s="214">
        <f t="shared" si="38"/>
        <v>1.82988E-2</v>
      </c>
      <c r="T84" s="214">
        <f t="shared" si="36"/>
        <v>1.0198199999999999E-2</v>
      </c>
      <c r="U84" s="214">
        <f t="shared" si="36"/>
        <v>1.1309100000000001E-2</v>
      </c>
      <c r="V84" s="214">
        <f t="shared" si="36"/>
        <v>3.0287999999999999E-3</v>
      </c>
      <c r="W84" s="214">
        <f t="shared" si="36"/>
        <v>3.1740000000000002E-3</v>
      </c>
      <c r="X84" s="214">
        <f t="shared" si="36"/>
        <v>3.1380000000000002E-3</v>
      </c>
      <c r="Y84" s="214">
        <f t="shared" si="36"/>
        <v>2.4510000000000001E-3</v>
      </c>
      <c r="Z84" s="214">
        <f t="shared" si="36"/>
        <v>5.2620000000000002E-3</v>
      </c>
      <c r="AA84" s="214">
        <f t="shared" si="36"/>
        <v>4.4999999999999997E-3</v>
      </c>
      <c r="AB84" s="214">
        <f t="shared" si="36"/>
        <v>4.5684000000000002E-3</v>
      </c>
      <c r="AC84" s="214">
        <f t="shared" si="36"/>
        <v>2.8080000000000002E-3</v>
      </c>
      <c r="AD84" s="214">
        <f t="shared" si="36"/>
        <v>1.5780000000000002E-3</v>
      </c>
      <c r="AE84" s="214">
        <f t="shared" si="36"/>
        <v>5.7005384999999999E-2</v>
      </c>
      <c r="AF84" s="214">
        <f t="shared" si="36"/>
        <v>4.8227770446643232E-2</v>
      </c>
      <c r="AG84" s="214">
        <f t="shared" si="36"/>
        <v>4.4545352730937494E-2</v>
      </c>
      <c r="AH84" s="214">
        <f t="shared" si="36"/>
        <v>2.8860000000000005E-3</v>
      </c>
      <c r="AI84" s="214">
        <f t="shared" si="36"/>
        <v>0</v>
      </c>
      <c r="AJ84" s="214">
        <f t="shared" si="36"/>
        <v>4.0140000000000002E-3</v>
      </c>
      <c r="AK84" s="214">
        <f t="shared" si="36"/>
        <v>0</v>
      </c>
      <c r="AL84" s="214">
        <f t="shared" si="36"/>
        <v>3.4164E-3</v>
      </c>
      <c r="AM84" s="214">
        <f t="shared" si="36"/>
        <v>4.1580000000000002E-3</v>
      </c>
      <c r="AN84" s="214">
        <f t="shared" si="36"/>
        <v>7.3764E-3</v>
      </c>
      <c r="AO84" s="214">
        <f t="shared" si="40"/>
        <v>5.8246800000000005E-3</v>
      </c>
      <c r="AP84" s="214">
        <f t="shared" si="40"/>
        <v>6.1612742884821416E-2</v>
      </c>
      <c r="AQ84" s="214">
        <f t="shared" si="39"/>
        <v>0</v>
      </c>
      <c r="AR84" s="214">
        <f t="shared" si="39"/>
        <v>7.4271599999999995E-3</v>
      </c>
      <c r="AS84" s="214">
        <f t="shared" si="39"/>
        <v>3.5639999999999999E-3</v>
      </c>
      <c r="AT84" s="214">
        <f t="shared" si="39"/>
        <v>3.4619999999999998E-3</v>
      </c>
      <c r="AU84" s="214">
        <f t="shared" si="39"/>
        <v>6.7080000000000004E-3</v>
      </c>
      <c r="AV84" s="214">
        <f t="shared" si="39"/>
        <v>6.6600000000000001E-3</v>
      </c>
      <c r="AW84" s="214">
        <f t="shared" si="39"/>
        <v>8.4180000000000001E-3</v>
      </c>
      <c r="AX84" s="214">
        <f t="shared" si="39"/>
        <v>5.1751845647321409E-2</v>
      </c>
      <c r="AY84" s="214">
        <f t="shared" ref="AW84:BR96" si="41">IF(AND(MONTH($C84)-MONTH(AY$5)=0,MOD((YEAR(AY$5)-YEAR($C84)),3)=0),AY83*(1+AY$15),AY83)</f>
        <v>1.1856E-2</v>
      </c>
      <c r="AZ84" s="214">
        <f t="shared" si="41"/>
        <v>1.2239999999999999E-2</v>
      </c>
      <c r="BA84" s="214">
        <f t="shared" si="41"/>
        <v>5.7515842399999989E-2</v>
      </c>
      <c r="BB84" s="214">
        <f t="shared" si="41"/>
        <v>9.8427852999884838E-2</v>
      </c>
      <c r="BC84" s="214">
        <f t="shared" si="41"/>
        <v>2.6006473647321424E-2</v>
      </c>
      <c r="BD84" s="214">
        <f t="shared" si="41"/>
        <v>0.17694086733496328</v>
      </c>
      <c r="BE84" s="214">
        <f t="shared" si="41"/>
        <v>3.1716000000000005E-3</v>
      </c>
      <c r="BF84" s="214">
        <f t="shared" si="41"/>
        <v>1.8636E-2</v>
      </c>
      <c r="BG84" s="214">
        <f t="shared" si="41"/>
        <v>1.3846153846153847E-2</v>
      </c>
      <c r="BH84" s="214">
        <f t="shared" si="41"/>
        <v>2.3538000000000003E-2</v>
      </c>
      <c r="BI84" s="214">
        <f t="shared" si="41"/>
        <v>0</v>
      </c>
      <c r="BJ84" s="214">
        <f t="shared" si="41"/>
        <v>2.0712000000000001E-2</v>
      </c>
      <c r="BK84" s="214">
        <f t="shared" si="41"/>
        <v>9.6360000000000022E-3</v>
      </c>
      <c r="BL84" s="214">
        <f t="shared" si="41"/>
        <v>1.1201448960000001E-2</v>
      </c>
      <c r="BM84" s="214">
        <f t="shared" si="41"/>
        <v>6.3739871249999983E-2</v>
      </c>
      <c r="BN84" s="214">
        <f t="shared" si="41"/>
        <v>7.8499821428571426E-2</v>
      </c>
      <c r="BO84" s="214">
        <f t="shared" si="41"/>
        <v>4.1778000000000003E-2</v>
      </c>
      <c r="BP84" s="214">
        <f t="shared" si="41"/>
        <v>2.9531999999999999E-2</v>
      </c>
      <c r="BQ84" s="214">
        <f t="shared" si="41"/>
        <v>4.1460000000000004E-2</v>
      </c>
      <c r="BR84" s="214">
        <f t="shared" si="41"/>
        <v>3.01084E-2</v>
      </c>
      <c r="BS84" s="214">
        <f t="shared" si="37"/>
        <v>0</v>
      </c>
      <c r="BT84" s="214">
        <f t="shared" si="37"/>
        <v>0</v>
      </c>
      <c r="BU84" s="214">
        <f t="shared" si="37"/>
        <v>0</v>
      </c>
      <c r="BV84" s="214">
        <f t="shared" si="37"/>
        <v>0</v>
      </c>
      <c r="BW84" s="214">
        <f t="shared" si="37"/>
        <v>0</v>
      </c>
      <c r="BX84" s="214">
        <f t="shared" si="37"/>
        <v>0</v>
      </c>
      <c r="BY84" s="214">
        <f t="shared" si="37"/>
        <v>0</v>
      </c>
      <c r="BZ84" s="214">
        <f t="shared" si="37"/>
        <v>0</v>
      </c>
      <c r="CA84" s="295">
        <f t="shared" si="16"/>
        <v>1.5015559343959044</v>
      </c>
    </row>
    <row r="85" spans="2:79" s="159" customFormat="1" x14ac:dyDescent="0.25">
      <c r="B85" s="257">
        <f t="shared" si="17"/>
        <v>65</v>
      </c>
      <c r="C85" s="255">
        <f t="shared" si="18"/>
        <v>47269</v>
      </c>
      <c r="D85" s="214">
        <f t="shared" si="38"/>
        <v>0.14502285311999996</v>
      </c>
      <c r="E85" s="214">
        <f t="shared" si="38"/>
        <v>4.8763693454999979E-2</v>
      </c>
      <c r="F85" s="214">
        <f t="shared" si="38"/>
        <v>7.1423018884285691E-2</v>
      </c>
      <c r="G85" s="214">
        <f t="shared" si="38"/>
        <v>0</v>
      </c>
      <c r="H85" s="214">
        <f t="shared" si="38"/>
        <v>3.4380000000000001E-3</v>
      </c>
      <c r="I85" s="214">
        <f t="shared" si="38"/>
        <v>5.352E-3</v>
      </c>
      <c r="J85" s="214">
        <f t="shared" si="38"/>
        <v>5.7348E-3</v>
      </c>
      <c r="K85" s="214">
        <f t="shared" si="38"/>
        <v>5.9363999999999997E-3</v>
      </c>
      <c r="L85" s="214">
        <f t="shared" si="38"/>
        <v>3.9779999999999998E-3</v>
      </c>
      <c r="M85" s="214">
        <f t="shared" si="38"/>
        <v>4.9500000000000004E-3</v>
      </c>
      <c r="N85" s="214">
        <f t="shared" si="38"/>
        <v>4.50000036E-3</v>
      </c>
      <c r="O85" s="214">
        <f t="shared" si="38"/>
        <v>4.7340000000000004E-3</v>
      </c>
      <c r="P85" s="214">
        <f t="shared" si="38"/>
        <v>3.3600000000000001E-3</v>
      </c>
      <c r="Q85" s="214">
        <f t="shared" si="38"/>
        <v>1.9068000000000002E-2</v>
      </c>
      <c r="R85" s="214">
        <f t="shared" si="38"/>
        <v>9.0767999999999995E-3</v>
      </c>
      <c r="S85" s="214">
        <f t="shared" si="38"/>
        <v>1.82988E-2</v>
      </c>
      <c r="T85" s="214">
        <f t="shared" si="36"/>
        <v>1.0198199999999999E-2</v>
      </c>
      <c r="U85" s="214">
        <f t="shared" si="36"/>
        <v>1.1309100000000001E-2</v>
      </c>
      <c r="V85" s="214">
        <f t="shared" si="36"/>
        <v>3.0287999999999999E-3</v>
      </c>
      <c r="W85" s="214">
        <f t="shared" si="36"/>
        <v>3.1740000000000002E-3</v>
      </c>
      <c r="X85" s="214">
        <f t="shared" si="36"/>
        <v>3.1380000000000002E-3</v>
      </c>
      <c r="Y85" s="214">
        <f t="shared" si="36"/>
        <v>2.4510000000000001E-3</v>
      </c>
      <c r="Z85" s="214">
        <f t="shared" si="36"/>
        <v>5.2620000000000002E-3</v>
      </c>
      <c r="AA85" s="214">
        <f t="shared" si="36"/>
        <v>4.4999999999999997E-3</v>
      </c>
      <c r="AB85" s="214">
        <f t="shared" si="36"/>
        <v>4.5684000000000002E-3</v>
      </c>
      <c r="AC85" s="214">
        <f t="shared" si="36"/>
        <v>2.8080000000000002E-3</v>
      </c>
      <c r="AD85" s="214">
        <f t="shared" si="36"/>
        <v>1.5780000000000002E-3</v>
      </c>
      <c r="AE85" s="214">
        <f t="shared" si="36"/>
        <v>5.7005384999999999E-2</v>
      </c>
      <c r="AF85" s="214">
        <f t="shared" si="36"/>
        <v>4.8227770446643232E-2</v>
      </c>
      <c r="AG85" s="214">
        <f t="shared" si="36"/>
        <v>4.4545352730937494E-2</v>
      </c>
      <c r="AH85" s="214">
        <f t="shared" si="36"/>
        <v>2.8860000000000005E-3</v>
      </c>
      <c r="AI85" s="214">
        <f t="shared" si="36"/>
        <v>0</v>
      </c>
      <c r="AJ85" s="214">
        <f t="shared" si="36"/>
        <v>4.0140000000000002E-3</v>
      </c>
      <c r="AK85" s="214">
        <f t="shared" si="36"/>
        <v>0</v>
      </c>
      <c r="AL85" s="214">
        <f t="shared" si="36"/>
        <v>3.4164E-3</v>
      </c>
      <c r="AM85" s="214">
        <f t="shared" si="36"/>
        <v>4.1580000000000002E-3</v>
      </c>
      <c r="AN85" s="214">
        <f t="shared" si="36"/>
        <v>7.3764E-3</v>
      </c>
      <c r="AO85" s="214">
        <f t="shared" si="40"/>
        <v>5.8246800000000005E-3</v>
      </c>
      <c r="AP85" s="214">
        <f t="shared" si="40"/>
        <v>6.1612742884821416E-2</v>
      </c>
      <c r="AQ85" s="214">
        <f t="shared" si="40"/>
        <v>0</v>
      </c>
      <c r="AR85" s="214">
        <f t="shared" si="40"/>
        <v>7.4271599999999995E-3</v>
      </c>
      <c r="AS85" s="214">
        <f t="shared" si="40"/>
        <v>3.5639999999999999E-3</v>
      </c>
      <c r="AT85" s="214">
        <f t="shared" si="40"/>
        <v>3.4619999999999998E-3</v>
      </c>
      <c r="AU85" s="214">
        <f t="shared" si="40"/>
        <v>6.7080000000000004E-3</v>
      </c>
      <c r="AV85" s="214">
        <f t="shared" si="40"/>
        <v>6.6600000000000001E-3</v>
      </c>
      <c r="AW85" s="214">
        <f t="shared" si="41"/>
        <v>8.4180000000000001E-3</v>
      </c>
      <c r="AX85" s="214">
        <f t="shared" si="41"/>
        <v>5.1751845647321409E-2</v>
      </c>
      <c r="AY85" s="214">
        <f t="shared" si="41"/>
        <v>1.1856E-2</v>
      </c>
      <c r="AZ85" s="214">
        <f t="shared" si="41"/>
        <v>1.2239999999999999E-2</v>
      </c>
      <c r="BA85" s="214">
        <f t="shared" si="41"/>
        <v>5.7515842399999989E-2</v>
      </c>
      <c r="BB85" s="214">
        <f t="shared" si="41"/>
        <v>9.8427852999884838E-2</v>
      </c>
      <c r="BC85" s="214">
        <f t="shared" si="41"/>
        <v>2.6006473647321424E-2</v>
      </c>
      <c r="BD85" s="214">
        <f t="shared" si="41"/>
        <v>0.17694086733496328</v>
      </c>
      <c r="BE85" s="214">
        <f t="shared" si="41"/>
        <v>3.1716000000000005E-3</v>
      </c>
      <c r="BF85" s="214">
        <f t="shared" si="41"/>
        <v>1.8636E-2</v>
      </c>
      <c r="BG85" s="214">
        <f t="shared" si="41"/>
        <v>1.3846153846153847E-2</v>
      </c>
      <c r="BH85" s="214">
        <f t="shared" si="41"/>
        <v>2.3538000000000003E-2</v>
      </c>
      <c r="BI85" s="214">
        <f t="shared" si="41"/>
        <v>0</v>
      </c>
      <c r="BJ85" s="214">
        <f t="shared" si="41"/>
        <v>2.0712000000000001E-2</v>
      </c>
      <c r="BK85" s="214">
        <f t="shared" si="41"/>
        <v>9.6360000000000022E-3</v>
      </c>
      <c r="BL85" s="214">
        <f t="shared" si="41"/>
        <v>1.1201448960000001E-2</v>
      </c>
      <c r="BM85" s="214">
        <f t="shared" si="41"/>
        <v>6.3739871249999983E-2</v>
      </c>
      <c r="BN85" s="214">
        <f t="shared" si="41"/>
        <v>7.8499821428571426E-2</v>
      </c>
      <c r="BO85" s="214">
        <f t="shared" si="41"/>
        <v>4.1778000000000003E-2</v>
      </c>
      <c r="BP85" s="214">
        <f t="shared" si="41"/>
        <v>2.9531999999999999E-2</v>
      </c>
      <c r="BQ85" s="214">
        <f t="shared" si="41"/>
        <v>4.1460000000000004E-2</v>
      </c>
      <c r="BR85" s="214">
        <f t="shared" si="41"/>
        <v>3.01084E-2</v>
      </c>
      <c r="BS85" s="214">
        <f t="shared" si="37"/>
        <v>0</v>
      </c>
      <c r="BT85" s="214">
        <f t="shared" si="37"/>
        <v>0</v>
      </c>
      <c r="BU85" s="214">
        <f t="shared" si="37"/>
        <v>0</v>
      </c>
      <c r="BV85" s="214">
        <f t="shared" si="37"/>
        <v>0</v>
      </c>
      <c r="BW85" s="214">
        <f t="shared" si="37"/>
        <v>0</v>
      </c>
      <c r="BX85" s="214">
        <f t="shared" si="37"/>
        <v>0</v>
      </c>
      <c r="BY85" s="214">
        <f t="shared" si="37"/>
        <v>0</v>
      </c>
      <c r="BZ85" s="214">
        <f t="shared" si="37"/>
        <v>0</v>
      </c>
      <c r="CA85" s="295">
        <f t="shared" si="16"/>
        <v>1.5015559343959044</v>
      </c>
    </row>
    <row r="86" spans="2:79" s="159" customFormat="1" x14ac:dyDescent="0.25">
      <c r="B86" s="257">
        <f t="shared" si="17"/>
        <v>66</v>
      </c>
      <c r="C86" s="255">
        <f t="shared" si="18"/>
        <v>47299</v>
      </c>
      <c r="D86" s="214">
        <f t="shared" si="38"/>
        <v>0.14502285311999996</v>
      </c>
      <c r="E86" s="214">
        <f t="shared" si="38"/>
        <v>4.8763693454999979E-2</v>
      </c>
      <c r="F86" s="214">
        <f t="shared" si="38"/>
        <v>7.1423018884285691E-2</v>
      </c>
      <c r="G86" s="214">
        <f t="shared" si="38"/>
        <v>0</v>
      </c>
      <c r="H86" s="214">
        <f t="shared" si="38"/>
        <v>3.4380000000000001E-3</v>
      </c>
      <c r="I86" s="214">
        <f t="shared" si="38"/>
        <v>5.352E-3</v>
      </c>
      <c r="J86" s="214">
        <f t="shared" si="38"/>
        <v>5.7348E-3</v>
      </c>
      <c r="K86" s="214">
        <f t="shared" si="38"/>
        <v>5.9363999999999997E-3</v>
      </c>
      <c r="L86" s="214">
        <f t="shared" si="38"/>
        <v>3.9779999999999998E-3</v>
      </c>
      <c r="M86" s="214">
        <f t="shared" si="38"/>
        <v>4.9500000000000004E-3</v>
      </c>
      <c r="N86" s="214">
        <f t="shared" si="38"/>
        <v>4.50000036E-3</v>
      </c>
      <c r="O86" s="214">
        <f t="shared" si="38"/>
        <v>4.7340000000000004E-3</v>
      </c>
      <c r="P86" s="214">
        <f t="shared" si="38"/>
        <v>3.3600000000000001E-3</v>
      </c>
      <c r="Q86" s="214">
        <f t="shared" si="38"/>
        <v>1.9068000000000002E-2</v>
      </c>
      <c r="R86" s="214">
        <f t="shared" si="38"/>
        <v>9.0767999999999995E-3</v>
      </c>
      <c r="S86" s="214">
        <f t="shared" si="38"/>
        <v>1.82988E-2</v>
      </c>
      <c r="T86" s="214">
        <f t="shared" si="36"/>
        <v>1.0198199999999999E-2</v>
      </c>
      <c r="U86" s="214">
        <f t="shared" si="36"/>
        <v>1.1309100000000001E-2</v>
      </c>
      <c r="V86" s="214">
        <f t="shared" si="36"/>
        <v>3.0287999999999999E-3</v>
      </c>
      <c r="W86" s="214">
        <f t="shared" ref="W86:AP91" si="42">IF(AND(MONTH($C86)-MONTH(W$5)=0,MOD((YEAR(W$5)-YEAR($C86)),3)=0),W85*(1+W$15),W85)</f>
        <v>3.1740000000000002E-3</v>
      </c>
      <c r="X86" s="214">
        <f t="shared" si="42"/>
        <v>3.1380000000000002E-3</v>
      </c>
      <c r="Y86" s="214">
        <f t="shared" si="42"/>
        <v>2.4510000000000001E-3</v>
      </c>
      <c r="Z86" s="214">
        <f t="shared" si="42"/>
        <v>5.2620000000000002E-3</v>
      </c>
      <c r="AA86" s="214">
        <f t="shared" si="42"/>
        <v>4.4999999999999997E-3</v>
      </c>
      <c r="AB86" s="214">
        <f t="shared" si="42"/>
        <v>4.5684000000000002E-3</v>
      </c>
      <c r="AC86" s="214">
        <f t="shared" si="42"/>
        <v>2.8080000000000002E-3</v>
      </c>
      <c r="AD86" s="214">
        <f t="shared" si="42"/>
        <v>1.5780000000000002E-3</v>
      </c>
      <c r="AE86" s="214">
        <f t="shared" si="42"/>
        <v>6.5556192749999992E-2</v>
      </c>
      <c r="AF86" s="214">
        <f t="shared" si="42"/>
        <v>4.8227770446643232E-2</v>
      </c>
      <c r="AG86" s="214">
        <f t="shared" si="42"/>
        <v>4.4545352730937494E-2</v>
      </c>
      <c r="AH86" s="214">
        <f t="shared" si="42"/>
        <v>2.8860000000000005E-3</v>
      </c>
      <c r="AI86" s="214">
        <f t="shared" si="42"/>
        <v>0</v>
      </c>
      <c r="AJ86" s="214">
        <f t="shared" si="42"/>
        <v>4.0140000000000002E-3</v>
      </c>
      <c r="AK86" s="214">
        <f t="shared" si="42"/>
        <v>0</v>
      </c>
      <c r="AL86" s="214">
        <f t="shared" si="42"/>
        <v>3.4164E-3</v>
      </c>
      <c r="AM86" s="214">
        <f t="shared" si="42"/>
        <v>4.1580000000000002E-3</v>
      </c>
      <c r="AN86" s="214">
        <f t="shared" si="42"/>
        <v>7.3764E-3</v>
      </c>
      <c r="AO86" s="214">
        <f t="shared" si="42"/>
        <v>5.8246800000000005E-3</v>
      </c>
      <c r="AP86" s="214">
        <f t="shared" si="42"/>
        <v>6.1612742884821416E-2</v>
      </c>
      <c r="AQ86" s="214">
        <f t="shared" si="40"/>
        <v>0</v>
      </c>
      <c r="AR86" s="214">
        <f t="shared" si="40"/>
        <v>7.4271599999999995E-3</v>
      </c>
      <c r="AS86" s="214">
        <f t="shared" si="40"/>
        <v>3.5639999999999999E-3</v>
      </c>
      <c r="AT86" s="214">
        <f t="shared" si="40"/>
        <v>3.4619999999999998E-3</v>
      </c>
      <c r="AU86" s="214">
        <f t="shared" si="40"/>
        <v>6.7080000000000004E-3</v>
      </c>
      <c r="AV86" s="214">
        <f t="shared" si="40"/>
        <v>6.6600000000000001E-3</v>
      </c>
      <c r="AW86" s="214">
        <f t="shared" si="41"/>
        <v>8.4180000000000001E-3</v>
      </c>
      <c r="AX86" s="214">
        <f t="shared" si="41"/>
        <v>5.1751845647321409E-2</v>
      </c>
      <c r="AY86" s="214">
        <f t="shared" si="41"/>
        <v>1.1856E-2</v>
      </c>
      <c r="AZ86" s="214">
        <f t="shared" si="41"/>
        <v>1.2239999999999999E-2</v>
      </c>
      <c r="BA86" s="214">
        <f t="shared" si="41"/>
        <v>5.7515842399999989E-2</v>
      </c>
      <c r="BB86" s="214">
        <f t="shared" si="41"/>
        <v>9.8427852999884838E-2</v>
      </c>
      <c r="BC86" s="214">
        <f t="shared" si="41"/>
        <v>2.6006473647321424E-2</v>
      </c>
      <c r="BD86" s="214">
        <f t="shared" si="41"/>
        <v>0.17694086733496328</v>
      </c>
      <c r="BE86" s="214">
        <f t="shared" si="41"/>
        <v>3.1716000000000005E-3</v>
      </c>
      <c r="BF86" s="214">
        <f t="shared" si="41"/>
        <v>1.8636E-2</v>
      </c>
      <c r="BG86" s="214">
        <f t="shared" si="41"/>
        <v>1.3846153846153847E-2</v>
      </c>
      <c r="BH86" s="214">
        <f t="shared" si="41"/>
        <v>2.3538000000000003E-2</v>
      </c>
      <c r="BI86" s="214">
        <f t="shared" si="41"/>
        <v>0</v>
      </c>
      <c r="BJ86" s="214">
        <f t="shared" si="41"/>
        <v>2.0712000000000001E-2</v>
      </c>
      <c r="BK86" s="214">
        <f t="shared" si="41"/>
        <v>9.6360000000000022E-3</v>
      </c>
      <c r="BL86" s="214">
        <f t="shared" si="41"/>
        <v>1.1201448960000001E-2</v>
      </c>
      <c r="BM86" s="214">
        <f t="shared" si="41"/>
        <v>6.3739871249999983E-2</v>
      </c>
      <c r="BN86" s="214">
        <f t="shared" si="41"/>
        <v>7.8499821428571426E-2</v>
      </c>
      <c r="BO86" s="214">
        <f t="shared" si="41"/>
        <v>4.1778000000000003E-2</v>
      </c>
      <c r="BP86" s="214">
        <f t="shared" si="41"/>
        <v>2.9531999999999999E-2</v>
      </c>
      <c r="BQ86" s="214">
        <f t="shared" si="41"/>
        <v>4.1460000000000004E-2</v>
      </c>
      <c r="BR86" s="214">
        <f t="shared" si="41"/>
        <v>3.01084E-2</v>
      </c>
      <c r="BS86" s="214">
        <f t="shared" si="37"/>
        <v>0</v>
      </c>
      <c r="BT86" s="214">
        <f t="shared" si="37"/>
        <v>0</v>
      </c>
      <c r="BU86" s="214">
        <f t="shared" si="37"/>
        <v>0</v>
      </c>
      <c r="BV86" s="214">
        <f t="shared" si="37"/>
        <v>0</v>
      </c>
      <c r="BW86" s="214">
        <f t="shared" si="37"/>
        <v>0</v>
      </c>
      <c r="BX86" s="214">
        <f t="shared" si="37"/>
        <v>0</v>
      </c>
      <c r="BY86" s="214">
        <f t="shared" si="37"/>
        <v>0</v>
      </c>
      <c r="BZ86" s="214">
        <f t="shared" si="37"/>
        <v>0</v>
      </c>
      <c r="CA86" s="295">
        <f t="shared" ref="CA86:CA149" si="43">SUM(D86:BZ86)</f>
        <v>1.5101067421459042</v>
      </c>
    </row>
    <row r="87" spans="2:79" s="159" customFormat="1" x14ac:dyDescent="0.25">
      <c r="B87" s="257">
        <f t="shared" ref="B87:B150" si="44">B86+1</f>
        <v>67</v>
      </c>
      <c r="C87" s="255">
        <f t="shared" ref="C87:C150" si="45">EOMONTH(C86,1)</f>
        <v>47330</v>
      </c>
      <c r="D87" s="214">
        <f t="shared" si="38"/>
        <v>0.14502285311999996</v>
      </c>
      <c r="E87" s="214">
        <f t="shared" si="38"/>
        <v>4.8763693454999979E-2</v>
      </c>
      <c r="F87" s="214">
        <f t="shared" si="38"/>
        <v>7.1423018884285691E-2</v>
      </c>
      <c r="G87" s="214">
        <f t="shared" si="38"/>
        <v>0</v>
      </c>
      <c r="H87" s="214">
        <f t="shared" si="38"/>
        <v>3.4380000000000001E-3</v>
      </c>
      <c r="I87" s="214">
        <f t="shared" si="38"/>
        <v>5.352E-3</v>
      </c>
      <c r="J87" s="214">
        <f t="shared" si="38"/>
        <v>5.7348E-3</v>
      </c>
      <c r="K87" s="214">
        <f t="shared" si="38"/>
        <v>5.9363999999999997E-3</v>
      </c>
      <c r="L87" s="214">
        <f t="shared" si="38"/>
        <v>3.9779999999999998E-3</v>
      </c>
      <c r="M87" s="214">
        <f t="shared" si="38"/>
        <v>4.9500000000000004E-3</v>
      </c>
      <c r="N87" s="214">
        <f t="shared" si="38"/>
        <v>4.50000036E-3</v>
      </c>
      <c r="O87" s="214">
        <f t="shared" si="38"/>
        <v>4.7340000000000004E-3</v>
      </c>
      <c r="P87" s="214">
        <f t="shared" si="38"/>
        <v>3.3600000000000001E-3</v>
      </c>
      <c r="Q87" s="214">
        <f t="shared" si="38"/>
        <v>1.9068000000000002E-2</v>
      </c>
      <c r="R87" s="214">
        <f t="shared" si="38"/>
        <v>9.0767999999999995E-3</v>
      </c>
      <c r="S87" s="214">
        <f t="shared" si="38"/>
        <v>1.82988E-2</v>
      </c>
      <c r="T87" s="214">
        <f t="shared" ref="P87:AQ98" si="46">IF(AND(MONTH($C87)-MONTH(T$5)=0,MOD((YEAR(T$5)-YEAR($C87)),3)=0),T86*(1+T$15),T86)</f>
        <v>1.0198199999999999E-2</v>
      </c>
      <c r="U87" s="214">
        <f t="shared" si="46"/>
        <v>1.1309100000000001E-2</v>
      </c>
      <c r="V87" s="214">
        <f t="shared" si="46"/>
        <v>3.0287999999999999E-3</v>
      </c>
      <c r="W87" s="214">
        <f t="shared" si="46"/>
        <v>3.1740000000000002E-3</v>
      </c>
      <c r="X87" s="214">
        <f t="shared" si="46"/>
        <v>3.1380000000000002E-3</v>
      </c>
      <c r="Y87" s="214">
        <f t="shared" si="46"/>
        <v>2.4510000000000001E-3</v>
      </c>
      <c r="Z87" s="214">
        <f t="shared" si="46"/>
        <v>5.2620000000000002E-3</v>
      </c>
      <c r="AA87" s="214">
        <f t="shared" si="46"/>
        <v>4.4999999999999997E-3</v>
      </c>
      <c r="AB87" s="214">
        <f t="shared" si="46"/>
        <v>4.5684000000000002E-3</v>
      </c>
      <c r="AC87" s="214">
        <f t="shared" si="46"/>
        <v>2.8080000000000002E-3</v>
      </c>
      <c r="AD87" s="214">
        <f t="shared" si="46"/>
        <v>1.5780000000000002E-3</v>
      </c>
      <c r="AE87" s="214">
        <f t="shared" si="46"/>
        <v>6.5556192749999992E-2</v>
      </c>
      <c r="AF87" s="214">
        <f t="shared" si="46"/>
        <v>4.8227770446643232E-2</v>
      </c>
      <c r="AG87" s="214">
        <f t="shared" si="46"/>
        <v>4.4545352730937494E-2</v>
      </c>
      <c r="AH87" s="214">
        <f t="shared" si="46"/>
        <v>2.8860000000000005E-3</v>
      </c>
      <c r="AI87" s="214">
        <f t="shared" si="46"/>
        <v>0</v>
      </c>
      <c r="AJ87" s="214">
        <f t="shared" si="46"/>
        <v>4.0140000000000002E-3</v>
      </c>
      <c r="AK87" s="214">
        <f t="shared" si="46"/>
        <v>0</v>
      </c>
      <c r="AL87" s="214">
        <f t="shared" si="46"/>
        <v>3.4164E-3</v>
      </c>
      <c r="AM87" s="214">
        <f t="shared" si="46"/>
        <v>4.1580000000000002E-3</v>
      </c>
      <c r="AN87" s="214">
        <f t="shared" si="42"/>
        <v>7.3764E-3</v>
      </c>
      <c r="AO87" s="214">
        <f t="shared" si="42"/>
        <v>5.8246800000000005E-3</v>
      </c>
      <c r="AP87" s="214">
        <f t="shared" si="42"/>
        <v>6.1612742884821416E-2</v>
      </c>
      <c r="AQ87" s="214">
        <f t="shared" si="40"/>
        <v>0</v>
      </c>
      <c r="AR87" s="214">
        <f t="shared" si="40"/>
        <v>7.4271599999999995E-3</v>
      </c>
      <c r="AS87" s="214">
        <f t="shared" si="40"/>
        <v>3.5639999999999999E-3</v>
      </c>
      <c r="AT87" s="214">
        <f t="shared" si="40"/>
        <v>3.4619999999999998E-3</v>
      </c>
      <c r="AU87" s="214">
        <f t="shared" si="40"/>
        <v>6.7080000000000004E-3</v>
      </c>
      <c r="AV87" s="214">
        <f t="shared" si="40"/>
        <v>6.6600000000000001E-3</v>
      </c>
      <c r="AW87" s="214">
        <f t="shared" si="41"/>
        <v>8.4180000000000001E-3</v>
      </c>
      <c r="AX87" s="214">
        <f t="shared" si="41"/>
        <v>5.1751845647321409E-2</v>
      </c>
      <c r="AY87" s="214">
        <f t="shared" si="41"/>
        <v>1.1856E-2</v>
      </c>
      <c r="AZ87" s="214">
        <f t="shared" si="41"/>
        <v>1.2239999999999999E-2</v>
      </c>
      <c r="BA87" s="214">
        <f t="shared" si="41"/>
        <v>5.7515842399999989E-2</v>
      </c>
      <c r="BB87" s="214">
        <f t="shared" si="41"/>
        <v>9.8427852999884838E-2</v>
      </c>
      <c r="BC87" s="214">
        <f t="shared" si="41"/>
        <v>2.6006473647321424E-2</v>
      </c>
      <c r="BD87" s="214">
        <f t="shared" si="41"/>
        <v>0.17694086733496328</v>
      </c>
      <c r="BE87" s="214">
        <f t="shared" si="41"/>
        <v>3.1716000000000005E-3</v>
      </c>
      <c r="BF87" s="214">
        <f t="shared" si="41"/>
        <v>1.8636E-2</v>
      </c>
      <c r="BG87" s="214">
        <f t="shared" si="41"/>
        <v>1.3846153846153847E-2</v>
      </c>
      <c r="BH87" s="214">
        <f t="shared" si="41"/>
        <v>2.3538000000000003E-2</v>
      </c>
      <c r="BI87" s="214">
        <f t="shared" si="41"/>
        <v>0</v>
      </c>
      <c r="BJ87" s="214">
        <f t="shared" si="41"/>
        <v>2.0712000000000001E-2</v>
      </c>
      <c r="BK87" s="214">
        <f t="shared" si="41"/>
        <v>9.6360000000000022E-3</v>
      </c>
      <c r="BL87" s="214">
        <f t="shared" si="41"/>
        <v>1.1201448960000001E-2</v>
      </c>
      <c r="BM87" s="214">
        <f t="shared" si="41"/>
        <v>6.3739871249999983E-2</v>
      </c>
      <c r="BN87" s="214">
        <f t="shared" si="41"/>
        <v>7.8499821428571426E-2</v>
      </c>
      <c r="BO87" s="214">
        <f t="shared" si="41"/>
        <v>4.1778000000000003E-2</v>
      </c>
      <c r="BP87" s="214">
        <f t="shared" si="41"/>
        <v>2.9531999999999999E-2</v>
      </c>
      <c r="BQ87" s="214">
        <f t="shared" si="41"/>
        <v>4.1460000000000004E-2</v>
      </c>
      <c r="BR87" s="214">
        <f t="shared" si="41"/>
        <v>3.01084E-2</v>
      </c>
      <c r="BS87" s="214">
        <f t="shared" si="37"/>
        <v>0</v>
      </c>
      <c r="BT87" s="214">
        <f t="shared" si="37"/>
        <v>0</v>
      </c>
      <c r="BU87" s="214">
        <f t="shared" si="37"/>
        <v>0</v>
      </c>
      <c r="BV87" s="214">
        <f t="shared" si="37"/>
        <v>0</v>
      </c>
      <c r="BW87" s="214">
        <f t="shared" si="37"/>
        <v>0</v>
      </c>
      <c r="BX87" s="214">
        <f t="shared" si="37"/>
        <v>0</v>
      </c>
      <c r="BY87" s="214">
        <f t="shared" si="37"/>
        <v>0</v>
      </c>
      <c r="BZ87" s="214">
        <f t="shared" si="37"/>
        <v>0</v>
      </c>
      <c r="CA87" s="295">
        <f t="shared" si="43"/>
        <v>1.5101067421459042</v>
      </c>
    </row>
    <row r="88" spans="2:79" s="159" customFormat="1" x14ac:dyDescent="0.25">
      <c r="B88" s="257">
        <f t="shared" si="44"/>
        <v>68</v>
      </c>
      <c r="C88" s="255">
        <f t="shared" si="45"/>
        <v>47361</v>
      </c>
      <c r="D88" s="214">
        <f t="shared" si="38"/>
        <v>0.14502285311999996</v>
      </c>
      <c r="E88" s="214">
        <f t="shared" si="38"/>
        <v>4.8763693454999979E-2</v>
      </c>
      <c r="F88" s="214">
        <f t="shared" si="38"/>
        <v>7.1423018884285691E-2</v>
      </c>
      <c r="G88" s="214">
        <f t="shared" si="38"/>
        <v>0</v>
      </c>
      <c r="H88" s="214">
        <f t="shared" si="38"/>
        <v>3.4380000000000001E-3</v>
      </c>
      <c r="I88" s="214">
        <f t="shared" si="38"/>
        <v>5.352E-3</v>
      </c>
      <c r="J88" s="214">
        <f t="shared" si="38"/>
        <v>5.7348E-3</v>
      </c>
      <c r="K88" s="214">
        <f t="shared" si="38"/>
        <v>5.9363999999999997E-3</v>
      </c>
      <c r="L88" s="214">
        <f t="shared" si="38"/>
        <v>3.9779999999999998E-3</v>
      </c>
      <c r="M88" s="214">
        <f t="shared" si="38"/>
        <v>4.9500000000000004E-3</v>
      </c>
      <c r="N88" s="214">
        <f t="shared" si="38"/>
        <v>4.50000036E-3</v>
      </c>
      <c r="O88" s="214">
        <f t="shared" si="38"/>
        <v>4.7340000000000004E-3</v>
      </c>
      <c r="P88" s="214">
        <f t="shared" si="46"/>
        <v>3.3600000000000001E-3</v>
      </c>
      <c r="Q88" s="214">
        <f t="shared" si="46"/>
        <v>1.9068000000000002E-2</v>
      </c>
      <c r="R88" s="214">
        <f t="shared" si="46"/>
        <v>9.0767999999999995E-3</v>
      </c>
      <c r="S88" s="214">
        <f t="shared" si="46"/>
        <v>1.82988E-2</v>
      </c>
      <c r="T88" s="214">
        <f t="shared" si="46"/>
        <v>1.0198199999999999E-2</v>
      </c>
      <c r="U88" s="214">
        <f t="shared" si="46"/>
        <v>1.1309100000000001E-2</v>
      </c>
      <c r="V88" s="214">
        <f t="shared" si="46"/>
        <v>3.0287999999999999E-3</v>
      </c>
      <c r="W88" s="214">
        <f t="shared" si="46"/>
        <v>3.1740000000000002E-3</v>
      </c>
      <c r="X88" s="214">
        <f t="shared" si="46"/>
        <v>3.1380000000000002E-3</v>
      </c>
      <c r="Y88" s="214">
        <f t="shared" si="46"/>
        <v>2.4510000000000001E-3</v>
      </c>
      <c r="Z88" s="214">
        <f t="shared" si="46"/>
        <v>5.2620000000000002E-3</v>
      </c>
      <c r="AA88" s="214">
        <f t="shared" si="46"/>
        <v>4.4999999999999997E-3</v>
      </c>
      <c r="AB88" s="214">
        <f t="shared" si="46"/>
        <v>4.5684000000000002E-3</v>
      </c>
      <c r="AC88" s="214">
        <f t="shared" si="46"/>
        <v>2.8080000000000002E-3</v>
      </c>
      <c r="AD88" s="214">
        <f t="shared" si="46"/>
        <v>1.5780000000000002E-3</v>
      </c>
      <c r="AE88" s="214">
        <f t="shared" si="46"/>
        <v>6.5556192749999992E-2</v>
      </c>
      <c r="AF88" s="214">
        <f t="shared" si="46"/>
        <v>4.8227770446643232E-2</v>
      </c>
      <c r="AG88" s="214">
        <f t="shared" si="46"/>
        <v>4.4545352730937494E-2</v>
      </c>
      <c r="AH88" s="214">
        <f t="shared" si="46"/>
        <v>2.8860000000000005E-3</v>
      </c>
      <c r="AI88" s="214">
        <f t="shared" si="46"/>
        <v>0</v>
      </c>
      <c r="AJ88" s="214">
        <f t="shared" si="46"/>
        <v>4.0140000000000002E-3</v>
      </c>
      <c r="AK88" s="214">
        <f t="shared" si="46"/>
        <v>0</v>
      </c>
      <c r="AL88" s="214">
        <f t="shared" si="46"/>
        <v>3.4164E-3</v>
      </c>
      <c r="AM88" s="214">
        <f t="shared" si="46"/>
        <v>4.1580000000000002E-3</v>
      </c>
      <c r="AN88" s="214">
        <f t="shared" si="42"/>
        <v>7.3764E-3</v>
      </c>
      <c r="AO88" s="214">
        <f t="shared" si="42"/>
        <v>5.8246800000000005E-3</v>
      </c>
      <c r="AP88" s="214">
        <f t="shared" si="42"/>
        <v>6.1612742884821416E-2</v>
      </c>
      <c r="AQ88" s="214">
        <f t="shared" si="40"/>
        <v>0</v>
      </c>
      <c r="AR88" s="214">
        <f t="shared" si="40"/>
        <v>7.4271599999999995E-3</v>
      </c>
      <c r="AS88" s="214">
        <f t="shared" si="40"/>
        <v>3.5639999999999999E-3</v>
      </c>
      <c r="AT88" s="214">
        <f t="shared" si="40"/>
        <v>3.4619999999999998E-3</v>
      </c>
      <c r="AU88" s="214">
        <f t="shared" si="40"/>
        <v>6.7080000000000004E-3</v>
      </c>
      <c r="AV88" s="214">
        <f t="shared" si="40"/>
        <v>6.6600000000000001E-3</v>
      </c>
      <c r="AW88" s="214">
        <f t="shared" si="41"/>
        <v>8.4180000000000001E-3</v>
      </c>
      <c r="AX88" s="214">
        <f t="shared" si="41"/>
        <v>5.1751845647321409E-2</v>
      </c>
      <c r="AY88" s="214">
        <f t="shared" si="41"/>
        <v>1.1856E-2</v>
      </c>
      <c r="AZ88" s="214">
        <f t="shared" si="41"/>
        <v>1.2239999999999999E-2</v>
      </c>
      <c r="BA88" s="214">
        <f t="shared" si="41"/>
        <v>5.7515842399999989E-2</v>
      </c>
      <c r="BB88" s="214">
        <f t="shared" si="41"/>
        <v>9.8427852999884838E-2</v>
      </c>
      <c r="BC88" s="214">
        <f t="shared" si="41"/>
        <v>2.6006473647321424E-2</v>
      </c>
      <c r="BD88" s="214">
        <f t="shared" si="41"/>
        <v>0.17694086733496328</v>
      </c>
      <c r="BE88" s="214">
        <f t="shared" si="41"/>
        <v>3.1716000000000005E-3</v>
      </c>
      <c r="BF88" s="214">
        <f t="shared" si="41"/>
        <v>1.8636E-2</v>
      </c>
      <c r="BG88" s="214">
        <f t="shared" si="41"/>
        <v>1.3846153846153847E-2</v>
      </c>
      <c r="BH88" s="214">
        <f t="shared" si="41"/>
        <v>2.3538000000000003E-2</v>
      </c>
      <c r="BI88" s="214">
        <f t="shared" si="41"/>
        <v>0</v>
      </c>
      <c r="BJ88" s="214">
        <f t="shared" si="41"/>
        <v>2.0712000000000001E-2</v>
      </c>
      <c r="BK88" s="214">
        <f t="shared" si="41"/>
        <v>9.6360000000000022E-3</v>
      </c>
      <c r="BL88" s="214">
        <f t="shared" si="41"/>
        <v>1.1201448960000001E-2</v>
      </c>
      <c r="BM88" s="214">
        <f t="shared" si="41"/>
        <v>6.3739871249999983E-2</v>
      </c>
      <c r="BN88" s="214">
        <f t="shared" si="41"/>
        <v>7.8499821428571426E-2</v>
      </c>
      <c r="BO88" s="214">
        <f t="shared" si="41"/>
        <v>4.1778000000000003E-2</v>
      </c>
      <c r="BP88" s="214">
        <f t="shared" si="41"/>
        <v>2.9531999999999999E-2</v>
      </c>
      <c r="BQ88" s="214">
        <f t="shared" si="41"/>
        <v>4.1460000000000004E-2</v>
      </c>
      <c r="BR88" s="214">
        <f t="shared" si="41"/>
        <v>3.01084E-2</v>
      </c>
      <c r="BS88" s="214">
        <f t="shared" si="37"/>
        <v>0</v>
      </c>
      <c r="BT88" s="214">
        <f t="shared" si="37"/>
        <v>0</v>
      </c>
      <c r="BU88" s="214">
        <f t="shared" si="37"/>
        <v>0</v>
      </c>
      <c r="BV88" s="214">
        <f t="shared" si="37"/>
        <v>0</v>
      </c>
      <c r="BW88" s="214">
        <f t="shared" si="37"/>
        <v>0</v>
      </c>
      <c r="BX88" s="214">
        <f t="shared" si="37"/>
        <v>0</v>
      </c>
      <c r="BY88" s="214">
        <f t="shared" si="37"/>
        <v>0</v>
      </c>
      <c r="BZ88" s="214">
        <f t="shared" si="37"/>
        <v>0</v>
      </c>
      <c r="CA88" s="295">
        <f t="shared" si="43"/>
        <v>1.5101067421459042</v>
      </c>
    </row>
    <row r="89" spans="2:79" s="159" customFormat="1" x14ac:dyDescent="0.25">
      <c r="B89" s="257">
        <f t="shared" si="44"/>
        <v>69</v>
      </c>
      <c r="C89" s="255">
        <f t="shared" si="45"/>
        <v>47391</v>
      </c>
      <c r="D89" s="214">
        <f t="shared" si="38"/>
        <v>0.14502285311999996</v>
      </c>
      <c r="E89" s="214">
        <f t="shared" si="38"/>
        <v>4.8763693454999979E-2</v>
      </c>
      <c r="F89" s="214">
        <f t="shared" si="38"/>
        <v>7.1423018884285691E-2</v>
      </c>
      <c r="G89" s="214">
        <f t="shared" si="38"/>
        <v>0</v>
      </c>
      <c r="H89" s="214">
        <f t="shared" si="38"/>
        <v>3.4380000000000001E-3</v>
      </c>
      <c r="I89" s="214">
        <f t="shared" si="38"/>
        <v>5.352E-3</v>
      </c>
      <c r="J89" s="214">
        <f t="shared" si="38"/>
        <v>5.7348E-3</v>
      </c>
      <c r="K89" s="214">
        <f t="shared" si="38"/>
        <v>5.9363999999999997E-3</v>
      </c>
      <c r="L89" s="214">
        <f t="shared" si="38"/>
        <v>3.9779999999999998E-3</v>
      </c>
      <c r="M89" s="214">
        <f t="shared" si="38"/>
        <v>4.9500000000000004E-3</v>
      </c>
      <c r="N89" s="214">
        <f t="shared" si="38"/>
        <v>4.50000036E-3</v>
      </c>
      <c r="O89" s="214">
        <f t="shared" si="38"/>
        <v>4.7340000000000004E-3</v>
      </c>
      <c r="P89" s="214">
        <f t="shared" si="38"/>
        <v>3.3600000000000001E-3</v>
      </c>
      <c r="Q89" s="214">
        <f t="shared" si="38"/>
        <v>1.9068000000000002E-2</v>
      </c>
      <c r="R89" s="214">
        <f t="shared" si="38"/>
        <v>9.0767999999999995E-3</v>
      </c>
      <c r="S89" s="214">
        <f t="shared" si="38"/>
        <v>1.82988E-2</v>
      </c>
      <c r="T89" s="214">
        <f t="shared" si="46"/>
        <v>1.0198199999999999E-2</v>
      </c>
      <c r="U89" s="214">
        <f t="shared" si="46"/>
        <v>1.1309100000000001E-2</v>
      </c>
      <c r="V89" s="214">
        <f t="shared" si="46"/>
        <v>3.0287999999999999E-3</v>
      </c>
      <c r="W89" s="214">
        <f t="shared" si="46"/>
        <v>3.1740000000000002E-3</v>
      </c>
      <c r="X89" s="214">
        <f t="shared" si="46"/>
        <v>3.1380000000000002E-3</v>
      </c>
      <c r="Y89" s="214">
        <f t="shared" si="46"/>
        <v>2.4510000000000001E-3</v>
      </c>
      <c r="Z89" s="214">
        <f t="shared" si="46"/>
        <v>5.2620000000000002E-3</v>
      </c>
      <c r="AA89" s="214">
        <f t="shared" si="46"/>
        <v>4.4999999999999997E-3</v>
      </c>
      <c r="AB89" s="214">
        <f t="shared" si="46"/>
        <v>4.5684000000000002E-3</v>
      </c>
      <c r="AC89" s="214">
        <f t="shared" si="46"/>
        <v>2.8080000000000002E-3</v>
      </c>
      <c r="AD89" s="214">
        <f t="shared" si="46"/>
        <v>1.5780000000000002E-3</v>
      </c>
      <c r="AE89" s="214">
        <f t="shared" si="46"/>
        <v>6.5556192749999992E-2</v>
      </c>
      <c r="AF89" s="214">
        <f t="shared" si="46"/>
        <v>4.8227770446643232E-2</v>
      </c>
      <c r="AG89" s="214">
        <f t="shared" si="46"/>
        <v>4.4545352730937494E-2</v>
      </c>
      <c r="AH89" s="214">
        <f t="shared" si="46"/>
        <v>2.8860000000000005E-3</v>
      </c>
      <c r="AI89" s="214">
        <f t="shared" si="46"/>
        <v>0</v>
      </c>
      <c r="AJ89" s="214">
        <f t="shared" si="46"/>
        <v>4.0140000000000002E-3</v>
      </c>
      <c r="AK89" s="214">
        <f t="shared" si="46"/>
        <v>0</v>
      </c>
      <c r="AL89" s="214">
        <f t="shared" si="46"/>
        <v>3.4164E-3</v>
      </c>
      <c r="AM89" s="214">
        <f t="shared" si="46"/>
        <v>4.1580000000000002E-3</v>
      </c>
      <c r="AN89" s="214">
        <f t="shared" si="42"/>
        <v>7.3764E-3</v>
      </c>
      <c r="AO89" s="214">
        <f t="shared" si="42"/>
        <v>5.8246800000000005E-3</v>
      </c>
      <c r="AP89" s="214">
        <f t="shared" si="42"/>
        <v>6.1612742884821416E-2</v>
      </c>
      <c r="AQ89" s="214">
        <f t="shared" si="40"/>
        <v>0</v>
      </c>
      <c r="AR89" s="214">
        <f t="shared" si="40"/>
        <v>7.4271599999999995E-3</v>
      </c>
      <c r="AS89" s="214">
        <f t="shared" si="40"/>
        <v>3.5639999999999999E-3</v>
      </c>
      <c r="AT89" s="214">
        <f t="shared" si="40"/>
        <v>3.4619999999999998E-3</v>
      </c>
      <c r="AU89" s="214">
        <f t="shared" si="40"/>
        <v>6.7080000000000004E-3</v>
      </c>
      <c r="AV89" s="214">
        <f t="shared" si="40"/>
        <v>6.6600000000000001E-3</v>
      </c>
      <c r="AW89" s="214">
        <f t="shared" si="41"/>
        <v>8.4180000000000001E-3</v>
      </c>
      <c r="AX89" s="214">
        <f t="shared" si="41"/>
        <v>5.1751845647321409E-2</v>
      </c>
      <c r="AY89" s="214">
        <f t="shared" si="41"/>
        <v>1.1856E-2</v>
      </c>
      <c r="AZ89" s="214">
        <f t="shared" si="41"/>
        <v>1.2239999999999999E-2</v>
      </c>
      <c r="BA89" s="214">
        <f t="shared" si="41"/>
        <v>5.7515842399999989E-2</v>
      </c>
      <c r="BB89" s="214">
        <f t="shared" si="41"/>
        <v>9.8427852999884838E-2</v>
      </c>
      <c r="BC89" s="214">
        <f t="shared" si="41"/>
        <v>2.6006473647321424E-2</v>
      </c>
      <c r="BD89" s="214">
        <f t="shared" si="41"/>
        <v>0.17694086733496328</v>
      </c>
      <c r="BE89" s="214">
        <f t="shared" si="41"/>
        <v>3.1716000000000005E-3</v>
      </c>
      <c r="BF89" s="214">
        <f t="shared" si="41"/>
        <v>1.8636E-2</v>
      </c>
      <c r="BG89" s="214">
        <f t="shared" si="41"/>
        <v>1.3846153846153847E-2</v>
      </c>
      <c r="BH89" s="214">
        <f t="shared" si="41"/>
        <v>2.3538000000000003E-2</v>
      </c>
      <c r="BI89" s="214">
        <f t="shared" si="41"/>
        <v>0</v>
      </c>
      <c r="BJ89" s="214">
        <f t="shared" si="41"/>
        <v>2.0712000000000001E-2</v>
      </c>
      <c r="BK89" s="214">
        <f t="shared" si="41"/>
        <v>9.6360000000000022E-3</v>
      </c>
      <c r="BL89" s="214">
        <f t="shared" si="41"/>
        <v>1.1201448960000001E-2</v>
      </c>
      <c r="BM89" s="214">
        <f t="shared" si="41"/>
        <v>6.3739871249999983E-2</v>
      </c>
      <c r="BN89" s="214">
        <f t="shared" si="41"/>
        <v>7.8499821428571426E-2</v>
      </c>
      <c r="BO89" s="214">
        <f t="shared" si="41"/>
        <v>4.1778000000000003E-2</v>
      </c>
      <c r="BP89" s="214">
        <f t="shared" si="41"/>
        <v>2.9531999999999999E-2</v>
      </c>
      <c r="BQ89" s="214">
        <f t="shared" si="41"/>
        <v>4.1460000000000004E-2</v>
      </c>
      <c r="BR89" s="214">
        <f t="shared" si="41"/>
        <v>3.01084E-2</v>
      </c>
      <c r="BS89" s="214">
        <f t="shared" si="37"/>
        <v>0</v>
      </c>
      <c r="BT89" s="214">
        <f t="shared" si="37"/>
        <v>0</v>
      </c>
      <c r="BU89" s="214">
        <f t="shared" si="37"/>
        <v>0</v>
      </c>
      <c r="BV89" s="214">
        <f t="shared" si="37"/>
        <v>0</v>
      </c>
      <c r="BW89" s="214">
        <f t="shared" si="37"/>
        <v>0</v>
      </c>
      <c r="BX89" s="214">
        <f t="shared" si="37"/>
        <v>0</v>
      </c>
      <c r="BY89" s="214">
        <f t="shared" si="37"/>
        <v>0</v>
      </c>
      <c r="BZ89" s="214">
        <f t="shared" si="37"/>
        <v>0</v>
      </c>
      <c r="CA89" s="295">
        <f t="shared" si="43"/>
        <v>1.5101067421459042</v>
      </c>
    </row>
    <row r="90" spans="2:79" s="159" customFormat="1" x14ac:dyDescent="0.25">
      <c r="B90" s="257">
        <f t="shared" si="44"/>
        <v>70</v>
      </c>
      <c r="C90" s="255">
        <f t="shared" si="45"/>
        <v>47422</v>
      </c>
      <c r="D90" s="214">
        <f t="shared" si="38"/>
        <v>0.14502285311999996</v>
      </c>
      <c r="E90" s="214">
        <f t="shared" si="38"/>
        <v>4.8763693454999979E-2</v>
      </c>
      <c r="F90" s="214">
        <f t="shared" si="38"/>
        <v>7.1423018884285691E-2</v>
      </c>
      <c r="G90" s="214">
        <f t="shared" si="38"/>
        <v>0</v>
      </c>
      <c r="H90" s="214">
        <f t="shared" si="38"/>
        <v>3.4380000000000001E-3</v>
      </c>
      <c r="I90" s="214">
        <f t="shared" si="38"/>
        <v>5.352E-3</v>
      </c>
      <c r="J90" s="214">
        <f t="shared" si="38"/>
        <v>5.7348E-3</v>
      </c>
      <c r="K90" s="214">
        <f t="shared" si="38"/>
        <v>5.9363999999999997E-3</v>
      </c>
      <c r="L90" s="214">
        <f t="shared" si="38"/>
        <v>3.9779999999999998E-3</v>
      </c>
      <c r="M90" s="214">
        <f t="shared" si="38"/>
        <v>4.9500000000000004E-3</v>
      </c>
      <c r="N90" s="214">
        <f t="shared" si="38"/>
        <v>4.50000036E-3</v>
      </c>
      <c r="O90" s="214">
        <f t="shared" si="38"/>
        <v>4.7340000000000004E-3</v>
      </c>
      <c r="P90" s="214">
        <f t="shared" si="38"/>
        <v>3.3600000000000001E-3</v>
      </c>
      <c r="Q90" s="214">
        <f t="shared" si="46"/>
        <v>1.9068000000000002E-2</v>
      </c>
      <c r="R90" s="214">
        <f t="shared" si="46"/>
        <v>9.0767999999999995E-3</v>
      </c>
      <c r="S90" s="214">
        <f t="shared" si="46"/>
        <v>1.82988E-2</v>
      </c>
      <c r="T90" s="214">
        <f t="shared" si="46"/>
        <v>1.0198199999999999E-2</v>
      </c>
      <c r="U90" s="214">
        <f t="shared" si="46"/>
        <v>1.1309100000000001E-2</v>
      </c>
      <c r="V90" s="214">
        <f t="shared" si="46"/>
        <v>3.0287999999999999E-3</v>
      </c>
      <c r="W90" s="214">
        <f t="shared" si="46"/>
        <v>3.1740000000000002E-3</v>
      </c>
      <c r="X90" s="214">
        <f t="shared" si="46"/>
        <v>3.1380000000000002E-3</v>
      </c>
      <c r="Y90" s="214">
        <f t="shared" si="46"/>
        <v>2.4510000000000001E-3</v>
      </c>
      <c r="Z90" s="214">
        <f t="shared" si="46"/>
        <v>5.2620000000000002E-3</v>
      </c>
      <c r="AA90" s="214">
        <f t="shared" si="46"/>
        <v>4.4999999999999997E-3</v>
      </c>
      <c r="AB90" s="214">
        <f t="shared" si="46"/>
        <v>4.5684000000000002E-3</v>
      </c>
      <c r="AC90" s="214">
        <f t="shared" si="46"/>
        <v>2.8080000000000002E-3</v>
      </c>
      <c r="AD90" s="214">
        <f t="shared" si="46"/>
        <v>1.5780000000000002E-3</v>
      </c>
      <c r="AE90" s="214">
        <f t="shared" si="46"/>
        <v>6.5556192749999992E-2</v>
      </c>
      <c r="AF90" s="214">
        <f t="shared" si="46"/>
        <v>4.8227770446643232E-2</v>
      </c>
      <c r="AG90" s="214">
        <f t="shared" si="46"/>
        <v>4.4545352730937494E-2</v>
      </c>
      <c r="AH90" s="214">
        <f t="shared" si="46"/>
        <v>2.8860000000000005E-3</v>
      </c>
      <c r="AI90" s="214">
        <f t="shared" si="46"/>
        <v>0</v>
      </c>
      <c r="AJ90" s="214">
        <f t="shared" si="46"/>
        <v>4.0140000000000002E-3</v>
      </c>
      <c r="AK90" s="214">
        <f t="shared" si="46"/>
        <v>0</v>
      </c>
      <c r="AL90" s="214">
        <f t="shared" si="46"/>
        <v>3.4164E-3</v>
      </c>
      <c r="AM90" s="214">
        <f t="shared" si="46"/>
        <v>4.1580000000000002E-3</v>
      </c>
      <c r="AN90" s="214">
        <f t="shared" si="42"/>
        <v>7.3764E-3</v>
      </c>
      <c r="AO90" s="214">
        <f t="shared" si="42"/>
        <v>5.8246800000000005E-3</v>
      </c>
      <c r="AP90" s="214">
        <f t="shared" si="42"/>
        <v>6.1612742884821416E-2</v>
      </c>
      <c r="AQ90" s="214">
        <f t="shared" si="40"/>
        <v>0</v>
      </c>
      <c r="AR90" s="214">
        <f t="shared" si="40"/>
        <v>7.4271599999999995E-3</v>
      </c>
      <c r="AS90" s="214">
        <f t="shared" si="40"/>
        <v>3.5639999999999999E-3</v>
      </c>
      <c r="AT90" s="214">
        <f t="shared" si="40"/>
        <v>3.4619999999999998E-3</v>
      </c>
      <c r="AU90" s="214">
        <f t="shared" si="40"/>
        <v>6.7080000000000004E-3</v>
      </c>
      <c r="AV90" s="214">
        <f t="shared" si="40"/>
        <v>6.6600000000000001E-3</v>
      </c>
      <c r="AW90" s="214">
        <f t="shared" si="41"/>
        <v>8.4180000000000001E-3</v>
      </c>
      <c r="AX90" s="214">
        <f t="shared" si="41"/>
        <v>5.1751845647321409E-2</v>
      </c>
      <c r="AY90" s="214">
        <f t="shared" si="41"/>
        <v>1.1856E-2</v>
      </c>
      <c r="AZ90" s="214">
        <f t="shared" si="41"/>
        <v>1.2239999999999999E-2</v>
      </c>
      <c r="BA90" s="214">
        <f t="shared" si="41"/>
        <v>5.7515842399999989E-2</v>
      </c>
      <c r="BB90" s="214">
        <f t="shared" si="41"/>
        <v>9.8427852999884838E-2</v>
      </c>
      <c r="BC90" s="214">
        <f t="shared" si="41"/>
        <v>2.6006473647321424E-2</v>
      </c>
      <c r="BD90" s="214">
        <f t="shared" si="41"/>
        <v>0.17694086733496328</v>
      </c>
      <c r="BE90" s="214">
        <f t="shared" si="41"/>
        <v>3.1716000000000005E-3</v>
      </c>
      <c r="BF90" s="214">
        <f t="shared" si="41"/>
        <v>1.8636E-2</v>
      </c>
      <c r="BG90" s="214">
        <f t="shared" si="41"/>
        <v>1.3846153846153847E-2</v>
      </c>
      <c r="BH90" s="214">
        <f t="shared" si="41"/>
        <v>2.3538000000000003E-2</v>
      </c>
      <c r="BI90" s="214">
        <f t="shared" si="41"/>
        <v>0</v>
      </c>
      <c r="BJ90" s="214">
        <f t="shared" si="41"/>
        <v>2.0712000000000001E-2</v>
      </c>
      <c r="BK90" s="214">
        <f t="shared" si="41"/>
        <v>9.6360000000000022E-3</v>
      </c>
      <c r="BL90" s="214">
        <f t="shared" si="41"/>
        <v>1.1201448960000001E-2</v>
      </c>
      <c r="BM90" s="214">
        <f t="shared" si="41"/>
        <v>6.3739871249999983E-2</v>
      </c>
      <c r="BN90" s="214">
        <f t="shared" si="41"/>
        <v>7.8499821428571426E-2</v>
      </c>
      <c r="BO90" s="214">
        <f t="shared" si="41"/>
        <v>4.1778000000000003E-2</v>
      </c>
      <c r="BP90" s="214">
        <f t="shared" si="41"/>
        <v>2.9531999999999999E-2</v>
      </c>
      <c r="BQ90" s="214">
        <f t="shared" si="41"/>
        <v>4.1460000000000004E-2</v>
      </c>
      <c r="BR90" s="214">
        <f t="shared" si="41"/>
        <v>3.01084E-2</v>
      </c>
      <c r="BS90" s="214">
        <f t="shared" ref="BR90:BZ105" si="47">IF(AND(MONTH($C90)-MONTH(BS$5)=0,MOD((YEAR(BS$5)-YEAR($C90)),3)=0),BS89*(1+BS$15),BS89)</f>
        <v>0</v>
      </c>
      <c r="BT90" s="214">
        <f t="shared" si="47"/>
        <v>0</v>
      </c>
      <c r="BU90" s="214">
        <f t="shared" si="47"/>
        <v>0</v>
      </c>
      <c r="BV90" s="214">
        <f t="shared" si="47"/>
        <v>0</v>
      </c>
      <c r="BW90" s="214">
        <f t="shared" si="47"/>
        <v>0</v>
      </c>
      <c r="BX90" s="214">
        <f t="shared" si="47"/>
        <v>0</v>
      </c>
      <c r="BY90" s="214">
        <f t="shared" si="47"/>
        <v>0</v>
      </c>
      <c r="BZ90" s="214">
        <f t="shared" si="47"/>
        <v>0</v>
      </c>
      <c r="CA90" s="295">
        <f t="shared" si="43"/>
        <v>1.5101067421459042</v>
      </c>
    </row>
    <row r="91" spans="2:79" s="159" customFormat="1" x14ac:dyDescent="0.25">
      <c r="B91" s="257">
        <f t="shared" si="44"/>
        <v>71</v>
      </c>
      <c r="C91" s="255">
        <f t="shared" si="45"/>
        <v>47452</v>
      </c>
      <c r="D91" s="214">
        <f t="shared" ref="D91:P106" si="48">IF(AND(MONTH($C91)-MONTH(D$5)=0,MOD((YEAR(D$5)-YEAR($C91)),3)=0),D90*(1+D$15),D90)</f>
        <v>0.14502285311999996</v>
      </c>
      <c r="E91" s="214">
        <f t="shared" si="48"/>
        <v>4.8763693454999979E-2</v>
      </c>
      <c r="F91" s="214">
        <f t="shared" si="48"/>
        <v>7.1423018884285691E-2</v>
      </c>
      <c r="G91" s="214">
        <f t="shared" si="48"/>
        <v>0</v>
      </c>
      <c r="H91" s="214">
        <f t="shared" si="48"/>
        <v>3.4380000000000001E-3</v>
      </c>
      <c r="I91" s="214">
        <f t="shared" si="48"/>
        <v>5.352E-3</v>
      </c>
      <c r="J91" s="214">
        <f t="shared" si="48"/>
        <v>5.7348E-3</v>
      </c>
      <c r="K91" s="214">
        <f t="shared" si="48"/>
        <v>5.9363999999999997E-3</v>
      </c>
      <c r="L91" s="214">
        <f t="shared" si="48"/>
        <v>3.9779999999999998E-3</v>
      </c>
      <c r="M91" s="214">
        <f t="shared" si="48"/>
        <v>4.9500000000000004E-3</v>
      </c>
      <c r="N91" s="214">
        <f t="shared" si="48"/>
        <v>4.50000036E-3</v>
      </c>
      <c r="O91" s="214">
        <f t="shared" si="48"/>
        <v>4.7340000000000004E-3</v>
      </c>
      <c r="P91" s="214">
        <f t="shared" si="48"/>
        <v>3.3600000000000001E-3</v>
      </c>
      <c r="Q91" s="214">
        <f t="shared" si="46"/>
        <v>1.9068000000000002E-2</v>
      </c>
      <c r="R91" s="214">
        <f t="shared" si="46"/>
        <v>9.0767999999999995E-3</v>
      </c>
      <c r="S91" s="214">
        <f t="shared" si="46"/>
        <v>1.82988E-2</v>
      </c>
      <c r="T91" s="214">
        <f t="shared" si="46"/>
        <v>1.0198199999999999E-2</v>
      </c>
      <c r="U91" s="214">
        <f t="shared" si="46"/>
        <v>1.1309100000000001E-2</v>
      </c>
      <c r="V91" s="214">
        <f t="shared" si="46"/>
        <v>3.0287999999999999E-3</v>
      </c>
      <c r="W91" s="214">
        <f t="shared" si="46"/>
        <v>3.1740000000000002E-3</v>
      </c>
      <c r="X91" s="214">
        <f t="shared" si="46"/>
        <v>3.1380000000000002E-3</v>
      </c>
      <c r="Y91" s="214">
        <f t="shared" si="46"/>
        <v>2.4510000000000001E-3</v>
      </c>
      <c r="Z91" s="214">
        <f t="shared" si="46"/>
        <v>5.2620000000000002E-3</v>
      </c>
      <c r="AA91" s="214">
        <f t="shared" si="46"/>
        <v>4.4999999999999997E-3</v>
      </c>
      <c r="AB91" s="214">
        <f t="shared" si="46"/>
        <v>4.5684000000000002E-3</v>
      </c>
      <c r="AC91" s="214">
        <f t="shared" si="46"/>
        <v>2.8080000000000002E-3</v>
      </c>
      <c r="AD91" s="214">
        <f t="shared" si="46"/>
        <v>1.5780000000000002E-3</v>
      </c>
      <c r="AE91" s="214">
        <f t="shared" si="46"/>
        <v>6.5556192749999992E-2</v>
      </c>
      <c r="AF91" s="214">
        <f t="shared" si="46"/>
        <v>4.8227770446643232E-2</v>
      </c>
      <c r="AG91" s="214">
        <f t="shared" si="46"/>
        <v>4.4545352730937494E-2</v>
      </c>
      <c r="AH91" s="214">
        <f t="shared" si="46"/>
        <v>2.8860000000000005E-3</v>
      </c>
      <c r="AI91" s="214">
        <f t="shared" si="46"/>
        <v>0</v>
      </c>
      <c r="AJ91" s="214">
        <f t="shared" si="46"/>
        <v>4.0140000000000002E-3</v>
      </c>
      <c r="AK91" s="214">
        <f t="shared" si="46"/>
        <v>0</v>
      </c>
      <c r="AL91" s="214">
        <f t="shared" si="46"/>
        <v>3.4164E-3</v>
      </c>
      <c r="AM91" s="214">
        <f t="shared" si="46"/>
        <v>4.1580000000000002E-3</v>
      </c>
      <c r="AN91" s="214">
        <f t="shared" si="42"/>
        <v>7.3764E-3</v>
      </c>
      <c r="AO91" s="214">
        <f t="shared" si="42"/>
        <v>5.8246800000000005E-3</v>
      </c>
      <c r="AP91" s="214">
        <f t="shared" si="42"/>
        <v>6.1612742884821416E-2</v>
      </c>
      <c r="AQ91" s="214">
        <f t="shared" si="40"/>
        <v>0</v>
      </c>
      <c r="AR91" s="214">
        <f t="shared" si="40"/>
        <v>7.4271599999999995E-3</v>
      </c>
      <c r="AS91" s="214">
        <f t="shared" si="40"/>
        <v>3.5639999999999999E-3</v>
      </c>
      <c r="AT91" s="214">
        <f t="shared" si="40"/>
        <v>3.4619999999999998E-3</v>
      </c>
      <c r="AU91" s="214">
        <f t="shared" si="40"/>
        <v>6.7080000000000004E-3</v>
      </c>
      <c r="AV91" s="214">
        <f t="shared" si="40"/>
        <v>6.6600000000000001E-3</v>
      </c>
      <c r="AW91" s="214">
        <f t="shared" si="41"/>
        <v>8.4180000000000001E-3</v>
      </c>
      <c r="AX91" s="214">
        <f t="shared" si="41"/>
        <v>5.1751845647321409E-2</v>
      </c>
      <c r="AY91" s="214">
        <f t="shared" si="41"/>
        <v>1.1856E-2</v>
      </c>
      <c r="AZ91" s="214">
        <f t="shared" si="41"/>
        <v>1.2239999999999999E-2</v>
      </c>
      <c r="BA91" s="214">
        <f t="shared" si="41"/>
        <v>5.7515842399999989E-2</v>
      </c>
      <c r="BB91" s="214">
        <f t="shared" si="41"/>
        <v>9.8427852999884838E-2</v>
      </c>
      <c r="BC91" s="214">
        <f t="shared" si="41"/>
        <v>2.6006473647321424E-2</v>
      </c>
      <c r="BD91" s="214">
        <f t="shared" si="41"/>
        <v>0.17694086733496328</v>
      </c>
      <c r="BE91" s="214">
        <f t="shared" si="41"/>
        <v>3.1716000000000005E-3</v>
      </c>
      <c r="BF91" s="214">
        <f t="shared" si="41"/>
        <v>1.8636E-2</v>
      </c>
      <c r="BG91" s="214">
        <f t="shared" si="41"/>
        <v>1.3846153846153847E-2</v>
      </c>
      <c r="BH91" s="214">
        <f t="shared" si="41"/>
        <v>2.3538000000000003E-2</v>
      </c>
      <c r="BI91" s="214">
        <f t="shared" si="41"/>
        <v>0</v>
      </c>
      <c r="BJ91" s="214">
        <f t="shared" si="41"/>
        <v>2.0712000000000001E-2</v>
      </c>
      <c r="BK91" s="214">
        <f t="shared" si="41"/>
        <v>9.6360000000000022E-3</v>
      </c>
      <c r="BL91" s="214">
        <f t="shared" si="41"/>
        <v>1.1201448960000001E-2</v>
      </c>
      <c r="BM91" s="214">
        <f t="shared" si="41"/>
        <v>6.3739871249999983E-2</v>
      </c>
      <c r="BN91" s="214">
        <f t="shared" si="41"/>
        <v>7.8499821428571426E-2</v>
      </c>
      <c r="BO91" s="214">
        <f t="shared" si="41"/>
        <v>4.1778000000000003E-2</v>
      </c>
      <c r="BP91" s="214">
        <f t="shared" si="41"/>
        <v>2.9531999999999999E-2</v>
      </c>
      <c r="BQ91" s="214">
        <f t="shared" si="41"/>
        <v>4.1460000000000004E-2</v>
      </c>
      <c r="BR91" s="214">
        <f t="shared" si="41"/>
        <v>3.01084E-2</v>
      </c>
      <c r="BS91" s="214">
        <f t="shared" si="47"/>
        <v>0</v>
      </c>
      <c r="BT91" s="214">
        <f t="shared" si="47"/>
        <v>0</v>
      </c>
      <c r="BU91" s="214">
        <f t="shared" si="47"/>
        <v>0</v>
      </c>
      <c r="BV91" s="214">
        <f t="shared" si="47"/>
        <v>0</v>
      </c>
      <c r="BW91" s="214">
        <f t="shared" si="47"/>
        <v>0</v>
      </c>
      <c r="BX91" s="214">
        <f t="shared" si="47"/>
        <v>0</v>
      </c>
      <c r="BY91" s="214">
        <f t="shared" si="47"/>
        <v>0</v>
      </c>
      <c r="BZ91" s="214">
        <f t="shared" si="47"/>
        <v>0</v>
      </c>
      <c r="CA91" s="295">
        <f t="shared" si="43"/>
        <v>1.5101067421459042</v>
      </c>
    </row>
    <row r="92" spans="2:79" s="159" customFormat="1" x14ac:dyDescent="0.25">
      <c r="B92" s="257">
        <f t="shared" si="44"/>
        <v>72</v>
      </c>
      <c r="C92" s="255">
        <f t="shared" si="45"/>
        <v>47483</v>
      </c>
      <c r="D92" s="214">
        <f t="shared" si="48"/>
        <v>0.14502285311999996</v>
      </c>
      <c r="E92" s="214">
        <f t="shared" si="48"/>
        <v>4.8763693454999979E-2</v>
      </c>
      <c r="F92" s="214">
        <f t="shared" si="48"/>
        <v>7.1423018884285691E-2</v>
      </c>
      <c r="G92" s="214">
        <f t="shared" si="48"/>
        <v>0</v>
      </c>
      <c r="H92" s="214">
        <f t="shared" si="48"/>
        <v>3.4380000000000001E-3</v>
      </c>
      <c r="I92" s="214">
        <f t="shared" si="48"/>
        <v>5.352E-3</v>
      </c>
      <c r="J92" s="214">
        <f t="shared" si="48"/>
        <v>5.7348E-3</v>
      </c>
      <c r="K92" s="214">
        <f t="shared" si="48"/>
        <v>5.9363999999999997E-3</v>
      </c>
      <c r="L92" s="214">
        <f t="shared" si="48"/>
        <v>3.9779999999999998E-3</v>
      </c>
      <c r="M92" s="214">
        <f t="shared" si="48"/>
        <v>4.9500000000000004E-3</v>
      </c>
      <c r="N92" s="214">
        <f t="shared" si="48"/>
        <v>4.50000036E-3</v>
      </c>
      <c r="O92" s="214">
        <f t="shared" si="48"/>
        <v>4.7340000000000004E-3</v>
      </c>
      <c r="P92" s="214">
        <f t="shared" si="48"/>
        <v>3.3600000000000001E-3</v>
      </c>
      <c r="Q92" s="214">
        <f t="shared" si="46"/>
        <v>1.9068000000000002E-2</v>
      </c>
      <c r="R92" s="214">
        <f t="shared" si="46"/>
        <v>9.0767999999999995E-3</v>
      </c>
      <c r="S92" s="214">
        <f t="shared" si="46"/>
        <v>1.82988E-2</v>
      </c>
      <c r="T92" s="214">
        <f t="shared" si="46"/>
        <v>1.0198199999999999E-2</v>
      </c>
      <c r="U92" s="214">
        <f t="shared" si="46"/>
        <v>1.1309100000000001E-2</v>
      </c>
      <c r="V92" s="214">
        <f t="shared" si="46"/>
        <v>3.0287999999999999E-3</v>
      </c>
      <c r="W92" s="214">
        <f t="shared" si="46"/>
        <v>3.1740000000000002E-3</v>
      </c>
      <c r="X92" s="214">
        <f t="shared" si="46"/>
        <v>3.1380000000000002E-3</v>
      </c>
      <c r="Y92" s="214">
        <f t="shared" si="46"/>
        <v>2.4510000000000001E-3</v>
      </c>
      <c r="Z92" s="214">
        <f t="shared" si="46"/>
        <v>5.2620000000000002E-3</v>
      </c>
      <c r="AA92" s="214">
        <f t="shared" si="46"/>
        <v>4.4999999999999997E-3</v>
      </c>
      <c r="AB92" s="214">
        <f t="shared" si="46"/>
        <v>4.5684000000000002E-3</v>
      </c>
      <c r="AC92" s="214">
        <f t="shared" si="46"/>
        <v>2.8080000000000002E-3</v>
      </c>
      <c r="AD92" s="214">
        <f t="shared" si="46"/>
        <v>1.5780000000000002E-3</v>
      </c>
      <c r="AE92" s="214">
        <f t="shared" si="46"/>
        <v>6.5556192749999992E-2</v>
      </c>
      <c r="AF92" s="214">
        <f t="shared" si="46"/>
        <v>4.8227770446643232E-2</v>
      </c>
      <c r="AG92" s="214">
        <f t="shared" si="46"/>
        <v>4.4545352730937494E-2</v>
      </c>
      <c r="AH92" s="214">
        <f t="shared" si="46"/>
        <v>2.8860000000000005E-3</v>
      </c>
      <c r="AI92" s="214">
        <f t="shared" si="46"/>
        <v>0</v>
      </c>
      <c r="AJ92" s="214">
        <f t="shared" si="46"/>
        <v>4.0140000000000002E-3</v>
      </c>
      <c r="AK92" s="214">
        <f t="shared" si="46"/>
        <v>0</v>
      </c>
      <c r="AL92" s="214">
        <f t="shared" si="46"/>
        <v>3.4164E-3</v>
      </c>
      <c r="AM92" s="214">
        <f t="shared" si="46"/>
        <v>4.1580000000000002E-3</v>
      </c>
      <c r="AN92" s="214">
        <f t="shared" si="46"/>
        <v>7.3764E-3</v>
      </c>
      <c r="AO92" s="214">
        <f t="shared" si="46"/>
        <v>5.8246800000000005E-3</v>
      </c>
      <c r="AP92" s="214">
        <f t="shared" si="46"/>
        <v>6.1612742884821416E-2</v>
      </c>
      <c r="AQ92" s="214">
        <f t="shared" si="46"/>
        <v>0</v>
      </c>
      <c r="AR92" s="214">
        <f t="shared" ref="AM92:BC107" si="49">IF(AND(MONTH($C92)-MONTH(AR$5)=0,MOD((YEAR(AR$5)-YEAR($C92)),3)=0),AR91*(1+AR$15),AR91)</f>
        <v>7.4271599999999995E-3</v>
      </c>
      <c r="AS92" s="214">
        <f t="shared" si="49"/>
        <v>3.5639999999999999E-3</v>
      </c>
      <c r="AT92" s="214">
        <f t="shared" si="49"/>
        <v>3.4619999999999998E-3</v>
      </c>
      <c r="AU92" s="214">
        <f t="shared" si="49"/>
        <v>6.7080000000000004E-3</v>
      </c>
      <c r="AV92" s="214">
        <f t="shared" si="49"/>
        <v>6.6600000000000001E-3</v>
      </c>
      <c r="AW92" s="214">
        <f t="shared" si="49"/>
        <v>8.4180000000000001E-3</v>
      </c>
      <c r="AX92" s="214">
        <f t="shared" si="49"/>
        <v>5.1751845647321409E-2</v>
      </c>
      <c r="AY92" s="214">
        <f t="shared" si="41"/>
        <v>1.1856E-2</v>
      </c>
      <c r="AZ92" s="214">
        <f t="shared" si="41"/>
        <v>1.2239999999999999E-2</v>
      </c>
      <c r="BA92" s="214">
        <f t="shared" si="41"/>
        <v>5.7515842399999989E-2</v>
      </c>
      <c r="BB92" s="214">
        <f t="shared" si="41"/>
        <v>9.8427852999884838E-2</v>
      </c>
      <c r="BC92" s="214">
        <f t="shared" si="41"/>
        <v>2.6006473647321424E-2</v>
      </c>
      <c r="BD92" s="214">
        <f t="shared" si="41"/>
        <v>0.17694086733496328</v>
      </c>
      <c r="BE92" s="214">
        <f t="shared" si="41"/>
        <v>3.1716000000000005E-3</v>
      </c>
      <c r="BF92" s="214">
        <f t="shared" si="41"/>
        <v>1.8636E-2</v>
      </c>
      <c r="BG92" s="214">
        <f t="shared" si="41"/>
        <v>1.3846153846153847E-2</v>
      </c>
      <c r="BH92" s="214">
        <f t="shared" si="41"/>
        <v>2.3538000000000003E-2</v>
      </c>
      <c r="BI92" s="214">
        <f t="shared" si="41"/>
        <v>0</v>
      </c>
      <c r="BJ92" s="214">
        <f t="shared" si="41"/>
        <v>2.0712000000000001E-2</v>
      </c>
      <c r="BK92" s="214">
        <f t="shared" si="41"/>
        <v>9.6360000000000022E-3</v>
      </c>
      <c r="BL92" s="214">
        <f t="shared" si="41"/>
        <v>1.1201448960000001E-2</v>
      </c>
      <c r="BM92" s="214">
        <f t="shared" si="41"/>
        <v>6.3739871249999983E-2</v>
      </c>
      <c r="BN92" s="214">
        <f t="shared" si="41"/>
        <v>7.8499821428571426E-2</v>
      </c>
      <c r="BO92" s="214">
        <f t="shared" si="41"/>
        <v>4.1778000000000003E-2</v>
      </c>
      <c r="BP92" s="214">
        <f t="shared" si="41"/>
        <v>2.9531999999999999E-2</v>
      </c>
      <c r="BQ92" s="214">
        <f t="shared" si="41"/>
        <v>4.1460000000000004E-2</v>
      </c>
      <c r="BR92" s="214">
        <f t="shared" si="41"/>
        <v>3.01084E-2</v>
      </c>
      <c r="BS92" s="214">
        <f t="shared" si="47"/>
        <v>0</v>
      </c>
      <c r="BT92" s="214">
        <f t="shared" si="47"/>
        <v>0</v>
      </c>
      <c r="BU92" s="214">
        <f t="shared" si="47"/>
        <v>0</v>
      </c>
      <c r="BV92" s="214">
        <f t="shared" si="47"/>
        <v>0</v>
      </c>
      <c r="BW92" s="214">
        <f t="shared" si="47"/>
        <v>0</v>
      </c>
      <c r="BX92" s="214">
        <f t="shared" si="47"/>
        <v>0</v>
      </c>
      <c r="BY92" s="214">
        <f t="shared" si="47"/>
        <v>0</v>
      </c>
      <c r="BZ92" s="214">
        <f t="shared" si="47"/>
        <v>0</v>
      </c>
      <c r="CA92" s="295">
        <f t="shared" si="43"/>
        <v>1.5101067421459042</v>
      </c>
    </row>
    <row r="93" spans="2:79" s="159" customFormat="1" x14ac:dyDescent="0.25">
      <c r="B93" s="257">
        <f t="shared" si="44"/>
        <v>73</v>
      </c>
      <c r="C93" s="255">
        <f t="shared" si="45"/>
        <v>47514</v>
      </c>
      <c r="D93" s="214">
        <f t="shared" si="48"/>
        <v>0.14502285311999996</v>
      </c>
      <c r="E93" s="214">
        <f t="shared" si="48"/>
        <v>4.8763693454999979E-2</v>
      </c>
      <c r="F93" s="214">
        <f t="shared" si="48"/>
        <v>7.1423018884285691E-2</v>
      </c>
      <c r="G93" s="214">
        <f t="shared" si="48"/>
        <v>0</v>
      </c>
      <c r="H93" s="214">
        <f t="shared" si="48"/>
        <v>3.4380000000000001E-3</v>
      </c>
      <c r="I93" s="214">
        <f t="shared" si="48"/>
        <v>5.352E-3</v>
      </c>
      <c r="J93" s="214">
        <f t="shared" si="48"/>
        <v>5.7348E-3</v>
      </c>
      <c r="K93" s="214">
        <f t="shared" si="48"/>
        <v>5.9363999999999997E-3</v>
      </c>
      <c r="L93" s="214">
        <f t="shared" si="48"/>
        <v>3.9779999999999998E-3</v>
      </c>
      <c r="M93" s="214">
        <f t="shared" si="48"/>
        <v>4.9500000000000004E-3</v>
      </c>
      <c r="N93" s="214">
        <f t="shared" si="48"/>
        <v>4.50000036E-3</v>
      </c>
      <c r="O93" s="214">
        <f t="shared" si="48"/>
        <v>4.7340000000000004E-3</v>
      </c>
      <c r="P93" s="214">
        <f t="shared" si="48"/>
        <v>3.3600000000000001E-3</v>
      </c>
      <c r="Q93" s="214">
        <f t="shared" si="46"/>
        <v>1.9068000000000002E-2</v>
      </c>
      <c r="R93" s="214">
        <f t="shared" si="46"/>
        <v>9.0767999999999995E-3</v>
      </c>
      <c r="S93" s="214">
        <f t="shared" si="46"/>
        <v>1.82988E-2</v>
      </c>
      <c r="T93" s="214">
        <f t="shared" si="46"/>
        <v>1.0198199999999999E-2</v>
      </c>
      <c r="U93" s="214">
        <f t="shared" si="46"/>
        <v>1.1309100000000001E-2</v>
      </c>
      <c r="V93" s="214">
        <f t="shared" si="46"/>
        <v>3.0287999999999999E-3</v>
      </c>
      <c r="W93" s="214">
        <f t="shared" si="46"/>
        <v>3.1740000000000002E-3</v>
      </c>
      <c r="X93" s="214">
        <f t="shared" si="46"/>
        <v>3.1380000000000002E-3</v>
      </c>
      <c r="Y93" s="214">
        <f t="shared" si="46"/>
        <v>2.4510000000000001E-3</v>
      </c>
      <c r="Z93" s="214">
        <f t="shared" si="46"/>
        <v>5.2620000000000002E-3</v>
      </c>
      <c r="AA93" s="214">
        <f t="shared" si="46"/>
        <v>4.4999999999999997E-3</v>
      </c>
      <c r="AB93" s="214">
        <f t="shared" si="46"/>
        <v>4.5684000000000002E-3</v>
      </c>
      <c r="AC93" s="214">
        <f t="shared" si="46"/>
        <v>2.8080000000000002E-3</v>
      </c>
      <c r="AD93" s="214">
        <f t="shared" si="46"/>
        <v>1.5780000000000002E-3</v>
      </c>
      <c r="AE93" s="214">
        <f t="shared" si="46"/>
        <v>6.5556192749999992E-2</v>
      </c>
      <c r="AF93" s="214">
        <f t="shared" si="46"/>
        <v>4.8227770446643232E-2</v>
      </c>
      <c r="AG93" s="214">
        <f t="shared" si="46"/>
        <v>4.4545352730937494E-2</v>
      </c>
      <c r="AH93" s="214">
        <f t="shared" si="46"/>
        <v>2.8860000000000005E-3</v>
      </c>
      <c r="AI93" s="214">
        <f t="shared" si="46"/>
        <v>0</v>
      </c>
      <c r="AJ93" s="214">
        <f t="shared" si="46"/>
        <v>4.0140000000000002E-3</v>
      </c>
      <c r="AK93" s="214">
        <f t="shared" si="46"/>
        <v>0</v>
      </c>
      <c r="AL93" s="214">
        <f t="shared" si="46"/>
        <v>3.4164E-3</v>
      </c>
      <c r="AM93" s="214">
        <f t="shared" si="49"/>
        <v>4.1580000000000002E-3</v>
      </c>
      <c r="AN93" s="214">
        <f t="shared" si="49"/>
        <v>7.3764E-3</v>
      </c>
      <c r="AO93" s="214">
        <f t="shared" si="49"/>
        <v>5.8246800000000005E-3</v>
      </c>
      <c r="AP93" s="214">
        <f t="shared" si="49"/>
        <v>6.1612742884821416E-2</v>
      </c>
      <c r="AQ93" s="214">
        <f t="shared" si="49"/>
        <v>0</v>
      </c>
      <c r="AR93" s="214">
        <f t="shared" si="49"/>
        <v>7.4271599999999995E-3</v>
      </c>
      <c r="AS93" s="214">
        <f t="shared" si="49"/>
        <v>3.5639999999999999E-3</v>
      </c>
      <c r="AT93" s="214">
        <f t="shared" si="49"/>
        <v>3.4619999999999998E-3</v>
      </c>
      <c r="AU93" s="214">
        <f t="shared" si="49"/>
        <v>6.7080000000000004E-3</v>
      </c>
      <c r="AV93" s="214">
        <f t="shared" si="49"/>
        <v>6.6600000000000001E-3</v>
      </c>
      <c r="AW93" s="214">
        <f t="shared" si="49"/>
        <v>8.4180000000000001E-3</v>
      </c>
      <c r="AX93" s="214">
        <f t="shared" si="49"/>
        <v>5.1751845647321409E-2</v>
      </c>
      <c r="AY93" s="214">
        <f t="shared" si="41"/>
        <v>1.1856E-2</v>
      </c>
      <c r="AZ93" s="214">
        <f t="shared" si="41"/>
        <v>1.2239999999999999E-2</v>
      </c>
      <c r="BA93" s="214">
        <f t="shared" si="41"/>
        <v>5.7515842399999989E-2</v>
      </c>
      <c r="BB93" s="214">
        <f t="shared" si="41"/>
        <v>9.8427852999884838E-2</v>
      </c>
      <c r="BC93" s="214">
        <f t="shared" si="41"/>
        <v>2.6006473647321424E-2</v>
      </c>
      <c r="BD93" s="214">
        <f t="shared" si="41"/>
        <v>0.17694086733496328</v>
      </c>
      <c r="BE93" s="214">
        <f t="shared" si="41"/>
        <v>3.1716000000000005E-3</v>
      </c>
      <c r="BF93" s="214">
        <f t="shared" si="41"/>
        <v>1.8636E-2</v>
      </c>
      <c r="BG93" s="214">
        <f t="shared" si="41"/>
        <v>1.3846153846153847E-2</v>
      </c>
      <c r="BH93" s="214">
        <f t="shared" si="41"/>
        <v>2.3538000000000003E-2</v>
      </c>
      <c r="BI93" s="214">
        <f t="shared" si="41"/>
        <v>0</v>
      </c>
      <c r="BJ93" s="214">
        <f t="shared" si="41"/>
        <v>2.0712000000000001E-2</v>
      </c>
      <c r="BK93" s="214">
        <f t="shared" si="41"/>
        <v>9.6360000000000022E-3</v>
      </c>
      <c r="BL93" s="214">
        <f t="shared" si="41"/>
        <v>1.1201448960000001E-2</v>
      </c>
      <c r="BM93" s="214">
        <f t="shared" si="41"/>
        <v>6.3739871249999983E-2</v>
      </c>
      <c r="BN93" s="214">
        <f t="shared" si="41"/>
        <v>7.8499821428571426E-2</v>
      </c>
      <c r="BO93" s="214">
        <f t="shared" si="41"/>
        <v>4.1778000000000003E-2</v>
      </c>
      <c r="BP93" s="214">
        <f t="shared" si="41"/>
        <v>2.9531999999999999E-2</v>
      </c>
      <c r="BQ93" s="214">
        <f t="shared" si="41"/>
        <v>4.1460000000000004E-2</v>
      </c>
      <c r="BR93" s="214">
        <f t="shared" si="41"/>
        <v>3.01084E-2</v>
      </c>
      <c r="BS93" s="214">
        <f t="shared" si="47"/>
        <v>0</v>
      </c>
      <c r="BT93" s="214">
        <f t="shared" si="47"/>
        <v>0</v>
      </c>
      <c r="BU93" s="214">
        <f t="shared" si="47"/>
        <v>0</v>
      </c>
      <c r="BV93" s="214">
        <f t="shared" si="47"/>
        <v>0</v>
      </c>
      <c r="BW93" s="214">
        <f t="shared" si="47"/>
        <v>0</v>
      </c>
      <c r="BX93" s="214">
        <f t="shared" si="47"/>
        <v>0</v>
      </c>
      <c r="BY93" s="214">
        <f t="shared" si="47"/>
        <v>0</v>
      </c>
      <c r="BZ93" s="214">
        <f t="shared" si="47"/>
        <v>0</v>
      </c>
      <c r="CA93" s="295">
        <f t="shared" si="43"/>
        <v>1.5101067421459042</v>
      </c>
    </row>
    <row r="94" spans="2:79" s="159" customFormat="1" x14ac:dyDescent="0.25">
      <c r="B94" s="257">
        <f t="shared" si="44"/>
        <v>74</v>
      </c>
      <c r="C94" s="255">
        <f t="shared" si="45"/>
        <v>47542</v>
      </c>
      <c r="D94" s="214">
        <f t="shared" si="48"/>
        <v>0.14502285311999996</v>
      </c>
      <c r="E94" s="214">
        <f t="shared" si="48"/>
        <v>4.8763693454999979E-2</v>
      </c>
      <c r="F94" s="214">
        <f t="shared" si="48"/>
        <v>7.1423018884285691E-2</v>
      </c>
      <c r="G94" s="214">
        <f t="shared" si="48"/>
        <v>0</v>
      </c>
      <c r="H94" s="214">
        <f t="shared" si="48"/>
        <v>3.4380000000000001E-3</v>
      </c>
      <c r="I94" s="214">
        <f t="shared" si="48"/>
        <v>5.352E-3</v>
      </c>
      <c r="J94" s="214">
        <f t="shared" si="48"/>
        <v>5.7348E-3</v>
      </c>
      <c r="K94" s="214">
        <f t="shared" si="48"/>
        <v>5.9363999999999997E-3</v>
      </c>
      <c r="L94" s="214">
        <f t="shared" si="48"/>
        <v>3.9779999999999998E-3</v>
      </c>
      <c r="M94" s="214">
        <f t="shared" si="48"/>
        <v>4.9500000000000004E-3</v>
      </c>
      <c r="N94" s="214">
        <f t="shared" si="48"/>
        <v>4.50000036E-3</v>
      </c>
      <c r="O94" s="214">
        <f t="shared" si="48"/>
        <v>4.7340000000000004E-3</v>
      </c>
      <c r="P94" s="214">
        <f t="shared" si="48"/>
        <v>3.3600000000000001E-3</v>
      </c>
      <c r="Q94" s="214">
        <f t="shared" si="46"/>
        <v>1.9068000000000002E-2</v>
      </c>
      <c r="R94" s="214">
        <f t="shared" si="46"/>
        <v>9.0767999999999995E-3</v>
      </c>
      <c r="S94" s="214">
        <f t="shared" si="46"/>
        <v>1.82988E-2</v>
      </c>
      <c r="T94" s="214">
        <f t="shared" si="46"/>
        <v>1.0198199999999999E-2</v>
      </c>
      <c r="U94" s="214">
        <f t="shared" si="46"/>
        <v>1.1309100000000001E-2</v>
      </c>
      <c r="V94" s="214">
        <f t="shared" si="46"/>
        <v>3.0287999999999999E-3</v>
      </c>
      <c r="W94" s="214">
        <f t="shared" si="46"/>
        <v>3.1740000000000002E-3</v>
      </c>
      <c r="X94" s="214">
        <f t="shared" si="46"/>
        <v>3.1380000000000002E-3</v>
      </c>
      <c r="Y94" s="214">
        <f t="shared" si="46"/>
        <v>2.4510000000000001E-3</v>
      </c>
      <c r="Z94" s="214">
        <f t="shared" si="46"/>
        <v>5.2620000000000002E-3</v>
      </c>
      <c r="AA94" s="214">
        <f t="shared" si="46"/>
        <v>4.4999999999999997E-3</v>
      </c>
      <c r="AB94" s="214">
        <f t="shared" si="46"/>
        <v>4.5684000000000002E-3</v>
      </c>
      <c r="AC94" s="214">
        <f t="shared" si="46"/>
        <v>2.8080000000000002E-3</v>
      </c>
      <c r="AD94" s="214">
        <f t="shared" si="46"/>
        <v>1.5780000000000002E-3</v>
      </c>
      <c r="AE94" s="214">
        <f t="shared" si="46"/>
        <v>6.5556192749999992E-2</v>
      </c>
      <c r="AF94" s="214">
        <f t="shared" si="46"/>
        <v>4.8227770446643232E-2</v>
      </c>
      <c r="AG94" s="214">
        <f t="shared" si="46"/>
        <v>4.4545352730937494E-2</v>
      </c>
      <c r="AH94" s="214">
        <f t="shared" si="46"/>
        <v>2.8860000000000005E-3</v>
      </c>
      <c r="AI94" s="214">
        <f t="shared" si="46"/>
        <v>0</v>
      </c>
      <c r="AJ94" s="214">
        <f t="shared" si="46"/>
        <v>4.0140000000000002E-3</v>
      </c>
      <c r="AK94" s="214">
        <f t="shared" si="46"/>
        <v>0</v>
      </c>
      <c r="AL94" s="214">
        <f t="shared" si="46"/>
        <v>3.4164E-3</v>
      </c>
      <c r="AM94" s="214">
        <f t="shared" si="49"/>
        <v>4.1580000000000002E-3</v>
      </c>
      <c r="AN94" s="214">
        <f t="shared" si="49"/>
        <v>7.3764E-3</v>
      </c>
      <c r="AO94" s="214">
        <f t="shared" si="49"/>
        <v>5.8246800000000005E-3</v>
      </c>
      <c r="AP94" s="214">
        <f t="shared" si="49"/>
        <v>6.1612742884821416E-2</v>
      </c>
      <c r="AQ94" s="214">
        <f t="shared" si="49"/>
        <v>0</v>
      </c>
      <c r="AR94" s="214">
        <f t="shared" si="49"/>
        <v>7.4271599999999995E-3</v>
      </c>
      <c r="AS94" s="214">
        <f t="shared" si="49"/>
        <v>3.5639999999999999E-3</v>
      </c>
      <c r="AT94" s="214">
        <f t="shared" si="49"/>
        <v>3.4619999999999998E-3</v>
      </c>
      <c r="AU94" s="214">
        <f t="shared" si="49"/>
        <v>6.7080000000000004E-3</v>
      </c>
      <c r="AV94" s="214">
        <f t="shared" si="49"/>
        <v>6.6600000000000001E-3</v>
      </c>
      <c r="AW94" s="214">
        <f t="shared" si="49"/>
        <v>8.4180000000000001E-3</v>
      </c>
      <c r="AX94" s="214">
        <f t="shared" si="49"/>
        <v>5.1751845647321409E-2</v>
      </c>
      <c r="AY94" s="214">
        <f t="shared" si="41"/>
        <v>1.1856E-2</v>
      </c>
      <c r="AZ94" s="214">
        <f t="shared" si="41"/>
        <v>1.2239999999999999E-2</v>
      </c>
      <c r="BA94" s="214">
        <f t="shared" si="41"/>
        <v>5.7515842399999989E-2</v>
      </c>
      <c r="BB94" s="214">
        <f t="shared" si="41"/>
        <v>9.8427852999884838E-2</v>
      </c>
      <c r="BC94" s="214">
        <f t="shared" si="41"/>
        <v>2.6006473647321424E-2</v>
      </c>
      <c r="BD94" s="214">
        <f t="shared" si="41"/>
        <v>0.17694086733496328</v>
      </c>
      <c r="BE94" s="214">
        <f t="shared" si="41"/>
        <v>3.1716000000000005E-3</v>
      </c>
      <c r="BF94" s="214">
        <f t="shared" si="41"/>
        <v>1.8636E-2</v>
      </c>
      <c r="BG94" s="214">
        <f t="shared" si="41"/>
        <v>1.3846153846153847E-2</v>
      </c>
      <c r="BH94" s="214">
        <f t="shared" si="41"/>
        <v>2.3538000000000003E-2</v>
      </c>
      <c r="BI94" s="214">
        <f t="shared" si="41"/>
        <v>0</v>
      </c>
      <c r="BJ94" s="214">
        <f t="shared" si="41"/>
        <v>2.0712000000000001E-2</v>
      </c>
      <c r="BK94" s="214">
        <f t="shared" si="41"/>
        <v>9.6360000000000022E-3</v>
      </c>
      <c r="BL94" s="214">
        <f t="shared" si="41"/>
        <v>1.1201448960000001E-2</v>
      </c>
      <c r="BM94" s="214">
        <f t="shared" si="41"/>
        <v>6.3739871249999983E-2</v>
      </c>
      <c r="BN94" s="214">
        <f t="shared" si="41"/>
        <v>7.8499821428571426E-2</v>
      </c>
      <c r="BO94" s="214">
        <f t="shared" si="41"/>
        <v>4.1778000000000003E-2</v>
      </c>
      <c r="BP94" s="214">
        <f t="shared" si="41"/>
        <v>2.9531999999999999E-2</v>
      </c>
      <c r="BQ94" s="214">
        <f t="shared" si="41"/>
        <v>4.1460000000000004E-2</v>
      </c>
      <c r="BR94" s="214">
        <f t="shared" si="41"/>
        <v>3.01084E-2</v>
      </c>
      <c r="BS94" s="214">
        <f t="shared" si="47"/>
        <v>0</v>
      </c>
      <c r="BT94" s="214">
        <f t="shared" si="47"/>
        <v>0</v>
      </c>
      <c r="BU94" s="214">
        <f t="shared" si="47"/>
        <v>0</v>
      </c>
      <c r="BV94" s="214">
        <f t="shared" si="47"/>
        <v>0</v>
      </c>
      <c r="BW94" s="214">
        <f t="shared" si="47"/>
        <v>0</v>
      </c>
      <c r="BX94" s="214">
        <f t="shared" si="47"/>
        <v>0</v>
      </c>
      <c r="BY94" s="214">
        <f t="shared" si="47"/>
        <v>0</v>
      </c>
      <c r="BZ94" s="214">
        <f t="shared" si="47"/>
        <v>0</v>
      </c>
      <c r="CA94" s="295">
        <f t="shared" si="43"/>
        <v>1.5101067421459042</v>
      </c>
    </row>
    <row r="95" spans="2:79" s="159" customFormat="1" x14ac:dyDescent="0.25">
      <c r="B95" s="257">
        <f t="shared" si="44"/>
        <v>75</v>
      </c>
      <c r="C95" s="255">
        <f t="shared" si="45"/>
        <v>47573</v>
      </c>
      <c r="D95" s="214">
        <f t="shared" si="48"/>
        <v>0.16677628108799994</v>
      </c>
      <c r="E95" s="214">
        <f t="shared" si="48"/>
        <v>5.6078247473249972E-2</v>
      </c>
      <c r="F95" s="214">
        <f t="shared" si="48"/>
        <v>7.1423018884285691E-2</v>
      </c>
      <c r="G95" s="214">
        <f t="shared" si="48"/>
        <v>0</v>
      </c>
      <c r="H95" s="214">
        <f t="shared" si="48"/>
        <v>3.4380000000000001E-3</v>
      </c>
      <c r="I95" s="214">
        <f t="shared" si="48"/>
        <v>5.352E-3</v>
      </c>
      <c r="J95" s="214">
        <f t="shared" si="48"/>
        <v>5.7348E-3</v>
      </c>
      <c r="K95" s="214">
        <f t="shared" si="48"/>
        <v>5.9363999999999997E-3</v>
      </c>
      <c r="L95" s="214">
        <f t="shared" si="48"/>
        <v>3.9779999999999998E-3</v>
      </c>
      <c r="M95" s="214">
        <f t="shared" si="48"/>
        <v>4.9500000000000004E-3</v>
      </c>
      <c r="N95" s="214">
        <f t="shared" si="48"/>
        <v>4.50000036E-3</v>
      </c>
      <c r="O95" s="214">
        <f t="shared" si="48"/>
        <v>4.7340000000000004E-3</v>
      </c>
      <c r="P95" s="214">
        <f t="shared" si="48"/>
        <v>3.3600000000000001E-3</v>
      </c>
      <c r="Q95" s="214">
        <f t="shared" si="46"/>
        <v>1.9068000000000002E-2</v>
      </c>
      <c r="R95" s="214">
        <f t="shared" si="46"/>
        <v>9.0767999999999995E-3</v>
      </c>
      <c r="S95" s="214">
        <f t="shared" si="46"/>
        <v>1.82988E-2</v>
      </c>
      <c r="T95" s="214">
        <f t="shared" si="46"/>
        <v>1.0198199999999999E-2</v>
      </c>
      <c r="U95" s="214">
        <f t="shared" si="46"/>
        <v>1.1309100000000001E-2</v>
      </c>
      <c r="V95" s="214">
        <f t="shared" si="46"/>
        <v>3.0287999999999999E-3</v>
      </c>
      <c r="W95" s="214">
        <f t="shared" si="46"/>
        <v>3.1740000000000002E-3</v>
      </c>
      <c r="X95" s="214">
        <f t="shared" si="46"/>
        <v>3.1380000000000002E-3</v>
      </c>
      <c r="Y95" s="214">
        <f t="shared" si="46"/>
        <v>2.4510000000000001E-3</v>
      </c>
      <c r="Z95" s="214">
        <f t="shared" si="46"/>
        <v>5.2620000000000002E-3</v>
      </c>
      <c r="AA95" s="214">
        <f t="shared" si="46"/>
        <v>4.4999999999999997E-3</v>
      </c>
      <c r="AB95" s="214">
        <f t="shared" si="46"/>
        <v>4.5684000000000002E-3</v>
      </c>
      <c r="AC95" s="214">
        <f t="shared" si="46"/>
        <v>2.8080000000000002E-3</v>
      </c>
      <c r="AD95" s="214">
        <f t="shared" si="46"/>
        <v>1.5780000000000002E-3</v>
      </c>
      <c r="AE95" s="214">
        <f t="shared" si="46"/>
        <v>6.5556192749999992E-2</v>
      </c>
      <c r="AF95" s="214">
        <f t="shared" si="46"/>
        <v>4.8227770446643232E-2</v>
      </c>
      <c r="AG95" s="214">
        <f t="shared" si="46"/>
        <v>4.4545352730937494E-2</v>
      </c>
      <c r="AH95" s="214">
        <f t="shared" si="46"/>
        <v>2.8860000000000005E-3</v>
      </c>
      <c r="AI95" s="214">
        <f t="shared" si="46"/>
        <v>0</v>
      </c>
      <c r="AJ95" s="214">
        <f t="shared" si="46"/>
        <v>4.0140000000000002E-3</v>
      </c>
      <c r="AK95" s="214">
        <f t="shared" si="46"/>
        <v>0</v>
      </c>
      <c r="AL95" s="214">
        <f t="shared" si="46"/>
        <v>3.4164E-3</v>
      </c>
      <c r="AM95" s="214">
        <f t="shared" si="49"/>
        <v>4.1580000000000002E-3</v>
      </c>
      <c r="AN95" s="214">
        <f t="shared" si="49"/>
        <v>7.3764E-3</v>
      </c>
      <c r="AO95" s="214">
        <f t="shared" si="49"/>
        <v>5.8246800000000005E-3</v>
      </c>
      <c r="AP95" s="214">
        <f t="shared" si="49"/>
        <v>6.1612742884821416E-2</v>
      </c>
      <c r="AQ95" s="214">
        <f t="shared" si="49"/>
        <v>0</v>
      </c>
      <c r="AR95" s="214">
        <f t="shared" si="49"/>
        <v>7.4271599999999995E-3</v>
      </c>
      <c r="AS95" s="214">
        <f t="shared" si="49"/>
        <v>3.5639999999999999E-3</v>
      </c>
      <c r="AT95" s="214">
        <f t="shared" si="49"/>
        <v>3.4619999999999998E-3</v>
      </c>
      <c r="AU95" s="214">
        <f t="shared" si="49"/>
        <v>6.7080000000000004E-3</v>
      </c>
      <c r="AV95" s="214">
        <f t="shared" si="49"/>
        <v>6.6600000000000001E-3</v>
      </c>
      <c r="AW95" s="214">
        <f t="shared" si="49"/>
        <v>8.4180000000000001E-3</v>
      </c>
      <c r="AX95" s="214">
        <f t="shared" si="49"/>
        <v>5.1751845647321409E-2</v>
      </c>
      <c r="AY95" s="214">
        <f t="shared" si="41"/>
        <v>1.1856E-2</v>
      </c>
      <c r="AZ95" s="214">
        <f t="shared" si="41"/>
        <v>1.2239999999999999E-2</v>
      </c>
      <c r="BA95" s="214">
        <f t="shared" si="41"/>
        <v>5.7515842399999989E-2</v>
      </c>
      <c r="BB95" s="214">
        <f t="shared" si="41"/>
        <v>9.8427852999884838E-2</v>
      </c>
      <c r="BC95" s="214">
        <f t="shared" si="41"/>
        <v>2.6006473647321424E-2</v>
      </c>
      <c r="BD95" s="214">
        <f t="shared" si="41"/>
        <v>0.17694086733496328</v>
      </c>
      <c r="BE95" s="214">
        <f t="shared" si="41"/>
        <v>3.1716000000000005E-3</v>
      </c>
      <c r="BF95" s="214">
        <f t="shared" si="41"/>
        <v>1.8636E-2</v>
      </c>
      <c r="BG95" s="214">
        <f t="shared" si="41"/>
        <v>1.3846153846153847E-2</v>
      </c>
      <c r="BH95" s="214">
        <f t="shared" si="41"/>
        <v>2.3538000000000003E-2</v>
      </c>
      <c r="BI95" s="214">
        <f t="shared" si="41"/>
        <v>0</v>
      </c>
      <c r="BJ95" s="214">
        <f t="shared" si="41"/>
        <v>2.0712000000000001E-2</v>
      </c>
      <c r="BK95" s="214">
        <f t="shared" si="41"/>
        <v>9.6360000000000022E-3</v>
      </c>
      <c r="BL95" s="214">
        <f t="shared" si="41"/>
        <v>1.1201448960000001E-2</v>
      </c>
      <c r="BM95" s="214">
        <f t="shared" si="41"/>
        <v>6.3739871249999983E-2</v>
      </c>
      <c r="BN95" s="214">
        <f t="shared" si="41"/>
        <v>7.8499821428571426E-2</v>
      </c>
      <c r="BO95" s="214">
        <f t="shared" si="41"/>
        <v>4.1778000000000003E-2</v>
      </c>
      <c r="BP95" s="214">
        <f t="shared" si="41"/>
        <v>2.9531999999999999E-2</v>
      </c>
      <c r="BQ95" s="214">
        <f t="shared" si="41"/>
        <v>4.1460000000000004E-2</v>
      </c>
      <c r="BR95" s="214">
        <f t="shared" si="41"/>
        <v>3.01084E-2</v>
      </c>
      <c r="BS95" s="214">
        <f t="shared" si="47"/>
        <v>0</v>
      </c>
      <c r="BT95" s="214">
        <f t="shared" si="47"/>
        <v>0</v>
      </c>
      <c r="BU95" s="214">
        <f t="shared" si="47"/>
        <v>0</v>
      </c>
      <c r="BV95" s="214">
        <f t="shared" si="47"/>
        <v>0</v>
      </c>
      <c r="BW95" s="214">
        <f t="shared" si="47"/>
        <v>0</v>
      </c>
      <c r="BX95" s="214">
        <f t="shared" si="47"/>
        <v>0</v>
      </c>
      <c r="BY95" s="214">
        <f t="shared" si="47"/>
        <v>0</v>
      </c>
      <c r="BZ95" s="214">
        <f t="shared" si="47"/>
        <v>0</v>
      </c>
      <c r="CA95" s="295">
        <f t="shared" si="43"/>
        <v>1.5391747241321543</v>
      </c>
    </row>
    <row r="96" spans="2:79" s="159" customFormat="1" x14ac:dyDescent="0.25">
      <c r="B96" s="257">
        <f t="shared" si="44"/>
        <v>76</v>
      </c>
      <c r="C96" s="255">
        <f t="shared" si="45"/>
        <v>47603</v>
      </c>
      <c r="D96" s="214">
        <f t="shared" si="48"/>
        <v>0.16677628108799994</v>
      </c>
      <c r="E96" s="214">
        <f t="shared" si="48"/>
        <v>5.6078247473249972E-2</v>
      </c>
      <c r="F96" s="214">
        <f t="shared" si="48"/>
        <v>7.1423018884285691E-2</v>
      </c>
      <c r="G96" s="214">
        <f t="shared" si="48"/>
        <v>0</v>
      </c>
      <c r="H96" s="214">
        <f t="shared" si="48"/>
        <v>3.4380000000000001E-3</v>
      </c>
      <c r="I96" s="214">
        <f t="shared" si="48"/>
        <v>5.352E-3</v>
      </c>
      <c r="J96" s="214">
        <f t="shared" si="48"/>
        <v>5.7348E-3</v>
      </c>
      <c r="K96" s="214">
        <f t="shared" si="48"/>
        <v>5.9363999999999997E-3</v>
      </c>
      <c r="L96" s="214">
        <f t="shared" si="48"/>
        <v>3.9779999999999998E-3</v>
      </c>
      <c r="M96" s="214">
        <f t="shared" si="48"/>
        <v>4.9500000000000004E-3</v>
      </c>
      <c r="N96" s="214">
        <f t="shared" si="48"/>
        <v>4.50000036E-3</v>
      </c>
      <c r="O96" s="214">
        <f t="shared" si="48"/>
        <v>4.7340000000000004E-3</v>
      </c>
      <c r="P96" s="214">
        <f t="shared" si="48"/>
        <v>3.3600000000000001E-3</v>
      </c>
      <c r="Q96" s="214">
        <f t="shared" si="46"/>
        <v>1.9068000000000002E-2</v>
      </c>
      <c r="R96" s="214">
        <f t="shared" si="46"/>
        <v>9.0767999999999995E-3</v>
      </c>
      <c r="S96" s="214">
        <f t="shared" si="46"/>
        <v>1.82988E-2</v>
      </c>
      <c r="T96" s="214">
        <f t="shared" si="46"/>
        <v>1.0198199999999999E-2</v>
      </c>
      <c r="U96" s="214">
        <f t="shared" si="46"/>
        <v>1.1309100000000001E-2</v>
      </c>
      <c r="V96" s="214">
        <f t="shared" si="46"/>
        <v>3.0287999999999999E-3</v>
      </c>
      <c r="W96" s="214">
        <f t="shared" si="46"/>
        <v>3.1740000000000002E-3</v>
      </c>
      <c r="X96" s="214">
        <f t="shared" si="46"/>
        <v>3.1380000000000002E-3</v>
      </c>
      <c r="Y96" s="214">
        <f t="shared" si="46"/>
        <v>2.4510000000000001E-3</v>
      </c>
      <c r="Z96" s="214">
        <f t="shared" si="46"/>
        <v>5.2620000000000002E-3</v>
      </c>
      <c r="AA96" s="214">
        <f t="shared" si="46"/>
        <v>4.4999999999999997E-3</v>
      </c>
      <c r="AB96" s="214">
        <f t="shared" si="46"/>
        <v>4.5684000000000002E-3</v>
      </c>
      <c r="AC96" s="214">
        <f t="shared" si="46"/>
        <v>2.8080000000000002E-3</v>
      </c>
      <c r="AD96" s="214">
        <f t="shared" si="46"/>
        <v>1.5780000000000002E-3</v>
      </c>
      <c r="AE96" s="214">
        <f t="shared" si="46"/>
        <v>6.5556192749999992E-2</v>
      </c>
      <c r="AF96" s="214">
        <f t="shared" si="46"/>
        <v>4.8227770446643232E-2</v>
      </c>
      <c r="AG96" s="214">
        <f t="shared" si="46"/>
        <v>4.4545352730937494E-2</v>
      </c>
      <c r="AH96" s="214">
        <f t="shared" si="46"/>
        <v>2.8860000000000005E-3</v>
      </c>
      <c r="AI96" s="214">
        <f t="shared" si="46"/>
        <v>0</v>
      </c>
      <c r="AJ96" s="214">
        <f t="shared" si="46"/>
        <v>4.0140000000000002E-3</v>
      </c>
      <c r="AK96" s="214">
        <f t="shared" si="46"/>
        <v>0</v>
      </c>
      <c r="AL96" s="214">
        <f t="shared" si="46"/>
        <v>3.4164E-3</v>
      </c>
      <c r="AM96" s="214">
        <f t="shared" si="49"/>
        <v>4.1580000000000002E-3</v>
      </c>
      <c r="AN96" s="214">
        <f t="shared" si="49"/>
        <v>7.3764E-3</v>
      </c>
      <c r="AO96" s="214">
        <f t="shared" si="49"/>
        <v>5.8246800000000005E-3</v>
      </c>
      <c r="AP96" s="214">
        <f t="shared" si="49"/>
        <v>6.1612742884821416E-2</v>
      </c>
      <c r="AQ96" s="214">
        <f t="shared" si="49"/>
        <v>0</v>
      </c>
      <c r="AR96" s="214">
        <f t="shared" si="49"/>
        <v>7.4271599999999995E-3</v>
      </c>
      <c r="AS96" s="214">
        <f t="shared" si="49"/>
        <v>3.5639999999999999E-3</v>
      </c>
      <c r="AT96" s="214">
        <f t="shared" si="49"/>
        <v>3.4619999999999998E-3</v>
      </c>
      <c r="AU96" s="214">
        <f t="shared" si="49"/>
        <v>6.7080000000000004E-3</v>
      </c>
      <c r="AV96" s="214">
        <f t="shared" si="49"/>
        <v>6.6600000000000001E-3</v>
      </c>
      <c r="AW96" s="214">
        <f t="shared" si="49"/>
        <v>8.4180000000000001E-3</v>
      </c>
      <c r="AX96" s="214">
        <f t="shared" si="49"/>
        <v>5.1751845647321409E-2</v>
      </c>
      <c r="AY96" s="214">
        <f t="shared" si="41"/>
        <v>1.1856E-2</v>
      </c>
      <c r="AZ96" s="214">
        <f t="shared" ref="AY96:BR111" si="50">IF(AND(MONTH($C96)-MONTH(AZ$5)=0,MOD((YEAR(AZ$5)-YEAR($C96)),3)=0),AZ95*(1+AZ$15),AZ95)</f>
        <v>1.2239999999999999E-2</v>
      </c>
      <c r="BA96" s="214">
        <f t="shared" si="50"/>
        <v>5.7515842399999989E-2</v>
      </c>
      <c r="BB96" s="214">
        <f t="shared" si="50"/>
        <v>9.8427852999884838E-2</v>
      </c>
      <c r="BC96" s="214">
        <f t="shared" si="50"/>
        <v>2.6006473647321424E-2</v>
      </c>
      <c r="BD96" s="214">
        <f t="shared" si="50"/>
        <v>0.17694086733496328</v>
      </c>
      <c r="BE96" s="214">
        <f t="shared" si="50"/>
        <v>3.1716000000000005E-3</v>
      </c>
      <c r="BF96" s="214">
        <f t="shared" si="50"/>
        <v>1.8636E-2</v>
      </c>
      <c r="BG96" s="214">
        <f t="shared" si="50"/>
        <v>1.3846153846153847E-2</v>
      </c>
      <c r="BH96" s="214">
        <f t="shared" si="50"/>
        <v>2.3538000000000003E-2</v>
      </c>
      <c r="BI96" s="214">
        <f t="shared" si="50"/>
        <v>0</v>
      </c>
      <c r="BJ96" s="214">
        <f t="shared" si="50"/>
        <v>2.0712000000000001E-2</v>
      </c>
      <c r="BK96" s="214">
        <f t="shared" si="50"/>
        <v>9.6360000000000022E-3</v>
      </c>
      <c r="BL96" s="214">
        <f t="shared" si="50"/>
        <v>1.1201448960000001E-2</v>
      </c>
      <c r="BM96" s="214">
        <f t="shared" si="50"/>
        <v>6.3739871249999983E-2</v>
      </c>
      <c r="BN96" s="214">
        <f t="shared" si="50"/>
        <v>7.8499821428571426E-2</v>
      </c>
      <c r="BO96" s="214">
        <f t="shared" si="50"/>
        <v>4.1778000000000003E-2</v>
      </c>
      <c r="BP96" s="214">
        <f t="shared" si="50"/>
        <v>2.9531999999999999E-2</v>
      </c>
      <c r="BQ96" s="214">
        <f t="shared" si="50"/>
        <v>4.1460000000000004E-2</v>
      </c>
      <c r="BR96" s="214">
        <f t="shared" si="50"/>
        <v>3.01084E-2</v>
      </c>
      <c r="BS96" s="214">
        <f t="shared" si="47"/>
        <v>0</v>
      </c>
      <c r="BT96" s="214">
        <f t="shared" si="47"/>
        <v>0</v>
      </c>
      <c r="BU96" s="214">
        <f t="shared" si="47"/>
        <v>0</v>
      </c>
      <c r="BV96" s="214">
        <f t="shared" si="47"/>
        <v>0</v>
      </c>
      <c r="BW96" s="214">
        <f t="shared" si="47"/>
        <v>0</v>
      </c>
      <c r="BX96" s="214">
        <f t="shared" si="47"/>
        <v>0</v>
      </c>
      <c r="BY96" s="214">
        <f t="shared" si="47"/>
        <v>0</v>
      </c>
      <c r="BZ96" s="214">
        <f t="shared" si="47"/>
        <v>0</v>
      </c>
      <c r="CA96" s="295">
        <f t="shared" si="43"/>
        <v>1.5391747241321543</v>
      </c>
    </row>
    <row r="97" spans="2:79" s="159" customFormat="1" x14ac:dyDescent="0.25">
      <c r="B97" s="257">
        <f t="shared" si="44"/>
        <v>77</v>
      </c>
      <c r="C97" s="255">
        <f t="shared" si="45"/>
        <v>47634</v>
      </c>
      <c r="D97" s="214">
        <f t="shared" si="48"/>
        <v>0.16677628108799994</v>
      </c>
      <c r="E97" s="214">
        <f t="shared" si="48"/>
        <v>5.6078247473249972E-2</v>
      </c>
      <c r="F97" s="214">
        <f t="shared" si="48"/>
        <v>7.1423018884285691E-2</v>
      </c>
      <c r="G97" s="214">
        <f t="shared" si="48"/>
        <v>0</v>
      </c>
      <c r="H97" s="214">
        <f t="shared" si="48"/>
        <v>3.4380000000000001E-3</v>
      </c>
      <c r="I97" s="214">
        <f t="shared" si="48"/>
        <v>5.352E-3</v>
      </c>
      <c r="J97" s="214">
        <f t="shared" si="48"/>
        <v>5.7348E-3</v>
      </c>
      <c r="K97" s="214">
        <f t="shared" si="48"/>
        <v>5.9363999999999997E-3</v>
      </c>
      <c r="L97" s="214">
        <f t="shared" si="48"/>
        <v>3.9779999999999998E-3</v>
      </c>
      <c r="M97" s="214">
        <f t="shared" si="48"/>
        <v>4.9500000000000004E-3</v>
      </c>
      <c r="N97" s="214">
        <f t="shared" si="48"/>
        <v>4.50000036E-3</v>
      </c>
      <c r="O97" s="214">
        <f t="shared" si="48"/>
        <v>4.7340000000000004E-3</v>
      </c>
      <c r="P97" s="214">
        <f t="shared" si="48"/>
        <v>3.3600000000000001E-3</v>
      </c>
      <c r="Q97" s="214">
        <f t="shared" si="46"/>
        <v>1.9068000000000002E-2</v>
      </c>
      <c r="R97" s="214">
        <f t="shared" si="46"/>
        <v>9.0767999999999995E-3</v>
      </c>
      <c r="S97" s="214">
        <f t="shared" si="46"/>
        <v>1.82988E-2</v>
      </c>
      <c r="T97" s="214">
        <f t="shared" si="46"/>
        <v>1.0198199999999999E-2</v>
      </c>
      <c r="U97" s="214">
        <f t="shared" si="46"/>
        <v>1.1309100000000001E-2</v>
      </c>
      <c r="V97" s="214">
        <f t="shared" si="46"/>
        <v>3.0287999999999999E-3</v>
      </c>
      <c r="W97" s="214">
        <f t="shared" si="46"/>
        <v>3.1740000000000002E-3</v>
      </c>
      <c r="X97" s="214">
        <f t="shared" si="46"/>
        <v>3.1380000000000002E-3</v>
      </c>
      <c r="Y97" s="214">
        <f t="shared" si="46"/>
        <v>2.4510000000000001E-3</v>
      </c>
      <c r="Z97" s="214">
        <f t="shared" si="46"/>
        <v>5.2620000000000002E-3</v>
      </c>
      <c r="AA97" s="214">
        <f t="shared" si="46"/>
        <v>4.4999999999999997E-3</v>
      </c>
      <c r="AB97" s="214">
        <f t="shared" si="46"/>
        <v>4.5684000000000002E-3</v>
      </c>
      <c r="AC97" s="214">
        <f t="shared" si="46"/>
        <v>2.8080000000000002E-3</v>
      </c>
      <c r="AD97" s="214">
        <f t="shared" si="46"/>
        <v>1.5780000000000002E-3</v>
      </c>
      <c r="AE97" s="214">
        <f t="shared" si="46"/>
        <v>6.5556192749999992E-2</v>
      </c>
      <c r="AF97" s="214">
        <f t="shared" si="46"/>
        <v>4.8227770446643232E-2</v>
      </c>
      <c r="AG97" s="214">
        <f t="shared" si="46"/>
        <v>4.4545352730937494E-2</v>
      </c>
      <c r="AH97" s="214">
        <f t="shared" si="46"/>
        <v>2.8860000000000005E-3</v>
      </c>
      <c r="AI97" s="214">
        <f t="shared" si="46"/>
        <v>0</v>
      </c>
      <c r="AJ97" s="214">
        <f t="shared" si="46"/>
        <v>4.0140000000000002E-3</v>
      </c>
      <c r="AK97" s="214">
        <f t="shared" si="46"/>
        <v>0</v>
      </c>
      <c r="AL97" s="214">
        <f t="shared" si="46"/>
        <v>3.4164E-3</v>
      </c>
      <c r="AM97" s="214">
        <f t="shared" si="49"/>
        <v>4.1580000000000002E-3</v>
      </c>
      <c r="AN97" s="214">
        <f t="shared" si="49"/>
        <v>7.3764E-3</v>
      </c>
      <c r="AO97" s="214">
        <f t="shared" si="49"/>
        <v>5.8246800000000005E-3</v>
      </c>
      <c r="AP97" s="214">
        <f t="shared" si="49"/>
        <v>6.1612742884821416E-2</v>
      </c>
      <c r="AQ97" s="214">
        <f t="shared" si="49"/>
        <v>0</v>
      </c>
      <c r="AR97" s="214">
        <f t="shared" si="49"/>
        <v>7.4271599999999995E-3</v>
      </c>
      <c r="AS97" s="214">
        <f t="shared" si="49"/>
        <v>3.5639999999999999E-3</v>
      </c>
      <c r="AT97" s="214">
        <f t="shared" si="49"/>
        <v>3.4619999999999998E-3</v>
      </c>
      <c r="AU97" s="214">
        <f t="shared" si="49"/>
        <v>6.7080000000000004E-3</v>
      </c>
      <c r="AV97" s="214">
        <f t="shared" si="49"/>
        <v>6.6600000000000001E-3</v>
      </c>
      <c r="AW97" s="214">
        <f t="shared" si="49"/>
        <v>8.4180000000000001E-3</v>
      </c>
      <c r="AX97" s="214">
        <f t="shared" si="49"/>
        <v>5.1751845647321409E-2</v>
      </c>
      <c r="AY97" s="214">
        <f t="shared" si="50"/>
        <v>1.1856E-2</v>
      </c>
      <c r="AZ97" s="214">
        <f t="shared" si="50"/>
        <v>1.2239999999999999E-2</v>
      </c>
      <c r="BA97" s="214">
        <f t="shared" si="50"/>
        <v>5.7515842399999989E-2</v>
      </c>
      <c r="BB97" s="214">
        <f t="shared" si="50"/>
        <v>9.8427852999884838E-2</v>
      </c>
      <c r="BC97" s="214">
        <f t="shared" si="50"/>
        <v>2.6006473647321424E-2</v>
      </c>
      <c r="BD97" s="214">
        <f t="shared" si="50"/>
        <v>0.17694086733496328</v>
      </c>
      <c r="BE97" s="214">
        <f t="shared" si="50"/>
        <v>3.1716000000000005E-3</v>
      </c>
      <c r="BF97" s="214">
        <f t="shared" si="50"/>
        <v>1.8636E-2</v>
      </c>
      <c r="BG97" s="214">
        <f t="shared" si="50"/>
        <v>1.3846153846153847E-2</v>
      </c>
      <c r="BH97" s="214">
        <f t="shared" si="50"/>
        <v>2.3538000000000003E-2</v>
      </c>
      <c r="BI97" s="214">
        <f t="shared" si="50"/>
        <v>0</v>
      </c>
      <c r="BJ97" s="214">
        <f t="shared" si="50"/>
        <v>2.0712000000000001E-2</v>
      </c>
      <c r="BK97" s="214">
        <f t="shared" si="50"/>
        <v>9.6360000000000022E-3</v>
      </c>
      <c r="BL97" s="214">
        <f t="shared" si="50"/>
        <v>1.1201448960000001E-2</v>
      </c>
      <c r="BM97" s="214">
        <f t="shared" si="50"/>
        <v>6.3739871249999983E-2</v>
      </c>
      <c r="BN97" s="214">
        <f t="shared" si="50"/>
        <v>7.8499821428571426E-2</v>
      </c>
      <c r="BO97" s="214">
        <f t="shared" si="50"/>
        <v>4.1778000000000003E-2</v>
      </c>
      <c r="BP97" s="214">
        <f t="shared" si="50"/>
        <v>2.9531999999999999E-2</v>
      </c>
      <c r="BQ97" s="214">
        <f t="shared" si="50"/>
        <v>4.1460000000000004E-2</v>
      </c>
      <c r="BR97" s="214">
        <f t="shared" si="50"/>
        <v>3.01084E-2</v>
      </c>
      <c r="BS97" s="214">
        <f t="shared" si="47"/>
        <v>0</v>
      </c>
      <c r="BT97" s="214">
        <f t="shared" si="47"/>
        <v>0</v>
      </c>
      <c r="BU97" s="214">
        <f t="shared" si="47"/>
        <v>0</v>
      </c>
      <c r="BV97" s="214">
        <f t="shared" si="47"/>
        <v>0</v>
      </c>
      <c r="BW97" s="214">
        <f t="shared" si="47"/>
        <v>0</v>
      </c>
      <c r="BX97" s="214">
        <f t="shared" si="47"/>
        <v>0</v>
      </c>
      <c r="BY97" s="214">
        <f t="shared" si="47"/>
        <v>0</v>
      </c>
      <c r="BZ97" s="214">
        <f t="shared" si="47"/>
        <v>0</v>
      </c>
      <c r="CA97" s="295">
        <f t="shared" si="43"/>
        <v>1.5391747241321543</v>
      </c>
    </row>
    <row r="98" spans="2:79" s="159" customFormat="1" x14ac:dyDescent="0.25">
      <c r="B98" s="257">
        <f t="shared" si="44"/>
        <v>78</v>
      </c>
      <c r="C98" s="255">
        <f t="shared" si="45"/>
        <v>47664</v>
      </c>
      <c r="D98" s="214">
        <f t="shared" si="48"/>
        <v>0.16677628108799994</v>
      </c>
      <c r="E98" s="214">
        <f t="shared" si="48"/>
        <v>5.6078247473249972E-2</v>
      </c>
      <c r="F98" s="214">
        <f t="shared" si="48"/>
        <v>7.1423018884285691E-2</v>
      </c>
      <c r="G98" s="214">
        <f t="shared" si="48"/>
        <v>0</v>
      </c>
      <c r="H98" s="214">
        <f t="shared" si="48"/>
        <v>3.4380000000000001E-3</v>
      </c>
      <c r="I98" s="214">
        <f t="shared" si="48"/>
        <v>5.352E-3</v>
      </c>
      <c r="J98" s="214">
        <f t="shared" si="48"/>
        <v>5.7348E-3</v>
      </c>
      <c r="K98" s="214">
        <f t="shared" si="48"/>
        <v>5.9363999999999997E-3</v>
      </c>
      <c r="L98" s="214">
        <f t="shared" si="48"/>
        <v>3.9779999999999998E-3</v>
      </c>
      <c r="M98" s="214">
        <f t="shared" si="48"/>
        <v>4.9500000000000004E-3</v>
      </c>
      <c r="N98" s="214">
        <f t="shared" si="48"/>
        <v>4.50000036E-3</v>
      </c>
      <c r="O98" s="214">
        <f t="shared" si="48"/>
        <v>4.7340000000000004E-3</v>
      </c>
      <c r="P98" s="214">
        <f t="shared" si="48"/>
        <v>3.3600000000000001E-3</v>
      </c>
      <c r="Q98" s="214">
        <f t="shared" si="46"/>
        <v>1.9068000000000002E-2</v>
      </c>
      <c r="R98" s="214">
        <f t="shared" si="46"/>
        <v>9.0767999999999995E-3</v>
      </c>
      <c r="S98" s="214">
        <f t="shared" si="46"/>
        <v>1.82988E-2</v>
      </c>
      <c r="T98" s="214">
        <f t="shared" si="46"/>
        <v>1.0198199999999999E-2</v>
      </c>
      <c r="U98" s="214">
        <f t="shared" si="46"/>
        <v>1.1309100000000001E-2</v>
      </c>
      <c r="V98" s="214">
        <f t="shared" si="46"/>
        <v>3.0287999999999999E-3</v>
      </c>
      <c r="W98" s="214">
        <f t="shared" si="46"/>
        <v>3.1740000000000002E-3</v>
      </c>
      <c r="X98" s="214">
        <f t="shared" si="46"/>
        <v>3.1380000000000002E-3</v>
      </c>
      <c r="Y98" s="214">
        <f t="shared" ref="Q98:AL111" si="51">IF(AND(MONTH($C98)-MONTH(Y$5)=0,MOD((YEAR(Y$5)-YEAR($C98)),3)=0),Y97*(1+Y$15),Y97)</f>
        <v>2.4510000000000001E-3</v>
      </c>
      <c r="Z98" s="214">
        <f t="shared" si="51"/>
        <v>5.2620000000000002E-3</v>
      </c>
      <c r="AA98" s="214">
        <f t="shared" si="51"/>
        <v>4.4999999999999997E-3</v>
      </c>
      <c r="AB98" s="214">
        <f t="shared" si="51"/>
        <v>4.5684000000000002E-3</v>
      </c>
      <c r="AC98" s="214">
        <f t="shared" si="51"/>
        <v>2.8080000000000002E-3</v>
      </c>
      <c r="AD98" s="214">
        <f t="shared" si="51"/>
        <v>1.5780000000000002E-3</v>
      </c>
      <c r="AE98" s="214">
        <f t="shared" si="51"/>
        <v>6.5556192749999992E-2</v>
      </c>
      <c r="AF98" s="214">
        <f t="shared" si="51"/>
        <v>4.8227770446643232E-2</v>
      </c>
      <c r="AG98" s="214">
        <f t="shared" si="51"/>
        <v>4.4545352730937494E-2</v>
      </c>
      <c r="AH98" s="214">
        <f t="shared" si="51"/>
        <v>2.8860000000000005E-3</v>
      </c>
      <c r="AI98" s="214">
        <f t="shared" si="51"/>
        <v>0</v>
      </c>
      <c r="AJ98" s="214">
        <f t="shared" si="51"/>
        <v>4.0140000000000002E-3</v>
      </c>
      <c r="AK98" s="214">
        <f t="shared" si="51"/>
        <v>0</v>
      </c>
      <c r="AL98" s="214">
        <f t="shared" si="51"/>
        <v>3.4164E-3</v>
      </c>
      <c r="AM98" s="214">
        <f t="shared" si="49"/>
        <v>4.1580000000000002E-3</v>
      </c>
      <c r="AN98" s="214">
        <f t="shared" si="49"/>
        <v>7.3764E-3</v>
      </c>
      <c r="AO98" s="214">
        <f t="shared" si="49"/>
        <v>5.8246800000000005E-3</v>
      </c>
      <c r="AP98" s="214">
        <f t="shared" si="49"/>
        <v>6.1612742884821416E-2</v>
      </c>
      <c r="AQ98" s="214">
        <f t="shared" si="49"/>
        <v>0</v>
      </c>
      <c r="AR98" s="214">
        <f t="shared" si="49"/>
        <v>7.4271599999999995E-3</v>
      </c>
      <c r="AS98" s="214">
        <f t="shared" si="49"/>
        <v>3.5639999999999999E-3</v>
      </c>
      <c r="AT98" s="214">
        <f t="shared" si="49"/>
        <v>3.4619999999999998E-3</v>
      </c>
      <c r="AU98" s="214">
        <f t="shared" si="49"/>
        <v>6.7080000000000004E-3</v>
      </c>
      <c r="AV98" s="214">
        <f t="shared" si="49"/>
        <v>6.6600000000000001E-3</v>
      </c>
      <c r="AW98" s="214">
        <f t="shared" si="49"/>
        <v>8.4180000000000001E-3</v>
      </c>
      <c r="AX98" s="214">
        <f t="shared" si="49"/>
        <v>5.1751845647321409E-2</v>
      </c>
      <c r="AY98" s="214">
        <f t="shared" si="50"/>
        <v>1.1856E-2</v>
      </c>
      <c r="AZ98" s="214">
        <f t="shared" si="50"/>
        <v>1.2239999999999999E-2</v>
      </c>
      <c r="BA98" s="214">
        <f t="shared" si="50"/>
        <v>5.7515842399999989E-2</v>
      </c>
      <c r="BB98" s="214">
        <f t="shared" si="50"/>
        <v>9.8427852999884838E-2</v>
      </c>
      <c r="BC98" s="214">
        <f t="shared" si="50"/>
        <v>2.6006473647321424E-2</v>
      </c>
      <c r="BD98" s="214">
        <f t="shared" si="50"/>
        <v>0.17694086733496328</v>
      </c>
      <c r="BE98" s="214">
        <f t="shared" si="50"/>
        <v>3.1716000000000005E-3</v>
      </c>
      <c r="BF98" s="214">
        <f t="shared" si="50"/>
        <v>1.8636E-2</v>
      </c>
      <c r="BG98" s="214">
        <f t="shared" si="50"/>
        <v>1.3846153846153847E-2</v>
      </c>
      <c r="BH98" s="214">
        <f t="shared" si="50"/>
        <v>2.3538000000000003E-2</v>
      </c>
      <c r="BI98" s="214">
        <f t="shared" si="50"/>
        <v>0</v>
      </c>
      <c r="BJ98" s="214">
        <f t="shared" si="50"/>
        <v>2.0712000000000001E-2</v>
      </c>
      <c r="BK98" s="214">
        <f t="shared" si="50"/>
        <v>9.6360000000000022E-3</v>
      </c>
      <c r="BL98" s="214">
        <f t="shared" si="50"/>
        <v>1.1201448960000001E-2</v>
      </c>
      <c r="BM98" s="214">
        <f t="shared" si="50"/>
        <v>6.3739871249999983E-2</v>
      </c>
      <c r="BN98" s="214">
        <f t="shared" si="50"/>
        <v>7.8499821428571426E-2</v>
      </c>
      <c r="BO98" s="214">
        <f t="shared" si="50"/>
        <v>4.1778000000000003E-2</v>
      </c>
      <c r="BP98" s="214">
        <f t="shared" si="50"/>
        <v>2.9531999999999999E-2</v>
      </c>
      <c r="BQ98" s="214">
        <f t="shared" si="50"/>
        <v>4.1460000000000004E-2</v>
      </c>
      <c r="BR98" s="214">
        <f t="shared" si="50"/>
        <v>3.01084E-2</v>
      </c>
      <c r="BS98" s="214">
        <f t="shared" si="47"/>
        <v>0</v>
      </c>
      <c r="BT98" s="214">
        <f t="shared" si="47"/>
        <v>0</v>
      </c>
      <c r="BU98" s="214">
        <f t="shared" si="47"/>
        <v>0</v>
      </c>
      <c r="BV98" s="214">
        <f t="shared" si="47"/>
        <v>0</v>
      </c>
      <c r="BW98" s="214">
        <f t="shared" si="47"/>
        <v>0</v>
      </c>
      <c r="BX98" s="214">
        <f t="shared" si="47"/>
        <v>0</v>
      </c>
      <c r="BY98" s="214">
        <f t="shared" si="47"/>
        <v>0</v>
      </c>
      <c r="BZ98" s="214">
        <f t="shared" si="47"/>
        <v>0</v>
      </c>
      <c r="CA98" s="295">
        <f t="shared" si="43"/>
        <v>1.5391747241321543</v>
      </c>
    </row>
    <row r="99" spans="2:79" s="159" customFormat="1" x14ac:dyDescent="0.25">
      <c r="B99" s="257">
        <f t="shared" si="44"/>
        <v>79</v>
      </c>
      <c r="C99" s="255">
        <f t="shared" si="45"/>
        <v>47695</v>
      </c>
      <c r="D99" s="214">
        <f t="shared" si="48"/>
        <v>0.16677628108799994</v>
      </c>
      <c r="E99" s="214">
        <f t="shared" si="48"/>
        <v>5.6078247473249972E-2</v>
      </c>
      <c r="F99" s="214">
        <f t="shared" si="48"/>
        <v>7.1423018884285691E-2</v>
      </c>
      <c r="G99" s="214">
        <f t="shared" si="48"/>
        <v>0</v>
      </c>
      <c r="H99" s="214">
        <f t="shared" si="48"/>
        <v>3.4380000000000001E-3</v>
      </c>
      <c r="I99" s="214">
        <f t="shared" si="48"/>
        <v>5.352E-3</v>
      </c>
      <c r="J99" s="214">
        <f t="shared" si="48"/>
        <v>5.7348E-3</v>
      </c>
      <c r="K99" s="214">
        <f t="shared" si="48"/>
        <v>5.9363999999999997E-3</v>
      </c>
      <c r="L99" s="214">
        <f t="shared" si="48"/>
        <v>3.9779999999999998E-3</v>
      </c>
      <c r="M99" s="214">
        <f t="shared" si="48"/>
        <v>4.9500000000000004E-3</v>
      </c>
      <c r="N99" s="214">
        <f t="shared" si="48"/>
        <v>4.50000036E-3</v>
      </c>
      <c r="O99" s="214">
        <f t="shared" si="48"/>
        <v>4.7340000000000004E-3</v>
      </c>
      <c r="P99" s="214">
        <f t="shared" si="48"/>
        <v>3.3600000000000001E-3</v>
      </c>
      <c r="Q99" s="214">
        <f t="shared" si="51"/>
        <v>1.9068000000000002E-2</v>
      </c>
      <c r="R99" s="214">
        <f t="shared" si="51"/>
        <v>9.0767999999999995E-3</v>
      </c>
      <c r="S99" s="214">
        <f t="shared" si="51"/>
        <v>1.82988E-2</v>
      </c>
      <c r="T99" s="214">
        <f t="shared" si="51"/>
        <v>1.0198199999999999E-2</v>
      </c>
      <c r="U99" s="214">
        <f t="shared" si="51"/>
        <v>1.1309100000000001E-2</v>
      </c>
      <c r="V99" s="214">
        <f t="shared" si="51"/>
        <v>3.0287999999999999E-3</v>
      </c>
      <c r="W99" s="214">
        <f t="shared" si="51"/>
        <v>3.1740000000000002E-3</v>
      </c>
      <c r="X99" s="214">
        <f t="shared" si="51"/>
        <v>3.1380000000000002E-3</v>
      </c>
      <c r="Y99" s="214">
        <f t="shared" si="51"/>
        <v>2.4510000000000001E-3</v>
      </c>
      <c r="Z99" s="214">
        <f t="shared" si="51"/>
        <v>5.2620000000000002E-3</v>
      </c>
      <c r="AA99" s="214">
        <f t="shared" si="51"/>
        <v>4.4999999999999997E-3</v>
      </c>
      <c r="AB99" s="214">
        <f t="shared" si="51"/>
        <v>4.5684000000000002E-3</v>
      </c>
      <c r="AC99" s="214">
        <f t="shared" si="51"/>
        <v>2.8080000000000002E-3</v>
      </c>
      <c r="AD99" s="214">
        <f t="shared" si="51"/>
        <v>1.5780000000000002E-3</v>
      </c>
      <c r="AE99" s="214">
        <f t="shared" si="51"/>
        <v>6.5556192749999992E-2</v>
      </c>
      <c r="AF99" s="214">
        <f t="shared" si="51"/>
        <v>4.8227770446643232E-2</v>
      </c>
      <c r="AG99" s="214">
        <f t="shared" si="51"/>
        <v>4.4545352730937494E-2</v>
      </c>
      <c r="AH99" s="214">
        <f t="shared" si="51"/>
        <v>2.8860000000000005E-3</v>
      </c>
      <c r="AI99" s="214">
        <f t="shared" si="51"/>
        <v>0</v>
      </c>
      <c r="AJ99" s="214">
        <f t="shared" si="51"/>
        <v>4.0140000000000002E-3</v>
      </c>
      <c r="AK99" s="214">
        <f t="shared" si="51"/>
        <v>0</v>
      </c>
      <c r="AL99" s="214">
        <f t="shared" si="51"/>
        <v>3.4164E-3</v>
      </c>
      <c r="AM99" s="214">
        <f t="shared" si="49"/>
        <v>4.1580000000000002E-3</v>
      </c>
      <c r="AN99" s="214">
        <f t="shared" si="49"/>
        <v>7.3764E-3</v>
      </c>
      <c r="AO99" s="214">
        <f t="shared" si="49"/>
        <v>5.8246800000000005E-3</v>
      </c>
      <c r="AP99" s="214">
        <f t="shared" si="49"/>
        <v>6.1612742884821416E-2</v>
      </c>
      <c r="AQ99" s="214">
        <f t="shared" si="49"/>
        <v>0</v>
      </c>
      <c r="AR99" s="214">
        <f t="shared" si="49"/>
        <v>7.4271599999999995E-3</v>
      </c>
      <c r="AS99" s="214">
        <f t="shared" si="49"/>
        <v>3.5639999999999999E-3</v>
      </c>
      <c r="AT99" s="214">
        <f t="shared" si="49"/>
        <v>3.4619999999999998E-3</v>
      </c>
      <c r="AU99" s="214">
        <f t="shared" si="49"/>
        <v>6.7080000000000004E-3</v>
      </c>
      <c r="AV99" s="214">
        <f t="shared" si="49"/>
        <v>6.6600000000000001E-3</v>
      </c>
      <c r="AW99" s="214">
        <f t="shared" si="49"/>
        <v>8.4180000000000001E-3</v>
      </c>
      <c r="AX99" s="214">
        <f t="shared" si="49"/>
        <v>5.1751845647321409E-2</v>
      </c>
      <c r="AY99" s="214">
        <f t="shared" si="50"/>
        <v>1.1856E-2</v>
      </c>
      <c r="AZ99" s="214">
        <f t="shared" si="50"/>
        <v>1.2239999999999999E-2</v>
      </c>
      <c r="BA99" s="214">
        <f t="shared" si="50"/>
        <v>5.7515842399999989E-2</v>
      </c>
      <c r="BB99" s="214">
        <f t="shared" si="50"/>
        <v>9.8427852999884838E-2</v>
      </c>
      <c r="BC99" s="214">
        <f t="shared" si="50"/>
        <v>2.6006473647321424E-2</v>
      </c>
      <c r="BD99" s="214">
        <f t="shared" si="50"/>
        <v>0.17694086733496328</v>
      </c>
      <c r="BE99" s="214">
        <f t="shared" si="50"/>
        <v>3.1716000000000005E-3</v>
      </c>
      <c r="BF99" s="214">
        <f t="shared" si="50"/>
        <v>1.8636E-2</v>
      </c>
      <c r="BG99" s="214">
        <f t="shared" si="50"/>
        <v>1.3846153846153847E-2</v>
      </c>
      <c r="BH99" s="214">
        <f t="shared" si="50"/>
        <v>2.3538000000000003E-2</v>
      </c>
      <c r="BI99" s="214">
        <f t="shared" si="50"/>
        <v>0</v>
      </c>
      <c r="BJ99" s="214">
        <f t="shared" si="50"/>
        <v>2.0712000000000001E-2</v>
      </c>
      <c r="BK99" s="214">
        <f t="shared" si="50"/>
        <v>9.6360000000000022E-3</v>
      </c>
      <c r="BL99" s="214">
        <f t="shared" si="50"/>
        <v>1.1201448960000001E-2</v>
      </c>
      <c r="BM99" s="214">
        <f t="shared" si="50"/>
        <v>6.3739871249999983E-2</v>
      </c>
      <c r="BN99" s="214">
        <f t="shared" si="50"/>
        <v>7.8499821428571426E-2</v>
      </c>
      <c r="BO99" s="214">
        <f t="shared" si="50"/>
        <v>4.1778000000000003E-2</v>
      </c>
      <c r="BP99" s="214">
        <f t="shared" si="50"/>
        <v>2.9531999999999999E-2</v>
      </c>
      <c r="BQ99" s="214">
        <f t="shared" si="50"/>
        <v>4.1460000000000004E-2</v>
      </c>
      <c r="BR99" s="214">
        <f t="shared" si="50"/>
        <v>3.01084E-2</v>
      </c>
      <c r="BS99" s="214">
        <f t="shared" si="47"/>
        <v>0</v>
      </c>
      <c r="BT99" s="214">
        <f t="shared" si="47"/>
        <v>0</v>
      </c>
      <c r="BU99" s="214">
        <f t="shared" si="47"/>
        <v>0</v>
      </c>
      <c r="BV99" s="214">
        <f t="shared" si="47"/>
        <v>0</v>
      </c>
      <c r="BW99" s="214">
        <f t="shared" si="47"/>
        <v>0</v>
      </c>
      <c r="BX99" s="214">
        <f t="shared" si="47"/>
        <v>0</v>
      </c>
      <c r="BY99" s="214">
        <f t="shared" si="47"/>
        <v>0</v>
      </c>
      <c r="BZ99" s="214">
        <f t="shared" si="47"/>
        <v>0</v>
      </c>
      <c r="CA99" s="295">
        <f t="shared" si="43"/>
        <v>1.5391747241321543</v>
      </c>
    </row>
    <row r="100" spans="2:79" s="159" customFormat="1" x14ac:dyDescent="0.25">
      <c r="B100" s="257">
        <f t="shared" si="44"/>
        <v>80</v>
      </c>
      <c r="C100" s="255">
        <f t="shared" si="45"/>
        <v>47726</v>
      </c>
      <c r="D100" s="214">
        <f t="shared" si="48"/>
        <v>0.16677628108799994</v>
      </c>
      <c r="E100" s="214">
        <f t="shared" si="48"/>
        <v>5.6078247473249972E-2</v>
      </c>
      <c r="F100" s="214">
        <f t="shared" si="48"/>
        <v>7.1423018884285691E-2</v>
      </c>
      <c r="G100" s="214">
        <f t="shared" si="48"/>
        <v>0</v>
      </c>
      <c r="H100" s="214">
        <f t="shared" si="48"/>
        <v>3.4380000000000001E-3</v>
      </c>
      <c r="I100" s="214">
        <f t="shared" si="48"/>
        <v>5.352E-3</v>
      </c>
      <c r="J100" s="214">
        <f t="shared" si="48"/>
        <v>5.7348E-3</v>
      </c>
      <c r="K100" s="214">
        <f t="shared" si="48"/>
        <v>5.9363999999999997E-3</v>
      </c>
      <c r="L100" s="214">
        <f t="shared" si="48"/>
        <v>3.9779999999999998E-3</v>
      </c>
      <c r="M100" s="214">
        <f t="shared" si="48"/>
        <v>4.9500000000000004E-3</v>
      </c>
      <c r="N100" s="214">
        <f t="shared" si="48"/>
        <v>4.50000036E-3</v>
      </c>
      <c r="O100" s="214">
        <f t="shared" si="48"/>
        <v>4.7340000000000004E-3</v>
      </c>
      <c r="P100" s="214">
        <f t="shared" si="48"/>
        <v>3.3600000000000001E-3</v>
      </c>
      <c r="Q100" s="214">
        <f t="shared" si="51"/>
        <v>1.9068000000000002E-2</v>
      </c>
      <c r="R100" s="214">
        <f t="shared" si="51"/>
        <v>9.0767999999999995E-3</v>
      </c>
      <c r="S100" s="214">
        <f t="shared" si="51"/>
        <v>1.82988E-2</v>
      </c>
      <c r="T100" s="214">
        <f t="shared" si="51"/>
        <v>1.0198199999999999E-2</v>
      </c>
      <c r="U100" s="214">
        <f t="shared" si="51"/>
        <v>1.1309100000000001E-2</v>
      </c>
      <c r="V100" s="214">
        <f t="shared" si="51"/>
        <v>3.0287999999999999E-3</v>
      </c>
      <c r="W100" s="214">
        <f t="shared" si="51"/>
        <v>3.1740000000000002E-3</v>
      </c>
      <c r="X100" s="214">
        <f t="shared" si="51"/>
        <v>3.1380000000000002E-3</v>
      </c>
      <c r="Y100" s="214">
        <f t="shared" si="51"/>
        <v>2.4510000000000001E-3</v>
      </c>
      <c r="Z100" s="214">
        <f t="shared" si="51"/>
        <v>5.2620000000000002E-3</v>
      </c>
      <c r="AA100" s="214">
        <f t="shared" si="51"/>
        <v>4.4999999999999997E-3</v>
      </c>
      <c r="AB100" s="214">
        <f t="shared" si="51"/>
        <v>4.5684000000000002E-3</v>
      </c>
      <c r="AC100" s="214">
        <f t="shared" si="51"/>
        <v>2.8080000000000002E-3</v>
      </c>
      <c r="AD100" s="214">
        <f t="shared" si="51"/>
        <v>1.5780000000000002E-3</v>
      </c>
      <c r="AE100" s="214">
        <f t="shared" si="51"/>
        <v>6.5556192749999992E-2</v>
      </c>
      <c r="AF100" s="214">
        <f t="shared" si="51"/>
        <v>4.8227770446643232E-2</v>
      </c>
      <c r="AG100" s="214">
        <f t="shared" si="51"/>
        <v>4.4545352730937494E-2</v>
      </c>
      <c r="AH100" s="214">
        <f t="shared" si="51"/>
        <v>2.8860000000000005E-3</v>
      </c>
      <c r="AI100" s="214">
        <f t="shared" si="51"/>
        <v>0</v>
      </c>
      <c r="AJ100" s="214">
        <f t="shared" si="51"/>
        <v>4.0140000000000002E-3</v>
      </c>
      <c r="AK100" s="214">
        <f t="shared" si="51"/>
        <v>0</v>
      </c>
      <c r="AL100" s="214">
        <f t="shared" si="51"/>
        <v>3.4164E-3</v>
      </c>
      <c r="AM100" s="214">
        <f t="shared" si="49"/>
        <v>4.1580000000000002E-3</v>
      </c>
      <c r="AN100" s="214">
        <f t="shared" si="49"/>
        <v>7.3764E-3</v>
      </c>
      <c r="AO100" s="214">
        <f t="shared" si="49"/>
        <v>5.8246800000000005E-3</v>
      </c>
      <c r="AP100" s="214">
        <f t="shared" si="49"/>
        <v>6.1612742884821416E-2</v>
      </c>
      <c r="AQ100" s="214">
        <f t="shared" si="49"/>
        <v>0</v>
      </c>
      <c r="AR100" s="214">
        <f t="shared" si="49"/>
        <v>7.4271599999999995E-3</v>
      </c>
      <c r="AS100" s="214">
        <f t="shared" si="49"/>
        <v>3.5639999999999999E-3</v>
      </c>
      <c r="AT100" s="214">
        <f t="shared" si="49"/>
        <v>3.4619999999999998E-3</v>
      </c>
      <c r="AU100" s="214">
        <f t="shared" si="49"/>
        <v>6.7080000000000004E-3</v>
      </c>
      <c r="AV100" s="214">
        <f t="shared" si="49"/>
        <v>6.6600000000000001E-3</v>
      </c>
      <c r="AW100" s="214">
        <f t="shared" si="49"/>
        <v>8.4180000000000001E-3</v>
      </c>
      <c r="AX100" s="214">
        <f t="shared" si="49"/>
        <v>5.1751845647321409E-2</v>
      </c>
      <c r="AY100" s="214">
        <f t="shared" si="50"/>
        <v>1.1856E-2</v>
      </c>
      <c r="AZ100" s="214">
        <f t="shared" si="50"/>
        <v>1.2239999999999999E-2</v>
      </c>
      <c r="BA100" s="214">
        <f t="shared" si="50"/>
        <v>5.7515842399999989E-2</v>
      </c>
      <c r="BB100" s="214">
        <f t="shared" si="50"/>
        <v>9.8427852999884838E-2</v>
      </c>
      <c r="BC100" s="214">
        <f t="shared" si="50"/>
        <v>2.6006473647321424E-2</v>
      </c>
      <c r="BD100" s="214">
        <f t="shared" si="50"/>
        <v>0.17694086733496328</v>
      </c>
      <c r="BE100" s="214">
        <f t="shared" si="50"/>
        <v>3.1716000000000005E-3</v>
      </c>
      <c r="BF100" s="214">
        <f t="shared" si="50"/>
        <v>1.8636E-2</v>
      </c>
      <c r="BG100" s="214">
        <f t="shared" si="50"/>
        <v>1.3846153846153847E-2</v>
      </c>
      <c r="BH100" s="214">
        <f t="shared" si="50"/>
        <v>2.3538000000000003E-2</v>
      </c>
      <c r="BI100" s="214">
        <f t="shared" si="50"/>
        <v>0</v>
      </c>
      <c r="BJ100" s="214">
        <f t="shared" si="50"/>
        <v>2.0712000000000001E-2</v>
      </c>
      <c r="BK100" s="214">
        <f t="shared" si="50"/>
        <v>9.6360000000000022E-3</v>
      </c>
      <c r="BL100" s="214">
        <f t="shared" si="50"/>
        <v>1.1201448960000001E-2</v>
      </c>
      <c r="BM100" s="214">
        <f t="shared" si="50"/>
        <v>6.3739871249999983E-2</v>
      </c>
      <c r="BN100" s="214">
        <f t="shared" si="50"/>
        <v>7.8499821428571426E-2</v>
      </c>
      <c r="BO100" s="214">
        <f t="shared" si="50"/>
        <v>4.1778000000000003E-2</v>
      </c>
      <c r="BP100" s="214">
        <f t="shared" si="50"/>
        <v>2.9531999999999999E-2</v>
      </c>
      <c r="BQ100" s="214">
        <f t="shared" si="50"/>
        <v>4.1460000000000004E-2</v>
      </c>
      <c r="BR100" s="214">
        <f t="shared" si="50"/>
        <v>3.01084E-2</v>
      </c>
      <c r="BS100" s="214">
        <f t="shared" si="47"/>
        <v>0</v>
      </c>
      <c r="BT100" s="214">
        <f t="shared" si="47"/>
        <v>0</v>
      </c>
      <c r="BU100" s="214">
        <f t="shared" si="47"/>
        <v>0</v>
      </c>
      <c r="BV100" s="214">
        <f t="shared" si="47"/>
        <v>0</v>
      </c>
      <c r="BW100" s="214">
        <f t="shared" si="47"/>
        <v>0</v>
      </c>
      <c r="BX100" s="214">
        <f t="shared" si="47"/>
        <v>0</v>
      </c>
      <c r="BY100" s="214">
        <f t="shared" si="47"/>
        <v>0</v>
      </c>
      <c r="BZ100" s="214">
        <f t="shared" si="47"/>
        <v>0</v>
      </c>
      <c r="CA100" s="295">
        <f t="shared" si="43"/>
        <v>1.5391747241321543</v>
      </c>
    </row>
    <row r="101" spans="2:79" s="159" customFormat="1" x14ac:dyDescent="0.25">
      <c r="B101" s="257">
        <f t="shared" si="44"/>
        <v>81</v>
      </c>
      <c r="C101" s="255">
        <f t="shared" si="45"/>
        <v>47756</v>
      </c>
      <c r="D101" s="214">
        <f t="shared" si="48"/>
        <v>0.16677628108799994</v>
      </c>
      <c r="E101" s="214">
        <f t="shared" si="48"/>
        <v>5.6078247473249972E-2</v>
      </c>
      <c r="F101" s="214">
        <f t="shared" si="48"/>
        <v>7.1423018884285691E-2</v>
      </c>
      <c r="G101" s="214">
        <f t="shared" si="48"/>
        <v>0</v>
      </c>
      <c r="H101" s="214">
        <f t="shared" si="48"/>
        <v>3.4380000000000001E-3</v>
      </c>
      <c r="I101" s="214">
        <f t="shared" si="48"/>
        <v>5.352E-3</v>
      </c>
      <c r="J101" s="214">
        <f t="shared" si="48"/>
        <v>5.7348E-3</v>
      </c>
      <c r="K101" s="214">
        <f t="shared" si="48"/>
        <v>5.9363999999999997E-3</v>
      </c>
      <c r="L101" s="214">
        <f t="shared" si="48"/>
        <v>3.9779999999999998E-3</v>
      </c>
      <c r="M101" s="214">
        <f t="shared" si="48"/>
        <v>4.9500000000000004E-3</v>
      </c>
      <c r="N101" s="214">
        <f t="shared" si="48"/>
        <v>4.50000036E-3</v>
      </c>
      <c r="O101" s="214">
        <f t="shared" si="48"/>
        <v>4.7340000000000004E-3</v>
      </c>
      <c r="P101" s="214">
        <f t="shared" si="48"/>
        <v>3.3600000000000001E-3</v>
      </c>
      <c r="Q101" s="214">
        <f t="shared" si="51"/>
        <v>1.9068000000000002E-2</v>
      </c>
      <c r="R101" s="214">
        <f t="shared" si="51"/>
        <v>9.0767999999999995E-3</v>
      </c>
      <c r="S101" s="214">
        <f t="shared" si="51"/>
        <v>1.82988E-2</v>
      </c>
      <c r="T101" s="214">
        <f t="shared" si="51"/>
        <v>1.0198199999999999E-2</v>
      </c>
      <c r="U101" s="214">
        <f t="shared" si="51"/>
        <v>1.1309100000000001E-2</v>
      </c>
      <c r="V101" s="214">
        <f t="shared" si="51"/>
        <v>3.0287999999999999E-3</v>
      </c>
      <c r="W101" s="214">
        <f t="shared" si="51"/>
        <v>3.1740000000000002E-3</v>
      </c>
      <c r="X101" s="214">
        <f t="shared" si="51"/>
        <v>3.1380000000000002E-3</v>
      </c>
      <c r="Y101" s="214">
        <f t="shared" si="51"/>
        <v>2.4510000000000001E-3</v>
      </c>
      <c r="Z101" s="214">
        <f t="shared" si="51"/>
        <v>5.2620000000000002E-3</v>
      </c>
      <c r="AA101" s="214">
        <f t="shared" si="51"/>
        <v>4.4999999999999997E-3</v>
      </c>
      <c r="AB101" s="214">
        <f t="shared" si="51"/>
        <v>4.5684000000000002E-3</v>
      </c>
      <c r="AC101" s="214">
        <f t="shared" si="51"/>
        <v>2.8080000000000002E-3</v>
      </c>
      <c r="AD101" s="214">
        <f t="shared" si="51"/>
        <v>1.5780000000000002E-3</v>
      </c>
      <c r="AE101" s="214">
        <f t="shared" si="51"/>
        <v>6.5556192749999992E-2</v>
      </c>
      <c r="AF101" s="214">
        <f t="shared" si="51"/>
        <v>4.8227770446643232E-2</v>
      </c>
      <c r="AG101" s="214">
        <f t="shared" si="51"/>
        <v>4.4545352730937494E-2</v>
      </c>
      <c r="AH101" s="214">
        <f t="shared" si="51"/>
        <v>2.8860000000000005E-3</v>
      </c>
      <c r="AI101" s="214">
        <f t="shared" si="51"/>
        <v>0</v>
      </c>
      <c r="AJ101" s="214">
        <f t="shared" si="51"/>
        <v>4.0140000000000002E-3</v>
      </c>
      <c r="AK101" s="214">
        <f t="shared" si="51"/>
        <v>0</v>
      </c>
      <c r="AL101" s="214">
        <f t="shared" si="51"/>
        <v>3.4164E-3</v>
      </c>
      <c r="AM101" s="214">
        <f t="shared" si="49"/>
        <v>4.1580000000000002E-3</v>
      </c>
      <c r="AN101" s="214">
        <f t="shared" si="49"/>
        <v>7.3764E-3</v>
      </c>
      <c r="AO101" s="214">
        <f t="shared" si="49"/>
        <v>5.8246800000000005E-3</v>
      </c>
      <c r="AP101" s="214">
        <f t="shared" si="49"/>
        <v>6.1612742884821416E-2</v>
      </c>
      <c r="AQ101" s="214">
        <f t="shared" si="49"/>
        <v>0</v>
      </c>
      <c r="AR101" s="214">
        <f t="shared" si="49"/>
        <v>7.4271599999999995E-3</v>
      </c>
      <c r="AS101" s="214">
        <f t="shared" si="49"/>
        <v>3.5639999999999999E-3</v>
      </c>
      <c r="AT101" s="214">
        <f t="shared" si="49"/>
        <v>3.4619999999999998E-3</v>
      </c>
      <c r="AU101" s="214">
        <f t="shared" si="49"/>
        <v>6.7080000000000004E-3</v>
      </c>
      <c r="AV101" s="214">
        <f t="shared" si="49"/>
        <v>6.6600000000000001E-3</v>
      </c>
      <c r="AW101" s="214">
        <f t="shared" si="49"/>
        <v>8.4180000000000001E-3</v>
      </c>
      <c r="AX101" s="214">
        <f t="shared" si="49"/>
        <v>5.1751845647321409E-2</v>
      </c>
      <c r="AY101" s="214">
        <f t="shared" si="50"/>
        <v>1.1856E-2</v>
      </c>
      <c r="AZ101" s="214">
        <f t="shared" si="50"/>
        <v>1.2239999999999999E-2</v>
      </c>
      <c r="BA101" s="214">
        <f t="shared" si="50"/>
        <v>5.7515842399999989E-2</v>
      </c>
      <c r="BB101" s="214">
        <f t="shared" si="50"/>
        <v>9.8427852999884838E-2</v>
      </c>
      <c r="BC101" s="214">
        <f t="shared" si="50"/>
        <v>2.6006473647321424E-2</v>
      </c>
      <c r="BD101" s="214">
        <f t="shared" si="50"/>
        <v>0.17694086733496328</v>
      </c>
      <c r="BE101" s="214">
        <f t="shared" si="50"/>
        <v>3.1716000000000005E-3</v>
      </c>
      <c r="BF101" s="214">
        <f t="shared" si="50"/>
        <v>1.8636E-2</v>
      </c>
      <c r="BG101" s="214">
        <f t="shared" si="50"/>
        <v>1.3846153846153847E-2</v>
      </c>
      <c r="BH101" s="214">
        <f t="shared" si="50"/>
        <v>2.3538000000000003E-2</v>
      </c>
      <c r="BI101" s="214">
        <f t="shared" si="50"/>
        <v>0</v>
      </c>
      <c r="BJ101" s="214">
        <f t="shared" si="50"/>
        <v>2.0712000000000001E-2</v>
      </c>
      <c r="BK101" s="214">
        <f t="shared" si="50"/>
        <v>9.6360000000000022E-3</v>
      </c>
      <c r="BL101" s="214">
        <f t="shared" si="50"/>
        <v>1.1201448960000001E-2</v>
      </c>
      <c r="BM101" s="214">
        <f t="shared" si="50"/>
        <v>6.3739871249999983E-2</v>
      </c>
      <c r="BN101" s="214">
        <f t="shared" si="50"/>
        <v>7.8499821428571426E-2</v>
      </c>
      <c r="BO101" s="214">
        <f t="shared" si="50"/>
        <v>4.1778000000000003E-2</v>
      </c>
      <c r="BP101" s="214">
        <f t="shared" si="50"/>
        <v>2.9531999999999999E-2</v>
      </c>
      <c r="BQ101" s="214">
        <f t="shared" si="50"/>
        <v>4.1460000000000004E-2</v>
      </c>
      <c r="BR101" s="214">
        <f t="shared" si="50"/>
        <v>3.01084E-2</v>
      </c>
      <c r="BS101" s="214">
        <f t="shared" si="47"/>
        <v>0</v>
      </c>
      <c r="BT101" s="214">
        <f t="shared" si="47"/>
        <v>0</v>
      </c>
      <c r="BU101" s="214">
        <f t="shared" si="47"/>
        <v>0</v>
      </c>
      <c r="BV101" s="214">
        <f t="shared" si="47"/>
        <v>0</v>
      </c>
      <c r="BW101" s="214">
        <f t="shared" si="47"/>
        <v>0</v>
      </c>
      <c r="BX101" s="214">
        <f t="shared" si="47"/>
        <v>0</v>
      </c>
      <c r="BY101" s="214">
        <f t="shared" si="47"/>
        <v>0</v>
      </c>
      <c r="BZ101" s="214">
        <f t="shared" si="47"/>
        <v>0</v>
      </c>
      <c r="CA101" s="295">
        <f t="shared" si="43"/>
        <v>1.5391747241321543</v>
      </c>
    </row>
    <row r="102" spans="2:79" s="159" customFormat="1" x14ac:dyDescent="0.25">
      <c r="B102" s="257">
        <f t="shared" si="44"/>
        <v>82</v>
      </c>
      <c r="C102" s="255">
        <f t="shared" si="45"/>
        <v>47787</v>
      </c>
      <c r="D102" s="214">
        <f t="shared" si="48"/>
        <v>0.16677628108799994</v>
      </c>
      <c r="E102" s="214">
        <f t="shared" si="48"/>
        <v>5.6078247473249972E-2</v>
      </c>
      <c r="F102" s="214">
        <f t="shared" si="48"/>
        <v>7.1423018884285691E-2</v>
      </c>
      <c r="G102" s="214">
        <f t="shared" si="48"/>
        <v>0</v>
      </c>
      <c r="H102" s="214">
        <f t="shared" si="48"/>
        <v>3.4380000000000001E-3</v>
      </c>
      <c r="I102" s="214">
        <f t="shared" si="48"/>
        <v>5.352E-3</v>
      </c>
      <c r="J102" s="214">
        <f t="shared" si="48"/>
        <v>5.7348E-3</v>
      </c>
      <c r="K102" s="214">
        <f t="shared" si="48"/>
        <v>5.9363999999999997E-3</v>
      </c>
      <c r="L102" s="214">
        <f t="shared" si="48"/>
        <v>3.9779999999999998E-3</v>
      </c>
      <c r="M102" s="214">
        <f t="shared" si="48"/>
        <v>4.9500000000000004E-3</v>
      </c>
      <c r="N102" s="214">
        <f t="shared" si="48"/>
        <v>4.50000036E-3</v>
      </c>
      <c r="O102" s="214">
        <f t="shared" si="48"/>
        <v>4.7340000000000004E-3</v>
      </c>
      <c r="P102" s="214">
        <f t="shared" si="48"/>
        <v>3.3600000000000001E-3</v>
      </c>
      <c r="Q102" s="214">
        <f t="shared" si="51"/>
        <v>1.9068000000000002E-2</v>
      </c>
      <c r="R102" s="214">
        <f t="shared" si="51"/>
        <v>9.0767999999999995E-3</v>
      </c>
      <c r="S102" s="214">
        <f t="shared" si="51"/>
        <v>1.82988E-2</v>
      </c>
      <c r="T102" s="214">
        <f t="shared" si="51"/>
        <v>1.0198199999999999E-2</v>
      </c>
      <c r="U102" s="214">
        <f t="shared" si="51"/>
        <v>1.1309100000000001E-2</v>
      </c>
      <c r="V102" s="214">
        <f t="shared" si="51"/>
        <v>3.0287999999999999E-3</v>
      </c>
      <c r="W102" s="214">
        <f t="shared" si="51"/>
        <v>3.1740000000000002E-3</v>
      </c>
      <c r="X102" s="214">
        <f t="shared" si="51"/>
        <v>3.1380000000000002E-3</v>
      </c>
      <c r="Y102" s="214">
        <f t="shared" si="51"/>
        <v>2.4510000000000001E-3</v>
      </c>
      <c r="Z102" s="214">
        <f t="shared" si="51"/>
        <v>5.2620000000000002E-3</v>
      </c>
      <c r="AA102" s="214">
        <f t="shared" si="51"/>
        <v>4.4999999999999997E-3</v>
      </c>
      <c r="AB102" s="214">
        <f t="shared" si="51"/>
        <v>4.5684000000000002E-3</v>
      </c>
      <c r="AC102" s="214">
        <f t="shared" si="51"/>
        <v>2.8080000000000002E-3</v>
      </c>
      <c r="AD102" s="214">
        <f t="shared" si="51"/>
        <v>1.5780000000000002E-3</v>
      </c>
      <c r="AE102" s="214">
        <f t="shared" si="51"/>
        <v>6.5556192749999992E-2</v>
      </c>
      <c r="AF102" s="214">
        <f t="shared" si="51"/>
        <v>4.8227770446643232E-2</v>
      </c>
      <c r="AG102" s="214">
        <f t="shared" si="51"/>
        <v>4.4545352730937494E-2</v>
      </c>
      <c r="AH102" s="214">
        <f t="shared" si="51"/>
        <v>2.8860000000000005E-3</v>
      </c>
      <c r="AI102" s="214">
        <f t="shared" si="51"/>
        <v>0</v>
      </c>
      <c r="AJ102" s="214">
        <f t="shared" si="51"/>
        <v>4.0140000000000002E-3</v>
      </c>
      <c r="AK102" s="214">
        <f t="shared" si="51"/>
        <v>0</v>
      </c>
      <c r="AL102" s="214">
        <f t="shared" si="51"/>
        <v>3.4164E-3</v>
      </c>
      <c r="AM102" s="214">
        <f t="shared" si="49"/>
        <v>4.1580000000000002E-3</v>
      </c>
      <c r="AN102" s="214">
        <f t="shared" si="49"/>
        <v>7.3764E-3</v>
      </c>
      <c r="AO102" s="214">
        <f t="shared" si="49"/>
        <v>5.8246800000000005E-3</v>
      </c>
      <c r="AP102" s="214">
        <f t="shared" si="49"/>
        <v>6.1612742884821416E-2</v>
      </c>
      <c r="AQ102" s="214">
        <f t="shared" si="49"/>
        <v>0</v>
      </c>
      <c r="AR102" s="214">
        <f t="shared" si="49"/>
        <v>7.4271599999999995E-3</v>
      </c>
      <c r="AS102" s="214">
        <f t="shared" si="49"/>
        <v>3.5639999999999999E-3</v>
      </c>
      <c r="AT102" s="214">
        <f t="shared" si="49"/>
        <v>3.4619999999999998E-3</v>
      </c>
      <c r="AU102" s="214">
        <f t="shared" si="49"/>
        <v>6.7080000000000004E-3</v>
      </c>
      <c r="AV102" s="214">
        <f t="shared" si="49"/>
        <v>6.6600000000000001E-3</v>
      </c>
      <c r="AW102" s="214">
        <f t="shared" si="49"/>
        <v>8.4180000000000001E-3</v>
      </c>
      <c r="AX102" s="214">
        <f t="shared" si="49"/>
        <v>5.1751845647321409E-2</v>
      </c>
      <c r="AY102" s="214">
        <f t="shared" si="50"/>
        <v>1.1856E-2</v>
      </c>
      <c r="AZ102" s="214">
        <f t="shared" si="50"/>
        <v>1.2239999999999999E-2</v>
      </c>
      <c r="BA102" s="214">
        <f t="shared" si="50"/>
        <v>5.7515842399999989E-2</v>
      </c>
      <c r="BB102" s="214">
        <f t="shared" si="50"/>
        <v>9.8427852999884838E-2</v>
      </c>
      <c r="BC102" s="214">
        <f t="shared" si="50"/>
        <v>2.6006473647321424E-2</v>
      </c>
      <c r="BD102" s="214">
        <f t="shared" si="50"/>
        <v>0.17694086733496328</v>
      </c>
      <c r="BE102" s="214">
        <f t="shared" si="50"/>
        <v>3.1716000000000005E-3</v>
      </c>
      <c r="BF102" s="214">
        <f t="shared" si="50"/>
        <v>1.8636E-2</v>
      </c>
      <c r="BG102" s="214">
        <f t="shared" si="50"/>
        <v>1.3846153846153847E-2</v>
      </c>
      <c r="BH102" s="214">
        <f t="shared" si="50"/>
        <v>2.3538000000000003E-2</v>
      </c>
      <c r="BI102" s="214">
        <f t="shared" si="50"/>
        <v>0</v>
      </c>
      <c r="BJ102" s="214">
        <f t="shared" si="50"/>
        <v>2.0712000000000001E-2</v>
      </c>
      <c r="BK102" s="214">
        <f t="shared" si="50"/>
        <v>9.6360000000000022E-3</v>
      </c>
      <c r="BL102" s="214">
        <f t="shared" si="50"/>
        <v>1.1201448960000001E-2</v>
      </c>
      <c r="BM102" s="214">
        <f t="shared" si="50"/>
        <v>6.3739871249999983E-2</v>
      </c>
      <c r="BN102" s="214">
        <f t="shared" si="50"/>
        <v>7.8499821428571426E-2</v>
      </c>
      <c r="BO102" s="214">
        <f t="shared" si="50"/>
        <v>4.1778000000000003E-2</v>
      </c>
      <c r="BP102" s="214">
        <f t="shared" si="50"/>
        <v>2.9531999999999999E-2</v>
      </c>
      <c r="BQ102" s="214">
        <f t="shared" si="50"/>
        <v>4.1460000000000004E-2</v>
      </c>
      <c r="BR102" s="214">
        <f t="shared" si="47"/>
        <v>3.01084E-2</v>
      </c>
      <c r="BS102" s="214">
        <f t="shared" si="47"/>
        <v>0</v>
      </c>
      <c r="BT102" s="214">
        <f t="shared" si="47"/>
        <v>0</v>
      </c>
      <c r="BU102" s="214">
        <f t="shared" si="47"/>
        <v>0</v>
      </c>
      <c r="BV102" s="214">
        <f t="shared" si="47"/>
        <v>0</v>
      </c>
      <c r="BW102" s="214">
        <f t="shared" si="47"/>
        <v>0</v>
      </c>
      <c r="BX102" s="214">
        <f t="shared" si="47"/>
        <v>0</v>
      </c>
      <c r="BY102" s="214">
        <f t="shared" si="47"/>
        <v>0</v>
      </c>
      <c r="BZ102" s="214">
        <f t="shared" si="47"/>
        <v>0</v>
      </c>
      <c r="CA102" s="295">
        <f t="shared" si="43"/>
        <v>1.5391747241321543</v>
      </c>
    </row>
    <row r="103" spans="2:79" s="159" customFormat="1" x14ac:dyDescent="0.25">
      <c r="B103" s="257">
        <f t="shared" si="44"/>
        <v>83</v>
      </c>
      <c r="C103" s="255">
        <f t="shared" si="45"/>
        <v>47817</v>
      </c>
      <c r="D103" s="214">
        <f t="shared" si="48"/>
        <v>0.16677628108799994</v>
      </c>
      <c r="E103" s="214">
        <f t="shared" si="48"/>
        <v>5.6078247473249972E-2</v>
      </c>
      <c r="F103" s="214">
        <f t="shared" si="48"/>
        <v>7.1423018884285691E-2</v>
      </c>
      <c r="G103" s="214">
        <f t="shared" si="48"/>
        <v>0</v>
      </c>
      <c r="H103" s="214">
        <f t="shared" si="48"/>
        <v>3.4380000000000001E-3</v>
      </c>
      <c r="I103" s="214">
        <f t="shared" si="48"/>
        <v>5.352E-3</v>
      </c>
      <c r="J103" s="214">
        <f t="shared" si="48"/>
        <v>5.7348E-3</v>
      </c>
      <c r="K103" s="214">
        <f t="shared" si="48"/>
        <v>5.9363999999999997E-3</v>
      </c>
      <c r="L103" s="214">
        <f t="shared" si="48"/>
        <v>3.9779999999999998E-3</v>
      </c>
      <c r="M103" s="214">
        <f t="shared" si="48"/>
        <v>4.9500000000000004E-3</v>
      </c>
      <c r="N103" s="214">
        <f t="shared" si="48"/>
        <v>4.50000036E-3</v>
      </c>
      <c r="O103" s="214">
        <f t="shared" si="48"/>
        <v>4.7340000000000004E-3</v>
      </c>
      <c r="P103" s="214">
        <f t="shared" si="48"/>
        <v>3.3600000000000001E-3</v>
      </c>
      <c r="Q103" s="214">
        <f t="shared" si="51"/>
        <v>1.9068000000000002E-2</v>
      </c>
      <c r="R103" s="214">
        <f t="shared" si="51"/>
        <v>9.0767999999999995E-3</v>
      </c>
      <c r="S103" s="214">
        <f t="shared" si="51"/>
        <v>1.82988E-2</v>
      </c>
      <c r="T103" s="214">
        <f t="shared" si="51"/>
        <v>1.0198199999999999E-2</v>
      </c>
      <c r="U103" s="214">
        <f t="shared" si="51"/>
        <v>1.1309100000000001E-2</v>
      </c>
      <c r="V103" s="214">
        <f t="shared" si="51"/>
        <v>3.0287999999999999E-3</v>
      </c>
      <c r="W103" s="214">
        <f t="shared" si="51"/>
        <v>3.1740000000000002E-3</v>
      </c>
      <c r="X103" s="214">
        <f t="shared" si="51"/>
        <v>3.1380000000000002E-3</v>
      </c>
      <c r="Y103" s="214">
        <f t="shared" si="51"/>
        <v>2.4510000000000001E-3</v>
      </c>
      <c r="Z103" s="214">
        <f t="shared" si="51"/>
        <v>5.2620000000000002E-3</v>
      </c>
      <c r="AA103" s="214">
        <f t="shared" si="51"/>
        <v>4.4999999999999997E-3</v>
      </c>
      <c r="AB103" s="214">
        <f t="shared" si="51"/>
        <v>4.5684000000000002E-3</v>
      </c>
      <c r="AC103" s="214">
        <f t="shared" si="51"/>
        <v>2.8080000000000002E-3</v>
      </c>
      <c r="AD103" s="214">
        <f t="shared" si="51"/>
        <v>1.5780000000000002E-3</v>
      </c>
      <c r="AE103" s="214">
        <f t="shared" si="51"/>
        <v>6.5556192749999992E-2</v>
      </c>
      <c r="AF103" s="214">
        <f t="shared" si="51"/>
        <v>4.8227770446643232E-2</v>
      </c>
      <c r="AG103" s="214">
        <f t="shared" si="51"/>
        <v>4.4545352730937494E-2</v>
      </c>
      <c r="AH103" s="214">
        <f t="shared" si="51"/>
        <v>2.8860000000000005E-3</v>
      </c>
      <c r="AI103" s="214">
        <f t="shared" si="51"/>
        <v>0</v>
      </c>
      <c r="AJ103" s="214">
        <f t="shared" si="51"/>
        <v>4.0140000000000002E-3</v>
      </c>
      <c r="AK103" s="214">
        <f t="shared" si="51"/>
        <v>0</v>
      </c>
      <c r="AL103" s="214">
        <f t="shared" si="51"/>
        <v>3.4164E-3</v>
      </c>
      <c r="AM103" s="214">
        <f t="shared" si="49"/>
        <v>4.1580000000000002E-3</v>
      </c>
      <c r="AN103" s="214">
        <f t="shared" si="49"/>
        <v>7.3764E-3</v>
      </c>
      <c r="AO103" s="214">
        <f t="shared" si="49"/>
        <v>5.8246800000000005E-3</v>
      </c>
      <c r="AP103" s="214">
        <f t="shared" si="49"/>
        <v>6.1612742884821416E-2</v>
      </c>
      <c r="AQ103" s="214">
        <f t="shared" si="49"/>
        <v>0</v>
      </c>
      <c r="AR103" s="214">
        <f t="shared" si="49"/>
        <v>7.4271599999999995E-3</v>
      </c>
      <c r="AS103" s="214">
        <f t="shared" si="49"/>
        <v>3.5639999999999999E-3</v>
      </c>
      <c r="AT103" s="214">
        <f t="shared" si="49"/>
        <v>3.4619999999999998E-3</v>
      </c>
      <c r="AU103" s="214">
        <f t="shared" si="49"/>
        <v>6.7080000000000004E-3</v>
      </c>
      <c r="AV103" s="214">
        <f t="shared" si="49"/>
        <v>6.6600000000000001E-3</v>
      </c>
      <c r="AW103" s="214">
        <f t="shared" si="49"/>
        <v>8.4180000000000001E-3</v>
      </c>
      <c r="AX103" s="214">
        <f t="shared" si="49"/>
        <v>5.1751845647321409E-2</v>
      </c>
      <c r="AY103" s="214">
        <f t="shared" si="49"/>
        <v>1.1856E-2</v>
      </c>
      <c r="AZ103" s="214">
        <f t="shared" si="49"/>
        <v>1.2239999999999999E-2</v>
      </c>
      <c r="BA103" s="214">
        <f t="shared" si="49"/>
        <v>5.7515842399999989E-2</v>
      </c>
      <c r="BB103" s="214">
        <f t="shared" si="49"/>
        <v>9.8427852999884838E-2</v>
      </c>
      <c r="BC103" s="214">
        <f t="shared" si="49"/>
        <v>2.6006473647321424E-2</v>
      </c>
      <c r="BD103" s="214">
        <f t="shared" si="50"/>
        <v>0.17694086733496328</v>
      </c>
      <c r="BE103" s="214">
        <f t="shared" si="50"/>
        <v>3.1716000000000005E-3</v>
      </c>
      <c r="BF103" s="214">
        <f t="shared" si="50"/>
        <v>1.8636E-2</v>
      </c>
      <c r="BG103" s="214">
        <f t="shared" si="50"/>
        <v>1.3846153846153847E-2</v>
      </c>
      <c r="BH103" s="214">
        <f t="shared" si="50"/>
        <v>2.3538000000000003E-2</v>
      </c>
      <c r="BI103" s="214">
        <f t="shared" si="50"/>
        <v>0</v>
      </c>
      <c r="BJ103" s="214">
        <f t="shared" si="50"/>
        <v>2.0712000000000001E-2</v>
      </c>
      <c r="BK103" s="214">
        <f t="shared" si="50"/>
        <v>9.6360000000000022E-3</v>
      </c>
      <c r="BL103" s="214">
        <f t="shared" si="50"/>
        <v>1.1201448960000001E-2</v>
      </c>
      <c r="BM103" s="214">
        <f t="shared" si="50"/>
        <v>6.3739871249999983E-2</v>
      </c>
      <c r="BN103" s="214">
        <f t="shared" si="50"/>
        <v>7.8499821428571426E-2</v>
      </c>
      <c r="BO103" s="214">
        <f t="shared" si="50"/>
        <v>4.1778000000000003E-2</v>
      </c>
      <c r="BP103" s="214">
        <f t="shared" si="50"/>
        <v>2.9531999999999999E-2</v>
      </c>
      <c r="BQ103" s="214">
        <f t="shared" si="50"/>
        <v>4.1460000000000004E-2</v>
      </c>
      <c r="BR103" s="214">
        <f t="shared" si="47"/>
        <v>3.01084E-2</v>
      </c>
      <c r="BS103" s="214">
        <f t="shared" si="47"/>
        <v>0</v>
      </c>
      <c r="BT103" s="214">
        <f t="shared" si="47"/>
        <v>0</v>
      </c>
      <c r="BU103" s="214">
        <f t="shared" si="47"/>
        <v>0</v>
      </c>
      <c r="BV103" s="214">
        <f t="shared" si="47"/>
        <v>0</v>
      </c>
      <c r="BW103" s="214">
        <f t="shared" si="47"/>
        <v>0</v>
      </c>
      <c r="BX103" s="214">
        <f t="shared" si="47"/>
        <v>0</v>
      </c>
      <c r="BY103" s="214">
        <f t="shared" si="47"/>
        <v>0</v>
      </c>
      <c r="BZ103" s="214">
        <f t="shared" si="47"/>
        <v>0</v>
      </c>
      <c r="CA103" s="295">
        <f t="shared" si="43"/>
        <v>1.5391747241321543</v>
      </c>
    </row>
    <row r="104" spans="2:79" s="159" customFormat="1" x14ac:dyDescent="0.25">
      <c r="B104" s="257">
        <f t="shared" si="44"/>
        <v>84</v>
      </c>
      <c r="C104" s="255">
        <f t="shared" si="45"/>
        <v>47848</v>
      </c>
      <c r="D104" s="214">
        <f t="shared" si="48"/>
        <v>0.16677628108799994</v>
      </c>
      <c r="E104" s="214">
        <f t="shared" si="48"/>
        <v>5.6078247473249972E-2</v>
      </c>
      <c r="F104" s="214">
        <f t="shared" si="48"/>
        <v>7.1423018884285691E-2</v>
      </c>
      <c r="G104" s="214">
        <f t="shared" si="48"/>
        <v>0</v>
      </c>
      <c r="H104" s="214">
        <f t="shared" si="48"/>
        <v>3.4380000000000001E-3</v>
      </c>
      <c r="I104" s="214">
        <f t="shared" si="48"/>
        <v>5.352E-3</v>
      </c>
      <c r="J104" s="214">
        <f t="shared" si="48"/>
        <v>5.7348E-3</v>
      </c>
      <c r="K104" s="214">
        <f t="shared" si="48"/>
        <v>5.9363999999999997E-3</v>
      </c>
      <c r="L104" s="214">
        <f t="shared" si="48"/>
        <v>3.9779999999999998E-3</v>
      </c>
      <c r="M104" s="214">
        <f t="shared" si="48"/>
        <v>4.9500000000000004E-3</v>
      </c>
      <c r="N104" s="214">
        <f t="shared" si="48"/>
        <v>4.50000036E-3</v>
      </c>
      <c r="O104" s="214">
        <f t="shared" si="48"/>
        <v>4.7340000000000004E-3</v>
      </c>
      <c r="P104" s="214">
        <f t="shared" si="48"/>
        <v>3.3600000000000001E-3</v>
      </c>
      <c r="Q104" s="214">
        <f t="shared" si="51"/>
        <v>1.9068000000000002E-2</v>
      </c>
      <c r="R104" s="214">
        <f t="shared" si="51"/>
        <v>9.0767999999999995E-3</v>
      </c>
      <c r="S104" s="214">
        <f t="shared" si="51"/>
        <v>1.82988E-2</v>
      </c>
      <c r="T104" s="214">
        <f t="shared" si="51"/>
        <v>1.0198199999999999E-2</v>
      </c>
      <c r="U104" s="214">
        <f t="shared" si="51"/>
        <v>1.1309100000000001E-2</v>
      </c>
      <c r="V104" s="214">
        <f t="shared" si="51"/>
        <v>3.0287999999999999E-3</v>
      </c>
      <c r="W104" s="214">
        <f t="shared" si="51"/>
        <v>3.1740000000000002E-3</v>
      </c>
      <c r="X104" s="214">
        <f t="shared" si="51"/>
        <v>3.1380000000000002E-3</v>
      </c>
      <c r="Y104" s="214">
        <f t="shared" si="51"/>
        <v>2.4510000000000001E-3</v>
      </c>
      <c r="Z104" s="214">
        <f t="shared" si="51"/>
        <v>5.2620000000000002E-3</v>
      </c>
      <c r="AA104" s="214">
        <f t="shared" si="51"/>
        <v>4.4999999999999997E-3</v>
      </c>
      <c r="AB104" s="214">
        <f t="shared" si="51"/>
        <v>4.5684000000000002E-3</v>
      </c>
      <c r="AC104" s="214">
        <f t="shared" si="51"/>
        <v>2.8080000000000002E-3</v>
      </c>
      <c r="AD104" s="214">
        <f t="shared" si="51"/>
        <v>1.5780000000000002E-3</v>
      </c>
      <c r="AE104" s="214">
        <f t="shared" si="51"/>
        <v>6.5556192749999992E-2</v>
      </c>
      <c r="AF104" s="214">
        <f t="shared" si="51"/>
        <v>4.8227770446643232E-2</v>
      </c>
      <c r="AG104" s="214">
        <f t="shared" si="51"/>
        <v>4.4545352730937494E-2</v>
      </c>
      <c r="AH104" s="214">
        <f t="shared" si="51"/>
        <v>2.8860000000000005E-3</v>
      </c>
      <c r="AI104" s="214">
        <f t="shared" si="51"/>
        <v>0</v>
      </c>
      <c r="AJ104" s="214">
        <f t="shared" si="51"/>
        <v>4.0140000000000002E-3</v>
      </c>
      <c r="AK104" s="214">
        <f t="shared" si="51"/>
        <v>0</v>
      </c>
      <c r="AL104" s="214">
        <f t="shared" si="51"/>
        <v>3.4164E-3</v>
      </c>
      <c r="AM104" s="214">
        <f t="shared" si="49"/>
        <v>4.1580000000000002E-3</v>
      </c>
      <c r="AN104" s="214">
        <f t="shared" si="49"/>
        <v>7.3764E-3</v>
      </c>
      <c r="AO104" s="214">
        <f t="shared" si="49"/>
        <v>5.8246800000000005E-3</v>
      </c>
      <c r="AP104" s="214">
        <f t="shared" si="49"/>
        <v>6.1612742884821416E-2</v>
      </c>
      <c r="AQ104" s="214">
        <f t="shared" si="49"/>
        <v>0</v>
      </c>
      <c r="AR104" s="214">
        <f t="shared" si="49"/>
        <v>7.4271599999999995E-3</v>
      </c>
      <c r="AS104" s="214">
        <f t="shared" si="49"/>
        <v>3.5639999999999999E-3</v>
      </c>
      <c r="AT104" s="214">
        <f t="shared" si="49"/>
        <v>3.4619999999999998E-3</v>
      </c>
      <c r="AU104" s="214">
        <f t="shared" si="49"/>
        <v>6.7080000000000004E-3</v>
      </c>
      <c r="AV104" s="214">
        <f t="shared" si="49"/>
        <v>6.6600000000000001E-3</v>
      </c>
      <c r="AW104" s="214">
        <f t="shared" si="49"/>
        <v>8.4180000000000001E-3</v>
      </c>
      <c r="AX104" s="214">
        <f t="shared" si="49"/>
        <v>5.1751845647321409E-2</v>
      </c>
      <c r="AY104" s="214">
        <f t="shared" si="49"/>
        <v>1.1856E-2</v>
      </c>
      <c r="AZ104" s="214">
        <f t="shared" si="49"/>
        <v>1.2239999999999999E-2</v>
      </c>
      <c r="BA104" s="214">
        <f t="shared" si="49"/>
        <v>5.7515842399999989E-2</v>
      </c>
      <c r="BB104" s="214">
        <f t="shared" si="49"/>
        <v>9.8427852999884838E-2</v>
      </c>
      <c r="BC104" s="214">
        <f t="shared" si="49"/>
        <v>2.6006473647321424E-2</v>
      </c>
      <c r="BD104" s="214">
        <f t="shared" si="50"/>
        <v>0.17694086733496328</v>
      </c>
      <c r="BE104" s="214">
        <f t="shared" si="50"/>
        <v>3.1716000000000005E-3</v>
      </c>
      <c r="BF104" s="214">
        <f t="shared" si="50"/>
        <v>1.8636E-2</v>
      </c>
      <c r="BG104" s="214">
        <f t="shared" si="50"/>
        <v>1.3846153846153847E-2</v>
      </c>
      <c r="BH104" s="214">
        <f t="shared" si="50"/>
        <v>2.3538000000000003E-2</v>
      </c>
      <c r="BI104" s="214">
        <f t="shared" si="50"/>
        <v>0</v>
      </c>
      <c r="BJ104" s="214">
        <f t="shared" si="50"/>
        <v>2.0712000000000001E-2</v>
      </c>
      <c r="BK104" s="214">
        <f t="shared" si="50"/>
        <v>9.6360000000000022E-3</v>
      </c>
      <c r="BL104" s="214">
        <f t="shared" si="50"/>
        <v>1.1201448960000001E-2</v>
      </c>
      <c r="BM104" s="214">
        <f t="shared" si="50"/>
        <v>6.3739871249999983E-2</v>
      </c>
      <c r="BN104" s="214">
        <f t="shared" si="50"/>
        <v>7.8499821428571426E-2</v>
      </c>
      <c r="BO104" s="214">
        <f t="shared" si="50"/>
        <v>4.1778000000000003E-2</v>
      </c>
      <c r="BP104" s="214">
        <f t="shared" si="50"/>
        <v>2.9531999999999999E-2</v>
      </c>
      <c r="BQ104" s="214">
        <f t="shared" si="50"/>
        <v>4.1460000000000004E-2</v>
      </c>
      <c r="BR104" s="214">
        <f t="shared" si="47"/>
        <v>3.01084E-2</v>
      </c>
      <c r="BS104" s="214">
        <f t="shared" si="47"/>
        <v>0</v>
      </c>
      <c r="BT104" s="214">
        <f t="shared" si="47"/>
        <v>0</v>
      </c>
      <c r="BU104" s="214">
        <f t="shared" si="47"/>
        <v>0</v>
      </c>
      <c r="BV104" s="214">
        <f t="shared" si="47"/>
        <v>0</v>
      </c>
      <c r="BW104" s="214">
        <f t="shared" si="47"/>
        <v>0</v>
      </c>
      <c r="BX104" s="214">
        <f t="shared" si="47"/>
        <v>0</v>
      </c>
      <c r="BY104" s="214">
        <f t="shared" si="47"/>
        <v>0</v>
      </c>
      <c r="BZ104" s="214">
        <f t="shared" si="47"/>
        <v>0</v>
      </c>
      <c r="CA104" s="295">
        <f t="shared" si="43"/>
        <v>1.5391747241321543</v>
      </c>
    </row>
    <row r="105" spans="2:79" s="159" customFormat="1" x14ac:dyDescent="0.25">
      <c r="B105" s="257">
        <f t="shared" si="44"/>
        <v>85</v>
      </c>
      <c r="C105" s="255">
        <f t="shared" si="45"/>
        <v>47879</v>
      </c>
      <c r="D105" s="214">
        <f t="shared" si="48"/>
        <v>0.16677628108799994</v>
      </c>
      <c r="E105" s="214">
        <f t="shared" si="48"/>
        <v>5.6078247473249972E-2</v>
      </c>
      <c r="F105" s="214">
        <f t="shared" si="48"/>
        <v>7.1423018884285691E-2</v>
      </c>
      <c r="G105" s="214">
        <f t="shared" si="48"/>
        <v>0</v>
      </c>
      <c r="H105" s="214">
        <f t="shared" si="48"/>
        <v>3.4380000000000001E-3</v>
      </c>
      <c r="I105" s="214">
        <f t="shared" si="48"/>
        <v>5.352E-3</v>
      </c>
      <c r="J105" s="214">
        <f t="shared" si="48"/>
        <v>5.7348E-3</v>
      </c>
      <c r="K105" s="214">
        <f t="shared" si="48"/>
        <v>5.9363999999999997E-3</v>
      </c>
      <c r="L105" s="214">
        <f t="shared" si="48"/>
        <v>3.9779999999999998E-3</v>
      </c>
      <c r="M105" s="214">
        <f t="shared" si="48"/>
        <v>4.9500000000000004E-3</v>
      </c>
      <c r="N105" s="214">
        <f t="shared" si="48"/>
        <v>4.50000036E-3</v>
      </c>
      <c r="O105" s="214">
        <f t="shared" si="48"/>
        <v>4.7340000000000004E-3</v>
      </c>
      <c r="P105" s="214">
        <f t="shared" si="48"/>
        <v>3.3600000000000001E-3</v>
      </c>
      <c r="Q105" s="214">
        <f t="shared" si="51"/>
        <v>1.9068000000000002E-2</v>
      </c>
      <c r="R105" s="214">
        <f t="shared" si="51"/>
        <v>9.0767999999999995E-3</v>
      </c>
      <c r="S105" s="214">
        <f t="shared" si="51"/>
        <v>1.82988E-2</v>
      </c>
      <c r="T105" s="214">
        <f t="shared" si="51"/>
        <v>1.0198199999999999E-2</v>
      </c>
      <c r="U105" s="214">
        <f t="shared" si="51"/>
        <v>1.1309100000000001E-2</v>
      </c>
      <c r="V105" s="214">
        <f t="shared" si="51"/>
        <v>3.0287999999999999E-3</v>
      </c>
      <c r="W105" s="214">
        <f t="shared" si="51"/>
        <v>3.1740000000000002E-3</v>
      </c>
      <c r="X105" s="214">
        <f t="shared" si="51"/>
        <v>3.1380000000000002E-3</v>
      </c>
      <c r="Y105" s="214">
        <f t="shared" si="51"/>
        <v>2.4510000000000001E-3</v>
      </c>
      <c r="Z105" s="214">
        <f t="shared" si="51"/>
        <v>5.2620000000000002E-3</v>
      </c>
      <c r="AA105" s="214">
        <f t="shared" si="51"/>
        <v>4.4999999999999997E-3</v>
      </c>
      <c r="AB105" s="214">
        <f t="shared" si="51"/>
        <v>4.5684000000000002E-3</v>
      </c>
      <c r="AC105" s="214">
        <f t="shared" si="51"/>
        <v>2.8080000000000002E-3</v>
      </c>
      <c r="AD105" s="214">
        <f t="shared" si="51"/>
        <v>1.5780000000000002E-3</v>
      </c>
      <c r="AE105" s="214">
        <f t="shared" si="51"/>
        <v>6.5556192749999992E-2</v>
      </c>
      <c r="AF105" s="214">
        <f t="shared" si="51"/>
        <v>4.8227770446643232E-2</v>
      </c>
      <c r="AG105" s="214">
        <f t="shared" si="51"/>
        <v>4.4545352730937494E-2</v>
      </c>
      <c r="AH105" s="214">
        <f t="shared" si="51"/>
        <v>2.8860000000000005E-3</v>
      </c>
      <c r="AI105" s="214">
        <f t="shared" si="51"/>
        <v>0</v>
      </c>
      <c r="AJ105" s="214">
        <f t="shared" si="51"/>
        <v>4.0140000000000002E-3</v>
      </c>
      <c r="AK105" s="214">
        <f t="shared" si="51"/>
        <v>0</v>
      </c>
      <c r="AL105" s="214">
        <f t="shared" si="51"/>
        <v>3.4164E-3</v>
      </c>
      <c r="AM105" s="214">
        <f t="shared" si="49"/>
        <v>4.1580000000000002E-3</v>
      </c>
      <c r="AN105" s="214">
        <f t="shared" si="49"/>
        <v>7.3764E-3</v>
      </c>
      <c r="AO105" s="214">
        <f t="shared" si="49"/>
        <v>5.8246800000000005E-3</v>
      </c>
      <c r="AP105" s="214">
        <f t="shared" si="49"/>
        <v>6.1612742884821416E-2</v>
      </c>
      <c r="AQ105" s="214">
        <f t="shared" si="49"/>
        <v>0</v>
      </c>
      <c r="AR105" s="214">
        <f t="shared" si="49"/>
        <v>7.4271599999999995E-3</v>
      </c>
      <c r="AS105" s="214">
        <f t="shared" si="49"/>
        <v>3.5639999999999999E-3</v>
      </c>
      <c r="AT105" s="214">
        <f t="shared" si="49"/>
        <v>3.4619999999999998E-3</v>
      </c>
      <c r="AU105" s="214">
        <f t="shared" si="49"/>
        <v>6.7080000000000004E-3</v>
      </c>
      <c r="AV105" s="214">
        <f t="shared" si="49"/>
        <v>6.6600000000000001E-3</v>
      </c>
      <c r="AW105" s="214">
        <f t="shared" si="49"/>
        <v>8.4180000000000001E-3</v>
      </c>
      <c r="AX105" s="214">
        <f t="shared" si="49"/>
        <v>5.1751845647321409E-2</v>
      </c>
      <c r="AY105" s="214">
        <f t="shared" si="49"/>
        <v>1.1856E-2</v>
      </c>
      <c r="AZ105" s="214">
        <f t="shared" si="49"/>
        <v>1.2239999999999999E-2</v>
      </c>
      <c r="BA105" s="214">
        <f t="shared" si="49"/>
        <v>6.6143218759999983E-2</v>
      </c>
      <c r="BB105" s="214">
        <f t="shared" si="49"/>
        <v>9.8427852999884838E-2</v>
      </c>
      <c r="BC105" s="214">
        <f t="shared" si="49"/>
        <v>2.6006473647321424E-2</v>
      </c>
      <c r="BD105" s="214">
        <f t="shared" si="50"/>
        <v>0.17694086733496328</v>
      </c>
      <c r="BE105" s="214">
        <f t="shared" si="50"/>
        <v>3.1716000000000005E-3</v>
      </c>
      <c r="BF105" s="214">
        <f t="shared" si="50"/>
        <v>1.8636E-2</v>
      </c>
      <c r="BG105" s="214">
        <f t="shared" si="50"/>
        <v>1.3846153846153847E-2</v>
      </c>
      <c r="BH105" s="214">
        <f t="shared" si="50"/>
        <v>2.3538000000000003E-2</v>
      </c>
      <c r="BI105" s="214">
        <f t="shared" si="50"/>
        <v>0</v>
      </c>
      <c r="BJ105" s="214">
        <f t="shared" si="50"/>
        <v>2.0712000000000001E-2</v>
      </c>
      <c r="BK105" s="214">
        <f t="shared" si="50"/>
        <v>9.6360000000000022E-3</v>
      </c>
      <c r="BL105" s="214">
        <f t="shared" si="50"/>
        <v>1.1201448960000001E-2</v>
      </c>
      <c r="BM105" s="214">
        <f t="shared" si="50"/>
        <v>6.3739871249999983E-2</v>
      </c>
      <c r="BN105" s="214">
        <f t="shared" si="50"/>
        <v>7.8499821428571426E-2</v>
      </c>
      <c r="BO105" s="214">
        <f t="shared" si="50"/>
        <v>4.1778000000000003E-2</v>
      </c>
      <c r="BP105" s="214">
        <f t="shared" si="50"/>
        <v>2.9531999999999999E-2</v>
      </c>
      <c r="BQ105" s="214">
        <f t="shared" si="50"/>
        <v>4.1460000000000004E-2</v>
      </c>
      <c r="BR105" s="214">
        <f t="shared" si="47"/>
        <v>3.01084E-2</v>
      </c>
      <c r="BS105" s="214">
        <f t="shared" si="47"/>
        <v>0</v>
      </c>
      <c r="BT105" s="214">
        <f t="shared" si="47"/>
        <v>0</v>
      </c>
      <c r="BU105" s="214">
        <f t="shared" si="47"/>
        <v>0</v>
      </c>
      <c r="BV105" s="214">
        <f t="shared" si="47"/>
        <v>0</v>
      </c>
      <c r="BW105" s="214">
        <f t="shared" si="47"/>
        <v>0</v>
      </c>
      <c r="BX105" s="214">
        <f t="shared" si="47"/>
        <v>0</v>
      </c>
      <c r="BY105" s="214">
        <f t="shared" si="47"/>
        <v>0</v>
      </c>
      <c r="BZ105" s="214">
        <f t="shared" si="47"/>
        <v>0</v>
      </c>
      <c r="CA105" s="295">
        <f t="shared" si="43"/>
        <v>1.5478021004921543</v>
      </c>
    </row>
    <row r="106" spans="2:79" s="159" customFormat="1" x14ac:dyDescent="0.25">
      <c r="B106" s="257">
        <f t="shared" si="44"/>
        <v>86</v>
      </c>
      <c r="C106" s="255">
        <f t="shared" si="45"/>
        <v>47907</v>
      </c>
      <c r="D106" s="214">
        <f t="shared" si="48"/>
        <v>0.16677628108799994</v>
      </c>
      <c r="E106" s="214">
        <f t="shared" si="48"/>
        <v>5.6078247473249972E-2</v>
      </c>
      <c r="F106" s="214">
        <f t="shared" si="48"/>
        <v>7.1423018884285691E-2</v>
      </c>
      <c r="G106" s="214">
        <f t="shared" si="48"/>
        <v>0</v>
      </c>
      <c r="H106" s="214">
        <f t="shared" si="48"/>
        <v>3.4380000000000001E-3</v>
      </c>
      <c r="I106" s="214">
        <f t="shared" si="48"/>
        <v>5.352E-3</v>
      </c>
      <c r="J106" s="214">
        <f t="shared" si="48"/>
        <v>5.7348E-3</v>
      </c>
      <c r="K106" s="214">
        <f t="shared" si="48"/>
        <v>5.9363999999999997E-3</v>
      </c>
      <c r="L106" s="214">
        <f t="shared" si="48"/>
        <v>3.9779999999999998E-3</v>
      </c>
      <c r="M106" s="214">
        <f t="shared" si="48"/>
        <v>4.9500000000000004E-3</v>
      </c>
      <c r="N106" s="214">
        <f t="shared" si="48"/>
        <v>4.50000036E-3</v>
      </c>
      <c r="O106" s="214">
        <f t="shared" si="48"/>
        <v>4.7340000000000004E-3</v>
      </c>
      <c r="P106" s="214">
        <f t="shared" si="48"/>
        <v>3.3600000000000001E-3</v>
      </c>
      <c r="Q106" s="214">
        <f t="shared" si="51"/>
        <v>1.9068000000000002E-2</v>
      </c>
      <c r="R106" s="214">
        <f t="shared" si="51"/>
        <v>9.0767999999999995E-3</v>
      </c>
      <c r="S106" s="214">
        <f t="shared" si="51"/>
        <v>1.82988E-2</v>
      </c>
      <c r="T106" s="214">
        <f t="shared" si="51"/>
        <v>1.0198199999999999E-2</v>
      </c>
      <c r="U106" s="214">
        <f t="shared" si="51"/>
        <v>1.1309100000000001E-2</v>
      </c>
      <c r="V106" s="214">
        <f t="shared" si="51"/>
        <v>3.0287999999999999E-3</v>
      </c>
      <c r="W106" s="214">
        <f t="shared" si="51"/>
        <v>3.1740000000000002E-3</v>
      </c>
      <c r="X106" s="214">
        <f t="shared" si="51"/>
        <v>3.1380000000000002E-3</v>
      </c>
      <c r="Y106" s="214">
        <f t="shared" si="51"/>
        <v>2.4510000000000001E-3</v>
      </c>
      <c r="Z106" s="214">
        <f t="shared" si="51"/>
        <v>5.2620000000000002E-3</v>
      </c>
      <c r="AA106" s="214">
        <f t="shared" si="51"/>
        <v>4.4999999999999997E-3</v>
      </c>
      <c r="AB106" s="214">
        <f t="shared" si="51"/>
        <v>4.5684000000000002E-3</v>
      </c>
      <c r="AC106" s="214">
        <f t="shared" si="51"/>
        <v>2.8080000000000002E-3</v>
      </c>
      <c r="AD106" s="214">
        <f t="shared" si="51"/>
        <v>1.5780000000000002E-3</v>
      </c>
      <c r="AE106" s="214">
        <f t="shared" si="51"/>
        <v>6.5556192749999992E-2</v>
      </c>
      <c r="AF106" s="214">
        <f t="shared" si="51"/>
        <v>4.8227770446643232E-2</v>
      </c>
      <c r="AG106" s="214">
        <f t="shared" si="51"/>
        <v>4.4545352730937494E-2</v>
      </c>
      <c r="AH106" s="214">
        <f t="shared" si="51"/>
        <v>2.8860000000000005E-3</v>
      </c>
      <c r="AI106" s="214">
        <f t="shared" si="51"/>
        <v>0</v>
      </c>
      <c r="AJ106" s="214">
        <f t="shared" si="51"/>
        <v>4.0140000000000002E-3</v>
      </c>
      <c r="AK106" s="214">
        <f t="shared" si="51"/>
        <v>0</v>
      </c>
      <c r="AL106" s="214">
        <f t="shared" si="51"/>
        <v>3.4164E-3</v>
      </c>
      <c r="AM106" s="214">
        <f t="shared" si="49"/>
        <v>4.1580000000000002E-3</v>
      </c>
      <c r="AN106" s="214">
        <f t="shared" si="49"/>
        <v>7.3764E-3</v>
      </c>
      <c r="AO106" s="214">
        <f t="shared" si="49"/>
        <v>5.8246800000000005E-3</v>
      </c>
      <c r="AP106" s="214">
        <f t="shared" si="49"/>
        <v>6.1612742884821416E-2</v>
      </c>
      <c r="AQ106" s="214">
        <f t="shared" si="49"/>
        <v>0</v>
      </c>
      <c r="AR106" s="214">
        <f t="shared" si="49"/>
        <v>7.4271599999999995E-3</v>
      </c>
      <c r="AS106" s="214">
        <f t="shared" si="49"/>
        <v>3.5639999999999999E-3</v>
      </c>
      <c r="AT106" s="214">
        <f t="shared" si="49"/>
        <v>3.4619999999999998E-3</v>
      </c>
      <c r="AU106" s="214">
        <f t="shared" si="49"/>
        <v>6.7080000000000004E-3</v>
      </c>
      <c r="AV106" s="214">
        <f t="shared" si="49"/>
        <v>6.6600000000000001E-3</v>
      </c>
      <c r="AW106" s="214">
        <f t="shared" si="49"/>
        <v>8.4180000000000001E-3</v>
      </c>
      <c r="AX106" s="214">
        <f t="shared" si="49"/>
        <v>5.1751845647321409E-2</v>
      </c>
      <c r="AY106" s="214">
        <f t="shared" si="49"/>
        <v>1.1856E-2</v>
      </c>
      <c r="AZ106" s="214">
        <f t="shared" si="49"/>
        <v>1.2239999999999999E-2</v>
      </c>
      <c r="BA106" s="214">
        <f t="shared" si="49"/>
        <v>6.6143218759999983E-2</v>
      </c>
      <c r="BB106" s="214">
        <f t="shared" si="49"/>
        <v>9.8427852999884838E-2</v>
      </c>
      <c r="BC106" s="214">
        <f t="shared" si="49"/>
        <v>2.6006473647321424E-2</v>
      </c>
      <c r="BD106" s="214">
        <f t="shared" si="50"/>
        <v>0.17694086733496328</v>
      </c>
      <c r="BE106" s="214">
        <f t="shared" si="50"/>
        <v>3.1716000000000005E-3</v>
      </c>
      <c r="BF106" s="214">
        <f t="shared" si="50"/>
        <v>1.8636E-2</v>
      </c>
      <c r="BG106" s="214">
        <f t="shared" si="50"/>
        <v>1.3846153846153847E-2</v>
      </c>
      <c r="BH106" s="214">
        <f t="shared" si="50"/>
        <v>2.3538000000000003E-2</v>
      </c>
      <c r="BI106" s="214">
        <f t="shared" si="50"/>
        <v>0</v>
      </c>
      <c r="BJ106" s="214">
        <f t="shared" si="50"/>
        <v>2.0712000000000001E-2</v>
      </c>
      <c r="BK106" s="214">
        <f t="shared" si="50"/>
        <v>9.6360000000000022E-3</v>
      </c>
      <c r="BL106" s="214">
        <f t="shared" si="50"/>
        <v>1.1201448960000001E-2</v>
      </c>
      <c r="BM106" s="214">
        <f t="shared" si="50"/>
        <v>6.3739871249999983E-2</v>
      </c>
      <c r="BN106" s="214">
        <f t="shared" si="50"/>
        <v>7.8499821428571426E-2</v>
      </c>
      <c r="BO106" s="214">
        <f t="shared" si="50"/>
        <v>4.1778000000000003E-2</v>
      </c>
      <c r="BP106" s="214">
        <f t="shared" si="50"/>
        <v>2.9531999999999999E-2</v>
      </c>
      <c r="BQ106" s="214">
        <f t="shared" si="50"/>
        <v>4.1460000000000004E-2</v>
      </c>
      <c r="BR106" s="214">
        <f t="shared" si="50"/>
        <v>3.01084E-2</v>
      </c>
      <c r="BS106" s="214">
        <f t="shared" ref="BR106:BZ121" si="52">IF(AND(MONTH($C106)-MONTH(BS$5)=0,MOD((YEAR(BS$5)-YEAR($C106)),3)=0),BS105*(1+BS$15),BS105)</f>
        <v>0</v>
      </c>
      <c r="BT106" s="214">
        <f t="shared" si="52"/>
        <v>0</v>
      </c>
      <c r="BU106" s="214">
        <f t="shared" si="52"/>
        <v>0</v>
      </c>
      <c r="BV106" s="214">
        <f t="shared" si="52"/>
        <v>0</v>
      </c>
      <c r="BW106" s="214">
        <f t="shared" si="52"/>
        <v>0</v>
      </c>
      <c r="BX106" s="214">
        <f t="shared" si="52"/>
        <v>0</v>
      </c>
      <c r="BY106" s="214">
        <f t="shared" si="52"/>
        <v>0</v>
      </c>
      <c r="BZ106" s="214">
        <f t="shared" si="52"/>
        <v>0</v>
      </c>
      <c r="CA106" s="295">
        <f t="shared" si="43"/>
        <v>1.5478021004921543</v>
      </c>
    </row>
    <row r="107" spans="2:79" s="159" customFormat="1" x14ac:dyDescent="0.25">
      <c r="B107" s="257">
        <f t="shared" si="44"/>
        <v>87</v>
      </c>
      <c r="C107" s="255">
        <f t="shared" si="45"/>
        <v>47938</v>
      </c>
      <c r="D107" s="214">
        <f t="shared" ref="D107:S122" si="53">IF(AND(MONTH($C107)-MONTH(D$5)=0,MOD((YEAR(D$5)-YEAR($C107)),3)=0),D106*(1+D$15),D106)</f>
        <v>0.16677628108799994</v>
      </c>
      <c r="E107" s="214">
        <f t="shared" si="53"/>
        <v>5.6078247473249972E-2</v>
      </c>
      <c r="F107" s="214">
        <f t="shared" si="53"/>
        <v>8.2136471716928533E-2</v>
      </c>
      <c r="G107" s="214">
        <f t="shared" si="53"/>
        <v>0</v>
      </c>
      <c r="H107" s="214">
        <f t="shared" si="53"/>
        <v>3.4380000000000001E-3</v>
      </c>
      <c r="I107" s="214">
        <f t="shared" si="53"/>
        <v>5.352E-3</v>
      </c>
      <c r="J107" s="214">
        <f t="shared" si="53"/>
        <v>5.7348E-3</v>
      </c>
      <c r="K107" s="214">
        <f t="shared" si="53"/>
        <v>5.9363999999999997E-3</v>
      </c>
      <c r="L107" s="214">
        <f t="shared" si="53"/>
        <v>3.9779999999999998E-3</v>
      </c>
      <c r="M107" s="214">
        <f t="shared" si="53"/>
        <v>4.9500000000000004E-3</v>
      </c>
      <c r="N107" s="214">
        <f t="shared" si="53"/>
        <v>4.50000036E-3</v>
      </c>
      <c r="O107" s="214">
        <f t="shared" si="53"/>
        <v>4.7340000000000004E-3</v>
      </c>
      <c r="P107" s="214">
        <f t="shared" si="53"/>
        <v>3.3600000000000001E-3</v>
      </c>
      <c r="Q107" s="214">
        <f t="shared" si="51"/>
        <v>1.9068000000000002E-2</v>
      </c>
      <c r="R107" s="214">
        <f t="shared" si="51"/>
        <v>9.0767999999999995E-3</v>
      </c>
      <c r="S107" s="214">
        <f t="shared" si="51"/>
        <v>1.82988E-2</v>
      </c>
      <c r="T107" s="214">
        <f t="shared" si="51"/>
        <v>1.0198199999999999E-2</v>
      </c>
      <c r="U107" s="214">
        <f t="shared" si="51"/>
        <v>1.1309100000000001E-2</v>
      </c>
      <c r="V107" s="214">
        <f t="shared" si="51"/>
        <v>3.0287999999999999E-3</v>
      </c>
      <c r="W107" s="214">
        <f t="shared" si="51"/>
        <v>3.1740000000000002E-3</v>
      </c>
      <c r="X107" s="214">
        <f t="shared" si="51"/>
        <v>3.1380000000000002E-3</v>
      </c>
      <c r="Y107" s="214">
        <f t="shared" si="51"/>
        <v>2.4510000000000001E-3</v>
      </c>
      <c r="Z107" s="214">
        <f t="shared" si="51"/>
        <v>5.2620000000000002E-3</v>
      </c>
      <c r="AA107" s="214">
        <f t="shared" si="51"/>
        <v>4.4999999999999997E-3</v>
      </c>
      <c r="AB107" s="214">
        <f t="shared" si="51"/>
        <v>4.5684000000000002E-3</v>
      </c>
      <c r="AC107" s="214">
        <f t="shared" si="51"/>
        <v>2.8080000000000002E-3</v>
      </c>
      <c r="AD107" s="214">
        <f t="shared" si="51"/>
        <v>1.5780000000000002E-3</v>
      </c>
      <c r="AE107" s="214">
        <f t="shared" si="51"/>
        <v>6.5556192749999992E-2</v>
      </c>
      <c r="AF107" s="214">
        <f t="shared" si="51"/>
        <v>4.8227770446643232E-2</v>
      </c>
      <c r="AG107" s="214">
        <f t="shared" si="51"/>
        <v>4.4545352730937494E-2</v>
      </c>
      <c r="AH107" s="214">
        <f t="shared" si="51"/>
        <v>2.8860000000000005E-3</v>
      </c>
      <c r="AI107" s="214">
        <f t="shared" si="51"/>
        <v>0</v>
      </c>
      <c r="AJ107" s="214">
        <f t="shared" si="51"/>
        <v>4.0140000000000002E-3</v>
      </c>
      <c r="AK107" s="214">
        <f t="shared" si="51"/>
        <v>0</v>
      </c>
      <c r="AL107" s="214">
        <f t="shared" si="51"/>
        <v>3.4164E-3</v>
      </c>
      <c r="AM107" s="214">
        <f t="shared" si="49"/>
        <v>4.1580000000000002E-3</v>
      </c>
      <c r="AN107" s="214">
        <f t="shared" si="49"/>
        <v>7.3764E-3</v>
      </c>
      <c r="AO107" s="214">
        <f t="shared" si="49"/>
        <v>5.8246800000000005E-3</v>
      </c>
      <c r="AP107" s="214">
        <f t="shared" si="49"/>
        <v>6.1612742884821416E-2</v>
      </c>
      <c r="AQ107" s="214">
        <f t="shared" si="49"/>
        <v>0</v>
      </c>
      <c r="AR107" s="214">
        <f t="shared" si="49"/>
        <v>7.4271599999999995E-3</v>
      </c>
      <c r="AS107" s="214">
        <f t="shared" si="49"/>
        <v>3.5639999999999999E-3</v>
      </c>
      <c r="AT107" s="214">
        <f t="shared" si="49"/>
        <v>3.4619999999999998E-3</v>
      </c>
      <c r="AU107" s="214">
        <f t="shared" si="49"/>
        <v>6.7080000000000004E-3</v>
      </c>
      <c r="AV107" s="214">
        <f t="shared" si="49"/>
        <v>6.6600000000000001E-3</v>
      </c>
      <c r="AW107" s="214">
        <f t="shared" si="49"/>
        <v>8.4180000000000001E-3</v>
      </c>
      <c r="AX107" s="214">
        <f t="shared" si="49"/>
        <v>5.1751845647321409E-2</v>
      </c>
      <c r="AY107" s="214">
        <f t="shared" si="49"/>
        <v>1.1856E-2</v>
      </c>
      <c r="AZ107" s="214">
        <f t="shared" si="49"/>
        <v>1.2239999999999999E-2</v>
      </c>
      <c r="BA107" s="214">
        <f t="shared" si="49"/>
        <v>6.6143218759999983E-2</v>
      </c>
      <c r="BB107" s="214">
        <f t="shared" si="49"/>
        <v>9.8427852999884838E-2</v>
      </c>
      <c r="BC107" s="214">
        <f t="shared" si="49"/>
        <v>2.6006473647321424E-2</v>
      </c>
      <c r="BD107" s="214">
        <f t="shared" si="50"/>
        <v>0.17694086733496328</v>
      </c>
      <c r="BE107" s="214">
        <f t="shared" si="50"/>
        <v>3.1716000000000005E-3</v>
      </c>
      <c r="BF107" s="214">
        <f t="shared" si="50"/>
        <v>1.8636E-2</v>
      </c>
      <c r="BG107" s="214">
        <f t="shared" si="50"/>
        <v>1.3846153846153847E-2</v>
      </c>
      <c r="BH107" s="214">
        <f t="shared" si="50"/>
        <v>2.3538000000000003E-2</v>
      </c>
      <c r="BI107" s="214">
        <f t="shared" si="50"/>
        <v>0</v>
      </c>
      <c r="BJ107" s="214">
        <f t="shared" si="50"/>
        <v>2.0712000000000001E-2</v>
      </c>
      <c r="BK107" s="214">
        <f t="shared" si="50"/>
        <v>9.6360000000000022E-3</v>
      </c>
      <c r="BL107" s="214">
        <f t="shared" si="50"/>
        <v>1.1201448960000001E-2</v>
      </c>
      <c r="BM107" s="214">
        <f t="shared" si="50"/>
        <v>6.3739871249999983E-2</v>
      </c>
      <c r="BN107" s="214">
        <f t="shared" si="50"/>
        <v>7.8499821428571426E-2</v>
      </c>
      <c r="BO107" s="214">
        <f t="shared" si="50"/>
        <v>4.1778000000000003E-2</v>
      </c>
      <c r="BP107" s="214">
        <f t="shared" si="50"/>
        <v>2.9531999999999999E-2</v>
      </c>
      <c r="BQ107" s="214">
        <f t="shared" si="50"/>
        <v>4.1460000000000004E-2</v>
      </c>
      <c r="BR107" s="214">
        <f t="shared" si="52"/>
        <v>3.01084E-2</v>
      </c>
      <c r="BS107" s="214">
        <f t="shared" si="52"/>
        <v>0</v>
      </c>
      <c r="BT107" s="214">
        <f t="shared" si="52"/>
        <v>0</v>
      </c>
      <c r="BU107" s="214">
        <f t="shared" si="52"/>
        <v>0</v>
      </c>
      <c r="BV107" s="214">
        <f t="shared" si="52"/>
        <v>0</v>
      </c>
      <c r="BW107" s="214">
        <f t="shared" si="52"/>
        <v>0</v>
      </c>
      <c r="BX107" s="214">
        <f t="shared" si="52"/>
        <v>0</v>
      </c>
      <c r="BY107" s="214">
        <f t="shared" si="52"/>
        <v>0</v>
      </c>
      <c r="BZ107" s="214">
        <f t="shared" si="52"/>
        <v>0</v>
      </c>
      <c r="CA107" s="295">
        <f t="shared" si="43"/>
        <v>1.558515553324797</v>
      </c>
    </row>
    <row r="108" spans="2:79" s="159" customFormat="1" x14ac:dyDescent="0.25">
      <c r="B108" s="257">
        <f t="shared" si="44"/>
        <v>88</v>
      </c>
      <c r="C108" s="255">
        <f t="shared" si="45"/>
        <v>47968</v>
      </c>
      <c r="D108" s="214">
        <f t="shared" si="53"/>
        <v>0.16677628108799994</v>
      </c>
      <c r="E108" s="214">
        <f t="shared" si="53"/>
        <v>5.6078247473249972E-2</v>
      </c>
      <c r="F108" s="214">
        <f t="shared" si="53"/>
        <v>8.2136471716928533E-2</v>
      </c>
      <c r="G108" s="214">
        <f t="shared" si="53"/>
        <v>0</v>
      </c>
      <c r="H108" s="214">
        <f t="shared" si="53"/>
        <v>3.4380000000000001E-3</v>
      </c>
      <c r="I108" s="214">
        <f t="shared" si="53"/>
        <v>5.352E-3</v>
      </c>
      <c r="J108" s="214">
        <f t="shared" si="53"/>
        <v>5.7348E-3</v>
      </c>
      <c r="K108" s="214">
        <f t="shared" si="53"/>
        <v>5.9363999999999997E-3</v>
      </c>
      <c r="L108" s="214">
        <f t="shared" si="53"/>
        <v>3.9779999999999998E-3</v>
      </c>
      <c r="M108" s="214">
        <f t="shared" si="53"/>
        <v>4.9500000000000004E-3</v>
      </c>
      <c r="N108" s="214">
        <f t="shared" si="53"/>
        <v>4.50000036E-3</v>
      </c>
      <c r="O108" s="214">
        <f t="shared" si="53"/>
        <v>4.7340000000000004E-3</v>
      </c>
      <c r="P108" s="214">
        <f t="shared" si="53"/>
        <v>3.3600000000000001E-3</v>
      </c>
      <c r="Q108" s="214">
        <f t="shared" si="51"/>
        <v>1.9068000000000002E-2</v>
      </c>
      <c r="R108" s="214">
        <f t="shared" si="51"/>
        <v>9.0767999999999995E-3</v>
      </c>
      <c r="S108" s="214">
        <f t="shared" si="51"/>
        <v>1.82988E-2</v>
      </c>
      <c r="T108" s="214">
        <f t="shared" si="51"/>
        <v>1.0198199999999999E-2</v>
      </c>
      <c r="U108" s="214">
        <f t="shared" si="51"/>
        <v>1.1309100000000001E-2</v>
      </c>
      <c r="V108" s="214">
        <f t="shared" si="51"/>
        <v>3.0287999999999999E-3</v>
      </c>
      <c r="W108" s="214">
        <f t="shared" si="51"/>
        <v>3.1740000000000002E-3</v>
      </c>
      <c r="X108" s="214">
        <f t="shared" si="51"/>
        <v>3.1380000000000002E-3</v>
      </c>
      <c r="Y108" s="214">
        <f t="shared" si="51"/>
        <v>2.4510000000000001E-3</v>
      </c>
      <c r="Z108" s="214">
        <f t="shared" si="51"/>
        <v>5.2620000000000002E-3</v>
      </c>
      <c r="AA108" s="214">
        <f t="shared" si="51"/>
        <v>4.4999999999999997E-3</v>
      </c>
      <c r="AB108" s="214">
        <f t="shared" si="51"/>
        <v>4.5684000000000002E-3</v>
      </c>
      <c r="AC108" s="214">
        <f t="shared" si="51"/>
        <v>2.8080000000000002E-3</v>
      </c>
      <c r="AD108" s="214">
        <f t="shared" si="51"/>
        <v>1.5780000000000002E-3</v>
      </c>
      <c r="AE108" s="214">
        <f t="shared" si="51"/>
        <v>6.5556192749999992E-2</v>
      </c>
      <c r="AF108" s="214">
        <f t="shared" si="51"/>
        <v>4.8227770446643232E-2</v>
      </c>
      <c r="AG108" s="214">
        <f t="shared" si="51"/>
        <v>4.4545352730937494E-2</v>
      </c>
      <c r="AH108" s="214">
        <f t="shared" si="51"/>
        <v>2.8860000000000005E-3</v>
      </c>
      <c r="AI108" s="214">
        <f t="shared" si="51"/>
        <v>0</v>
      </c>
      <c r="AJ108" s="214">
        <f t="shared" si="51"/>
        <v>4.0140000000000002E-3</v>
      </c>
      <c r="AK108" s="214">
        <f t="shared" si="51"/>
        <v>0</v>
      </c>
      <c r="AL108" s="214">
        <f t="shared" si="51"/>
        <v>3.4164E-3</v>
      </c>
      <c r="AM108" s="214">
        <f t="shared" ref="Z108:BE116" si="54">IF(AND(MONTH($C108)-MONTH(AM$5)=0,MOD((YEAR(AM$5)-YEAR($C108)),3)=0),AM107*(1+AM$15),AM107)</f>
        <v>4.1580000000000002E-3</v>
      </c>
      <c r="AN108" s="214">
        <f t="shared" si="54"/>
        <v>7.3764E-3</v>
      </c>
      <c r="AO108" s="214">
        <f t="shared" si="54"/>
        <v>5.8246800000000005E-3</v>
      </c>
      <c r="AP108" s="214">
        <f t="shared" si="54"/>
        <v>6.1612742884821416E-2</v>
      </c>
      <c r="AQ108" s="214">
        <f t="shared" si="54"/>
        <v>0</v>
      </c>
      <c r="AR108" s="214">
        <f t="shared" si="54"/>
        <v>7.4271599999999995E-3</v>
      </c>
      <c r="AS108" s="214">
        <f t="shared" si="54"/>
        <v>3.5639999999999999E-3</v>
      </c>
      <c r="AT108" s="214">
        <f t="shared" si="54"/>
        <v>3.4619999999999998E-3</v>
      </c>
      <c r="AU108" s="214">
        <f t="shared" si="54"/>
        <v>6.7080000000000004E-3</v>
      </c>
      <c r="AV108" s="214">
        <f t="shared" si="54"/>
        <v>6.6600000000000001E-3</v>
      </c>
      <c r="AW108" s="214">
        <f t="shared" si="54"/>
        <v>8.4180000000000001E-3</v>
      </c>
      <c r="AX108" s="214">
        <f t="shared" si="54"/>
        <v>5.1751845647321409E-2</v>
      </c>
      <c r="AY108" s="214">
        <f t="shared" si="54"/>
        <v>1.1856E-2</v>
      </c>
      <c r="AZ108" s="214">
        <f t="shared" si="54"/>
        <v>1.2239999999999999E-2</v>
      </c>
      <c r="BA108" s="214">
        <f t="shared" si="54"/>
        <v>6.6143218759999983E-2</v>
      </c>
      <c r="BB108" s="214">
        <f t="shared" si="54"/>
        <v>9.8427852999884838E-2</v>
      </c>
      <c r="BC108" s="214">
        <f t="shared" si="54"/>
        <v>2.6006473647321424E-2</v>
      </c>
      <c r="BD108" s="214">
        <f t="shared" si="54"/>
        <v>0.19817377141515891</v>
      </c>
      <c r="BE108" s="214">
        <f t="shared" si="54"/>
        <v>3.1716000000000005E-3</v>
      </c>
      <c r="BF108" s="214">
        <f t="shared" si="50"/>
        <v>1.8636E-2</v>
      </c>
      <c r="BG108" s="214">
        <f t="shared" si="50"/>
        <v>1.3846153846153847E-2</v>
      </c>
      <c r="BH108" s="214">
        <f t="shared" si="50"/>
        <v>2.3538000000000003E-2</v>
      </c>
      <c r="BI108" s="214">
        <f t="shared" si="50"/>
        <v>0</v>
      </c>
      <c r="BJ108" s="214">
        <f t="shared" si="50"/>
        <v>2.0712000000000001E-2</v>
      </c>
      <c r="BK108" s="214">
        <f t="shared" si="50"/>
        <v>9.6360000000000022E-3</v>
      </c>
      <c r="BL108" s="214">
        <f t="shared" si="50"/>
        <v>1.1201448960000001E-2</v>
      </c>
      <c r="BM108" s="214">
        <f t="shared" si="50"/>
        <v>7.3300851937499981E-2</v>
      </c>
      <c r="BN108" s="214">
        <f t="shared" si="50"/>
        <v>7.8499821428571426E-2</v>
      </c>
      <c r="BO108" s="214">
        <f t="shared" si="50"/>
        <v>4.1778000000000003E-2</v>
      </c>
      <c r="BP108" s="214">
        <f t="shared" si="50"/>
        <v>2.9531999999999999E-2</v>
      </c>
      <c r="BQ108" s="214">
        <f t="shared" si="50"/>
        <v>4.1460000000000004E-2</v>
      </c>
      <c r="BR108" s="214">
        <f t="shared" si="52"/>
        <v>3.01084E-2</v>
      </c>
      <c r="BS108" s="214">
        <f t="shared" si="52"/>
        <v>0</v>
      </c>
      <c r="BT108" s="214">
        <f t="shared" si="52"/>
        <v>0</v>
      </c>
      <c r="BU108" s="214">
        <f t="shared" si="52"/>
        <v>0</v>
      </c>
      <c r="BV108" s="214">
        <f t="shared" si="52"/>
        <v>0</v>
      </c>
      <c r="BW108" s="214">
        <f t="shared" si="52"/>
        <v>0</v>
      </c>
      <c r="BX108" s="214">
        <f t="shared" si="52"/>
        <v>0</v>
      </c>
      <c r="BY108" s="214">
        <f t="shared" si="52"/>
        <v>0</v>
      </c>
      <c r="BZ108" s="214">
        <f t="shared" si="52"/>
        <v>0</v>
      </c>
      <c r="CA108" s="295">
        <f t="shared" si="43"/>
        <v>1.5893094380924928</v>
      </c>
    </row>
    <row r="109" spans="2:79" s="159" customFormat="1" x14ac:dyDescent="0.25">
      <c r="B109" s="257">
        <f t="shared" si="44"/>
        <v>89</v>
      </c>
      <c r="C109" s="255">
        <f t="shared" si="45"/>
        <v>47999</v>
      </c>
      <c r="D109" s="214">
        <f t="shared" si="53"/>
        <v>0.16677628108799994</v>
      </c>
      <c r="E109" s="214">
        <f t="shared" si="53"/>
        <v>5.6078247473249972E-2</v>
      </c>
      <c r="F109" s="214">
        <f t="shared" si="53"/>
        <v>8.2136471716928533E-2</v>
      </c>
      <c r="G109" s="214">
        <f t="shared" si="53"/>
        <v>0</v>
      </c>
      <c r="H109" s="214">
        <f t="shared" si="53"/>
        <v>3.4380000000000001E-3</v>
      </c>
      <c r="I109" s="214">
        <f t="shared" si="53"/>
        <v>5.352E-3</v>
      </c>
      <c r="J109" s="214">
        <f t="shared" si="53"/>
        <v>5.7348E-3</v>
      </c>
      <c r="K109" s="214">
        <f t="shared" si="53"/>
        <v>5.9363999999999997E-3</v>
      </c>
      <c r="L109" s="214">
        <f t="shared" si="53"/>
        <v>3.9779999999999998E-3</v>
      </c>
      <c r="M109" s="214">
        <f t="shared" si="53"/>
        <v>4.9500000000000004E-3</v>
      </c>
      <c r="N109" s="214">
        <f t="shared" si="53"/>
        <v>4.50000036E-3</v>
      </c>
      <c r="O109" s="214">
        <f t="shared" si="53"/>
        <v>4.7340000000000004E-3</v>
      </c>
      <c r="P109" s="214">
        <f t="shared" si="53"/>
        <v>3.3600000000000001E-3</v>
      </c>
      <c r="Q109" s="214">
        <f t="shared" si="51"/>
        <v>1.9068000000000002E-2</v>
      </c>
      <c r="R109" s="214">
        <f t="shared" si="51"/>
        <v>9.0767999999999995E-3</v>
      </c>
      <c r="S109" s="214">
        <f t="shared" si="51"/>
        <v>1.82988E-2</v>
      </c>
      <c r="T109" s="214">
        <f t="shared" si="51"/>
        <v>1.0198199999999999E-2</v>
      </c>
      <c r="U109" s="214">
        <f t="shared" si="51"/>
        <v>1.1309100000000001E-2</v>
      </c>
      <c r="V109" s="214">
        <f t="shared" si="51"/>
        <v>3.0287999999999999E-3</v>
      </c>
      <c r="W109" s="214">
        <f t="shared" si="51"/>
        <v>3.1740000000000002E-3</v>
      </c>
      <c r="X109" s="214">
        <f t="shared" si="51"/>
        <v>3.1380000000000002E-3</v>
      </c>
      <c r="Y109" s="214">
        <f t="shared" si="51"/>
        <v>2.4510000000000001E-3</v>
      </c>
      <c r="Z109" s="214">
        <f t="shared" si="54"/>
        <v>5.2620000000000002E-3</v>
      </c>
      <c r="AA109" s="214">
        <f t="shared" si="54"/>
        <v>4.4999999999999997E-3</v>
      </c>
      <c r="AB109" s="214">
        <f t="shared" si="54"/>
        <v>4.5684000000000002E-3</v>
      </c>
      <c r="AC109" s="214">
        <f t="shared" si="54"/>
        <v>2.8080000000000002E-3</v>
      </c>
      <c r="AD109" s="214">
        <f t="shared" si="54"/>
        <v>1.5780000000000002E-3</v>
      </c>
      <c r="AE109" s="214">
        <f t="shared" si="54"/>
        <v>6.5556192749999992E-2</v>
      </c>
      <c r="AF109" s="214">
        <f t="shared" si="54"/>
        <v>4.8227770446643232E-2</v>
      </c>
      <c r="AG109" s="214">
        <f t="shared" si="54"/>
        <v>5.1227155640578115E-2</v>
      </c>
      <c r="AH109" s="214">
        <f t="shared" si="54"/>
        <v>2.8860000000000005E-3</v>
      </c>
      <c r="AI109" s="214">
        <f t="shared" si="54"/>
        <v>0</v>
      </c>
      <c r="AJ109" s="214">
        <f t="shared" si="54"/>
        <v>4.0140000000000002E-3</v>
      </c>
      <c r="AK109" s="214">
        <f t="shared" si="54"/>
        <v>0</v>
      </c>
      <c r="AL109" s="214">
        <f t="shared" si="54"/>
        <v>3.4164E-3</v>
      </c>
      <c r="AM109" s="214">
        <f t="shared" si="54"/>
        <v>4.1580000000000002E-3</v>
      </c>
      <c r="AN109" s="214">
        <f t="shared" si="54"/>
        <v>7.3764E-3</v>
      </c>
      <c r="AO109" s="214">
        <f t="shared" si="54"/>
        <v>5.8246800000000005E-3</v>
      </c>
      <c r="AP109" s="214">
        <f t="shared" si="54"/>
        <v>6.1612742884821416E-2</v>
      </c>
      <c r="AQ109" s="214">
        <f t="shared" si="54"/>
        <v>0</v>
      </c>
      <c r="AR109" s="214">
        <f t="shared" si="54"/>
        <v>7.4271599999999995E-3</v>
      </c>
      <c r="AS109" s="214">
        <f t="shared" si="54"/>
        <v>3.5639999999999999E-3</v>
      </c>
      <c r="AT109" s="214">
        <f t="shared" si="54"/>
        <v>3.4619999999999998E-3</v>
      </c>
      <c r="AU109" s="214">
        <f t="shared" si="54"/>
        <v>6.7080000000000004E-3</v>
      </c>
      <c r="AV109" s="214">
        <f t="shared" si="54"/>
        <v>6.6600000000000001E-3</v>
      </c>
      <c r="AW109" s="214">
        <f t="shared" si="54"/>
        <v>8.4180000000000001E-3</v>
      </c>
      <c r="AX109" s="214">
        <f t="shared" si="54"/>
        <v>5.1751845647321409E-2</v>
      </c>
      <c r="AY109" s="214">
        <f t="shared" si="54"/>
        <v>1.1856E-2</v>
      </c>
      <c r="AZ109" s="214">
        <f t="shared" si="54"/>
        <v>1.2239999999999999E-2</v>
      </c>
      <c r="BA109" s="214">
        <f t="shared" si="54"/>
        <v>6.6143218759999983E-2</v>
      </c>
      <c r="BB109" s="214">
        <f t="shared" si="54"/>
        <v>9.8427852999884838E-2</v>
      </c>
      <c r="BC109" s="214">
        <f t="shared" si="54"/>
        <v>2.9907444694419635E-2</v>
      </c>
      <c r="BD109" s="214">
        <f t="shared" si="54"/>
        <v>0.19817377141515891</v>
      </c>
      <c r="BE109" s="214">
        <f t="shared" si="54"/>
        <v>3.1716000000000005E-3</v>
      </c>
      <c r="BF109" s="214">
        <f t="shared" si="50"/>
        <v>1.8636E-2</v>
      </c>
      <c r="BG109" s="214">
        <f t="shared" si="50"/>
        <v>1.3846153846153847E-2</v>
      </c>
      <c r="BH109" s="214">
        <f t="shared" si="50"/>
        <v>2.3538000000000003E-2</v>
      </c>
      <c r="BI109" s="214">
        <f t="shared" si="50"/>
        <v>0</v>
      </c>
      <c r="BJ109" s="214">
        <f t="shared" si="50"/>
        <v>2.0712000000000001E-2</v>
      </c>
      <c r="BK109" s="214">
        <f t="shared" si="50"/>
        <v>9.6360000000000022E-3</v>
      </c>
      <c r="BL109" s="214">
        <f t="shared" si="50"/>
        <v>1.1201448960000001E-2</v>
      </c>
      <c r="BM109" s="214">
        <f t="shared" si="50"/>
        <v>7.3300851937499981E-2</v>
      </c>
      <c r="BN109" s="214">
        <f t="shared" si="50"/>
        <v>7.8499821428571426E-2</v>
      </c>
      <c r="BO109" s="214">
        <f t="shared" si="50"/>
        <v>4.1778000000000003E-2</v>
      </c>
      <c r="BP109" s="214">
        <f t="shared" si="50"/>
        <v>2.9531999999999999E-2</v>
      </c>
      <c r="BQ109" s="214">
        <f t="shared" si="50"/>
        <v>4.1460000000000004E-2</v>
      </c>
      <c r="BR109" s="214">
        <f t="shared" si="52"/>
        <v>3.01084E-2</v>
      </c>
      <c r="BS109" s="214">
        <f t="shared" si="52"/>
        <v>0</v>
      </c>
      <c r="BT109" s="214">
        <f t="shared" si="52"/>
        <v>0</v>
      </c>
      <c r="BU109" s="214">
        <f t="shared" si="52"/>
        <v>0</v>
      </c>
      <c r="BV109" s="214">
        <f t="shared" si="52"/>
        <v>0</v>
      </c>
      <c r="BW109" s="214">
        <f t="shared" si="52"/>
        <v>0</v>
      </c>
      <c r="BX109" s="214">
        <f t="shared" si="52"/>
        <v>0</v>
      </c>
      <c r="BY109" s="214">
        <f t="shared" si="52"/>
        <v>0</v>
      </c>
      <c r="BZ109" s="214">
        <f t="shared" si="52"/>
        <v>0</v>
      </c>
      <c r="CA109" s="295">
        <f t="shared" si="43"/>
        <v>1.5998922120492316</v>
      </c>
    </row>
    <row r="110" spans="2:79" s="159" customFormat="1" x14ac:dyDescent="0.25">
      <c r="B110" s="257">
        <f t="shared" si="44"/>
        <v>90</v>
      </c>
      <c r="C110" s="255">
        <f t="shared" si="45"/>
        <v>48029</v>
      </c>
      <c r="D110" s="214">
        <f t="shared" si="53"/>
        <v>0.16677628108799994</v>
      </c>
      <c r="E110" s="214">
        <f t="shared" si="53"/>
        <v>5.6078247473249972E-2</v>
      </c>
      <c r="F110" s="214">
        <f t="shared" si="53"/>
        <v>8.2136471716928533E-2</v>
      </c>
      <c r="G110" s="214">
        <f t="shared" si="53"/>
        <v>0</v>
      </c>
      <c r="H110" s="214">
        <f t="shared" si="53"/>
        <v>3.4380000000000001E-3</v>
      </c>
      <c r="I110" s="214">
        <f t="shared" si="53"/>
        <v>5.352E-3</v>
      </c>
      <c r="J110" s="214">
        <f t="shared" si="53"/>
        <v>5.7348E-3</v>
      </c>
      <c r="K110" s="214">
        <f t="shared" si="53"/>
        <v>5.9363999999999997E-3</v>
      </c>
      <c r="L110" s="214">
        <f t="shared" si="53"/>
        <v>3.9779999999999998E-3</v>
      </c>
      <c r="M110" s="214">
        <f t="shared" si="53"/>
        <v>4.9500000000000004E-3</v>
      </c>
      <c r="N110" s="214">
        <f t="shared" si="53"/>
        <v>4.50000036E-3</v>
      </c>
      <c r="O110" s="214">
        <f t="shared" si="53"/>
        <v>4.7340000000000004E-3</v>
      </c>
      <c r="P110" s="214">
        <f t="shared" si="53"/>
        <v>3.3600000000000001E-3</v>
      </c>
      <c r="Q110" s="214">
        <f t="shared" si="51"/>
        <v>1.9068000000000002E-2</v>
      </c>
      <c r="R110" s="214">
        <f t="shared" si="51"/>
        <v>9.0767999999999995E-3</v>
      </c>
      <c r="S110" s="214">
        <f t="shared" si="51"/>
        <v>1.82988E-2</v>
      </c>
      <c r="T110" s="214">
        <f t="shared" si="51"/>
        <v>1.0198199999999999E-2</v>
      </c>
      <c r="U110" s="214">
        <f t="shared" si="51"/>
        <v>1.1309100000000001E-2</v>
      </c>
      <c r="V110" s="214">
        <f t="shared" si="51"/>
        <v>3.0287999999999999E-3</v>
      </c>
      <c r="W110" s="214">
        <f t="shared" si="51"/>
        <v>3.1740000000000002E-3</v>
      </c>
      <c r="X110" s="214">
        <f t="shared" si="51"/>
        <v>3.1380000000000002E-3</v>
      </c>
      <c r="Y110" s="214">
        <f t="shared" si="51"/>
        <v>2.4510000000000001E-3</v>
      </c>
      <c r="Z110" s="214">
        <f t="shared" si="54"/>
        <v>5.2620000000000002E-3</v>
      </c>
      <c r="AA110" s="214">
        <f t="shared" si="54"/>
        <v>4.4999999999999997E-3</v>
      </c>
      <c r="AB110" s="214">
        <f t="shared" si="54"/>
        <v>4.5684000000000002E-3</v>
      </c>
      <c r="AC110" s="214">
        <f t="shared" si="54"/>
        <v>2.8080000000000002E-3</v>
      </c>
      <c r="AD110" s="214">
        <f t="shared" si="54"/>
        <v>1.5780000000000002E-3</v>
      </c>
      <c r="AE110" s="214">
        <f t="shared" si="54"/>
        <v>6.5556192749999992E-2</v>
      </c>
      <c r="AF110" s="214">
        <f t="shared" si="54"/>
        <v>5.4015102900240426E-2</v>
      </c>
      <c r="AG110" s="214">
        <f t="shared" si="54"/>
        <v>5.1227155640578115E-2</v>
      </c>
      <c r="AH110" s="214">
        <f t="shared" si="54"/>
        <v>2.8860000000000005E-3</v>
      </c>
      <c r="AI110" s="214">
        <f t="shared" si="54"/>
        <v>0</v>
      </c>
      <c r="AJ110" s="214">
        <f t="shared" si="54"/>
        <v>4.0140000000000002E-3</v>
      </c>
      <c r="AK110" s="214">
        <f t="shared" si="54"/>
        <v>0</v>
      </c>
      <c r="AL110" s="214">
        <f t="shared" si="54"/>
        <v>3.4164E-3</v>
      </c>
      <c r="AM110" s="214">
        <f t="shared" si="54"/>
        <v>4.1580000000000002E-3</v>
      </c>
      <c r="AN110" s="214">
        <f t="shared" si="54"/>
        <v>7.3764E-3</v>
      </c>
      <c r="AO110" s="214">
        <f t="shared" si="54"/>
        <v>5.8246800000000005E-3</v>
      </c>
      <c r="AP110" s="214">
        <f t="shared" si="54"/>
        <v>6.1612742884821416E-2</v>
      </c>
      <c r="AQ110" s="214">
        <f t="shared" si="54"/>
        <v>0</v>
      </c>
      <c r="AR110" s="214">
        <f t="shared" si="54"/>
        <v>7.4271599999999995E-3</v>
      </c>
      <c r="AS110" s="214">
        <f t="shared" si="54"/>
        <v>3.5639999999999999E-3</v>
      </c>
      <c r="AT110" s="214">
        <f t="shared" si="54"/>
        <v>3.4619999999999998E-3</v>
      </c>
      <c r="AU110" s="214">
        <f t="shared" si="54"/>
        <v>6.7080000000000004E-3</v>
      </c>
      <c r="AV110" s="214">
        <f t="shared" si="54"/>
        <v>6.6600000000000001E-3</v>
      </c>
      <c r="AW110" s="214">
        <f t="shared" si="54"/>
        <v>8.4180000000000001E-3</v>
      </c>
      <c r="AX110" s="214">
        <f t="shared" si="54"/>
        <v>5.9514622494419619E-2</v>
      </c>
      <c r="AY110" s="214">
        <f t="shared" si="54"/>
        <v>1.1856E-2</v>
      </c>
      <c r="AZ110" s="214">
        <f t="shared" si="54"/>
        <v>1.2239999999999999E-2</v>
      </c>
      <c r="BA110" s="214">
        <f t="shared" si="54"/>
        <v>6.6143218759999983E-2</v>
      </c>
      <c r="BB110" s="214">
        <f t="shared" si="54"/>
        <v>0.11023919535987103</v>
      </c>
      <c r="BC110" s="214">
        <f t="shared" si="54"/>
        <v>2.9907444694419635E-2</v>
      </c>
      <c r="BD110" s="214">
        <f t="shared" si="54"/>
        <v>0.19817377141515891</v>
      </c>
      <c r="BE110" s="214">
        <f t="shared" si="54"/>
        <v>3.1716000000000005E-3</v>
      </c>
      <c r="BF110" s="214">
        <f t="shared" si="50"/>
        <v>1.8636E-2</v>
      </c>
      <c r="BG110" s="214">
        <f t="shared" si="50"/>
        <v>1.3846153846153847E-2</v>
      </c>
      <c r="BH110" s="214">
        <f t="shared" si="50"/>
        <v>2.3538000000000003E-2</v>
      </c>
      <c r="BI110" s="214">
        <f t="shared" si="50"/>
        <v>0</v>
      </c>
      <c r="BJ110" s="214">
        <f t="shared" si="50"/>
        <v>2.0712000000000001E-2</v>
      </c>
      <c r="BK110" s="214">
        <f t="shared" si="50"/>
        <v>9.6360000000000022E-3</v>
      </c>
      <c r="BL110" s="214">
        <f t="shared" si="50"/>
        <v>1.1201448960000001E-2</v>
      </c>
      <c r="BM110" s="214">
        <f t="shared" si="50"/>
        <v>7.3300851937499981E-2</v>
      </c>
      <c r="BN110" s="214">
        <f t="shared" si="50"/>
        <v>9.0274794642857134E-2</v>
      </c>
      <c r="BO110" s="214">
        <f t="shared" si="50"/>
        <v>4.1778000000000003E-2</v>
      </c>
      <c r="BP110" s="214">
        <f t="shared" si="50"/>
        <v>2.9531999999999999E-2</v>
      </c>
      <c r="BQ110" s="214">
        <f t="shared" si="50"/>
        <v>4.1460000000000004E-2</v>
      </c>
      <c r="BR110" s="214">
        <f t="shared" si="52"/>
        <v>3.01084E-2</v>
      </c>
      <c r="BS110" s="214">
        <f t="shared" si="52"/>
        <v>0</v>
      </c>
      <c r="BT110" s="214">
        <f t="shared" si="52"/>
        <v>0</v>
      </c>
      <c r="BU110" s="214">
        <f t="shared" si="52"/>
        <v>0</v>
      </c>
      <c r="BV110" s="214">
        <f t="shared" si="52"/>
        <v>0</v>
      </c>
      <c r="BW110" s="214">
        <f t="shared" si="52"/>
        <v>0</v>
      </c>
      <c r="BX110" s="214">
        <f t="shared" si="52"/>
        <v>0</v>
      </c>
      <c r="BY110" s="214">
        <f t="shared" si="52"/>
        <v>0</v>
      </c>
      <c r="BZ110" s="214">
        <f t="shared" si="52"/>
        <v>0</v>
      </c>
      <c r="CA110" s="295">
        <f t="shared" si="43"/>
        <v>1.6370286369241986</v>
      </c>
    </row>
    <row r="111" spans="2:79" s="159" customFormat="1" x14ac:dyDescent="0.25">
      <c r="B111" s="257">
        <f t="shared" si="44"/>
        <v>91</v>
      </c>
      <c r="C111" s="255">
        <f t="shared" si="45"/>
        <v>48060</v>
      </c>
      <c r="D111" s="214">
        <f t="shared" si="53"/>
        <v>0.16677628108799994</v>
      </c>
      <c r="E111" s="214">
        <f t="shared" si="53"/>
        <v>5.6078247473249972E-2</v>
      </c>
      <c r="F111" s="214">
        <f t="shared" si="53"/>
        <v>8.2136471716928533E-2</v>
      </c>
      <c r="G111" s="214">
        <f t="shared" si="53"/>
        <v>0</v>
      </c>
      <c r="H111" s="214">
        <f t="shared" si="53"/>
        <v>3.4380000000000001E-3</v>
      </c>
      <c r="I111" s="214">
        <f t="shared" si="53"/>
        <v>5.352E-3</v>
      </c>
      <c r="J111" s="214">
        <f t="shared" si="53"/>
        <v>5.7348E-3</v>
      </c>
      <c r="K111" s="214">
        <f t="shared" si="53"/>
        <v>5.9363999999999997E-3</v>
      </c>
      <c r="L111" s="214">
        <f t="shared" si="53"/>
        <v>3.9779999999999998E-3</v>
      </c>
      <c r="M111" s="214">
        <f t="shared" si="53"/>
        <v>4.9500000000000004E-3</v>
      </c>
      <c r="N111" s="214">
        <f t="shared" si="53"/>
        <v>4.50000036E-3</v>
      </c>
      <c r="O111" s="214">
        <f t="shared" si="53"/>
        <v>4.7340000000000004E-3</v>
      </c>
      <c r="P111" s="214">
        <f t="shared" si="53"/>
        <v>3.3600000000000001E-3</v>
      </c>
      <c r="Q111" s="214">
        <f t="shared" si="51"/>
        <v>1.9068000000000002E-2</v>
      </c>
      <c r="R111" s="214">
        <f t="shared" si="51"/>
        <v>9.0767999999999995E-3</v>
      </c>
      <c r="S111" s="214">
        <f t="shared" si="51"/>
        <v>1.82988E-2</v>
      </c>
      <c r="T111" s="214">
        <f t="shared" ref="P111:AE126" si="55">IF(AND(MONTH($C111)-MONTH(T$5)=0,MOD((YEAR(T$5)-YEAR($C111)),3)=0),T110*(1+T$15),T110)</f>
        <v>1.0198199999999999E-2</v>
      </c>
      <c r="U111" s="214">
        <f t="shared" si="55"/>
        <v>1.1309100000000001E-2</v>
      </c>
      <c r="V111" s="214">
        <f t="shared" si="55"/>
        <v>3.0287999999999999E-3</v>
      </c>
      <c r="W111" s="214">
        <f t="shared" si="55"/>
        <v>3.1740000000000002E-3</v>
      </c>
      <c r="X111" s="214">
        <f t="shared" si="55"/>
        <v>3.1380000000000002E-3</v>
      </c>
      <c r="Y111" s="214">
        <f t="shared" si="55"/>
        <v>2.4510000000000001E-3</v>
      </c>
      <c r="Z111" s="214">
        <f t="shared" si="54"/>
        <v>5.2620000000000002E-3</v>
      </c>
      <c r="AA111" s="214">
        <f t="shared" si="54"/>
        <v>4.4999999999999997E-3</v>
      </c>
      <c r="AB111" s="214">
        <f t="shared" si="54"/>
        <v>4.5684000000000002E-3</v>
      </c>
      <c r="AC111" s="214">
        <f t="shared" si="54"/>
        <v>2.8080000000000002E-3</v>
      </c>
      <c r="AD111" s="214">
        <f t="shared" si="54"/>
        <v>1.5780000000000002E-3</v>
      </c>
      <c r="AE111" s="214">
        <f t="shared" si="54"/>
        <v>6.5556192749999992E-2</v>
      </c>
      <c r="AF111" s="214">
        <f t="shared" si="54"/>
        <v>5.4015102900240426E-2</v>
      </c>
      <c r="AG111" s="214">
        <f t="shared" si="54"/>
        <v>5.1227155640578115E-2</v>
      </c>
      <c r="AH111" s="214">
        <f t="shared" si="54"/>
        <v>2.8860000000000005E-3</v>
      </c>
      <c r="AI111" s="214">
        <f t="shared" si="54"/>
        <v>0</v>
      </c>
      <c r="AJ111" s="214">
        <f t="shared" si="54"/>
        <v>4.0140000000000002E-3</v>
      </c>
      <c r="AK111" s="214">
        <f t="shared" si="54"/>
        <v>0</v>
      </c>
      <c r="AL111" s="214">
        <f t="shared" si="54"/>
        <v>3.4164E-3</v>
      </c>
      <c r="AM111" s="214">
        <f t="shared" si="54"/>
        <v>4.1580000000000002E-3</v>
      </c>
      <c r="AN111" s="214">
        <f t="shared" si="54"/>
        <v>7.3764E-3</v>
      </c>
      <c r="AO111" s="214">
        <f t="shared" si="54"/>
        <v>5.8246800000000005E-3</v>
      </c>
      <c r="AP111" s="214">
        <f t="shared" si="54"/>
        <v>7.0854654317544619E-2</v>
      </c>
      <c r="AQ111" s="214">
        <f t="shared" si="54"/>
        <v>0</v>
      </c>
      <c r="AR111" s="214">
        <f t="shared" si="54"/>
        <v>7.4271599999999995E-3</v>
      </c>
      <c r="AS111" s="214">
        <f t="shared" si="54"/>
        <v>3.5639999999999999E-3</v>
      </c>
      <c r="AT111" s="214">
        <f t="shared" si="54"/>
        <v>3.4619999999999998E-3</v>
      </c>
      <c r="AU111" s="214">
        <f t="shared" si="54"/>
        <v>6.7080000000000004E-3</v>
      </c>
      <c r="AV111" s="214">
        <f t="shared" si="54"/>
        <v>6.6600000000000001E-3</v>
      </c>
      <c r="AW111" s="214">
        <f t="shared" si="54"/>
        <v>8.4180000000000001E-3</v>
      </c>
      <c r="AX111" s="214">
        <f t="shared" si="54"/>
        <v>5.9514622494419619E-2</v>
      </c>
      <c r="AY111" s="214">
        <f t="shared" si="54"/>
        <v>1.1856E-2</v>
      </c>
      <c r="AZ111" s="214">
        <f t="shared" si="54"/>
        <v>1.2239999999999999E-2</v>
      </c>
      <c r="BA111" s="214">
        <f t="shared" si="54"/>
        <v>6.6143218759999983E-2</v>
      </c>
      <c r="BB111" s="214">
        <f t="shared" si="54"/>
        <v>0.11023919535987103</v>
      </c>
      <c r="BC111" s="214">
        <f t="shared" si="54"/>
        <v>2.9907444694419635E-2</v>
      </c>
      <c r="BD111" s="214">
        <f t="shared" si="54"/>
        <v>0.19817377141515891</v>
      </c>
      <c r="BE111" s="214">
        <f t="shared" si="54"/>
        <v>3.1716000000000005E-3</v>
      </c>
      <c r="BF111" s="214">
        <f t="shared" si="50"/>
        <v>1.8636E-2</v>
      </c>
      <c r="BG111" s="214">
        <f t="shared" si="50"/>
        <v>1.3846153846153847E-2</v>
      </c>
      <c r="BH111" s="214">
        <f t="shared" si="50"/>
        <v>2.3538000000000003E-2</v>
      </c>
      <c r="BI111" s="214">
        <f t="shared" si="50"/>
        <v>0</v>
      </c>
      <c r="BJ111" s="214">
        <f t="shared" si="50"/>
        <v>2.0712000000000001E-2</v>
      </c>
      <c r="BK111" s="214">
        <f t="shared" si="50"/>
        <v>9.6360000000000022E-3</v>
      </c>
      <c r="BL111" s="214">
        <f t="shared" si="50"/>
        <v>1.1201448960000001E-2</v>
      </c>
      <c r="BM111" s="214">
        <f t="shared" si="50"/>
        <v>7.3300851937499981E-2</v>
      </c>
      <c r="BN111" s="214">
        <f t="shared" si="50"/>
        <v>9.0274794642857134E-2</v>
      </c>
      <c r="BO111" s="214">
        <f t="shared" si="50"/>
        <v>4.1778000000000003E-2</v>
      </c>
      <c r="BP111" s="214">
        <f t="shared" ref="BO111:BQ118" si="56">IF(AND(MONTH($C111)-MONTH(BP$5)=0,MOD((YEAR(BP$5)-YEAR($C111)),3)=0),BP110*(1+BP$15),BP110)</f>
        <v>2.9531999999999999E-2</v>
      </c>
      <c r="BQ111" s="214">
        <f t="shared" si="56"/>
        <v>4.1460000000000004E-2</v>
      </c>
      <c r="BR111" s="214">
        <f t="shared" si="52"/>
        <v>3.01084E-2</v>
      </c>
      <c r="BS111" s="214">
        <f t="shared" si="52"/>
        <v>0</v>
      </c>
      <c r="BT111" s="214">
        <f t="shared" si="52"/>
        <v>0</v>
      </c>
      <c r="BU111" s="214">
        <f t="shared" si="52"/>
        <v>0</v>
      </c>
      <c r="BV111" s="214">
        <f t="shared" si="52"/>
        <v>0</v>
      </c>
      <c r="BW111" s="214">
        <f t="shared" si="52"/>
        <v>0</v>
      </c>
      <c r="BX111" s="214">
        <f t="shared" si="52"/>
        <v>0</v>
      </c>
      <c r="BY111" s="214">
        <f t="shared" si="52"/>
        <v>0</v>
      </c>
      <c r="BZ111" s="214">
        <f t="shared" si="52"/>
        <v>0</v>
      </c>
      <c r="CA111" s="295">
        <f t="shared" si="43"/>
        <v>1.646270548356922</v>
      </c>
    </row>
    <row r="112" spans="2:79" s="159" customFormat="1" x14ac:dyDescent="0.25">
      <c r="B112" s="257">
        <f t="shared" si="44"/>
        <v>92</v>
      </c>
      <c r="C112" s="255">
        <f t="shared" si="45"/>
        <v>48091</v>
      </c>
      <c r="D112" s="214">
        <f t="shared" si="53"/>
        <v>0.16677628108799994</v>
      </c>
      <c r="E112" s="214">
        <f t="shared" si="53"/>
        <v>5.6078247473249972E-2</v>
      </c>
      <c r="F112" s="214">
        <f t="shared" si="53"/>
        <v>8.2136471716928533E-2</v>
      </c>
      <c r="G112" s="214">
        <f t="shared" si="53"/>
        <v>0</v>
      </c>
      <c r="H112" s="214">
        <f t="shared" si="53"/>
        <v>3.4380000000000001E-3</v>
      </c>
      <c r="I112" s="214">
        <f t="shared" si="53"/>
        <v>5.352E-3</v>
      </c>
      <c r="J112" s="214">
        <f t="shared" si="53"/>
        <v>5.7348E-3</v>
      </c>
      <c r="K112" s="214">
        <f t="shared" si="53"/>
        <v>5.9363999999999997E-3</v>
      </c>
      <c r="L112" s="214">
        <f t="shared" si="53"/>
        <v>3.9779999999999998E-3</v>
      </c>
      <c r="M112" s="214">
        <f t="shared" si="53"/>
        <v>4.9500000000000004E-3</v>
      </c>
      <c r="N112" s="214">
        <f t="shared" si="53"/>
        <v>4.50000036E-3</v>
      </c>
      <c r="O112" s="214">
        <f t="shared" si="53"/>
        <v>4.7340000000000004E-3</v>
      </c>
      <c r="P112" s="214">
        <f t="shared" si="53"/>
        <v>3.3600000000000001E-3</v>
      </c>
      <c r="Q112" s="214">
        <f t="shared" si="55"/>
        <v>1.9068000000000002E-2</v>
      </c>
      <c r="R112" s="214">
        <f t="shared" si="55"/>
        <v>9.0767999999999995E-3</v>
      </c>
      <c r="S112" s="214">
        <f t="shared" si="55"/>
        <v>1.82988E-2</v>
      </c>
      <c r="T112" s="214">
        <f t="shared" si="55"/>
        <v>1.0198199999999999E-2</v>
      </c>
      <c r="U112" s="214">
        <f t="shared" si="55"/>
        <v>1.1309100000000001E-2</v>
      </c>
      <c r="V112" s="214">
        <f t="shared" si="55"/>
        <v>3.0287999999999999E-3</v>
      </c>
      <c r="W112" s="214">
        <f t="shared" si="55"/>
        <v>3.1740000000000002E-3</v>
      </c>
      <c r="X112" s="214">
        <f t="shared" si="55"/>
        <v>3.1380000000000002E-3</v>
      </c>
      <c r="Y112" s="214">
        <f t="shared" si="55"/>
        <v>2.4510000000000001E-3</v>
      </c>
      <c r="Z112" s="214">
        <f t="shared" si="54"/>
        <v>5.2620000000000002E-3</v>
      </c>
      <c r="AA112" s="214">
        <f t="shared" si="54"/>
        <v>4.4999999999999997E-3</v>
      </c>
      <c r="AB112" s="214">
        <f t="shared" si="54"/>
        <v>4.5684000000000002E-3</v>
      </c>
      <c r="AC112" s="214">
        <f t="shared" si="54"/>
        <v>2.8080000000000002E-3</v>
      </c>
      <c r="AD112" s="214">
        <f t="shared" si="54"/>
        <v>1.5780000000000002E-3</v>
      </c>
      <c r="AE112" s="214">
        <f t="shared" si="54"/>
        <v>6.5556192749999992E-2</v>
      </c>
      <c r="AF112" s="214">
        <f t="shared" si="54"/>
        <v>5.4015102900240426E-2</v>
      </c>
      <c r="AG112" s="214">
        <f t="shared" si="54"/>
        <v>5.1227155640578115E-2</v>
      </c>
      <c r="AH112" s="214">
        <f t="shared" si="54"/>
        <v>2.8860000000000005E-3</v>
      </c>
      <c r="AI112" s="214">
        <f t="shared" si="54"/>
        <v>0</v>
      </c>
      <c r="AJ112" s="214">
        <f t="shared" si="54"/>
        <v>4.0140000000000002E-3</v>
      </c>
      <c r="AK112" s="214">
        <f t="shared" si="54"/>
        <v>0</v>
      </c>
      <c r="AL112" s="214">
        <f t="shared" si="54"/>
        <v>3.4164E-3</v>
      </c>
      <c r="AM112" s="214">
        <f t="shared" si="54"/>
        <v>4.1580000000000002E-3</v>
      </c>
      <c r="AN112" s="214">
        <f t="shared" si="54"/>
        <v>7.3764E-3</v>
      </c>
      <c r="AO112" s="214">
        <f t="shared" si="54"/>
        <v>5.8246800000000005E-3</v>
      </c>
      <c r="AP112" s="214">
        <f t="shared" si="54"/>
        <v>7.0854654317544619E-2</v>
      </c>
      <c r="AQ112" s="214">
        <f t="shared" si="54"/>
        <v>0</v>
      </c>
      <c r="AR112" s="214">
        <f t="shared" si="54"/>
        <v>7.4271599999999995E-3</v>
      </c>
      <c r="AS112" s="214">
        <f t="shared" si="54"/>
        <v>3.5639999999999999E-3</v>
      </c>
      <c r="AT112" s="214">
        <f t="shared" si="54"/>
        <v>3.4619999999999998E-3</v>
      </c>
      <c r="AU112" s="214">
        <f t="shared" si="54"/>
        <v>6.7080000000000004E-3</v>
      </c>
      <c r="AV112" s="214">
        <f t="shared" si="54"/>
        <v>6.6600000000000001E-3</v>
      </c>
      <c r="AW112" s="214">
        <f t="shared" si="54"/>
        <v>8.4180000000000001E-3</v>
      </c>
      <c r="AX112" s="214">
        <f t="shared" si="54"/>
        <v>5.9514622494419619E-2</v>
      </c>
      <c r="AY112" s="214">
        <f t="shared" si="54"/>
        <v>1.1856E-2</v>
      </c>
      <c r="AZ112" s="214">
        <f t="shared" si="54"/>
        <v>1.2239999999999999E-2</v>
      </c>
      <c r="BA112" s="214">
        <f t="shared" si="54"/>
        <v>6.6143218759999983E-2</v>
      </c>
      <c r="BB112" s="214">
        <f t="shared" si="54"/>
        <v>0.11023919535987103</v>
      </c>
      <c r="BC112" s="214">
        <f t="shared" si="54"/>
        <v>2.9907444694419635E-2</v>
      </c>
      <c r="BD112" s="214">
        <f t="shared" si="54"/>
        <v>0.19817377141515891</v>
      </c>
      <c r="BE112" s="214">
        <f t="shared" si="54"/>
        <v>3.1716000000000005E-3</v>
      </c>
      <c r="BF112" s="214">
        <f t="shared" ref="BF112:BU127" si="57">IF(AND(MONTH($C112)-MONTH(BF$5)=0,MOD((YEAR(BF$5)-YEAR($C112)),3)=0),BF111*(1+BF$15),BF111)</f>
        <v>1.8636E-2</v>
      </c>
      <c r="BG112" s="214">
        <f t="shared" si="57"/>
        <v>1.3846153846153847E-2</v>
      </c>
      <c r="BH112" s="214">
        <f t="shared" si="57"/>
        <v>2.3538000000000003E-2</v>
      </c>
      <c r="BI112" s="214">
        <f t="shared" si="57"/>
        <v>0</v>
      </c>
      <c r="BJ112" s="214">
        <f t="shared" si="57"/>
        <v>2.0712000000000001E-2</v>
      </c>
      <c r="BK112" s="214">
        <f t="shared" si="57"/>
        <v>9.6360000000000022E-3</v>
      </c>
      <c r="BL112" s="214">
        <f t="shared" si="57"/>
        <v>1.1201448960000001E-2</v>
      </c>
      <c r="BM112" s="214">
        <f t="shared" si="57"/>
        <v>7.3300851937499981E-2</v>
      </c>
      <c r="BN112" s="214">
        <f t="shared" si="57"/>
        <v>9.0274794642857134E-2</v>
      </c>
      <c r="BO112" s="214">
        <f t="shared" si="56"/>
        <v>4.1778000000000003E-2</v>
      </c>
      <c r="BP112" s="214">
        <f t="shared" si="56"/>
        <v>2.9531999999999999E-2</v>
      </c>
      <c r="BQ112" s="214">
        <f t="shared" si="56"/>
        <v>4.1460000000000004E-2</v>
      </c>
      <c r="BR112" s="214">
        <f t="shared" si="52"/>
        <v>3.01084E-2</v>
      </c>
      <c r="BS112" s="214">
        <f t="shared" si="52"/>
        <v>0</v>
      </c>
      <c r="BT112" s="214">
        <f t="shared" si="52"/>
        <v>0</v>
      </c>
      <c r="BU112" s="214">
        <f t="shared" si="52"/>
        <v>0</v>
      </c>
      <c r="BV112" s="214">
        <f t="shared" si="52"/>
        <v>0</v>
      </c>
      <c r="BW112" s="214">
        <f t="shared" si="52"/>
        <v>0</v>
      </c>
      <c r="BX112" s="214">
        <f t="shared" si="52"/>
        <v>0</v>
      </c>
      <c r="BY112" s="214">
        <f t="shared" si="52"/>
        <v>0</v>
      </c>
      <c r="BZ112" s="214">
        <f t="shared" si="52"/>
        <v>0</v>
      </c>
      <c r="CA112" s="295">
        <f t="shared" si="43"/>
        <v>1.646270548356922</v>
      </c>
    </row>
    <row r="113" spans="2:79" s="159" customFormat="1" x14ac:dyDescent="0.25">
      <c r="B113" s="257">
        <f t="shared" si="44"/>
        <v>93</v>
      </c>
      <c r="C113" s="255">
        <f t="shared" si="45"/>
        <v>48121</v>
      </c>
      <c r="D113" s="214">
        <f t="shared" si="53"/>
        <v>0.16677628108799994</v>
      </c>
      <c r="E113" s="214">
        <f t="shared" si="53"/>
        <v>5.6078247473249972E-2</v>
      </c>
      <c r="F113" s="214">
        <f t="shared" si="53"/>
        <v>8.2136471716928533E-2</v>
      </c>
      <c r="G113" s="214">
        <f t="shared" si="53"/>
        <v>0</v>
      </c>
      <c r="H113" s="214">
        <f t="shared" si="53"/>
        <v>3.4380000000000001E-3</v>
      </c>
      <c r="I113" s="214">
        <f t="shared" si="53"/>
        <v>5.352E-3</v>
      </c>
      <c r="J113" s="214">
        <f t="shared" si="53"/>
        <v>5.7348E-3</v>
      </c>
      <c r="K113" s="214">
        <f t="shared" si="53"/>
        <v>5.9363999999999997E-3</v>
      </c>
      <c r="L113" s="214">
        <f t="shared" si="53"/>
        <v>3.9779999999999998E-3</v>
      </c>
      <c r="M113" s="214">
        <f t="shared" si="53"/>
        <v>4.9500000000000004E-3</v>
      </c>
      <c r="N113" s="214">
        <f t="shared" si="53"/>
        <v>4.50000036E-3</v>
      </c>
      <c r="O113" s="214">
        <f t="shared" si="53"/>
        <v>4.7340000000000004E-3</v>
      </c>
      <c r="P113" s="214">
        <f t="shared" si="53"/>
        <v>3.3600000000000001E-3</v>
      </c>
      <c r="Q113" s="214">
        <f t="shared" si="53"/>
        <v>1.9068000000000002E-2</v>
      </c>
      <c r="R113" s="214">
        <f t="shared" si="53"/>
        <v>9.0767999999999995E-3</v>
      </c>
      <c r="S113" s="214">
        <f t="shared" si="53"/>
        <v>1.82988E-2</v>
      </c>
      <c r="T113" s="214">
        <f t="shared" si="55"/>
        <v>1.0198199999999999E-2</v>
      </c>
      <c r="U113" s="214">
        <f t="shared" si="55"/>
        <v>1.1309100000000001E-2</v>
      </c>
      <c r="V113" s="214">
        <f t="shared" si="55"/>
        <v>3.0287999999999999E-3</v>
      </c>
      <c r="W113" s="214">
        <f t="shared" si="55"/>
        <v>3.1740000000000002E-3</v>
      </c>
      <c r="X113" s="214">
        <f t="shared" si="55"/>
        <v>3.1380000000000002E-3</v>
      </c>
      <c r="Y113" s="214">
        <f t="shared" si="55"/>
        <v>2.4510000000000001E-3</v>
      </c>
      <c r="Z113" s="214">
        <f t="shared" si="54"/>
        <v>5.2620000000000002E-3</v>
      </c>
      <c r="AA113" s="214">
        <f t="shared" si="54"/>
        <v>4.4999999999999997E-3</v>
      </c>
      <c r="AB113" s="214">
        <f t="shared" si="54"/>
        <v>4.5684000000000002E-3</v>
      </c>
      <c r="AC113" s="214">
        <f t="shared" si="54"/>
        <v>2.8080000000000002E-3</v>
      </c>
      <c r="AD113" s="214">
        <f t="shared" si="54"/>
        <v>1.5780000000000002E-3</v>
      </c>
      <c r="AE113" s="214">
        <f t="shared" si="54"/>
        <v>6.5556192749999992E-2</v>
      </c>
      <c r="AF113" s="214">
        <f t="shared" si="54"/>
        <v>5.4015102900240426E-2</v>
      </c>
      <c r="AG113" s="214">
        <f t="shared" si="54"/>
        <v>5.1227155640578115E-2</v>
      </c>
      <c r="AH113" s="214">
        <f t="shared" si="54"/>
        <v>2.8860000000000005E-3</v>
      </c>
      <c r="AI113" s="214">
        <f t="shared" si="54"/>
        <v>0</v>
      </c>
      <c r="AJ113" s="214">
        <f t="shared" si="54"/>
        <v>4.0140000000000002E-3</v>
      </c>
      <c r="AK113" s="214">
        <f t="shared" si="54"/>
        <v>0</v>
      </c>
      <c r="AL113" s="214">
        <f t="shared" si="54"/>
        <v>3.4164E-3</v>
      </c>
      <c r="AM113" s="214">
        <f t="shared" si="54"/>
        <v>4.1580000000000002E-3</v>
      </c>
      <c r="AN113" s="214">
        <f t="shared" si="54"/>
        <v>7.3764E-3</v>
      </c>
      <c r="AO113" s="214">
        <f t="shared" si="54"/>
        <v>5.8246800000000005E-3</v>
      </c>
      <c r="AP113" s="214">
        <f t="shared" si="54"/>
        <v>7.0854654317544619E-2</v>
      </c>
      <c r="AQ113" s="214">
        <f t="shared" si="54"/>
        <v>0</v>
      </c>
      <c r="AR113" s="214">
        <f t="shared" si="54"/>
        <v>7.4271599999999995E-3</v>
      </c>
      <c r="AS113" s="214">
        <f t="shared" si="54"/>
        <v>3.5639999999999999E-3</v>
      </c>
      <c r="AT113" s="214">
        <f t="shared" si="54"/>
        <v>3.4619999999999998E-3</v>
      </c>
      <c r="AU113" s="214">
        <f t="shared" si="54"/>
        <v>6.7080000000000004E-3</v>
      </c>
      <c r="AV113" s="214">
        <f t="shared" si="54"/>
        <v>6.6600000000000001E-3</v>
      </c>
      <c r="AW113" s="214">
        <f t="shared" si="54"/>
        <v>8.4180000000000001E-3</v>
      </c>
      <c r="AX113" s="214">
        <f t="shared" si="54"/>
        <v>5.9514622494419619E-2</v>
      </c>
      <c r="AY113" s="214">
        <f t="shared" si="54"/>
        <v>1.1856E-2</v>
      </c>
      <c r="AZ113" s="214">
        <f t="shared" si="54"/>
        <v>1.2239999999999999E-2</v>
      </c>
      <c r="BA113" s="214">
        <f t="shared" si="54"/>
        <v>6.6143218759999983E-2</v>
      </c>
      <c r="BB113" s="214">
        <f t="shared" si="54"/>
        <v>0.11023919535987103</v>
      </c>
      <c r="BC113" s="214">
        <f t="shared" si="54"/>
        <v>2.9907444694419635E-2</v>
      </c>
      <c r="BD113" s="214">
        <f t="shared" si="54"/>
        <v>0.19817377141515891</v>
      </c>
      <c r="BE113" s="214">
        <f t="shared" si="54"/>
        <v>3.1716000000000005E-3</v>
      </c>
      <c r="BF113" s="214">
        <f t="shared" si="57"/>
        <v>1.8636E-2</v>
      </c>
      <c r="BG113" s="214">
        <f t="shared" si="57"/>
        <v>1.3846153846153847E-2</v>
      </c>
      <c r="BH113" s="214">
        <f t="shared" si="57"/>
        <v>2.3538000000000003E-2</v>
      </c>
      <c r="BI113" s="214">
        <f t="shared" si="57"/>
        <v>0</v>
      </c>
      <c r="BJ113" s="214">
        <f t="shared" si="57"/>
        <v>2.0712000000000001E-2</v>
      </c>
      <c r="BK113" s="214">
        <f t="shared" si="57"/>
        <v>9.6360000000000022E-3</v>
      </c>
      <c r="BL113" s="214">
        <f t="shared" si="57"/>
        <v>1.1201448960000001E-2</v>
      </c>
      <c r="BM113" s="214">
        <f t="shared" si="57"/>
        <v>7.3300851937499981E-2</v>
      </c>
      <c r="BN113" s="214">
        <f t="shared" si="57"/>
        <v>9.0274794642857134E-2</v>
      </c>
      <c r="BO113" s="214">
        <f t="shared" si="56"/>
        <v>4.1778000000000003E-2</v>
      </c>
      <c r="BP113" s="214">
        <f t="shared" si="56"/>
        <v>2.9531999999999999E-2</v>
      </c>
      <c r="BQ113" s="214">
        <f t="shared" si="56"/>
        <v>4.1460000000000004E-2</v>
      </c>
      <c r="BR113" s="214">
        <f t="shared" si="52"/>
        <v>3.01084E-2</v>
      </c>
      <c r="BS113" s="214">
        <f t="shared" si="52"/>
        <v>0</v>
      </c>
      <c r="BT113" s="214">
        <f t="shared" si="52"/>
        <v>0</v>
      </c>
      <c r="BU113" s="214">
        <f t="shared" si="52"/>
        <v>0</v>
      </c>
      <c r="BV113" s="214">
        <f t="shared" si="52"/>
        <v>0</v>
      </c>
      <c r="BW113" s="214">
        <f t="shared" si="52"/>
        <v>0</v>
      </c>
      <c r="BX113" s="214">
        <f t="shared" si="52"/>
        <v>0</v>
      </c>
      <c r="BY113" s="214">
        <f t="shared" si="52"/>
        <v>0</v>
      </c>
      <c r="BZ113" s="214">
        <f t="shared" si="52"/>
        <v>0</v>
      </c>
      <c r="CA113" s="295">
        <f t="shared" si="43"/>
        <v>1.646270548356922</v>
      </c>
    </row>
    <row r="114" spans="2:79" s="159" customFormat="1" x14ac:dyDescent="0.25">
      <c r="B114" s="257">
        <f t="shared" si="44"/>
        <v>94</v>
      </c>
      <c r="C114" s="255">
        <f t="shared" si="45"/>
        <v>48152</v>
      </c>
      <c r="D114" s="214">
        <f t="shared" si="53"/>
        <v>0.16677628108799994</v>
      </c>
      <c r="E114" s="214">
        <f t="shared" si="53"/>
        <v>5.6078247473249972E-2</v>
      </c>
      <c r="F114" s="214">
        <f t="shared" si="53"/>
        <v>8.2136471716928533E-2</v>
      </c>
      <c r="G114" s="214">
        <f t="shared" si="53"/>
        <v>0</v>
      </c>
      <c r="H114" s="214">
        <f t="shared" si="53"/>
        <v>3.4380000000000001E-3</v>
      </c>
      <c r="I114" s="214">
        <f t="shared" si="53"/>
        <v>5.352E-3</v>
      </c>
      <c r="J114" s="214">
        <f t="shared" si="53"/>
        <v>5.7348E-3</v>
      </c>
      <c r="K114" s="214">
        <f t="shared" si="53"/>
        <v>5.9363999999999997E-3</v>
      </c>
      <c r="L114" s="214">
        <f t="shared" si="53"/>
        <v>3.9779999999999998E-3</v>
      </c>
      <c r="M114" s="214">
        <f t="shared" si="53"/>
        <v>4.9500000000000004E-3</v>
      </c>
      <c r="N114" s="214">
        <f t="shared" si="53"/>
        <v>4.50000036E-3</v>
      </c>
      <c r="O114" s="214">
        <f t="shared" si="53"/>
        <v>4.7340000000000004E-3</v>
      </c>
      <c r="P114" s="214">
        <f t="shared" si="55"/>
        <v>3.3600000000000001E-3</v>
      </c>
      <c r="Q114" s="214">
        <f t="shared" si="55"/>
        <v>1.9068000000000002E-2</v>
      </c>
      <c r="R114" s="214">
        <f t="shared" si="55"/>
        <v>9.0767999999999995E-3</v>
      </c>
      <c r="S114" s="214">
        <f t="shared" si="55"/>
        <v>1.82988E-2</v>
      </c>
      <c r="T114" s="214">
        <f t="shared" si="55"/>
        <v>1.0198199999999999E-2</v>
      </c>
      <c r="U114" s="214">
        <f t="shared" si="55"/>
        <v>1.1309100000000001E-2</v>
      </c>
      <c r="V114" s="214">
        <f t="shared" si="55"/>
        <v>3.0287999999999999E-3</v>
      </c>
      <c r="W114" s="214">
        <f t="shared" si="55"/>
        <v>3.1740000000000002E-3</v>
      </c>
      <c r="X114" s="214">
        <f t="shared" si="55"/>
        <v>3.1380000000000002E-3</v>
      </c>
      <c r="Y114" s="214">
        <f t="shared" si="55"/>
        <v>2.4510000000000001E-3</v>
      </c>
      <c r="Z114" s="214">
        <f t="shared" si="54"/>
        <v>5.2620000000000002E-3</v>
      </c>
      <c r="AA114" s="214">
        <f t="shared" si="54"/>
        <v>4.4999999999999997E-3</v>
      </c>
      <c r="AB114" s="214">
        <f t="shared" si="54"/>
        <v>4.5684000000000002E-3</v>
      </c>
      <c r="AC114" s="214">
        <f t="shared" si="54"/>
        <v>2.8080000000000002E-3</v>
      </c>
      <c r="AD114" s="214">
        <f t="shared" si="54"/>
        <v>1.5780000000000002E-3</v>
      </c>
      <c r="AE114" s="214">
        <f t="shared" si="54"/>
        <v>6.5556192749999992E-2</v>
      </c>
      <c r="AF114" s="214">
        <f t="shared" si="54"/>
        <v>5.4015102900240426E-2</v>
      </c>
      <c r="AG114" s="214">
        <f t="shared" si="54"/>
        <v>5.1227155640578115E-2</v>
      </c>
      <c r="AH114" s="214">
        <f t="shared" si="54"/>
        <v>2.8860000000000005E-3</v>
      </c>
      <c r="AI114" s="214">
        <f t="shared" si="54"/>
        <v>0</v>
      </c>
      <c r="AJ114" s="214">
        <f t="shared" si="54"/>
        <v>4.0140000000000002E-3</v>
      </c>
      <c r="AK114" s="214">
        <f t="shared" si="54"/>
        <v>0</v>
      </c>
      <c r="AL114" s="214">
        <f t="shared" si="54"/>
        <v>3.4164E-3</v>
      </c>
      <c r="AM114" s="214">
        <f t="shared" si="54"/>
        <v>4.1580000000000002E-3</v>
      </c>
      <c r="AN114" s="214">
        <f t="shared" si="54"/>
        <v>7.3764E-3</v>
      </c>
      <c r="AO114" s="214">
        <f t="shared" si="54"/>
        <v>5.8246800000000005E-3</v>
      </c>
      <c r="AP114" s="214">
        <f t="shared" si="54"/>
        <v>7.0854654317544619E-2</v>
      </c>
      <c r="AQ114" s="214">
        <f t="shared" si="54"/>
        <v>0</v>
      </c>
      <c r="AR114" s="214">
        <f t="shared" si="54"/>
        <v>7.4271599999999995E-3</v>
      </c>
      <c r="AS114" s="214">
        <f t="shared" si="54"/>
        <v>3.5639999999999999E-3</v>
      </c>
      <c r="AT114" s="214">
        <f t="shared" si="54"/>
        <v>3.4619999999999998E-3</v>
      </c>
      <c r="AU114" s="214">
        <f t="shared" si="54"/>
        <v>6.7080000000000004E-3</v>
      </c>
      <c r="AV114" s="214">
        <f t="shared" si="54"/>
        <v>6.6600000000000001E-3</v>
      </c>
      <c r="AW114" s="214">
        <f t="shared" si="54"/>
        <v>8.4180000000000001E-3</v>
      </c>
      <c r="AX114" s="214">
        <f t="shared" si="54"/>
        <v>5.9514622494419619E-2</v>
      </c>
      <c r="AY114" s="214">
        <f t="shared" si="54"/>
        <v>1.1856E-2</v>
      </c>
      <c r="AZ114" s="214">
        <f t="shared" si="54"/>
        <v>1.2239999999999999E-2</v>
      </c>
      <c r="BA114" s="214">
        <f t="shared" si="54"/>
        <v>6.6143218759999983E-2</v>
      </c>
      <c r="BB114" s="214">
        <f t="shared" si="54"/>
        <v>0.11023919535987103</v>
      </c>
      <c r="BC114" s="214">
        <f t="shared" si="54"/>
        <v>2.9907444694419635E-2</v>
      </c>
      <c r="BD114" s="214">
        <f t="shared" si="54"/>
        <v>0.19817377141515891</v>
      </c>
      <c r="BE114" s="214">
        <f t="shared" si="54"/>
        <v>3.1716000000000005E-3</v>
      </c>
      <c r="BF114" s="214">
        <f t="shared" si="57"/>
        <v>1.8636E-2</v>
      </c>
      <c r="BG114" s="214">
        <f t="shared" si="57"/>
        <v>1.3846153846153847E-2</v>
      </c>
      <c r="BH114" s="214">
        <f t="shared" si="57"/>
        <v>2.3538000000000003E-2</v>
      </c>
      <c r="BI114" s="214">
        <f t="shared" si="57"/>
        <v>0</v>
      </c>
      <c r="BJ114" s="214">
        <f t="shared" si="57"/>
        <v>2.0712000000000001E-2</v>
      </c>
      <c r="BK114" s="214">
        <f t="shared" si="57"/>
        <v>9.6360000000000022E-3</v>
      </c>
      <c r="BL114" s="214">
        <f t="shared" si="57"/>
        <v>1.1201448960000001E-2</v>
      </c>
      <c r="BM114" s="214">
        <f t="shared" si="57"/>
        <v>7.3300851937499981E-2</v>
      </c>
      <c r="BN114" s="214">
        <f t="shared" si="57"/>
        <v>9.0274794642857134E-2</v>
      </c>
      <c r="BO114" s="214">
        <f t="shared" si="56"/>
        <v>4.1778000000000003E-2</v>
      </c>
      <c r="BP114" s="214">
        <f t="shared" si="56"/>
        <v>2.9531999999999999E-2</v>
      </c>
      <c r="BQ114" s="214">
        <f t="shared" si="56"/>
        <v>4.1460000000000004E-2</v>
      </c>
      <c r="BR114" s="214">
        <f t="shared" si="52"/>
        <v>3.01084E-2</v>
      </c>
      <c r="BS114" s="214">
        <f t="shared" si="52"/>
        <v>0</v>
      </c>
      <c r="BT114" s="214">
        <f t="shared" si="52"/>
        <v>0</v>
      </c>
      <c r="BU114" s="214">
        <f t="shared" si="52"/>
        <v>0</v>
      </c>
      <c r="BV114" s="214">
        <f t="shared" si="52"/>
        <v>0</v>
      </c>
      <c r="BW114" s="214">
        <f t="shared" si="52"/>
        <v>0</v>
      </c>
      <c r="BX114" s="214">
        <f t="shared" si="52"/>
        <v>0</v>
      </c>
      <c r="BY114" s="214">
        <f t="shared" si="52"/>
        <v>0</v>
      </c>
      <c r="BZ114" s="214">
        <f t="shared" si="52"/>
        <v>0</v>
      </c>
      <c r="CA114" s="295">
        <f t="shared" si="43"/>
        <v>1.646270548356922</v>
      </c>
    </row>
    <row r="115" spans="2:79" s="159" customFormat="1" x14ac:dyDescent="0.25">
      <c r="B115" s="257">
        <f t="shared" si="44"/>
        <v>95</v>
      </c>
      <c r="C115" s="255">
        <f t="shared" si="45"/>
        <v>48182</v>
      </c>
      <c r="D115" s="214">
        <f t="shared" si="53"/>
        <v>0.16677628108799994</v>
      </c>
      <c r="E115" s="214">
        <f t="shared" si="53"/>
        <v>5.6078247473249972E-2</v>
      </c>
      <c r="F115" s="214">
        <f t="shared" si="53"/>
        <v>8.2136471716928533E-2</v>
      </c>
      <c r="G115" s="214">
        <f t="shared" si="53"/>
        <v>0</v>
      </c>
      <c r="H115" s="214">
        <f t="shared" si="53"/>
        <v>3.4380000000000001E-3</v>
      </c>
      <c r="I115" s="214">
        <f t="shared" si="53"/>
        <v>5.352E-3</v>
      </c>
      <c r="J115" s="214">
        <f t="shared" si="53"/>
        <v>5.7348E-3</v>
      </c>
      <c r="K115" s="214">
        <f t="shared" si="53"/>
        <v>5.9363999999999997E-3</v>
      </c>
      <c r="L115" s="214">
        <f t="shared" si="53"/>
        <v>3.9779999999999998E-3</v>
      </c>
      <c r="M115" s="214">
        <f t="shared" si="53"/>
        <v>4.9500000000000004E-3</v>
      </c>
      <c r="N115" s="214">
        <f t="shared" si="53"/>
        <v>4.50000036E-3</v>
      </c>
      <c r="O115" s="214">
        <f t="shared" si="53"/>
        <v>4.7340000000000004E-3</v>
      </c>
      <c r="P115" s="214">
        <f t="shared" si="55"/>
        <v>3.3600000000000001E-3</v>
      </c>
      <c r="Q115" s="214">
        <f t="shared" si="55"/>
        <v>1.9068000000000002E-2</v>
      </c>
      <c r="R115" s="214">
        <f t="shared" si="55"/>
        <v>9.0767999999999995E-3</v>
      </c>
      <c r="S115" s="214">
        <f t="shared" si="55"/>
        <v>1.82988E-2</v>
      </c>
      <c r="T115" s="214">
        <f t="shared" si="55"/>
        <v>1.0198199999999999E-2</v>
      </c>
      <c r="U115" s="214">
        <f t="shared" si="55"/>
        <v>1.1309100000000001E-2</v>
      </c>
      <c r="V115" s="214">
        <f t="shared" si="55"/>
        <v>3.0287999999999999E-3</v>
      </c>
      <c r="W115" s="214">
        <f t="shared" si="55"/>
        <v>3.1740000000000002E-3</v>
      </c>
      <c r="X115" s="214">
        <f t="shared" si="55"/>
        <v>3.1380000000000002E-3</v>
      </c>
      <c r="Y115" s="214">
        <f t="shared" si="55"/>
        <v>2.4510000000000001E-3</v>
      </c>
      <c r="Z115" s="214">
        <f t="shared" si="54"/>
        <v>5.2620000000000002E-3</v>
      </c>
      <c r="AA115" s="214">
        <f t="shared" si="54"/>
        <v>4.4999999999999997E-3</v>
      </c>
      <c r="AB115" s="214">
        <f t="shared" si="54"/>
        <v>4.5684000000000002E-3</v>
      </c>
      <c r="AC115" s="214">
        <f t="shared" si="54"/>
        <v>2.8080000000000002E-3</v>
      </c>
      <c r="AD115" s="214">
        <f t="shared" si="54"/>
        <v>1.5780000000000002E-3</v>
      </c>
      <c r="AE115" s="214">
        <f t="shared" si="54"/>
        <v>6.5556192749999992E-2</v>
      </c>
      <c r="AF115" s="214">
        <f t="shared" si="54"/>
        <v>5.4015102900240426E-2</v>
      </c>
      <c r="AG115" s="214">
        <f t="shared" si="54"/>
        <v>5.1227155640578115E-2</v>
      </c>
      <c r="AH115" s="214">
        <f t="shared" si="54"/>
        <v>2.8860000000000005E-3</v>
      </c>
      <c r="AI115" s="214">
        <f t="shared" si="54"/>
        <v>0</v>
      </c>
      <c r="AJ115" s="214">
        <f t="shared" si="54"/>
        <v>4.0140000000000002E-3</v>
      </c>
      <c r="AK115" s="214">
        <f t="shared" si="54"/>
        <v>0</v>
      </c>
      <c r="AL115" s="214">
        <f t="shared" si="54"/>
        <v>3.4164E-3</v>
      </c>
      <c r="AM115" s="214">
        <f t="shared" si="54"/>
        <v>4.1580000000000002E-3</v>
      </c>
      <c r="AN115" s="214">
        <f t="shared" si="54"/>
        <v>7.3764E-3</v>
      </c>
      <c r="AO115" s="214">
        <f t="shared" si="54"/>
        <v>5.8246800000000005E-3</v>
      </c>
      <c r="AP115" s="214">
        <f t="shared" si="54"/>
        <v>7.0854654317544619E-2</v>
      </c>
      <c r="AQ115" s="214">
        <f t="shared" si="54"/>
        <v>0</v>
      </c>
      <c r="AR115" s="214">
        <f t="shared" si="54"/>
        <v>7.4271599999999995E-3</v>
      </c>
      <c r="AS115" s="214">
        <f t="shared" si="54"/>
        <v>3.5639999999999999E-3</v>
      </c>
      <c r="AT115" s="214">
        <f t="shared" si="54"/>
        <v>3.4619999999999998E-3</v>
      </c>
      <c r="AU115" s="214">
        <f t="shared" si="54"/>
        <v>6.7080000000000004E-3</v>
      </c>
      <c r="AV115" s="214">
        <f t="shared" si="54"/>
        <v>6.6600000000000001E-3</v>
      </c>
      <c r="AW115" s="214">
        <f t="shared" si="54"/>
        <v>8.4180000000000001E-3</v>
      </c>
      <c r="AX115" s="214">
        <f t="shared" si="54"/>
        <v>5.9514622494419619E-2</v>
      </c>
      <c r="AY115" s="214">
        <f t="shared" si="54"/>
        <v>1.1856E-2</v>
      </c>
      <c r="AZ115" s="214">
        <f t="shared" si="54"/>
        <v>1.2239999999999999E-2</v>
      </c>
      <c r="BA115" s="214">
        <f t="shared" si="54"/>
        <v>6.6143218759999983E-2</v>
      </c>
      <c r="BB115" s="214">
        <f t="shared" si="54"/>
        <v>0.11023919535987103</v>
      </c>
      <c r="BC115" s="214">
        <f t="shared" si="54"/>
        <v>2.9907444694419635E-2</v>
      </c>
      <c r="BD115" s="214">
        <f t="shared" si="54"/>
        <v>0.19817377141515891</v>
      </c>
      <c r="BE115" s="214">
        <f t="shared" si="54"/>
        <v>3.1716000000000005E-3</v>
      </c>
      <c r="BF115" s="214">
        <f t="shared" si="57"/>
        <v>1.8636E-2</v>
      </c>
      <c r="BG115" s="214">
        <f t="shared" si="57"/>
        <v>1.3846153846153847E-2</v>
      </c>
      <c r="BH115" s="214">
        <f t="shared" si="57"/>
        <v>2.3538000000000003E-2</v>
      </c>
      <c r="BI115" s="214">
        <f t="shared" si="57"/>
        <v>0</v>
      </c>
      <c r="BJ115" s="214">
        <f t="shared" si="57"/>
        <v>2.0712000000000001E-2</v>
      </c>
      <c r="BK115" s="214">
        <f t="shared" si="57"/>
        <v>9.6360000000000022E-3</v>
      </c>
      <c r="BL115" s="214">
        <f t="shared" si="57"/>
        <v>1.1201448960000001E-2</v>
      </c>
      <c r="BM115" s="214">
        <f t="shared" si="57"/>
        <v>7.3300851937499981E-2</v>
      </c>
      <c r="BN115" s="214">
        <f t="shared" si="57"/>
        <v>9.0274794642857134E-2</v>
      </c>
      <c r="BO115" s="214">
        <f t="shared" si="56"/>
        <v>4.1778000000000003E-2</v>
      </c>
      <c r="BP115" s="214">
        <f t="shared" si="56"/>
        <v>2.9531999999999999E-2</v>
      </c>
      <c r="BQ115" s="214">
        <f t="shared" si="56"/>
        <v>4.1460000000000004E-2</v>
      </c>
      <c r="BR115" s="214">
        <f t="shared" si="52"/>
        <v>3.01084E-2</v>
      </c>
      <c r="BS115" s="214">
        <f t="shared" si="52"/>
        <v>0</v>
      </c>
      <c r="BT115" s="214">
        <f t="shared" si="52"/>
        <v>0</v>
      </c>
      <c r="BU115" s="214">
        <f t="shared" si="52"/>
        <v>0</v>
      </c>
      <c r="BV115" s="214">
        <f t="shared" si="52"/>
        <v>0</v>
      </c>
      <c r="BW115" s="214">
        <f t="shared" si="52"/>
        <v>0</v>
      </c>
      <c r="BX115" s="214">
        <f t="shared" si="52"/>
        <v>0</v>
      </c>
      <c r="BY115" s="214">
        <f t="shared" si="52"/>
        <v>0</v>
      </c>
      <c r="BZ115" s="214">
        <f t="shared" si="52"/>
        <v>0</v>
      </c>
      <c r="CA115" s="295">
        <f t="shared" si="43"/>
        <v>1.646270548356922</v>
      </c>
    </row>
    <row r="116" spans="2:79" s="159" customFormat="1" x14ac:dyDescent="0.25">
      <c r="B116" s="257">
        <f t="shared" si="44"/>
        <v>96</v>
      </c>
      <c r="C116" s="255">
        <f t="shared" si="45"/>
        <v>48213</v>
      </c>
      <c r="D116" s="214">
        <f t="shared" si="53"/>
        <v>0.16677628108799994</v>
      </c>
      <c r="E116" s="214">
        <f t="shared" si="53"/>
        <v>5.6078247473249972E-2</v>
      </c>
      <c r="F116" s="214">
        <f t="shared" si="53"/>
        <v>8.2136471716928533E-2</v>
      </c>
      <c r="G116" s="214">
        <f t="shared" si="53"/>
        <v>0</v>
      </c>
      <c r="H116" s="214">
        <f t="shared" si="53"/>
        <v>3.4380000000000001E-3</v>
      </c>
      <c r="I116" s="214">
        <f t="shared" si="53"/>
        <v>5.352E-3</v>
      </c>
      <c r="J116" s="214">
        <f t="shared" si="53"/>
        <v>5.7348E-3</v>
      </c>
      <c r="K116" s="214">
        <f t="shared" si="53"/>
        <v>5.9363999999999997E-3</v>
      </c>
      <c r="L116" s="214">
        <f t="shared" si="53"/>
        <v>3.9779999999999998E-3</v>
      </c>
      <c r="M116" s="214">
        <f t="shared" si="53"/>
        <v>4.9500000000000004E-3</v>
      </c>
      <c r="N116" s="214">
        <f t="shared" si="53"/>
        <v>4.50000036E-3</v>
      </c>
      <c r="O116" s="214">
        <f t="shared" si="53"/>
        <v>4.7340000000000004E-3</v>
      </c>
      <c r="P116" s="214">
        <f t="shared" si="55"/>
        <v>3.3600000000000001E-3</v>
      </c>
      <c r="Q116" s="214">
        <f t="shared" si="55"/>
        <v>1.9068000000000002E-2</v>
      </c>
      <c r="R116" s="214">
        <f t="shared" si="55"/>
        <v>9.0767999999999995E-3</v>
      </c>
      <c r="S116" s="214">
        <f t="shared" si="55"/>
        <v>1.82988E-2</v>
      </c>
      <c r="T116" s="214">
        <f t="shared" si="55"/>
        <v>1.0198199999999999E-2</v>
      </c>
      <c r="U116" s="214">
        <f t="shared" si="55"/>
        <v>1.1309100000000001E-2</v>
      </c>
      <c r="V116" s="214">
        <f t="shared" si="55"/>
        <v>3.0287999999999999E-3</v>
      </c>
      <c r="W116" s="214">
        <f t="shared" si="55"/>
        <v>3.1740000000000002E-3</v>
      </c>
      <c r="X116" s="214">
        <f t="shared" si="55"/>
        <v>3.1380000000000002E-3</v>
      </c>
      <c r="Y116" s="214">
        <f t="shared" si="55"/>
        <v>2.4510000000000001E-3</v>
      </c>
      <c r="Z116" s="214">
        <f t="shared" si="54"/>
        <v>5.2620000000000002E-3</v>
      </c>
      <c r="AA116" s="214">
        <f t="shared" si="54"/>
        <v>4.4999999999999997E-3</v>
      </c>
      <c r="AB116" s="214">
        <f t="shared" si="54"/>
        <v>4.5684000000000002E-3</v>
      </c>
      <c r="AC116" s="214">
        <f t="shared" si="54"/>
        <v>2.8080000000000002E-3</v>
      </c>
      <c r="AD116" s="214">
        <f t="shared" si="54"/>
        <v>1.5780000000000002E-3</v>
      </c>
      <c r="AE116" s="214">
        <f t="shared" si="54"/>
        <v>6.5556192749999992E-2</v>
      </c>
      <c r="AF116" s="214">
        <f t="shared" si="54"/>
        <v>5.4015102900240426E-2</v>
      </c>
      <c r="AG116" s="214">
        <f t="shared" si="54"/>
        <v>5.1227155640578115E-2</v>
      </c>
      <c r="AH116" s="214">
        <f t="shared" si="54"/>
        <v>2.8860000000000005E-3</v>
      </c>
      <c r="AI116" s="214">
        <f t="shared" si="54"/>
        <v>0</v>
      </c>
      <c r="AJ116" s="214">
        <f t="shared" si="54"/>
        <v>4.0140000000000002E-3</v>
      </c>
      <c r="AK116" s="214">
        <f t="shared" si="54"/>
        <v>0</v>
      </c>
      <c r="AL116" s="214">
        <f t="shared" ref="Z116:BE124" si="58">IF(AND(MONTH($C116)-MONTH(AL$5)=0,MOD((YEAR(AL$5)-YEAR($C116)),3)=0),AL115*(1+AL$15),AL115)</f>
        <v>3.4164E-3</v>
      </c>
      <c r="AM116" s="214">
        <f t="shared" si="58"/>
        <v>4.1580000000000002E-3</v>
      </c>
      <c r="AN116" s="214">
        <f t="shared" si="58"/>
        <v>7.3764E-3</v>
      </c>
      <c r="AO116" s="214">
        <f t="shared" si="58"/>
        <v>5.8246800000000005E-3</v>
      </c>
      <c r="AP116" s="214">
        <f t="shared" si="58"/>
        <v>7.0854654317544619E-2</v>
      </c>
      <c r="AQ116" s="214">
        <f t="shared" si="58"/>
        <v>0</v>
      </c>
      <c r="AR116" s="214">
        <f t="shared" si="58"/>
        <v>7.4271599999999995E-3</v>
      </c>
      <c r="AS116" s="214">
        <f t="shared" si="58"/>
        <v>3.5639999999999999E-3</v>
      </c>
      <c r="AT116" s="214">
        <f t="shared" si="58"/>
        <v>3.4619999999999998E-3</v>
      </c>
      <c r="AU116" s="214">
        <f t="shared" si="58"/>
        <v>6.7080000000000004E-3</v>
      </c>
      <c r="AV116" s="214">
        <f t="shared" si="58"/>
        <v>6.6600000000000001E-3</v>
      </c>
      <c r="AW116" s="214">
        <f t="shared" si="58"/>
        <v>8.4180000000000001E-3</v>
      </c>
      <c r="AX116" s="214">
        <f t="shared" si="58"/>
        <v>5.9514622494419619E-2</v>
      </c>
      <c r="AY116" s="214">
        <f t="shared" si="58"/>
        <v>1.1856E-2</v>
      </c>
      <c r="AZ116" s="214">
        <f t="shared" si="58"/>
        <v>1.2239999999999999E-2</v>
      </c>
      <c r="BA116" s="214">
        <f t="shared" si="58"/>
        <v>6.6143218759999983E-2</v>
      </c>
      <c r="BB116" s="214">
        <f t="shared" si="58"/>
        <v>0.11023919535987103</v>
      </c>
      <c r="BC116" s="214">
        <f t="shared" si="58"/>
        <v>2.9907444694419635E-2</v>
      </c>
      <c r="BD116" s="214">
        <f t="shared" si="58"/>
        <v>0.19817377141515891</v>
      </c>
      <c r="BE116" s="214">
        <f t="shared" si="58"/>
        <v>3.1716000000000005E-3</v>
      </c>
      <c r="BF116" s="214">
        <f t="shared" si="57"/>
        <v>1.8636E-2</v>
      </c>
      <c r="BG116" s="214">
        <f t="shared" si="57"/>
        <v>1.3846153846153847E-2</v>
      </c>
      <c r="BH116" s="214">
        <f t="shared" si="57"/>
        <v>2.3538000000000003E-2</v>
      </c>
      <c r="BI116" s="214">
        <f t="shared" si="57"/>
        <v>0</v>
      </c>
      <c r="BJ116" s="214">
        <f t="shared" si="57"/>
        <v>2.0712000000000001E-2</v>
      </c>
      <c r="BK116" s="214">
        <f t="shared" si="57"/>
        <v>9.6360000000000022E-3</v>
      </c>
      <c r="BL116" s="214">
        <f t="shared" si="57"/>
        <v>1.1201448960000001E-2</v>
      </c>
      <c r="BM116" s="214">
        <f t="shared" si="57"/>
        <v>7.3300851937499981E-2</v>
      </c>
      <c r="BN116" s="214">
        <f t="shared" si="57"/>
        <v>9.0274794642857134E-2</v>
      </c>
      <c r="BO116" s="214">
        <f t="shared" si="56"/>
        <v>4.1778000000000003E-2</v>
      </c>
      <c r="BP116" s="214">
        <f t="shared" si="56"/>
        <v>2.9531999999999999E-2</v>
      </c>
      <c r="BQ116" s="214">
        <f t="shared" si="56"/>
        <v>4.1460000000000004E-2</v>
      </c>
      <c r="BR116" s="214">
        <f t="shared" si="52"/>
        <v>3.01084E-2</v>
      </c>
      <c r="BS116" s="214">
        <f t="shared" si="52"/>
        <v>0</v>
      </c>
      <c r="BT116" s="214">
        <f t="shared" si="52"/>
        <v>0</v>
      </c>
      <c r="BU116" s="214">
        <f t="shared" si="52"/>
        <v>0</v>
      </c>
      <c r="BV116" s="214">
        <f t="shared" si="52"/>
        <v>0</v>
      </c>
      <c r="BW116" s="214">
        <f t="shared" si="52"/>
        <v>0</v>
      </c>
      <c r="BX116" s="214">
        <f t="shared" si="52"/>
        <v>0</v>
      </c>
      <c r="BY116" s="214">
        <f t="shared" si="52"/>
        <v>0</v>
      </c>
      <c r="BZ116" s="214">
        <f t="shared" si="52"/>
        <v>0</v>
      </c>
      <c r="CA116" s="295">
        <f t="shared" si="43"/>
        <v>1.646270548356922</v>
      </c>
    </row>
    <row r="117" spans="2:79" s="159" customFormat="1" x14ac:dyDescent="0.25">
      <c r="B117" s="257">
        <f t="shared" si="44"/>
        <v>97</v>
      </c>
      <c r="C117" s="255">
        <f t="shared" si="45"/>
        <v>48244</v>
      </c>
      <c r="D117" s="214">
        <f t="shared" si="53"/>
        <v>0.16677628108799994</v>
      </c>
      <c r="E117" s="214">
        <f t="shared" si="53"/>
        <v>5.6078247473249972E-2</v>
      </c>
      <c r="F117" s="214">
        <f t="shared" si="53"/>
        <v>8.2136471716928533E-2</v>
      </c>
      <c r="G117" s="214">
        <f t="shared" si="53"/>
        <v>0</v>
      </c>
      <c r="H117" s="214">
        <f t="shared" si="53"/>
        <v>3.4380000000000001E-3</v>
      </c>
      <c r="I117" s="214">
        <f t="shared" si="53"/>
        <v>5.352E-3</v>
      </c>
      <c r="J117" s="214">
        <f t="shared" si="53"/>
        <v>5.7348E-3</v>
      </c>
      <c r="K117" s="214">
        <f t="shared" si="53"/>
        <v>5.9363999999999997E-3</v>
      </c>
      <c r="L117" s="214">
        <f t="shared" si="53"/>
        <v>3.9779999999999998E-3</v>
      </c>
      <c r="M117" s="214">
        <f t="shared" si="53"/>
        <v>4.9500000000000004E-3</v>
      </c>
      <c r="N117" s="214">
        <f t="shared" si="53"/>
        <v>4.50000036E-3</v>
      </c>
      <c r="O117" s="214">
        <f t="shared" si="53"/>
        <v>4.7340000000000004E-3</v>
      </c>
      <c r="P117" s="214">
        <f t="shared" si="55"/>
        <v>3.3600000000000001E-3</v>
      </c>
      <c r="Q117" s="214">
        <f t="shared" si="55"/>
        <v>1.9068000000000002E-2</v>
      </c>
      <c r="R117" s="214">
        <f t="shared" si="55"/>
        <v>9.0767999999999995E-3</v>
      </c>
      <c r="S117" s="214">
        <f t="shared" si="55"/>
        <v>1.82988E-2</v>
      </c>
      <c r="T117" s="214">
        <f t="shared" si="55"/>
        <v>1.0198199999999999E-2</v>
      </c>
      <c r="U117" s="214">
        <f t="shared" si="55"/>
        <v>1.1309100000000001E-2</v>
      </c>
      <c r="V117" s="214">
        <f t="shared" si="55"/>
        <v>3.0287999999999999E-3</v>
      </c>
      <c r="W117" s="214">
        <f t="shared" si="55"/>
        <v>3.1740000000000002E-3</v>
      </c>
      <c r="X117" s="214">
        <f t="shared" si="55"/>
        <v>3.1380000000000002E-3</v>
      </c>
      <c r="Y117" s="214">
        <f t="shared" si="55"/>
        <v>2.4510000000000001E-3</v>
      </c>
      <c r="Z117" s="214">
        <f t="shared" si="58"/>
        <v>5.2620000000000002E-3</v>
      </c>
      <c r="AA117" s="214">
        <f t="shared" si="58"/>
        <v>4.4999999999999997E-3</v>
      </c>
      <c r="AB117" s="214">
        <f t="shared" si="58"/>
        <v>4.5684000000000002E-3</v>
      </c>
      <c r="AC117" s="214">
        <f t="shared" si="58"/>
        <v>2.8080000000000002E-3</v>
      </c>
      <c r="AD117" s="214">
        <f t="shared" si="58"/>
        <v>1.5780000000000002E-3</v>
      </c>
      <c r="AE117" s="214">
        <f t="shared" si="58"/>
        <v>6.5556192749999992E-2</v>
      </c>
      <c r="AF117" s="214">
        <f t="shared" si="58"/>
        <v>5.4015102900240426E-2</v>
      </c>
      <c r="AG117" s="214">
        <f t="shared" si="58"/>
        <v>5.1227155640578115E-2</v>
      </c>
      <c r="AH117" s="214">
        <f t="shared" si="58"/>
        <v>2.8860000000000005E-3</v>
      </c>
      <c r="AI117" s="214">
        <f t="shared" si="58"/>
        <v>0</v>
      </c>
      <c r="AJ117" s="214">
        <f t="shared" si="58"/>
        <v>4.0140000000000002E-3</v>
      </c>
      <c r="AK117" s="214">
        <f t="shared" si="58"/>
        <v>0</v>
      </c>
      <c r="AL117" s="214">
        <f t="shared" si="58"/>
        <v>3.4164E-3</v>
      </c>
      <c r="AM117" s="214">
        <f t="shared" si="58"/>
        <v>4.1580000000000002E-3</v>
      </c>
      <c r="AN117" s="214">
        <f t="shared" si="58"/>
        <v>7.3764E-3</v>
      </c>
      <c r="AO117" s="214">
        <f t="shared" si="58"/>
        <v>5.8246800000000005E-3</v>
      </c>
      <c r="AP117" s="214">
        <f t="shared" si="58"/>
        <v>7.0854654317544619E-2</v>
      </c>
      <c r="AQ117" s="214">
        <f t="shared" si="58"/>
        <v>0</v>
      </c>
      <c r="AR117" s="214">
        <f t="shared" si="58"/>
        <v>7.4271599999999995E-3</v>
      </c>
      <c r="AS117" s="214">
        <f t="shared" si="58"/>
        <v>3.5639999999999999E-3</v>
      </c>
      <c r="AT117" s="214">
        <f t="shared" si="58"/>
        <v>3.4619999999999998E-3</v>
      </c>
      <c r="AU117" s="214">
        <f t="shared" si="58"/>
        <v>6.7080000000000004E-3</v>
      </c>
      <c r="AV117" s="214">
        <f t="shared" si="58"/>
        <v>6.6600000000000001E-3</v>
      </c>
      <c r="AW117" s="214">
        <f t="shared" si="58"/>
        <v>8.4180000000000001E-3</v>
      </c>
      <c r="AX117" s="214">
        <f t="shared" si="58"/>
        <v>5.9514622494419619E-2</v>
      </c>
      <c r="AY117" s="214">
        <f t="shared" si="58"/>
        <v>1.1856E-2</v>
      </c>
      <c r="AZ117" s="214">
        <f t="shared" si="58"/>
        <v>1.2239999999999999E-2</v>
      </c>
      <c r="BA117" s="214">
        <f t="shared" si="58"/>
        <v>6.6143218759999983E-2</v>
      </c>
      <c r="BB117" s="214">
        <f t="shared" si="58"/>
        <v>0.11023919535987103</v>
      </c>
      <c r="BC117" s="214">
        <f t="shared" si="58"/>
        <v>2.9907444694419635E-2</v>
      </c>
      <c r="BD117" s="214">
        <f t="shared" si="58"/>
        <v>0.19817377141515891</v>
      </c>
      <c r="BE117" s="214">
        <f t="shared" si="58"/>
        <v>3.1716000000000005E-3</v>
      </c>
      <c r="BF117" s="214">
        <f t="shared" si="57"/>
        <v>1.8636E-2</v>
      </c>
      <c r="BG117" s="214">
        <f t="shared" si="57"/>
        <v>1.3846153846153847E-2</v>
      </c>
      <c r="BH117" s="214">
        <f t="shared" si="57"/>
        <v>2.3538000000000003E-2</v>
      </c>
      <c r="BI117" s="214">
        <f t="shared" si="57"/>
        <v>0</v>
      </c>
      <c r="BJ117" s="214">
        <f t="shared" si="57"/>
        <v>2.0712000000000001E-2</v>
      </c>
      <c r="BK117" s="214">
        <f t="shared" si="57"/>
        <v>9.6360000000000022E-3</v>
      </c>
      <c r="BL117" s="214">
        <f t="shared" si="57"/>
        <v>1.1201448960000001E-2</v>
      </c>
      <c r="BM117" s="214">
        <f t="shared" si="57"/>
        <v>7.3300851937499981E-2</v>
      </c>
      <c r="BN117" s="214">
        <f t="shared" si="57"/>
        <v>9.0274794642857134E-2</v>
      </c>
      <c r="BO117" s="214">
        <f t="shared" si="56"/>
        <v>4.1778000000000003E-2</v>
      </c>
      <c r="BP117" s="214">
        <f t="shared" si="56"/>
        <v>2.9531999999999999E-2</v>
      </c>
      <c r="BQ117" s="214">
        <f t="shared" si="56"/>
        <v>4.1460000000000004E-2</v>
      </c>
      <c r="BR117" s="214">
        <f t="shared" si="52"/>
        <v>3.01084E-2</v>
      </c>
      <c r="BS117" s="214">
        <f t="shared" si="52"/>
        <v>0</v>
      </c>
      <c r="BT117" s="214">
        <f t="shared" si="52"/>
        <v>0</v>
      </c>
      <c r="BU117" s="214">
        <f t="shared" si="52"/>
        <v>0</v>
      </c>
      <c r="BV117" s="214">
        <f t="shared" si="52"/>
        <v>0</v>
      </c>
      <c r="BW117" s="214">
        <f t="shared" si="52"/>
        <v>0</v>
      </c>
      <c r="BX117" s="214">
        <f t="shared" si="52"/>
        <v>0</v>
      </c>
      <c r="BY117" s="214">
        <f t="shared" si="52"/>
        <v>0</v>
      </c>
      <c r="BZ117" s="214">
        <f t="shared" si="52"/>
        <v>0</v>
      </c>
      <c r="CA117" s="295">
        <f t="shared" si="43"/>
        <v>1.646270548356922</v>
      </c>
    </row>
    <row r="118" spans="2:79" s="159" customFormat="1" x14ac:dyDescent="0.25">
      <c r="B118" s="257">
        <f t="shared" si="44"/>
        <v>98</v>
      </c>
      <c r="C118" s="255">
        <f t="shared" si="45"/>
        <v>48273</v>
      </c>
      <c r="D118" s="214">
        <f t="shared" si="53"/>
        <v>0.16677628108799994</v>
      </c>
      <c r="E118" s="214">
        <f t="shared" si="53"/>
        <v>5.6078247473249972E-2</v>
      </c>
      <c r="F118" s="214">
        <f t="shared" si="53"/>
        <v>8.2136471716928533E-2</v>
      </c>
      <c r="G118" s="214">
        <f t="shared" si="53"/>
        <v>0</v>
      </c>
      <c r="H118" s="214">
        <f t="shared" si="53"/>
        <v>3.4380000000000001E-3</v>
      </c>
      <c r="I118" s="214">
        <f t="shared" si="53"/>
        <v>5.352E-3</v>
      </c>
      <c r="J118" s="214">
        <f t="shared" si="53"/>
        <v>5.7348E-3</v>
      </c>
      <c r="K118" s="214">
        <f t="shared" si="53"/>
        <v>5.9363999999999997E-3</v>
      </c>
      <c r="L118" s="214">
        <f t="shared" si="53"/>
        <v>3.9779999999999998E-3</v>
      </c>
      <c r="M118" s="214">
        <f t="shared" si="53"/>
        <v>4.9500000000000004E-3</v>
      </c>
      <c r="N118" s="214">
        <f t="shared" si="53"/>
        <v>4.50000036E-3</v>
      </c>
      <c r="O118" s="214">
        <f t="shared" si="53"/>
        <v>4.7340000000000004E-3</v>
      </c>
      <c r="P118" s="214">
        <f t="shared" si="55"/>
        <v>3.3600000000000001E-3</v>
      </c>
      <c r="Q118" s="214">
        <f t="shared" si="55"/>
        <v>1.9068000000000002E-2</v>
      </c>
      <c r="R118" s="214">
        <f t="shared" si="55"/>
        <v>9.0767999999999995E-3</v>
      </c>
      <c r="S118" s="214">
        <f t="shared" si="55"/>
        <v>1.82988E-2</v>
      </c>
      <c r="T118" s="214">
        <f t="shared" si="55"/>
        <v>1.0198199999999999E-2</v>
      </c>
      <c r="U118" s="214">
        <f t="shared" si="55"/>
        <v>1.1309100000000001E-2</v>
      </c>
      <c r="V118" s="214">
        <f t="shared" si="55"/>
        <v>3.0287999999999999E-3</v>
      </c>
      <c r="W118" s="214">
        <f t="shared" si="55"/>
        <v>3.1740000000000002E-3</v>
      </c>
      <c r="X118" s="214">
        <f t="shared" si="55"/>
        <v>3.1380000000000002E-3</v>
      </c>
      <c r="Y118" s="214">
        <f t="shared" si="55"/>
        <v>2.4510000000000001E-3</v>
      </c>
      <c r="Z118" s="214">
        <f t="shared" si="58"/>
        <v>5.2620000000000002E-3</v>
      </c>
      <c r="AA118" s="214">
        <f t="shared" si="58"/>
        <v>4.4999999999999997E-3</v>
      </c>
      <c r="AB118" s="214">
        <f t="shared" si="58"/>
        <v>4.5684000000000002E-3</v>
      </c>
      <c r="AC118" s="214">
        <f t="shared" si="58"/>
        <v>2.8080000000000002E-3</v>
      </c>
      <c r="AD118" s="214">
        <f t="shared" si="58"/>
        <v>1.5780000000000002E-3</v>
      </c>
      <c r="AE118" s="214">
        <f t="shared" si="58"/>
        <v>6.5556192749999992E-2</v>
      </c>
      <c r="AF118" s="214">
        <f t="shared" si="58"/>
        <v>5.4015102900240426E-2</v>
      </c>
      <c r="AG118" s="214">
        <f t="shared" si="58"/>
        <v>5.1227155640578115E-2</v>
      </c>
      <c r="AH118" s="214">
        <f t="shared" si="58"/>
        <v>2.8860000000000005E-3</v>
      </c>
      <c r="AI118" s="214">
        <f t="shared" si="58"/>
        <v>0</v>
      </c>
      <c r="AJ118" s="214">
        <f t="shared" si="58"/>
        <v>4.0140000000000002E-3</v>
      </c>
      <c r="AK118" s="214">
        <f t="shared" si="58"/>
        <v>0</v>
      </c>
      <c r="AL118" s="214">
        <f t="shared" si="58"/>
        <v>3.4164E-3</v>
      </c>
      <c r="AM118" s="214">
        <f t="shared" si="58"/>
        <v>4.1580000000000002E-3</v>
      </c>
      <c r="AN118" s="214">
        <f t="shared" si="58"/>
        <v>7.3764E-3</v>
      </c>
      <c r="AO118" s="214">
        <f t="shared" si="58"/>
        <v>5.8246800000000005E-3</v>
      </c>
      <c r="AP118" s="214">
        <f t="shared" si="58"/>
        <v>7.0854654317544619E-2</v>
      </c>
      <c r="AQ118" s="214">
        <f t="shared" si="58"/>
        <v>0</v>
      </c>
      <c r="AR118" s="214">
        <f t="shared" si="58"/>
        <v>7.4271599999999995E-3</v>
      </c>
      <c r="AS118" s="214">
        <f t="shared" si="58"/>
        <v>3.5639999999999999E-3</v>
      </c>
      <c r="AT118" s="214">
        <f t="shared" si="58"/>
        <v>3.4619999999999998E-3</v>
      </c>
      <c r="AU118" s="214">
        <f t="shared" si="58"/>
        <v>6.7080000000000004E-3</v>
      </c>
      <c r="AV118" s="214">
        <f t="shared" si="58"/>
        <v>6.6600000000000001E-3</v>
      </c>
      <c r="AW118" s="214">
        <f t="shared" si="58"/>
        <v>8.4180000000000001E-3</v>
      </c>
      <c r="AX118" s="214">
        <f t="shared" si="58"/>
        <v>5.9514622494419619E-2</v>
      </c>
      <c r="AY118" s="214">
        <f t="shared" si="58"/>
        <v>1.1856E-2</v>
      </c>
      <c r="AZ118" s="214">
        <f t="shared" si="58"/>
        <v>1.2239999999999999E-2</v>
      </c>
      <c r="BA118" s="214">
        <f t="shared" si="58"/>
        <v>6.6143218759999983E-2</v>
      </c>
      <c r="BB118" s="214">
        <f t="shared" si="58"/>
        <v>0.11023919535987103</v>
      </c>
      <c r="BC118" s="214">
        <f t="shared" si="58"/>
        <v>2.9907444694419635E-2</v>
      </c>
      <c r="BD118" s="214">
        <f t="shared" si="58"/>
        <v>0.19817377141515891</v>
      </c>
      <c r="BE118" s="214">
        <f t="shared" si="58"/>
        <v>3.1716000000000005E-3</v>
      </c>
      <c r="BF118" s="214">
        <f t="shared" si="57"/>
        <v>1.8636E-2</v>
      </c>
      <c r="BG118" s="214">
        <f t="shared" si="57"/>
        <v>1.3846153846153847E-2</v>
      </c>
      <c r="BH118" s="214">
        <f t="shared" si="57"/>
        <v>2.3538000000000003E-2</v>
      </c>
      <c r="BI118" s="214">
        <f t="shared" si="57"/>
        <v>0</v>
      </c>
      <c r="BJ118" s="214">
        <f t="shared" si="57"/>
        <v>2.0712000000000001E-2</v>
      </c>
      <c r="BK118" s="214">
        <f t="shared" si="57"/>
        <v>9.6360000000000022E-3</v>
      </c>
      <c r="BL118" s="214">
        <f t="shared" si="57"/>
        <v>1.1201448960000001E-2</v>
      </c>
      <c r="BM118" s="214">
        <f t="shared" si="57"/>
        <v>7.3300851937499981E-2</v>
      </c>
      <c r="BN118" s="214">
        <f t="shared" si="57"/>
        <v>9.0274794642857134E-2</v>
      </c>
      <c r="BO118" s="214">
        <f t="shared" si="56"/>
        <v>4.1778000000000003E-2</v>
      </c>
      <c r="BP118" s="214">
        <f t="shared" si="56"/>
        <v>2.9531999999999999E-2</v>
      </c>
      <c r="BQ118" s="214">
        <f t="shared" si="56"/>
        <v>4.1460000000000004E-2</v>
      </c>
      <c r="BR118" s="214">
        <f t="shared" si="52"/>
        <v>3.01084E-2</v>
      </c>
      <c r="BS118" s="214">
        <f t="shared" si="52"/>
        <v>0</v>
      </c>
      <c r="BT118" s="214">
        <f t="shared" si="52"/>
        <v>0</v>
      </c>
      <c r="BU118" s="214">
        <f t="shared" si="52"/>
        <v>0</v>
      </c>
      <c r="BV118" s="214">
        <f t="shared" si="52"/>
        <v>0</v>
      </c>
      <c r="BW118" s="214">
        <f t="shared" si="52"/>
        <v>0</v>
      </c>
      <c r="BX118" s="214">
        <f t="shared" si="52"/>
        <v>0</v>
      </c>
      <c r="BY118" s="214">
        <f t="shared" si="52"/>
        <v>0</v>
      </c>
      <c r="BZ118" s="214">
        <f t="shared" si="52"/>
        <v>0</v>
      </c>
      <c r="CA118" s="295">
        <f t="shared" si="43"/>
        <v>1.646270548356922</v>
      </c>
    </row>
    <row r="119" spans="2:79" s="159" customFormat="1" x14ac:dyDescent="0.25">
      <c r="B119" s="257">
        <f t="shared" si="44"/>
        <v>99</v>
      </c>
      <c r="C119" s="255">
        <f t="shared" si="45"/>
        <v>48304</v>
      </c>
      <c r="D119" s="214">
        <f t="shared" si="53"/>
        <v>0.16677628108799994</v>
      </c>
      <c r="E119" s="214">
        <f t="shared" si="53"/>
        <v>5.6078247473249972E-2</v>
      </c>
      <c r="F119" s="214">
        <f t="shared" si="53"/>
        <v>8.2136471716928533E-2</v>
      </c>
      <c r="G119" s="214">
        <f t="shared" si="53"/>
        <v>0</v>
      </c>
      <c r="H119" s="214">
        <f t="shared" si="53"/>
        <v>3.4380000000000001E-3</v>
      </c>
      <c r="I119" s="214">
        <f t="shared" si="53"/>
        <v>5.352E-3</v>
      </c>
      <c r="J119" s="214">
        <f t="shared" si="53"/>
        <v>5.7348E-3</v>
      </c>
      <c r="K119" s="214">
        <f t="shared" si="53"/>
        <v>5.9363999999999997E-3</v>
      </c>
      <c r="L119" s="214">
        <f t="shared" si="53"/>
        <v>3.9779999999999998E-3</v>
      </c>
      <c r="M119" s="214">
        <f t="shared" si="53"/>
        <v>4.9500000000000004E-3</v>
      </c>
      <c r="N119" s="214">
        <f t="shared" si="53"/>
        <v>4.50000036E-3</v>
      </c>
      <c r="O119" s="214">
        <f t="shared" si="53"/>
        <v>4.7340000000000004E-3</v>
      </c>
      <c r="P119" s="214">
        <f t="shared" si="55"/>
        <v>3.3600000000000001E-3</v>
      </c>
      <c r="Q119" s="214">
        <f t="shared" si="55"/>
        <v>1.9068000000000002E-2</v>
      </c>
      <c r="R119" s="214">
        <f t="shared" si="55"/>
        <v>9.0767999999999995E-3</v>
      </c>
      <c r="S119" s="214">
        <f t="shared" si="55"/>
        <v>1.82988E-2</v>
      </c>
      <c r="T119" s="214">
        <f t="shared" si="55"/>
        <v>1.0198199999999999E-2</v>
      </c>
      <c r="U119" s="214">
        <f t="shared" si="55"/>
        <v>1.1309100000000001E-2</v>
      </c>
      <c r="V119" s="214">
        <f t="shared" si="55"/>
        <v>3.0287999999999999E-3</v>
      </c>
      <c r="W119" s="214">
        <f t="shared" si="55"/>
        <v>3.1740000000000002E-3</v>
      </c>
      <c r="X119" s="214">
        <f t="shared" si="55"/>
        <v>3.1380000000000002E-3</v>
      </c>
      <c r="Y119" s="214">
        <f t="shared" si="55"/>
        <v>2.4510000000000001E-3</v>
      </c>
      <c r="Z119" s="214">
        <f t="shared" si="58"/>
        <v>5.2620000000000002E-3</v>
      </c>
      <c r="AA119" s="214">
        <f t="shared" si="58"/>
        <v>4.4999999999999997E-3</v>
      </c>
      <c r="AB119" s="214">
        <f t="shared" si="58"/>
        <v>4.5684000000000002E-3</v>
      </c>
      <c r="AC119" s="214">
        <f t="shared" si="58"/>
        <v>2.8080000000000002E-3</v>
      </c>
      <c r="AD119" s="214">
        <f t="shared" si="58"/>
        <v>1.5780000000000002E-3</v>
      </c>
      <c r="AE119" s="214">
        <f t="shared" si="58"/>
        <v>6.5556192749999992E-2</v>
      </c>
      <c r="AF119" s="214">
        <f t="shared" si="58"/>
        <v>5.4015102900240426E-2</v>
      </c>
      <c r="AG119" s="214">
        <f t="shared" si="58"/>
        <v>5.1227155640578115E-2</v>
      </c>
      <c r="AH119" s="214">
        <f t="shared" si="58"/>
        <v>2.8860000000000005E-3</v>
      </c>
      <c r="AI119" s="214">
        <f t="shared" si="58"/>
        <v>0</v>
      </c>
      <c r="AJ119" s="214">
        <f t="shared" si="58"/>
        <v>4.0140000000000002E-3</v>
      </c>
      <c r="AK119" s="214">
        <f t="shared" si="58"/>
        <v>0</v>
      </c>
      <c r="AL119" s="214">
        <f t="shared" si="58"/>
        <v>3.4164E-3</v>
      </c>
      <c r="AM119" s="214">
        <f t="shared" si="58"/>
        <v>4.1580000000000002E-3</v>
      </c>
      <c r="AN119" s="214">
        <f t="shared" si="58"/>
        <v>7.3764E-3</v>
      </c>
      <c r="AO119" s="214">
        <f t="shared" si="58"/>
        <v>5.8246800000000005E-3</v>
      </c>
      <c r="AP119" s="214">
        <f t="shared" si="58"/>
        <v>7.0854654317544619E-2</v>
      </c>
      <c r="AQ119" s="214">
        <f t="shared" si="58"/>
        <v>0</v>
      </c>
      <c r="AR119" s="214">
        <f t="shared" si="58"/>
        <v>7.4271599999999995E-3</v>
      </c>
      <c r="AS119" s="214">
        <f t="shared" si="58"/>
        <v>3.5639999999999999E-3</v>
      </c>
      <c r="AT119" s="214">
        <f t="shared" si="58"/>
        <v>3.4619999999999998E-3</v>
      </c>
      <c r="AU119" s="214">
        <f t="shared" si="58"/>
        <v>6.7080000000000004E-3</v>
      </c>
      <c r="AV119" s="214">
        <f t="shared" si="58"/>
        <v>6.6600000000000001E-3</v>
      </c>
      <c r="AW119" s="214">
        <f t="shared" si="58"/>
        <v>8.4180000000000001E-3</v>
      </c>
      <c r="AX119" s="214">
        <f t="shared" si="58"/>
        <v>5.9514622494419619E-2</v>
      </c>
      <c r="AY119" s="214">
        <f t="shared" si="58"/>
        <v>1.1856E-2</v>
      </c>
      <c r="AZ119" s="214">
        <f t="shared" si="58"/>
        <v>1.2239999999999999E-2</v>
      </c>
      <c r="BA119" s="214">
        <f t="shared" si="58"/>
        <v>6.6143218759999983E-2</v>
      </c>
      <c r="BB119" s="214">
        <f t="shared" si="58"/>
        <v>0.11023919535987103</v>
      </c>
      <c r="BC119" s="214">
        <f t="shared" si="58"/>
        <v>2.9907444694419635E-2</v>
      </c>
      <c r="BD119" s="214">
        <f t="shared" si="58"/>
        <v>0.19817377141515891</v>
      </c>
      <c r="BE119" s="214">
        <f t="shared" si="58"/>
        <v>3.1716000000000005E-3</v>
      </c>
      <c r="BF119" s="214">
        <f t="shared" si="57"/>
        <v>1.8636E-2</v>
      </c>
      <c r="BG119" s="214">
        <f t="shared" si="57"/>
        <v>1.3846153846153847E-2</v>
      </c>
      <c r="BH119" s="214">
        <f t="shared" si="57"/>
        <v>2.3538000000000003E-2</v>
      </c>
      <c r="BI119" s="214">
        <f t="shared" si="57"/>
        <v>0</v>
      </c>
      <c r="BJ119" s="214">
        <f t="shared" si="57"/>
        <v>2.0712000000000001E-2</v>
      </c>
      <c r="BK119" s="214">
        <f t="shared" si="57"/>
        <v>9.6360000000000022E-3</v>
      </c>
      <c r="BL119" s="214">
        <f t="shared" si="57"/>
        <v>1.1201448960000001E-2</v>
      </c>
      <c r="BM119" s="214">
        <f t="shared" si="57"/>
        <v>7.3300851937499981E-2</v>
      </c>
      <c r="BN119" s="214">
        <f t="shared" si="57"/>
        <v>9.0274794642857134E-2</v>
      </c>
      <c r="BO119" s="214">
        <f t="shared" si="57"/>
        <v>4.1778000000000003E-2</v>
      </c>
      <c r="BP119" s="214">
        <f t="shared" si="57"/>
        <v>2.9531999999999999E-2</v>
      </c>
      <c r="BQ119" s="214">
        <f t="shared" si="57"/>
        <v>4.1460000000000004E-2</v>
      </c>
      <c r="BR119" s="214">
        <f t="shared" si="57"/>
        <v>3.01084E-2</v>
      </c>
      <c r="BS119" s="214">
        <f t="shared" si="57"/>
        <v>0</v>
      </c>
      <c r="BT119" s="214">
        <f t="shared" si="57"/>
        <v>0</v>
      </c>
      <c r="BU119" s="214">
        <f t="shared" si="57"/>
        <v>0</v>
      </c>
      <c r="BV119" s="214">
        <f t="shared" si="52"/>
        <v>0</v>
      </c>
      <c r="BW119" s="214">
        <f t="shared" si="52"/>
        <v>0</v>
      </c>
      <c r="BX119" s="214">
        <f t="shared" si="52"/>
        <v>0</v>
      </c>
      <c r="BY119" s="214">
        <f t="shared" si="52"/>
        <v>0</v>
      </c>
      <c r="BZ119" s="214">
        <f t="shared" si="52"/>
        <v>0</v>
      </c>
      <c r="CA119" s="295">
        <f t="shared" si="43"/>
        <v>1.646270548356922</v>
      </c>
    </row>
    <row r="120" spans="2:79" s="159" customFormat="1" x14ac:dyDescent="0.25">
      <c r="B120" s="257">
        <f t="shared" si="44"/>
        <v>100</v>
      </c>
      <c r="C120" s="255">
        <f t="shared" si="45"/>
        <v>48334</v>
      </c>
      <c r="D120" s="214">
        <f t="shared" si="53"/>
        <v>0.16677628108799994</v>
      </c>
      <c r="E120" s="214">
        <f t="shared" si="53"/>
        <v>5.6078247473249972E-2</v>
      </c>
      <c r="F120" s="214">
        <f t="shared" si="53"/>
        <v>8.2136471716928533E-2</v>
      </c>
      <c r="G120" s="214">
        <f t="shared" si="53"/>
        <v>0</v>
      </c>
      <c r="H120" s="214">
        <f t="shared" si="53"/>
        <v>3.4380000000000001E-3</v>
      </c>
      <c r="I120" s="214">
        <f t="shared" si="53"/>
        <v>5.352E-3</v>
      </c>
      <c r="J120" s="214">
        <f t="shared" si="53"/>
        <v>5.7348E-3</v>
      </c>
      <c r="K120" s="214">
        <f t="shared" si="53"/>
        <v>5.9363999999999997E-3</v>
      </c>
      <c r="L120" s="214">
        <f t="shared" si="53"/>
        <v>3.9779999999999998E-3</v>
      </c>
      <c r="M120" s="214">
        <f t="shared" si="53"/>
        <v>4.9500000000000004E-3</v>
      </c>
      <c r="N120" s="214">
        <f t="shared" si="53"/>
        <v>4.50000036E-3</v>
      </c>
      <c r="O120" s="214">
        <f t="shared" si="53"/>
        <v>4.7340000000000004E-3</v>
      </c>
      <c r="P120" s="214">
        <f t="shared" si="55"/>
        <v>3.3600000000000001E-3</v>
      </c>
      <c r="Q120" s="214">
        <f t="shared" si="55"/>
        <v>1.9068000000000002E-2</v>
      </c>
      <c r="R120" s="214">
        <f t="shared" si="55"/>
        <v>9.0767999999999995E-3</v>
      </c>
      <c r="S120" s="214">
        <f t="shared" si="55"/>
        <v>1.82988E-2</v>
      </c>
      <c r="T120" s="214">
        <f t="shared" si="55"/>
        <v>1.0198199999999999E-2</v>
      </c>
      <c r="U120" s="214">
        <f t="shared" si="55"/>
        <v>1.1309100000000001E-2</v>
      </c>
      <c r="V120" s="214">
        <f t="shared" si="55"/>
        <v>3.0287999999999999E-3</v>
      </c>
      <c r="W120" s="214">
        <f t="shared" si="55"/>
        <v>3.1740000000000002E-3</v>
      </c>
      <c r="X120" s="214">
        <f t="shared" si="55"/>
        <v>3.1380000000000002E-3</v>
      </c>
      <c r="Y120" s="214">
        <f t="shared" si="55"/>
        <v>2.4510000000000001E-3</v>
      </c>
      <c r="Z120" s="214">
        <f t="shared" si="58"/>
        <v>5.2620000000000002E-3</v>
      </c>
      <c r="AA120" s="214">
        <f t="shared" si="58"/>
        <v>4.4999999999999997E-3</v>
      </c>
      <c r="AB120" s="214">
        <f t="shared" si="58"/>
        <v>4.5684000000000002E-3</v>
      </c>
      <c r="AC120" s="214">
        <f t="shared" si="58"/>
        <v>2.8080000000000002E-3</v>
      </c>
      <c r="AD120" s="214">
        <f t="shared" si="58"/>
        <v>1.5780000000000002E-3</v>
      </c>
      <c r="AE120" s="214">
        <f t="shared" si="58"/>
        <v>6.5556192749999992E-2</v>
      </c>
      <c r="AF120" s="214">
        <f t="shared" si="58"/>
        <v>5.4015102900240426E-2</v>
      </c>
      <c r="AG120" s="214">
        <f t="shared" si="58"/>
        <v>5.1227155640578115E-2</v>
      </c>
      <c r="AH120" s="214">
        <f t="shared" si="58"/>
        <v>2.8860000000000005E-3</v>
      </c>
      <c r="AI120" s="214">
        <f t="shared" si="58"/>
        <v>0</v>
      </c>
      <c r="AJ120" s="214">
        <f t="shared" si="58"/>
        <v>4.0140000000000002E-3</v>
      </c>
      <c r="AK120" s="214">
        <f t="shared" si="58"/>
        <v>0</v>
      </c>
      <c r="AL120" s="214">
        <f t="shared" si="58"/>
        <v>3.4164E-3</v>
      </c>
      <c r="AM120" s="214">
        <f t="shared" si="58"/>
        <v>4.1580000000000002E-3</v>
      </c>
      <c r="AN120" s="214">
        <f t="shared" si="58"/>
        <v>7.3764E-3</v>
      </c>
      <c r="AO120" s="214">
        <f t="shared" si="58"/>
        <v>5.8246800000000005E-3</v>
      </c>
      <c r="AP120" s="214">
        <f t="shared" si="58"/>
        <v>7.0854654317544619E-2</v>
      </c>
      <c r="AQ120" s="214">
        <f t="shared" si="58"/>
        <v>0</v>
      </c>
      <c r="AR120" s="214">
        <f t="shared" si="58"/>
        <v>7.4271599999999995E-3</v>
      </c>
      <c r="AS120" s="214">
        <f t="shared" si="58"/>
        <v>3.5639999999999999E-3</v>
      </c>
      <c r="AT120" s="214">
        <f t="shared" si="58"/>
        <v>3.4619999999999998E-3</v>
      </c>
      <c r="AU120" s="214">
        <f t="shared" si="58"/>
        <v>6.7080000000000004E-3</v>
      </c>
      <c r="AV120" s="214">
        <f t="shared" si="58"/>
        <v>6.6600000000000001E-3</v>
      </c>
      <c r="AW120" s="214">
        <f t="shared" si="58"/>
        <v>8.4180000000000001E-3</v>
      </c>
      <c r="AX120" s="214">
        <f t="shared" si="58"/>
        <v>5.9514622494419619E-2</v>
      </c>
      <c r="AY120" s="214">
        <f t="shared" si="58"/>
        <v>1.1856E-2</v>
      </c>
      <c r="AZ120" s="214">
        <f t="shared" si="58"/>
        <v>1.2239999999999999E-2</v>
      </c>
      <c r="BA120" s="214">
        <f t="shared" si="58"/>
        <v>6.6143218759999983E-2</v>
      </c>
      <c r="BB120" s="214">
        <f t="shared" si="58"/>
        <v>0.11023919535987103</v>
      </c>
      <c r="BC120" s="214">
        <f t="shared" si="58"/>
        <v>2.9907444694419635E-2</v>
      </c>
      <c r="BD120" s="214">
        <f t="shared" si="58"/>
        <v>0.19817377141515891</v>
      </c>
      <c r="BE120" s="214">
        <f t="shared" si="58"/>
        <v>3.1716000000000005E-3</v>
      </c>
      <c r="BF120" s="214">
        <f t="shared" si="57"/>
        <v>1.8636E-2</v>
      </c>
      <c r="BG120" s="214">
        <f t="shared" si="57"/>
        <v>1.3846153846153847E-2</v>
      </c>
      <c r="BH120" s="214">
        <f t="shared" si="57"/>
        <v>2.3538000000000003E-2</v>
      </c>
      <c r="BI120" s="214">
        <f t="shared" si="57"/>
        <v>0</v>
      </c>
      <c r="BJ120" s="214">
        <f t="shared" si="57"/>
        <v>2.0712000000000001E-2</v>
      </c>
      <c r="BK120" s="214">
        <f t="shared" si="57"/>
        <v>9.6360000000000022E-3</v>
      </c>
      <c r="BL120" s="214">
        <f t="shared" si="57"/>
        <v>1.1201448960000001E-2</v>
      </c>
      <c r="BM120" s="214">
        <f t="shared" si="57"/>
        <v>7.3300851937499981E-2</v>
      </c>
      <c r="BN120" s="214">
        <f t="shared" si="57"/>
        <v>9.0274794642857134E-2</v>
      </c>
      <c r="BO120" s="214">
        <f t="shared" si="57"/>
        <v>4.1778000000000003E-2</v>
      </c>
      <c r="BP120" s="214">
        <f t="shared" si="57"/>
        <v>2.9531999999999999E-2</v>
      </c>
      <c r="BQ120" s="214">
        <f t="shared" si="57"/>
        <v>4.1460000000000004E-2</v>
      </c>
      <c r="BR120" s="214">
        <f t="shared" si="57"/>
        <v>3.01084E-2</v>
      </c>
      <c r="BS120" s="214">
        <f t="shared" si="57"/>
        <v>0</v>
      </c>
      <c r="BT120" s="214">
        <f t="shared" si="57"/>
        <v>0</v>
      </c>
      <c r="BU120" s="214">
        <f t="shared" si="57"/>
        <v>0</v>
      </c>
      <c r="BV120" s="214">
        <f t="shared" si="52"/>
        <v>0</v>
      </c>
      <c r="BW120" s="214">
        <f t="shared" si="52"/>
        <v>0</v>
      </c>
      <c r="BX120" s="214">
        <f t="shared" si="52"/>
        <v>0</v>
      </c>
      <c r="BY120" s="214">
        <f t="shared" si="52"/>
        <v>0</v>
      </c>
      <c r="BZ120" s="214">
        <f t="shared" si="52"/>
        <v>0</v>
      </c>
      <c r="CA120" s="295">
        <f t="shared" si="43"/>
        <v>1.646270548356922</v>
      </c>
    </row>
    <row r="121" spans="2:79" s="159" customFormat="1" x14ac:dyDescent="0.25">
      <c r="B121" s="257">
        <f t="shared" si="44"/>
        <v>101</v>
      </c>
      <c r="C121" s="255">
        <f t="shared" si="45"/>
        <v>48365</v>
      </c>
      <c r="D121" s="214">
        <f t="shared" si="53"/>
        <v>0.16677628108799994</v>
      </c>
      <c r="E121" s="214">
        <f t="shared" si="53"/>
        <v>5.6078247473249972E-2</v>
      </c>
      <c r="F121" s="214">
        <f t="shared" si="53"/>
        <v>8.2136471716928533E-2</v>
      </c>
      <c r="G121" s="214">
        <f t="shared" si="53"/>
        <v>0</v>
      </c>
      <c r="H121" s="214">
        <f t="shared" si="53"/>
        <v>3.4380000000000001E-3</v>
      </c>
      <c r="I121" s="214">
        <f t="shared" si="53"/>
        <v>5.352E-3</v>
      </c>
      <c r="J121" s="214">
        <f t="shared" si="53"/>
        <v>5.7348E-3</v>
      </c>
      <c r="K121" s="214">
        <f t="shared" si="53"/>
        <v>5.9363999999999997E-3</v>
      </c>
      <c r="L121" s="214">
        <f t="shared" si="53"/>
        <v>3.9779999999999998E-3</v>
      </c>
      <c r="M121" s="214">
        <f t="shared" si="53"/>
        <v>4.9500000000000004E-3</v>
      </c>
      <c r="N121" s="214">
        <f t="shared" si="53"/>
        <v>4.50000036E-3</v>
      </c>
      <c r="O121" s="214">
        <f t="shared" si="53"/>
        <v>4.7340000000000004E-3</v>
      </c>
      <c r="P121" s="214">
        <f t="shared" si="55"/>
        <v>3.3600000000000001E-3</v>
      </c>
      <c r="Q121" s="214">
        <f t="shared" si="55"/>
        <v>1.9068000000000002E-2</v>
      </c>
      <c r="R121" s="214">
        <f t="shared" si="55"/>
        <v>9.0767999999999995E-3</v>
      </c>
      <c r="S121" s="214">
        <f t="shared" si="55"/>
        <v>1.82988E-2</v>
      </c>
      <c r="T121" s="214">
        <f t="shared" si="55"/>
        <v>1.0198199999999999E-2</v>
      </c>
      <c r="U121" s="214">
        <f t="shared" si="55"/>
        <v>1.1309100000000001E-2</v>
      </c>
      <c r="V121" s="214">
        <f t="shared" si="55"/>
        <v>3.0287999999999999E-3</v>
      </c>
      <c r="W121" s="214">
        <f t="shared" si="55"/>
        <v>3.1740000000000002E-3</v>
      </c>
      <c r="X121" s="214">
        <f t="shared" si="55"/>
        <v>3.1380000000000002E-3</v>
      </c>
      <c r="Y121" s="214">
        <f t="shared" si="55"/>
        <v>2.4510000000000001E-3</v>
      </c>
      <c r="Z121" s="214">
        <f t="shared" si="58"/>
        <v>5.2620000000000002E-3</v>
      </c>
      <c r="AA121" s="214">
        <f t="shared" si="58"/>
        <v>4.4999999999999997E-3</v>
      </c>
      <c r="AB121" s="214">
        <f t="shared" si="58"/>
        <v>4.5684000000000002E-3</v>
      </c>
      <c r="AC121" s="214">
        <f t="shared" si="58"/>
        <v>2.8080000000000002E-3</v>
      </c>
      <c r="AD121" s="214">
        <f t="shared" si="58"/>
        <v>1.5780000000000002E-3</v>
      </c>
      <c r="AE121" s="214">
        <f t="shared" si="58"/>
        <v>6.5556192749999992E-2</v>
      </c>
      <c r="AF121" s="214">
        <f t="shared" si="58"/>
        <v>5.4015102900240426E-2</v>
      </c>
      <c r="AG121" s="214">
        <f t="shared" si="58"/>
        <v>5.1227155640578115E-2</v>
      </c>
      <c r="AH121" s="214">
        <f t="shared" si="58"/>
        <v>2.8860000000000005E-3</v>
      </c>
      <c r="AI121" s="214">
        <f t="shared" si="58"/>
        <v>0</v>
      </c>
      <c r="AJ121" s="214">
        <f t="shared" si="58"/>
        <v>4.0140000000000002E-3</v>
      </c>
      <c r="AK121" s="214">
        <f t="shared" si="58"/>
        <v>0</v>
      </c>
      <c r="AL121" s="214">
        <f t="shared" si="58"/>
        <v>3.4164E-3</v>
      </c>
      <c r="AM121" s="214">
        <f t="shared" si="58"/>
        <v>4.1580000000000002E-3</v>
      </c>
      <c r="AN121" s="214">
        <f t="shared" si="58"/>
        <v>7.3764E-3</v>
      </c>
      <c r="AO121" s="214">
        <f t="shared" si="58"/>
        <v>5.8246800000000005E-3</v>
      </c>
      <c r="AP121" s="214">
        <f t="shared" si="58"/>
        <v>7.0854654317544619E-2</v>
      </c>
      <c r="AQ121" s="214">
        <f t="shared" si="58"/>
        <v>0</v>
      </c>
      <c r="AR121" s="214">
        <f t="shared" si="58"/>
        <v>7.4271599999999995E-3</v>
      </c>
      <c r="AS121" s="214">
        <f t="shared" si="58"/>
        <v>3.5639999999999999E-3</v>
      </c>
      <c r="AT121" s="214">
        <f t="shared" si="58"/>
        <v>3.4619999999999998E-3</v>
      </c>
      <c r="AU121" s="214">
        <f t="shared" si="58"/>
        <v>6.7080000000000004E-3</v>
      </c>
      <c r="AV121" s="214">
        <f t="shared" si="58"/>
        <v>6.6600000000000001E-3</v>
      </c>
      <c r="AW121" s="214">
        <f t="shared" si="58"/>
        <v>8.4180000000000001E-3</v>
      </c>
      <c r="AX121" s="214">
        <f t="shared" si="58"/>
        <v>5.9514622494419619E-2</v>
      </c>
      <c r="AY121" s="214">
        <f t="shared" si="58"/>
        <v>1.1856E-2</v>
      </c>
      <c r="AZ121" s="214">
        <f t="shared" si="58"/>
        <v>1.2239999999999999E-2</v>
      </c>
      <c r="BA121" s="214">
        <f t="shared" si="58"/>
        <v>6.6143218759999983E-2</v>
      </c>
      <c r="BB121" s="214">
        <f t="shared" si="58"/>
        <v>0.11023919535987103</v>
      </c>
      <c r="BC121" s="214">
        <f t="shared" si="58"/>
        <v>2.9907444694419635E-2</v>
      </c>
      <c r="BD121" s="214">
        <f t="shared" si="58"/>
        <v>0.19817377141515891</v>
      </c>
      <c r="BE121" s="214">
        <f t="shared" si="58"/>
        <v>3.1716000000000005E-3</v>
      </c>
      <c r="BF121" s="214">
        <f t="shared" si="57"/>
        <v>1.8636E-2</v>
      </c>
      <c r="BG121" s="214">
        <f t="shared" si="57"/>
        <v>1.3846153846153847E-2</v>
      </c>
      <c r="BH121" s="214">
        <f t="shared" si="57"/>
        <v>2.3538000000000003E-2</v>
      </c>
      <c r="BI121" s="214">
        <f t="shared" si="57"/>
        <v>0</v>
      </c>
      <c r="BJ121" s="214">
        <f t="shared" si="57"/>
        <v>2.0712000000000001E-2</v>
      </c>
      <c r="BK121" s="214">
        <f t="shared" si="57"/>
        <v>9.6360000000000022E-3</v>
      </c>
      <c r="BL121" s="214">
        <f t="shared" si="57"/>
        <v>1.1201448960000001E-2</v>
      </c>
      <c r="BM121" s="214">
        <f t="shared" si="57"/>
        <v>7.3300851937499981E-2</v>
      </c>
      <c r="BN121" s="214">
        <f t="shared" si="57"/>
        <v>9.0274794642857134E-2</v>
      </c>
      <c r="BO121" s="214">
        <f t="shared" si="57"/>
        <v>4.1778000000000003E-2</v>
      </c>
      <c r="BP121" s="214">
        <f t="shared" si="57"/>
        <v>2.9531999999999999E-2</v>
      </c>
      <c r="BQ121" s="214">
        <f t="shared" si="57"/>
        <v>4.1460000000000004E-2</v>
      </c>
      <c r="BR121" s="214">
        <f t="shared" si="57"/>
        <v>3.01084E-2</v>
      </c>
      <c r="BS121" s="214">
        <f t="shared" si="57"/>
        <v>0</v>
      </c>
      <c r="BT121" s="214">
        <f t="shared" si="57"/>
        <v>0</v>
      </c>
      <c r="BU121" s="214">
        <f t="shared" si="57"/>
        <v>0</v>
      </c>
      <c r="BV121" s="214">
        <f t="shared" si="52"/>
        <v>0</v>
      </c>
      <c r="BW121" s="214">
        <f t="shared" si="52"/>
        <v>0</v>
      </c>
      <c r="BX121" s="214">
        <f t="shared" si="52"/>
        <v>0</v>
      </c>
      <c r="BY121" s="214">
        <f t="shared" si="52"/>
        <v>0</v>
      </c>
      <c r="BZ121" s="214">
        <f t="shared" si="52"/>
        <v>0</v>
      </c>
      <c r="CA121" s="295">
        <f t="shared" si="43"/>
        <v>1.646270548356922</v>
      </c>
    </row>
    <row r="122" spans="2:79" s="159" customFormat="1" x14ac:dyDescent="0.25">
      <c r="B122" s="257">
        <f t="shared" si="44"/>
        <v>102</v>
      </c>
      <c r="C122" s="255">
        <f t="shared" si="45"/>
        <v>48395</v>
      </c>
      <c r="D122" s="214">
        <f t="shared" si="53"/>
        <v>0.16677628108799994</v>
      </c>
      <c r="E122" s="214">
        <f t="shared" si="53"/>
        <v>5.6078247473249972E-2</v>
      </c>
      <c r="F122" s="214">
        <f t="shared" si="53"/>
        <v>8.2136471716928533E-2</v>
      </c>
      <c r="G122" s="214">
        <f t="shared" si="53"/>
        <v>0</v>
      </c>
      <c r="H122" s="214">
        <f t="shared" si="53"/>
        <v>3.4380000000000001E-3</v>
      </c>
      <c r="I122" s="214">
        <f t="shared" si="53"/>
        <v>5.352E-3</v>
      </c>
      <c r="J122" s="214">
        <f t="shared" si="53"/>
        <v>5.7348E-3</v>
      </c>
      <c r="K122" s="214">
        <f t="shared" si="53"/>
        <v>5.9363999999999997E-3</v>
      </c>
      <c r="L122" s="214">
        <f t="shared" si="53"/>
        <v>3.9779999999999998E-3</v>
      </c>
      <c r="M122" s="214">
        <f t="shared" si="53"/>
        <v>4.9500000000000004E-3</v>
      </c>
      <c r="N122" s="214">
        <f t="shared" si="53"/>
        <v>4.50000036E-3</v>
      </c>
      <c r="O122" s="214">
        <f t="shared" si="53"/>
        <v>4.7340000000000004E-3</v>
      </c>
      <c r="P122" s="214">
        <f t="shared" si="55"/>
        <v>3.3600000000000001E-3</v>
      </c>
      <c r="Q122" s="214">
        <f t="shared" si="55"/>
        <v>1.9068000000000002E-2</v>
      </c>
      <c r="R122" s="214">
        <f t="shared" si="55"/>
        <v>9.0767999999999995E-3</v>
      </c>
      <c r="S122" s="214">
        <f t="shared" si="55"/>
        <v>1.82988E-2</v>
      </c>
      <c r="T122" s="214">
        <f t="shared" si="55"/>
        <v>1.0198199999999999E-2</v>
      </c>
      <c r="U122" s="214">
        <f t="shared" si="55"/>
        <v>1.1309100000000001E-2</v>
      </c>
      <c r="V122" s="214">
        <f t="shared" si="55"/>
        <v>3.0287999999999999E-3</v>
      </c>
      <c r="W122" s="214">
        <f t="shared" si="55"/>
        <v>3.1740000000000002E-3</v>
      </c>
      <c r="X122" s="214">
        <f t="shared" si="55"/>
        <v>3.1380000000000002E-3</v>
      </c>
      <c r="Y122" s="214">
        <f t="shared" si="55"/>
        <v>2.4510000000000001E-3</v>
      </c>
      <c r="Z122" s="214">
        <f t="shared" si="58"/>
        <v>5.2620000000000002E-3</v>
      </c>
      <c r="AA122" s="214">
        <f t="shared" si="58"/>
        <v>4.4999999999999997E-3</v>
      </c>
      <c r="AB122" s="214">
        <f t="shared" si="58"/>
        <v>4.5684000000000002E-3</v>
      </c>
      <c r="AC122" s="214">
        <f t="shared" si="58"/>
        <v>2.8080000000000002E-3</v>
      </c>
      <c r="AD122" s="214">
        <f t="shared" si="58"/>
        <v>1.5780000000000002E-3</v>
      </c>
      <c r="AE122" s="214">
        <f t="shared" si="58"/>
        <v>7.5389621662499989E-2</v>
      </c>
      <c r="AF122" s="214">
        <f t="shared" si="58"/>
        <v>5.4015102900240426E-2</v>
      </c>
      <c r="AG122" s="214">
        <f t="shared" si="58"/>
        <v>5.1227155640578115E-2</v>
      </c>
      <c r="AH122" s="214">
        <f t="shared" si="58"/>
        <v>2.8860000000000005E-3</v>
      </c>
      <c r="AI122" s="214">
        <f t="shared" si="58"/>
        <v>0</v>
      </c>
      <c r="AJ122" s="214">
        <f t="shared" si="58"/>
        <v>4.0140000000000002E-3</v>
      </c>
      <c r="AK122" s="214">
        <f t="shared" si="58"/>
        <v>0</v>
      </c>
      <c r="AL122" s="214">
        <f t="shared" si="58"/>
        <v>3.4164E-3</v>
      </c>
      <c r="AM122" s="214">
        <f t="shared" si="58"/>
        <v>4.1580000000000002E-3</v>
      </c>
      <c r="AN122" s="214">
        <f t="shared" si="58"/>
        <v>7.3764E-3</v>
      </c>
      <c r="AO122" s="214">
        <f t="shared" si="58"/>
        <v>5.8246800000000005E-3</v>
      </c>
      <c r="AP122" s="214">
        <f t="shared" si="58"/>
        <v>7.0854654317544619E-2</v>
      </c>
      <c r="AQ122" s="214">
        <f t="shared" si="58"/>
        <v>0</v>
      </c>
      <c r="AR122" s="214">
        <f t="shared" si="58"/>
        <v>7.4271599999999995E-3</v>
      </c>
      <c r="AS122" s="214">
        <f t="shared" si="58"/>
        <v>3.5639999999999999E-3</v>
      </c>
      <c r="AT122" s="214">
        <f t="shared" si="58"/>
        <v>3.4619999999999998E-3</v>
      </c>
      <c r="AU122" s="214">
        <f t="shared" si="58"/>
        <v>6.7080000000000004E-3</v>
      </c>
      <c r="AV122" s="214">
        <f t="shared" si="58"/>
        <v>6.6600000000000001E-3</v>
      </c>
      <c r="AW122" s="214">
        <f t="shared" si="58"/>
        <v>8.4180000000000001E-3</v>
      </c>
      <c r="AX122" s="214">
        <f t="shared" si="58"/>
        <v>5.9514622494419619E-2</v>
      </c>
      <c r="AY122" s="214">
        <f t="shared" si="58"/>
        <v>1.1856E-2</v>
      </c>
      <c r="AZ122" s="214">
        <f t="shared" si="58"/>
        <v>1.2239999999999999E-2</v>
      </c>
      <c r="BA122" s="214">
        <f t="shared" si="58"/>
        <v>6.6143218759999983E-2</v>
      </c>
      <c r="BB122" s="214">
        <f t="shared" si="58"/>
        <v>0.11023919535987103</v>
      </c>
      <c r="BC122" s="214">
        <f t="shared" si="58"/>
        <v>2.9907444694419635E-2</v>
      </c>
      <c r="BD122" s="214">
        <f t="shared" si="58"/>
        <v>0.19817377141515891</v>
      </c>
      <c r="BE122" s="214">
        <f t="shared" si="58"/>
        <v>3.1716000000000005E-3</v>
      </c>
      <c r="BF122" s="214">
        <f t="shared" si="57"/>
        <v>1.8636E-2</v>
      </c>
      <c r="BG122" s="214">
        <f t="shared" si="57"/>
        <v>1.3846153846153847E-2</v>
      </c>
      <c r="BH122" s="214">
        <f t="shared" si="57"/>
        <v>2.3538000000000003E-2</v>
      </c>
      <c r="BI122" s="214">
        <f t="shared" si="57"/>
        <v>0</v>
      </c>
      <c r="BJ122" s="214">
        <f t="shared" si="57"/>
        <v>2.0712000000000001E-2</v>
      </c>
      <c r="BK122" s="214">
        <f t="shared" si="57"/>
        <v>9.6360000000000022E-3</v>
      </c>
      <c r="BL122" s="214">
        <f t="shared" si="57"/>
        <v>1.1201448960000001E-2</v>
      </c>
      <c r="BM122" s="214">
        <f t="shared" si="57"/>
        <v>7.3300851937499981E-2</v>
      </c>
      <c r="BN122" s="214">
        <f t="shared" si="57"/>
        <v>9.0274794642857134E-2</v>
      </c>
      <c r="BO122" s="214">
        <f t="shared" si="57"/>
        <v>4.1778000000000003E-2</v>
      </c>
      <c r="BP122" s="214">
        <f t="shared" si="57"/>
        <v>2.9531999999999999E-2</v>
      </c>
      <c r="BQ122" s="214">
        <f t="shared" si="57"/>
        <v>4.1460000000000004E-2</v>
      </c>
      <c r="BR122" s="214">
        <f t="shared" si="57"/>
        <v>3.01084E-2</v>
      </c>
      <c r="BS122" s="214">
        <f t="shared" si="57"/>
        <v>0</v>
      </c>
      <c r="BT122" s="214">
        <f t="shared" si="57"/>
        <v>0</v>
      </c>
      <c r="BU122" s="214">
        <f t="shared" si="57"/>
        <v>0</v>
      </c>
      <c r="BV122" s="214">
        <f t="shared" ref="BU122:BZ137" si="59">IF(AND(MONTH($C122)-MONTH(BV$5)=0,MOD((YEAR(BV$5)-YEAR($C122)),3)=0),BV121*(1+BV$15),BV121)</f>
        <v>0</v>
      </c>
      <c r="BW122" s="214">
        <f t="shared" si="59"/>
        <v>0</v>
      </c>
      <c r="BX122" s="214">
        <f t="shared" si="59"/>
        <v>0</v>
      </c>
      <c r="BY122" s="214">
        <f t="shared" si="59"/>
        <v>0</v>
      </c>
      <c r="BZ122" s="214">
        <f t="shared" si="59"/>
        <v>0</v>
      </c>
      <c r="CA122" s="295">
        <f t="shared" si="43"/>
        <v>1.6561039772694217</v>
      </c>
    </row>
    <row r="123" spans="2:79" s="159" customFormat="1" x14ac:dyDescent="0.25">
      <c r="B123" s="257">
        <f t="shared" si="44"/>
        <v>103</v>
      </c>
      <c r="C123" s="255">
        <f t="shared" si="45"/>
        <v>48426</v>
      </c>
      <c r="D123" s="214">
        <f t="shared" ref="D123:S138" si="60">IF(AND(MONTH($C123)-MONTH(D$5)=0,MOD((YEAR(D$5)-YEAR($C123)),3)=0),D122*(1+D$15),D122)</f>
        <v>0.16677628108799994</v>
      </c>
      <c r="E123" s="214">
        <f t="shared" si="60"/>
        <v>5.6078247473249972E-2</v>
      </c>
      <c r="F123" s="214">
        <f t="shared" si="60"/>
        <v>8.2136471716928533E-2</v>
      </c>
      <c r="G123" s="214">
        <f t="shared" si="60"/>
        <v>0</v>
      </c>
      <c r="H123" s="214">
        <f t="shared" si="60"/>
        <v>3.4380000000000001E-3</v>
      </c>
      <c r="I123" s="214">
        <f t="shared" si="60"/>
        <v>5.352E-3</v>
      </c>
      <c r="J123" s="214">
        <f t="shared" si="60"/>
        <v>5.7348E-3</v>
      </c>
      <c r="K123" s="214">
        <f t="shared" si="60"/>
        <v>5.9363999999999997E-3</v>
      </c>
      <c r="L123" s="214">
        <f t="shared" si="60"/>
        <v>3.9779999999999998E-3</v>
      </c>
      <c r="M123" s="214">
        <f t="shared" si="60"/>
        <v>4.9500000000000004E-3</v>
      </c>
      <c r="N123" s="214">
        <f t="shared" si="60"/>
        <v>4.50000036E-3</v>
      </c>
      <c r="O123" s="214">
        <f t="shared" si="60"/>
        <v>4.7340000000000004E-3</v>
      </c>
      <c r="P123" s="214">
        <f t="shared" si="55"/>
        <v>3.3600000000000001E-3</v>
      </c>
      <c r="Q123" s="214">
        <f t="shared" si="55"/>
        <v>1.9068000000000002E-2</v>
      </c>
      <c r="R123" s="214">
        <f t="shared" si="55"/>
        <v>9.0767999999999995E-3</v>
      </c>
      <c r="S123" s="214">
        <f t="shared" si="55"/>
        <v>1.82988E-2</v>
      </c>
      <c r="T123" s="214">
        <f t="shared" si="55"/>
        <v>1.0198199999999999E-2</v>
      </c>
      <c r="U123" s="214">
        <f t="shared" si="55"/>
        <v>1.1309100000000001E-2</v>
      </c>
      <c r="V123" s="214">
        <f t="shared" si="55"/>
        <v>3.0287999999999999E-3</v>
      </c>
      <c r="W123" s="214">
        <f t="shared" si="55"/>
        <v>3.1740000000000002E-3</v>
      </c>
      <c r="X123" s="214">
        <f t="shared" si="55"/>
        <v>3.1380000000000002E-3</v>
      </c>
      <c r="Y123" s="214">
        <f t="shared" si="55"/>
        <v>2.4510000000000001E-3</v>
      </c>
      <c r="Z123" s="214">
        <f t="shared" si="55"/>
        <v>5.2620000000000002E-3</v>
      </c>
      <c r="AA123" s="214">
        <f t="shared" si="55"/>
        <v>4.4999999999999997E-3</v>
      </c>
      <c r="AB123" s="214">
        <f t="shared" si="55"/>
        <v>4.5684000000000002E-3</v>
      </c>
      <c r="AC123" s="214">
        <f t="shared" si="55"/>
        <v>2.8080000000000002E-3</v>
      </c>
      <c r="AD123" s="214">
        <f t="shared" si="55"/>
        <v>1.5780000000000002E-3</v>
      </c>
      <c r="AE123" s="214">
        <f t="shared" si="55"/>
        <v>7.5389621662499989E-2</v>
      </c>
      <c r="AF123" s="214">
        <f t="shared" si="58"/>
        <v>5.4015102900240426E-2</v>
      </c>
      <c r="AG123" s="214">
        <f t="shared" si="58"/>
        <v>5.1227155640578115E-2</v>
      </c>
      <c r="AH123" s="214">
        <f t="shared" si="58"/>
        <v>2.8860000000000005E-3</v>
      </c>
      <c r="AI123" s="214">
        <f t="shared" si="58"/>
        <v>0</v>
      </c>
      <c r="AJ123" s="214">
        <f t="shared" si="58"/>
        <v>4.0140000000000002E-3</v>
      </c>
      <c r="AK123" s="214">
        <f t="shared" si="58"/>
        <v>0</v>
      </c>
      <c r="AL123" s="214">
        <f t="shared" si="58"/>
        <v>3.4164E-3</v>
      </c>
      <c r="AM123" s="214">
        <f t="shared" si="58"/>
        <v>4.1580000000000002E-3</v>
      </c>
      <c r="AN123" s="214">
        <f t="shared" si="58"/>
        <v>7.3764E-3</v>
      </c>
      <c r="AO123" s="214">
        <f t="shared" si="58"/>
        <v>5.8246800000000005E-3</v>
      </c>
      <c r="AP123" s="214">
        <f t="shared" si="58"/>
        <v>7.0854654317544619E-2</v>
      </c>
      <c r="AQ123" s="214">
        <f t="shared" si="58"/>
        <v>0</v>
      </c>
      <c r="AR123" s="214">
        <f t="shared" si="58"/>
        <v>7.4271599999999995E-3</v>
      </c>
      <c r="AS123" s="214">
        <f t="shared" si="58"/>
        <v>3.5639999999999999E-3</v>
      </c>
      <c r="AT123" s="214">
        <f t="shared" si="58"/>
        <v>3.4619999999999998E-3</v>
      </c>
      <c r="AU123" s="214">
        <f t="shared" si="58"/>
        <v>6.7080000000000004E-3</v>
      </c>
      <c r="AV123" s="214">
        <f t="shared" si="58"/>
        <v>6.6600000000000001E-3</v>
      </c>
      <c r="AW123" s="214">
        <f t="shared" si="58"/>
        <v>8.4180000000000001E-3</v>
      </c>
      <c r="AX123" s="214">
        <f t="shared" si="58"/>
        <v>5.9514622494419619E-2</v>
      </c>
      <c r="AY123" s="214">
        <f t="shared" si="58"/>
        <v>1.1856E-2</v>
      </c>
      <c r="AZ123" s="214">
        <f t="shared" si="58"/>
        <v>1.2239999999999999E-2</v>
      </c>
      <c r="BA123" s="214">
        <f t="shared" si="58"/>
        <v>6.6143218759999983E-2</v>
      </c>
      <c r="BB123" s="214">
        <f t="shared" si="58"/>
        <v>0.11023919535987103</v>
      </c>
      <c r="BC123" s="214">
        <f t="shared" si="58"/>
        <v>2.9907444694419635E-2</v>
      </c>
      <c r="BD123" s="214">
        <f t="shared" si="58"/>
        <v>0.19817377141515891</v>
      </c>
      <c r="BE123" s="214">
        <f t="shared" si="58"/>
        <v>3.1716000000000005E-3</v>
      </c>
      <c r="BF123" s="214">
        <f t="shared" si="57"/>
        <v>1.8636E-2</v>
      </c>
      <c r="BG123" s="214">
        <f t="shared" si="57"/>
        <v>1.3846153846153847E-2</v>
      </c>
      <c r="BH123" s="214">
        <f t="shared" si="57"/>
        <v>2.3538000000000003E-2</v>
      </c>
      <c r="BI123" s="214">
        <f t="shared" si="57"/>
        <v>0</v>
      </c>
      <c r="BJ123" s="214">
        <f t="shared" si="57"/>
        <v>2.0712000000000001E-2</v>
      </c>
      <c r="BK123" s="214">
        <f t="shared" si="57"/>
        <v>9.6360000000000022E-3</v>
      </c>
      <c r="BL123" s="214">
        <f t="shared" si="57"/>
        <v>1.1201448960000001E-2</v>
      </c>
      <c r="BM123" s="214">
        <f t="shared" si="57"/>
        <v>7.3300851937499981E-2</v>
      </c>
      <c r="BN123" s="214">
        <f t="shared" si="57"/>
        <v>9.0274794642857134E-2</v>
      </c>
      <c r="BO123" s="214">
        <f t="shared" si="57"/>
        <v>4.1778000000000003E-2</v>
      </c>
      <c r="BP123" s="214">
        <f t="shared" si="57"/>
        <v>2.9531999999999999E-2</v>
      </c>
      <c r="BQ123" s="214">
        <f t="shared" si="57"/>
        <v>4.1460000000000004E-2</v>
      </c>
      <c r="BR123" s="214">
        <f t="shared" si="57"/>
        <v>3.01084E-2</v>
      </c>
      <c r="BS123" s="214">
        <f t="shared" si="57"/>
        <v>0</v>
      </c>
      <c r="BT123" s="214">
        <f t="shared" si="57"/>
        <v>0</v>
      </c>
      <c r="BU123" s="214">
        <f t="shared" si="57"/>
        <v>0</v>
      </c>
      <c r="BV123" s="214">
        <f t="shared" si="59"/>
        <v>0</v>
      </c>
      <c r="BW123" s="214">
        <f t="shared" si="59"/>
        <v>0</v>
      </c>
      <c r="BX123" s="214">
        <f t="shared" si="59"/>
        <v>0</v>
      </c>
      <c r="BY123" s="214">
        <f t="shared" si="59"/>
        <v>0</v>
      </c>
      <c r="BZ123" s="214">
        <f t="shared" si="59"/>
        <v>0</v>
      </c>
      <c r="CA123" s="295">
        <f t="shared" si="43"/>
        <v>1.6561039772694217</v>
      </c>
    </row>
    <row r="124" spans="2:79" s="159" customFormat="1" x14ac:dyDescent="0.25">
      <c r="B124" s="257">
        <f t="shared" si="44"/>
        <v>104</v>
      </c>
      <c r="C124" s="255">
        <f t="shared" si="45"/>
        <v>48457</v>
      </c>
      <c r="D124" s="214">
        <f t="shared" si="60"/>
        <v>0.16677628108799994</v>
      </c>
      <c r="E124" s="214">
        <f t="shared" si="60"/>
        <v>5.6078247473249972E-2</v>
      </c>
      <c r="F124" s="214">
        <f t="shared" si="60"/>
        <v>8.2136471716928533E-2</v>
      </c>
      <c r="G124" s="214">
        <f t="shared" si="60"/>
        <v>0</v>
      </c>
      <c r="H124" s="214">
        <f t="shared" si="60"/>
        <v>3.4380000000000001E-3</v>
      </c>
      <c r="I124" s="214">
        <f t="shared" si="60"/>
        <v>5.352E-3</v>
      </c>
      <c r="J124" s="214">
        <f t="shared" si="60"/>
        <v>5.7348E-3</v>
      </c>
      <c r="K124" s="214">
        <f t="shared" si="60"/>
        <v>5.9363999999999997E-3</v>
      </c>
      <c r="L124" s="214">
        <f t="shared" si="60"/>
        <v>3.9779999999999998E-3</v>
      </c>
      <c r="M124" s="214">
        <f t="shared" si="60"/>
        <v>4.9500000000000004E-3</v>
      </c>
      <c r="N124" s="214">
        <f t="shared" si="60"/>
        <v>4.50000036E-3</v>
      </c>
      <c r="O124" s="214">
        <f t="shared" si="60"/>
        <v>4.7340000000000004E-3</v>
      </c>
      <c r="P124" s="214">
        <f t="shared" si="55"/>
        <v>3.3600000000000001E-3</v>
      </c>
      <c r="Q124" s="214">
        <f t="shared" si="55"/>
        <v>1.9068000000000002E-2</v>
      </c>
      <c r="R124" s="214">
        <f t="shared" si="55"/>
        <v>9.0767999999999995E-3</v>
      </c>
      <c r="S124" s="214">
        <f t="shared" si="55"/>
        <v>1.82988E-2</v>
      </c>
      <c r="T124" s="214">
        <f t="shared" si="55"/>
        <v>1.0198199999999999E-2</v>
      </c>
      <c r="U124" s="214">
        <f t="shared" si="55"/>
        <v>1.1309100000000001E-2</v>
      </c>
      <c r="V124" s="214">
        <f t="shared" si="55"/>
        <v>3.0287999999999999E-3</v>
      </c>
      <c r="W124" s="214">
        <f t="shared" si="55"/>
        <v>3.1740000000000002E-3</v>
      </c>
      <c r="X124" s="214">
        <f t="shared" si="55"/>
        <v>3.1380000000000002E-3</v>
      </c>
      <c r="Y124" s="214">
        <f t="shared" si="55"/>
        <v>2.4510000000000001E-3</v>
      </c>
      <c r="Z124" s="214">
        <f t="shared" si="55"/>
        <v>5.2620000000000002E-3</v>
      </c>
      <c r="AA124" s="214">
        <f t="shared" si="55"/>
        <v>4.4999999999999997E-3</v>
      </c>
      <c r="AB124" s="214">
        <f t="shared" si="55"/>
        <v>4.5684000000000002E-3</v>
      </c>
      <c r="AC124" s="214">
        <f t="shared" si="55"/>
        <v>2.8080000000000002E-3</v>
      </c>
      <c r="AD124" s="214">
        <f t="shared" si="55"/>
        <v>1.5780000000000002E-3</v>
      </c>
      <c r="AE124" s="214">
        <f t="shared" si="55"/>
        <v>7.5389621662499989E-2</v>
      </c>
      <c r="AF124" s="214">
        <f t="shared" si="58"/>
        <v>5.4015102900240426E-2</v>
      </c>
      <c r="AG124" s="214">
        <f t="shared" si="58"/>
        <v>5.1227155640578115E-2</v>
      </c>
      <c r="AH124" s="214">
        <f t="shared" si="58"/>
        <v>2.8860000000000005E-3</v>
      </c>
      <c r="AI124" s="214">
        <f t="shared" si="58"/>
        <v>0</v>
      </c>
      <c r="AJ124" s="214">
        <f t="shared" si="58"/>
        <v>4.0140000000000002E-3</v>
      </c>
      <c r="AK124" s="214">
        <f t="shared" si="58"/>
        <v>0</v>
      </c>
      <c r="AL124" s="214">
        <f t="shared" si="58"/>
        <v>3.4164E-3</v>
      </c>
      <c r="AM124" s="214">
        <f t="shared" si="58"/>
        <v>4.1580000000000002E-3</v>
      </c>
      <c r="AN124" s="214">
        <f t="shared" si="58"/>
        <v>7.3764E-3</v>
      </c>
      <c r="AO124" s="214">
        <f t="shared" si="58"/>
        <v>5.8246800000000005E-3</v>
      </c>
      <c r="AP124" s="214">
        <f t="shared" si="58"/>
        <v>7.0854654317544619E-2</v>
      </c>
      <c r="AQ124" s="214">
        <f t="shared" si="58"/>
        <v>0</v>
      </c>
      <c r="AR124" s="214">
        <f t="shared" si="58"/>
        <v>7.4271599999999995E-3</v>
      </c>
      <c r="AS124" s="214">
        <f t="shared" si="58"/>
        <v>3.5639999999999999E-3</v>
      </c>
      <c r="AT124" s="214">
        <f t="shared" si="58"/>
        <v>3.4619999999999998E-3</v>
      </c>
      <c r="AU124" s="214">
        <f t="shared" si="58"/>
        <v>6.7080000000000004E-3</v>
      </c>
      <c r="AV124" s="214">
        <f t="shared" si="58"/>
        <v>6.6600000000000001E-3</v>
      </c>
      <c r="AW124" s="214">
        <f t="shared" ref="AM124:BH139" si="61">IF(AND(MONTH($C124)-MONTH(AW$5)=0,MOD((YEAR(AW$5)-YEAR($C124)),3)=0),AW123*(1+AW$15),AW123)</f>
        <v>8.4180000000000001E-3</v>
      </c>
      <c r="AX124" s="214">
        <f t="shared" si="61"/>
        <v>5.9514622494419619E-2</v>
      </c>
      <c r="AY124" s="214">
        <f t="shared" si="61"/>
        <v>1.1856E-2</v>
      </c>
      <c r="AZ124" s="214">
        <f t="shared" si="61"/>
        <v>1.2239999999999999E-2</v>
      </c>
      <c r="BA124" s="214">
        <f t="shared" si="61"/>
        <v>6.6143218759999983E-2</v>
      </c>
      <c r="BB124" s="214">
        <f t="shared" si="61"/>
        <v>0.11023919535987103</v>
      </c>
      <c r="BC124" s="214">
        <f t="shared" si="61"/>
        <v>2.9907444694419635E-2</v>
      </c>
      <c r="BD124" s="214">
        <f t="shared" si="61"/>
        <v>0.19817377141515891</v>
      </c>
      <c r="BE124" s="214">
        <f t="shared" si="61"/>
        <v>3.1716000000000005E-3</v>
      </c>
      <c r="BF124" s="214">
        <f t="shared" si="57"/>
        <v>1.8636E-2</v>
      </c>
      <c r="BG124" s="214">
        <f t="shared" si="57"/>
        <v>1.3846153846153847E-2</v>
      </c>
      <c r="BH124" s="214">
        <f t="shared" si="57"/>
        <v>2.3538000000000003E-2</v>
      </c>
      <c r="BI124" s="214">
        <f t="shared" si="57"/>
        <v>0</v>
      </c>
      <c r="BJ124" s="214">
        <f t="shared" si="57"/>
        <v>2.0712000000000001E-2</v>
      </c>
      <c r="BK124" s="214">
        <f t="shared" si="57"/>
        <v>9.6360000000000022E-3</v>
      </c>
      <c r="BL124" s="214">
        <f t="shared" si="57"/>
        <v>1.1201448960000001E-2</v>
      </c>
      <c r="BM124" s="214">
        <f t="shared" si="57"/>
        <v>7.3300851937499981E-2</v>
      </c>
      <c r="BN124" s="214">
        <f t="shared" si="57"/>
        <v>9.0274794642857134E-2</v>
      </c>
      <c r="BO124" s="214">
        <f t="shared" si="57"/>
        <v>4.1778000000000003E-2</v>
      </c>
      <c r="BP124" s="214">
        <f t="shared" si="57"/>
        <v>2.9531999999999999E-2</v>
      </c>
      <c r="BQ124" s="214">
        <f t="shared" si="57"/>
        <v>4.1460000000000004E-2</v>
      </c>
      <c r="BR124" s="214">
        <f t="shared" si="57"/>
        <v>3.01084E-2</v>
      </c>
      <c r="BS124" s="214">
        <f t="shared" si="57"/>
        <v>0</v>
      </c>
      <c r="BT124" s="214">
        <f t="shared" si="57"/>
        <v>0</v>
      </c>
      <c r="BU124" s="214">
        <f t="shared" si="57"/>
        <v>0</v>
      </c>
      <c r="BV124" s="214">
        <f t="shared" si="59"/>
        <v>0</v>
      </c>
      <c r="BW124" s="214">
        <f t="shared" si="59"/>
        <v>0</v>
      </c>
      <c r="BX124" s="214">
        <f t="shared" si="59"/>
        <v>0</v>
      </c>
      <c r="BY124" s="214">
        <f t="shared" si="59"/>
        <v>0</v>
      </c>
      <c r="BZ124" s="214">
        <f t="shared" si="59"/>
        <v>0</v>
      </c>
      <c r="CA124" s="295">
        <f t="shared" si="43"/>
        <v>1.6561039772694217</v>
      </c>
    </row>
    <row r="125" spans="2:79" s="159" customFormat="1" x14ac:dyDescent="0.25">
      <c r="B125" s="257">
        <f t="shared" si="44"/>
        <v>105</v>
      </c>
      <c r="C125" s="255">
        <f t="shared" si="45"/>
        <v>48487</v>
      </c>
      <c r="D125" s="214">
        <f t="shared" si="60"/>
        <v>0.16677628108799994</v>
      </c>
      <c r="E125" s="214">
        <f t="shared" si="60"/>
        <v>5.6078247473249972E-2</v>
      </c>
      <c r="F125" s="214">
        <f t="shared" si="60"/>
        <v>8.2136471716928533E-2</v>
      </c>
      <c r="G125" s="214">
        <f t="shared" si="60"/>
        <v>0</v>
      </c>
      <c r="H125" s="214">
        <f t="shared" si="60"/>
        <v>3.4380000000000001E-3</v>
      </c>
      <c r="I125" s="214">
        <f t="shared" si="60"/>
        <v>5.352E-3</v>
      </c>
      <c r="J125" s="214">
        <f t="shared" si="60"/>
        <v>5.7348E-3</v>
      </c>
      <c r="K125" s="214">
        <f t="shared" si="60"/>
        <v>5.9363999999999997E-3</v>
      </c>
      <c r="L125" s="214">
        <f t="shared" si="60"/>
        <v>3.9779999999999998E-3</v>
      </c>
      <c r="M125" s="214">
        <f t="shared" si="60"/>
        <v>4.9500000000000004E-3</v>
      </c>
      <c r="N125" s="214">
        <f t="shared" si="60"/>
        <v>4.50000036E-3</v>
      </c>
      <c r="O125" s="214">
        <f t="shared" si="60"/>
        <v>4.7340000000000004E-3</v>
      </c>
      <c r="P125" s="214">
        <f t="shared" si="55"/>
        <v>3.3600000000000001E-3</v>
      </c>
      <c r="Q125" s="214">
        <f t="shared" si="55"/>
        <v>1.9068000000000002E-2</v>
      </c>
      <c r="R125" s="214">
        <f t="shared" si="55"/>
        <v>9.0767999999999995E-3</v>
      </c>
      <c r="S125" s="214">
        <f t="shared" si="55"/>
        <v>1.82988E-2</v>
      </c>
      <c r="T125" s="214">
        <f t="shared" si="55"/>
        <v>1.0198199999999999E-2</v>
      </c>
      <c r="U125" s="214">
        <f t="shared" si="55"/>
        <v>1.1309100000000001E-2</v>
      </c>
      <c r="V125" s="214">
        <f t="shared" si="55"/>
        <v>3.0287999999999999E-3</v>
      </c>
      <c r="W125" s="214">
        <f t="shared" si="55"/>
        <v>3.1740000000000002E-3</v>
      </c>
      <c r="X125" s="214">
        <f t="shared" si="55"/>
        <v>3.1380000000000002E-3</v>
      </c>
      <c r="Y125" s="214">
        <f t="shared" si="55"/>
        <v>2.4510000000000001E-3</v>
      </c>
      <c r="Z125" s="214">
        <f t="shared" si="55"/>
        <v>5.2620000000000002E-3</v>
      </c>
      <c r="AA125" s="214">
        <f t="shared" si="55"/>
        <v>4.4999999999999997E-3</v>
      </c>
      <c r="AB125" s="214">
        <f t="shared" si="55"/>
        <v>4.5684000000000002E-3</v>
      </c>
      <c r="AC125" s="214">
        <f t="shared" si="55"/>
        <v>2.8080000000000002E-3</v>
      </c>
      <c r="AD125" s="214">
        <f t="shared" si="55"/>
        <v>1.5780000000000002E-3</v>
      </c>
      <c r="AE125" s="214">
        <f t="shared" si="55"/>
        <v>7.5389621662499989E-2</v>
      </c>
      <c r="AF125" s="214">
        <f t="shared" ref="W125:AP138" si="62">IF(AND(MONTH($C125)-MONTH(AF$5)=0,MOD((YEAR(AF$5)-YEAR($C125)),3)=0),AF124*(1+AF$15),AF124)</f>
        <v>5.4015102900240426E-2</v>
      </c>
      <c r="AG125" s="214">
        <f t="shared" si="62"/>
        <v>5.1227155640578115E-2</v>
      </c>
      <c r="AH125" s="214">
        <f t="shared" si="62"/>
        <v>2.8860000000000005E-3</v>
      </c>
      <c r="AI125" s="214">
        <f t="shared" si="62"/>
        <v>0</v>
      </c>
      <c r="AJ125" s="214">
        <f t="shared" si="62"/>
        <v>4.0140000000000002E-3</v>
      </c>
      <c r="AK125" s="214">
        <f t="shared" si="62"/>
        <v>0</v>
      </c>
      <c r="AL125" s="214">
        <f t="shared" si="62"/>
        <v>3.4164E-3</v>
      </c>
      <c r="AM125" s="214">
        <f t="shared" si="61"/>
        <v>4.1580000000000002E-3</v>
      </c>
      <c r="AN125" s="214">
        <f t="shared" si="61"/>
        <v>7.3764E-3</v>
      </c>
      <c r="AO125" s="214">
        <f t="shared" si="61"/>
        <v>5.8246800000000005E-3</v>
      </c>
      <c r="AP125" s="214">
        <f t="shared" si="61"/>
        <v>7.0854654317544619E-2</v>
      </c>
      <c r="AQ125" s="214">
        <f t="shared" si="61"/>
        <v>0</v>
      </c>
      <c r="AR125" s="214">
        <f t="shared" si="61"/>
        <v>7.4271599999999995E-3</v>
      </c>
      <c r="AS125" s="214">
        <f t="shared" si="61"/>
        <v>3.5639999999999999E-3</v>
      </c>
      <c r="AT125" s="214">
        <f t="shared" si="61"/>
        <v>3.4619999999999998E-3</v>
      </c>
      <c r="AU125" s="214">
        <f t="shared" si="61"/>
        <v>6.7080000000000004E-3</v>
      </c>
      <c r="AV125" s="214">
        <f t="shared" si="61"/>
        <v>6.6600000000000001E-3</v>
      </c>
      <c r="AW125" s="214">
        <f t="shared" si="61"/>
        <v>8.4180000000000001E-3</v>
      </c>
      <c r="AX125" s="214">
        <f t="shared" si="61"/>
        <v>5.9514622494419619E-2</v>
      </c>
      <c r="AY125" s="214">
        <f t="shared" si="61"/>
        <v>1.1856E-2</v>
      </c>
      <c r="AZ125" s="214">
        <f t="shared" si="61"/>
        <v>1.2239999999999999E-2</v>
      </c>
      <c r="BA125" s="214">
        <f t="shared" si="61"/>
        <v>6.6143218759999983E-2</v>
      </c>
      <c r="BB125" s="214">
        <f t="shared" si="61"/>
        <v>0.11023919535987103</v>
      </c>
      <c r="BC125" s="214">
        <f t="shared" si="61"/>
        <v>2.9907444694419635E-2</v>
      </c>
      <c r="BD125" s="214">
        <f t="shared" si="61"/>
        <v>0.19817377141515891</v>
      </c>
      <c r="BE125" s="214">
        <f t="shared" si="61"/>
        <v>3.1716000000000005E-3</v>
      </c>
      <c r="BF125" s="214">
        <f t="shared" si="57"/>
        <v>1.8636E-2</v>
      </c>
      <c r="BG125" s="214">
        <f t="shared" si="57"/>
        <v>1.3846153846153847E-2</v>
      </c>
      <c r="BH125" s="214">
        <f t="shared" si="57"/>
        <v>2.3538000000000003E-2</v>
      </c>
      <c r="BI125" s="214">
        <f t="shared" si="57"/>
        <v>0</v>
      </c>
      <c r="BJ125" s="214">
        <f t="shared" si="57"/>
        <v>2.0712000000000001E-2</v>
      </c>
      <c r="BK125" s="214">
        <f t="shared" si="57"/>
        <v>9.6360000000000022E-3</v>
      </c>
      <c r="BL125" s="214">
        <f t="shared" si="57"/>
        <v>1.1201448960000001E-2</v>
      </c>
      <c r="BM125" s="214">
        <f t="shared" si="57"/>
        <v>7.3300851937499981E-2</v>
      </c>
      <c r="BN125" s="214">
        <f t="shared" si="57"/>
        <v>9.0274794642857134E-2</v>
      </c>
      <c r="BO125" s="214">
        <f t="shared" si="57"/>
        <v>4.1778000000000003E-2</v>
      </c>
      <c r="BP125" s="214">
        <f t="shared" si="57"/>
        <v>2.9531999999999999E-2</v>
      </c>
      <c r="BQ125" s="214">
        <f t="shared" si="57"/>
        <v>4.1460000000000004E-2</v>
      </c>
      <c r="BR125" s="214">
        <f t="shared" si="57"/>
        <v>3.01084E-2</v>
      </c>
      <c r="BS125" s="214">
        <f t="shared" si="57"/>
        <v>0</v>
      </c>
      <c r="BT125" s="214">
        <f t="shared" si="57"/>
        <v>0</v>
      </c>
      <c r="BU125" s="214">
        <f t="shared" si="57"/>
        <v>0</v>
      </c>
      <c r="BV125" s="214">
        <f t="shared" si="59"/>
        <v>0</v>
      </c>
      <c r="BW125" s="214">
        <f t="shared" si="59"/>
        <v>0</v>
      </c>
      <c r="BX125" s="214">
        <f t="shared" si="59"/>
        <v>0</v>
      </c>
      <c r="BY125" s="214">
        <f t="shared" si="59"/>
        <v>0</v>
      </c>
      <c r="BZ125" s="214">
        <f t="shared" si="59"/>
        <v>0</v>
      </c>
      <c r="CA125" s="295">
        <f t="shared" si="43"/>
        <v>1.6561039772694217</v>
      </c>
    </row>
    <row r="126" spans="2:79" s="159" customFormat="1" x14ac:dyDescent="0.25">
      <c r="B126" s="257">
        <f t="shared" si="44"/>
        <v>106</v>
      </c>
      <c r="C126" s="255">
        <f t="shared" si="45"/>
        <v>48518</v>
      </c>
      <c r="D126" s="214">
        <f t="shared" si="60"/>
        <v>0.16677628108799994</v>
      </c>
      <c r="E126" s="214">
        <f t="shared" si="60"/>
        <v>5.6078247473249972E-2</v>
      </c>
      <c r="F126" s="214">
        <f t="shared" si="60"/>
        <v>8.2136471716928533E-2</v>
      </c>
      <c r="G126" s="214">
        <f t="shared" si="60"/>
        <v>0</v>
      </c>
      <c r="H126" s="214">
        <f t="shared" si="60"/>
        <v>3.4380000000000001E-3</v>
      </c>
      <c r="I126" s="214">
        <f t="shared" si="60"/>
        <v>5.352E-3</v>
      </c>
      <c r="J126" s="214">
        <f t="shared" si="60"/>
        <v>5.7348E-3</v>
      </c>
      <c r="K126" s="214">
        <f t="shared" si="60"/>
        <v>5.9363999999999997E-3</v>
      </c>
      <c r="L126" s="214">
        <f t="shared" si="60"/>
        <v>3.9779999999999998E-3</v>
      </c>
      <c r="M126" s="214">
        <f t="shared" si="60"/>
        <v>4.9500000000000004E-3</v>
      </c>
      <c r="N126" s="214">
        <f t="shared" si="60"/>
        <v>4.50000036E-3</v>
      </c>
      <c r="O126" s="214">
        <f t="shared" si="60"/>
        <v>4.7340000000000004E-3</v>
      </c>
      <c r="P126" s="214">
        <f t="shared" si="55"/>
        <v>3.3600000000000001E-3</v>
      </c>
      <c r="Q126" s="214">
        <f t="shared" si="55"/>
        <v>1.9068000000000002E-2</v>
      </c>
      <c r="R126" s="214">
        <f t="shared" si="55"/>
        <v>9.0767999999999995E-3</v>
      </c>
      <c r="S126" s="214">
        <f t="shared" si="55"/>
        <v>1.82988E-2</v>
      </c>
      <c r="T126" s="214">
        <f t="shared" si="55"/>
        <v>1.0198199999999999E-2</v>
      </c>
      <c r="U126" s="214">
        <f t="shared" si="55"/>
        <v>1.1309100000000001E-2</v>
      </c>
      <c r="V126" s="214">
        <f t="shared" si="55"/>
        <v>3.0287999999999999E-3</v>
      </c>
      <c r="W126" s="214">
        <f t="shared" si="62"/>
        <v>3.1740000000000002E-3</v>
      </c>
      <c r="X126" s="214">
        <f t="shared" si="62"/>
        <v>3.1380000000000002E-3</v>
      </c>
      <c r="Y126" s="214">
        <f t="shared" si="62"/>
        <v>2.4510000000000001E-3</v>
      </c>
      <c r="Z126" s="214">
        <f t="shared" si="62"/>
        <v>5.2620000000000002E-3</v>
      </c>
      <c r="AA126" s="214">
        <f t="shared" si="62"/>
        <v>4.4999999999999997E-3</v>
      </c>
      <c r="AB126" s="214">
        <f t="shared" si="62"/>
        <v>4.5684000000000002E-3</v>
      </c>
      <c r="AC126" s="214">
        <f t="shared" si="62"/>
        <v>2.8080000000000002E-3</v>
      </c>
      <c r="AD126" s="214">
        <f t="shared" si="62"/>
        <v>1.5780000000000002E-3</v>
      </c>
      <c r="AE126" s="214">
        <f t="shared" si="62"/>
        <v>7.5389621662499989E-2</v>
      </c>
      <c r="AF126" s="214">
        <f t="shared" si="62"/>
        <v>5.4015102900240426E-2</v>
      </c>
      <c r="AG126" s="214">
        <f t="shared" si="62"/>
        <v>5.1227155640578115E-2</v>
      </c>
      <c r="AH126" s="214">
        <f t="shared" si="62"/>
        <v>2.8860000000000005E-3</v>
      </c>
      <c r="AI126" s="214">
        <f t="shared" si="62"/>
        <v>0</v>
      </c>
      <c r="AJ126" s="214">
        <f t="shared" si="62"/>
        <v>4.0140000000000002E-3</v>
      </c>
      <c r="AK126" s="214">
        <f t="shared" si="62"/>
        <v>0</v>
      </c>
      <c r="AL126" s="214">
        <f t="shared" si="62"/>
        <v>3.4164E-3</v>
      </c>
      <c r="AM126" s="214">
        <f t="shared" si="61"/>
        <v>4.1580000000000002E-3</v>
      </c>
      <c r="AN126" s="214">
        <f t="shared" si="61"/>
        <v>7.3764E-3</v>
      </c>
      <c r="AO126" s="214">
        <f t="shared" si="61"/>
        <v>5.8246800000000005E-3</v>
      </c>
      <c r="AP126" s="214">
        <f t="shared" si="61"/>
        <v>7.0854654317544619E-2</v>
      </c>
      <c r="AQ126" s="214">
        <f t="shared" si="61"/>
        <v>0</v>
      </c>
      <c r="AR126" s="214">
        <f t="shared" si="61"/>
        <v>7.4271599999999995E-3</v>
      </c>
      <c r="AS126" s="214">
        <f t="shared" si="61"/>
        <v>3.5639999999999999E-3</v>
      </c>
      <c r="AT126" s="214">
        <f t="shared" si="61"/>
        <v>3.4619999999999998E-3</v>
      </c>
      <c r="AU126" s="214">
        <f t="shared" si="61"/>
        <v>6.7080000000000004E-3</v>
      </c>
      <c r="AV126" s="214">
        <f t="shared" si="61"/>
        <v>6.6600000000000001E-3</v>
      </c>
      <c r="AW126" s="214">
        <f t="shared" si="61"/>
        <v>8.4180000000000001E-3</v>
      </c>
      <c r="AX126" s="214">
        <f t="shared" si="61"/>
        <v>5.9514622494419619E-2</v>
      </c>
      <c r="AY126" s="214">
        <f t="shared" si="61"/>
        <v>1.1856E-2</v>
      </c>
      <c r="AZ126" s="214">
        <f t="shared" si="61"/>
        <v>1.2239999999999999E-2</v>
      </c>
      <c r="BA126" s="214">
        <f t="shared" si="61"/>
        <v>6.6143218759999983E-2</v>
      </c>
      <c r="BB126" s="214">
        <f t="shared" si="61"/>
        <v>0.11023919535987103</v>
      </c>
      <c r="BC126" s="214">
        <f t="shared" si="61"/>
        <v>2.9907444694419635E-2</v>
      </c>
      <c r="BD126" s="214">
        <f t="shared" si="61"/>
        <v>0.19817377141515891</v>
      </c>
      <c r="BE126" s="214">
        <f t="shared" si="61"/>
        <v>3.1716000000000005E-3</v>
      </c>
      <c r="BF126" s="214">
        <f t="shared" si="57"/>
        <v>1.8636E-2</v>
      </c>
      <c r="BG126" s="214">
        <f t="shared" si="57"/>
        <v>1.3846153846153847E-2</v>
      </c>
      <c r="BH126" s="214">
        <f t="shared" si="57"/>
        <v>2.3538000000000003E-2</v>
      </c>
      <c r="BI126" s="214">
        <f t="shared" si="57"/>
        <v>0</v>
      </c>
      <c r="BJ126" s="214">
        <f t="shared" si="57"/>
        <v>2.0712000000000001E-2</v>
      </c>
      <c r="BK126" s="214">
        <f t="shared" si="57"/>
        <v>9.6360000000000022E-3</v>
      </c>
      <c r="BL126" s="214">
        <f t="shared" si="57"/>
        <v>1.1201448960000001E-2</v>
      </c>
      <c r="BM126" s="214">
        <f t="shared" si="57"/>
        <v>7.3300851937499981E-2</v>
      </c>
      <c r="BN126" s="214">
        <f t="shared" si="57"/>
        <v>9.0274794642857134E-2</v>
      </c>
      <c r="BO126" s="214">
        <f t="shared" si="57"/>
        <v>4.1778000000000003E-2</v>
      </c>
      <c r="BP126" s="214">
        <f t="shared" si="57"/>
        <v>2.9531999999999999E-2</v>
      </c>
      <c r="BQ126" s="214">
        <f t="shared" si="57"/>
        <v>4.1460000000000004E-2</v>
      </c>
      <c r="BR126" s="214">
        <f t="shared" si="57"/>
        <v>3.01084E-2</v>
      </c>
      <c r="BS126" s="214">
        <f t="shared" si="57"/>
        <v>0</v>
      </c>
      <c r="BT126" s="214">
        <f t="shared" si="57"/>
        <v>0</v>
      </c>
      <c r="BU126" s="214">
        <f t="shared" si="57"/>
        <v>0</v>
      </c>
      <c r="BV126" s="214">
        <f t="shared" si="59"/>
        <v>0</v>
      </c>
      <c r="BW126" s="214">
        <f t="shared" si="59"/>
        <v>0</v>
      </c>
      <c r="BX126" s="214">
        <f t="shared" si="59"/>
        <v>0</v>
      </c>
      <c r="BY126" s="214">
        <f t="shared" si="59"/>
        <v>0</v>
      </c>
      <c r="BZ126" s="214">
        <f t="shared" si="59"/>
        <v>0</v>
      </c>
      <c r="CA126" s="295">
        <f t="shared" si="43"/>
        <v>1.6561039772694217</v>
      </c>
    </row>
    <row r="127" spans="2:79" s="159" customFormat="1" x14ac:dyDescent="0.25">
      <c r="B127" s="257">
        <f t="shared" si="44"/>
        <v>107</v>
      </c>
      <c r="C127" s="255">
        <f t="shared" si="45"/>
        <v>48548</v>
      </c>
      <c r="D127" s="214">
        <f t="shared" si="60"/>
        <v>0.16677628108799994</v>
      </c>
      <c r="E127" s="214">
        <f t="shared" si="60"/>
        <v>5.6078247473249972E-2</v>
      </c>
      <c r="F127" s="214">
        <f t="shared" si="60"/>
        <v>8.2136471716928533E-2</v>
      </c>
      <c r="G127" s="214">
        <f t="shared" si="60"/>
        <v>0</v>
      </c>
      <c r="H127" s="214">
        <f t="shared" si="60"/>
        <v>3.4380000000000001E-3</v>
      </c>
      <c r="I127" s="214">
        <f t="shared" si="60"/>
        <v>5.352E-3</v>
      </c>
      <c r="J127" s="214">
        <f t="shared" si="60"/>
        <v>5.7348E-3</v>
      </c>
      <c r="K127" s="214">
        <f t="shared" si="60"/>
        <v>5.9363999999999997E-3</v>
      </c>
      <c r="L127" s="214">
        <f t="shared" si="60"/>
        <v>3.9779999999999998E-3</v>
      </c>
      <c r="M127" s="214">
        <f t="shared" si="60"/>
        <v>4.9500000000000004E-3</v>
      </c>
      <c r="N127" s="214">
        <f t="shared" si="60"/>
        <v>4.50000036E-3</v>
      </c>
      <c r="O127" s="214">
        <f t="shared" si="60"/>
        <v>4.7340000000000004E-3</v>
      </c>
      <c r="P127" s="214">
        <f t="shared" si="60"/>
        <v>3.3600000000000001E-3</v>
      </c>
      <c r="Q127" s="214">
        <f t="shared" si="60"/>
        <v>1.9068000000000002E-2</v>
      </c>
      <c r="R127" s="214">
        <f t="shared" si="60"/>
        <v>9.0767999999999995E-3</v>
      </c>
      <c r="S127" s="214">
        <f t="shared" si="60"/>
        <v>1.82988E-2</v>
      </c>
      <c r="T127" s="214">
        <f t="shared" ref="P127:AE142" si="63">IF(AND(MONTH($C127)-MONTH(T$5)=0,MOD((YEAR(T$5)-YEAR($C127)),3)=0),T126*(1+T$15),T126)</f>
        <v>1.0198199999999999E-2</v>
      </c>
      <c r="U127" s="214">
        <f t="shared" si="63"/>
        <v>1.1309100000000001E-2</v>
      </c>
      <c r="V127" s="214">
        <f t="shared" si="63"/>
        <v>3.0287999999999999E-3</v>
      </c>
      <c r="W127" s="214">
        <f t="shared" si="62"/>
        <v>3.1740000000000002E-3</v>
      </c>
      <c r="X127" s="214">
        <f t="shared" si="62"/>
        <v>3.1380000000000002E-3</v>
      </c>
      <c r="Y127" s="214">
        <f t="shared" si="62"/>
        <v>2.4510000000000001E-3</v>
      </c>
      <c r="Z127" s="214">
        <f t="shared" si="62"/>
        <v>5.2620000000000002E-3</v>
      </c>
      <c r="AA127" s="214">
        <f t="shared" si="62"/>
        <v>4.4999999999999997E-3</v>
      </c>
      <c r="AB127" s="214">
        <f t="shared" si="62"/>
        <v>4.5684000000000002E-3</v>
      </c>
      <c r="AC127" s="214">
        <f t="shared" si="62"/>
        <v>2.8080000000000002E-3</v>
      </c>
      <c r="AD127" s="214">
        <f t="shared" si="62"/>
        <v>1.5780000000000002E-3</v>
      </c>
      <c r="AE127" s="214">
        <f t="shared" si="62"/>
        <v>7.5389621662499989E-2</v>
      </c>
      <c r="AF127" s="214">
        <f t="shared" si="62"/>
        <v>5.4015102900240426E-2</v>
      </c>
      <c r="AG127" s="214">
        <f t="shared" si="62"/>
        <v>5.1227155640578115E-2</v>
      </c>
      <c r="AH127" s="214">
        <f t="shared" si="62"/>
        <v>2.8860000000000005E-3</v>
      </c>
      <c r="AI127" s="214">
        <f t="shared" si="62"/>
        <v>0</v>
      </c>
      <c r="AJ127" s="214">
        <f t="shared" si="62"/>
        <v>4.0140000000000002E-3</v>
      </c>
      <c r="AK127" s="214">
        <f t="shared" si="62"/>
        <v>0</v>
      </c>
      <c r="AL127" s="214">
        <f t="shared" si="62"/>
        <v>3.4164E-3</v>
      </c>
      <c r="AM127" s="214">
        <f t="shared" si="61"/>
        <v>4.1580000000000002E-3</v>
      </c>
      <c r="AN127" s="214">
        <f t="shared" si="61"/>
        <v>7.3764E-3</v>
      </c>
      <c r="AO127" s="214">
        <f t="shared" si="61"/>
        <v>5.8246800000000005E-3</v>
      </c>
      <c r="AP127" s="214">
        <f t="shared" si="61"/>
        <v>7.0854654317544619E-2</v>
      </c>
      <c r="AQ127" s="214">
        <f t="shared" si="61"/>
        <v>0</v>
      </c>
      <c r="AR127" s="214">
        <f t="shared" si="61"/>
        <v>7.4271599999999995E-3</v>
      </c>
      <c r="AS127" s="214">
        <f t="shared" si="61"/>
        <v>3.5639999999999999E-3</v>
      </c>
      <c r="AT127" s="214">
        <f t="shared" si="61"/>
        <v>3.4619999999999998E-3</v>
      </c>
      <c r="AU127" s="214">
        <f t="shared" si="61"/>
        <v>6.7080000000000004E-3</v>
      </c>
      <c r="AV127" s="214">
        <f t="shared" si="61"/>
        <v>6.6600000000000001E-3</v>
      </c>
      <c r="AW127" s="214">
        <f t="shared" si="61"/>
        <v>8.4180000000000001E-3</v>
      </c>
      <c r="AX127" s="214">
        <f t="shared" si="61"/>
        <v>5.9514622494419619E-2</v>
      </c>
      <c r="AY127" s="214">
        <f t="shared" si="61"/>
        <v>1.1856E-2</v>
      </c>
      <c r="AZ127" s="214">
        <f t="shared" si="61"/>
        <v>1.2239999999999999E-2</v>
      </c>
      <c r="BA127" s="214">
        <f t="shared" si="61"/>
        <v>6.6143218759999983E-2</v>
      </c>
      <c r="BB127" s="214">
        <f t="shared" si="61"/>
        <v>0.11023919535987103</v>
      </c>
      <c r="BC127" s="214">
        <f t="shared" si="61"/>
        <v>2.9907444694419635E-2</v>
      </c>
      <c r="BD127" s="214">
        <f t="shared" si="61"/>
        <v>0.19817377141515891</v>
      </c>
      <c r="BE127" s="214">
        <f t="shared" si="61"/>
        <v>3.1716000000000005E-3</v>
      </c>
      <c r="BF127" s="214">
        <f t="shared" si="57"/>
        <v>1.8636E-2</v>
      </c>
      <c r="BG127" s="214">
        <f t="shared" si="57"/>
        <v>1.3846153846153847E-2</v>
      </c>
      <c r="BH127" s="214">
        <f t="shared" si="57"/>
        <v>2.3538000000000003E-2</v>
      </c>
      <c r="BI127" s="214">
        <f t="shared" si="57"/>
        <v>0</v>
      </c>
      <c r="BJ127" s="214">
        <f t="shared" si="57"/>
        <v>2.0712000000000001E-2</v>
      </c>
      <c r="BK127" s="214">
        <f t="shared" si="57"/>
        <v>9.6360000000000022E-3</v>
      </c>
      <c r="BL127" s="214">
        <f t="shared" si="57"/>
        <v>1.1201448960000001E-2</v>
      </c>
      <c r="BM127" s="214">
        <f t="shared" si="57"/>
        <v>7.3300851937499981E-2</v>
      </c>
      <c r="BN127" s="214">
        <f t="shared" si="57"/>
        <v>9.0274794642857134E-2</v>
      </c>
      <c r="BO127" s="214">
        <f t="shared" si="57"/>
        <v>4.1778000000000003E-2</v>
      </c>
      <c r="BP127" s="214">
        <f t="shared" si="57"/>
        <v>2.9531999999999999E-2</v>
      </c>
      <c r="BQ127" s="214">
        <f t="shared" si="57"/>
        <v>4.1460000000000004E-2</v>
      </c>
      <c r="BR127" s="214">
        <f t="shared" si="57"/>
        <v>3.01084E-2</v>
      </c>
      <c r="BS127" s="214">
        <f t="shared" si="57"/>
        <v>0</v>
      </c>
      <c r="BT127" s="214">
        <f t="shared" si="57"/>
        <v>0</v>
      </c>
      <c r="BU127" s="214">
        <f t="shared" si="57"/>
        <v>0</v>
      </c>
      <c r="BV127" s="214">
        <f t="shared" si="59"/>
        <v>0</v>
      </c>
      <c r="BW127" s="214">
        <f t="shared" si="59"/>
        <v>0</v>
      </c>
      <c r="BX127" s="214">
        <f t="shared" si="59"/>
        <v>0</v>
      </c>
      <c r="BY127" s="214">
        <f t="shared" si="59"/>
        <v>0</v>
      </c>
      <c r="BZ127" s="214">
        <f t="shared" si="59"/>
        <v>0</v>
      </c>
      <c r="CA127" s="295">
        <f t="shared" si="43"/>
        <v>1.6561039772694217</v>
      </c>
    </row>
    <row r="128" spans="2:79" s="159" customFormat="1" x14ac:dyDescent="0.25">
      <c r="B128" s="258">
        <f t="shared" si="44"/>
        <v>108</v>
      </c>
      <c r="C128" s="255">
        <f t="shared" si="45"/>
        <v>48579</v>
      </c>
      <c r="D128" s="214">
        <f t="shared" si="60"/>
        <v>0.16677628108799994</v>
      </c>
      <c r="E128" s="214">
        <f t="shared" si="60"/>
        <v>5.6078247473249972E-2</v>
      </c>
      <c r="F128" s="214">
        <f t="shared" si="60"/>
        <v>8.2136471716928533E-2</v>
      </c>
      <c r="G128" s="214">
        <f t="shared" si="60"/>
        <v>0</v>
      </c>
      <c r="H128" s="214">
        <f t="shared" si="60"/>
        <v>3.4380000000000001E-3</v>
      </c>
      <c r="I128" s="214">
        <f t="shared" si="60"/>
        <v>5.352E-3</v>
      </c>
      <c r="J128" s="214">
        <f t="shared" si="60"/>
        <v>5.7348E-3</v>
      </c>
      <c r="K128" s="214">
        <f t="shared" si="60"/>
        <v>5.9363999999999997E-3</v>
      </c>
      <c r="L128" s="214">
        <f t="shared" si="60"/>
        <v>3.9779999999999998E-3</v>
      </c>
      <c r="M128" s="214">
        <f t="shared" si="60"/>
        <v>4.9500000000000004E-3</v>
      </c>
      <c r="N128" s="214">
        <f t="shared" si="60"/>
        <v>4.50000036E-3</v>
      </c>
      <c r="O128" s="214">
        <f t="shared" si="60"/>
        <v>4.7340000000000004E-3</v>
      </c>
      <c r="P128" s="214">
        <f t="shared" si="63"/>
        <v>3.3600000000000001E-3</v>
      </c>
      <c r="Q128" s="214">
        <f t="shared" si="63"/>
        <v>1.9068000000000002E-2</v>
      </c>
      <c r="R128" s="214">
        <f t="shared" si="63"/>
        <v>9.0767999999999995E-3</v>
      </c>
      <c r="S128" s="214">
        <f t="shared" si="63"/>
        <v>1.82988E-2</v>
      </c>
      <c r="T128" s="214">
        <f t="shared" si="63"/>
        <v>1.0198199999999999E-2</v>
      </c>
      <c r="U128" s="214">
        <f t="shared" si="63"/>
        <v>1.1309100000000001E-2</v>
      </c>
      <c r="V128" s="214">
        <f t="shared" si="63"/>
        <v>3.0287999999999999E-3</v>
      </c>
      <c r="W128" s="214">
        <f t="shared" si="62"/>
        <v>3.1740000000000002E-3</v>
      </c>
      <c r="X128" s="214">
        <f t="shared" si="62"/>
        <v>3.1380000000000002E-3</v>
      </c>
      <c r="Y128" s="214">
        <f t="shared" si="62"/>
        <v>2.4510000000000001E-3</v>
      </c>
      <c r="Z128" s="214">
        <f t="shared" si="62"/>
        <v>5.2620000000000002E-3</v>
      </c>
      <c r="AA128" s="214">
        <f t="shared" si="62"/>
        <v>4.4999999999999997E-3</v>
      </c>
      <c r="AB128" s="214">
        <f t="shared" si="62"/>
        <v>4.5684000000000002E-3</v>
      </c>
      <c r="AC128" s="214">
        <f t="shared" si="62"/>
        <v>2.8080000000000002E-3</v>
      </c>
      <c r="AD128" s="214">
        <f t="shared" si="62"/>
        <v>1.5780000000000002E-3</v>
      </c>
      <c r="AE128" s="214">
        <f t="shared" si="62"/>
        <v>7.5389621662499989E-2</v>
      </c>
      <c r="AF128" s="214">
        <f t="shared" si="62"/>
        <v>5.4015102900240426E-2</v>
      </c>
      <c r="AG128" s="214">
        <f t="shared" si="62"/>
        <v>5.1227155640578115E-2</v>
      </c>
      <c r="AH128" s="214">
        <f t="shared" si="62"/>
        <v>2.8860000000000005E-3</v>
      </c>
      <c r="AI128" s="214">
        <f t="shared" si="62"/>
        <v>0</v>
      </c>
      <c r="AJ128" s="214">
        <f t="shared" si="62"/>
        <v>4.0140000000000002E-3</v>
      </c>
      <c r="AK128" s="214">
        <f t="shared" si="62"/>
        <v>0</v>
      </c>
      <c r="AL128" s="214">
        <f t="shared" si="62"/>
        <v>3.4164E-3</v>
      </c>
      <c r="AM128" s="214">
        <f t="shared" si="62"/>
        <v>4.1580000000000002E-3</v>
      </c>
      <c r="AN128" s="214">
        <f t="shared" si="62"/>
        <v>7.3764E-3</v>
      </c>
      <c r="AO128" s="214">
        <f t="shared" si="62"/>
        <v>5.8246800000000005E-3</v>
      </c>
      <c r="AP128" s="214">
        <f t="shared" si="62"/>
        <v>7.0854654317544619E-2</v>
      </c>
      <c r="AQ128" s="214">
        <f t="shared" si="61"/>
        <v>0</v>
      </c>
      <c r="AR128" s="214">
        <f t="shared" si="61"/>
        <v>7.4271599999999995E-3</v>
      </c>
      <c r="AS128" s="214">
        <f t="shared" si="61"/>
        <v>3.5639999999999999E-3</v>
      </c>
      <c r="AT128" s="214">
        <f t="shared" si="61"/>
        <v>3.4619999999999998E-3</v>
      </c>
      <c r="AU128" s="214">
        <f t="shared" si="61"/>
        <v>6.7080000000000004E-3</v>
      </c>
      <c r="AV128" s="214">
        <f t="shared" si="61"/>
        <v>6.6600000000000001E-3</v>
      </c>
      <c r="AW128" s="214">
        <f t="shared" si="61"/>
        <v>8.4180000000000001E-3</v>
      </c>
      <c r="AX128" s="214">
        <f t="shared" si="61"/>
        <v>5.9514622494419619E-2</v>
      </c>
      <c r="AY128" s="214">
        <f t="shared" si="61"/>
        <v>1.1856E-2</v>
      </c>
      <c r="AZ128" s="214">
        <f t="shared" si="61"/>
        <v>1.2239999999999999E-2</v>
      </c>
      <c r="BA128" s="214">
        <f t="shared" si="61"/>
        <v>6.6143218759999983E-2</v>
      </c>
      <c r="BB128" s="214">
        <f t="shared" si="61"/>
        <v>0.11023919535987103</v>
      </c>
      <c r="BC128" s="214">
        <f t="shared" si="61"/>
        <v>2.9907444694419635E-2</v>
      </c>
      <c r="BD128" s="214">
        <f t="shared" si="61"/>
        <v>0.19817377141515891</v>
      </c>
      <c r="BE128" s="214">
        <f t="shared" si="61"/>
        <v>3.1716000000000005E-3</v>
      </c>
      <c r="BF128" s="214">
        <f t="shared" si="61"/>
        <v>1.8636E-2</v>
      </c>
      <c r="BG128" s="214">
        <f t="shared" si="61"/>
        <v>1.3846153846153847E-2</v>
      </c>
      <c r="BH128" s="214">
        <f t="shared" si="61"/>
        <v>2.3538000000000003E-2</v>
      </c>
      <c r="BI128" s="214">
        <f t="shared" ref="BF128:BU143" si="64">IF(AND(MONTH($C128)-MONTH(BI$5)=0,MOD((YEAR(BI$5)-YEAR($C128)),3)=0),BI127*(1+BI$15),BI127)</f>
        <v>0</v>
      </c>
      <c r="BJ128" s="214">
        <f t="shared" si="64"/>
        <v>2.0712000000000001E-2</v>
      </c>
      <c r="BK128" s="214">
        <f t="shared" si="64"/>
        <v>9.6360000000000022E-3</v>
      </c>
      <c r="BL128" s="214">
        <f t="shared" si="64"/>
        <v>1.1201448960000001E-2</v>
      </c>
      <c r="BM128" s="214">
        <f t="shared" si="64"/>
        <v>7.3300851937499981E-2</v>
      </c>
      <c r="BN128" s="214">
        <f t="shared" si="64"/>
        <v>9.0274794642857134E-2</v>
      </c>
      <c r="BO128" s="214">
        <f t="shared" si="64"/>
        <v>4.1778000000000003E-2</v>
      </c>
      <c r="BP128" s="214">
        <f t="shared" si="64"/>
        <v>2.9531999999999999E-2</v>
      </c>
      <c r="BQ128" s="214">
        <f t="shared" si="64"/>
        <v>4.1460000000000004E-2</v>
      </c>
      <c r="BR128" s="214">
        <f t="shared" si="64"/>
        <v>3.01084E-2</v>
      </c>
      <c r="BS128" s="214">
        <f t="shared" si="64"/>
        <v>0</v>
      </c>
      <c r="BT128" s="214">
        <f t="shared" si="64"/>
        <v>0</v>
      </c>
      <c r="BU128" s="214">
        <f t="shared" si="64"/>
        <v>0</v>
      </c>
      <c r="BV128" s="214">
        <f t="shared" si="59"/>
        <v>0</v>
      </c>
      <c r="BW128" s="214">
        <f t="shared" si="59"/>
        <v>0</v>
      </c>
      <c r="BX128" s="214">
        <f t="shared" si="59"/>
        <v>0</v>
      </c>
      <c r="BY128" s="214">
        <f t="shared" si="59"/>
        <v>0</v>
      </c>
      <c r="BZ128" s="214">
        <f t="shared" si="59"/>
        <v>0</v>
      </c>
      <c r="CA128" s="295">
        <f t="shared" si="43"/>
        <v>1.6561039772694217</v>
      </c>
    </row>
    <row r="129" spans="2:79" s="159" customFormat="1" x14ac:dyDescent="0.25">
      <c r="B129" s="257">
        <f t="shared" si="44"/>
        <v>109</v>
      </c>
      <c r="C129" s="255">
        <f t="shared" si="45"/>
        <v>48610</v>
      </c>
      <c r="D129" s="214">
        <f t="shared" si="60"/>
        <v>0.16677628108799994</v>
      </c>
      <c r="E129" s="214">
        <f t="shared" si="60"/>
        <v>5.6078247473249972E-2</v>
      </c>
      <c r="F129" s="214">
        <f t="shared" si="60"/>
        <v>8.2136471716928533E-2</v>
      </c>
      <c r="G129" s="214">
        <f t="shared" si="60"/>
        <v>0</v>
      </c>
      <c r="H129" s="214">
        <f t="shared" si="60"/>
        <v>3.4380000000000001E-3</v>
      </c>
      <c r="I129" s="214">
        <f t="shared" si="60"/>
        <v>5.352E-3</v>
      </c>
      <c r="J129" s="214">
        <f t="shared" si="60"/>
        <v>5.7348E-3</v>
      </c>
      <c r="K129" s="214">
        <f t="shared" si="60"/>
        <v>5.9363999999999997E-3</v>
      </c>
      <c r="L129" s="214">
        <f t="shared" si="60"/>
        <v>3.9779999999999998E-3</v>
      </c>
      <c r="M129" s="214">
        <f t="shared" si="60"/>
        <v>4.9500000000000004E-3</v>
      </c>
      <c r="N129" s="214">
        <f t="shared" si="60"/>
        <v>4.50000036E-3</v>
      </c>
      <c r="O129" s="214">
        <f t="shared" si="60"/>
        <v>4.7340000000000004E-3</v>
      </c>
      <c r="P129" s="214">
        <f t="shared" si="63"/>
        <v>3.3600000000000001E-3</v>
      </c>
      <c r="Q129" s="214">
        <f t="shared" si="63"/>
        <v>1.9068000000000002E-2</v>
      </c>
      <c r="R129" s="214">
        <f t="shared" si="63"/>
        <v>9.0767999999999995E-3</v>
      </c>
      <c r="S129" s="214">
        <f t="shared" si="63"/>
        <v>1.82988E-2</v>
      </c>
      <c r="T129" s="214">
        <f t="shared" si="63"/>
        <v>1.0198199999999999E-2</v>
      </c>
      <c r="U129" s="214">
        <f t="shared" si="63"/>
        <v>1.1309100000000001E-2</v>
      </c>
      <c r="V129" s="214">
        <f t="shared" si="63"/>
        <v>3.0287999999999999E-3</v>
      </c>
      <c r="W129" s="214">
        <f t="shared" si="62"/>
        <v>3.1740000000000002E-3</v>
      </c>
      <c r="X129" s="214">
        <f t="shared" si="62"/>
        <v>3.1380000000000002E-3</v>
      </c>
      <c r="Y129" s="214">
        <f t="shared" si="62"/>
        <v>2.4510000000000001E-3</v>
      </c>
      <c r="Z129" s="214">
        <f t="shared" si="62"/>
        <v>5.2620000000000002E-3</v>
      </c>
      <c r="AA129" s="214">
        <f t="shared" si="62"/>
        <v>4.4999999999999997E-3</v>
      </c>
      <c r="AB129" s="214">
        <f t="shared" si="62"/>
        <v>4.5684000000000002E-3</v>
      </c>
      <c r="AC129" s="214">
        <f t="shared" si="62"/>
        <v>2.8080000000000002E-3</v>
      </c>
      <c r="AD129" s="214">
        <f t="shared" si="62"/>
        <v>1.5780000000000002E-3</v>
      </c>
      <c r="AE129" s="214">
        <f t="shared" si="62"/>
        <v>7.5389621662499989E-2</v>
      </c>
      <c r="AF129" s="214">
        <f t="shared" si="62"/>
        <v>5.4015102900240426E-2</v>
      </c>
      <c r="AG129" s="214">
        <f t="shared" si="62"/>
        <v>5.1227155640578115E-2</v>
      </c>
      <c r="AH129" s="214">
        <f t="shared" si="62"/>
        <v>2.8860000000000005E-3</v>
      </c>
      <c r="AI129" s="214">
        <f t="shared" si="62"/>
        <v>0</v>
      </c>
      <c r="AJ129" s="214">
        <f t="shared" si="62"/>
        <v>4.0140000000000002E-3</v>
      </c>
      <c r="AK129" s="214">
        <f t="shared" si="62"/>
        <v>0</v>
      </c>
      <c r="AL129" s="214">
        <f t="shared" si="62"/>
        <v>3.4164E-3</v>
      </c>
      <c r="AM129" s="214">
        <f t="shared" si="62"/>
        <v>4.1580000000000002E-3</v>
      </c>
      <c r="AN129" s="214">
        <f t="shared" si="62"/>
        <v>7.3764E-3</v>
      </c>
      <c r="AO129" s="214">
        <f t="shared" si="62"/>
        <v>5.8246800000000005E-3</v>
      </c>
      <c r="AP129" s="214">
        <f t="shared" si="62"/>
        <v>7.0854654317544619E-2</v>
      </c>
      <c r="AQ129" s="214">
        <f t="shared" si="61"/>
        <v>0</v>
      </c>
      <c r="AR129" s="214">
        <f t="shared" si="61"/>
        <v>7.4271599999999995E-3</v>
      </c>
      <c r="AS129" s="214">
        <f t="shared" si="61"/>
        <v>3.5639999999999999E-3</v>
      </c>
      <c r="AT129" s="214">
        <f t="shared" si="61"/>
        <v>3.4619999999999998E-3</v>
      </c>
      <c r="AU129" s="214">
        <f t="shared" si="61"/>
        <v>6.7080000000000004E-3</v>
      </c>
      <c r="AV129" s="214">
        <f t="shared" si="61"/>
        <v>6.6600000000000001E-3</v>
      </c>
      <c r="AW129" s="214">
        <f t="shared" si="61"/>
        <v>8.4180000000000001E-3</v>
      </c>
      <c r="AX129" s="214">
        <f t="shared" si="61"/>
        <v>5.9514622494419619E-2</v>
      </c>
      <c r="AY129" s="214">
        <f t="shared" si="61"/>
        <v>1.1856E-2</v>
      </c>
      <c r="AZ129" s="214">
        <f t="shared" si="61"/>
        <v>1.2239999999999999E-2</v>
      </c>
      <c r="BA129" s="214">
        <f t="shared" si="61"/>
        <v>6.6143218759999983E-2</v>
      </c>
      <c r="BB129" s="214">
        <f t="shared" si="61"/>
        <v>0.11023919535987103</v>
      </c>
      <c r="BC129" s="214">
        <f t="shared" si="61"/>
        <v>2.9907444694419635E-2</v>
      </c>
      <c r="BD129" s="214">
        <f t="shared" si="61"/>
        <v>0.19817377141515891</v>
      </c>
      <c r="BE129" s="214">
        <f t="shared" si="61"/>
        <v>3.1716000000000005E-3</v>
      </c>
      <c r="BF129" s="214">
        <f t="shared" si="64"/>
        <v>1.8636E-2</v>
      </c>
      <c r="BG129" s="214">
        <f t="shared" si="64"/>
        <v>1.3846153846153847E-2</v>
      </c>
      <c r="BH129" s="214">
        <f t="shared" si="64"/>
        <v>2.3538000000000003E-2</v>
      </c>
      <c r="BI129" s="214">
        <f t="shared" si="64"/>
        <v>0</v>
      </c>
      <c r="BJ129" s="214">
        <f t="shared" si="64"/>
        <v>2.0712000000000001E-2</v>
      </c>
      <c r="BK129" s="214">
        <f t="shared" si="64"/>
        <v>9.6360000000000022E-3</v>
      </c>
      <c r="BL129" s="214">
        <f t="shared" si="64"/>
        <v>1.1201448960000001E-2</v>
      </c>
      <c r="BM129" s="214">
        <f t="shared" si="64"/>
        <v>7.3300851937499981E-2</v>
      </c>
      <c r="BN129" s="214">
        <f t="shared" si="64"/>
        <v>9.0274794642857134E-2</v>
      </c>
      <c r="BO129" s="214">
        <f t="shared" si="64"/>
        <v>4.1778000000000003E-2</v>
      </c>
      <c r="BP129" s="214">
        <f t="shared" si="64"/>
        <v>2.9531999999999999E-2</v>
      </c>
      <c r="BQ129" s="214">
        <f t="shared" si="64"/>
        <v>4.1460000000000004E-2</v>
      </c>
      <c r="BR129" s="214">
        <f t="shared" si="64"/>
        <v>3.01084E-2</v>
      </c>
      <c r="BS129" s="214">
        <f t="shared" si="64"/>
        <v>0</v>
      </c>
      <c r="BT129" s="214">
        <f t="shared" si="64"/>
        <v>0</v>
      </c>
      <c r="BU129" s="214">
        <f t="shared" si="64"/>
        <v>0</v>
      </c>
      <c r="BV129" s="214">
        <f t="shared" si="59"/>
        <v>0</v>
      </c>
      <c r="BW129" s="214">
        <f t="shared" si="59"/>
        <v>0</v>
      </c>
      <c r="BX129" s="214">
        <f t="shared" si="59"/>
        <v>0</v>
      </c>
      <c r="BY129" s="214">
        <f t="shared" si="59"/>
        <v>0</v>
      </c>
      <c r="BZ129" s="214">
        <f t="shared" si="59"/>
        <v>0</v>
      </c>
      <c r="CA129" s="295">
        <f t="shared" si="43"/>
        <v>1.6561039772694217</v>
      </c>
    </row>
    <row r="130" spans="2:79" s="159" customFormat="1" x14ac:dyDescent="0.25">
      <c r="B130" s="257">
        <f t="shared" si="44"/>
        <v>110</v>
      </c>
      <c r="C130" s="255">
        <f t="shared" si="45"/>
        <v>48638</v>
      </c>
      <c r="D130" s="214">
        <f t="shared" si="60"/>
        <v>0.16677628108799994</v>
      </c>
      <c r="E130" s="214">
        <f t="shared" si="60"/>
        <v>5.6078247473249972E-2</v>
      </c>
      <c r="F130" s="214">
        <f t="shared" si="60"/>
        <v>8.2136471716928533E-2</v>
      </c>
      <c r="G130" s="214">
        <f t="shared" si="60"/>
        <v>0</v>
      </c>
      <c r="H130" s="214">
        <f t="shared" si="60"/>
        <v>3.4380000000000001E-3</v>
      </c>
      <c r="I130" s="214">
        <f t="shared" si="60"/>
        <v>5.352E-3</v>
      </c>
      <c r="J130" s="214">
        <f t="shared" si="60"/>
        <v>5.7348E-3</v>
      </c>
      <c r="K130" s="214">
        <f t="shared" si="60"/>
        <v>5.9363999999999997E-3</v>
      </c>
      <c r="L130" s="214">
        <f t="shared" si="60"/>
        <v>3.9779999999999998E-3</v>
      </c>
      <c r="M130" s="214">
        <f t="shared" si="60"/>
        <v>4.9500000000000004E-3</v>
      </c>
      <c r="N130" s="214">
        <f t="shared" si="60"/>
        <v>4.50000036E-3</v>
      </c>
      <c r="O130" s="214">
        <f t="shared" si="60"/>
        <v>4.7340000000000004E-3</v>
      </c>
      <c r="P130" s="214">
        <f t="shared" si="63"/>
        <v>3.3600000000000001E-3</v>
      </c>
      <c r="Q130" s="214">
        <f t="shared" si="63"/>
        <v>1.9068000000000002E-2</v>
      </c>
      <c r="R130" s="214">
        <f t="shared" si="63"/>
        <v>9.0767999999999995E-3</v>
      </c>
      <c r="S130" s="214">
        <f t="shared" si="63"/>
        <v>1.82988E-2</v>
      </c>
      <c r="T130" s="214">
        <f t="shared" si="63"/>
        <v>1.0198199999999999E-2</v>
      </c>
      <c r="U130" s="214">
        <f t="shared" si="63"/>
        <v>1.1309100000000001E-2</v>
      </c>
      <c r="V130" s="214">
        <f t="shared" si="63"/>
        <v>3.0287999999999999E-3</v>
      </c>
      <c r="W130" s="214">
        <f t="shared" si="62"/>
        <v>3.1740000000000002E-3</v>
      </c>
      <c r="X130" s="214">
        <f t="shared" si="62"/>
        <v>3.1380000000000002E-3</v>
      </c>
      <c r="Y130" s="214">
        <f t="shared" si="62"/>
        <v>2.4510000000000001E-3</v>
      </c>
      <c r="Z130" s="214">
        <f t="shared" si="62"/>
        <v>5.2620000000000002E-3</v>
      </c>
      <c r="AA130" s="214">
        <f t="shared" si="62"/>
        <v>4.4999999999999997E-3</v>
      </c>
      <c r="AB130" s="214">
        <f t="shared" si="62"/>
        <v>4.5684000000000002E-3</v>
      </c>
      <c r="AC130" s="214">
        <f t="shared" si="62"/>
        <v>2.8080000000000002E-3</v>
      </c>
      <c r="AD130" s="214">
        <f t="shared" si="62"/>
        <v>1.5780000000000002E-3</v>
      </c>
      <c r="AE130" s="214">
        <f t="shared" si="62"/>
        <v>7.5389621662499989E-2</v>
      </c>
      <c r="AF130" s="214">
        <f t="shared" si="62"/>
        <v>5.4015102900240426E-2</v>
      </c>
      <c r="AG130" s="214">
        <f t="shared" si="62"/>
        <v>5.1227155640578115E-2</v>
      </c>
      <c r="AH130" s="214">
        <f t="shared" si="62"/>
        <v>2.8860000000000005E-3</v>
      </c>
      <c r="AI130" s="214">
        <f t="shared" si="62"/>
        <v>0</v>
      </c>
      <c r="AJ130" s="214">
        <f t="shared" si="62"/>
        <v>4.0140000000000002E-3</v>
      </c>
      <c r="AK130" s="214">
        <f t="shared" si="62"/>
        <v>0</v>
      </c>
      <c r="AL130" s="214">
        <f t="shared" si="62"/>
        <v>3.4164E-3</v>
      </c>
      <c r="AM130" s="214">
        <f t="shared" si="62"/>
        <v>4.1580000000000002E-3</v>
      </c>
      <c r="AN130" s="214">
        <f t="shared" si="62"/>
        <v>7.3764E-3</v>
      </c>
      <c r="AO130" s="214">
        <f t="shared" si="62"/>
        <v>5.8246800000000005E-3</v>
      </c>
      <c r="AP130" s="214">
        <f t="shared" si="62"/>
        <v>7.0854654317544619E-2</v>
      </c>
      <c r="AQ130" s="214">
        <f t="shared" si="61"/>
        <v>0</v>
      </c>
      <c r="AR130" s="214">
        <f t="shared" si="61"/>
        <v>7.4271599999999995E-3</v>
      </c>
      <c r="AS130" s="214">
        <f t="shared" si="61"/>
        <v>3.5639999999999999E-3</v>
      </c>
      <c r="AT130" s="214">
        <f t="shared" si="61"/>
        <v>3.4619999999999998E-3</v>
      </c>
      <c r="AU130" s="214">
        <f t="shared" si="61"/>
        <v>6.7080000000000004E-3</v>
      </c>
      <c r="AV130" s="214">
        <f t="shared" si="61"/>
        <v>6.6600000000000001E-3</v>
      </c>
      <c r="AW130" s="214">
        <f t="shared" si="61"/>
        <v>8.4180000000000001E-3</v>
      </c>
      <c r="AX130" s="214">
        <f t="shared" si="61"/>
        <v>5.9514622494419619E-2</v>
      </c>
      <c r="AY130" s="214">
        <f t="shared" si="61"/>
        <v>1.1856E-2</v>
      </c>
      <c r="AZ130" s="214">
        <f t="shared" si="61"/>
        <v>1.2239999999999999E-2</v>
      </c>
      <c r="BA130" s="214">
        <f t="shared" si="61"/>
        <v>6.6143218759999983E-2</v>
      </c>
      <c r="BB130" s="214">
        <f t="shared" si="61"/>
        <v>0.11023919535987103</v>
      </c>
      <c r="BC130" s="214">
        <f t="shared" si="61"/>
        <v>2.9907444694419635E-2</v>
      </c>
      <c r="BD130" s="214">
        <f t="shared" si="61"/>
        <v>0.19817377141515891</v>
      </c>
      <c r="BE130" s="214">
        <f t="shared" si="61"/>
        <v>3.1716000000000005E-3</v>
      </c>
      <c r="BF130" s="214">
        <f t="shared" si="64"/>
        <v>1.8636E-2</v>
      </c>
      <c r="BG130" s="214">
        <f t="shared" si="64"/>
        <v>1.3846153846153847E-2</v>
      </c>
      <c r="BH130" s="214">
        <f t="shared" si="64"/>
        <v>2.3538000000000003E-2</v>
      </c>
      <c r="BI130" s="214">
        <f t="shared" si="64"/>
        <v>0</v>
      </c>
      <c r="BJ130" s="214">
        <f t="shared" si="64"/>
        <v>2.0712000000000001E-2</v>
      </c>
      <c r="BK130" s="214">
        <f t="shared" si="64"/>
        <v>9.6360000000000022E-3</v>
      </c>
      <c r="BL130" s="214">
        <f t="shared" si="64"/>
        <v>1.1201448960000001E-2</v>
      </c>
      <c r="BM130" s="214">
        <f t="shared" si="64"/>
        <v>7.3300851937499981E-2</v>
      </c>
      <c r="BN130" s="214">
        <f t="shared" si="64"/>
        <v>9.0274794642857134E-2</v>
      </c>
      <c r="BO130" s="214">
        <f t="shared" si="64"/>
        <v>4.1778000000000003E-2</v>
      </c>
      <c r="BP130" s="214">
        <f t="shared" si="64"/>
        <v>2.9531999999999999E-2</v>
      </c>
      <c r="BQ130" s="214">
        <f t="shared" si="64"/>
        <v>4.1460000000000004E-2</v>
      </c>
      <c r="BR130" s="214">
        <f t="shared" si="64"/>
        <v>3.01084E-2</v>
      </c>
      <c r="BS130" s="214">
        <f t="shared" si="64"/>
        <v>0</v>
      </c>
      <c r="BT130" s="214">
        <f t="shared" si="64"/>
        <v>0</v>
      </c>
      <c r="BU130" s="214">
        <f t="shared" si="64"/>
        <v>0</v>
      </c>
      <c r="BV130" s="214">
        <f t="shared" si="59"/>
        <v>0</v>
      </c>
      <c r="BW130" s="214">
        <f t="shared" si="59"/>
        <v>0</v>
      </c>
      <c r="BX130" s="214">
        <f t="shared" si="59"/>
        <v>0</v>
      </c>
      <c r="BY130" s="214">
        <f t="shared" si="59"/>
        <v>0</v>
      </c>
      <c r="BZ130" s="214">
        <f t="shared" si="59"/>
        <v>0</v>
      </c>
      <c r="CA130" s="295">
        <f t="shared" si="43"/>
        <v>1.6561039772694217</v>
      </c>
    </row>
    <row r="131" spans="2:79" s="159" customFormat="1" x14ac:dyDescent="0.25">
      <c r="B131" s="257">
        <f t="shared" si="44"/>
        <v>111</v>
      </c>
      <c r="C131" s="255">
        <f t="shared" si="45"/>
        <v>48669</v>
      </c>
      <c r="D131" s="214">
        <f t="shared" si="60"/>
        <v>0.19179272325119992</v>
      </c>
      <c r="E131" s="214">
        <f t="shared" si="60"/>
        <v>6.4489984594237465E-2</v>
      </c>
      <c r="F131" s="214">
        <f t="shared" si="60"/>
        <v>8.2136471716928533E-2</v>
      </c>
      <c r="G131" s="214">
        <f t="shared" si="60"/>
        <v>0</v>
      </c>
      <c r="H131" s="214">
        <f t="shared" si="60"/>
        <v>3.4380000000000001E-3</v>
      </c>
      <c r="I131" s="214">
        <f t="shared" si="60"/>
        <v>5.352E-3</v>
      </c>
      <c r="J131" s="214">
        <f t="shared" si="60"/>
        <v>5.7348E-3</v>
      </c>
      <c r="K131" s="214">
        <f t="shared" si="60"/>
        <v>5.9363999999999997E-3</v>
      </c>
      <c r="L131" s="214">
        <f t="shared" si="60"/>
        <v>3.9779999999999998E-3</v>
      </c>
      <c r="M131" s="214">
        <f t="shared" si="60"/>
        <v>4.9500000000000004E-3</v>
      </c>
      <c r="N131" s="214">
        <f t="shared" si="60"/>
        <v>4.50000036E-3</v>
      </c>
      <c r="O131" s="214">
        <f t="shared" si="60"/>
        <v>4.7340000000000004E-3</v>
      </c>
      <c r="P131" s="214">
        <f t="shared" si="63"/>
        <v>3.3600000000000001E-3</v>
      </c>
      <c r="Q131" s="214">
        <f t="shared" si="63"/>
        <v>1.9068000000000002E-2</v>
      </c>
      <c r="R131" s="214">
        <f t="shared" si="63"/>
        <v>9.0767999999999995E-3</v>
      </c>
      <c r="S131" s="214">
        <f t="shared" si="63"/>
        <v>1.82988E-2</v>
      </c>
      <c r="T131" s="214">
        <f t="shared" si="63"/>
        <v>1.0198199999999999E-2</v>
      </c>
      <c r="U131" s="214">
        <f t="shared" si="63"/>
        <v>1.1309100000000001E-2</v>
      </c>
      <c r="V131" s="214">
        <f t="shared" si="63"/>
        <v>3.0287999999999999E-3</v>
      </c>
      <c r="W131" s="214">
        <f t="shared" si="62"/>
        <v>3.1740000000000002E-3</v>
      </c>
      <c r="X131" s="214">
        <f t="shared" si="62"/>
        <v>3.1380000000000002E-3</v>
      </c>
      <c r="Y131" s="214">
        <f t="shared" si="62"/>
        <v>2.4510000000000001E-3</v>
      </c>
      <c r="Z131" s="214">
        <f t="shared" si="62"/>
        <v>5.2620000000000002E-3</v>
      </c>
      <c r="AA131" s="214">
        <f t="shared" si="62"/>
        <v>4.4999999999999997E-3</v>
      </c>
      <c r="AB131" s="214">
        <f t="shared" si="62"/>
        <v>4.5684000000000002E-3</v>
      </c>
      <c r="AC131" s="214">
        <f t="shared" si="62"/>
        <v>2.8080000000000002E-3</v>
      </c>
      <c r="AD131" s="214">
        <f t="shared" si="62"/>
        <v>1.5780000000000002E-3</v>
      </c>
      <c r="AE131" s="214">
        <f t="shared" si="62"/>
        <v>7.5389621662499989E-2</v>
      </c>
      <c r="AF131" s="214">
        <f t="shared" si="62"/>
        <v>5.4015102900240426E-2</v>
      </c>
      <c r="AG131" s="214">
        <f t="shared" si="62"/>
        <v>5.1227155640578115E-2</v>
      </c>
      <c r="AH131" s="214">
        <f t="shared" si="62"/>
        <v>2.8860000000000005E-3</v>
      </c>
      <c r="AI131" s="214">
        <f t="shared" si="62"/>
        <v>0</v>
      </c>
      <c r="AJ131" s="214">
        <f t="shared" si="62"/>
        <v>4.0140000000000002E-3</v>
      </c>
      <c r="AK131" s="214">
        <f t="shared" si="62"/>
        <v>0</v>
      </c>
      <c r="AL131" s="214">
        <f t="shared" si="62"/>
        <v>3.4164E-3</v>
      </c>
      <c r="AM131" s="214">
        <f t="shared" si="62"/>
        <v>4.1580000000000002E-3</v>
      </c>
      <c r="AN131" s="214">
        <f t="shared" si="62"/>
        <v>7.3764E-3</v>
      </c>
      <c r="AO131" s="214">
        <f t="shared" si="62"/>
        <v>5.8246800000000005E-3</v>
      </c>
      <c r="AP131" s="214">
        <f t="shared" si="62"/>
        <v>7.0854654317544619E-2</v>
      </c>
      <c r="AQ131" s="214">
        <f t="shared" si="61"/>
        <v>0</v>
      </c>
      <c r="AR131" s="214">
        <f t="shared" si="61"/>
        <v>7.4271599999999995E-3</v>
      </c>
      <c r="AS131" s="214">
        <f t="shared" si="61"/>
        <v>3.5639999999999999E-3</v>
      </c>
      <c r="AT131" s="214">
        <f t="shared" si="61"/>
        <v>3.4619999999999998E-3</v>
      </c>
      <c r="AU131" s="214">
        <f t="shared" si="61"/>
        <v>6.7080000000000004E-3</v>
      </c>
      <c r="AV131" s="214">
        <f t="shared" si="61"/>
        <v>6.6600000000000001E-3</v>
      </c>
      <c r="AW131" s="214">
        <f t="shared" si="61"/>
        <v>8.4180000000000001E-3</v>
      </c>
      <c r="AX131" s="214">
        <f t="shared" si="61"/>
        <v>5.9514622494419619E-2</v>
      </c>
      <c r="AY131" s="214">
        <f t="shared" si="61"/>
        <v>1.1856E-2</v>
      </c>
      <c r="AZ131" s="214">
        <f t="shared" si="61"/>
        <v>1.2239999999999999E-2</v>
      </c>
      <c r="BA131" s="214">
        <f t="shared" si="61"/>
        <v>6.6143218759999983E-2</v>
      </c>
      <c r="BB131" s="214">
        <f t="shared" si="61"/>
        <v>0.11023919535987103</v>
      </c>
      <c r="BC131" s="214">
        <f t="shared" si="61"/>
        <v>2.9907444694419635E-2</v>
      </c>
      <c r="BD131" s="214">
        <f t="shared" si="61"/>
        <v>0.19817377141515891</v>
      </c>
      <c r="BE131" s="214">
        <f t="shared" si="61"/>
        <v>3.1716000000000005E-3</v>
      </c>
      <c r="BF131" s="214">
        <f t="shared" si="64"/>
        <v>1.8636E-2</v>
      </c>
      <c r="BG131" s="214">
        <f t="shared" si="64"/>
        <v>1.3846153846153847E-2</v>
      </c>
      <c r="BH131" s="214">
        <f t="shared" si="64"/>
        <v>2.3538000000000003E-2</v>
      </c>
      <c r="BI131" s="214">
        <f t="shared" si="64"/>
        <v>0</v>
      </c>
      <c r="BJ131" s="214">
        <f t="shared" si="64"/>
        <v>2.0712000000000001E-2</v>
      </c>
      <c r="BK131" s="214">
        <f t="shared" si="64"/>
        <v>9.6360000000000022E-3</v>
      </c>
      <c r="BL131" s="214">
        <f t="shared" si="64"/>
        <v>1.1201448960000001E-2</v>
      </c>
      <c r="BM131" s="214">
        <f t="shared" si="64"/>
        <v>7.3300851937499981E-2</v>
      </c>
      <c r="BN131" s="214">
        <f t="shared" si="64"/>
        <v>9.0274794642857134E-2</v>
      </c>
      <c r="BO131" s="214">
        <f t="shared" si="64"/>
        <v>4.1778000000000003E-2</v>
      </c>
      <c r="BP131" s="214">
        <f t="shared" si="64"/>
        <v>2.9531999999999999E-2</v>
      </c>
      <c r="BQ131" s="214">
        <f t="shared" si="64"/>
        <v>4.1460000000000004E-2</v>
      </c>
      <c r="BR131" s="214">
        <f t="shared" si="64"/>
        <v>3.01084E-2</v>
      </c>
      <c r="BS131" s="214">
        <f t="shared" si="64"/>
        <v>0</v>
      </c>
      <c r="BT131" s="214">
        <f t="shared" si="64"/>
        <v>0</v>
      </c>
      <c r="BU131" s="214">
        <f t="shared" si="64"/>
        <v>0</v>
      </c>
      <c r="BV131" s="214">
        <f t="shared" si="59"/>
        <v>0</v>
      </c>
      <c r="BW131" s="214">
        <f t="shared" si="59"/>
        <v>0</v>
      </c>
      <c r="BX131" s="214">
        <f t="shared" si="59"/>
        <v>0</v>
      </c>
      <c r="BY131" s="214">
        <f t="shared" si="59"/>
        <v>0</v>
      </c>
      <c r="BZ131" s="214">
        <f t="shared" si="59"/>
        <v>0</v>
      </c>
      <c r="CA131" s="295">
        <f t="shared" si="43"/>
        <v>1.6895321565536094</v>
      </c>
    </row>
    <row r="132" spans="2:79" s="159" customFormat="1" x14ac:dyDescent="0.25">
      <c r="B132" s="257">
        <f t="shared" si="44"/>
        <v>112</v>
      </c>
      <c r="C132" s="255">
        <f t="shared" si="45"/>
        <v>48699</v>
      </c>
      <c r="D132" s="214">
        <f t="shared" si="60"/>
        <v>0.19179272325119992</v>
      </c>
      <c r="E132" s="214">
        <f t="shared" si="60"/>
        <v>6.4489984594237465E-2</v>
      </c>
      <c r="F132" s="214">
        <f t="shared" si="60"/>
        <v>8.2136471716928533E-2</v>
      </c>
      <c r="G132" s="214">
        <f t="shared" si="60"/>
        <v>0</v>
      </c>
      <c r="H132" s="214">
        <f t="shared" si="60"/>
        <v>3.4380000000000001E-3</v>
      </c>
      <c r="I132" s="214">
        <f t="shared" si="60"/>
        <v>5.352E-3</v>
      </c>
      <c r="J132" s="214">
        <f t="shared" si="60"/>
        <v>5.7348E-3</v>
      </c>
      <c r="K132" s="214">
        <f t="shared" si="60"/>
        <v>5.9363999999999997E-3</v>
      </c>
      <c r="L132" s="214">
        <f t="shared" si="60"/>
        <v>3.9779999999999998E-3</v>
      </c>
      <c r="M132" s="214">
        <f t="shared" si="60"/>
        <v>4.9500000000000004E-3</v>
      </c>
      <c r="N132" s="214">
        <f t="shared" si="60"/>
        <v>4.50000036E-3</v>
      </c>
      <c r="O132" s="214">
        <f t="shared" si="60"/>
        <v>4.7340000000000004E-3</v>
      </c>
      <c r="P132" s="214">
        <f t="shared" si="63"/>
        <v>3.3600000000000001E-3</v>
      </c>
      <c r="Q132" s="214">
        <f t="shared" si="63"/>
        <v>1.9068000000000002E-2</v>
      </c>
      <c r="R132" s="214">
        <f t="shared" si="63"/>
        <v>9.0767999999999995E-3</v>
      </c>
      <c r="S132" s="214">
        <f t="shared" si="63"/>
        <v>1.82988E-2</v>
      </c>
      <c r="T132" s="214">
        <f t="shared" si="63"/>
        <v>1.0198199999999999E-2</v>
      </c>
      <c r="U132" s="214">
        <f t="shared" si="63"/>
        <v>1.1309100000000001E-2</v>
      </c>
      <c r="V132" s="214">
        <f t="shared" si="63"/>
        <v>3.0287999999999999E-3</v>
      </c>
      <c r="W132" s="214">
        <f t="shared" si="62"/>
        <v>3.1740000000000002E-3</v>
      </c>
      <c r="X132" s="214">
        <f t="shared" si="62"/>
        <v>3.1380000000000002E-3</v>
      </c>
      <c r="Y132" s="214">
        <f t="shared" si="62"/>
        <v>2.4510000000000001E-3</v>
      </c>
      <c r="Z132" s="214">
        <f t="shared" si="62"/>
        <v>5.2620000000000002E-3</v>
      </c>
      <c r="AA132" s="214">
        <f t="shared" si="62"/>
        <v>4.4999999999999997E-3</v>
      </c>
      <c r="AB132" s="214">
        <f t="shared" si="62"/>
        <v>4.5684000000000002E-3</v>
      </c>
      <c r="AC132" s="214">
        <f t="shared" si="62"/>
        <v>2.8080000000000002E-3</v>
      </c>
      <c r="AD132" s="214">
        <f t="shared" si="62"/>
        <v>1.5780000000000002E-3</v>
      </c>
      <c r="AE132" s="214">
        <f t="shared" si="62"/>
        <v>7.5389621662499989E-2</v>
      </c>
      <c r="AF132" s="214">
        <f t="shared" si="62"/>
        <v>5.4015102900240426E-2</v>
      </c>
      <c r="AG132" s="214">
        <f t="shared" si="62"/>
        <v>5.1227155640578115E-2</v>
      </c>
      <c r="AH132" s="214">
        <f t="shared" si="62"/>
        <v>2.8860000000000005E-3</v>
      </c>
      <c r="AI132" s="214">
        <f t="shared" si="62"/>
        <v>0</v>
      </c>
      <c r="AJ132" s="214">
        <f t="shared" si="62"/>
        <v>4.0140000000000002E-3</v>
      </c>
      <c r="AK132" s="214">
        <f t="shared" si="62"/>
        <v>0</v>
      </c>
      <c r="AL132" s="214">
        <f t="shared" si="62"/>
        <v>3.4164E-3</v>
      </c>
      <c r="AM132" s="214">
        <f t="shared" si="62"/>
        <v>4.1580000000000002E-3</v>
      </c>
      <c r="AN132" s="214">
        <f t="shared" si="62"/>
        <v>7.3764E-3</v>
      </c>
      <c r="AO132" s="214">
        <f t="shared" si="62"/>
        <v>5.8246800000000005E-3</v>
      </c>
      <c r="AP132" s="214">
        <f t="shared" si="62"/>
        <v>7.0854654317544619E-2</v>
      </c>
      <c r="AQ132" s="214">
        <f t="shared" si="61"/>
        <v>0</v>
      </c>
      <c r="AR132" s="214">
        <f t="shared" si="61"/>
        <v>7.4271599999999995E-3</v>
      </c>
      <c r="AS132" s="214">
        <f t="shared" si="61"/>
        <v>3.5639999999999999E-3</v>
      </c>
      <c r="AT132" s="214">
        <f t="shared" si="61"/>
        <v>3.4619999999999998E-3</v>
      </c>
      <c r="AU132" s="214">
        <f t="shared" si="61"/>
        <v>6.7080000000000004E-3</v>
      </c>
      <c r="AV132" s="214">
        <f t="shared" si="61"/>
        <v>6.6600000000000001E-3</v>
      </c>
      <c r="AW132" s="214">
        <f t="shared" si="61"/>
        <v>8.4180000000000001E-3</v>
      </c>
      <c r="AX132" s="214">
        <f t="shared" si="61"/>
        <v>5.9514622494419619E-2</v>
      </c>
      <c r="AY132" s="214">
        <f t="shared" si="61"/>
        <v>1.1856E-2</v>
      </c>
      <c r="AZ132" s="214">
        <f t="shared" si="61"/>
        <v>1.2239999999999999E-2</v>
      </c>
      <c r="BA132" s="214">
        <f t="shared" si="61"/>
        <v>6.6143218759999983E-2</v>
      </c>
      <c r="BB132" s="214">
        <f t="shared" si="61"/>
        <v>0.11023919535987103</v>
      </c>
      <c r="BC132" s="214">
        <f t="shared" si="61"/>
        <v>2.9907444694419635E-2</v>
      </c>
      <c r="BD132" s="214">
        <f t="shared" si="61"/>
        <v>0.19817377141515891</v>
      </c>
      <c r="BE132" s="214">
        <f t="shared" si="61"/>
        <v>3.1716000000000005E-3</v>
      </c>
      <c r="BF132" s="214">
        <f t="shared" si="64"/>
        <v>1.8636E-2</v>
      </c>
      <c r="BG132" s="214">
        <f t="shared" si="64"/>
        <v>1.3846153846153847E-2</v>
      </c>
      <c r="BH132" s="214">
        <f t="shared" si="64"/>
        <v>2.3538000000000003E-2</v>
      </c>
      <c r="BI132" s="214">
        <f t="shared" si="64"/>
        <v>0</v>
      </c>
      <c r="BJ132" s="214">
        <f t="shared" si="64"/>
        <v>2.0712000000000001E-2</v>
      </c>
      <c r="BK132" s="214">
        <f t="shared" si="64"/>
        <v>9.6360000000000022E-3</v>
      </c>
      <c r="BL132" s="214">
        <f t="shared" si="64"/>
        <v>1.1201448960000001E-2</v>
      </c>
      <c r="BM132" s="214">
        <f t="shared" si="64"/>
        <v>7.3300851937499981E-2</v>
      </c>
      <c r="BN132" s="214">
        <f t="shared" si="64"/>
        <v>9.0274794642857134E-2</v>
      </c>
      <c r="BO132" s="214">
        <f t="shared" si="64"/>
        <v>4.1778000000000003E-2</v>
      </c>
      <c r="BP132" s="214">
        <f t="shared" si="64"/>
        <v>2.9531999999999999E-2</v>
      </c>
      <c r="BQ132" s="214">
        <f t="shared" si="64"/>
        <v>4.1460000000000004E-2</v>
      </c>
      <c r="BR132" s="214">
        <f t="shared" si="64"/>
        <v>3.01084E-2</v>
      </c>
      <c r="BS132" s="214">
        <f t="shared" si="64"/>
        <v>0</v>
      </c>
      <c r="BT132" s="214">
        <f t="shared" si="64"/>
        <v>0</v>
      </c>
      <c r="BU132" s="214">
        <f t="shared" si="64"/>
        <v>0</v>
      </c>
      <c r="BV132" s="214">
        <f t="shared" si="59"/>
        <v>0</v>
      </c>
      <c r="BW132" s="214">
        <f t="shared" si="59"/>
        <v>0</v>
      </c>
      <c r="BX132" s="214">
        <f t="shared" si="59"/>
        <v>0</v>
      </c>
      <c r="BY132" s="214">
        <f t="shared" si="59"/>
        <v>0</v>
      </c>
      <c r="BZ132" s="214">
        <f t="shared" si="59"/>
        <v>0</v>
      </c>
      <c r="CA132" s="295">
        <f t="shared" si="43"/>
        <v>1.6895321565536094</v>
      </c>
    </row>
    <row r="133" spans="2:79" s="159" customFormat="1" x14ac:dyDescent="0.25">
      <c r="B133" s="257">
        <f t="shared" si="44"/>
        <v>113</v>
      </c>
      <c r="C133" s="255">
        <f t="shared" si="45"/>
        <v>48730</v>
      </c>
      <c r="D133" s="214">
        <f t="shared" si="60"/>
        <v>0.19179272325119992</v>
      </c>
      <c r="E133" s="214">
        <f t="shared" si="60"/>
        <v>6.4489984594237465E-2</v>
      </c>
      <c r="F133" s="214">
        <f t="shared" si="60"/>
        <v>8.2136471716928533E-2</v>
      </c>
      <c r="G133" s="214">
        <f t="shared" si="60"/>
        <v>0</v>
      </c>
      <c r="H133" s="214">
        <f t="shared" si="60"/>
        <v>3.4380000000000001E-3</v>
      </c>
      <c r="I133" s="214">
        <f t="shared" si="60"/>
        <v>5.352E-3</v>
      </c>
      <c r="J133" s="214">
        <f t="shared" si="60"/>
        <v>5.7348E-3</v>
      </c>
      <c r="K133" s="214">
        <f t="shared" si="60"/>
        <v>5.9363999999999997E-3</v>
      </c>
      <c r="L133" s="214">
        <f t="shared" si="60"/>
        <v>3.9779999999999998E-3</v>
      </c>
      <c r="M133" s="214">
        <f t="shared" si="60"/>
        <v>4.9500000000000004E-3</v>
      </c>
      <c r="N133" s="214">
        <f t="shared" si="60"/>
        <v>4.50000036E-3</v>
      </c>
      <c r="O133" s="214">
        <f t="shared" si="60"/>
        <v>4.7340000000000004E-3</v>
      </c>
      <c r="P133" s="214">
        <f t="shared" si="63"/>
        <v>3.3600000000000001E-3</v>
      </c>
      <c r="Q133" s="214">
        <f t="shared" si="63"/>
        <v>1.9068000000000002E-2</v>
      </c>
      <c r="R133" s="214">
        <f t="shared" si="63"/>
        <v>9.0767999999999995E-3</v>
      </c>
      <c r="S133" s="214">
        <f t="shared" si="63"/>
        <v>1.82988E-2</v>
      </c>
      <c r="T133" s="214">
        <f t="shared" si="63"/>
        <v>1.0198199999999999E-2</v>
      </c>
      <c r="U133" s="214">
        <f t="shared" si="63"/>
        <v>1.1309100000000001E-2</v>
      </c>
      <c r="V133" s="214">
        <f t="shared" si="63"/>
        <v>3.0287999999999999E-3</v>
      </c>
      <c r="W133" s="214">
        <f t="shared" si="62"/>
        <v>3.1740000000000002E-3</v>
      </c>
      <c r="X133" s="214">
        <f t="shared" si="62"/>
        <v>3.1380000000000002E-3</v>
      </c>
      <c r="Y133" s="214">
        <f t="shared" si="62"/>
        <v>2.4510000000000001E-3</v>
      </c>
      <c r="Z133" s="214">
        <f t="shared" si="62"/>
        <v>5.2620000000000002E-3</v>
      </c>
      <c r="AA133" s="214">
        <f t="shared" si="62"/>
        <v>4.4999999999999997E-3</v>
      </c>
      <c r="AB133" s="214">
        <f t="shared" si="62"/>
        <v>4.5684000000000002E-3</v>
      </c>
      <c r="AC133" s="214">
        <f t="shared" si="62"/>
        <v>2.8080000000000002E-3</v>
      </c>
      <c r="AD133" s="214">
        <f t="shared" si="62"/>
        <v>1.5780000000000002E-3</v>
      </c>
      <c r="AE133" s="214">
        <f t="shared" si="62"/>
        <v>7.5389621662499989E-2</v>
      </c>
      <c r="AF133" s="214">
        <f t="shared" si="62"/>
        <v>5.4015102900240426E-2</v>
      </c>
      <c r="AG133" s="214">
        <f t="shared" si="62"/>
        <v>5.1227155640578115E-2</v>
      </c>
      <c r="AH133" s="214">
        <f t="shared" si="62"/>
        <v>2.8860000000000005E-3</v>
      </c>
      <c r="AI133" s="214">
        <f t="shared" si="62"/>
        <v>0</v>
      </c>
      <c r="AJ133" s="214">
        <f t="shared" si="62"/>
        <v>4.0140000000000002E-3</v>
      </c>
      <c r="AK133" s="214">
        <f t="shared" si="62"/>
        <v>0</v>
      </c>
      <c r="AL133" s="214">
        <f t="shared" si="62"/>
        <v>3.4164E-3</v>
      </c>
      <c r="AM133" s="214">
        <f t="shared" si="62"/>
        <v>4.1580000000000002E-3</v>
      </c>
      <c r="AN133" s="214">
        <f t="shared" si="62"/>
        <v>7.3764E-3</v>
      </c>
      <c r="AO133" s="214">
        <f t="shared" si="62"/>
        <v>5.8246800000000005E-3</v>
      </c>
      <c r="AP133" s="214">
        <f t="shared" si="62"/>
        <v>7.0854654317544619E-2</v>
      </c>
      <c r="AQ133" s="214">
        <f t="shared" si="61"/>
        <v>0</v>
      </c>
      <c r="AR133" s="214">
        <f t="shared" si="61"/>
        <v>7.4271599999999995E-3</v>
      </c>
      <c r="AS133" s="214">
        <f t="shared" si="61"/>
        <v>3.5639999999999999E-3</v>
      </c>
      <c r="AT133" s="214">
        <f t="shared" si="61"/>
        <v>3.4619999999999998E-3</v>
      </c>
      <c r="AU133" s="214">
        <f t="shared" si="61"/>
        <v>6.7080000000000004E-3</v>
      </c>
      <c r="AV133" s="214">
        <f t="shared" si="61"/>
        <v>6.6600000000000001E-3</v>
      </c>
      <c r="AW133" s="214">
        <f t="shared" si="61"/>
        <v>8.4180000000000001E-3</v>
      </c>
      <c r="AX133" s="214">
        <f t="shared" si="61"/>
        <v>5.9514622494419619E-2</v>
      </c>
      <c r="AY133" s="214">
        <f t="shared" si="61"/>
        <v>1.1856E-2</v>
      </c>
      <c r="AZ133" s="214">
        <f t="shared" si="61"/>
        <v>1.2239999999999999E-2</v>
      </c>
      <c r="BA133" s="214">
        <f t="shared" si="61"/>
        <v>6.6143218759999983E-2</v>
      </c>
      <c r="BB133" s="214">
        <f t="shared" si="61"/>
        <v>0.11023919535987103</v>
      </c>
      <c r="BC133" s="214">
        <f t="shared" si="61"/>
        <v>2.9907444694419635E-2</v>
      </c>
      <c r="BD133" s="214">
        <f t="shared" si="61"/>
        <v>0.19817377141515891</v>
      </c>
      <c r="BE133" s="214">
        <f t="shared" si="61"/>
        <v>3.1716000000000005E-3</v>
      </c>
      <c r="BF133" s="214">
        <f t="shared" si="64"/>
        <v>1.8636E-2</v>
      </c>
      <c r="BG133" s="214">
        <f t="shared" si="64"/>
        <v>1.3846153846153847E-2</v>
      </c>
      <c r="BH133" s="214">
        <f t="shared" si="64"/>
        <v>2.3538000000000003E-2</v>
      </c>
      <c r="BI133" s="214">
        <f t="shared" si="64"/>
        <v>0</v>
      </c>
      <c r="BJ133" s="214">
        <f t="shared" si="64"/>
        <v>2.0712000000000001E-2</v>
      </c>
      <c r="BK133" s="214">
        <f t="shared" si="64"/>
        <v>9.6360000000000022E-3</v>
      </c>
      <c r="BL133" s="214">
        <f t="shared" si="64"/>
        <v>1.1201448960000001E-2</v>
      </c>
      <c r="BM133" s="214">
        <f t="shared" si="64"/>
        <v>7.3300851937499981E-2</v>
      </c>
      <c r="BN133" s="214">
        <f t="shared" si="64"/>
        <v>9.0274794642857134E-2</v>
      </c>
      <c r="BO133" s="214">
        <f t="shared" si="64"/>
        <v>4.1778000000000003E-2</v>
      </c>
      <c r="BP133" s="214">
        <f t="shared" si="64"/>
        <v>2.9531999999999999E-2</v>
      </c>
      <c r="BQ133" s="214">
        <f t="shared" si="64"/>
        <v>4.1460000000000004E-2</v>
      </c>
      <c r="BR133" s="214">
        <f t="shared" si="64"/>
        <v>3.01084E-2</v>
      </c>
      <c r="BS133" s="214">
        <f t="shared" si="64"/>
        <v>0</v>
      </c>
      <c r="BT133" s="214">
        <f t="shared" si="64"/>
        <v>0</v>
      </c>
      <c r="BU133" s="214">
        <f t="shared" si="64"/>
        <v>0</v>
      </c>
      <c r="BV133" s="214">
        <f t="shared" si="59"/>
        <v>0</v>
      </c>
      <c r="BW133" s="214">
        <f t="shared" si="59"/>
        <v>0</v>
      </c>
      <c r="BX133" s="214">
        <f t="shared" si="59"/>
        <v>0</v>
      </c>
      <c r="BY133" s="214">
        <f t="shared" si="59"/>
        <v>0</v>
      </c>
      <c r="BZ133" s="214">
        <f t="shared" si="59"/>
        <v>0</v>
      </c>
      <c r="CA133" s="295">
        <f t="shared" si="43"/>
        <v>1.6895321565536094</v>
      </c>
    </row>
    <row r="134" spans="2:79" s="159" customFormat="1" x14ac:dyDescent="0.25">
      <c r="B134" s="257">
        <f t="shared" si="44"/>
        <v>114</v>
      </c>
      <c r="C134" s="255">
        <f t="shared" si="45"/>
        <v>48760</v>
      </c>
      <c r="D134" s="214">
        <f t="shared" si="60"/>
        <v>0.19179272325119992</v>
      </c>
      <c r="E134" s="214">
        <f t="shared" si="60"/>
        <v>6.4489984594237465E-2</v>
      </c>
      <c r="F134" s="214">
        <f t="shared" si="60"/>
        <v>8.2136471716928533E-2</v>
      </c>
      <c r="G134" s="214">
        <f t="shared" si="60"/>
        <v>0</v>
      </c>
      <c r="H134" s="214">
        <f t="shared" si="60"/>
        <v>3.4380000000000001E-3</v>
      </c>
      <c r="I134" s="214">
        <f t="shared" si="60"/>
        <v>5.352E-3</v>
      </c>
      <c r="J134" s="214">
        <f t="shared" si="60"/>
        <v>5.7348E-3</v>
      </c>
      <c r="K134" s="214">
        <f t="shared" si="60"/>
        <v>5.9363999999999997E-3</v>
      </c>
      <c r="L134" s="214">
        <f t="shared" si="60"/>
        <v>3.9779999999999998E-3</v>
      </c>
      <c r="M134" s="214">
        <f t="shared" si="60"/>
        <v>4.9500000000000004E-3</v>
      </c>
      <c r="N134" s="214">
        <f t="shared" si="60"/>
        <v>4.50000036E-3</v>
      </c>
      <c r="O134" s="214">
        <f t="shared" si="60"/>
        <v>4.7340000000000004E-3</v>
      </c>
      <c r="P134" s="214">
        <f t="shared" si="63"/>
        <v>3.3600000000000001E-3</v>
      </c>
      <c r="Q134" s="214">
        <f t="shared" si="63"/>
        <v>1.9068000000000002E-2</v>
      </c>
      <c r="R134" s="214">
        <f t="shared" si="63"/>
        <v>9.0767999999999995E-3</v>
      </c>
      <c r="S134" s="214">
        <f t="shared" si="63"/>
        <v>1.82988E-2</v>
      </c>
      <c r="T134" s="214">
        <f t="shared" si="63"/>
        <v>1.0198199999999999E-2</v>
      </c>
      <c r="U134" s="214">
        <f t="shared" si="63"/>
        <v>1.1309100000000001E-2</v>
      </c>
      <c r="V134" s="214">
        <f t="shared" si="63"/>
        <v>3.0287999999999999E-3</v>
      </c>
      <c r="W134" s="214">
        <f t="shared" si="62"/>
        <v>3.1740000000000002E-3</v>
      </c>
      <c r="X134" s="214">
        <f t="shared" si="62"/>
        <v>3.1380000000000002E-3</v>
      </c>
      <c r="Y134" s="214">
        <f t="shared" si="62"/>
        <v>2.4510000000000001E-3</v>
      </c>
      <c r="Z134" s="214">
        <f t="shared" si="62"/>
        <v>5.2620000000000002E-3</v>
      </c>
      <c r="AA134" s="214">
        <f t="shared" si="62"/>
        <v>4.4999999999999997E-3</v>
      </c>
      <c r="AB134" s="214">
        <f t="shared" si="62"/>
        <v>4.5684000000000002E-3</v>
      </c>
      <c r="AC134" s="214">
        <f t="shared" si="62"/>
        <v>2.8080000000000002E-3</v>
      </c>
      <c r="AD134" s="214">
        <f t="shared" si="62"/>
        <v>1.5780000000000002E-3</v>
      </c>
      <c r="AE134" s="214">
        <f t="shared" si="62"/>
        <v>7.5389621662499989E-2</v>
      </c>
      <c r="AF134" s="214">
        <f t="shared" si="62"/>
        <v>5.4015102900240426E-2</v>
      </c>
      <c r="AG134" s="214">
        <f t="shared" si="62"/>
        <v>5.1227155640578115E-2</v>
      </c>
      <c r="AH134" s="214">
        <f t="shared" si="62"/>
        <v>2.8860000000000005E-3</v>
      </c>
      <c r="AI134" s="214">
        <f t="shared" si="62"/>
        <v>0</v>
      </c>
      <c r="AJ134" s="214">
        <f t="shared" si="62"/>
        <v>4.0140000000000002E-3</v>
      </c>
      <c r="AK134" s="214">
        <f t="shared" si="62"/>
        <v>0</v>
      </c>
      <c r="AL134" s="214">
        <f t="shared" si="62"/>
        <v>3.4164E-3</v>
      </c>
      <c r="AM134" s="214">
        <f t="shared" si="62"/>
        <v>4.1580000000000002E-3</v>
      </c>
      <c r="AN134" s="214">
        <f t="shared" si="62"/>
        <v>7.3764E-3</v>
      </c>
      <c r="AO134" s="214">
        <f t="shared" si="62"/>
        <v>5.8246800000000005E-3</v>
      </c>
      <c r="AP134" s="214">
        <f t="shared" si="62"/>
        <v>7.0854654317544619E-2</v>
      </c>
      <c r="AQ134" s="214">
        <f t="shared" si="61"/>
        <v>0</v>
      </c>
      <c r="AR134" s="214">
        <f t="shared" si="61"/>
        <v>7.4271599999999995E-3</v>
      </c>
      <c r="AS134" s="214">
        <f t="shared" si="61"/>
        <v>3.5639999999999999E-3</v>
      </c>
      <c r="AT134" s="214">
        <f t="shared" si="61"/>
        <v>3.4619999999999998E-3</v>
      </c>
      <c r="AU134" s="214">
        <f t="shared" si="61"/>
        <v>6.7080000000000004E-3</v>
      </c>
      <c r="AV134" s="214">
        <f t="shared" si="61"/>
        <v>6.6600000000000001E-3</v>
      </c>
      <c r="AW134" s="214">
        <f t="shared" si="61"/>
        <v>8.4180000000000001E-3</v>
      </c>
      <c r="AX134" s="214">
        <f t="shared" si="61"/>
        <v>5.9514622494419619E-2</v>
      </c>
      <c r="AY134" s="214">
        <f t="shared" si="61"/>
        <v>1.1856E-2</v>
      </c>
      <c r="AZ134" s="214">
        <f t="shared" si="61"/>
        <v>1.2239999999999999E-2</v>
      </c>
      <c r="BA134" s="214">
        <f t="shared" si="61"/>
        <v>6.6143218759999983E-2</v>
      </c>
      <c r="BB134" s="214">
        <f t="shared" si="61"/>
        <v>0.11023919535987103</v>
      </c>
      <c r="BC134" s="214">
        <f t="shared" si="61"/>
        <v>2.9907444694419635E-2</v>
      </c>
      <c r="BD134" s="214">
        <f t="shared" si="61"/>
        <v>0.19817377141515891</v>
      </c>
      <c r="BE134" s="214">
        <f t="shared" si="61"/>
        <v>3.1716000000000005E-3</v>
      </c>
      <c r="BF134" s="214">
        <f t="shared" si="64"/>
        <v>1.8636E-2</v>
      </c>
      <c r="BG134" s="214">
        <f t="shared" si="64"/>
        <v>1.3846153846153847E-2</v>
      </c>
      <c r="BH134" s="214">
        <f t="shared" si="64"/>
        <v>2.3538000000000003E-2</v>
      </c>
      <c r="BI134" s="214">
        <f t="shared" si="64"/>
        <v>0</v>
      </c>
      <c r="BJ134" s="214">
        <f t="shared" si="64"/>
        <v>2.0712000000000001E-2</v>
      </c>
      <c r="BK134" s="214">
        <f t="shared" si="64"/>
        <v>9.6360000000000022E-3</v>
      </c>
      <c r="BL134" s="214">
        <f t="shared" si="64"/>
        <v>1.1201448960000001E-2</v>
      </c>
      <c r="BM134" s="214">
        <f t="shared" si="64"/>
        <v>7.3300851937499981E-2</v>
      </c>
      <c r="BN134" s="214">
        <f t="shared" si="64"/>
        <v>9.0274794642857134E-2</v>
      </c>
      <c r="BO134" s="214">
        <f t="shared" si="64"/>
        <v>4.1778000000000003E-2</v>
      </c>
      <c r="BP134" s="214">
        <f t="shared" si="64"/>
        <v>2.9531999999999999E-2</v>
      </c>
      <c r="BQ134" s="214">
        <f t="shared" si="64"/>
        <v>4.1460000000000004E-2</v>
      </c>
      <c r="BR134" s="214">
        <f t="shared" si="64"/>
        <v>3.01084E-2</v>
      </c>
      <c r="BS134" s="214">
        <f t="shared" si="64"/>
        <v>0</v>
      </c>
      <c r="BT134" s="214">
        <f t="shared" si="64"/>
        <v>0</v>
      </c>
      <c r="BU134" s="214">
        <f t="shared" si="64"/>
        <v>0</v>
      </c>
      <c r="BV134" s="214">
        <f t="shared" si="59"/>
        <v>0</v>
      </c>
      <c r="BW134" s="214">
        <f t="shared" si="59"/>
        <v>0</v>
      </c>
      <c r="BX134" s="214">
        <f t="shared" si="59"/>
        <v>0</v>
      </c>
      <c r="BY134" s="214">
        <f t="shared" si="59"/>
        <v>0</v>
      </c>
      <c r="BZ134" s="214">
        <f t="shared" si="59"/>
        <v>0</v>
      </c>
      <c r="CA134" s="295">
        <f t="shared" si="43"/>
        <v>1.6895321565536094</v>
      </c>
    </row>
    <row r="135" spans="2:79" s="159" customFormat="1" x14ac:dyDescent="0.25">
      <c r="B135" s="257">
        <f t="shared" si="44"/>
        <v>115</v>
      </c>
      <c r="C135" s="255">
        <f t="shared" si="45"/>
        <v>48791</v>
      </c>
      <c r="D135" s="214">
        <f t="shared" si="60"/>
        <v>0.19179272325119992</v>
      </c>
      <c r="E135" s="214">
        <f t="shared" si="60"/>
        <v>6.4489984594237465E-2</v>
      </c>
      <c r="F135" s="214">
        <f t="shared" si="60"/>
        <v>8.2136471716928533E-2</v>
      </c>
      <c r="G135" s="214">
        <f t="shared" si="60"/>
        <v>0</v>
      </c>
      <c r="H135" s="214">
        <f t="shared" si="60"/>
        <v>3.4380000000000001E-3</v>
      </c>
      <c r="I135" s="214">
        <f t="shared" si="60"/>
        <v>5.352E-3</v>
      </c>
      <c r="J135" s="214">
        <f t="shared" si="60"/>
        <v>5.7348E-3</v>
      </c>
      <c r="K135" s="214">
        <f t="shared" si="60"/>
        <v>5.9363999999999997E-3</v>
      </c>
      <c r="L135" s="214">
        <f t="shared" si="60"/>
        <v>3.9779999999999998E-3</v>
      </c>
      <c r="M135" s="214">
        <f t="shared" si="60"/>
        <v>4.9500000000000004E-3</v>
      </c>
      <c r="N135" s="214">
        <f t="shared" si="60"/>
        <v>4.50000036E-3</v>
      </c>
      <c r="O135" s="214">
        <f t="shared" si="60"/>
        <v>4.7340000000000004E-3</v>
      </c>
      <c r="P135" s="214">
        <f t="shared" si="63"/>
        <v>3.3600000000000001E-3</v>
      </c>
      <c r="Q135" s="214">
        <f t="shared" si="63"/>
        <v>1.9068000000000002E-2</v>
      </c>
      <c r="R135" s="214">
        <f t="shared" si="63"/>
        <v>9.0767999999999995E-3</v>
      </c>
      <c r="S135" s="214">
        <f t="shared" si="63"/>
        <v>1.82988E-2</v>
      </c>
      <c r="T135" s="214">
        <f t="shared" si="63"/>
        <v>1.0198199999999999E-2</v>
      </c>
      <c r="U135" s="214">
        <f t="shared" si="63"/>
        <v>1.1309100000000001E-2</v>
      </c>
      <c r="V135" s="214">
        <f t="shared" si="63"/>
        <v>3.0287999999999999E-3</v>
      </c>
      <c r="W135" s="214">
        <f t="shared" si="62"/>
        <v>3.1740000000000002E-3</v>
      </c>
      <c r="X135" s="214">
        <f t="shared" si="62"/>
        <v>3.1380000000000002E-3</v>
      </c>
      <c r="Y135" s="214">
        <f t="shared" si="62"/>
        <v>2.4510000000000001E-3</v>
      </c>
      <c r="Z135" s="214">
        <f t="shared" si="62"/>
        <v>5.2620000000000002E-3</v>
      </c>
      <c r="AA135" s="214">
        <f t="shared" si="62"/>
        <v>4.4999999999999997E-3</v>
      </c>
      <c r="AB135" s="214">
        <f t="shared" si="62"/>
        <v>4.5684000000000002E-3</v>
      </c>
      <c r="AC135" s="214">
        <f t="shared" si="62"/>
        <v>2.8080000000000002E-3</v>
      </c>
      <c r="AD135" s="214">
        <f t="shared" si="62"/>
        <v>1.5780000000000002E-3</v>
      </c>
      <c r="AE135" s="214">
        <f t="shared" si="62"/>
        <v>7.5389621662499989E-2</v>
      </c>
      <c r="AF135" s="214">
        <f t="shared" si="62"/>
        <v>5.4015102900240426E-2</v>
      </c>
      <c r="AG135" s="214">
        <f t="shared" si="62"/>
        <v>5.1227155640578115E-2</v>
      </c>
      <c r="AH135" s="214">
        <f t="shared" si="62"/>
        <v>2.8860000000000005E-3</v>
      </c>
      <c r="AI135" s="214">
        <f t="shared" si="62"/>
        <v>0</v>
      </c>
      <c r="AJ135" s="214">
        <f t="shared" si="62"/>
        <v>4.0140000000000002E-3</v>
      </c>
      <c r="AK135" s="214">
        <f t="shared" si="62"/>
        <v>0</v>
      </c>
      <c r="AL135" s="214">
        <f t="shared" si="62"/>
        <v>3.4164E-3</v>
      </c>
      <c r="AM135" s="214">
        <f t="shared" si="62"/>
        <v>4.1580000000000002E-3</v>
      </c>
      <c r="AN135" s="214">
        <f t="shared" si="62"/>
        <v>7.3764E-3</v>
      </c>
      <c r="AO135" s="214">
        <f t="shared" si="62"/>
        <v>5.8246800000000005E-3</v>
      </c>
      <c r="AP135" s="214">
        <f t="shared" si="62"/>
        <v>7.0854654317544619E-2</v>
      </c>
      <c r="AQ135" s="214">
        <f t="shared" si="61"/>
        <v>0</v>
      </c>
      <c r="AR135" s="214">
        <f t="shared" si="61"/>
        <v>7.4271599999999995E-3</v>
      </c>
      <c r="AS135" s="214">
        <f t="shared" si="61"/>
        <v>3.5639999999999999E-3</v>
      </c>
      <c r="AT135" s="214">
        <f t="shared" si="61"/>
        <v>3.4619999999999998E-3</v>
      </c>
      <c r="AU135" s="214">
        <f t="shared" si="61"/>
        <v>6.7080000000000004E-3</v>
      </c>
      <c r="AV135" s="214">
        <f t="shared" si="61"/>
        <v>6.6600000000000001E-3</v>
      </c>
      <c r="AW135" s="214">
        <f t="shared" si="61"/>
        <v>8.4180000000000001E-3</v>
      </c>
      <c r="AX135" s="214">
        <f t="shared" si="61"/>
        <v>5.9514622494419619E-2</v>
      </c>
      <c r="AY135" s="214">
        <f t="shared" si="61"/>
        <v>1.1856E-2</v>
      </c>
      <c r="AZ135" s="214">
        <f t="shared" si="61"/>
        <v>1.2239999999999999E-2</v>
      </c>
      <c r="BA135" s="214">
        <f t="shared" si="61"/>
        <v>6.6143218759999983E-2</v>
      </c>
      <c r="BB135" s="214">
        <f t="shared" si="61"/>
        <v>0.11023919535987103</v>
      </c>
      <c r="BC135" s="214">
        <f t="shared" si="61"/>
        <v>2.9907444694419635E-2</v>
      </c>
      <c r="BD135" s="214">
        <f t="shared" si="61"/>
        <v>0.19817377141515891</v>
      </c>
      <c r="BE135" s="214">
        <f t="shared" si="61"/>
        <v>3.1716000000000005E-3</v>
      </c>
      <c r="BF135" s="214">
        <f t="shared" si="64"/>
        <v>1.8636E-2</v>
      </c>
      <c r="BG135" s="214">
        <f t="shared" si="64"/>
        <v>1.3846153846153847E-2</v>
      </c>
      <c r="BH135" s="214">
        <f t="shared" si="64"/>
        <v>2.3538000000000003E-2</v>
      </c>
      <c r="BI135" s="214">
        <f t="shared" si="64"/>
        <v>0</v>
      </c>
      <c r="BJ135" s="214">
        <f t="shared" si="64"/>
        <v>2.0712000000000001E-2</v>
      </c>
      <c r="BK135" s="214">
        <f t="shared" si="64"/>
        <v>9.6360000000000022E-3</v>
      </c>
      <c r="BL135" s="214">
        <f t="shared" si="64"/>
        <v>1.1201448960000001E-2</v>
      </c>
      <c r="BM135" s="214">
        <f t="shared" si="64"/>
        <v>7.3300851937499981E-2</v>
      </c>
      <c r="BN135" s="214">
        <f t="shared" si="64"/>
        <v>9.0274794642857134E-2</v>
      </c>
      <c r="BO135" s="214">
        <f t="shared" si="64"/>
        <v>4.1778000000000003E-2</v>
      </c>
      <c r="BP135" s="214">
        <f t="shared" si="64"/>
        <v>2.9531999999999999E-2</v>
      </c>
      <c r="BQ135" s="214">
        <f t="shared" si="64"/>
        <v>4.1460000000000004E-2</v>
      </c>
      <c r="BR135" s="214">
        <f t="shared" si="64"/>
        <v>3.01084E-2</v>
      </c>
      <c r="BS135" s="214">
        <f t="shared" si="64"/>
        <v>0</v>
      </c>
      <c r="BT135" s="214">
        <f t="shared" si="64"/>
        <v>0</v>
      </c>
      <c r="BU135" s="214">
        <f t="shared" si="59"/>
        <v>0</v>
      </c>
      <c r="BV135" s="214">
        <f t="shared" si="59"/>
        <v>0</v>
      </c>
      <c r="BW135" s="214">
        <f t="shared" si="59"/>
        <v>0</v>
      </c>
      <c r="BX135" s="214">
        <f t="shared" si="59"/>
        <v>0</v>
      </c>
      <c r="BY135" s="214">
        <f t="shared" si="59"/>
        <v>0</v>
      </c>
      <c r="BZ135" s="214">
        <f t="shared" si="59"/>
        <v>0</v>
      </c>
      <c r="CA135" s="295">
        <f t="shared" si="43"/>
        <v>1.6895321565536094</v>
      </c>
    </row>
    <row r="136" spans="2:79" s="159" customFormat="1" x14ac:dyDescent="0.25">
      <c r="B136" s="257">
        <f t="shared" si="44"/>
        <v>116</v>
      </c>
      <c r="C136" s="255">
        <f t="shared" si="45"/>
        <v>48822</v>
      </c>
      <c r="D136" s="214">
        <f t="shared" si="60"/>
        <v>0.19179272325119992</v>
      </c>
      <c r="E136" s="214">
        <f t="shared" si="60"/>
        <v>6.4489984594237465E-2</v>
      </c>
      <c r="F136" s="214">
        <f t="shared" si="60"/>
        <v>8.2136471716928533E-2</v>
      </c>
      <c r="G136" s="214">
        <f t="shared" si="60"/>
        <v>0</v>
      </c>
      <c r="H136" s="214">
        <f t="shared" si="60"/>
        <v>3.4380000000000001E-3</v>
      </c>
      <c r="I136" s="214">
        <f t="shared" si="60"/>
        <v>5.352E-3</v>
      </c>
      <c r="J136" s="214">
        <f t="shared" si="60"/>
        <v>5.7348E-3</v>
      </c>
      <c r="K136" s="214">
        <f t="shared" si="60"/>
        <v>5.9363999999999997E-3</v>
      </c>
      <c r="L136" s="214">
        <f t="shared" si="60"/>
        <v>3.9779999999999998E-3</v>
      </c>
      <c r="M136" s="214">
        <f t="shared" si="60"/>
        <v>4.9500000000000004E-3</v>
      </c>
      <c r="N136" s="214">
        <f t="shared" si="60"/>
        <v>4.50000036E-3</v>
      </c>
      <c r="O136" s="214">
        <f t="shared" si="60"/>
        <v>4.7340000000000004E-3</v>
      </c>
      <c r="P136" s="214">
        <f t="shared" si="63"/>
        <v>3.3600000000000001E-3</v>
      </c>
      <c r="Q136" s="214">
        <f t="shared" si="63"/>
        <v>1.9068000000000002E-2</v>
      </c>
      <c r="R136" s="214">
        <f t="shared" si="63"/>
        <v>9.0767999999999995E-3</v>
      </c>
      <c r="S136" s="214">
        <f t="shared" si="63"/>
        <v>1.82988E-2</v>
      </c>
      <c r="T136" s="214">
        <f t="shared" si="63"/>
        <v>1.0198199999999999E-2</v>
      </c>
      <c r="U136" s="214">
        <f t="shared" si="63"/>
        <v>1.1309100000000001E-2</v>
      </c>
      <c r="V136" s="214">
        <f t="shared" si="63"/>
        <v>3.0287999999999999E-3</v>
      </c>
      <c r="W136" s="214">
        <f t="shared" si="62"/>
        <v>3.1740000000000002E-3</v>
      </c>
      <c r="X136" s="214">
        <f t="shared" si="62"/>
        <v>3.1380000000000002E-3</v>
      </c>
      <c r="Y136" s="214">
        <f t="shared" si="62"/>
        <v>2.4510000000000001E-3</v>
      </c>
      <c r="Z136" s="214">
        <f t="shared" si="62"/>
        <v>5.2620000000000002E-3</v>
      </c>
      <c r="AA136" s="214">
        <f t="shared" si="62"/>
        <v>4.4999999999999997E-3</v>
      </c>
      <c r="AB136" s="214">
        <f t="shared" si="62"/>
        <v>4.5684000000000002E-3</v>
      </c>
      <c r="AC136" s="214">
        <f t="shared" si="62"/>
        <v>2.8080000000000002E-3</v>
      </c>
      <c r="AD136" s="214">
        <f t="shared" si="62"/>
        <v>1.5780000000000002E-3</v>
      </c>
      <c r="AE136" s="214">
        <f t="shared" si="62"/>
        <v>7.5389621662499989E-2</v>
      </c>
      <c r="AF136" s="214">
        <f t="shared" si="62"/>
        <v>5.4015102900240426E-2</v>
      </c>
      <c r="AG136" s="214">
        <f t="shared" si="62"/>
        <v>5.1227155640578115E-2</v>
      </c>
      <c r="AH136" s="214">
        <f t="shared" si="62"/>
        <v>2.8860000000000005E-3</v>
      </c>
      <c r="AI136" s="214">
        <f t="shared" si="62"/>
        <v>0</v>
      </c>
      <c r="AJ136" s="214">
        <f t="shared" si="62"/>
        <v>4.0140000000000002E-3</v>
      </c>
      <c r="AK136" s="214">
        <f t="shared" si="62"/>
        <v>0</v>
      </c>
      <c r="AL136" s="214">
        <f t="shared" si="62"/>
        <v>3.4164E-3</v>
      </c>
      <c r="AM136" s="214">
        <f t="shared" si="62"/>
        <v>4.1580000000000002E-3</v>
      </c>
      <c r="AN136" s="214">
        <f t="shared" si="62"/>
        <v>7.3764E-3</v>
      </c>
      <c r="AO136" s="214">
        <f t="shared" si="62"/>
        <v>5.8246800000000005E-3</v>
      </c>
      <c r="AP136" s="214">
        <f t="shared" si="62"/>
        <v>7.0854654317544619E-2</v>
      </c>
      <c r="AQ136" s="214">
        <f t="shared" si="61"/>
        <v>0</v>
      </c>
      <c r="AR136" s="214">
        <f t="shared" si="61"/>
        <v>7.4271599999999995E-3</v>
      </c>
      <c r="AS136" s="214">
        <f t="shared" si="61"/>
        <v>3.5639999999999999E-3</v>
      </c>
      <c r="AT136" s="214">
        <f t="shared" si="61"/>
        <v>3.4619999999999998E-3</v>
      </c>
      <c r="AU136" s="214">
        <f t="shared" si="61"/>
        <v>6.7080000000000004E-3</v>
      </c>
      <c r="AV136" s="214">
        <f t="shared" si="61"/>
        <v>6.6600000000000001E-3</v>
      </c>
      <c r="AW136" s="214">
        <f t="shared" si="61"/>
        <v>8.4180000000000001E-3</v>
      </c>
      <c r="AX136" s="214">
        <f t="shared" si="61"/>
        <v>5.9514622494419619E-2</v>
      </c>
      <c r="AY136" s="214">
        <f t="shared" si="61"/>
        <v>1.1856E-2</v>
      </c>
      <c r="AZ136" s="214">
        <f t="shared" si="61"/>
        <v>1.2239999999999999E-2</v>
      </c>
      <c r="BA136" s="214">
        <f t="shared" si="61"/>
        <v>6.6143218759999983E-2</v>
      </c>
      <c r="BB136" s="214">
        <f t="shared" si="61"/>
        <v>0.11023919535987103</v>
      </c>
      <c r="BC136" s="214">
        <f t="shared" si="61"/>
        <v>2.9907444694419635E-2</v>
      </c>
      <c r="BD136" s="214">
        <f t="shared" si="61"/>
        <v>0.19817377141515891</v>
      </c>
      <c r="BE136" s="214">
        <f t="shared" si="61"/>
        <v>3.1716000000000005E-3</v>
      </c>
      <c r="BF136" s="214">
        <f t="shared" si="64"/>
        <v>1.8636E-2</v>
      </c>
      <c r="BG136" s="214">
        <f t="shared" si="64"/>
        <v>1.3846153846153847E-2</v>
      </c>
      <c r="BH136" s="214">
        <f t="shared" si="64"/>
        <v>2.3538000000000003E-2</v>
      </c>
      <c r="BI136" s="214">
        <f t="shared" si="64"/>
        <v>0</v>
      </c>
      <c r="BJ136" s="214">
        <f t="shared" si="64"/>
        <v>2.0712000000000001E-2</v>
      </c>
      <c r="BK136" s="214">
        <f t="shared" si="64"/>
        <v>9.6360000000000022E-3</v>
      </c>
      <c r="BL136" s="214">
        <f t="shared" si="64"/>
        <v>1.1201448960000001E-2</v>
      </c>
      <c r="BM136" s="214">
        <f t="shared" si="64"/>
        <v>7.3300851937499981E-2</v>
      </c>
      <c r="BN136" s="214">
        <f t="shared" si="64"/>
        <v>9.0274794642857134E-2</v>
      </c>
      <c r="BO136" s="214">
        <f t="shared" si="64"/>
        <v>4.1778000000000003E-2</v>
      </c>
      <c r="BP136" s="214">
        <f t="shared" si="64"/>
        <v>2.9531999999999999E-2</v>
      </c>
      <c r="BQ136" s="214">
        <f t="shared" si="64"/>
        <v>4.1460000000000004E-2</v>
      </c>
      <c r="BR136" s="214">
        <f t="shared" si="64"/>
        <v>3.01084E-2</v>
      </c>
      <c r="BS136" s="214">
        <f t="shared" si="64"/>
        <v>0</v>
      </c>
      <c r="BT136" s="214">
        <f t="shared" si="64"/>
        <v>0</v>
      </c>
      <c r="BU136" s="214">
        <f t="shared" si="59"/>
        <v>0</v>
      </c>
      <c r="BV136" s="214">
        <f t="shared" si="59"/>
        <v>0</v>
      </c>
      <c r="BW136" s="214">
        <f t="shared" si="59"/>
        <v>0</v>
      </c>
      <c r="BX136" s="214">
        <f t="shared" si="59"/>
        <v>0</v>
      </c>
      <c r="BY136" s="214">
        <f t="shared" si="59"/>
        <v>0</v>
      </c>
      <c r="BZ136" s="214">
        <f t="shared" si="59"/>
        <v>0</v>
      </c>
      <c r="CA136" s="295">
        <f t="shared" si="43"/>
        <v>1.6895321565536094</v>
      </c>
    </row>
    <row r="137" spans="2:79" s="159" customFormat="1" x14ac:dyDescent="0.25">
      <c r="B137" s="257">
        <f t="shared" si="44"/>
        <v>117</v>
      </c>
      <c r="C137" s="255">
        <f t="shared" si="45"/>
        <v>48852</v>
      </c>
      <c r="D137" s="214">
        <f t="shared" si="60"/>
        <v>0.19179272325119992</v>
      </c>
      <c r="E137" s="214">
        <f t="shared" si="60"/>
        <v>6.4489984594237465E-2</v>
      </c>
      <c r="F137" s="214">
        <f t="shared" si="60"/>
        <v>8.2136471716928533E-2</v>
      </c>
      <c r="G137" s="214">
        <f t="shared" si="60"/>
        <v>0</v>
      </c>
      <c r="H137" s="214">
        <f t="shared" si="60"/>
        <v>3.4380000000000001E-3</v>
      </c>
      <c r="I137" s="214">
        <f t="shared" si="60"/>
        <v>5.352E-3</v>
      </c>
      <c r="J137" s="214">
        <f t="shared" si="60"/>
        <v>5.7348E-3</v>
      </c>
      <c r="K137" s="214">
        <f t="shared" si="60"/>
        <v>5.9363999999999997E-3</v>
      </c>
      <c r="L137" s="214">
        <f t="shared" si="60"/>
        <v>3.9779999999999998E-3</v>
      </c>
      <c r="M137" s="214">
        <f t="shared" si="60"/>
        <v>4.9500000000000004E-3</v>
      </c>
      <c r="N137" s="214">
        <f t="shared" si="60"/>
        <v>4.50000036E-3</v>
      </c>
      <c r="O137" s="214">
        <f t="shared" si="60"/>
        <v>4.7340000000000004E-3</v>
      </c>
      <c r="P137" s="214">
        <f t="shared" si="63"/>
        <v>3.3600000000000001E-3</v>
      </c>
      <c r="Q137" s="214">
        <f t="shared" si="63"/>
        <v>1.9068000000000002E-2</v>
      </c>
      <c r="R137" s="214">
        <f t="shared" si="63"/>
        <v>9.0767999999999995E-3</v>
      </c>
      <c r="S137" s="214">
        <f t="shared" si="63"/>
        <v>1.82988E-2</v>
      </c>
      <c r="T137" s="214">
        <f t="shared" si="63"/>
        <v>1.0198199999999999E-2</v>
      </c>
      <c r="U137" s="214">
        <f t="shared" si="63"/>
        <v>1.1309100000000001E-2</v>
      </c>
      <c r="V137" s="214">
        <f t="shared" si="63"/>
        <v>3.0287999999999999E-3</v>
      </c>
      <c r="W137" s="214">
        <f t="shared" si="62"/>
        <v>3.1740000000000002E-3</v>
      </c>
      <c r="X137" s="214">
        <f t="shared" si="62"/>
        <v>3.1380000000000002E-3</v>
      </c>
      <c r="Y137" s="214">
        <f t="shared" si="62"/>
        <v>2.4510000000000001E-3</v>
      </c>
      <c r="Z137" s="214">
        <f t="shared" si="62"/>
        <v>5.2620000000000002E-3</v>
      </c>
      <c r="AA137" s="214">
        <f t="shared" si="62"/>
        <v>4.4999999999999997E-3</v>
      </c>
      <c r="AB137" s="214">
        <f t="shared" si="62"/>
        <v>4.5684000000000002E-3</v>
      </c>
      <c r="AC137" s="214">
        <f t="shared" si="62"/>
        <v>2.8080000000000002E-3</v>
      </c>
      <c r="AD137" s="214">
        <f t="shared" si="62"/>
        <v>1.5780000000000002E-3</v>
      </c>
      <c r="AE137" s="214">
        <f t="shared" si="62"/>
        <v>7.5389621662499989E-2</v>
      </c>
      <c r="AF137" s="214">
        <f t="shared" si="62"/>
        <v>5.4015102900240426E-2</v>
      </c>
      <c r="AG137" s="214">
        <f t="shared" si="62"/>
        <v>5.1227155640578115E-2</v>
      </c>
      <c r="AH137" s="214">
        <f t="shared" si="62"/>
        <v>2.8860000000000005E-3</v>
      </c>
      <c r="AI137" s="214">
        <f t="shared" si="62"/>
        <v>0</v>
      </c>
      <c r="AJ137" s="214">
        <f t="shared" si="62"/>
        <v>4.0140000000000002E-3</v>
      </c>
      <c r="AK137" s="214">
        <f t="shared" si="62"/>
        <v>0</v>
      </c>
      <c r="AL137" s="214">
        <f t="shared" si="62"/>
        <v>3.4164E-3</v>
      </c>
      <c r="AM137" s="214">
        <f t="shared" si="62"/>
        <v>4.1580000000000002E-3</v>
      </c>
      <c r="AN137" s="214">
        <f t="shared" si="62"/>
        <v>7.3764E-3</v>
      </c>
      <c r="AO137" s="214">
        <f t="shared" si="62"/>
        <v>5.8246800000000005E-3</v>
      </c>
      <c r="AP137" s="214">
        <f t="shared" si="62"/>
        <v>7.0854654317544619E-2</v>
      </c>
      <c r="AQ137" s="214">
        <f t="shared" si="61"/>
        <v>0</v>
      </c>
      <c r="AR137" s="214">
        <f t="shared" si="61"/>
        <v>7.4271599999999995E-3</v>
      </c>
      <c r="AS137" s="214">
        <f t="shared" si="61"/>
        <v>3.5639999999999999E-3</v>
      </c>
      <c r="AT137" s="214">
        <f t="shared" si="61"/>
        <v>3.4619999999999998E-3</v>
      </c>
      <c r="AU137" s="214">
        <f t="shared" si="61"/>
        <v>6.7080000000000004E-3</v>
      </c>
      <c r="AV137" s="214">
        <f t="shared" si="61"/>
        <v>6.6600000000000001E-3</v>
      </c>
      <c r="AW137" s="214">
        <f t="shared" si="61"/>
        <v>8.4180000000000001E-3</v>
      </c>
      <c r="AX137" s="214">
        <f t="shared" si="61"/>
        <v>5.9514622494419619E-2</v>
      </c>
      <c r="AY137" s="214">
        <f t="shared" si="61"/>
        <v>1.1856E-2</v>
      </c>
      <c r="AZ137" s="214">
        <f t="shared" si="61"/>
        <v>1.2239999999999999E-2</v>
      </c>
      <c r="BA137" s="214">
        <f t="shared" si="61"/>
        <v>6.6143218759999983E-2</v>
      </c>
      <c r="BB137" s="214">
        <f t="shared" si="61"/>
        <v>0.11023919535987103</v>
      </c>
      <c r="BC137" s="214">
        <f t="shared" si="61"/>
        <v>2.9907444694419635E-2</v>
      </c>
      <c r="BD137" s="214">
        <f t="shared" si="61"/>
        <v>0.19817377141515891</v>
      </c>
      <c r="BE137" s="214">
        <f t="shared" si="61"/>
        <v>3.1716000000000005E-3</v>
      </c>
      <c r="BF137" s="214">
        <f t="shared" si="61"/>
        <v>1.8636E-2</v>
      </c>
      <c r="BG137" s="214">
        <f t="shared" si="61"/>
        <v>1.3846153846153847E-2</v>
      </c>
      <c r="BH137" s="214">
        <f t="shared" si="61"/>
        <v>2.3538000000000003E-2</v>
      </c>
      <c r="BI137" s="214">
        <f t="shared" si="64"/>
        <v>0</v>
      </c>
      <c r="BJ137" s="214">
        <f t="shared" si="64"/>
        <v>2.0712000000000001E-2</v>
      </c>
      <c r="BK137" s="214">
        <f t="shared" si="64"/>
        <v>9.6360000000000022E-3</v>
      </c>
      <c r="BL137" s="214">
        <f t="shared" si="64"/>
        <v>1.1201448960000001E-2</v>
      </c>
      <c r="BM137" s="214">
        <f t="shared" si="64"/>
        <v>7.3300851937499981E-2</v>
      </c>
      <c r="BN137" s="214">
        <f t="shared" si="64"/>
        <v>9.0274794642857134E-2</v>
      </c>
      <c r="BO137" s="214">
        <f t="shared" si="64"/>
        <v>4.1778000000000003E-2</v>
      </c>
      <c r="BP137" s="214">
        <f t="shared" si="64"/>
        <v>2.9531999999999999E-2</v>
      </c>
      <c r="BQ137" s="214">
        <f t="shared" si="64"/>
        <v>4.1460000000000004E-2</v>
      </c>
      <c r="BR137" s="214">
        <f t="shared" si="64"/>
        <v>3.01084E-2</v>
      </c>
      <c r="BS137" s="214">
        <f t="shared" si="64"/>
        <v>0</v>
      </c>
      <c r="BT137" s="214">
        <f t="shared" si="64"/>
        <v>0</v>
      </c>
      <c r="BU137" s="214">
        <f t="shared" si="59"/>
        <v>0</v>
      </c>
      <c r="BV137" s="214">
        <f t="shared" si="59"/>
        <v>0</v>
      </c>
      <c r="BW137" s="214">
        <f t="shared" si="59"/>
        <v>0</v>
      </c>
      <c r="BX137" s="214">
        <f t="shared" si="59"/>
        <v>0</v>
      </c>
      <c r="BY137" s="214">
        <f t="shared" si="59"/>
        <v>0</v>
      </c>
      <c r="BZ137" s="214">
        <f t="shared" si="59"/>
        <v>0</v>
      </c>
      <c r="CA137" s="295">
        <f t="shared" si="43"/>
        <v>1.6895321565536094</v>
      </c>
    </row>
    <row r="138" spans="2:79" s="159" customFormat="1" x14ac:dyDescent="0.25">
      <c r="B138" s="257">
        <f t="shared" si="44"/>
        <v>118</v>
      </c>
      <c r="C138" s="255">
        <f t="shared" si="45"/>
        <v>48883</v>
      </c>
      <c r="D138" s="214">
        <f t="shared" si="60"/>
        <v>0.19179272325119992</v>
      </c>
      <c r="E138" s="214">
        <f t="shared" si="60"/>
        <v>6.4489984594237465E-2</v>
      </c>
      <c r="F138" s="214">
        <f t="shared" si="60"/>
        <v>8.2136471716928533E-2</v>
      </c>
      <c r="G138" s="214">
        <f t="shared" si="60"/>
        <v>0</v>
      </c>
      <c r="H138" s="214">
        <f t="shared" si="60"/>
        <v>3.4380000000000001E-3</v>
      </c>
      <c r="I138" s="214">
        <f t="shared" si="60"/>
        <v>5.352E-3</v>
      </c>
      <c r="J138" s="214">
        <f t="shared" si="60"/>
        <v>5.7348E-3</v>
      </c>
      <c r="K138" s="214">
        <f t="shared" si="60"/>
        <v>5.9363999999999997E-3</v>
      </c>
      <c r="L138" s="214">
        <f t="shared" si="60"/>
        <v>3.9779999999999998E-3</v>
      </c>
      <c r="M138" s="214">
        <f t="shared" si="60"/>
        <v>4.9500000000000004E-3</v>
      </c>
      <c r="N138" s="214">
        <f t="shared" si="60"/>
        <v>4.50000036E-3</v>
      </c>
      <c r="O138" s="214">
        <f t="shared" si="60"/>
        <v>4.7340000000000004E-3</v>
      </c>
      <c r="P138" s="214">
        <f t="shared" si="63"/>
        <v>3.3600000000000001E-3</v>
      </c>
      <c r="Q138" s="214">
        <f t="shared" si="63"/>
        <v>1.9068000000000002E-2</v>
      </c>
      <c r="R138" s="214">
        <f t="shared" si="63"/>
        <v>9.0767999999999995E-3</v>
      </c>
      <c r="S138" s="214">
        <f t="shared" si="63"/>
        <v>1.82988E-2</v>
      </c>
      <c r="T138" s="214">
        <f t="shared" si="63"/>
        <v>1.0198199999999999E-2</v>
      </c>
      <c r="U138" s="214">
        <f t="shared" si="63"/>
        <v>1.1309100000000001E-2</v>
      </c>
      <c r="V138" s="214">
        <f t="shared" si="63"/>
        <v>3.0287999999999999E-3</v>
      </c>
      <c r="W138" s="214">
        <f t="shared" si="62"/>
        <v>3.1740000000000002E-3</v>
      </c>
      <c r="X138" s="214">
        <f t="shared" si="62"/>
        <v>3.1380000000000002E-3</v>
      </c>
      <c r="Y138" s="214">
        <f t="shared" si="62"/>
        <v>2.4510000000000001E-3</v>
      </c>
      <c r="Z138" s="214">
        <f t="shared" si="62"/>
        <v>5.2620000000000002E-3</v>
      </c>
      <c r="AA138" s="214">
        <f t="shared" si="62"/>
        <v>4.4999999999999997E-3</v>
      </c>
      <c r="AB138" s="214">
        <f t="shared" si="62"/>
        <v>4.5684000000000002E-3</v>
      </c>
      <c r="AC138" s="214">
        <f t="shared" si="62"/>
        <v>2.8080000000000002E-3</v>
      </c>
      <c r="AD138" s="214">
        <f t="shared" si="62"/>
        <v>1.5780000000000002E-3</v>
      </c>
      <c r="AE138" s="214">
        <f t="shared" si="62"/>
        <v>7.5389621662499989E-2</v>
      </c>
      <c r="AF138" s="214">
        <f t="shared" si="62"/>
        <v>5.4015102900240426E-2</v>
      </c>
      <c r="AG138" s="214">
        <f t="shared" si="62"/>
        <v>5.1227155640578115E-2</v>
      </c>
      <c r="AH138" s="214">
        <f t="shared" si="62"/>
        <v>2.8860000000000005E-3</v>
      </c>
      <c r="AI138" s="214">
        <f t="shared" si="62"/>
        <v>0</v>
      </c>
      <c r="AJ138" s="214">
        <f t="shared" si="62"/>
        <v>4.0140000000000002E-3</v>
      </c>
      <c r="AK138" s="214">
        <f t="shared" si="62"/>
        <v>0</v>
      </c>
      <c r="AL138" s="214">
        <f t="shared" si="62"/>
        <v>3.4164E-3</v>
      </c>
      <c r="AM138" s="214">
        <f t="shared" ref="AG138:AW153" si="65">IF(AND(MONTH($C138)-MONTH(AM$5)=0,MOD((YEAR(AM$5)-YEAR($C138)),3)=0),AM137*(1+AM$15),AM137)</f>
        <v>4.1580000000000002E-3</v>
      </c>
      <c r="AN138" s="214">
        <f t="shared" si="65"/>
        <v>7.3764E-3</v>
      </c>
      <c r="AO138" s="214">
        <f t="shared" si="65"/>
        <v>5.8246800000000005E-3</v>
      </c>
      <c r="AP138" s="214">
        <f t="shared" si="65"/>
        <v>7.0854654317544619E-2</v>
      </c>
      <c r="AQ138" s="214">
        <f t="shared" si="65"/>
        <v>0</v>
      </c>
      <c r="AR138" s="214">
        <f t="shared" si="61"/>
        <v>7.4271599999999995E-3</v>
      </c>
      <c r="AS138" s="214">
        <f t="shared" si="61"/>
        <v>3.5639999999999999E-3</v>
      </c>
      <c r="AT138" s="214">
        <f t="shared" si="61"/>
        <v>3.4619999999999998E-3</v>
      </c>
      <c r="AU138" s="214">
        <f t="shared" si="61"/>
        <v>6.7080000000000004E-3</v>
      </c>
      <c r="AV138" s="214">
        <f t="shared" si="61"/>
        <v>6.6600000000000001E-3</v>
      </c>
      <c r="AW138" s="214">
        <f t="shared" si="61"/>
        <v>8.4180000000000001E-3</v>
      </c>
      <c r="AX138" s="214">
        <f t="shared" si="61"/>
        <v>5.9514622494419619E-2</v>
      </c>
      <c r="AY138" s="214">
        <f t="shared" si="61"/>
        <v>1.1856E-2</v>
      </c>
      <c r="AZ138" s="214">
        <f t="shared" si="61"/>
        <v>1.2239999999999999E-2</v>
      </c>
      <c r="BA138" s="214">
        <f t="shared" si="61"/>
        <v>6.6143218759999983E-2</v>
      </c>
      <c r="BB138" s="214">
        <f t="shared" si="61"/>
        <v>0.11023919535987103</v>
      </c>
      <c r="BC138" s="214">
        <f t="shared" si="61"/>
        <v>2.9907444694419635E-2</v>
      </c>
      <c r="BD138" s="214">
        <f t="shared" si="61"/>
        <v>0.19817377141515891</v>
      </c>
      <c r="BE138" s="214">
        <f t="shared" si="61"/>
        <v>3.1716000000000005E-3</v>
      </c>
      <c r="BF138" s="214">
        <f t="shared" si="61"/>
        <v>1.8636E-2</v>
      </c>
      <c r="BG138" s="214">
        <f t="shared" si="61"/>
        <v>1.3846153846153847E-2</v>
      </c>
      <c r="BH138" s="214">
        <f t="shared" si="61"/>
        <v>2.3538000000000003E-2</v>
      </c>
      <c r="BI138" s="214">
        <f t="shared" si="64"/>
        <v>0</v>
      </c>
      <c r="BJ138" s="214">
        <f t="shared" si="64"/>
        <v>2.0712000000000001E-2</v>
      </c>
      <c r="BK138" s="214">
        <f t="shared" si="64"/>
        <v>9.6360000000000022E-3</v>
      </c>
      <c r="BL138" s="214">
        <f t="shared" si="64"/>
        <v>1.1201448960000001E-2</v>
      </c>
      <c r="BM138" s="214">
        <f t="shared" si="64"/>
        <v>7.3300851937499981E-2</v>
      </c>
      <c r="BN138" s="214">
        <f t="shared" si="64"/>
        <v>9.0274794642857134E-2</v>
      </c>
      <c r="BO138" s="214">
        <f t="shared" si="64"/>
        <v>4.1778000000000003E-2</v>
      </c>
      <c r="BP138" s="214">
        <f t="shared" si="64"/>
        <v>2.9531999999999999E-2</v>
      </c>
      <c r="BQ138" s="214">
        <f t="shared" si="64"/>
        <v>4.1460000000000004E-2</v>
      </c>
      <c r="BR138" s="214">
        <f t="shared" si="64"/>
        <v>3.01084E-2</v>
      </c>
      <c r="BS138" s="214">
        <f t="shared" si="64"/>
        <v>0</v>
      </c>
      <c r="BT138" s="214">
        <f t="shared" si="64"/>
        <v>0</v>
      </c>
      <c r="BU138" s="214">
        <f t="shared" si="64"/>
        <v>0</v>
      </c>
      <c r="BV138" s="214">
        <f t="shared" ref="BU138:BZ153" si="66">IF(AND(MONTH($C138)-MONTH(BV$5)=0,MOD((YEAR(BV$5)-YEAR($C138)),3)=0),BV137*(1+BV$15),BV137)</f>
        <v>0</v>
      </c>
      <c r="BW138" s="214">
        <f t="shared" si="66"/>
        <v>0</v>
      </c>
      <c r="BX138" s="214">
        <f t="shared" si="66"/>
        <v>0</v>
      </c>
      <c r="BY138" s="214">
        <f t="shared" si="66"/>
        <v>0</v>
      </c>
      <c r="BZ138" s="214">
        <f t="shared" si="66"/>
        <v>0</v>
      </c>
      <c r="CA138" s="295">
        <f t="shared" si="43"/>
        <v>1.6895321565536094</v>
      </c>
    </row>
    <row r="139" spans="2:79" s="159" customFormat="1" x14ac:dyDescent="0.25">
      <c r="B139" s="257">
        <f t="shared" si="44"/>
        <v>119</v>
      </c>
      <c r="C139" s="255">
        <f t="shared" si="45"/>
        <v>48913</v>
      </c>
      <c r="D139" s="214">
        <f t="shared" ref="D139:S154" si="67">IF(AND(MONTH($C139)-MONTH(D$5)=0,MOD((YEAR(D$5)-YEAR($C139)),3)=0),D138*(1+D$15),D138)</f>
        <v>0.19179272325119992</v>
      </c>
      <c r="E139" s="214">
        <f t="shared" si="67"/>
        <v>6.4489984594237465E-2</v>
      </c>
      <c r="F139" s="214">
        <f t="shared" si="67"/>
        <v>8.2136471716928533E-2</v>
      </c>
      <c r="G139" s="214">
        <f t="shared" si="67"/>
        <v>0</v>
      </c>
      <c r="H139" s="214">
        <f t="shared" si="67"/>
        <v>3.4380000000000001E-3</v>
      </c>
      <c r="I139" s="214">
        <f t="shared" si="67"/>
        <v>5.352E-3</v>
      </c>
      <c r="J139" s="214">
        <f t="shared" si="67"/>
        <v>5.7348E-3</v>
      </c>
      <c r="K139" s="214">
        <f t="shared" si="67"/>
        <v>5.9363999999999997E-3</v>
      </c>
      <c r="L139" s="214">
        <f t="shared" si="67"/>
        <v>3.9779999999999998E-3</v>
      </c>
      <c r="M139" s="214">
        <f t="shared" si="67"/>
        <v>4.9500000000000004E-3</v>
      </c>
      <c r="N139" s="214">
        <f t="shared" si="67"/>
        <v>4.50000036E-3</v>
      </c>
      <c r="O139" s="214">
        <f t="shared" si="67"/>
        <v>4.7340000000000004E-3</v>
      </c>
      <c r="P139" s="214">
        <f t="shared" si="63"/>
        <v>3.3600000000000001E-3</v>
      </c>
      <c r="Q139" s="214">
        <f t="shared" si="63"/>
        <v>1.9068000000000002E-2</v>
      </c>
      <c r="R139" s="214">
        <f t="shared" si="63"/>
        <v>9.0767999999999995E-3</v>
      </c>
      <c r="S139" s="214">
        <f t="shared" si="63"/>
        <v>1.82988E-2</v>
      </c>
      <c r="T139" s="214">
        <f t="shared" si="63"/>
        <v>1.0198199999999999E-2</v>
      </c>
      <c r="U139" s="214">
        <f t="shared" si="63"/>
        <v>1.1309100000000001E-2</v>
      </c>
      <c r="V139" s="214">
        <f t="shared" si="63"/>
        <v>3.0287999999999999E-3</v>
      </c>
      <c r="W139" s="214">
        <f t="shared" si="63"/>
        <v>3.1740000000000002E-3</v>
      </c>
      <c r="X139" s="214">
        <f t="shared" si="63"/>
        <v>3.1380000000000002E-3</v>
      </c>
      <c r="Y139" s="214">
        <f t="shared" si="63"/>
        <v>2.4510000000000001E-3</v>
      </c>
      <c r="Z139" s="214">
        <f t="shared" si="63"/>
        <v>5.2620000000000002E-3</v>
      </c>
      <c r="AA139" s="214">
        <f t="shared" si="63"/>
        <v>4.4999999999999997E-3</v>
      </c>
      <c r="AB139" s="214">
        <f t="shared" si="63"/>
        <v>4.5684000000000002E-3</v>
      </c>
      <c r="AC139" s="214">
        <f t="shared" si="63"/>
        <v>2.8080000000000002E-3</v>
      </c>
      <c r="AD139" s="214">
        <f t="shared" si="63"/>
        <v>1.5780000000000002E-3</v>
      </c>
      <c r="AE139" s="214">
        <f t="shared" si="63"/>
        <v>7.5389621662499989E-2</v>
      </c>
      <c r="AF139" s="214">
        <f t="shared" ref="W139:AP154" si="68">IF(AND(MONTH($C139)-MONTH(AF$5)=0,MOD((YEAR(AF$5)-YEAR($C139)),3)=0),AF138*(1+AF$15),AF138)</f>
        <v>5.4015102900240426E-2</v>
      </c>
      <c r="AG139" s="214">
        <f t="shared" si="65"/>
        <v>5.1227155640578115E-2</v>
      </c>
      <c r="AH139" s="214">
        <f t="shared" si="65"/>
        <v>2.8860000000000005E-3</v>
      </c>
      <c r="AI139" s="214">
        <f t="shared" si="65"/>
        <v>0</v>
      </c>
      <c r="AJ139" s="214">
        <f t="shared" si="65"/>
        <v>4.0140000000000002E-3</v>
      </c>
      <c r="AK139" s="214">
        <f t="shared" si="65"/>
        <v>0</v>
      </c>
      <c r="AL139" s="214">
        <f t="shared" si="65"/>
        <v>3.4164E-3</v>
      </c>
      <c r="AM139" s="214">
        <f t="shared" si="65"/>
        <v>4.1580000000000002E-3</v>
      </c>
      <c r="AN139" s="214">
        <f t="shared" si="65"/>
        <v>7.3764E-3</v>
      </c>
      <c r="AO139" s="214">
        <f t="shared" si="65"/>
        <v>5.8246800000000005E-3</v>
      </c>
      <c r="AP139" s="214">
        <f t="shared" si="65"/>
        <v>7.0854654317544619E-2</v>
      </c>
      <c r="AQ139" s="214">
        <f t="shared" si="65"/>
        <v>0</v>
      </c>
      <c r="AR139" s="214">
        <f t="shared" si="61"/>
        <v>7.4271599999999995E-3</v>
      </c>
      <c r="AS139" s="214">
        <f t="shared" si="61"/>
        <v>3.5639999999999999E-3</v>
      </c>
      <c r="AT139" s="214">
        <f t="shared" si="61"/>
        <v>3.4619999999999998E-3</v>
      </c>
      <c r="AU139" s="214">
        <f t="shared" si="61"/>
        <v>6.7080000000000004E-3</v>
      </c>
      <c r="AV139" s="214">
        <f t="shared" si="61"/>
        <v>6.6600000000000001E-3</v>
      </c>
      <c r="AW139" s="214">
        <f t="shared" si="61"/>
        <v>8.4180000000000001E-3</v>
      </c>
      <c r="AX139" s="214">
        <f t="shared" si="61"/>
        <v>5.9514622494419619E-2</v>
      </c>
      <c r="AY139" s="214">
        <f t="shared" si="61"/>
        <v>1.1856E-2</v>
      </c>
      <c r="AZ139" s="214">
        <f t="shared" si="61"/>
        <v>1.2239999999999999E-2</v>
      </c>
      <c r="BA139" s="214">
        <f t="shared" si="61"/>
        <v>6.6143218759999983E-2</v>
      </c>
      <c r="BB139" s="214">
        <f t="shared" si="61"/>
        <v>0.11023919535987103</v>
      </c>
      <c r="BC139" s="214">
        <f t="shared" si="61"/>
        <v>2.9907444694419635E-2</v>
      </c>
      <c r="BD139" s="214">
        <f t="shared" si="61"/>
        <v>0.19817377141515891</v>
      </c>
      <c r="BE139" s="214">
        <f t="shared" si="61"/>
        <v>3.1716000000000005E-3</v>
      </c>
      <c r="BF139" s="214">
        <f t="shared" si="61"/>
        <v>1.8636E-2</v>
      </c>
      <c r="BG139" s="214">
        <f t="shared" si="61"/>
        <v>1.3846153846153847E-2</v>
      </c>
      <c r="BH139" s="214">
        <f t="shared" ref="AX139:BT152" si="69">IF(AND(MONTH($C139)-MONTH(BH$5)=0,MOD((YEAR(BH$5)-YEAR($C139)),3)=0),BH138*(1+BH$15),BH138)</f>
        <v>2.3538000000000003E-2</v>
      </c>
      <c r="BI139" s="214">
        <f t="shared" si="69"/>
        <v>0</v>
      </c>
      <c r="BJ139" s="214">
        <f t="shared" si="69"/>
        <v>2.0712000000000001E-2</v>
      </c>
      <c r="BK139" s="214">
        <f t="shared" si="69"/>
        <v>9.6360000000000022E-3</v>
      </c>
      <c r="BL139" s="214">
        <f t="shared" si="69"/>
        <v>1.1201448960000001E-2</v>
      </c>
      <c r="BM139" s="214">
        <f t="shared" si="64"/>
        <v>7.3300851937499981E-2</v>
      </c>
      <c r="BN139" s="214">
        <f t="shared" si="64"/>
        <v>9.0274794642857134E-2</v>
      </c>
      <c r="BO139" s="214">
        <f t="shared" si="64"/>
        <v>4.1778000000000003E-2</v>
      </c>
      <c r="BP139" s="214">
        <f t="shared" si="64"/>
        <v>2.9531999999999999E-2</v>
      </c>
      <c r="BQ139" s="214">
        <f t="shared" si="64"/>
        <v>4.1460000000000004E-2</v>
      </c>
      <c r="BR139" s="214">
        <f t="shared" si="64"/>
        <v>3.01084E-2</v>
      </c>
      <c r="BS139" s="214">
        <f t="shared" si="64"/>
        <v>0</v>
      </c>
      <c r="BT139" s="214">
        <f t="shared" si="64"/>
        <v>0</v>
      </c>
      <c r="BU139" s="214">
        <f t="shared" si="66"/>
        <v>0</v>
      </c>
      <c r="BV139" s="214">
        <f t="shared" si="66"/>
        <v>0</v>
      </c>
      <c r="BW139" s="214">
        <f t="shared" si="66"/>
        <v>0</v>
      </c>
      <c r="BX139" s="214">
        <f t="shared" si="66"/>
        <v>0</v>
      </c>
      <c r="BY139" s="214">
        <f t="shared" si="66"/>
        <v>0</v>
      </c>
      <c r="BZ139" s="214">
        <f t="shared" si="66"/>
        <v>0</v>
      </c>
      <c r="CA139" s="295">
        <f t="shared" si="43"/>
        <v>1.6895321565536094</v>
      </c>
    </row>
    <row r="140" spans="2:79" s="159" customFormat="1" x14ac:dyDescent="0.25">
      <c r="B140" s="257">
        <f t="shared" si="44"/>
        <v>120</v>
      </c>
      <c r="C140" s="255">
        <f t="shared" si="45"/>
        <v>48944</v>
      </c>
      <c r="D140" s="214">
        <f t="shared" si="67"/>
        <v>0.19179272325119992</v>
      </c>
      <c r="E140" s="214">
        <f t="shared" si="67"/>
        <v>6.4489984594237465E-2</v>
      </c>
      <c r="F140" s="214">
        <f t="shared" si="67"/>
        <v>8.2136471716928533E-2</v>
      </c>
      <c r="G140" s="214">
        <f t="shared" si="67"/>
        <v>0</v>
      </c>
      <c r="H140" s="214">
        <f t="shared" si="67"/>
        <v>3.4380000000000001E-3</v>
      </c>
      <c r="I140" s="214">
        <f t="shared" si="67"/>
        <v>5.352E-3</v>
      </c>
      <c r="J140" s="214">
        <f t="shared" si="67"/>
        <v>5.7348E-3</v>
      </c>
      <c r="K140" s="214">
        <f t="shared" si="67"/>
        <v>5.9363999999999997E-3</v>
      </c>
      <c r="L140" s="214">
        <f t="shared" si="67"/>
        <v>3.9779999999999998E-3</v>
      </c>
      <c r="M140" s="214">
        <f t="shared" si="67"/>
        <v>4.9500000000000004E-3</v>
      </c>
      <c r="N140" s="214">
        <f t="shared" si="67"/>
        <v>4.50000036E-3</v>
      </c>
      <c r="O140" s="214">
        <f t="shared" si="67"/>
        <v>4.7340000000000004E-3</v>
      </c>
      <c r="P140" s="214">
        <f t="shared" si="63"/>
        <v>3.3600000000000001E-3</v>
      </c>
      <c r="Q140" s="214">
        <f t="shared" si="63"/>
        <v>1.9068000000000002E-2</v>
      </c>
      <c r="R140" s="214">
        <f t="shared" si="63"/>
        <v>9.0767999999999995E-3</v>
      </c>
      <c r="S140" s="214">
        <f t="shared" si="63"/>
        <v>1.82988E-2</v>
      </c>
      <c r="T140" s="214">
        <f t="shared" si="63"/>
        <v>1.0198199999999999E-2</v>
      </c>
      <c r="U140" s="214">
        <f t="shared" si="63"/>
        <v>1.1309100000000001E-2</v>
      </c>
      <c r="V140" s="214">
        <f t="shared" si="63"/>
        <v>3.0287999999999999E-3</v>
      </c>
      <c r="W140" s="214">
        <f t="shared" si="68"/>
        <v>3.1740000000000002E-3</v>
      </c>
      <c r="X140" s="214">
        <f t="shared" si="68"/>
        <v>3.1380000000000002E-3</v>
      </c>
      <c r="Y140" s="214">
        <f t="shared" si="68"/>
        <v>2.4510000000000001E-3</v>
      </c>
      <c r="Z140" s="214">
        <f t="shared" si="68"/>
        <v>5.2620000000000002E-3</v>
      </c>
      <c r="AA140" s="214">
        <f t="shared" si="68"/>
        <v>4.4999999999999997E-3</v>
      </c>
      <c r="AB140" s="214">
        <f t="shared" si="68"/>
        <v>4.5684000000000002E-3</v>
      </c>
      <c r="AC140" s="214">
        <f t="shared" si="68"/>
        <v>2.8080000000000002E-3</v>
      </c>
      <c r="AD140" s="214">
        <f t="shared" si="68"/>
        <v>1.5780000000000002E-3</v>
      </c>
      <c r="AE140" s="214">
        <f t="shared" si="68"/>
        <v>7.5389621662499989E-2</v>
      </c>
      <c r="AF140" s="214">
        <f t="shared" si="68"/>
        <v>5.4015102900240426E-2</v>
      </c>
      <c r="AG140" s="214">
        <f t="shared" si="65"/>
        <v>5.1227155640578115E-2</v>
      </c>
      <c r="AH140" s="214">
        <f t="shared" si="65"/>
        <v>2.8860000000000005E-3</v>
      </c>
      <c r="AI140" s="214">
        <f t="shared" si="65"/>
        <v>0</v>
      </c>
      <c r="AJ140" s="214">
        <f t="shared" si="65"/>
        <v>4.0140000000000002E-3</v>
      </c>
      <c r="AK140" s="214">
        <f t="shared" si="65"/>
        <v>0</v>
      </c>
      <c r="AL140" s="214">
        <f t="shared" si="65"/>
        <v>3.4164E-3</v>
      </c>
      <c r="AM140" s="214">
        <f t="shared" si="65"/>
        <v>4.1580000000000002E-3</v>
      </c>
      <c r="AN140" s="214">
        <f t="shared" si="65"/>
        <v>7.3764E-3</v>
      </c>
      <c r="AO140" s="214">
        <f t="shared" si="65"/>
        <v>5.8246800000000005E-3</v>
      </c>
      <c r="AP140" s="214">
        <f t="shared" si="65"/>
        <v>7.0854654317544619E-2</v>
      </c>
      <c r="AQ140" s="214">
        <f t="shared" si="65"/>
        <v>0</v>
      </c>
      <c r="AR140" s="214">
        <f t="shared" si="65"/>
        <v>7.4271599999999995E-3</v>
      </c>
      <c r="AS140" s="214">
        <f t="shared" si="65"/>
        <v>3.5639999999999999E-3</v>
      </c>
      <c r="AT140" s="214">
        <f t="shared" si="65"/>
        <v>3.4619999999999998E-3</v>
      </c>
      <c r="AU140" s="214">
        <f t="shared" si="65"/>
        <v>6.7080000000000004E-3</v>
      </c>
      <c r="AV140" s="214">
        <f t="shared" si="65"/>
        <v>6.6600000000000001E-3</v>
      </c>
      <c r="AW140" s="214">
        <f t="shared" si="65"/>
        <v>8.4180000000000001E-3</v>
      </c>
      <c r="AX140" s="214">
        <f t="shared" si="69"/>
        <v>5.9514622494419619E-2</v>
      </c>
      <c r="AY140" s="214">
        <f t="shared" si="69"/>
        <v>1.1856E-2</v>
      </c>
      <c r="AZ140" s="214">
        <f t="shared" si="69"/>
        <v>1.2239999999999999E-2</v>
      </c>
      <c r="BA140" s="214">
        <f t="shared" si="69"/>
        <v>6.6143218759999983E-2</v>
      </c>
      <c r="BB140" s="214">
        <f t="shared" si="69"/>
        <v>0.11023919535987103</v>
      </c>
      <c r="BC140" s="214">
        <f t="shared" si="69"/>
        <v>2.9907444694419635E-2</v>
      </c>
      <c r="BD140" s="214">
        <f t="shared" si="69"/>
        <v>0.19817377141515891</v>
      </c>
      <c r="BE140" s="214">
        <f t="shared" si="69"/>
        <v>3.1716000000000005E-3</v>
      </c>
      <c r="BF140" s="214">
        <f t="shared" si="69"/>
        <v>1.8636E-2</v>
      </c>
      <c r="BG140" s="214">
        <f t="shared" si="69"/>
        <v>1.3846153846153847E-2</v>
      </c>
      <c r="BH140" s="214">
        <f t="shared" si="69"/>
        <v>2.3538000000000003E-2</v>
      </c>
      <c r="BI140" s="214">
        <f t="shared" si="69"/>
        <v>0</v>
      </c>
      <c r="BJ140" s="214">
        <f t="shared" si="69"/>
        <v>2.0712000000000001E-2</v>
      </c>
      <c r="BK140" s="214">
        <f t="shared" si="69"/>
        <v>9.6360000000000022E-3</v>
      </c>
      <c r="BL140" s="214">
        <f t="shared" si="69"/>
        <v>1.1201448960000001E-2</v>
      </c>
      <c r="BM140" s="214">
        <f t="shared" si="64"/>
        <v>7.3300851937499981E-2</v>
      </c>
      <c r="BN140" s="214">
        <f t="shared" si="64"/>
        <v>9.0274794642857134E-2</v>
      </c>
      <c r="BO140" s="214">
        <f t="shared" si="64"/>
        <v>4.1778000000000003E-2</v>
      </c>
      <c r="BP140" s="214">
        <f t="shared" si="64"/>
        <v>2.9531999999999999E-2</v>
      </c>
      <c r="BQ140" s="214">
        <f t="shared" si="64"/>
        <v>4.1460000000000004E-2</v>
      </c>
      <c r="BR140" s="214">
        <f t="shared" si="64"/>
        <v>3.01084E-2</v>
      </c>
      <c r="BS140" s="214">
        <f t="shared" si="64"/>
        <v>0</v>
      </c>
      <c r="BT140" s="214">
        <f t="shared" si="64"/>
        <v>0</v>
      </c>
      <c r="BU140" s="214">
        <f t="shared" si="66"/>
        <v>0</v>
      </c>
      <c r="BV140" s="214">
        <f t="shared" si="66"/>
        <v>0</v>
      </c>
      <c r="BW140" s="214">
        <f t="shared" si="66"/>
        <v>0</v>
      </c>
      <c r="BX140" s="214">
        <f t="shared" si="66"/>
        <v>0</v>
      </c>
      <c r="BY140" s="214">
        <f t="shared" si="66"/>
        <v>0</v>
      </c>
      <c r="BZ140" s="214">
        <f t="shared" si="66"/>
        <v>0</v>
      </c>
      <c r="CA140" s="295">
        <f t="shared" si="43"/>
        <v>1.6895321565536094</v>
      </c>
    </row>
    <row r="141" spans="2:79" s="159" customFormat="1" x14ac:dyDescent="0.25">
      <c r="B141" s="257">
        <f t="shared" si="44"/>
        <v>121</v>
      </c>
      <c r="C141" s="255">
        <f t="shared" si="45"/>
        <v>48975</v>
      </c>
      <c r="D141" s="214">
        <f t="shared" si="67"/>
        <v>0.19179272325119992</v>
      </c>
      <c r="E141" s="214">
        <f t="shared" si="67"/>
        <v>6.4489984594237465E-2</v>
      </c>
      <c r="F141" s="214">
        <f t="shared" si="67"/>
        <v>8.2136471716928533E-2</v>
      </c>
      <c r="G141" s="214">
        <f t="shared" si="67"/>
        <v>0</v>
      </c>
      <c r="H141" s="214">
        <f t="shared" si="67"/>
        <v>3.4380000000000001E-3</v>
      </c>
      <c r="I141" s="214">
        <f t="shared" si="67"/>
        <v>5.352E-3</v>
      </c>
      <c r="J141" s="214">
        <f t="shared" si="67"/>
        <v>5.7348E-3</v>
      </c>
      <c r="K141" s="214">
        <f t="shared" si="67"/>
        <v>5.9363999999999997E-3</v>
      </c>
      <c r="L141" s="214">
        <f t="shared" si="67"/>
        <v>3.9779999999999998E-3</v>
      </c>
      <c r="M141" s="214">
        <f t="shared" si="67"/>
        <v>4.9500000000000004E-3</v>
      </c>
      <c r="N141" s="214">
        <f t="shared" si="67"/>
        <v>4.50000036E-3</v>
      </c>
      <c r="O141" s="214">
        <f t="shared" si="67"/>
        <v>4.7340000000000004E-3</v>
      </c>
      <c r="P141" s="214">
        <f t="shared" si="63"/>
        <v>3.3600000000000001E-3</v>
      </c>
      <c r="Q141" s="214">
        <f t="shared" si="63"/>
        <v>1.9068000000000002E-2</v>
      </c>
      <c r="R141" s="214">
        <f t="shared" si="63"/>
        <v>9.0767999999999995E-3</v>
      </c>
      <c r="S141" s="214">
        <f t="shared" si="63"/>
        <v>1.82988E-2</v>
      </c>
      <c r="T141" s="214">
        <f t="shared" si="63"/>
        <v>1.0198199999999999E-2</v>
      </c>
      <c r="U141" s="214">
        <f t="shared" si="63"/>
        <v>1.1309100000000001E-2</v>
      </c>
      <c r="V141" s="214">
        <f t="shared" si="63"/>
        <v>3.0287999999999999E-3</v>
      </c>
      <c r="W141" s="214">
        <f t="shared" si="68"/>
        <v>3.1740000000000002E-3</v>
      </c>
      <c r="X141" s="214">
        <f t="shared" si="68"/>
        <v>3.1380000000000002E-3</v>
      </c>
      <c r="Y141" s="214">
        <f t="shared" si="68"/>
        <v>2.4510000000000001E-3</v>
      </c>
      <c r="Z141" s="214">
        <f t="shared" si="68"/>
        <v>5.2620000000000002E-3</v>
      </c>
      <c r="AA141" s="214">
        <f t="shared" si="68"/>
        <v>4.4999999999999997E-3</v>
      </c>
      <c r="AB141" s="214">
        <f t="shared" si="68"/>
        <v>4.5684000000000002E-3</v>
      </c>
      <c r="AC141" s="214">
        <f t="shared" si="68"/>
        <v>2.8080000000000002E-3</v>
      </c>
      <c r="AD141" s="214">
        <f t="shared" si="68"/>
        <v>1.5780000000000002E-3</v>
      </c>
      <c r="AE141" s="214">
        <f t="shared" si="68"/>
        <v>7.5389621662499989E-2</v>
      </c>
      <c r="AF141" s="214">
        <f t="shared" si="68"/>
        <v>5.4015102900240426E-2</v>
      </c>
      <c r="AG141" s="214">
        <f t="shared" si="65"/>
        <v>5.1227155640578115E-2</v>
      </c>
      <c r="AH141" s="214">
        <f t="shared" si="65"/>
        <v>2.8860000000000005E-3</v>
      </c>
      <c r="AI141" s="214">
        <f t="shared" si="65"/>
        <v>0</v>
      </c>
      <c r="AJ141" s="214">
        <f t="shared" si="65"/>
        <v>4.0140000000000002E-3</v>
      </c>
      <c r="AK141" s="214">
        <f t="shared" si="65"/>
        <v>0</v>
      </c>
      <c r="AL141" s="214">
        <f t="shared" si="65"/>
        <v>3.4164E-3</v>
      </c>
      <c r="AM141" s="214">
        <f t="shared" si="65"/>
        <v>4.1580000000000002E-3</v>
      </c>
      <c r="AN141" s="214">
        <f t="shared" si="65"/>
        <v>7.3764E-3</v>
      </c>
      <c r="AO141" s="214">
        <f t="shared" si="65"/>
        <v>5.8246800000000005E-3</v>
      </c>
      <c r="AP141" s="214">
        <f t="shared" si="65"/>
        <v>7.0854654317544619E-2</v>
      </c>
      <c r="AQ141" s="214">
        <f t="shared" si="65"/>
        <v>0</v>
      </c>
      <c r="AR141" s="214">
        <f t="shared" si="65"/>
        <v>7.4271599999999995E-3</v>
      </c>
      <c r="AS141" s="214">
        <f t="shared" si="65"/>
        <v>3.5639999999999999E-3</v>
      </c>
      <c r="AT141" s="214">
        <f t="shared" si="65"/>
        <v>3.4619999999999998E-3</v>
      </c>
      <c r="AU141" s="214">
        <f t="shared" si="65"/>
        <v>6.7080000000000004E-3</v>
      </c>
      <c r="AV141" s="214">
        <f t="shared" si="65"/>
        <v>6.6600000000000001E-3</v>
      </c>
      <c r="AW141" s="214">
        <f t="shared" si="65"/>
        <v>8.4180000000000001E-3</v>
      </c>
      <c r="AX141" s="214">
        <f t="shared" si="69"/>
        <v>5.9514622494419619E-2</v>
      </c>
      <c r="AY141" s="214">
        <f t="shared" si="69"/>
        <v>1.1856E-2</v>
      </c>
      <c r="AZ141" s="214">
        <f t="shared" si="69"/>
        <v>1.2239999999999999E-2</v>
      </c>
      <c r="BA141" s="214">
        <f t="shared" si="69"/>
        <v>7.6064701573999971E-2</v>
      </c>
      <c r="BB141" s="214">
        <f t="shared" si="69"/>
        <v>0.11023919535987103</v>
      </c>
      <c r="BC141" s="214">
        <f t="shared" si="69"/>
        <v>2.9907444694419635E-2</v>
      </c>
      <c r="BD141" s="214">
        <f t="shared" si="69"/>
        <v>0.19817377141515891</v>
      </c>
      <c r="BE141" s="214">
        <f t="shared" si="69"/>
        <v>3.1716000000000005E-3</v>
      </c>
      <c r="BF141" s="214">
        <f t="shared" si="69"/>
        <v>1.8636E-2</v>
      </c>
      <c r="BG141" s="214">
        <f t="shared" si="69"/>
        <v>1.3846153846153847E-2</v>
      </c>
      <c r="BH141" s="214">
        <f t="shared" si="69"/>
        <v>2.3538000000000003E-2</v>
      </c>
      <c r="BI141" s="214">
        <f t="shared" si="69"/>
        <v>0</v>
      </c>
      <c r="BJ141" s="214">
        <f t="shared" si="69"/>
        <v>2.0712000000000001E-2</v>
      </c>
      <c r="BK141" s="214">
        <f t="shared" si="69"/>
        <v>9.6360000000000022E-3</v>
      </c>
      <c r="BL141" s="214">
        <f t="shared" si="69"/>
        <v>1.1201448960000001E-2</v>
      </c>
      <c r="BM141" s="214">
        <f t="shared" si="64"/>
        <v>7.3300851937499981E-2</v>
      </c>
      <c r="BN141" s="214">
        <f t="shared" si="64"/>
        <v>9.0274794642857134E-2</v>
      </c>
      <c r="BO141" s="214">
        <f t="shared" si="64"/>
        <v>4.1778000000000003E-2</v>
      </c>
      <c r="BP141" s="214">
        <f t="shared" si="64"/>
        <v>2.9531999999999999E-2</v>
      </c>
      <c r="BQ141" s="214">
        <f t="shared" si="64"/>
        <v>4.1460000000000004E-2</v>
      </c>
      <c r="BR141" s="214">
        <f t="shared" si="64"/>
        <v>3.01084E-2</v>
      </c>
      <c r="BS141" s="214">
        <f t="shared" si="64"/>
        <v>0</v>
      </c>
      <c r="BT141" s="214">
        <f t="shared" si="64"/>
        <v>0</v>
      </c>
      <c r="BU141" s="214">
        <f t="shared" si="66"/>
        <v>0</v>
      </c>
      <c r="BV141" s="214">
        <f t="shared" si="66"/>
        <v>0</v>
      </c>
      <c r="BW141" s="214">
        <f t="shared" si="66"/>
        <v>0</v>
      </c>
      <c r="BX141" s="214">
        <f t="shared" si="66"/>
        <v>0</v>
      </c>
      <c r="BY141" s="214">
        <f t="shared" si="66"/>
        <v>0</v>
      </c>
      <c r="BZ141" s="214">
        <f t="shared" si="66"/>
        <v>0</v>
      </c>
      <c r="CA141" s="295">
        <f t="shared" si="43"/>
        <v>1.6994536393676096</v>
      </c>
    </row>
    <row r="142" spans="2:79" s="159" customFormat="1" x14ac:dyDescent="0.25">
      <c r="B142" s="257">
        <f t="shared" si="44"/>
        <v>122</v>
      </c>
      <c r="C142" s="255">
        <f t="shared" si="45"/>
        <v>49003</v>
      </c>
      <c r="D142" s="214">
        <f t="shared" si="67"/>
        <v>0.19179272325119992</v>
      </c>
      <c r="E142" s="214">
        <f t="shared" si="67"/>
        <v>6.4489984594237465E-2</v>
      </c>
      <c r="F142" s="214">
        <f t="shared" si="67"/>
        <v>8.2136471716928533E-2</v>
      </c>
      <c r="G142" s="214">
        <f t="shared" si="67"/>
        <v>0</v>
      </c>
      <c r="H142" s="214">
        <f t="shared" si="67"/>
        <v>3.4380000000000001E-3</v>
      </c>
      <c r="I142" s="214">
        <f t="shared" si="67"/>
        <v>5.352E-3</v>
      </c>
      <c r="J142" s="214">
        <f t="shared" si="67"/>
        <v>5.7348E-3</v>
      </c>
      <c r="K142" s="214">
        <f t="shared" si="67"/>
        <v>5.9363999999999997E-3</v>
      </c>
      <c r="L142" s="214">
        <f t="shared" si="67"/>
        <v>3.9779999999999998E-3</v>
      </c>
      <c r="M142" s="214">
        <f t="shared" si="67"/>
        <v>4.9500000000000004E-3</v>
      </c>
      <c r="N142" s="214">
        <f t="shared" si="67"/>
        <v>4.50000036E-3</v>
      </c>
      <c r="O142" s="214">
        <f t="shared" si="67"/>
        <v>4.7340000000000004E-3</v>
      </c>
      <c r="P142" s="214">
        <f t="shared" si="63"/>
        <v>3.3600000000000001E-3</v>
      </c>
      <c r="Q142" s="214">
        <f t="shared" si="63"/>
        <v>1.9068000000000002E-2</v>
      </c>
      <c r="R142" s="214">
        <f t="shared" si="63"/>
        <v>9.0767999999999995E-3</v>
      </c>
      <c r="S142" s="214">
        <f t="shared" si="63"/>
        <v>1.82988E-2</v>
      </c>
      <c r="T142" s="214">
        <f t="shared" si="63"/>
        <v>1.0198199999999999E-2</v>
      </c>
      <c r="U142" s="214">
        <f t="shared" si="63"/>
        <v>1.1309100000000001E-2</v>
      </c>
      <c r="V142" s="214">
        <f t="shared" si="63"/>
        <v>3.0287999999999999E-3</v>
      </c>
      <c r="W142" s="214">
        <f t="shared" si="68"/>
        <v>3.1740000000000002E-3</v>
      </c>
      <c r="X142" s="214">
        <f t="shared" si="68"/>
        <v>3.1380000000000002E-3</v>
      </c>
      <c r="Y142" s="214">
        <f t="shared" si="68"/>
        <v>2.4510000000000001E-3</v>
      </c>
      <c r="Z142" s="214">
        <f t="shared" si="68"/>
        <v>5.2620000000000002E-3</v>
      </c>
      <c r="AA142" s="214">
        <f t="shared" si="68"/>
        <v>4.4999999999999997E-3</v>
      </c>
      <c r="AB142" s="214">
        <f t="shared" si="68"/>
        <v>4.5684000000000002E-3</v>
      </c>
      <c r="AC142" s="214">
        <f t="shared" si="68"/>
        <v>2.8080000000000002E-3</v>
      </c>
      <c r="AD142" s="214">
        <f t="shared" si="68"/>
        <v>1.5780000000000002E-3</v>
      </c>
      <c r="AE142" s="214">
        <f t="shared" si="68"/>
        <v>7.5389621662499989E-2</v>
      </c>
      <c r="AF142" s="214">
        <f t="shared" si="68"/>
        <v>5.4015102900240426E-2</v>
      </c>
      <c r="AG142" s="214">
        <f t="shared" si="65"/>
        <v>5.1227155640578115E-2</v>
      </c>
      <c r="AH142" s="214">
        <f t="shared" si="65"/>
        <v>2.8860000000000005E-3</v>
      </c>
      <c r="AI142" s="214">
        <f t="shared" si="65"/>
        <v>0</v>
      </c>
      <c r="AJ142" s="214">
        <f t="shared" si="65"/>
        <v>4.0140000000000002E-3</v>
      </c>
      <c r="AK142" s="214">
        <f t="shared" si="65"/>
        <v>0</v>
      </c>
      <c r="AL142" s="214">
        <f t="shared" si="65"/>
        <v>3.4164E-3</v>
      </c>
      <c r="AM142" s="214">
        <f t="shared" si="65"/>
        <v>4.1580000000000002E-3</v>
      </c>
      <c r="AN142" s="214">
        <f t="shared" si="65"/>
        <v>7.3764E-3</v>
      </c>
      <c r="AO142" s="214">
        <f t="shared" si="65"/>
        <v>5.8246800000000005E-3</v>
      </c>
      <c r="AP142" s="214">
        <f t="shared" si="65"/>
        <v>7.0854654317544619E-2</v>
      </c>
      <c r="AQ142" s="214">
        <f t="shared" si="65"/>
        <v>0</v>
      </c>
      <c r="AR142" s="214">
        <f t="shared" si="65"/>
        <v>7.4271599999999995E-3</v>
      </c>
      <c r="AS142" s="214">
        <f t="shared" si="65"/>
        <v>3.5639999999999999E-3</v>
      </c>
      <c r="AT142" s="214">
        <f t="shared" si="65"/>
        <v>3.4619999999999998E-3</v>
      </c>
      <c r="AU142" s="214">
        <f t="shared" si="65"/>
        <v>6.7080000000000004E-3</v>
      </c>
      <c r="AV142" s="214">
        <f t="shared" si="65"/>
        <v>6.6600000000000001E-3</v>
      </c>
      <c r="AW142" s="214">
        <f t="shared" si="65"/>
        <v>8.4180000000000001E-3</v>
      </c>
      <c r="AX142" s="214">
        <f t="shared" si="69"/>
        <v>5.9514622494419619E-2</v>
      </c>
      <c r="AY142" s="214">
        <f t="shared" si="69"/>
        <v>1.1856E-2</v>
      </c>
      <c r="AZ142" s="214">
        <f t="shared" si="69"/>
        <v>1.2239999999999999E-2</v>
      </c>
      <c r="BA142" s="214">
        <f t="shared" si="69"/>
        <v>7.6064701573999971E-2</v>
      </c>
      <c r="BB142" s="214">
        <f t="shared" si="69"/>
        <v>0.11023919535987103</v>
      </c>
      <c r="BC142" s="214">
        <f t="shared" si="69"/>
        <v>2.9907444694419635E-2</v>
      </c>
      <c r="BD142" s="214">
        <f t="shared" si="69"/>
        <v>0.19817377141515891</v>
      </c>
      <c r="BE142" s="214">
        <f t="shared" si="69"/>
        <v>3.1716000000000005E-3</v>
      </c>
      <c r="BF142" s="214">
        <f t="shared" si="69"/>
        <v>1.8636E-2</v>
      </c>
      <c r="BG142" s="214">
        <f t="shared" si="69"/>
        <v>1.3846153846153847E-2</v>
      </c>
      <c r="BH142" s="214">
        <f t="shared" si="69"/>
        <v>2.3538000000000003E-2</v>
      </c>
      <c r="BI142" s="214">
        <f t="shared" si="69"/>
        <v>0</v>
      </c>
      <c r="BJ142" s="214">
        <f t="shared" si="69"/>
        <v>2.0712000000000001E-2</v>
      </c>
      <c r="BK142" s="214">
        <f t="shared" si="69"/>
        <v>9.6360000000000022E-3</v>
      </c>
      <c r="BL142" s="214">
        <f t="shared" si="69"/>
        <v>1.1201448960000001E-2</v>
      </c>
      <c r="BM142" s="214">
        <f t="shared" si="64"/>
        <v>7.3300851937499981E-2</v>
      </c>
      <c r="BN142" s="214">
        <f t="shared" si="64"/>
        <v>9.0274794642857134E-2</v>
      </c>
      <c r="BO142" s="214">
        <f t="shared" si="64"/>
        <v>4.1778000000000003E-2</v>
      </c>
      <c r="BP142" s="214">
        <f t="shared" si="64"/>
        <v>2.9531999999999999E-2</v>
      </c>
      <c r="BQ142" s="214">
        <f t="shared" si="64"/>
        <v>4.1460000000000004E-2</v>
      </c>
      <c r="BR142" s="214">
        <f t="shared" si="64"/>
        <v>3.01084E-2</v>
      </c>
      <c r="BS142" s="214">
        <f t="shared" si="64"/>
        <v>0</v>
      </c>
      <c r="BT142" s="214">
        <f t="shared" si="64"/>
        <v>0</v>
      </c>
      <c r="BU142" s="214">
        <f t="shared" si="66"/>
        <v>0</v>
      </c>
      <c r="BV142" s="214">
        <f t="shared" si="66"/>
        <v>0</v>
      </c>
      <c r="BW142" s="214">
        <f t="shared" si="66"/>
        <v>0</v>
      </c>
      <c r="BX142" s="214">
        <f t="shared" si="66"/>
        <v>0</v>
      </c>
      <c r="BY142" s="214">
        <f t="shared" si="66"/>
        <v>0</v>
      </c>
      <c r="BZ142" s="214">
        <f t="shared" si="66"/>
        <v>0</v>
      </c>
      <c r="CA142" s="295">
        <f t="shared" si="43"/>
        <v>1.6994536393676096</v>
      </c>
    </row>
    <row r="143" spans="2:79" s="159" customFormat="1" x14ac:dyDescent="0.25">
      <c r="B143" s="257">
        <f t="shared" si="44"/>
        <v>123</v>
      </c>
      <c r="C143" s="255">
        <f t="shared" si="45"/>
        <v>49034</v>
      </c>
      <c r="D143" s="214">
        <f t="shared" si="67"/>
        <v>0.19179272325119992</v>
      </c>
      <c r="E143" s="214">
        <f t="shared" si="67"/>
        <v>6.4489984594237465E-2</v>
      </c>
      <c r="F143" s="214">
        <f t="shared" si="67"/>
        <v>9.44569424744678E-2</v>
      </c>
      <c r="G143" s="214">
        <f t="shared" si="67"/>
        <v>0</v>
      </c>
      <c r="H143" s="214">
        <f t="shared" si="67"/>
        <v>3.4380000000000001E-3</v>
      </c>
      <c r="I143" s="214">
        <f t="shared" si="67"/>
        <v>5.352E-3</v>
      </c>
      <c r="J143" s="214">
        <f t="shared" si="67"/>
        <v>5.7348E-3</v>
      </c>
      <c r="K143" s="214">
        <f t="shared" si="67"/>
        <v>5.9363999999999997E-3</v>
      </c>
      <c r="L143" s="214">
        <f t="shared" si="67"/>
        <v>3.9779999999999998E-3</v>
      </c>
      <c r="M143" s="214">
        <f t="shared" si="67"/>
        <v>4.9500000000000004E-3</v>
      </c>
      <c r="N143" s="214">
        <f t="shared" si="67"/>
        <v>4.50000036E-3</v>
      </c>
      <c r="O143" s="214">
        <f t="shared" si="67"/>
        <v>4.7340000000000004E-3</v>
      </c>
      <c r="P143" s="214">
        <f t="shared" si="67"/>
        <v>3.3600000000000001E-3</v>
      </c>
      <c r="Q143" s="214">
        <f t="shared" si="67"/>
        <v>1.9068000000000002E-2</v>
      </c>
      <c r="R143" s="214">
        <f t="shared" si="67"/>
        <v>9.0767999999999995E-3</v>
      </c>
      <c r="S143" s="214">
        <f t="shared" si="67"/>
        <v>1.82988E-2</v>
      </c>
      <c r="T143" s="214">
        <f t="shared" ref="P143:AE158" si="70">IF(AND(MONTH($C143)-MONTH(T$5)=0,MOD((YEAR(T$5)-YEAR($C143)),3)=0),T142*(1+T$15),T142)</f>
        <v>1.0198199999999999E-2</v>
      </c>
      <c r="U143" s="214">
        <f t="shared" si="70"/>
        <v>1.1309100000000001E-2</v>
      </c>
      <c r="V143" s="214">
        <f t="shared" si="70"/>
        <v>3.0287999999999999E-3</v>
      </c>
      <c r="W143" s="214">
        <f t="shared" si="68"/>
        <v>3.1740000000000002E-3</v>
      </c>
      <c r="X143" s="214">
        <f t="shared" si="68"/>
        <v>3.1380000000000002E-3</v>
      </c>
      <c r="Y143" s="214">
        <f t="shared" si="68"/>
        <v>2.4510000000000001E-3</v>
      </c>
      <c r="Z143" s="214">
        <f t="shared" si="68"/>
        <v>5.2620000000000002E-3</v>
      </c>
      <c r="AA143" s="214">
        <f t="shared" si="68"/>
        <v>4.4999999999999997E-3</v>
      </c>
      <c r="AB143" s="214">
        <f t="shared" si="68"/>
        <v>4.5684000000000002E-3</v>
      </c>
      <c r="AC143" s="214">
        <f t="shared" si="68"/>
        <v>2.8080000000000002E-3</v>
      </c>
      <c r="AD143" s="214">
        <f t="shared" si="68"/>
        <v>1.5780000000000002E-3</v>
      </c>
      <c r="AE143" s="214">
        <f t="shared" si="68"/>
        <v>7.5389621662499989E-2</v>
      </c>
      <c r="AF143" s="214">
        <f t="shared" si="68"/>
        <v>5.4015102900240426E-2</v>
      </c>
      <c r="AG143" s="214">
        <f t="shared" si="65"/>
        <v>5.1227155640578115E-2</v>
      </c>
      <c r="AH143" s="214">
        <f t="shared" si="65"/>
        <v>2.8860000000000005E-3</v>
      </c>
      <c r="AI143" s="214">
        <f t="shared" si="65"/>
        <v>0</v>
      </c>
      <c r="AJ143" s="214">
        <f t="shared" si="65"/>
        <v>4.0140000000000002E-3</v>
      </c>
      <c r="AK143" s="214">
        <f t="shared" si="65"/>
        <v>0</v>
      </c>
      <c r="AL143" s="214">
        <f t="shared" si="65"/>
        <v>3.4164E-3</v>
      </c>
      <c r="AM143" s="214">
        <f t="shared" si="65"/>
        <v>4.1580000000000002E-3</v>
      </c>
      <c r="AN143" s="214">
        <f t="shared" si="65"/>
        <v>7.3764E-3</v>
      </c>
      <c r="AO143" s="214">
        <f t="shared" si="65"/>
        <v>5.8246800000000005E-3</v>
      </c>
      <c r="AP143" s="214">
        <f t="shared" si="65"/>
        <v>7.0854654317544619E-2</v>
      </c>
      <c r="AQ143" s="214">
        <f t="shared" si="65"/>
        <v>0</v>
      </c>
      <c r="AR143" s="214">
        <f t="shared" si="65"/>
        <v>7.4271599999999995E-3</v>
      </c>
      <c r="AS143" s="214">
        <f t="shared" si="65"/>
        <v>3.5639999999999999E-3</v>
      </c>
      <c r="AT143" s="214">
        <f t="shared" si="65"/>
        <v>3.4619999999999998E-3</v>
      </c>
      <c r="AU143" s="214">
        <f t="shared" si="65"/>
        <v>6.7080000000000004E-3</v>
      </c>
      <c r="AV143" s="214">
        <f t="shared" si="65"/>
        <v>6.6600000000000001E-3</v>
      </c>
      <c r="AW143" s="214">
        <f t="shared" si="65"/>
        <v>8.4180000000000001E-3</v>
      </c>
      <c r="AX143" s="214">
        <f t="shared" si="69"/>
        <v>5.9514622494419619E-2</v>
      </c>
      <c r="AY143" s="214">
        <f t="shared" si="69"/>
        <v>1.1856E-2</v>
      </c>
      <c r="AZ143" s="214">
        <f t="shared" si="69"/>
        <v>1.2239999999999999E-2</v>
      </c>
      <c r="BA143" s="214">
        <f t="shared" si="69"/>
        <v>7.6064701573999971E-2</v>
      </c>
      <c r="BB143" s="214">
        <f t="shared" si="69"/>
        <v>0.11023919535987103</v>
      </c>
      <c r="BC143" s="214">
        <f t="shared" si="69"/>
        <v>2.9907444694419635E-2</v>
      </c>
      <c r="BD143" s="214">
        <f t="shared" si="69"/>
        <v>0.19817377141515891</v>
      </c>
      <c r="BE143" s="214">
        <f t="shared" si="69"/>
        <v>3.1716000000000005E-3</v>
      </c>
      <c r="BF143" s="214">
        <f t="shared" si="69"/>
        <v>1.8636E-2</v>
      </c>
      <c r="BG143" s="214">
        <f t="shared" si="69"/>
        <v>1.3846153846153847E-2</v>
      </c>
      <c r="BH143" s="214">
        <f t="shared" si="69"/>
        <v>2.3538000000000003E-2</v>
      </c>
      <c r="BI143" s="214">
        <f t="shared" si="69"/>
        <v>0</v>
      </c>
      <c r="BJ143" s="214">
        <f t="shared" si="69"/>
        <v>2.0712000000000001E-2</v>
      </c>
      <c r="BK143" s="214">
        <f t="shared" si="69"/>
        <v>9.6360000000000022E-3</v>
      </c>
      <c r="BL143" s="214">
        <f t="shared" si="69"/>
        <v>1.1201448960000001E-2</v>
      </c>
      <c r="BM143" s="214">
        <f t="shared" si="64"/>
        <v>7.3300851937499981E-2</v>
      </c>
      <c r="BN143" s="214">
        <f t="shared" si="64"/>
        <v>9.0274794642857134E-2</v>
      </c>
      <c r="BO143" s="214">
        <f t="shared" si="64"/>
        <v>4.1778000000000003E-2</v>
      </c>
      <c r="BP143" s="214">
        <f t="shared" si="64"/>
        <v>2.9531999999999999E-2</v>
      </c>
      <c r="BQ143" s="214">
        <f t="shared" si="64"/>
        <v>4.1460000000000004E-2</v>
      </c>
      <c r="BR143" s="214">
        <f t="shared" si="64"/>
        <v>3.01084E-2</v>
      </c>
      <c r="BS143" s="214">
        <f t="shared" si="64"/>
        <v>0</v>
      </c>
      <c r="BT143" s="214">
        <f t="shared" si="64"/>
        <v>0</v>
      </c>
      <c r="BU143" s="214">
        <f t="shared" si="66"/>
        <v>0</v>
      </c>
      <c r="BV143" s="214">
        <f t="shared" si="66"/>
        <v>0</v>
      </c>
      <c r="BW143" s="214">
        <f t="shared" si="66"/>
        <v>0</v>
      </c>
      <c r="BX143" s="214">
        <f t="shared" si="66"/>
        <v>0</v>
      </c>
      <c r="BY143" s="214">
        <f t="shared" si="66"/>
        <v>0</v>
      </c>
      <c r="BZ143" s="214">
        <f t="shared" si="66"/>
        <v>0</v>
      </c>
      <c r="CA143" s="295">
        <f t="shared" si="43"/>
        <v>1.7117741101251487</v>
      </c>
    </row>
    <row r="144" spans="2:79" s="159" customFormat="1" x14ac:dyDescent="0.25">
      <c r="B144" s="257">
        <f t="shared" si="44"/>
        <v>124</v>
      </c>
      <c r="C144" s="255">
        <f t="shared" si="45"/>
        <v>49064</v>
      </c>
      <c r="D144" s="214">
        <f t="shared" si="67"/>
        <v>0.19179272325119992</v>
      </c>
      <c r="E144" s="214">
        <f t="shared" si="67"/>
        <v>6.4489984594237465E-2</v>
      </c>
      <c r="F144" s="214">
        <f t="shared" si="67"/>
        <v>9.44569424744678E-2</v>
      </c>
      <c r="G144" s="214">
        <f t="shared" si="67"/>
        <v>0</v>
      </c>
      <c r="H144" s="214">
        <f t="shared" si="67"/>
        <v>3.4380000000000001E-3</v>
      </c>
      <c r="I144" s="214">
        <f t="shared" si="67"/>
        <v>5.352E-3</v>
      </c>
      <c r="J144" s="214">
        <f t="shared" si="67"/>
        <v>5.7348E-3</v>
      </c>
      <c r="K144" s="214">
        <f t="shared" si="67"/>
        <v>5.9363999999999997E-3</v>
      </c>
      <c r="L144" s="214">
        <f t="shared" si="67"/>
        <v>3.9779999999999998E-3</v>
      </c>
      <c r="M144" s="214">
        <f t="shared" si="67"/>
        <v>4.9500000000000004E-3</v>
      </c>
      <c r="N144" s="214">
        <f t="shared" si="67"/>
        <v>4.50000036E-3</v>
      </c>
      <c r="O144" s="214">
        <f t="shared" si="67"/>
        <v>4.7340000000000004E-3</v>
      </c>
      <c r="P144" s="214">
        <f t="shared" si="70"/>
        <v>3.3600000000000001E-3</v>
      </c>
      <c r="Q144" s="214">
        <f t="shared" si="70"/>
        <v>1.9068000000000002E-2</v>
      </c>
      <c r="R144" s="214">
        <f t="shared" si="70"/>
        <v>9.0767999999999995E-3</v>
      </c>
      <c r="S144" s="214">
        <f t="shared" si="70"/>
        <v>1.82988E-2</v>
      </c>
      <c r="T144" s="214">
        <f t="shared" si="70"/>
        <v>1.0198199999999999E-2</v>
      </c>
      <c r="U144" s="214">
        <f t="shared" si="70"/>
        <v>1.1309100000000001E-2</v>
      </c>
      <c r="V144" s="214">
        <f t="shared" si="70"/>
        <v>3.0287999999999999E-3</v>
      </c>
      <c r="W144" s="214">
        <f t="shared" si="68"/>
        <v>3.1740000000000002E-3</v>
      </c>
      <c r="X144" s="214">
        <f t="shared" si="68"/>
        <v>3.1380000000000002E-3</v>
      </c>
      <c r="Y144" s="214">
        <f t="shared" si="68"/>
        <v>2.4510000000000001E-3</v>
      </c>
      <c r="Z144" s="214">
        <f t="shared" si="68"/>
        <v>5.2620000000000002E-3</v>
      </c>
      <c r="AA144" s="214">
        <f t="shared" si="68"/>
        <v>4.4999999999999997E-3</v>
      </c>
      <c r="AB144" s="214">
        <f t="shared" si="68"/>
        <v>4.5684000000000002E-3</v>
      </c>
      <c r="AC144" s="214">
        <f t="shared" si="68"/>
        <v>2.8080000000000002E-3</v>
      </c>
      <c r="AD144" s="214">
        <f t="shared" si="68"/>
        <v>1.5780000000000002E-3</v>
      </c>
      <c r="AE144" s="214">
        <f t="shared" si="68"/>
        <v>7.5389621662499989E-2</v>
      </c>
      <c r="AF144" s="214">
        <f t="shared" si="68"/>
        <v>5.4015102900240426E-2</v>
      </c>
      <c r="AG144" s="214">
        <f t="shared" si="65"/>
        <v>5.1227155640578115E-2</v>
      </c>
      <c r="AH144" s="214">
        <f t="shared" si="65"/>
        <v>2.8860000000000005E-3</v>
      </c>
      <c r="AI144" s="214">
        <f t="shared" si="65"/>
        <v>0</v>
      </c>
      <c r="AJ144" s="214">
        <f t="shared" si="65"/>
        <v>4.0140000000000002E-3</v>
      </c>
      <c r="AK144" s="214">
        <f t="shared" si="65"/>
        <v>0</v>
      </c>
      <c r="AL144" s="214">
        <f t="shared" si="65"/>
        <v>3.4164E-3</v>
      </c>
      <c r="AM144" s="214">
        <f t="shared" si="65"/>
        <v>4.1580000000000002E-3</v>
      </c>
      <c r="AN144" s="214">
        <f t="shared" si="65"/>
        <v>7.3764E-3</v>
      </c>
      <c r="AO144" s="214">
        <f t="shared" si="65"/>
        <v>5.8246800000000005E-3</v>
      </c>
      <c r="AP144" s="214">
        <f t="shared" si="65"/>
        <v>7.0854654317544619E-2</v>
      </c>
      <c r="AQ144" s="214">
        <f t="shared" si="65"/>
        <v>0</v>
      </c>
      <c r="AR144" s="214">
        <f t="shared" si="65"/>
        <v>7.4271599999999995E-3</v>
      </c>
      <c r="AS144" s="214">
        <f t="shared" si="65"/>
        <v>3.5639999999999999E-3</v>
      </c>
      <c r="AT144" s="214">
        <f t="shared" si="65"/>
        <v>3.4619999999999998E-3</v>
      </c>
      <c r="AU144" s="214">
        <f t="shared" si="65"/>
        <v>6.7080000000000004E-3</v>
      </c>
      <c r="AV144" s="214">
        <f t="shared" si="65"/>
        <v>6.6600000000000001E-3</v>
      </c>
      <c r="AW144" s="214">
        <f t="shared" si="65"/>
        <v>8.4180000000000001E-3</v>
      </c>
      <c r="AX144" s="214">
        <f t="shared" si="69"/>
        <v>5.9514622494419619E-2</v>
      </c>
      <c r="AY144" s="214">
        <f t="shared" si="69"/>
        <v>1.1856E-2</v>
      </c>
      <c r="AZ144" s="214">
        <f t="shared" si="69"/>
        <v>1.2239999999999999E-2</v>
      </c>
      <c r="BA144" s="214">
        <f t="shared" si="69"/>
        <v>7.6064701573999971E-2</v>
      </c>
      <c r="BB144" s="214">
        <f t="shared" si="69"/>
        <v>0.11023919535987103</v>
      </c>
      <c r="BC144" s="214">
        <f t="shared" si="69"/>
        <v>2.9907444694419635E-2</v>
      </c>
      <c r="BD144" s="214">
        <f t="shared" si="69"/>
        <v>0.22195462398497801</v>
      </c>
      <c r="BE144" s="214">
        <f t="shared" si="69"/>
        <v>3.1716000000000005E-3</v>
      </c>
      <c r="BF144" s="214">
        <f t="shared" si="69"/>
        <v>1.8636E-2</v>
      </c>
      <c r="BG144" s="214">
        <f t="shared" si="69"/>
        <v>1.3846153846153847E-2</v>
      </c>
      <c r="BH144" s="214">
        <f t="shared" si="69"/>
        <v>2.3538000000000003E-2</v>
      </c>
      <c r="BI144" s="214">
        <f t="shared" si="69"/>
        <v>0</v>
      </c>
      <c r="BJ144" s="214">
        <f t="shared" si="69"/>
        <v>2.0712000000000001E-2</v>
      </c>
      <c r="BK144" s="214">
        <f t="shared" si="69"/>
        <v>9.6360000000000022E-3</v>
      </c>
      <c r="BL144" s="214">
        <f t="shared" si="69"/>
        <v>1.1201448960000001E-2</v>
      </c>
      <c r="BM144" s="214">
        <f t="shared" si="69"/>
        <v>8.429597972812497E-2</v>
      </c>
      <c r="BN144" s="214">
        <f t="shared" si="69"/>
        <v>9.0274794642857134E-2</v>
      </c>
      <c r="BO144" s="214">
        <f t="shared" si="69"/>
        <v>4.1778000000000003E-2</v>
      </c>
      <c r="BP144" s="214">
        <f t="shared" si="69"/>
        <v>2.9531999999999999E-2</v>
      </c>
      <c r="BQ144" s="214">
        <f t="shared" si="69"/>
        <v>4.1460000000000004E-2</v>
      </c>
      <c r="BR144" s="214">
        <f t="shared" si="69"/>
        <v>3.01084E-2</v>
      </c>
      <c r="BS144" s="214">
        <f t="shared" si="69"/>
        <v>0</v>
      </c>
      <c r="BT144" s="214">
        <f t="shared" si="69"/>
        <v>0</v>
      </c>
      <c r="BU144" s="214">
        <f t="shared" si="66"/>
        <v>0</v>
      </c>
      <c r="BV144" s="214">
        <f t="shared" si="66"/>
        <v>0</v>
      </c>
      <c r="BW144" s="214">
        <f t="shared" si="66"/>
        <v>0</v>
      </c>
      <c r="BX144" s="214">
        <f t="shared" si="66"/>
        <v>0</v>
      </c>
      <c r="BY144" s="214">
        <f t="shared" si="66"/>
        <v>0</v>
      </c>
      <c r="BZ144" s="214">
        <f t="shared" si="66"/>
        <v>0</v>
      </c>
      <c r="CA144" s="295">
        <f t="shared" si="43"/>
        <v>1.7465500904855928</v>
      </c>
    </row>
    <row r="145" spans="2:79" s="159" customFormat="1" x14ac:dyDescent="0.25">
      <c r="B145" s="257">
        <f t="shared" si="44"/>
        <v>125</v>
      </c>
      <c r="C145" s="255">
        <f t="shared" si="45"/>
        <v>49095</v>
      </c>
      <c r="D145" s="214">
        <f t="shared" si="67"/>
        <v>0.19179272325119992</v>
      </c>
      <c r="E145" s="214">
        <f t="shared" si="67"/>
        <v>6.4489984594237465E-2</v>
      </c>
      <c r="F145" s="214">
        <f t="shared" si="67"/>
        <v>9.44569424744678E-2</v>
      </c>
      <c r="G145" s="214">
        <f t="shared" si="67"/>
        <v>0</v>
      </c>
      <c r="H145" s="214">
        <f t="shared" si="67"/>
        <v>3.4380000000000001E-3</v>
      </c>
      <c r="I145" s="214">
        <f t="shared" si="67"/>
        <v>5.352E-3</v>
      </c>
      <c r="J145" s="214">
        <f t="shared" si="67"/>
        <v>5.7348E-3</v>
      </c>
      <c r="K145" s="214">
        <f t="shared" si="67"/>
        <v>5.9363999999999997E-3</v>
      </c>
      <c r="L145" s="214">
        <f t="shared" si="67"/>
        <v>3.9779999999999998E-3</v>
      </c>
      <c r="M145" s="214">
        <f t="shared" si="67"/>
        <v>4.9500000000000004E-3</v>
      </c>
      <c r="N145" s="214">
        <f t="shared" si="67"/>
        <v>4.50000036E-3</v>
      </c>
      <c r="O145" s="214">
        <f t="shared" si="67"/>
        <v>4.7340000000000004E-3</v>
      </c>
      <c r="P145" s="214">
        <f t="shared" si="70"/>
        <v>3.3600000000000001E-3</v>
      </c>
      <c r="Q145" s="214">
        <f t="shared" si="70"/>
        <v>1.9068000000000002E-2</v>
      </c>
      <c r="R145" s="214">
        <f t="shared" si="70"/>
        <v>9.0767999999999995E-3</v>
      </c>
      <c r="S145" s="214">
        <f t="shared" si="70"/>
        <v>1.82988E-2</v>
      </c>
      <c r="T145" s="214">
        <f t="shared" si="70"/>
        <v>1.0198199999999999E-2</v>
      </c>
      <c r="U145" s="214">
        <f t="shared" si="70"/>
        <v>1.1309100000000001E-2</v>
      </c>
      <c r="V145" s="214">
        <f t="shared" si="70"/>
        <v>3.0287999999999999E-3</v>
      </c>
      <c r="W145" s="214">
        <f t="shared" si="68"/>
        <v>3.1740000000000002E-3</v>
      </c>
      <c r="X145" s="214">
        <f t="shared" si="68"/>
        <v>3.1380000000000002E-3</v>
      </c>
      <c r="Y145" s="214">
        <f t="shared" si="68"/>
        <v>2.4510000000000001E-3</v>
      </c>
      <c r="Z145" s="214">
        <f t="shared" si="68"/>
        <v>5.2620000000000002E-3</v>
      </c>
      <c r="AA145" s="214">
        <f t="shared" si="68"/>
        <v>4.4999999999999997E-3</v>
      </c>
      <c r="AB145" s="214">
        <f t="shared" si="68"/>
        <v>4.5684000000000002E-3</v>
      </c>
      <c r="AC145" s="214">
        <f t="shared" si="68"/>
        <v>2.8080000000000002E-3</v>
      </c>
      <c r="AD145" s="214">
        <f t="shared" si="68"/>
        <v>1.5780000000000002E-3</v>
      </c>
      <c r="AE145" s="214">
        <f t="shared" si="68"/>
        <v>7.5389621662499989E-2</v>
      </c>
      <c r="AF145" s="214">
        <f t="shared" si="68"/>
        <v>5.4015102900240426E-2</v>
      </c>
      <c r="AG145" s="214">
        <f t="shared" si="65"/>
        <v>5.8911228986664829E-2</v>
      </c>
      <c r="AH145" s="214">
        <f t="shared" si="65"/>
        <v>2.8860000000000005E-3</v>
      </c>
      <c r="AI145" s="214">
        <f t="shared" si="65"/>
        <v>0</v>
      </c>
      <c r="AJ145" s="214">
        <f t="shared" si="65"/>
        <v>4.0140000000000002E-3</v>
      </c>
      <c r="AK145" s="214">
        <f t="shared" si="65"/>
        <v>0</v>
      </c>
      <c r="AL145" s="214">
        <f t="shared" si="65"/>
        <v>3.4164E-3</v>
      </c>
      <c r="AM145" s="214">
        <f t="shared" si="65"/>
        <v>4.1580000000000002E-3</v>
      </c>
      <c r="AN145" s="214">
        <f t="shared" si="65"/>
        <v>7.3764E-3</v>
      </c>
      <c r="AO145" s="214">
        <f t="shared" si="65"/>
        <v>5.8246800000000005E-3</v>
      </c>
      <c r="AP145" s="214">
        <f t="shared" si="65"/>
        <v>7.0854654317544619E-2</v>
      </c>
      <c r="AQ145" s="214">
        <f t="shared" si="65"/>
        <v>0</v>
      </c>
      <c r="AR145" s="214">
        <f t="shared" si="65"/>
        <v>7.4271599999999995E-3</v>
      </c>
      <c r="AS145" s="214">
        <f t="shared" si="65"/>
        <v>3.5639999999999999E-3</v>
      </c>
      <c r="AT145" s="214">
        <f t="shared" si="65"/>
        <v>3.4619999999999998E-3</v>
      </c>
      <c r="AU145" s="214">
        <f t="shared" si="65"/>
        <v>6.7080000000000004E-3</v>
      </c>
      <c r="AV145" s="214">
        <f t="shared" si="65"/>
        <v>6.6600000000000001E-3</v>
      </c>
      <c r="AW145" s="214">
        <f t="shared" si="65"/>
        <v>8.4180000000000001E-3</v>
      </c>
      <c r="AX145" s="214">
        <f t="shared" si="69"/>
        <v>5.9514622494419619E-2</v>
      </c>
      <c r="AY145" s="214">
        <f t="shared" si="69"/>
        <v>1.1856E-2</v>
      </c>
      <c r="AZ145" s="214">
        <f t="shared" si="69"/>
        <v>1.2239999999999999E-2</v>
      </c>
      <c r="BA145" s="214">
        <f t="shared" si="69"/>
        <v>7.6064701573999971E-2</v>
      </c>
      <c r="BB145" s="214">
        <f t="shared" si="69"/>
        <v>0.11023919535987103</v>
      </c>
      <c r="BC145" s="214">
        <f t="shared" si="69"/>
        <v>3.439356139858258E-2</v>
      </c>
      <c r="BD145" s="214">
        <f t="shared" si="69"/>
        <v>0.22195462398497801</v>
      </c>
      <c r="BE145" s="214">
        <f t="shared" si="69"/>
        <v>3.1716000000000005E-3</v>
      </c>
      <c r="BF145" s="214">
        <f t="shared" si="69"/>
        <v>1.8636E-2</v>
      </c>
      <c r="BG145" s="214">
        <f t="shared" si="69"/>
        <v>1.3846153846153847E-2</v>
      </c>
      <c r="BH145" s="214">
        <f t="shared" si="69"/>
        <v>2.3538000000000003E-2</v>
      </c>
      <c r="BI145" s="214">
        <f t="shared" si="69"/>
        <v>0</v>
      </c>
      <c r="BJ145" s="214">
        <f t="shared" si="69"/>
        <v>2.0712000000000001E-2</v>
      </c>
      <c r="BK145" s="214">
        <f t="shared" si="69"/>
        <v>9.6360000000000022E-3</v>
      </c>
      <c r="BL145" s="214">
        <f t="shared" si="69"/>
        <v>1.1201448960000001E-2</v>
      </c>
      <c r="BM145" s="214">
        <f t="shared" si="69"/>
        <v>8.429597972812497E-2</v>
      </c>
      <c r="BN145" s="214">
        <f t="shared" si="69"/>
        <v>9.0274794642857134E-2</v>
      </c>
      <c r="BO145" s="214">
        <f t="shared" si="69"/>
        <v>4.1778000000000003E-2</v>
      </c>
      <c r="BP145" s="214">
        <f t="shared" si="69"/>
        <v>2.9531999999999999E-2</v>
      </c>
      <c r="BQ145" s="214">
        <f t="shared" si="69"/>
        <v>4.1460000000000004E-2</v>
      </c>
      <c r="BR145" s="214">
        <f t="shared" si="69"/>
        <v>3.01084E-2</v>
      </c>
      <c r="BS145" s="214">
        <f t="shared" si="69"/>
        <v>0</v>
      </c>
      <c r="BT145" s="214">
        <f t="shared" si="69"/>
        <v>0</v>
      </c>
      <c r="BU145" s="214">
        <f t="shared" si="66"/>
        <v>0</v>
      </c>
      <c r="BV145" s="214">
        <f t="shared" si="66"/>
        <v>0</v>
      </c>
      <c r="BW145" s="214">
        <f t="shared" si="66"/>
        <v>0</v>
      </c>
      <c r="BX145" s="214">
        <f t="shared" si="66"/>
        <v>0</v>
      </c>
      <c r="BY145" s="214">
        <f t="shared" si="66"/>
        <v>0</v>
      </c>
      <c r="BZ145" s="214">
        <f t="shared" si="66"/>
        <v>0</v>
      </c>
      <c r="CA145" s="295">
        <f t="shared" si="43"/>
        <v>1.7587202805358424</v>
      </c>
    </row>
    <row r="146" spans="2:79" s="159" customFormat="1" x14ac:dyDescent="0.25">
      <c r="B146" s="257">
        <f t="shared" si="44"/>
        <v>126</v>
      </c>
      <c r="C146" s="255">
        <f t="shared" si="45"/>
        <v>49125</v>
      </c>
      <c r="D146" s="214">
        <f t="shared" si="67"/>
        <v>0.19179272325119992</v>
      </c>
      <c r="E146" s="214">
        <f t="shared" si="67"/>
        <v>6.4489984594237465E-2</v>
      </c>
      <c r="F146" s="214">
        <f t="shared" si="67"/>
        <v>9.44569424744678E-2</v>
      </c>
      <c r="G146" s="214">
        <f t="shared" si="67"/>
        <v>0</v>
      </c>
      <c r="H146" s="214">
        <f t="shared" si="67"/>
        <v>3.4380000000000001E-3</v>
      </c>
      <c r="I146" s="214">
        <f t="shared" si="67"/>
        <v>5.352E-3</v>
      </c>
      <c r="J146" s="214">
        <f t="shared" si="67"/>
        <v>5.7348E-3</v>
      </c>
      <c r="K146" s="214">
        <f t="shared" si="67"/>
        <v>5.9363999999999997E-3</v>
      </c>
      <c r="L146" s="214">
        <f t="shared" si="67"/>
        <v>3.9779999999999998E-3</v>
      </c>
      <c r="M146" s="214">
        <f t="shared" si="67"/>
        <v>4.9500000000000004E-3</v>
      </c>
      <c r="N146" s="214">
        <f t="shared" si="67"/>
        <v>4.50000036E-3</v>
      </c>
      <c r="O146" s="214">
        <f t="shared" si="67"/>
        <v>4.7340000000000004E-3</v>
      </c>
      <c r="P146" s="214">
        <f t="shared" si="70"/>
        <v>3.3600000000000001E-3</v>
      </c>
      <c r="Q146" s="214">
        <f t="shared" si="70"/>
        <v>1.9068000000000002E-2</v>
      </c>
      <c r="R146" s="214">
        <f t="shared" si="70"/>
        <v>9.0767999999999995E-3</v>
      </c>
      <c r="S146" s="214">
        <f t="shared" si="70"/>
        <v>1.82988E-2</v>
      </c>
      <c r="T146" s="214">
        <f t="shared" si="70"/>
        <v>1.0198199999999999E-2</v>
      </c>
      <c r="U146" s="214">
        <f t="shared" si="70"/>
        <v>1.1309100000000001E-2</v>
      </c>
      <c r="V146" s="214">
        <f t="shared" si="70"/>
        <v>3.0287999999999999E-3</v>
      </c>
      <c r="W146" s="214">
        <f t="shared" si="68"/>
        <v>3.1740000000000002E-3</v>
      </c>
      <c r="X146" s="214">
        <f t="shared" si="68"/>
        <v>3.1380000000000002E-3</v>
      </c>
      <c r="Y146" s="214">
        <f t="shared" si="68"/>
        <v>2.4510000000000001E-3</v>
      </c>
      <c r="Z146" s="214">
        <f t="shared" si="68"/>
        <v>5.2620000000000002E-3</v>
      </c>
      <c r="AA146" s="214">
        <f t="shared" si="68"/>
        <v>4.4999999999999997E-3</v>
      </c>
      <c r="AB146" s="214">
        <f t="shared" si="68"/>
        <v>4.5684000000000002E-3</v>
      </c>
      <c r="AC146" s="214">
        <f t="shared" si="68"/>
        <v>2.8080000000000002E-3</v>
      </c>
      <c r="AD146" s="214">
        <f t="shared" si="68"/>
        <v>1.5780000000000002E-3</v>
      </c>
      <c r="AE146" s="214">
        <f t="shared" si="68"/>
        <v>7.5389621662499989E-2</v>
      </c>
      <c r="AF146" s="214">
        <f t="shared" si="68"/>
        <v>6.0496915248269285E-2</v>
      </c>
      <c r="AG146" s="214">
        <f t="shared" si="65"/>
        <v>5.8911228986664829E-2</v>
      </c>
      <c r="AH146" s="214">
        <f t="shared" si="65"/>
        <v>2.8860000000000005E-3</v>
      </c>
      <c r="AI146" s="214">
        <f t="shared" si="65"/>
        <v>0</v>
      </c>
      <c r="AJ146" s="214">
        <f t="shared" si="65"/>
        <v>4.0140000000000002E-3</v>
      </c>
      <c r="AK146" s="214">
        <f t="shared" si="65"/>
        <v>0</v>
      </c>
      <c r="AL146" s="214">
        <f t="shared" si="65"/>
        <v>3.4164E-3</v>
      </c>
      <c r="AM146" s="214">
        <f t="shared" si="65"/>
        <v>4.1580000000000002E-3</v>
      </c>
      <c r="AN146" s="214">
        <f t="shared" si="65"/>
        <v>7.3764E-3</v>
      </c>
      <c r="AO146" s="214">
        <f t="shared" si="65"/>
        <v>5.8246800000000005E-3</v>
      </c>
      <c r="AP146" s="214">
        <f t="shared" si="65"/>
        <v>7.0854654317544619E-2</v>
      </c>
      <c r="AQ146" s="214">
        <f t="shared" si="65"/>
        <v>0</v>
      </c>
      <c r="AR146" s="214">
        <f t="shared" si="65"/>
        <v>7.4271599999999995E-3</v>
      </c>
      <c r="AS146" s="214">
        <f t="shared" si="65"/>
        <v>3.5639999999999999E-3</v>
      </c>
      <c r="AT146" s="214">
        <f t="shared" si="65"/>
        <v>3.4619999999999998E-3</v>
      </c>
      <c r="AU146" s="214">
        <f t="shared" si="65"/>
        <v>6.7080000000000004E-3</v>
      </c>
      <c r="AV146" s="214">
        <f t="shared" si="65"/>
        <v>6.6600000000000001E-3</v>
      </c>
      <c r="AW146" s="214">
        <f t="shared" si="65"/>
        <v>8.4180000000000001E-3</v>
      </c>
      <c r="AX146" s="214">
        <f t="shared" si="69"/>
        <v>6.8441815868582556E-2</v>
      </c>
      <c r="AY146" s="214">
        <f t="shared" si="69"/>
        <v>1.1856E-2</v>
      </c>
      <c r="AZ146" s="214">
        <f t="shared" si="69"/>
        <v>1.2239999999999999E-2</v>
      </c>
      <c r="BA146" s="214">
        <f t="shared" si="69"/>
        <v>7.6064701573999971E-2</v>
      </c>
      <c r="BB146" s="214">
        <f t="shared" si="69"/>
        <v>0.12346789880305557</v>
      </c>
      <c r="BC146" s="214">
        <f t="shared" si="69"/>
        <v>3.439356139858258E-2</v>
      </c>
      <c r="BD146" s="214">
        <f t="shared" si="69"/>
        <v>0.22195462398497801</v>
      </c>
      <c r="BE146" s="214">
        <f t="shared" si="69"/>
        <v>3.1716000000000005E-3</v>
      </c>
      <c r="BF146" s="214">
        <f t="shared" si="69"/>
        <v>1.8636E-2</v>
      </c>
      <c r="BG146" s="214">
        <f t="shared" si="69"/>
        <v>1.3846153846153847E-2</v>
      </c>
      <c r="BH146" s="214">
        <f t="shared" si="69"/>
        <v>2.3538000000000003E-2</v>
      </c>
      <c r="BI146" s="214">
        <f t="shared" si="69"/>
        <v>0</v>
      </c>
      <c r="BJ146" s="214">
        <f t="shared" si="69"/>
        <v>2.0712000000000001E-2</v>
      </c>
      <c r="BK146" s="214">
        <f t="shared" si="69"/>
        <v>9.6360000000000022E-3</v>
      </c>
      <c r="BL146" s="214">
        <f t="shared" si="69"/>
        <v>1.1201448960000001E-2</v>
      </c>
      <c r="BM146" s="214">
        <f t="shared" si="69"/>
        <v>8.429597972812497E-2</v>
      </c>
      <c r="BN146" s="214">
        <f t="shared" si="69"/>
        <v>0.1038160138392857</v>
      </c>
      <c r="BO146" s="214">
        <f t="shared" si="69"/>
        <v>4.1778000000000003E-2</v>
      </c>
      <c r="BP146" s="214">
        <f t="shared" si="69"/>
        <v>2.9531999999999999E-2</v>
      </c>
      <c r="BQ146" s="214">
        <f t="shared" si="69"/>
        <v>4.1460000000000004E-2</v>
      </c>
      <c r="BR146" s="214">
        <f t="shared" si="69"/>
        <v>3.01084E-2</v>
      </c>
      <c r="BS146" s="214">
        <f t="shared" si="69"/>
        <v>0</v>
      </c>
      <c r="BT146" s="214">
        <f t="shared" si="69"/>
        <v>0</v>
      </c>
      <c r="BU146" s="214">
        <f t="shared" si="66"/>
        <v>0</v>
      </c>
      <c r="BV146" s="214">
        <f t="shared" si="66"/>
        <v>0</v>
      </c>
      <c r="BW146" s="214">
        <f t="shared" si="66"/>
        <v>0</v>
      </c>
      <c r="BX146" s="214">
        <f t="shared" si="66"/>
        <v>0</v>
      </c>
      <c r="BY146" s="214">
        <f t="shared" si="66"/>
        <v>0</v>
      </c>
      <c r="BZ146" s="214">
        <f t="shared" si="66"/>
        <v>0</v>
      </c>
      <c r="CA146" s="295">
        <f t="shared" si="43"/>
        <v>1.8008992088976474</v>
      </c>
    </row>
    <row r="147" spans="2:79" s="159" customFormat="1" x14ac:dyDescent="0.25">
      <c r="B147" s="257">
        <f t="shared" si="44"/>
        <v>127</v>
      </c>
      <c r="C147" s="255">
        <f t="shared" si="45"/>
        <v>49156</v>
      </c>
      <c r="D147" s="214">
        <f t="shared" si="67"/>
        <v>0.19179272325119992</v>
      </c>
      <c r="E147" s="214">
        <f t="shared" si="67"/>
        <v>6.4489984594237465E-2</v>
      </c>
      <c r="F147" s="214">
        <f t="shared" si="67"/>
        <v>9.44569424744678E-2</v>
      </c>
      <c r="G147" s="214">
        <f t="shared" si="67"/>
        <v>0</v>
      </c>
      <c r="H147" s="214">
        <f t="shared" si="67"/>
        <v>3.4380000000000001E-3</v>
      </c>
      <c r="I147" s="214">
        <f t="shared" si="67"/>
        <v>5.352E-3</v>
      </c>
      <c r="J147" s="214">
        <f t="shared" si="67"/>
        <v>5.7348E-3</v>
      </c>
      <c r="K147" s="214">
        <f t="shared" si="67"/>
        <v>5.9363999999999997E-3</v>
      </c>
      <c r="L147" s="214">
        <f t="shared" si="67"/>
        <v>3.9779999999999998E-3</v>
      </c>
      <c r="M147" s="214">
        <f t="shared" si="67"/>
        <v>4.9500000000000004E-3</v>
      </c>
      <c r="N147" s="214">
        <f t="shared" si="67"/>
        <v>4.50000036E-3</v>
      </c>
      <c r="O147" s="214">
        <f t="shared" si="67"/>
        <v>4.7340000000000004E-3</v>
      </c>
      <c r="P147" s="214">
        <f t="shared" si="70"/>
        <v>3.3600000000000001E-3</v>
      </c>
      <c r="Q147" s="214">
        <f t="shared" si="70"/>
        <v>1.9068000000000002E-2</v>
      </c>
      <c r="R147" s="214">
        <f t="shared" si="70"/>
        <v>9.0767999999999995E-3</v>
      </c>
      <c r="S147" s="214">
        <f t="shared" si="70"/>
        <v>1.82988E-2</v>
      </c>
      <c r="T147" s="214">
        <f t="shared" si="70"/>
        <v>1.0198199999999999E-2</v>
      </c>
      <c r="U147" s="214">
        <f t="shared" si="70"/>
        <v>1.1309100000000001E-2</v>
      </c>
      <c r="V147" s="214">
        <f t="shared" si="70"/>
        <v>3.0287999999999999E-3</v>
      </c>
      <c r="W147" s="214">
        <f t="shared" si="68"/>
        <v>3.1740000000000002E-3</v>
      </c>
      <c r="X147" s="214">
        <f t="shared" si="68"/>
        <v>3.1380000000000002E-3</v>
      </c>
      <c r="Y147" s="214">
        <f t="shared" si="68"/>
        <v>2.4510000000000001E-3</v>
      </c>
      <c r="Z147" s="214">
        <f t="shared" si="68"/>
        <v>5.2620000000000002E-3</v>
      </c>
      <c r="AA147" s="214">
        <f t="shared" si="68"/>
        <v>4.4999999999999997E-3</v>
      </c>
      <c r="AB147" s="214">
        <f t="shared" si="68"/>
        <v>4.5684000000000002E-3</v>
      </c>
      <c r="AC147" s="214">
        <f t="shared" si="68"/>
        <v>2.8080000000000002E-3</v>
      </c>
      <c r="AD147" s="214">
        <f t="shared" si="68"/>
        <v>1.5780000000000002E-3</v>
      </c>
      <c r="AE147" s="214">
        <f t="shared" si="68"/>
        <v>7.5389621662499989E-2</v>
      </c>
      <c r="AF147" s="214">
        <f t="shared" si="68"/>
        <v>6.0496915248269285E-2</v>
      </c>
      <c r="AG147" s="214">
        <f t="shared" si="65"/>
        <v>5.8911228986664829E-2</v>
      </c>
      <c r="AH147" s="214">
        <f t="shared" si="65"/>
        <v>2.8860000000000005E-3</v>
      </c>
      <c r="AI147" s="214">
        <f t="shared" si="65"/>
        <v>0</v>
      </c>
      <c r="AJ147" s="214">
        <f t="shared" si="65"/>
        <v>4.0140000000000002E-3</v>
      </c>
      <c r="AK147" s="214">
        <f t="shared" si="65"/>
        <v>0</v>
      </c>
      <c r="AL147" s="214">
        <f t="shared" si="65"/>
        <v>3.4164E-3</v>
      </c>
      <c r="AM147" s="214">
        <f t="shared" si="65"/>
        <v>4.1580000000000002E-3</v>
      </c>
      <c r="AN147" s="214">
        <f t="shared" si="65"/>
        <v>7.3764E-3</v>
      </c>
      <c r="AO147" s="214">
        <f t="shared" si="65"/>
        <v>5.8246800000000005E-3</v>
      </c>
      <c r="AP147" s="214">
        <f t="shared" si="65"/>
        <v>8.1482852465176309E-2</v>
      </c>
      <c r="AQ147" s="214">
        <f t="shared" si="65"/>
        <v>0</v>
      </c>
      <c r="AR147" s="214">
        <f t="shared" si="65"/>
        <v>7.4271599999999995E-3</v>
      </c>
      <c r="AS147" s="214">
        <f t="shared" si="65"/>
        <v>3.5639999999999999E-3</v>
      </c>
      <c r="AT147" s="214">
        <f t="shared" si="65"/>
        <v>3.4619999999999998E-3</v>
      </c>
      <c r="AU147" s="214">
        <f t="shared" si="65"/>
        <v>6.7080000000000004E-3</v>
      </c>
      <c r="AV147" s="214">
        <f t="shared" si="65"/>
        <v>6.6600000000000001E-3</v>
      </c>
      <c r="AW147" s="214">
        <f t="shared" si="65"/>
        <v>8.4180000000000001E-3</v>
      </c>
      <c r="AX147" s="214">
        <f t="shared" si="69"/>
        <v>6.8441815868582556E-2</v>
      </c>
      <c r="AY147" s="214">
        <f t="shared" si="69"/>
        <v>1.1856E-2</v>
      </c>
      <c r="AZ147" s="214">
        <f t="shared" si="69"/>
        <v>1.2239999999999999E-2</v>
      </c>
      <c r="BA147" s="214">
        <f t="shared" si="69"/>
        <v>7.6064701573999971E-2</v>
      </c>
      <c r="BB147" s="214">
        <f t="shared" si="69"/>
        <v>0.12346789880305557</v>
      </c>
      <c r="BC147" s="214">
        <f t="shared" si="69"/>
        <v>3.439356139858258E-2</v>
      </c>
      <c r="BD147" s="214">
        <f t="shared" si="69"/>
        <v>0.22195462398497801</v>
      </c>
      <c r="BE147" s="214">
        <f t="shared" si="69"/>
        <v>3.1716000000000005E-3</v>
      </c>
      <c r="BF147" s="214">
        <f t="shared" si="69"/>
        <v>1.8636E-2</v>
      </c>
      <c r="BG147" s="214">
        <f t="shared" si="69"/>
        <v>1.3846153846153847E-2</v>
      </c>
      <c r="BH147" s="214">
        <f t="shared" si="69"/>
        <v>2.3538000000000003E-2</v>
      </c>
      <c r="BI147" s="214">
        <f t="shared" si="69"/>
        <v>0</v>
      </c>
      <c r="BJ147" s="214">
        <f t="shared" si="69"/>
        <v>2.0712000000000001E-2</v>
      </c>
      <c r="BK147" s="214">
        <f t="shared" si="69"/>
        <v>9.6360000000000022E-3</v>
      </c>
      <c r="BL147" s="214">
        <f t="shared" si="69"/>
        <v>1.1201448960000001E-2</v>
      </c>
      <c r="BM147" s="214">
        <f t="shared" si="69"/>
        <v>8.429597972812497E-2</v>
      </c>
      <c r="BN147" s="214">
        <f t="shared" si="69"/>
        <v>0.1038160138392857</v>
      </c>
      <c r="BO147" s="214">
        <f t="shared" si="69"/>
        <v>4.1778000000000003E-2</v>
      </c>
      <c r="BP147" s="214">
        <f t="shared" si="69"/>
        <v>2.9531999999999999E-2</v>
      </c>
      <c r="BQ147" s="214">
        <f t="shared" si="69"/>
        <v>4.1460000000000004E-2</v>
      </c>
      <c r="BR147" s="214">
        <f t="shared" si="69"/>
        <v>3.01084E-2</v>
      </c>
      <c r="BS147" s="214">
        <f t="shared" si="69"/>
        <v>0</v>
      </c>
      <c r="BT147" s="214">
        <f t="shared" si="69"/>
        <v>0</v>
      </c>
      <c r="BU147" s="214">
        <f t="shared" si="66"/>
        <v>0</v>
      </c>
      <c r="BV147" s="214">
        <f t="shared" si="66"/>
        <v>0</v>
      </c>
      <c r="BW147" s="214">
        <f t="shared" si="66"/>
        <v>0</v>
      </c>
      <c r="BX147" s="214">
        <f t="shared" si="66"/>
        <v>0</v>
      </c>
      <c r="BY147" s="214">
        <f t="shared" si="66"/>
        <v>0</v>
      </c>
      <c r="BZ147" s="214">
        <f t="shared" si="66"/>
        <v>0</v>
      </c>
      <c r="CA147" s="295">
        <f t="shared" si="43"/>
        <v>1.8115274070452791</v>
      </c>
    </row>
    <row r="148" spans="2:79" s="159" customFormat="1" x14ac:dyDescent="0.25">
      <c r="B148" s="257">
        <f t="shared" si="44"/>
        <v>128</v>
      </c>
      <c r="C148" s="255">
        <f t="shared" si="45"/>
        <v>49187</v>
      </c>
      <c r="D148" s="214">
        <f t="shared" si="67"/>
        <v>0.19179272325119992</v>
      </c>
      <c r="E148" s="214">
        <f t="shared" si="67"/>
        <v>6.4489984594237465E-2</v>
      </c>
      <c r="F148" s="214">
        <f t="shared" si="67"/>
        <v>9.44569424744678E-2</v>
      </c>
      <c r="G148" s="214">
        <f t="shared" si="67"/>
        <v>0</v>
      </c>
      <c r="H148" s="214">
        <f t="shared" si="67"/>
        <v>3.4380000000000001E-3</v>
      </c>
      <c r="I148" s="214">
        <f t="shared" si="67"/>
        <v>5.352E-3</v>
      </c>
      <c r="J148" s="214">
        <f t="shared" si="67"/>
        <v>5.7348E-3</v>
      </c>
      <c r="K148" s="214">
        <f t="shared" si="67"/>
        <v>5.9363999999999997E-3</v>
      </c>
      <c r="L148" s="214">
        <f t="shared" si="67"/>
        <v>3.9779999999999998E-3</v>
      </c>
      <c r="M148" s="214">
        <f t="shared" si="67"/>
        <v>4.9500000000000004E-3</v>
      </c>
      <c r="N148" s="214">
        <f t="shared" si="67"/>
        <v>4.50000036E-3</v>
      </c>
      <c r="O148" s="214">
        <f t="shared" si="67"/>
        <v>4.7340000000000004E-3</v>
      </c>
      <c r="P148" s="214">
        <f t="shared" si="67"/>
        <v>3.3600000000000001E-3</v>
      </c>
      <c r="Q148" s="214">
        <f t="shared" si="67"/>
        <v>1.9068000000000002E-2</v>
      </c>
      <c r="R148" s="214">
        <f t="shared" si="67"/>
        <v>9.0767999999999995E-3</v>
      </c>
      <c r="S148" s="214">
        <f t="shared" si="67"/>
        <v>1.82988E-2</v>
      </c>
      <c r="T148" s="214">
        <f t="shared" si="70"/>
        <v>1.0198199999999999E-2</v>
      </c>
      <c r="U148" s="214">
        <f t="shared" si="70"/>
        <v>1.1309100000000001E-2</v>
      </c>
      <c r="V148" s="214">
        <f t="shared" si="70"/>
        <v>3.0287999999999999E-3</v>
      </c>
      <c r="W148" s="214">
        <f t="shared" si="70"/>
        <v>3.1740000000000002E-3</v>
      </c>
      <c r="X148" s="214">
        <f t="shared" si="70"/>
        <v>3.1380000000000002E-3</v>
      </c>
      <c r="Y148" s="214">
        <f t="shared" si="70"/>
        <v>2.4510000000000001E-3</v>
      </c>
      <c r="Z148" s="214">
        <f t="shared" si="70"/>
        <v>5.2620000000000002E-3</v>
      </c>
      <c r="AA148" s="214">
        <f t="shared" si="70"/>
        <v>4.4999999999999997E-3</v>
      </c>
      <c r="AB148" s="214">
        <f t="shared" si="70"/>
        <v>4.5684000000000002E-3</v>
      </c>
      <c r="AC148" s="214">
        <f t="shared" si="70"/>
        <v>2.8080000000000002E-3</v>
      </c>
      <c r="AD148" s="214">
        <f t="shared" si="70"/>
        <v>1.5780000000000002E-3</v>
      </c>
      <c r="AE148" s="214">
        <f t="shared" si="70"/>
        <v>7.5389621662499989E-2</v>
      </c>
      <c r="AF148" s="214">
        <f t="shared" si="68"/>
        <v>6.0496915248269285E-2</v>
      </c>
      <c r="AG148" s="214">
        <f t="shared" si="68"/>
        <v>5.8911228986664829E-2</v>
      </c>
      <c r="AH148" s="214">
        <f t="shared" si="68"/>
        <v>2.8860000000000005E-3</v>
      </c>
      <c r="AI148" s="214">
        <f t="shared" si="68"/>
        <v>0</v>
      </c>
      <c r="AJ148" s="214">
        <f t="shared" si="68"/>
        <v>4.0140000000000002E-3</v>
      </c>
      <c r="AK148" s="214">
        <f t="shared" si="68"/>
        <v>0</v>
      </c>
      <c r="AL148" s="214">
        <f t="shared" si="65"/>
        <v>3.4164E-3</v>
      </c>
      <c r="AM148" s="214">
        <f t="shared" si="65"/>
        <v>4.1580000000000002E-3</v>
      </c>
      <c r="AN148" s="214">
        <f t="shared" si="65"/>
        <v>7.3764E-3</v>
      </c>
      <c r="AO148" s="214">
        <f t="shared" si="65"/>
        <v>5.8246800000000005E-3</v>
      </c>
      <c r="AP148" s="214">
        <f t="shared" si="65"/>
        <v>8.1482852465176309E-2</v>
      </c>
      <c r="AQ148" s="214">
        <f t="shared" si="65"/>
        <v>0</v>
      </c>
      <c r="AR148" s="214">
        <f t="shared" si="65"/>
        <v>7.4271599999999995E-3</v>
      </c>
      <c r="AS148" s="214">
        <f t="shared" si="65"/>
        <v>3.5639999999999999E-3</v>
      </c>
      <c r="AT148" s="214">
        <f t="shared" si="65"/>
        <v>3.4619999999999998E-3</v>
      </c>
      <c r="AU148" s="214">
        <f t="shared" si="65"/>
        <v>6.7080000000000004E-3</v>
      </c>
      <c r="AV148" s="214">
        <f t="shared" si="65"/>
        <v>6.6600000000000001E-3</v>
      </c>
      <c r="AW148" s="214">
        <f t="shared" si="65"/>
        <v>8.4180000000000001E-3</v>
      </c>
      <c r="AX148" s="214">
        <f t="shared" si="69"/>
        <v>6.8441815868582556E-2</v>
      </c>
      <c r="AY148" s="214">
        <f t="shared" si="69"/>
        <v>1.1856E-2</v>
      </c>
      <c r="AZ148" s="214">
        <f t="shared" si="69"/>
        <v>1.2239999999999999E-2</v>
      </c>
      <c r="BA148" s="214">
        <f t="shared" si="69"/>
        <v>7.6064701573999971E-2</v>
      </c>
      <c r="BB148" s="214">
        <f t="shared" si="69"/>
        <v>0.12346789880305557</v>
      </c>
      <c r="BC148" s="214">
        <f t="shared" si="69"/>
        <v>3.439356139858258E-2</v>
      </c>
      <c r="BD148" s="214">
        <f t="shared" si="69"/>
        <v>0.22195462398497801</v>
      </c>
      <c r="BE148" s="214">
        <f t="shared" si="69"/>
        <v>3.1716000000000005E-3</v>
      </c>
      <c r="BF148" s="214">
        <f t="shared" si="69"/>
        <v>1.8636E-2</v>
      </c>
      <c r="BG148" s="214">
        <f t="shared" si="69"/>
        <v>1.3846153846153847E-2</v>
      </c>
      <c r="BH148" s="214">
        <f t="shared" si="69"/>
        <v>2.3538000000000003E-2</v>
      </c>
      <c r="BI148" s="214">
        <f t="shared" si="69"/>
        <v>0</v>
      </c>
      <c r="BJ148" s="214">
        <f t="shared" si="69"/>
        <v>2.0712000000000001E-2</v>
      </c>
      <c r="BK148" s="214">
        <f t="shared" si="69"/>
        <v>9.6360000000000022E-3</v>
      </c>
      <c r="BL148" s="214">
        <f t="shared" si="69"/>
        <v>1.1201448960000001E-2</v>
      </c>
      <c r="BM148" s="214">
        <f t="shared" si="69"/>
        <v>8.429597972812497E-2</v>
      </c>
      <c r="BN148" s="214">
        <f t="shared" si="69"/>
        <v>0.1038160138392857</v>
      </c>
      <c r="BO148" s="214">
        <f t="shared" si="69"/>
        <v>4.1778000000000003E-2</v>
      </c>
      <c r="BP148" s="214">
        <f t="shared" si="69"/>
        <v>2.9531999999999999E-2</v>
      </c>
      <c r="BQ148" s="214">
        <f t="shared" si="69"/>
        <v>4.1460000000000004E-2</v>
      </c>
      <c r="BR148" s="214">
        <f t="shared" si="69"/>
        <v>3.01084E-2</v>
      </c>
      <c r="BS148" s="214">
        <f t="shared" si="69"/>
        <v>0</v>
      </c>
      <c r="BT148" s="214">
        <f t="shared" si="69"/>
        <v>0</v>
      </c>
      <c r="BU148" s="214">
        <f t="shared" si="66"/>
        <v>0</v>
      </c>
      <c r="BV148" s="214">
        <f t="shared" si="66"/>
        <v>0</v>
      </c>
      <c r="BW148" s="214">
        <f t="shared" si="66"/>
        <v>0</v>
      </c>
      <c r="BX148" s="214">
        <f t="shared" si="66"/>
        <v>0</v>
      </c>
      <c r="BY148" s="214">
        <f t="shared" si="66"/>
        <v>0</v>
      </c>
      <c r="BZ148" s="214">
        <f t="shared" si="66"/>
        <v>0</v>
      </c>
      <c r="CA148" s="295">
        <f t="shared" si="43"/>
        <v>1.8115274070452791</v>
      </c>
    </row>
    <row r="149" spans="2:79" s="159" customFormat="1" x14ac:dyDescent="0.25">
      <c r="B149" s="257">
        <f t="shared" si="44"/>
        <v>129</v>
      </c>
      <c r="C149" s="255">
        <f t="shared" si="45"/>
        <v>49217</v>
      </c>
      <c r="D149" s="214">
        <f t="shared" si="67"/>
        <v>0.19179272325119992</v>
      </c>
      <c r="E149" s="214">
        <f t="shared" si="67"/>
        <v>6.4489984594237465E-2</v>
      </c>
      <c r="F149" s="214">
        <f t="shared" si="67"/>
        <v>9.44569424744678E-2</v>
      </c>
      <c r="G149" s="214">
        <f t="shared" si="67"/>
        <v>0</v>
      </c>
      <c r="H149" s="214">
        <f t="shared" si="67"/>
        <v>3.4380000000000001E-3</v>
      </c>
      <c r="I149" s="214">
        <f t="shared" si="67"/>
        <v>5.352E-3</v>
      </c>
      <c r="J149" s="214">
        <f t="shared" si="67"/>
        <v>5.7348E-3</v>
      </c>
      <c r="K149" s="214">
        <f t="shared" si="67"/>
        <v>5.9363999999999997E-3</v>
      </c>
      <c r="L149" s="214">
        <f t="shared" si="67"/>
        <v>3.9779999999999998E-3</v>
      </c>
      <c r="M149" s="214">
        <f t="shared" si="67"/>
        <v>4.9500000000000004E-3</v>
      </c>
      <c r="N149" s="214">
        <f t="shared" si="67"/>
        <v>4.50000036E-3</v>
      </c>
      <c r="O149" s="214">
        <f t="shared" si="67"/>
        <v>4.7340000000000004E-3</v>
      </c>
      <c r="P149" s="214">
        <f t="shared" si="67"/>
        <v>3.3600000000000001E-3</v>
      </c>
      <c r="Q149" s="214">
        <f t="shared" si="67"/>
        <v>1.9068000000000002E-2</v>
      </c>
      <c r="R149" s="214">
        <f t="shared" si="67"/>
        <v>9.0767999999999995E-3</v>
      </c>
      <c r="S149" s="214">
        <f t="shared" si="67"/>
        <v>1.82988E-2</v>
      </c>
      <c r="T149" s="214">
        <f t="shared" si="70"/>
        <v>1.0198199999999999E-2</v>
      </c>
      <c r="U149" s="214">
        <f t="shared" si="70"/>
        <v>1.1309100000000001E-2</v>
      </c>
      <c r="V149" s="214">
        <f t="shared" si="70"/>
        <v>3.0287999999999999E-3</v>
      </c>
      <c r="W149" s="214">
        <f t="shared" si="70"/>
        <v>3.1740000000000002E-3</v>
      </c>
      <c r="X149" s="214">
        <f t="shared" si="70"/>
        <v>3.1380000000000002E-3</v>
      </c>
      <c r="Y149" s="214">
        <f t="shared" si="70"/>
        <v>2.4510000000000001E-3</v>
      </c>
      <c r="Z149" s="214">
        <f t="shared" si="70"/>
        <v>5.2620000000000002E-3</v>
      </c>
      <c r="AA149" s="214">
        <f t="shared" si="70"/>
        <v>4.4999999999999997E-3</v>
      </c>
      <c r="AB149" s="214">
        <f t="shared" si="70"/>
        <v>4.5684000000000002E-3</v>
      </c>
      <c r="AC149" s="214">
        <f t="shared" si="70"/>
        <v>2.8080000000000002E-3</v>
      </c>
      <c r="AD149" s="214">
        <f t="shared" si="70"/>
        <v>1.5780000000000002E-3</v>
      </c>
      <c r="AE149" s="214">
        <f t="shared" si="70"/>
        <v>7.5389621662499989E-2</v>
      </c>
      <c r="AF149" s="214">
        <f t="shared" si="68"/>
        <v>6.0496915248269285E-2</v>
      </c>
      <c r="AG149" s="214">
        <f t="shared" si="68"/>
        <v>5.8911228986664829E-2</v>
      </c>
      <c r="AH149" s="214">
        <f t="shared" si="68"/>
        <v>2.8860000000000005E-3</v>
      </c>
      <c r="AI149" s="214">
        <f t="shared" si="68"/>
        <v>0</v>
      </c>
      <c r="AJ149" s="214">
        <f t="shared" si="68"/>
        <v>4.0140000000000002E-3</v>
      </c>
      <c r="AK149" s="214">
        <f t="shared" si="68"/>
        <v>0</v>
      </c>
      <c r="AL149" s="214">
        <f t="shared" si="65"/>
        <v>3.4164E-3</v>
      </c>
      <c r="AM149" s="214">
        <f t="shared" si="65"/>
        <v>4.1580000000000002E-3</v>
      </c>
      <c r="AN149" s="214">
        <f t="shared" si="65"/>
        <v>7.3764E-3</v>
      </c>
      <c r="AO149" s="214">
        <f t="shared" si="65"/>
        <v>5.8246800000000005E-3</v>
      </c>
      <c r="AP149" s="214">
        <f t="shared" si="65"/>
        <v>8.1482852465176309E-2</v>
      </c>
      <c r="AQ149" s="214">
        <f t="shared" si="65"/>
        <v>0</v>
      </c>
      <c r="AR149" s="214">
        <f t="shared" si="65"/>
        <v>7.4271599999999995E-3</v>
      </c>
      <c r="AS149" s="214">
        <f t="shared" si="65"/>
        <v>3.5639999999999999E-3</v>
      </c>
      <c r="AT149" s="214">
        <f t="shared" si="65"/>
        <v>3.4619999999999998E-3</v>
      </c>
      <c r="AU149" s="214">
        <f t="shared" si="65"/>
        <v>6.7080000000000004E-3</v>
      </c>
      <c r="AV149" s="214">
        <f t="shared" si="65"/>
        <v>6.6600000000000001E-3</v>
      </c>
      <c r="AW149" s="214">
        <f t="shared" si="65"/>
        <v>8.4180000000000001E-3</v>
      </c>
      <c r="AX149" s="214">
        <f t="shared" si="69"/>
        <v>6.8441815868582556E-2</v>
      </c>
      <c r="AY149" s="214">
        <f t="shared" si="69"/>
        <v>1.1856E-2</v>
      </c>
      <c r="AZ149" s="214">
        <f t="shared" si="69"/>
        <v>1.2239999999999999E-2</v>
      </c>
      <c r="BA149" s="214">
        <f t="shared" si="69"/>
        <v>7.6064701573999971E-2</v>
      </c>
      <c r="BB149" s="214">
        <f t="shared" si="69"/>
        <v>0.12346789880305557</v>
      </c>
      <c r="BC149" s="214">
        <f t="shared" si="69"/>
        <v>3.439356139858258E-2</v>
      </c>
      <c r="BD149" s="214">
        <f t="shared" si="69"/>
        <v>0.22195462398497801</v>
      </c>
      <c r="BE149" s="214">
        <f t="shared" si="69"/>
        <v>3.1716000000000005E-3</v>
      </c>
      <c r="BF149" s="214">
        <f t="shared" si="69"/>
        <v>1.8636E-2</v>
      </c>
      <c r="BG149" s="214">
        <f t="shared" si="69"/>
        <v>1.3846153846153847E-2</v>
      </c>
      <c r="BH149" s="214">
        <f t="shared" si="69"/>
        <v>2.3538000000000003E-2</v>
      </c>
      <c r="BI149" s="214">
        <f t="shared" si="69"/>
        <v>0</v>
      </c>
      <c r="BJ149" s="214">
        <f t="shared" si="69"/>
        <v>2.0712000000000001E-2</v>
      </c>
      <c r="BK149" s="214">
        <f t="shared" si="69"/>
        <v>9.6360000000000022E-3</v>
      </c>
      <c r="BL149" s="214">
        <f t="shared" si="69"/>
        <v>1.1201448960000001E-2</v>
      </c>
      <c r="BM149" s="214">
        <f t="shared" si="69"/>
        <v>8.429597972812497E-2</v>
      </c>
      <c r="BN149" s="214">
        <f t="shared" si="69"/>
        <v>0.1038160138392857</v>
      </c>
      <c r="BO149" s="214">
        <f t="shared" si="69"/>
        <v>4.1778000000000003E-2</v>
      </c>
      <c r="BP149" s="214">
        <f t="shared" si="69"/>
        <v>2.9531999999999999E-2</v>
      </c>
      <c r="BQ149" s="214">
        <f t="shared" si="69"/>
        <v>4.1460000000000004E-2</v>
      </c>
      <c r="BR149" s="214">
        <f t="shared" si="69"/>
        <v>3.01084E-2</v>
      </c>
      <c r="BS149" s="214">
        <f t="shared" si="69"/>
        <v>0</v>
      </c>
      <c r="BT149" s="214">
        <f t="shared" si="69"/>
        <v>0</v>
      </c>
      <c r="BU149" s="214">
        <f t="shared" si="66"/>
        <v>0</v>
      </c>
      <c r="BV149" s="214">
        <f t="shared" si="66"/>
        <v>0</v>
      </c>
      <c r="BW149" s="214">
        <f t="shared" si="66"/>
        <v>0</v>
      </c>
      <c r="BX149" s="214">
        <f t="shared" si="66"/>
        <v>0</v>
      </c>
      <c r="BY149" s="214">
        <f t="shared" si="66"/>
        <v>0</v>
      </c>
      <c r="BZ149" s="214">
        <f t="shared" si="66"/>
        <v>0</v>
      </c>
      <c r="CA149" s="295">
        <f t="shared" si="43"/>
        <v>1.8115274070452791</v>
      </c>
    </row>
    <row r="150" spans="2:79" s="159" customFormat="1" x14ac:dyDescent="0.25">
      <c r="B150" s="257">
        <f t="shared" si="44"/>
        <v>130</v>
      </c>
      <c r="C150" s="255">
        <f t="shared" si="45"/>
        <v>49248</v>
      </c>
      <c r="D150" s="214">
        <f t="shared" si="67"/>
        <v>0.19179272325119992</v>
      </c>
      <c r="E150" s="214">
        <f t="shared" si="67"/>
        <v>6.4489984594237465E-2</v>
      </c>
      <c r="F150" s="214">
        <f t="shared" si="67"/>
        <v>9.44569424744678E-2</v>
      </c>
      <c r="G150" s="214">
        <f t="shared" si="67"/>
        <v>0</v>
      </c>
      <c r="H150" s="214">
        <f t="shared" si="67"/>
        <v>3.4380000000000001E-3</v>
      </c>
      <c r="I150" s="214">
        <f t="shared" si="67"/>
        <v>5.352E-3</v>
      </c>
      <c r="J150" s="214">
        <f t="shared" si="67"/>
        <v>5.7348E-3</v>
      </c>
      <c r="K150" s="214">
        <f t="shared" si="67"/>
        <v>5.9363999999999997E-3</v>
      </c>
      <c r="L150" s="214">
        <f t="shared" si="67"/>
        <v>3.9779999999999998E-3</v>
      </c>
      <c r="M150" s="214">
        <f t="shared" si="67"/>
        <v>4.9500000000000004E-3</v>
      </c>
      <c r="N150" s="214">
        <f t="shared" si="67"/>
        <v>4.50000036E-3</v>
      </c>
      <c r="O150" s="214">
        <f t="shared" si="67"/>
        <v>4.7340000000000004E-3</v>
      </c>
      <c r="P150" s="214">
        <f t="shared" si="67"/>
        <v>3.3600000000000001E-3</v>
      </c>
      <c r="Q150" s="214">
        <f t="shared" si="67"/>
        <v>1.9068000000000002E-2</v>
      </c>
      <c r="R150" s="214">
        <f t="shared" si="67"/>
        <v>9.0767999999999995E-3</v>
      </c>
      <c r="S150" s="214">
        <f t="shared" si="67"/>
        <v>1.82988E-2</v>
      </c>
      <c r="T150" s="214">
        <f t="shared" si="70"/>
        <v>1.0198199999999999E-2</v>
      </c>
      <c r="U150" s="214">
        <f t="shared" si="70"/>
        <v>1.1309100000000001E-2</v>
      </c>
      <c r="V150" s="214">
        <f t="shared" si="70"/>
        <v>3.0287999999999999E-3</v>
      </c>
      <c r="W150" s="214">
        <f t="shared" si="70"/>
        <v>3.1740000000000002E-3</v>
      </c>
      <c r="X150" s="214">
        <f t="shared" si="70"/>
        <v>3.1380000000000002E-3</v>
      </c>
      <c r="Y150" s="214">
        <f t="shared" si="70"/>
        <v>2.4510000000000001E-3</v>
      </c>
      <c r="Z150" s="214">
        <f t="shared" si="70"/>
        <v>5.2620000000000002E-3</v>
      </c>
      <c r="AA150" s="214">
        <f t="shared" si="70"/>
        <v>4.4999999999999997E-3</v>
      </c>
      <c r="AB150" s="214">
        <f t="shared" si="70"/>
        <v>4.5684000000000002E-3</v>
      </c>
      <c r="AC150" s="214">
        <f t="shared" si="70"/>
        <v>2.8080000000000002E-3</v>
      </c>
      <c r="AD150" s="214">
        <f t="shared" si="70"/>
        <v>1.5780000000000002E-3</v>
      </c>
      <c r="AE150" s="214">
        <f t="shared" si="70"/>
        <v>7.5389621662499989E-2</v>
      </c>
      <c r="AF150" s="214">
        <f t="shared" si="68"/>
        <v>6.0496915248269285E-2</v>
      </c>
      <c r="AG150" s="214">
        <f t="shared" si="68"/>
        <v>5.8911228986664829E-2</v>
      </c>
      <c r="AH150" s="214">
        <f t="shared" si="68"/>
        <v>2.8860000000000005E-3</v>
      </c>
      <c r="AI150" s="214">
        <f t="shared" si="68"/>
        <v>0</v>
      </c>
      <c r="AJ150" s="214">
        <f t="shared" si="68"/>
        <v>4.0140000000000002E-3</v>
      </c>
      <c r="AK150" s="214">
        <f t="shared" si="68"/>
        <v>0</v>
      </c>
      <c r="AL150" s="214">
        <f t="shared" si="65"/>
        <v>3.4164E-3</v>
      </c>
      <c r="AM150" s="214">
        <f t="shared" si="65"/>
        <v>4.1580000000000002E-3</v>
      </c>
      <c r="AN150" s="214">
        <f t="shared" si="65"/>
        <v>7.3764E-3</v>
      </c>
      <c r="AO150" s="214">
        <f t="shared" si="65"/>
        <v>5.8246800000000005E-3</v>
      </c>
      <c r="AP150" s="214">
        <f t="shared" si="65"/>
        <v>8.1482852465176309E-2</v>
      </c>
      <c r="AQ150" s="214">
        <f t="shared" si="65"/>
        <v>0</v>
      </c>
      <c r="AR150" s="214">
        <f t="shared" si="65"/>
        <v>7.4271599999999995E-3</v>
      </c>
      <c r="AS150" s="214">
        <f t="shared" si="65"/>
        <v>3.5639999999999999E-3</v>
      </c>
      <c r="AT150" s="214">
        <f t="shared" si="65"/>
        <v>3.4619999999999998E-3</v>
      </c>
      <c r="AU150" s="214">
        <f t="shared" si="65"/>
        <v>6.7080000000000004E-3</v>
      </c>
      <c r="AV150" s="214">
        <f t="shared" si="65"/>
        <v>6.6600000000000001E-3</v>
      </c>
      <c r="AW150" s="214">
        <f t="shared" si="65"/>
        <v>8.4180000000000001E-3</v>
      </c>
      <c r="AX150" s="214">
        <f t="shared" si="69"/>
        <v>6.8441815868582556E-2</v>
      </c>
      <c r="AY150" s="214">
        <f t="shared" si="69"/>
        <v>1.1856E-2</v>
      </c>
      <c r="AZ150" s="214">
        <f t="shared" si="69"/>
        <v>1.2239999999999999E-2</v>
      </c>
      <c r="BA150" s="214">
        <f t="shared" si="69"/>
        <v>7.6064701573999971E-2</v>
      </c>
      <c r="BB150" s="214">
        <f t="shared" si="69"/>
        <v>0.12346789880305557</v>
      </c>
      <c r="BC150" s="214">
        <f t="shared" si="69"/>
        <v>3.439356139858258E-2</v>
      </c>
      <c r="BD150" s="214">
        <f t="shared" si="69"/>
        <v>0.22195462398497801</v>
      </c>
      <c r="BE150" s="214">
        <f t="shared" si="69"/>
        <v>3.1716000000000005E-3</v>
      </c>
      <c r="BF150" s="214">
        <f t="shared" si="69"/>
        <v>1.8636E-2</v>
      </c>
      <c r="BG150" s="214">
        <f t="shared" si="69"/>
        <v>1.3846153846153847E-2</v>
      </c>
      <c r="BH150" s="214">
        <f t="shared" si="69"/>
        <v>2.3538000000000003E-2</v>
      </c>
      <c r="BI150" s="214">
        <f t="shared" si="69"/>
        <v>0</v>
      </c>
      <c r="BJ150" s="214">
        <f t="shared" si="69"/>
        <v>2.0712000000000001E-2</v>
      </c>
      <c r="BK150" s="214">
        <f t="shared" si="69"/>
        <v>9.6360000000000022E-3</v>
      </c>
      <c r="BL150" s="214">
        <f t="shared" si="69"/>
        <v>1.1201448960000001E-2</v>
      </c>
      <c r="BM150" s="214">
        <f t="shared" si="69"/>
        <v>8.429597972812497E-2</v>
      </c>
      <c r="BN150" s="214">
        <f t="shared" si="69"/>
        <v>0.1038160138392857</v>
      </c>
      <c r="BO150" s="214">
        <f t="shared" si="69"/>
        <v>4.1778000000000003E-2</v>
      </c>
      <c r="BP150" s="214">
        <f t="shared" si="69"/>
        <v>2.9531999999999999E-2</v>
      </c>
      <c r="BQ150" s="214">
        <f t="shared" si="69"/>
        <v>4.1460000000000004E-2</v>
      </c>
      <c r="BR150" s="214">
        <f t="shared" si="69"/>
        <v>3.01084E-2</v>
      </c>
      <c r="BS150" s="214">
        <f t="shared" si="69"/>
        <v>0</v>
      </c>
      <c r="BT150" s="214">
        <f t="shared" si="69"/>
        <v>0</v>
      </c>
      <c r="BU150" s="214">
        <f t="shared" si="66"/>
        <v>0</v>
      </c>
      <c r="BV150" s="214">
        <f t="shared" si="66"/>
        <v>0</v>
      </c>
      <c r="BW150" s="214">
        <f t="shared" si="66"/>
        <v>0</v>
      </c>
      <c r="BX150" s="214">
        <f t="shared" si="66"/>
        <v>0</v>
      </c>
      <c r="BY150" s="214">
        <f t="shared" si="66"/>
        <v>0</v>
      </c>
      <c r="BZ150" s="214">
        <f t="shared" si="66"/>
        <v>0</v>
      </c>
      <c r="CA150" s="295">
        <f t="shared" ref="CA150:CA200" si="71">SUM(D150:BZ150)</f>
        <v>1.8115274070452791</v>
      </c>
    </row>
    <row r="151" spans="2:79" s="159" customFormat="1" x14ac:dyDescent="0.25">
      <c r="B151" s="257">
        <f t="shared" ref="B151:B200" si="72">B150+1</f>
        <v>131</v>
      </c>
      <c r="C151" s="255">
        <f t="shared" ref="C151:C200" si="73">EOMONTH(C150,1)</f>
        <v>49278</v>
      </c>
      <c r="D151" s="214">
        <f t="shared" si="67"/>
        <v>0.19179272325119992</v>
      </c>
      <c r="E151" s="214">
        <f t="shared" si="67"/>
        <v>6.4489984594237465E-2</v>
      </c>
      <c r="F151" s="214">
        <f t="shared" si="67"/>
        <v>9.44569424744678E-2</v>
      </c>
      <c r="G151" s="214">
        <f t="shared" si="67"/>
        <v>0</v>
      </c>
      <c r="H151" s="214">
        <f t="shared" si="67"/>
        <v>3.4380000000000001E-3</v>
      </c>
      <c r="I151" s="214">
        <f t="shared" si="67"/>
        <v>5.352E-3</v>
      </c>
      <c r="J151" s="214">
        <f t="shared" si="67"/>
        <v>5.7348E-3</v>
      </c>
      <c r="K151" s="214">
        <f t="shared" si="67"/>
        <v>5.9363999999999997E-3</v>
      </c>
      <c r="L151" s="214">
        <f t="shared" si="67"/>
        <v>3.9779999999999998E-3</v>
      </c>
      <c r="M151" s="214">
        <f t="shared" si="67"/>
        <v>4.9500000000000004E-3</v>
      </c>
      <c r="N151" s="214">
        <f t="shared" si="67"/>
        <v>4.50000036E-3</v>
      </c>
      <c r="O151" s="214">
        <f t="shared" si="67"/>
        <v>4.7340000000000004E-3</v>
      </c>
      <c r="P151" s="214">
        <f t="shared" si="67"/>
        <v>3.3600000000000001E-3</v>
      </c>
      <c r="Q151" s="214">
        <f t="shared" si="67"/>
        <v>1.9068000000000002E-2</v>
      </c>
      <c r="R151" s="214">
        <f t="shared" si="67"/>
        <v>9.0767999999999995E-3</v>
      </c>
      <c r="S151" s="214">
        <f t="shared" si="67"/>
        <v>1.82988E-2</v>
      </c>
      <c r="T151" s="214">
        <f t="shared" si="70"/>
        <v>1.0198199999999999E-2</v>
      </c>
      <c r="U151" s="214">
        <f t="shared" si="70"/>
        <v>1.1309100000000001E-2</v>
      </c>
      <c r="V151" s="214">
        <f t="shared" si="70"/>
        <v>3.0287999999999999E-3</v>
      </c>
      <c r="W151" s="214">
        <f t="shared" si="70"/>
        <v>3.1740000000000002E-3</v>
      </c>
      <c r="X151" s="214">
        <f t="shared" si="70"/>
        <v>3.1380000000000002E-3</v>
      </c>
      <c r="Y151" s="214">
        <f t="shared" si="70"/>
        <v>2.4510000000000001E-3</v>
      </c>
      <c r="Z151" s="214">
        <f t="shared" si="70"/>
        <v>5.2620000000000002E-3</v>
      </c>
      <c r="AA151" s="214">
        <f t="shared" si="70"/>
        <v>4.4999999999999997E-3</v>
      </c>
      <c r="AB151" s="214">
        <f t="shared" si="70"/>
        <v>4.5684000000000002E-3</v>
      </c>
      <c r="AC151" s="214">
        <f t="shared" si="70"/>
        <v>2.8080000000000002E-3</v>
      </c>
      <c r="AD151" s="214">
        <f t="shared" si="70"/>
        <v>1.5780000000000002E-3</v>
      </c>
      <c r="AE151" s="214">
        <f t="shared" si="70"/>
        <v>7.5389621662499989E-2</v>
      </c>
      <c r="AF151" s="214">
        <f t="shared" si="68"/>
        <v>6.0496915248269285E-2</v>
      </c>
      <c r="AG151" s="214">
        <f t="shared" si="68"/>
        <v>5.8911228986664829E-2</v>
      </c>
      <c r="AH151" s="214">
        <f t="shared" si="68"/>
        <v>2.8860000000000005E-3</v>
      </c>
      <c r="AI151" s="214">
        <f t="shared" si="68"/>
        <v>0</v>
      </c>
      <c r="AJ151" s="214">
        <f t="shared" si="68"/>
        <v>4.0140000000000002E-3</v>
      </c>
      <c r="AK151" s="214">
        <f t="shared" si="68"/>
        <v>0</v>
      </c>
      <c r="AL151" s="214">
        <f t="shared" si="65"/>
        <v>3.4164E-3</v>
      </c>
      <c r="AM151" s="214">
        <f t="shared" si="65"/>
        <v>4.1580000000000002E-3</v>
      </c>
      <c r="AN151" s="214">
        <f t="shared" si="65"/>
        <v>7.3764E-3</v>
      </c>
      <c r="AO151" s="214">
        <f t="shared" si="65"/>
        <v>5.8246800000000005E-3</v>
      </c>
      <c r="AP151" s="214">
        <f t="shared" si="65"/>
        <v>8.1482852465176309E-2</v>
      </c>
      <c r="AQ151" s="214">
        <f t="shared" si="65"/>
        <v>0</v>
      </c>
      <c r="AR151" s="214">
        <f t="shared" si="65"/>
        <v>7.4271599999999995E-3</v>
      </c>
      <c r="AS151" s="214">
        <f t="shared" si="65"/>
        <v>3.5639999999999999E-3</v>
      </c>
      <c r="AT151" s="214">
        <f t="shared" si="65"/>
        <v>3.4619999999999998E-3</v>
      </c>
      <c r="AU151" s="214">
        <f t="shared" si="65"/>
        <v>6.7080000000000004E-3</v>
      </c>
      <c r="AV151" s="214">
        <f t="shared" si="65"/>
        <v>6.6600000000000001E-3</v>
      </c>
      <c r="AW151" s="214">
        <f t="shared" si="65"/>
        <v>8.4180000000000001E-3</v>
      </c>
      <c r="AX151" s="214">
        <f t="shared" si="69"/>
        <v>6.8441815868582556E-2</v>
      </c>
      <c r="AY151" s="214">
        <f t="shared" si="69"/>
        <v>1.1856E-2</v>
      </c>
      <c r="AZ151" s="214">
        <f t="shared" si="69"/>
        <v>1.2239999999999999E-2</v>
      </c>
      <c r="BA151" s="214">
        <f t="shared" si="69"/>
        <v>7.6064701573999971E-2</v>
      </c>
      <c r="BB151" s="214">
        <f t="shared" si="69"/>
        <v>0.12346789880305557</v>
      </c>
      <c r="BC151" s="214">
        <f t="shared" si="69"/>
        <v>3.439356139858258E-2</v>
      </c>
      <c r="BD151" s="214">
        <f t="shared" si="69"/>
        <v>0.22195462398497801</v>
      </c>
      <c r="BE151" s="214">
        <f t="shared" si="69"/>
        <v>3.1716000000000005E-3</v>
      </c>
      <c r="BF151" s="214">
        <f t="shared" si="69"/>
        <v>1.8636E-2</v>
      </c>
      <c r="BG151" s="214">
        <f t="shared" si="69"/>
        <v>1.3846153846153847E-2</v>
      </c>
      <c r="BH151" s="214">
        <f t="shared" si="69"/>
        <v>2.3538000000000003E-2</v>
      </c>
      <c r="BI151" s="214">
        <f t="shared" si="69"/>
        <v>0</v>
      </c>
      <c r="BJ151" s="214">
        <f t="shared" si="69"/>
        <v>2.0712000000000001E-2</v>
      </c>
      <c r="BK151" s="214">
        <f t="shared" si="69"/>
        <v>9.6360000000000022E-3</v>
      </c>
      <c r="BL151" s="214">
        <f t="shared" si="69"/>
        <v>1.1201448960000001E-2</v>
      </c>
      <c r="BM151" s="214">
        <f t="shared" si="69"/>
        <v>8.429597972812497E-2</v>
      </c>
      <c r="BN151" s="214">
        <f t="shared" si="69"/>
        <v>0.1038160138392857</v>
      </c>
      <c r="BO151" s="214">
        <f t="shared" si="69"/>
        <v>4.1778000000000003E-2</v>
      </c>
      <c r="BP151" s="214">
        <f t="shared" si="69"/>
        <v>2.9531999999999999E-2</v>
      </c>
      <c r="BQ151" s="214">
        <f t="shared" si="69"/>
        <v>4.1460000000000004E-2</v>
      </c>
      <c r="BR151" s="214">
        <f t="shared" si="69"/>
        <v>3.01084E-2</v>
      </c>
      <c r="BS151" s="214">
        <f t="shared" si="69"/>
        <v>0</v>
      </c>
      <c r="BT151" s="214">
        <f t="shared" si="69"/>
        <v>0</v>
      </c>
      <c r="BU151" s="214">
        <f t="shared" si="66"/>
        <v>0</v>
      </c>
      <c r="BV151" s="214">
        <f t="shared" si="66"/>
        <v>0</v>
      </c>
      <c r="BW151" s="214">
        <f t="shared" si="66"/>
        <v>0</v>
      </c>
      <c r="BX151" s="214">
        <f t="shared" si="66"/>
        <v>0</v>
      </c>
      <c r="BY151" s="214">
        <f t="shared" si="66"/>
        <v>0</v>
      </c>
      <c r="BZ151" s="214">
        <f t="shared" si="66"/>
        <v>0</v>
      </c>
      <c r="CA151" s="295">
        <f t="shared" si="71"/>
        <v>1.8115274070452791</v>
      </c>
    </row>
    <row r="152" spans="2:79" s="159" customFormat="1" x14ac:dyDescent="0.25">
      <c r="B152" s="257">
        <f t="shared" si="72"/>
        <v>132</v>
      </c>
      <c r="C152" s="255">
        <f t="shared" si="73"/>
        <v>49309</v>
      </c>
      <c r="D152" s="214">
        <f t="shared" si="67"/>
        <v>0.19179272325119992</v>
      </c>
      <c r="E152" s="214">
        <f t="shared" si="67"/>
        <v>6.4489984594237465E-2</v>
      </c>
      <c r="F152" s="214">
        <f t="shared" si="67"/>
        <v>9.44569424744678E-2</v>
      </c>
      <c r="G152" s="214">
        <f t="shared" si="67"/>
        <v>0</v>
      </c>
      <c r="H152" s="214">
        <f t="shared" si="67"/>
        <v>3.4380000000000001E-3</v>
      </c>
      <c r="I152" s="214">
        <f t="shared" si="67"/>
        <v>5.352E-3</v>
      </c>
      <c r="J152" s="214">
        <f t="shared" si="67"/>
        <v>5.7348E-3</v>
      </c>
      <c r="K152" s="214">
        <f t="shared" si="67"/>
        <v>5.9363999999999997E-3</v>
      </c>
      <c r="L152" s="214">
        <f t="shared" si="67"/>
        <v>3.9779999999999998E-3</v>
      </c>
      <c r="M152" s="214">
        <f t="shared" si="67"/>
        <v>4.9500000000000004E-3</v>
      </c>
      <c r="N152" s="214">
        <f t="shared" si="67"/>
        <v>4.50000036E-3</v>
      </c>
      <c r="O152" s="214">
        <f t="shared" si="67"/>
        <v>4.7340000000000004E-3</v>
      </c>
      <c r="P152" s="214">
        <f t="shared" si="67"/>
        <v>3.3600000000000001E-3</v>
      </c>
      <c r="Q152" s="214">
        <f t="shared" si="67"/>
        <v>1.9068000000000002E-2</v>
      </c>
      <c r="R152" s="214">
        <f t="shared" si="67"/>
        <v>9.0767999999999995E-3</v>
      </c>
      <c r="S152" s="214">
        <f t="shared" si="67"/>
        <v>1.82988E-2</v>
      </c>
      <c r="T152" s="214">
        <f t="shared" si="70"/>
        <v>1.0198199999999999E-2</v>
      </c>
      <c r="U152" s="214">
        <f t="shared" si="70"/>
        <v>1.1309100000000001E-2</v>
      </c>
      <c r="V152" s="214">
        <f t="shared" si="70"/>
        <v>3.0287999999999999E-3</v>
      </c>
      <c r="W152" s="214">
        <f t="shared" si="70"/>
        <v>3.1740000000000002E-3</v>
      </c>
      <c r="X152" s="214">
        <f t="shared" si="70"/>
        <v>3.1380000000000002E-3</v>
      </c>
      <c r="Y152" s="214">
        <f t="shared" si="70"/>
        <v>2.4510000000000001E-3</v>
      </c>
      <c r="Z152" s="214">
        <f t="shared" si="70"/>
        <v>5.2620000000000002E-3</v>
      </c>
      <c r="AA152" s="214">
        <f t="shared" si="70"/>
        <v>4.4999999999999997E-3</v>
      </c>
      <c r="AB152" s="214">
        <f t="shared" si="70"/>
        <v>4.5684000000000002E-3</v>
      </c>
      <c r="AC152" s="214">
        <f t="shared" si="70"/>
        <v>2.8080000000000002E-3</v>
      </c>
      <c r="AD152" s="214">
        <f t="shared" si="70"/>
        <v>1.5780000000000002E-3</v>
      </c>
      <c r="AE152" s="214">
        <f t="shared" si="70"/>
        <v>7.5389621662499989E-2</v>
      </c>
      <c r="AF152" s="214">
        <f t="shared" si="68"/>
        <v>6.0496915248269285E-2</v>
      </c>
      <c r="AG152" s="214">
        <f t="shared" si="68"/>
        <v>5.8911228986664829E-2</v>
      </c>
      <c r="AH152" s="214">
        <f t="shared" si="68"/>
        <v>2.8860000000000005E-3</v>
      </c>
      <c r="AI152" s="214">
        <f t="shared" si="68"/>
        <v>0</v>
      </c>
      <c r="AJ152" s="214">
        <f t="shared" si="68"/>
        <v>4.0140000000000002E-3</v>
      </c>
      <c r="AK152" s="214">
        <f t="shared" si="68"/>
        <v>0</v>
      </c>
      <c r="AL152" s="214">
        <f t="shared" si="65"/>
        <v>3.4164E-3</v>
      </c>
      <c r="AM152" s="214">
        <f t="shared" si="65"/>
        <v>4.1580000000000002E-3</v>
      </c>
      <c r="AN152" s="214">
        <f t="shared" si="65"/>
        <v>7.3764E-3</v>
      </c>
      <c r="AO152" s="214">
        <f t="shared" si="65"/>
        <v>5.8246800000000005E-3</v>
      </c>
      <c r="AP152" s="214">
        <f t="shared" si="65"/>
        <v>8.1482852465176309E-2</v>
      </c>
      <c r="AQ152" s="214">
        <f t="shared" si="65"/>
        <v>0</v>
      </c>
      <c r="AR152" s="214">
        <f t="shared" si="65"/>
        <v>7.4271599999999995E-3</v>
      </c>
      <c r="AS152" s="214">
        <f t="shared" si="65"/>
        <v>3.5639999999999999E-3</v>
      </c>
      <c r="AT152" s="214">
        <f t="shared" si="65"/>
        <v>3.4619999999999998E-3</v>
      </c>
      <c r="AU152" s="214">
        <f t="shared" si="65"/>
        <v>6.7080000000000004E-3</v>
      </c>
      <c r="AV152" s="214">
        <f t="shared" si="65"/>
        <v>6.6600000000000001E-3</v>
      </c>
      <c r="AW152" s="214">
        <f t="shared" si="65"/>
        <v>8.4180000000000001E-3</v>
      </c>
      <c r="AX152" s="214">
        <f t="shared" si="69"/>
        <v>6.8441815868582556E-2</v>
      </c>
      <c r="AY152" s="214">
        <f t="shared" si="69"/>
        <v>1.1856E-2</v>
      </c>
      <c r="AZ152" s="214">
        <f t="shared" si="69"/>
        <v>1.2239999999999999E-2</v>
      </c>
      <c r="BA152" s="214">
        <f t="shared" si="69"/>
        <v>7.6064701573999971E-2</v>
      </c>
      <c r="BB152" s="214">
        <f t="shared" si="69"/>
        <v>0.12346789880305557</v>
      </c>
      <c r="BC152" s="214">
        <f t="shared" si="69"/>
        <v>3.439356139858258E-2</v>
      </c>
      <c r="BD152" s="214">
        <f t="shared" ref="BB152:BT166" si="74">IF(AND(MONTH($C152)-MONTH(BD$5)=0,MOD((YEAR(BD$5)-YEAR($C152)),3)=0),BD151*(1+BD$15),BD151)</f>
        <v>0.22195462398497801</v>
      </c>
      <c r="BE152" s="214">
        <f t="shared" si="74"/>
        <v>3.1716000000000005E-3</v>
      </c>
      <c r="BF152" s="214">
        <f t="shared" si="74"/>
        <v>1.8636E-2</v>
      </c>
      <c r="BG152" s="214">
        <f t="shared" si="74"/>
        <v>1.3846153846153847E-2</v>
      </c>
      <c r="BH152" s="214">
        <f t="shared" si="74"/>
        <v>2.3538000000000003E-2</v>
      </c>
      <c r="BI152" s="214">
        <f t="shared" si="74"/>
        <v>0</v>
      </c>
      <c r="BJ152" s="214">
        <f t="shared" si="74"/>
        <v>2.0712000000000001E-2</v>
      </c>
      <c r="BK152" s="214">
        <f t="shared" si="74"/>
        <v>9.6360000000000022E-3</v>
      </c>
      <c r="BL152" s="214">
        <f t="shared" si="74"/>
        <v>1.1201448960000001E-2</v>
      </c>
      <c r="BM152" s="214">
        <f t="shared" si="74"/>
        <v>8.429597972812497E-2</v>
      </c>
      <c r="BN152" s="214">
        <f t="shared" si="74"/>
        <v>0.1038160138392857</v>
      </c>
      <c r="BO152" s="214">
        <f t="shared" si="74"/>
        <v>4.1778000000000003E-2</v>
      </c>
      <c r="BP152" s="214">
        <f t="shared" si="74"/>
        <v>2.9531999999999999E-2</v>
      </c>
      <c r="BQ152" s="214">
        <f t="shared" si="74"/>
        <v>4.1460000000000004E-2</v>
      </c>
      <c r="BR152" s="214">
        <f t="shared" si="74"/>
        <v>3.01084E-2</v>
      </c>
      <c r="BS152" s="214">
        <f t="shared" si="74"/>
        <v>0</v>
      </c>
      <c r="BT152" s="214">
        <f t="shared" si="74"/>
        <v>0</v>
      </c>
      <c r="BU152" s="214">
        <f t="shared" si="66"/>
        <v>0</v>
      </c>
      <c r="BV152" s="214">
        <f t="shared" si="66"/>
        <v>0</v>
      </c>
      <c r="BW152" s="214">
        <f t="shared" si="66"/>
        <v>0</v>
      </c>
      <c r="BX152" s="214">
        <f t="shared" si="66"/>
        <v>0</v>
      </c>
      <c r="BY152" s="214">
        <f t="shared" si="66"/>
        <v>0</v>
      </c>
      <c r="BZ152" s="214">
        <f t="shared" si="66"/>
        <v>0</v>
      </c>
      <c r="CA152" s="295">
        <f t="shared" si="71"/>
        <v>1.8115274070452791</v>
      </c>
    </row>
    <row r="153" spans="2:79" s="159" customFormat="1" x14ac:dyDescent="0.25">
      <c r="B153" s="257">
        <f t="shared" si="72"/>
        <v>133</v>
      </c>
      <c r="C153" s="255">
        <f t="shared" si="73"/>
        <v>49340</v>
      </c>
      <c r="D153" s="214">
        <f t="shared" si="67"/>
        <v>0.19179272325119992</v>
      </c>
      <c r="E153" s="214">
        <f t="shared" si="67"/>
        <v>6.4489984594237465E-2</v>
      </c>
      <c r="F153" s="214">
        <f t="shared" si="67"/>
        <v>9.44569424744678E-2</v>
      </c>
      <c r="G153" s="214">
        <f t="shared" si="67"/>
        <v>0</v>
      </c>
      <c r="H153" s="214">
        <f t="shared" si="67"/>
        <v>3.4380000000000001E-3</v>
      </c>
      <c r="I153" s="214">
        <f t="shared" si="67"/>
        <v>5.352E-3</v>
      </c>
      <c r="J153" s="214">
        <f t="shared" si="67"/>
        <v>5.7348E-3</v>
      </c>
      <c r="K153" s="214">
        <f t="shared" si="67"/>
        <v>5.9363999999999997E-3</v>
      </c>
      <c r="L153" s="214">
        <f t="shared" si="67"/>
        <v>3.9779999999999998E-3</v>
      </c>
      <c r="M153" s="214">
        <f t="shared" si="67"/>
        <v>4.9500000000000004E-3</v>
      </c>
      <c r="N153" s="214">
        <f t="shared" si="67"/>
        <v>4.50000036E-3</v>
      </c>
      <c r="O153" s="214">
        <f t="shared" si="67"/>
        <v>4.7340000000000004E-3</v>
      </c>
      <c r="P153" s="214">
        <f t="shared" si="67"/>
        <v>3.3600000000000001E-3</v>
      </c>
      <c r="Q153" s="214">
        <f t="shared" si="67"/>
        <v>1.9068000000000002E-2</v>
      </c>
      <c r="R153" s="214">
        <f t="shared" si="67"/>
        <v>9.0767999999999995E-3</v>
      </c>
      <c r="S153" s="214">
        <f t="shared" si="67"/>
        <v>1.82988E-2</v>
      </c>
      <c r="T153" s="214">
        <f t="shared" si="70"/>
        <v>1.0198199999999999E-2</v>
      </c>
      <c r="U153" s="214">
        <f t="shared" si="70"/>
        <v>1.1309100000000001E-2</v>
      </c>
      <c r="V153" s="214">
        <f t="shared" si="70"/>
        <v>3.0287999999999999E-3</v>
      </c>
      <c r="W153" s="214">
        <f t="shared" si="70"/>
        <v>3.1740000000000002E-3</v>
      </c>
      <c r="X153" s="214">
        <f t="shared" si="70"/>
        <v>3.1380000000000002E-3</v>
      </c>
      <c r="Y153" s="214">
        <f t="shared" si="70"/>
        <v>2.4510000000000001E-3</v>
      </c>
      <c r="Z153" s="214">
        <f t="shared" si="70"/>
        <v>5.2620000000000002E-3</v>
      </c>
      <c r="AA153" s="214">
        <f t="shared" si="70"/>
        <v>4.4999999999999997E-3</v>
      </c>
      <c r="AB153" s="214">
        <f t="shared" si="70"/>
        <v>4.5684000000000002E-3</v>
      </c>
      <c r="AC153" s="214">
        <f t="shared" si="70"/>
        <v>2.8080000000000002E-3</v>
      </c>
      <c r="AD153" s="214">
        <f t="shared" si="70"/>
        <v>1.5780000000000002E-3</v>
      </c>
      <c r="AE153" s="214">
        <f t="shared" si="70"/>
        <v>7.5389621662499989E-2</v>
      </c>
      <c r="AF153" s="214">
        <f t="shared" si="68"/>
        <v>6.0496915248269285E-2</v>
      </c>
      <c r="AG153" s="214">
        <f t="shared" si="68"/>
        <v>5.8911228986664829E-2</v>
      </c>
      <c r="AH153" s="214">
        <f t="shared" si="68"/>
        <v>2.8860000000000005E-3</v>
      </c>
      <c r="AI153" s="214">
        <f t="shared" si="68"/>
        <v>0</v>
      </c>
      <c r="AJ153" s="214">
        <f t="shared" si="68"/>
        <v>4.0140000000000002E-3</v>
      </c>
      <c r="AK153" s="214">
        <f t="shared" si="68"/>
        <v>0</v>
      </c>
      <c r="AL153" s="214">
        <f t="shared" si="65"/>
        <v>3.4164E-3</v>
      </c>
      <c r="AM153" s="214">
        <f t="shared" si="65"/>
        <v>4.1580000000000002E-3</v>
      </c>
      <c r="AN153" s="214">
        <f t="shared" si="65"/>
        <v>7.3764E-3</v>
      </c>
      <c r="AO153" s="214">
        <f t="shared" si="65"/>
        <v>5.8246800000000005E-3</v>
      </c>
      <c r="AP153" s="214">
        <f t="shared" si="65"/>
        <v>8.1482852465176309E-2</v>
      </c>
      <c r="AQ153" s="214">
        <f t="shared" si="65"/>
        <v>0</v>
      </c>
      <c r="AR153" s="214">
        <f t="shared" si="65"/>
        <v>7.4271599999999995E-3</v>
      </c>
      <c r="AS153" s="214">
        <f t="shared" si="65"/>
        <v>3.5639999999999999E-3</v>
      </c>
      <c r="AT153" s="214">
        <f t="shared" si="65"/>
        <v>3.4619999999999998E-3</v>
      </c>
      <c r="AU153" s="214">
        <f t="shared" si="65"/>
        <v>6.7080000000000004E-3</v>
      </c>
      <c r="AV153" s="214">
        <f t="shared" si="65"/>
        <v>6.6600000000000001E-3</v>
      </c>
      <c r="AW153" s="214">
        <f t="shared" si="65"/>
        <v>8.4180000000000001E-3</v>
      </c>
      <c r="AX153" s="214">
        <f t="shared" ref="AQ153:BI168" si="75">IF(AND(MONTH($C153)-MONTH(AX$5)=0,MOD((YEAR(AX$5)-YEAR($C153)),3)=0),AX152*(1+AX$15),AX152)</f>
        <v>6.8441815868582556E-2</v>
      </c>
      <c r="AY153" s="214">
        <f t="shared" si="75"/>
        <v>1.1856E-2</v>
      </c>
      <c r="AZ153" s="214">
        <f t="shared" si="75"/>
        <v>1.2239999999999999E-2</v>
      </c>
      <c r="BA153" s="214">
        <f t="shared" si="75"/>
        <v>7.6064701573999971E-2</v>
      </c>
      <c r="BB153" s="214">
        <f t="shared" si="74"/>
        <v>0.12346789880305557</v>
      </c>
      <c r="BC153" s="214">
        <f t="shared" si="74"/>
        <v>3.439356139858258E-2</v>
      </c>
      <c r="BD153" s="214">
        <f t="shared" si="74"/>
        <v>0.22195462398497801</v>
      </c>
      <c r="BE153" s="214">
        <f t="shared" si="74"/>
        <v>3.1716000000000005E-3</v>
      </c>
      <c r="BF153" s="214">
        <f t="shared" si="74"/>
        <v>1.8636E-2</v>
      </c>
      <c r="BG153" s="214">
        <f t="shared" si="74"/>
        <v>1.3846153846153847E-2</v>
      </c>
      <c r="BH153" s="214">
        <f t="shared" si="74"/>
        <v>2.3538000000000003E-2</v>
      </c>
      <c r="BI153" s="214">
        <f t="shared" si="74"/>
        <v>0</v>
      </c>
      <c r="BJ153" s="214">
        <f t="shared" si="74"/>
        <v>2.0712000000000001E-2</v>
      </c>
      <c r="BK153" s="214">
        <f t="shared" si="74"/>
        <v>9.6360000000000022E-3</v>
      </c>
      <c r="BL153" s="214">
        <f t="shared" si="74"/>
        <v>1.1201448960000001E-2</v>
      </c>
      <c r="BM153" s="214">
        <f t="shared" si="74"/>
        <v>8.429597972812497E-2</v>
      </c>
      <c r="BN153" s="214">
        <f t="shared" si="74"/>
        <v>0.1038160138392857</v>
      </c>
      <c r="BO153" s="214">
        <f t="shared" si="74"/>
        <v>4.1778000000000003E-2</v>
      </c>
      <c r="BP153" s="214">
        <f t="shared" si="74"/>
        <v>2.9531999999999999E-2</v>
      </c>
      <c r="BQ153" s="214">
        <f t="shared" si="74"/>
        <v>4.1460000000000004E-2</v>
      </c>
      <c r="BR153" s="214">
        <f t="shared" si="74"/>
        <v>3.01084E-2</v>
      </c>
      <c r="BS153" s="214">
        <f t="shared" si="74"/>
        <v>0</v>
      </c>
      <c r="BT153" s="214">
        <f t="shared" si="74"/>
        <v>0</v>
      </c>
      <c r="BU153" s="214">
        <f t="shared" si="66"/>
        <v>0</v>
      </c>
      <c r="BV153" s="214">
        <f t="shared" si="66"/>
        <v>0</v>
      </c>
      <c r="BW153" s="214">
        <f t="shared" si="66"/>
        <v>0</v>
      </c>
      <c r="BX153" s="214">
        <f t="shared" si="66"/>
        <v>0</v>
      </c>
      <c r="BY153" s="214">
        <f t="shared" si="66"/>
        <v>0</v>
      </c>
      <c r="BZ153" s="214">
        <f t="shared" si="66"/>
        <v>0</v>
      </c>
      <c r="CA153" s="295">
        <f t="shared" si="71"/>
        <v>1.8115274070452791</v>
      </c>
    </row>
    <row r="154" spans="2:79" s="159" customFormat="1" x14ac:dyDescent="0.25">
      <c r="B154" s="257">
        <f t="shared" si="72"/>
        <v>134</v>
      </c>
      <c r="C154" s="255">
        <f t="shared" si="73"/>
        <v>49368</v>
      </c>
      <c r="D154" s="214">
        <f t="shared" si="67"/>
        <v>0.19179272325119992</v>
      </c>
      <c r="E154" s="214">
        <f t="shared" si="67"/>
        <v>6.4489984594237465E-2</v>
      </c>
      <c r="F154" s="214">
        <f t="shared" si="67"/>
        <v>9.44569424744678E-2</v>
      </c>
      <c r="G154" s="214">
        <f t="shared" si="67"/>
        <v>0</v>
      </c>
      <c r="H154" s="214">
        <f t="shared" si="67"/>
        <v>3.4380000000000001E-3</v>
      </c>
      <c r="I154" s="214">
        <f t="shared" si="67"/>
        <v>5.352E-3</v>
      </c>
      <c r="J154" s="214">
        <f t="shared" si="67"/>
        <v>5.7348E-3</v>
      </c>
      <c r="K154" s="214">
        <f t="shared" si="67"/>
        <v>5.9363999999999997E-3</v>
      </c>
      <c r="L154" s="214">
        <f t="shared" si="67"/>
        <v>3.9779999999999998E-3</v>
      </c>
      <c r="M154" s="214">
        <f t="shared" si="67"/>
        <v>4.9500000000000004E-3</v>
      </c>
      <c r="N154" s="214">
        <f t="shared" si="67"/>
        <v>4.50000036E-3</v>
      </c>
      <c r="O154" s="214">
        <f t="shared" si="67"/>
        <v>4.7340000000000004E-3</v>
      </c>
      <c r="P154" s="214">
        <f t="shared" si="67"/>
        <v>3.3600000000000001E-3</v>
      </c>
      <c r="Q154" s="214">
        <f t="shared" si="67"/>
        <v>1.9068000000000002E-2</v>
      </c>
      <c r="R154" s="214">
        <f t="shared" si="67"/>
        <v>9.0767999999999995E-3</v>
      </c>
      <c r="S154" s="214">
        <f t="shared" si="67"/>
        <v>1.82988E-2</v>
      </c>
      <c r="T154" s="214">
        <f t="shared" si="70"/>
        <v>1.0198199999999999E-2</v>
      </c>
      <c r="U154" s="214">
        <f t="shared" si="70"/>
        <v>1.1309100000000001E-2</v>
      </c>
      <c r="V154" s="214">
        <f t="shared" si="70"/>
        <v>3.0287999999999999E-3</v>
      </c>
      <c r="W154" s="214">
        <f t="shared" si="70"/>
        <v>3.1740000000000002E-3</v>
      </c>
      <c r="X154" s="214">
        <f t="shared" si="70"/>
        <v>3.1380000000000002E-3</v>
      </c>
      <c r="Y154" s="214">
        <f t="shared" si="70"/>
        <v>2.4510000000000001E-3</v>
      </c>
      <c r="Z154" s="214">
        <f t="shared" si="70"/>
        <v>5.2620000000000002E-3</v>
      </c>
      <c r="AA154" s="214">
        <f t="shared" si="70"/>
        <v>4.4999999999999997E-3</v>
      </c>
      <c r="AB154" s="214">
        <f t="shared" si="70"/>
        <v>4.5684000000000002E-3</v>
      </c>
      <c r="AC154" s="214">
        <f t="shared" si="70"/>
        <v>2.8080000000000002E-3</v>
      </c>
      <c r="AD154" s="214">
        <f t="shared" si="70"/>
        <v>1.5780000000000002E-3</v>
      </c>
      <c r="AE154" s="214">
        <f t="shared" si="70"/>
        <v>7.5389621662499989E-2</v>
      </c>
      <c r="AF154" s="214">
        <f t="shared" si="68"/>
        <v>6.0496915248269285E-2</v>
      </c>
      <c r="AG154" s="214">
        <f t="shared" si="68"/>
        <v>5.8911228986664829E-2</v>
      </c>
      <c r="AH154" s="214">
        <f t="shared" si="68"/>
        <v>2.8860000000000005E-3</v>
      </c>
      <c r="AI154" s="214">
        <f t="shared" si="68"/>
        <v>0</v>
      </c>
      <c r="AJ154" s="214">
        <f t="shared" si="68"/>
        <v>4.0140000000000002E-3</v>
      </c>
      <c r="AK154" s="214">
        <f t="shared" si="68"/>
        <v>0</v>
      </c>
      <c r="AL154" s="214">
        <f t="shared" si="68"/>
        <v>3.4164E-3</v>
      </c>
      <c r="AM154" s="214">
        <f t="shared" si="68"/>
        <v>4.1580000000000002E-3</v>
      </c>
      <c r="AN154" s="214">
        <f t="shared" si="68"/>
        <v>7.3764E-3</v>
      </c>
      <c r="AO154" s="214">
        <f t="shared" si="68"/>
        <v>5.8246800000000005E-3</v>
      </c>
      <c r="AP154" s="214">
        <f t="shared" si="68"/>
        <v>8.1482852465176309E-2</v>
      </c>
      <c r="AQ154" s="214">
        <f t="shared" si="75"/>
        <v>0</v>
      </c>
      <c r="AR154" s="214">
        <f t="shared" si="75"/>
        <v>7.4271599999999995E-3</v>
      </c>
      <c r="AS154" s="214">
        <f t="shared" si="75"/>
        <v>3.5639999999999999E-3</v>
      </c>
      <c r="AT154" s="214">
        <f t="shared" si="75"/>
        <v>3.4619999999999998E-3</v>
      </c>
      <c r="AU154" s="214">
        <f t="shared" si="75"/>
        <v>6.7080000000000004E-3</v>
      </c>
      <c r="AV154" s="214">
        <f t="shared" si="75"/>
        <v>6.6600000000000001E-3</v>
      </c>
      <c r="AW154" s="214">
        <f t="shared" si="75"/>
        <v>8.4180000000000001E-3</v>
      </c>
      <c r="AX154" s="214">
        <f t="shared" si="75"/>
        <v>6.8441815868582556E-2</v>
      </c>
      <c r="AY154" s="214">
        <f t="shared" si="75"/>
        <v>1.1856E-2</v>
      </c>
      <c r="AZ154" s="214">
        <f t="shared" si="75"/>
        <v>1.2239999999999999E-2</v>
      </c>
      <c r="BA154" s="214">
        <f t="shared" si="75"/>
        <v>7.6064701573999971E-2</v>
      </c>
      <c r="BB154" s="214">
        <f t="shared" si="74"/>
        <v>0.12346789880305557</v>
      </c>
      <c r="BC154" s="214">
        <f t="shared" si="74"/>
        <v>3.439356139858258E-2</v>
      </c>
      <c r="BD154" s="214">
        <f t="shared" si="74"/>
        <v>0.22195462398497801</v>
      </c>
      <c r="BE154" s="214">
        <f t="shared" si="74"/>
        <v>3.1716000000000005E-3</v>
      </c>
      <c r="BF154" s="214">
        <f t="shared" si="74"/>
        <v>1.8636E-2</v>
      </c>
      <c r="BG154" s="214">
        <f t="shared" si="74"/>
        <v>1.3846153846153847E-2</v>
      </c>
      <c r="BH154" s="214">
        <f t="shared" si="74"/>
        <v>2.3538000000000003E-2</v>
      </c>
      <c r="BI154" s="214">
        <f t="shared" si="74"/>
        <v>0</v>
      </c>
      <c r="BJ154" s="214">
        <f t="shared" si="74"/>
        <v>2.0712000000000001E-2</v>
      </c>
      <c r="BK154" s="214">
        <f t="shared" si="74"/>
        <v>9.6360000000000022E-3</v>
      </c>
      <c r="BL154" s="214">
        <f t="shared" si="74"/>
        <v>1.1201448960000001E-2</v>
      </c>
      <c r="BM154" s="214">
        <f t="shared" si="74"/>
        <v>8.429597972812497E-2</v>
      </c>
      <c r="BN154" s="214">
        <f t="shared" si="74"/>
        <v>0.1038160138392857</v>
      </c>
      <c r="BO154" s="214">
        <f t="shared" si="74"/>
        <v>4.1778000000000003E-2</v>
      </c>
      <c r="BP154" s="214">
        <f t="shared" si="74"/>
        <v>2.9531999999999999E-2</v>
      </c>
      <c r="BQ154" s="214">
        <f t="shared" si="74"/>
        <v>4.1460000000000004E-2</v>
      </c>
      <c r="BR154" s="214">
        <f t="shared" si="74"/>
        <v>3.01084E-2</v>
      </c>
      <c r="BS154" s="214">
        <f t="shared" si="74"/>
        <v>0</v>
      </c>
      <c r="BT154" s="214">
        <f t="shared" si="74"/>
        <v>0</v>
      </c>
      <c r="BU154" s="214">
        <f t="shared" ref="BQ154:BZ169" si="76">IF(AND(MONTH($C154)-MONTH(BU$5)=0,MOD((YEAR(BU$5)-YEAR($C154)),3)=0),BU153*(1+BU$15),BU153)</f>
        <v>0</v>
      </c>
      <c r="BV154" s="214">
        <f t="shared" si="76"/>
        <v>0</v>
      </c>
      <c r="BW154" s="214">
        <f t="shared" si="76"/>
        <v>0</v>
      </c>
      <c r="BX154" s="214">
        <f t="shared" si="76"/>
        <v>0</v>
      </c>
      <c r="BY154" s="214">
        <f t="shared" si="76"/>
        <v>0</v>
      </c>
      <c r="BZ154" s="214">
        <f t="shared" si="76"/>
        <v>0</v>
      </c>
      <c r="CA154" s="295">
        <f t="shared" si="71"/>
        <v>1.8115274070452791</v>
      </c>
    </row>
    <row r="155" spans="2:79" s="159" customFormat="1" x14ac:dyDescent="0.25">
      <c r="B155" s="257">
        <f t="shared" si="72"/>
        <v>135</v>
      </c>
      <c r="C155" s="255">
        <f t="shared" si="73"/>
        <v>49399</v>
      </c>
      <c r="D155" s="214">
        <f t="shared" ref="D155:U169" si="77">IF(AND(MONTH($C155)-MONTH(D$5)=0,MOD((YEAR(D$5)-YEAR($C155)),3)=0),D154*(1+D$15),D154)</f>
        <v>0.19179272325119992</v>
      </c>
      <c r="E155" s="214">
        <f t="shared" si="77"/>
        <v>6.4489984594237465E-2</v>
      </c>
      <c r="F155" s="214">
        <f t="shared" si="77"/>
        <v>9.44569424744678E-2</v>
      </c>
      <c r="G155" s="214">
        <f t="shared" si="77"/>
        <v>0</v>
      </c>
      <c r="H155" s="214">
        <f t="shared" si="77"/>
        <v>3.4380000000000001E-3</v>
      </c>
      <c r="I155" s="214">
        <f t="shared" si="77"/>
        <v>5.352E-3</v>
      </c>
      <c r="J155" s="214">
        <f t="shared" si="77"/>
        <v>5.7348E-3</v>
      </c>
      <c r="K155" s="214">
        <f t="shared" si="77"/>
        <v>5.9363999999999997E-3</v>
      </c>
      <c r="L155" s="214">
        <f t="shared" si="77"/>
        <v>3.9779999999999998E-3</v>
      </c>
      <c r="M155" s="214">
        <f t="shared" si="77"/>
        <v>4.9500000000000004E-3</v>
      </c>
      <c r="N155" s="214">
        <f t="shared" si="77"/>
        <v>4.50000036E-3</v>
      </c>
      <c r="O155" s="214">
        <f t="shared" si="77"/>
        <v>4.7340000000000004E-3</v>
      </c>
      <c r="P155" s="214">
        <f t="shared" si="77"/>
        <v>3.3600000000000001E-3</v>
      </c>
      <c r="Q155" s="214">
        <f t="shared" si="77"/>
        <v>1.9068000000000002E-2</v>
      </c>
      <c r="R155" s="214">
        <f t="shared" si="77"/>
        <v>9.0767999999999995E-3</v>
      </c>
      <c r="S155" s="214">
        <f t="shared" si="77"/>
        <v>1.82988E-2</v>
      </c>
      <c r="T155" s="214">
        <f t="shared" si="77"/>
        <v>1.0198199999999999E-2</v>
      </c>
      <c r="U155" s="214">
        <f t="shared" si="77"/>
        <v>1.1309100000000001E-2</v>
      </c>
      <c r="V155" s="214">
        <f t="shared" si="70"/>
        <v>3.0287999999999999E-3</v>
      </c>
      <c r="W155" s="214">
        <f t="shared" si="70"/>
        <v>3.1740000000000002E-3</v>
      </c>
      <c r="X155" s="214">
        <f t="shared" si="70"/>
        <v>3.1380000000000002E-3</v>
      </c>
      <c r="Y155" s="214">
        <f t="shared" si="70"/>
        <v>2.4510000000000001E-3</v>
      </c>
      <c r="Z155" s="214">
        <f t="shared" si="70"/>
        <v>5.2620000000000002E-3</v>
      </c>
      <c r="AA155" s="214">
        <f t="shared" si="70"/>
        <v>4.4999999999999997E-3</v>
      </c>
      <c r="AB155" s="214">
        <f t="shared" si="70"/>
        <v>4.5684000000000002E-3</v>
      </c>
      <c r="AC155" s="214">
        <f t="shared" si="70"/>
        <v>2.8080000000000002E-3</v>
      </c>
      <c r="AD155" s="214">
        <f t="shared" si="70"/>
        <v>1.5780000000000002E-3</v>
      </c>
      <c r="AE155" s="214">
        <f t="shared" si="70"/>
        <v>7.5389621662499989E-2</v>
      </c>
      <c r="AF155" s="214">
        <f t="shared" ref="AD155:AZ169" si="78">IF(AND(MONTH($C155)-MONTH(AF$5)=0,MOD((YEAR(AF$5)-YEAR($C155)),3)=0),AF154*(1+AF$15),AF154)</f>
        <v>6.0496915248269285E-2</v>
      </c>
      <c r="AG155" s="214">
        <f t="shared" si="78"/>
        <v>5.8911228986664829E-2</v>
      </c>
      <c r="AH155" s="214">
        <f t="shared" si="78"/>
        <v>2.8860000000000005E-3</v>
      </c>
      <c r="AI155" s="214">
        <f t="shared" si="78"/>
        <v>0</v>
      </c>
      <c r="AJ155" s="214">
        <f t="shared" si="78"/>
        <v>4.0140000000000002E-3</v>
      </c>
      <c r="AK155" s="214">
        <f t="shared" si="78"/>
        <v>0</v>
      </c>
      <c r="AL155" s="214">
        <f t="shared" si="78"/>
        <v>3.4164E-3</v>
      </c>
      <c r="AM155" s="214">
        <f t="shared" si="78"/>
        <v>4.1580000000000002E-3</v>
      </c>
      <c r="AN155" s="214">
        <f t="shared" si="78"/>
        <v>7.3764E-3</v>
      </c>
      <c r="AO155" s="214">
        <f t="shared" si="78"/>
        <v>5.8246800000000005E-3</v>
      </c>
      <c r="AP155" s="214">
        <f t="shared" si="78"/>
        <v>8.1482852465176309E-2</v>
      </c>
      <c r="AQ155" s="214">
        <f t="shared" si="75"/>
        <v>0</v>
      </c>
      <c r="AR155" s="214">
        <f t="shared" si="75"/>
        <v>7.4271599999999995E-3</v>
      </c>
      <c r="AS155" s="214">
        <f t="shared" si="75"/>
        <v>3.5639999999999999E-3</v>
      </c>
      <c r="AT155" s="214">
        <f t="shared" si="75"/>
        <v>3.4619999999999998E-3</v>
      </c>
      <c r="AU155" s="214">
        <f t="shared" si="75"/>
        <v>6.7080000000000004E-3</v>
      </c>
      <c r="AV155" s="214">
        <f t="shared" si="75"/>
        <v>6.6600000000000001E-3</v>
      </c>
      <c r="AW155" s="214">
        <f t="shared" si="75"/>
        <v>8.4180000000000001E-3</v>
      </c>
      <c r="AX155" s="214">
        <f t="shared" si="75"/>
        <v>6.8441815868582556E-2</v>
      </c>
      <c r="AY155" s="214">
        <f t="shared" si="75"/>
        <v>1.1856E-2</v>
      </c>
      <c r="AZ155" s="214">
        <f t="shared" si="75"/>
        <v>1.2239999999999999E-2</v>
      </c>
      <c r="BA155" s="214">
        <f t="shared" si="75"/>
        <v>7.6064701573999971E-2</v>
      </c>
      <c r="BB155" s="214">
        <f t="shared" si="74"/>
        <v>0.12346789880305557</v>
      </c>
      <c r="BC155" s="214">
        <f t="shared" si="74"/>
        <v>3.439356139858258E-2</v>
      </c>
      <c r="BD155" s="214">
        <f t="shared" si="74"/>
        <v>0.22195462398497801</v>
      </c>
      <c r="BE155" s="214">
        <f t="shared" si="74"/>
        <v>3.1716000000000005E-3</v>
      </c>
      <c r="BF155" s="214">
        <f t="shared" si="74"/>
        <v>1.8636E-2</v>
      </c>
      <c r="BG155" s="214">
        <f t="shared" si="74"/>
        <v>1.3846153846153847E-2</v>
      </c>
      <c r="BH155" s="214">
        <f t="shared" si="74"/>
        <v>2.3538000000000003E-2</v>
      </c>
      <c r="BI155" s="214">
        <f t="shared" si="74"/>
        <v>0</v>
      </c>
      <c r="BJ155" s="214">
        <f t="shared" si="74"/>
        <v>2.0712000000000001E-2</v>
      </c>
      <c r="BK155" s="214">
        <f t="shared" si="74"/>
        <v>9.6360000000000022E-3</v>
      </c>
      <c r="BL155" s="214">
        <f t="shared" si="74"/>
        <v>1.1201448960000001E-2</v>
      </c>
      <c r="BM155" s="214">
        <f t="shared" si="74"/>
        <v>8.429597972812497E-2</v>
      </c>
      <c r="BN155" s="214">
        <f t="shared" si="74"/>
        <v>0.1038160138392857</v>
      </c>
      <c r="BO155" s="214">
        <f t="shared" si="74"/>
        <v>4.1778000000000003E-2</v>
      </c>
      <c r="BP155" s="214">
        <f t="shared" si="74"/>
        <v>2.9531999999999999E-2</v>
      </c>
      <c r="BQ155" s="214">
        <f t="shared" si="74"/>
        <v>4.1460000000000004E-2</v>
      </c>
      <c r="BR155" s="214">
        <f t="shared" si="74"/>
        <v>3.01084E-2</v>
      </c>
      <c r="BS155" s="214">
        <f t="shared" si="74"/>
        <v>0</v>
      </c>
      <c r="BT155" s="214">
        <f t="shared" si="74"/>
        <v>0</v>
      </c>
      <c r="BU155" s="214">
        <f t="shared" si="76"/>
        <v>0</v>
      </c>
      <c r="BV155" s="214">
        <f t="shared" si="76"/>
        <v>0</v>
      </c>
      <c r="BW155" s="214">
        <f t="shared" si="76"/>
        <v>0</v>
      </c>
      <c r="BX155" s="214">
        <f t="shared" si="76"/>
        <v>0</v>
      </c>
      <c r="BY155" s="214">
        <f t="shared" si="76"/>
        <v>0</v>
      </c>
      <c r="BZ155" s="214">
        <f t="shared" si="76"/>
        <v>0</v>
      </c>
      <c r="CA155" s="295">
        <f t="shared" si="71"/>
        <v>1.8115274070452791</v>
      </c>
    </row>
    <row r="156" spans="2:79" s="159" customFormat="1" x14ac:dyDescent="0.25">
      <c r="B156" s="257">
        <f t="shared" si="72"/>
        <v>136</v>
      </c>
      <c r="C156" s="255">
        <f t="shared" si="73"/>
        <v>49429</v>
      </c>
      <c r="D156" s="214">
        <f t="shared" si="77"/>
        <v>0.19179272325119992</v>
      </c>
      <c r="E156" s="214">
        <f t="shared" si="77"/>
        <v>6.4489984594237465E-2</v>
      </c>
      <c r="F156" s="214">
        <f t="shared" si="77"/>
        <v>9.44569424744678E-2</v>
      </c>
      <c r="G156" s="214">
        <f t="shared" si="77"/>
        <v>0</v>
      </c>
      <c r="H156" s="214">
        <f t="shared" si="77"/>
        <v>3.4380000000000001E-3</v>
      </c>
      <c r="I156" s="214">
        <f t="shared" si="77"/>
        <v>5.352E-3</v>
      </c>
      <c r="J156" s="214">
        <f t="shared" si="77"/>
        <v>5.7348E-3</v>
      </c>
      <c r="K156" s="214">
        <f t="shared" si="77"/>
        <v>5.9363999999999997E-3</v>
      </c>
      <c r="L156" s="214">
        <f t="shared" si="77"/>
        <v>3.9779999999999998E-3</v>
      </c>
      <c r="M156" s="214">
        <f t="shared" si="77"/>
        <v>4.9500000000000004E-3</v>
      </c>
      <c r="N156" s="214">
        <f t="shared" si="77"/>
        <v>4.50000036E-3</v>
      </c>
      <c r="O156" s="214">
        <f t="shared" si="77"/>
        <v>4.7340000000000004E-3</v>
      </c>
      <c r="P156" s="214">
        <f t="shared" si="77"/>
        <v>3.3600000000000001E-3</v>
      </c>
      <c r="Q156" s="214">
        <f t="shared" si="77"/>
        <v>1.9068000000000002E-2</v>
      </c>
      <c r="R156" s="214">
        <f t="shared" si="77"/>
        <v>9.0767999999999995E-3</v>
      </c>
      <c r="S156" s="214">
        <f t="shared" si="77"/>
        <v>1.82988E-2</v>
      </c>
      <c r="T156" s="214">
        <f t="shared" si="77"/>
        <v>1.0198199999999999E-2</v>
      </c>
      <c r="U156" s="214">
        <f t="shared" si="77"/>
        <v>1.1309100000000001E-2</v>
      </c>
      <c r="V156" s="214">
        <f t="shared" si="70"/>
        <v>3.0287999999999999E-3</v>
      </c>
      <c r="W156" s="214">
        <f t="shared" si="70"/>
        <v>3.1740000000000002E-3</v>
      </c>
      <c r="X156" s="214">
        <f t="shared" si="70"/>
        <v>3.1380000000000002E-3</v>
      </c>
      <c r="Y156" s="214">
        <f t="shared" si="70"/>
        <v>2.4510000000000001E-3</v>
      </c>
      <c r="Z156" s="214">
        <f t="shared" si="70"/>
        <v>5.2620000000000002E-3</v>
      </c>
      <c r="AA156" s="214">
        <f t="shared" si="70"/>
        <v>4.4999999999999997E-3</v>
      </c>
      <c r="AB156" s="214">
        <f t="shared" si="70"/>
        <v>4.5684000000000002E-3</v>
      </c>
      <c r="AC156" s="214">
        <f t="shared" si="70"/>
        <v>2.8080000000000002E-3</v>
      </c>
      <c r="AD156" s="214">
        <f t="shared" si="78"/>
        <v>1.5780000000000002E-3</v>
      </c>
      <c r="AE156" s="214">
        <f t="shared" si="78"/>
        <v>7.5389621662499989E-2</v>
      </c>
      <c r="AF156" s="214">
        <f t="shared" si="78"/>
        <v>6.0496915248269285E-2</v>
      </c>
      <c r="AG156" s="214">
        <f t="shared" si="78"/>
        <v>5.8911228986664829E-2</v>
      </c>
      <c r="AH156" s="214">
        <f t="shared" si="78"/>
        <v>2.8860000000000005E-3</v>
      </c>
      <c r="AI156" s="214">
        <f t="shared" si="78"/>
        <v>0</v>
      </c>
      <c r="AJ156" s="214">
        <f t="shared" si="78"/>
        <v>4.0140000000000002E-3</v>
      </c>
      <c r="AK156" s="214">
        <f t="shared" si="78"/>
        <v>0</v>
      </c>
      <c r="AL156" s="214">
        <f t="shared" si="78"/>
        <v>3.4164E-3</v>
      </c>
      <c r="AM156" s="214">
        <f t="shared" si="78"/>
        <v>4.1580000000000002E-3</v>
      </c>
      <c r="AN156" s="214">
        <f t="shared" si="78"/>
        <v>7.3764E-3</v>
      </c>
      <c r="AO156" s="214">
        <f t="shared" si="78"/>
        <v>5.8246800000000005E-3</v>
      </c>
      <c r="AP156" s="214">
        <f t="shared" si="78"/>
        <v>8.1482852465176309E-2</v>
      </c>
      <c r="AQ156" s="214">
        <f t="shared" si="78"/>
        <v>0</v>
      </c>
      <c r="AR156" s="214">
        <f t="shared" si="78"/>
        <v>7.4271599999999995E-3</v>
      </c>
      <c r="AS156" s="214">
        <f t="shared" si="78"/>
        <v>3.5639999999999999E-3</v>
      </c>
      <c r="AT156" s="214">
        <f t="shared" si="78"/>
        <v>3.4619999999999998E-3</v>
      </c>
      <c r="AU156" s="214">
        <f t="shared" si="75"/>
        <v>6.7080000000000004E-3</v>
      </c>
      <c r="AV156" s="214">
        <f t="shared" si="75"/>
        <v>6.6600000000000001E-3</v>
      </c>
      <c r="AW156" s="214">
        <f t="shared" si="75"/>
        <v>8.4180000000000001E-3</v>
      </c>
      <c r="AX156" s="214">
        <f t="shared" si="75"/>
        <v>6.8441815868582556E-2</v>
      </c>
      <c r="AY156" s="214">
        <f t="shared" si="75"/>
        <v>1.1856E-2</v>
      </c>
      <c r="AZ156" s="214">
        <f t="shared" si="75"/>
        <v>1.2239999999999999E-2</v>
      </c>
      <c r="BA156" s="214">
        <f t="shared" si="75"/>
        <v>7.6064701573999971E-2</v>
      </c>
      <c r="BB156" s="214">
        <f t="shared" si="74"/>
        <v>0.12346789880305557</v>
      </c>
      <c r="BC156" s="214">
        <f t="shared" si="74"/>
        <v>3.439356139858258E-2</v>
      </c>
      <c r="BD156" s="214">
        <f t="shared" si="74"/>
        <v>0.22195462398497801</v>
      </c>
      <c r="BE156" s="214">
        <f t="shared" si="74"/>
        <v>3.1716000000000005E-3</v>
      </c>
      <c r="BF156" s="214">
        <f t="shared" si="74"/>
        <v>1.8636E-2</v>
      </c>
      <c r="BG156" s="214">
        <f t="shared" si="74"/>
        <v>1.3846153846153847E-2</v>
      </c>
      <c r="BH156" s="214">
        <f t="shared" si="74"/>
        <v>2.3538000000000003E-2</v>
      </c>
      <c r="BI156" s="214">
        <f t="shared" si="74"/>
        <v>0</v>
      </c>
      <c r="BJ156" s="214">
        <f t="shared" si="74"/>
        <v>2.0712000000000001E-2</v>
      </c>
      <c r="BK156" s="214">
        <f t="shared" si="74"/>
        <v>9.6360000000000022E-3</v>
      </c>
      <c r="BL156" s="214">
        <f t="shared" si="74"/>
        <v>1.1201448960000001E-2</v>
      </c>
      <c r="BM156" s="214">
        <f t="shared" si="74"/>
        <v>8.429597972812497E-2</v>
      </c>
      <c r="BN156" s="214">
        <f t="shared" si="74"/>
        <v>0.1038160138392857</v>
      </c>
      <c r="BO156" s="214">
        <f t="shared" si="74"/>
        <v>4.1778000000000003E-2</v>
      </c>
      <c r="BP156" s="214">
        <f t="shared" si="74"/>
        <v>2.9531999999999999E-2</v>
      </c>
      <c r="BQ156" s="214">
        <f t="shared" si="74"/>
        <v>4.1460000000000004E-2</v>
      </c>
      <c r="BR156" s="214">
        <f t="shared" si="74"/>
        <v>3.01084E-2</v>
      </c>
      <c r="BS156" s="214">
        <f t="shared" si="74"/>
        <v>0</v>
      </c>
      <c r="BT156" s="214">
        <f t="shared" si="74"/>
        <v>0</v>
      </c>
      <c r="BU156" s="214">
        <f t="shared" si="76"/>
        <v>0</v>
      </c>
      <c r="BV156" s="214">
        <f t="shared" si="76"/>
        <v>0</v>
      </c>
      <c r="BW156" s="214">
        <f t="shared" si="76"/>
        <v>0</v>
      </c>
      <c r="BX156" s="214">
        <f t="shared" si="76"/>
        <v>0</v>
      </c>
      <c r="BY156" s="214">
        <f t="shared" si="76"/>
        <v>0</v>
      </c>
      <c r="BZ156" s="214">
        <f t="shared" si="76"/>
        <v>0</v>
      </c>
      <c r="CA156" s="295">
        <f t="shared" si="71"/>
        <v>1.8115274070452791</v>
      </c>
    </row>
    <row r="157" spans="2:79" s="159" customFormat="1" x14ac:dyDescent="0.25">
      <c r="B157" s="257">
        <f t="shared" si="72"/>
        <v>137</v>
      </c>
      <c r="C157" s="255">
        <f t="shared" si="73"/>
        <v>49460</v>
      </c>
      <c r="D157" s="214">
        <f t="shared" si="77"/>
        <v>0.19179272325119992</v>
      </c>
      <c r="E157" s="214">
        <f t="shared" si="77"/>
        <v>6.4489984594237465E-2</v>
      </c>
      <c r="F157" s="214">
        <f t="shared" si="77"/>
        <v>9.44569424744678E-2</v>
      </c>
      <c r="G157" s="214">
        <f t="shared" si="77"/>
        <v>0</v>
      </c>
      <c r="H157" s="214">
        <f t="shared" si="77"/>
        <v>3.4380000000000001E-3</v>
      </c>
      <c r="I157" s="214">
        <f t="shared" si="77"/>
        <v>5.352E-3</v>
      </c>
      <c r="J157" s="214">
        <f t="shared" si="77"/>
        <v>5.7348E-3</v>
      </c>
      <c r="K157" s="214">
        <f t="shared" si="77"/>
        <v>5.9363999999999997E-3</v>
      </c>
      <c r="L157" s="214">
        <f t="shared" si="77"/>
        <v>3.9779999999999998E-3</v>
      </c>
      <c r="M157" s="214">
        <f t="shared" si="77"/>
        <v>4.9500000000000004E-3</v>
      </c>
      <c r="N157" s="214">
        <f t="shared" si="77"/>
        <v>4.50000036E-3</v>
      </c>
      <c r="O157" s="214">
        <f t="shared" si="77"/>
        <v>4.7340000000000004E-3</v>
      </c>
      <c r="P157" s="214">
        <f t="shared" si="77"/>
        <v>3.3600000000000001E-3</v>
      </c>
      <c r="Q157" s="214">
        <f t="shared" si="77"/>
        <v>1.9068000000000002E-2</v>
      </c>
      <c r="R157" s="214">
        <f t="shared" si="77"/>
        <v>9.0767999999999995E-3</v>
      </c>
      <c r="S157" s="214">
        <f t="shared" si="77"/>
        <v>1.82988E-2</v>
      </c>
      <c r="T157" s="214">
        <f t="shared" si="77"/>
        <v>1.0198199999999999E-2</v>
      </c>
      <c r="U157" s="214">
        <f t="shared" si="70"/>
        <v>1.1309100000000001E-2</v>
      </c>
      <c r="V157" s="214">
        <f t="shared" si="70"/>
        <v>3.0287999999999999E-3</v>
      </c>
      <c r="W157" s="214">
        <f t="shared" si="70"/>
        <v>3.1740000000000002E-3</v>
      </c>
      <c r="X157" s="214">
        <f t="shared" si="70"/>
        <v>3.1380000000000002E-3</v>
      </c>
      <c r="Y157" s="214">
        <f t="shared" si="70"/>
        <v>2.4510000000000001E-3</v>
      </c>
      <c r="Z157" s="214">
        <f t="shared" si="70"/>
        <v>5.2620000000000002E-3</v>
      </c>
      <c r="AA157" s="214">
        <f t="shared" si="70"/>
        <v>4.4999999999999997E-3</v>
      </c>
      <c r="AB157" s="214">
        <f t="shared" si="70"/>
        <v>4.5684000000000002E-3</v>
      </c>
      <c r="AC157" s="214">
        <f t="shared" si="70"/>
        <v>2.8080000000000002E-3</v>
      </c>
      <c r="AD157" s="214">
        <f t="shared" si="78"/>
        <v>1.5780000000000002E-3</v>
      </c>
      <c r="AE157" s="214">
        <f t="shared" si="78"/>
        <v>7.5389621662499989E-2</v>
      </c>
      <c r="AF157" s="214">
        <f t="shared" si="78"/>
        <v>6.0496915248269285E-2</v>
      </c>
      <c r="AG157" s="214">
        <f t="shared" si="78"/>
        <v>5.8911228986664829E-2</v>
      </c>
      <c r="AH157" s="214">
        <f t="shared" si="78"/>
        <v>2.8860000000000005E-3</v>
      </c>
      <c r="AI157" s="214">
        <f t="shared" si="78"/>
        <v>0</v>
      </c>
      <c r="AJ157" s="214">
        <f t="shared" si="78"/>
        <v>4.0140000000000002E-3</v>
      </c>
      <c r="AK157" s="214">
        <f t="shared" si="78"/>
        <v>0</v>
      </c>
      <c r="AL157" s="214">
        <f t="shared" si="78"/>
        <v>3.4164E-3</v>
      </c>
      <c r="AM157" s="214">
        <f t="shared" si="78"/>
        <v>4.1580000000000002E-3</v>
      </c>
      <c r="AN157" s="214">
        <f t="shared" si="78"/>
        <v>7.3764E-3</v>
      </c>
      <c r="AO157" s="214">
        <f t="shared" si="78"/>
        <v>5.8246800000000005E-3</v>
      </c>
      <c r="AP157" s="214">
        <f t="shared" si="78"/>
        <v>8.1482852465176309E-2</v>
      </c>
      <c r="AQ157" s="214">
        <f t="shared" si="78"/>
        <v>0</v>
      </c>
      <c r="AR157" s="214">
        <f t="shared" si="78"/>
        <v>7.4271599999999995E-3</v>
      </c>
      <c r="AS157" s="214">
        <f t="shared" si="78"/>
        <v>3.5639999999999999E-3</v>
      </c>
      <c r="AT157" s="214">
        <f t="shared" si="78"/>
        <v>3.4619999999999998E-3</v>
      </c>
      <c r="AU157" s="214">
        <f t="shared" si="75"/>
        <v>6.7080000000000004E-3</v>
      </c>
      <c r="AV157" s="214">
        <f t="shared" si="75"/>
        <v>6.6600000000000001E-3</v>
      </c>
      <c r="AW157" s="214">
        <f t="shared" si="75"/>
        <v>8.4180000000000001E-3</v>
      </c>
      <c r="AX157" s="214">
        <f t="shared" si="75"/>
        <v>6.8441815868582556E-2</v>
      </c>
      <c r="AY157" s="214">
        <f t="shared" si="75"/>
        <v>1.1856E-2</v>
      </c>
      <c r="AZ157" s="214">
        <f t="shared" si="75"/>
        <v>1.2239999999999999E-2</v>
      </c>
      <c r="BA157" s="214">
        <f t="shared" si="75"/>
        <v>7.6064701573999971E-2</v>
      </c>
      <c r="BB157" s="214">
        <f t="shared" si="74"/>
        <v>0.12346789880305557</v>
      </c>
      <c r="BC157" s="214">
        <f t="shared" si="74"/>
        <v>3.439356139858258E-2</v>
      </c>
      <c r="BD157" s="214">
        <f t="shared" si="74"/>
        <v>0.22195462398497801</v>
      </c>
      <c r="BE157" s="214">
        <f t="shared" si="74"/>
        <v>3.1716000000000005E-3</v>
      </c>
      <c r="BF157" s="214">
        <f t="shared" si="74"/>
        <v>1.8636E-2</v>
      </c>
      <c r="BG157" s="214">
        <f t="shared" si="74"/>
        <v>1.3846153846153847E-2</v>
      </c>
      <c r="BH157" s="214">
        <f t="shared" si="74"/>
        <v>2.3538000000000003E-2</v>
      </c>
      <c r="BI157" s="214">
        <f t="shared" si="74"/>
        <v>0</v>
      </c>
      <c r="BJ157" s="214">
        <f t="shared" si="74"/>
        <v>2.0712000000000001E-2</v>
      </c>
      <c r="BK157" s="214">
        <f t="shared" si="74"/>
        <v>9.6360000000000022E-3</v>
      </c>
      <c r="BL157" s="214">
        <f t="shared" si="74"/>
        <v>1.1201448960000001E-2</v>
      </c>
      <c r="BM157" s="214">
        <f t="shared" si="74"/>
        <v>8.429597972812497E-2</v>
      </c>
      <c r="BN157" s="214">
        <f t="shared" si="74"/>
        <v>0.1038160138392857</v>
      </c>
      <c r="BO157" s="214">
        <f t="shared" si="74"/>
        <v>4.1778000000000003E-2</v>
      </c>
      <c r="BP157" s="214">
        <f t="shared" si="74"/>
        <v>2.9531999999999999E-2</v>
      </c>
      <c r="BQ157" s="214">
        <f t="shared" si="74"/>
        <v>4.1460000000000004E-2</v>
      </c>
      <c r="BR157" s="214">
        <f t="shared" si="74"/>
        <v>3.01084E-2</v>
      </c>
      <c r="BS157" s="214">
        <f t="shared" si="74"/>
        <v>0</v>
      </c>
      <c r="BT157" s="214">
        <f t="shared" si="74"/>
        <v>0</v>
      </c>
      <c r="BU157" s="214">
        <f t="shared" si="76"/>
        <v>0</v>
      </c>
      <c r="BV157" s="214">
        <f t="shared" si="76"/>
        <v>0</v>
      </c>
      <c r="BW157" s="214">
        <f t="shared" si="76"/>
        <v>0</v>
      </c>
      <c r="BX157" s="214">
        <f t="shared" si="76"/>
        <v>0</v>
      </c>
      <c r="BY157" s="214">
        <f t="shared" si="76"/>
        <v>0</v>
      </c>
      <c r="BZ157" s="214">
        <f t="shared" si="76"/>
        <v>0</v>
      </c>
      <c r="CA157" s="295">
        <f t="shared" si="71"/>
        <v>1.8115274070452791</v>
      </c>
    </row>
    <row r="158" spans="2:79" s="159" customFormat="1" x14ac:dyDescent="0.25">
      <c r="B158" s="257">
        <f t="shared" si="72"/>
        <v>138</v>
      </c>
      <c r="C158" s="255">
        <f t="shared" si="73"/>
        <v>49490</v>
      </c>
      <c r="D158" s="214">
        <f t="shared" si="77"/>
        <v>0.19179272325119992</v>
      </c>
      <c r="E158" s="214">
        <f t="shared" si="77"/>
        <v>6.4489984594237465E-2</v>
      </c>
      <c r="F158" s="214">
        <f t="shared" si="77"/>
        <v>9.44569424744678E-2</v>
      </c>
      <c r="G158" s="214">
        <f t="shared" si="77"/>
        <v>0</v>
      </c>
      <c r="H158" s="214">
        <f t="shared" si="77"/>
        <v>3.4380000000000001E-3</v>
      </c>
      <c r="I158" s="214">
        <f t="shared" si="77"/>
        <v>5.352E-3</v>
      </c>
      <c r="J158" s="214">
        <f t="shared" si="77"/>
        <v>5.7348E-3</v>
      </c>
      <c r="K158" s="214">
        <f t="shared" si="77"/>
        <v>5.9363999999999997E-3</v>
      </c>
      <c r="L158" s="214">
        <f t="shared" si="77"/>
        <v>3.9779999999999998E-3</v>
      </c>
      <c r="M158" s="214">
        <f t="shared" si="77"/>
        <v>4.9500000000000004E-3</v>
      </c>
      <c r="N158" s="214">
        <f t="shared" si="77"/>
        <v>4.50000036E-3</v>
      </c>
      <c r="O158" s="214">
        <f t="shared" si="77"/>
        <v>4.7340000000000004E-3</v>
      </c>
      <c r="P158" s="214">
        <f t="shared" si="77"/>
        <v>3.3600000000000001E-3</v>
      </c>
      <c r="Q158" s="214">
        <f t="shared" si="77"/>
        <v>1.9068000000000002E-2</v>
      </c>
      <c r="R158" s="214">
        <f t="shared" si="77"/>
        <v>9.0767999999999995E-3</v>
      </c>
      <c r="S158" s="214">
        <f t="shared" si="77"/>
        <v>1.82988E-2</v>
      </c>
      <c r="T158" s="214">
        <f t="shared" si="77"/>
        <v>1.0198199999999999E-2</v>
      </c>
      <c r="U158" s="214">
        <f t="shared" si="70"/>
        <v>1.1309100000000001E-2</v>
      </c>
      <c r="V158" s="214">
        <f t="shared" si="70"/>
        <v>3.0287999999999999E-3</v>
      </c>
      <c r="W158" s="214">
        <f t="shared" si="70"/>
        <v>3.1740000000000002E-3</v>
      </c>
      <c r="X158" s="214">
        <f t="shared" si="70"/>
        <v>3.1380000000000002E-3</v>
      </c>
      <c r="Y158" s="214">
        <f t="shared" si="70"/>
        <v>2.4510000000000001E-3</v>
      </c>
      <c r="Z158" s="214">
        <f t="shared" si="70"/>
        <v>5.2620000000000002E-3</v>
      </c>
      <c r="AA158" s="214">
        <f t="shared" si="70"/>
        <v>4.4999999999999997E-3</v>
      </c>
      <c r="AB158" s="214">
        <f t="shared" si="70"/>
        <v>4.5684000000000002E-3</v>
      </c>
      <c r="AC158" s="214">
        <f t="shared" si="70"/>
        <v>2.8080000000000002E-3</v>
      </c>
      <c r="AD158" s="214">
        <f t="shared" si="78"/>
        <v>1.5780000000000002E-3</v>
      </c>
      <c r="AE158" s="214">
        <f t="shared" si="78"/>
        <v>8.6698064911874984E-2</v>
      </c>
      <c r="AF158" s="214">
        <f t="shared" si="78"/>
        <v>6.0496915248269285E-2</v>
      </c>
      <c r="AG158" s="214">
        <f t="shared" si="78"/>
        <v>5.8911228986664829E-2</v>
      </c>
      <c r="AH158" s="214">
        <f t="shared" si="78"/>
        <v>2.8860000000000005E-3</v>
      </c>
      <c r="AI158" s="214">
        <f t="shared" si="78"/>
        <v>0</v>
      </c>
      <c r="AJ158" s="214">
        <f t="shared" si="78"/>
        <v>4.0140000000000002E-3</v>
      </c>
      <c r="AK158" s="214">
        <f t="shared" si="78"/>
        <v>0</v>
      </c>
      <c r="AL158" s="214">
        <f t="shared" si="78"/>
        <v>3.4164E-3</v>
      </c>
      <c r="AM158" s="214">
        <f t="shared" si="78"/>
        <v>4.1580000000000002E-3</v>
      </c>
      <c r="AN158" s="214">
        <f t="shared" si="78"/>
        <v>7.3764E-3</v>
      </c>
      <c r="AO158" s="214">
        <f t="shared" si="78"/>
        <v>5.8246800000000005E-3</v>
      </c>
      <c r="AP158" s="214">
        <f t="shared" si="78"/>
        <v>8.1482852465176309E-2</v>
      </c>
      <c r="AQ158" s="214">
        <f t="shared" si="78"/>
        <v>0</v>
      </c>
      <c r="AR158" s="214">
        <f t="shared" si="78"/>
        <v>7.4271599999999995E-3</v>
      </c>
      <c r="AS158" s="214">
        <f t="shared" si="78"/>
        <v>3.5639999999999999E-3</v>
      </c>
      <c r="AT158" s="214">
        <f t="shared" si="78"/>
        <v>3.4619999999999998E-3</v>
      </c>
      <c r="AU158" s="214">
        <f t="shared" si="75"/>
        <v>6.7080000000000004E-3</v>
      </c>
      <c r="AV158" s="214">
        <f t="shared" si="75"/>
        <v>6.6600000000000001E-3</v>
      </c>
      <c r="AW158" s="214">
        <f t="shared" si="75"/>
        <v>8.4180000000000001E-3</v>
      </c>
      <c r="AX158" s="214">
        <f t="shared" si="75"/>
        <v>6.8441815868582556E-2</v>
      </c>
      <c r="AY158" s="214">
        <f t="shared" si="75"/>
        <v>1.1856E-2</v>
      </c>
      <c r="AZ158" s="214">
        <f t="shared" si="75"/>
        <v>1.2239999999999999E-2</v>
      </c>
      <c r="BA158" s="214">
        <f t="shared" si="75"/>
        <v>7.6064701573999971E-2</v>
      </c>
      <c r="BB158" s="214">
        <f t="shared" si="74"/>
        <v>0.12346789880305557</v>
      </c>
      <c r="BC158" s="214">
        <f t="shared" si="74"/>
        <v>3.439356139858258E-2</v>
      </c>
      <c r="BD158" s="214">
        <f t="shared" si="74"/>
        <v>0.22195462398497801</v>
      </c>
      <c r="BE158" s="214">
        <f t="shared" si="74"/>
        <v>3.1716000000000005E-3</v>
      </c>
      <c r="BF158" s="214">
        <f t="shared" si="74"/>
        <v>1.8636E-2</v>
      </c>
      <c r="BG158" s="214">
        <f t="shared" si="74"/>
        <v>1.3846153846153847E-2</v>
      </c>
      <c r="BH158" s="214">
        <f t="shared" si="74"/>
        <v>2.3538000000000003E-2</v>
      </c>
      <c r="BI158" s="214">
        <f t="shared" si="74"/>
        <v>0</v>
      </c>
      <c r="BJ158" s="214">
        <f t="shared" si="74"/>
        <v>2.0712000000000001E-2</v>
      </c>
      <c r="BK158" s="214">
        <f t="shared" si="74"/>
        <v>9.6360000000000022E-3</v>
      </c>
      <c r="BL158" s="214">
        <f t="shared" si="74"/>
        <v>1.1201448960000001E-2</v>
      </c>
      <c r="BM158" s="214">
        <f t="shared" si="74"/>
        <v>8.429597972812497E-2</v>
      </c>
      <c r="BN158" s="214">
        <f t="shared" si="74"/>
        <v>0.1038160138392857</v>
      </c>
      <c r="BO158" s="214">
        <f t="shared" si="74"/>
        <v>4.1778000000000003E-2</v>
      </c>
      <c r="BP158" s="214">
        <f t="shared" si="74"/>
        <v>2.9531999999999999E-2</v>
      </c>
      <c r="BQ158" s="214">
        <f t="shared" si="74"/>
        <v>4.1460000000000004E-2</v>
      </c>
      <c r="BR158" s="214">
        <f t="shared" si="74"/>
        <v>3.01084E-2</v>
      </c>
      <c r="BS158" s="214">
        <f t="shared" si="74"/>
        <v>0</v>
      </c>
      <c r="BT158" s="214">
        <f t="shared" si="74"/>
        <v>0</v>
      </c>
      <c r="BU158" s="214">
        <f t="shared" si="76"/>
        <v>0</v>
      </c>
      <c r="BV158" s="214">
        <f t="shared" si="76"/>
        <v>0</v>
      </c>
      <c r="BW158" s="214">
        <f t="shared" si="76"/>
        <v>0</v>
      </c>
      <c r="BX158" s="214">
        <f t="shared" si="76"/>
        <v>0</v>
      </c>
      <c r="BY158" s="214">
        <f t="shared" si="76"/>
        <v>0</v>
      </c>
      <c r="BZ158" s="214">
        <f t="shared" si="76"/>
        <v>0</v>
      </c>
      <c r="CA158" s="295">
        <f t="shared" si="71"/>
        <v>1.8228358502946538</v>
      </c>
    </row>
    <row r="159" spans="2:79" s="159" customFormat="1" x14ac:dyDescent="0.25">
      <c r="B159" s="257">
        <f t="shared" si="72"/>
        <v>139</v>
      </c>
      <c r="C159" s="255">
        <f t="shared" si="73"/>
        <v>49521</v>
      </c>
      <c r="D159" s="214">
        <f t="shared" si="77"/>
        <v>0.19179272325119992</v>
      </c>
      <c r="E159" s="214">
        <f t="shared" si="77"/>
        <v>6.4489984594237465E-2</v>
      </c>
      <c r="F159" s="214">
        <f t="shared" si="77"/>
        <v>9.44569424744678E-2</v>
      </c>
      <c r="G159" s="214">
        <f t="shared" si="77"/>
        <v>0</v>
      </c>
      <c r="H159" s="214">
        <f t="shared" si="77"/>
        <v>3.4380000000000001E-3</v>
      </c>
      <c r="I159" s="214">
        <f t="shared" si="77"/>
        <v>5.352E-3</v>
      </c>
      <c r="J159" s="214">
        <f t="shared" si="77"/>
        <v>5.7348E-3</v>
      </c>
      <c r="K159" s="214">
        <f t="shared" si="77"/>
        <v>5.9363999999999997E-3</v>
      </c>
      <c r="L159" s="214">
        <f t="shared" si="77"/>
        <v>3.9779999999999998E-3</v>
      </c>
      <c r="M159" s="214">
        <f t="shared" si="77"/>
        <v>4.9500000000000004E-3</v>
      </c>
      <c r="N159" s="214">
        <f t="shared" si="77"/>
        <v>4.50000036E-3</v>
      </c>
      <c r="O159" s="214">
        <f t="shared" si="77"/>
        <v>4.7340000000000004E-3</v>
      </c>
      <c r="P159" s="214">
        <f t="shared" si="77"/>
        <v>3.3600000000000001E-3</v>
      </c>
      <c r="Q159" s="214">
        <f t="shared" si="77"/>
        <v>1.9068000000000002E-2</v>
      </c>
      <c r="R159" s="214">
        <f t="shared" si="77"/>
        <v>9.0767999999999995E-3</v>
      </c>
      <c r="S159" s="214">
        <f t="shared" si="77"/>
        <v>1.82988E-2</v>
      </c>
      <c r="T159" s="214">
        <f t="shared" si="77"/>
        <v>1.0198199999999999E-2</v>
      </c>
      <c r="U159" s="214">
        <f t="shared" si="77"/>
        <v>1.1309100000000001E-2</v>
      </c>
      <c r="V159" s="214">
        <f t="shared" ref="U159:AJ174" si="79">IF(AND(MONTH($C159)-MONTH(V$5)=0,MOD((YEAR(V$5)-YEAR($C159)),3)=0),V158*(1+V$15),V158)</f>
        <v>3.0287999999999999E-3</v>
      </c>
      <c r="W159" s="214">
        <f t="shared" si="79"/>
        <v>3.1740000000000002E-3</v>
      </c>
      <c r="X159" s="214">
        <f t="shared" si="79"/>
        <v>3.1380000000000002E-3</v>
      </c>
      <c r="Y159" s="214">
        <f t="shared" si="79"/>
        <v>2.4510000000000001E-3</v>
      </c>
      <c r="Z159" s="214">
        <f t="shared" si="79"/>
        <v>5.2620000000000002E-3</v>
      </c>
      <c r="AA159" s="214">
        <f t="shared" si="79"/>
        <v>4.4999999999999997E-3</v>
      </c>
      <c r="AB159" s="214">
        <f t="shared" si="79"/>
        <v>4.5684000000000002E-3</v>
      </c>
      <c r="AC159" s="214">
        <f t="shared" si="79"/>
        <v>2.8080000000000002E-3</v>
      </c>
      <c r="AD159" s="214">
        <f t="shared" si="78"/>
        <v>1.5780000000000002E-3</v>
      </c>
      <c r="AE159" s="214">
        <f t="shared" si="78"/>
        <v>8.6698064911874984E-2</v>
      </c>
      <c r="AF159" s="214">
        <f t="shared" si="78"/>
        <v>6.0496915248269285E-2</v>
      </c>
      <c r="AG159" s="214">
        <f t="shared" si="78"/>
        <v>5.8911228986664829E-2</v>
      </c>
      <c r="AH159" s="214">
        <f t="shared" si="78"/>
        <v>2.8860000000000005E-3</v>
      </c>
      <c r="AI159" s="214">
        <f t="shared" si="78"/>
        <v>0</v>
      </c>
      <c r="AJ159" s="214">
        <f t="shared" si="78"/>
        <v>4.0140000000000002E-3</v>
      </c>
      <c r="AK159" s="214">
        <f t="shared" si="78"/>
        <v>0</v>
      </c>
      <c r="AL159" s="214">
        <f t="shared" si="78"/>
        <v>3.4164E-3</v>
      </c>
      <c r="AM159" s="214">
        <f t="shared" si="78"/>
        <v>4.1580000000000002E-3</v>
      </c>
      <c r="AN159" s="214">
        <f t="shared" si="78"/>
        <v>7.3764E-3</v>
      </c>
      <c r="AO159" s="214">
        <f t="shared" si="78"/>
        <v>5.8246800000000005E-3</v>
      </c>
      <c r="AP159" s="214">
        <f t="shared" si="78"/>
        <v>8.1482852465176309E-2</v>
      </c>
      <c r="AQ159" s="214">
        <f t="shared" si="78"/>
        <v>0</v>
      </c>
      <c r="AR159" s="214">
        <f t="shared" si="78"/>
        <v>7.4271599999999995E-3</v>
      </c>
      <c r="AS159" s="214">
        <f t="shared" si="78"/>
        <v>3.5639999999999999E-3</v>
      </c>
      <c r="AT159" s="214">
        <f t="shared" si="78"/>
        <v>3.4619999999999998E-3</v>
      </c>
      <c r="AU159" s="214">
        <f t="shared" si="75"/>
        <v>6.7080000000000004E-3</v>
      </c>
      <c r="AV159" s="214">
        <f t="shared" si="75"/>
        <v>6.6600000000000001E-3</v>
      </c>
      <c r="AW159" s="214">
        <f t="shared" si="75"/>
        <v>8.4180000000000001E-3</v>
      </c>
      <c r="AX159" s="214">
        <f t="shared" si="75"/>
        <v>6.8441815868582556E-2</v>
      </c>
      <c r="AY159" s="214">
        <f t="shared" si="75"/>
        <v>1.1856E-2</v>
      </c>
      <c r="AZ159" s="214">
        <f t="shared" si="75"/>
        <v>1.2239999999999999E-2</v>
      </c>
      <c r="BA159" s="214">
        <f t="shared" si="75"/>
        <v>7.6064701573999971E-2</v>
      </c>
      <c r="BB159" s="214">
        <f t="shared" si="74"/>
        <v>0.12346789880305557</v>
      </c>
      <c r="BC159" s="214">
        <f t="shared" si="74"/>
        <v>3.439356139858258E-2</v>
      </c>
      <c r="BD159" s="214">
        <f t="shared" si="74"/>
        <v>0.22195462398497801</v>
      </c>
      <c r="BE159" s="214">
        <f t="shared" si="74"/>
        <v>3.1716000000000005E-3</v>
      </c>
      <c r="BF159" s="214">
        <f t="shared" si="74"/>
        <v>1.8636E-2</v>
      </c>
      <c r="BG159" s="214">
        <f t="shared" si="74"/>
        <v>1.3846153846153847E-2</v>
      </c>
      <c r="BH159" s="214">
        <f t="shared" si="74"/>
        <v>2.3538000000000003E-2</v>
      </c>
      <c r="BI159" s="214">
        <f t="shared" si="74"/>
        <v>0</v>
      </c>
      <c r="BJ159" s="214">
        <f t="shared" si="74"/>
        <v>2.0712000000000001E-2</v>
      </c>
      <c r="BK159" s="214">
        <f t="shared" si="74"/>
        <v>9.6360000000000022E-3</v>
      </c>
      <c r="BL159" s="214">
        <f t="shared" si="74"/>
        <v>1.1201448960000001E-2</v>
      </c>
      <c r="BM159" s="214">
        <f t="shared" si="74"/>
        <v>8.429597972812497E-2</v>
      </c>
      <c r="BN159" s="214">
        <f t="shared" si="74"/>
        <v>0.1038160138392857</v>
      </c>
      <c r="BO159" s="214">
        <f t="shared" si="74"/>
        <v>4.1778000000000003E-2</v>
      </c>
      <c r="BP159" s="214">
        <f t="shared" si="74"/>
        <v>2.9531999999999999E-2</v>
      </c>
      <c r="BQ159" s="214">
        <f t="shared" si="74"/>
        <v>4.1460000000000004E-2</v>
      </c>
      <c r="BR159" s="214">
        <f t="shared" si="74"/>
        <v>3.01084E-2</v>
      </c>
      <c r="BS159" s="214">
        <f t="shared" si="74"/>
        <v>0</v>
      </c>
      <c r="BT159" s="214">
        <f t="shared" si="74"/>
        <v>0</v>
      </c>
      <c r="BU159" s="214">
        <f t="shared" si="76"/>
        <v>0</v>
      </c>
      <c r="BV159" s="214">
        <f t="shared" si="76"/>
        <v>0</v>
      </c>
      <c r="BW159" s="214">
        <f t="shared" si="76"/>
        <v>0</v>
      </c>
      <c r="BX159" s="214">
        <f t="shared" si="76"/>
        <v>0</v>
      </c>
      <c r="BY159" s="214">
        <f t="shared" si="76"/>
        <v>0</v>
      </c>
      <c r="BZ159" s="214">
        <f t="shared" si="76"/>
        <v>0</v>
      </c>
      <c r="CA159" s="295">
        <f t="shared" si="71"/>
        <v>1.8228358502946538</v>
      </c>
    </row>
    <row r="160" spans="2:79" s="159" customFormat="1" x14ac:dyDescent="0.25">
      <c r="B160" s="257">
        <f t="shared" si="72"/>
        <v>140</v>
      </c>
      <c r="C160" s="255">
        <f t="shared" si="73"/>
        <v>49552</v>
      </c>
      <c r="D160" s="214">
        <f t="shared" si="77"/>
        <v>0.19179272325119992</v>
      </c>
      <c r="E160" s="214">
        <f t="shared" si="77"/>
        <v>6.4489984594237465E-2</v>
      </c>
      <c r="F160" s="214">
        <f t="shared" si="77"/>
        <v>9.44569424744678E-2</v>
      </c>
      <c r="G160" s="214">
        <f t="shared" si="77"/>
        <v>0</v>
      </c>
      <c r="H160" s="214">
        <f t="shared" si="77"/>
        <v>3.4380000000000001E-3</v>
      </c>
      <c r="I160" s="214">
        <f t="shared" si="77"/>
        <v>5.352E-3</v>
      </c>
      <c r="J160" s="214">
        <f t="shared" si="77"/>
        <v>5.7348E-3</v>
      </c>
      <c r="K160" s="214">
        <f t="shared" si="77"/>
        <v>5.9363999999999997E-3</v>
      </c>
      <c r="L160" s="214">
        <f t="shared" si="77"/>
        <v>3.9779999999999998E-3</v>
      </c>
      <c r="M160" s="214">
        <f t="shared" si="77"/>
        <v>4.9500000000000004E-3</v>
      </c>
      <c r="N160" s="214">
        <f t="shared" si="77"/>
        <v>4.50000036E-3</v>
      </c>
      <c r="O160" s="214">
        <f t="shared" si="77"/>
        <v>4.7340000000000004E-3</v>
      </c>
      <c r="P160" s="214">
        <f t="shared" si="77"/>
        <v>3.3600000000000001E-3</v>
      </c>
      <c r="Q160" s="214">
        <f t="shared" si="77"/>
        <v>1.9068000000000002E-2</v>
      </c>
      <c r="R160" s="214">
        <f t="shared" si="77"/>
        <v>9.0767999999999995E-3</v>
      </c>
      <c r="S160" s="214">
        <f t="shared" si="77"/>
        <v>1.82988E-2</v>
      </c>
      <c r="T160" s="214">
        <f t="shared" si="77"/>
        <v>1.0198199999999999E-2</v>
      </c>
      <c r="U160" s="214">
        <f t="shared" si="79"/>
        <v>1.1309100000000001E-2</v>
      </c>
      <c r="V160" s="214">
        <f t="shared" si="79"/>
        <v>3.0287999999999999E-3</v>
      </c>
      <c r="W160" s="214">
        <f t="shared" si="79"/>
        <v>3.1740000000000002E-3</v>
      </c>
      <c r="X160" s="214">
        <f t="shared" si="79"/>
        <v>3.1380000000000002E-3</v>
      </c>
      <c r="Y160" s="214">
        <f t="shared" si="79"/>
        <v>2.4510000000000001E-3</v>
      </c>
      <c r="Z160" s="214">
        <f t="shared" si="79"/>
        <v>5.2620000000000002E-3</v>
      </c>
      <c r="AA160" s="214">
        <f t="shared" si="79"/>
        <v>4.4999999999999997E-3</v>
      </c>
      <c r="AB160" s="214">
        <f t="shared" si="79"/>
        <v>4.5684000000000002E-3</v>
      </c>
      <c r="AC160" s="214">
        <f t="shared" si="79"/>
        <v>2.8080000000000002E-3</v>
      </c>
      <c r="AD160" s="214">
        <f t="shared" si="78"/>
        <v>1.5780000000000002E-3</v>
      </c>
      <c r="AE160" s="214">
        <f t="shared" si="78"/>
        <v>8.6698064911874984E-2</v>
      </c>
      <c r="AF160" s="214">
        <f t="shared" si="78"/>
        <v>6.0496915248269285E-2</v>
      </c>
      <c r="AG160" s="214">
        <f t="shared" si="78"/>
        <v>5.8911228986664829E-2</v>
      </c>
      <c r="AH160" s="214">
        <f t="shared" si="78"/>
        <v>2.8860000000000005E-3</v>
      </c>
      <c r="AI160" s="214">
        <f t="shared" si="78"/>
        <v>0</v>
      </c>
      <c r="AJ160" s="214">
        <f t="shared" si="78"/>
        <v>4.0140000000000002E-3</v>
      </c>
      <c r="AK160" s="214">
        <f t="shared" si="78"/>
        <v>0</v>
      </c>
      <c r="AL160" s="214">
        <f t="shared" si="78"/>
        <v>3.4164E-3</v>
      </c>
      <c r="AM160" s="214">
        <f t="shared" si="78"/>
        <v>4.1580000000000002E-3</v>
      </c>
      <c r="AN160" s="214">
        <f t="shared" si="78"/>
        <v>7.3764E-3</v>
      </c>
      <c r="AO160" s="214">
        <f t="shared" si="78"/>
        <v>5.8246800000000005E-3</v>
      </c>
      <c r="AP160" s="214">
        <f t="shared" si="78"/>
        <v>8.1482852465176309E-2</v>
      </c>
      <c r="AQ160" s="214">
        <f t="shared" si="78"/>
        <v>0</v>
      </c>
      <c r="AR160" s="214">
        <f t="shared" si="78"/>
        <v>7.4271599999999995E-3</v>
      </c>
      <c r="AS160" s="214">
        <f t="shared" si="78"/>
        <v>3.5639999999999999E-3</v>
      </c>
      <c r="AT160" s="214">
        <f t="shared" si="78"/>
        <v>3.4619999999999998E-3</v>
      </c>
      <c r="AU160" s="214">
        <f t="shared" si="75"/>
        <v>6.7080000000000004E-3</v>
      </c>
      <c r="AV160" s="214">
        <f t="shared" si="75"/>
        <v>6.6600000000000001E-3</v>
      </c>
      <c r="AW160" s="214">
        <f t="shared" si="75"/>
        <v>8.4180000000000001E-3</v>
      </c>
      <c r="AX160" s="214">
        <f t="shared" si="75"/>
        <v>6.8441815868582556E-2</v>
      </c>
      <c r="AY160" s="214">
        <f t="shared" si="75"/>
        <v>1.1856E-2</v>
      </c>
      <c r="AZ160" s="214">
        <f t="shared" si="75"/>
        <v>1.2239999999999999E-2</v>
      </c>
      <c r="BA160" s="214">
        <f t="shared" si="75"/>
        <v>7.6064701573999971E-2</v>
      </c>
      <c r="BB160" s="214">
        <f t="shared" si="74"/>
        <v>0.12346789880305557</v>
      </c>
      <c r="BC160" s="214">
        <f t="shared" si="74"/>
        <v>3.439356139858258E-2</v>
      </c>
      <c r="BD160" s="214">
        <f t="shared" si="74"/>
        <v>0.22195462398497801</v>
      </c>
      <c r="BE160" s="214">
        <f t="shared" si="74"/>
        <v>3.1716000000000005E-3</v>
      </c>
      <c r="BF160" s="214">
        <f t="shared" si="74"/>
        <v>1.8636E-2</v>
      </c>
      <c r="BG160" s="214">
        <f t="shared" si="74"/>
        <v>1.3846153846153847E-2</v>
      </c>
      <c r="BH160" s="214">
        <f t="shared" si="74"/>
        <v>2.3538000000000003E-2</v>
      </c>
      <c r="BI160" s="214">
        <f t="shared" si="74"/>
        <v>0</v>
      </c>
      <c r="BJ160" s="214">
        <f t="shared" si="74"/>
        <v>2.0712000000000001E-2</v>
      </c>
      <c r="BK160" s="214">
        <f t="shared" si="74"/>
        <v>9.6360000000000022E-3</v>
      </c>
      <c r="BL160" s="214">
        <f t="shared" si="74"/>
        <v>1.1201448960000001E-2</v>
      </c>
      <c r="BM160" s="214">
        <f t="shared" si="74"/>
        <v>8.429597972812497E-2</v>
      </c>
      <c r="BN160" s="214">
        <f t="shared" si="74"/>
        <v>0.1038160138392857</v>
      </c>
      <c r="BO160" s="214">
        <f t="shared" si="74"/>
        <v>4.1778000000000003E-2</v>
      </c>
      <c r="BP160" s="214">
        <f t="shared" si="74"/>
        <v>2.9531999999999999E-2</v>
      </c>
      <c r="BQ160" s="214">
        <f t="shared" si="76"/>
        <v>4.1460000000000004E-2</v>
      </c>
      <c r="BR160" s="214">
        <f t="shared" si="76"/>
        <v>3.01084E-2</v>
      </c>
      <c r="BS160" s="214">
        <f t="shared" si="76"/>
        <v>0</v>
      </c>
      <c r="BT160" s="214">
        <f t="shared" si="76"/>
        <v>0</v>
      </c>
      <c r="BU160" s="214">
        <f t="shared" si="76"/>
        <v>0</v>
      </c>
      <c r="BV160" s="214">
        <f t="shared" si="76"/>
        <v>0</v>
      </c>
      <c r="BW160" s="214">
        <f t="shared" si="76"/>
        <v>0</v>
      </c>
      <c r="BX160" s="214">
        <f t="shared" si="76"/>
        <v>0</v>
      </c>
      <c r="BY160" s="214">
        <f t="shared" si="76"/>
        <v>0</v>
      </c>
      <c r="BZ160" s="214">
        <f t="shared" si="76"/>
        <v>0</v>
      </c>
      <c r="CA160" s="295">
        <f t="shared" si="71"/>
        <v>1.8228358502946538</v>
      </c>
    </row>
    <row r="161" spans="2:79" s="159" customFormat="1" x14ac:dyDescent="0.25">
      <c r="B161" s="257">
        <f t="shared" si="72"/>
        <v>141</v>
      </c>
      <c r="C161" s="255">
        <f t="shared" si="73"/>
        <v>49582</v>
      </c>
      <c r="D161" s="214">
        <f t="shared" si="77"/>
        <v>0.19179272325119992</v>
      </c>
      <c r="E161" s="214">
        <f t="shared" si="77"/>
        <v>6.4489984594237465E-2</v>
      </c>
      <c r="F161" s="214">
        <f t="shared" si="77"/>
        <v>9.44569424744678E-2</v>
      </c>
      <c r="G161" s="214">
        <f t="shared" si="77"/>
        <v>0</v>
      </c>
      <c r="H161" s="214">
        <f t="shared" si="77"/>
        <v>3.4380000000000001E-3</v>
      </c>
      <c r="I161" s="214">
        <f t="shared" si="77"/>
        <v>5.352E-3</v>
      </c>
      <c r="J161" s="214">
        <f t="shared" si="77"/>
        <v>5.7348E-3</v>
      </c>
      <c r="K161" s="214">
        <f t="shared" si="77"/>
        <v>5.9363999999999997E-3</v>
      </c>
      <c r="L161" s="214">
        <f t="shared" si="77"/>
        <v>3.9779999999999998E-3</v>
      </c>
      <c r="M161" s="214">
        <f t="shared" si="77"/>
        <v>4.9500000000000004E-3</v>
      </c>
      <c r="N161" s="214">
        <f t="shared" si="77"/>
        <v>4.50000036E-3</v>
      </c>
      <c r="O161" s="214">
        <f t="shared" si="77"/>
        <v>4.7340000000000004E-3</v>
      </c>
      <c r="P161" s="214">
        <f t="shared" si="77"/>
        <v>3.3600000000000001E-3</v>
      </c>
      <c r="Q161" s="214">
        <f t="shared" si="77"/>
        <v>1.9068000000000002E-2</v>
      </c>
      <c r="R161" s="214">
        <f t="shared" si="77"/>
        <v>9.0767999999999995E-3</v>
      </c>
      <c r="S161" s="214">
        <f t="shared" si="77"/>
        <v>1.82988E-2</v>
      </c>
      <c r="T161" s="214">
        <f t="shared" si="77"/>
        <v>1.0198199999999999E-2</v>
      </c>
      <c r="U161" s="214">
        <f t="shared" si="79"/>
        <v>1.1309100000000001E-2</v>
      </c>
      <c r="V161" s="214">
        <f t="shared" si="79"/>
        <v>3.0287999999999999E-3</v>
      </c>
      <c r="W161" s="214">
        <f t="shared" si="79"/>
        <v>3.1740000000000002E-3</v>
      </c>
      <c r="X161" s="214">
        <f t="shared" si="79"/>
        <v>3.1380000000000002E-3</v>
      </c>
      <c r="Y161" s="214">
        <f t="shared" si="79"/>
        <v>2.4510000000000001E-3</v>
      </c>
      <c r="Z161" s="214">
        <f t="shared" si="79"/>
        <v>5.2620000000000002E-3</v>
      </c>
      <c r="AA161" s="214">
        <f t="shared" si="79"/>
        <v>4.4999999999999997E-3</v>
      </c>
      <c r="AB161" s="214">
        <f t="shared" si="79"/>
        <v>4.5684000000000002E-3</v>
      </c>
      <c r="AC161" s="214">
        <f t="shared" si="79"/>
        <v>2.8080000000000002E-3</v>
      </c>
      <c r="AD161" s="214">
        <f t="shared" si="78"/>
        <v>1.5780000000000002E-3</v>
      </c>
      <c r="AE161" s="214">
        <f t="shared" si="78"/>
        <v>8.6698064911874984E-2</v>
      </c>
      <c r="AF161" s="214">
        <f t="shared" si="78"/>
        <v>6.0496915248269285E-2</v>
      </c>
      <c r="AG161" s="214">
        <f t="shared" si="78"/>
        <v>5.8911228986664829E-2</v>
      </c>
      <c r="AH161" s="214">
        <f t="shared" si="78"/>
        <v>2.8860000000000005E-3</v>
      </c>
      <c r="AI161" s="214">
        <f t="shared" si="78"/>
        <v>0</v>
      </c>
      <c r="AJ161" s="214">
        <f t="shared" si="78"/>
        <v>4.0140000000000002E-3</v>
      </c>
      <c r="AK161" s="214">
        <f t="shared" si="78"/>
        <v>0</v>
      </c>
      <c r="AL161" s="214">
        <f t="shared" si="78"/>
        <v>3.4164E-3</v>
      </c>
      <c r="AM161" s="214">
        <f t="shared" si="78"/>
        <v>4.1580000000000002E-3</v>
      </c>
      <c r="AN161" s="214">
        <f t="shared" si="78"/>
        <v>7.3764E-3</v>
      </c>
      <c r="AO161" s="214">
        <f t="shared" si="78"/>
        <v>5.8246800000000005E-3</v>
      </c>
      <c r="AP161" s="214">
        <f t="shared" si="78"/>
        <v>8.1482852465176309E-2</v>
      </c>
      <c r="AQ161" s="214">
        <f t="shared" si="78"/>
        <v>0</v>
      </c>
      <c r="AR161" s="214">
        <f t="shared" si="78"/>
        <v>7.4271599999999995E-3</v>
      </c>
      <c r="AS161" s="214">
        <f t="shared" si="78"/>
        <v>3.5639999999999999E-3</v>
      </c>
      <c r="AT161" s="214">
        <f t="shared" si="78"/>
        <v>3.4619999999999998E-3</v>
      </c>
      <c r="AU161" s="214">
        <f t="shared" si="75"/>
        <v>6.7080000000000004E-3</v>
      </c>
      <c r="AV161" s="214">
        <f t="shared" si="75"/>
        <v>6.6600000000000001E-3</v>
      </c>
      <c r="AW161" s="214">
        <f t="shared" si="75"/>
        <v>8.4180000000000001E-3</v>
      </c>
      <c r="AX161" s="214">
        <f t="shared" si="75"/>
        <v>6.8441815868582556E-2</v>
      </c>
      <c r="AY161" s="214">
        <f t="shared" si="75"/>
        <v>1.1856E-2</v>
      </c>
      <c r="AZ161" s="214">
        <f t="shared" si="75"/>
        <v>1.2239999999999999E-2</v>
      </c>
      <c r="BA161" s="214">
        <f t="shared" si="75"/>
        <v>7.6064701573999971E-2</v>
      </c>
      <c r="BB161" s="214">
        <f t="shared" si="74"/>
        <v>0.12346789880305557</v>
      </c>
      <c r="BC161" s="214">
        <f t="shared" si="74"/>
        <v>3.439356139858258E-2</v>
      </c>
      <c r="BD161" s="214">
        <f t="shared" si="74"/>
        <v>0.22195462398497801</v>
      </c>
      <c r="BE161" s="214">
        <f t="shared" si="74"/>
        <v>3.1716000000000005E-3</v>
      </c>
      <c r="BF161" s="214">
        <f t="shared" si="74"/>
        <v>1.8636E-2</v>
      </c>
      <c r="BG161" s="214">
        <f t="shared" si="74"/>
        <v>1.3846153846153847E-2</v>
      </c>
      <c r="BH161" s="214">
        <f t="shared" si="74"/>
        <v>2.3538000000000003E-2</v>
      </c>
      <c r="BI161" s="214">
        <f t="shared" si="74"/>
        <v>0</v>
      </c>
      <c r="BJ161" s="214">
        <f t="shared" si="74"/>
        <v>2.0712000000000001E-2</v>
      </c>
      <c r="BK161" s="214">
        <f t="shared" si="74"/>
        <v>9.6360000000000022E-3</v>
      </c>
      <c r="BL161" s="214">
        <f t="shared" si="74"/>
        <v>1.1201448960000001E-2</v>
      </c>
      <c r="BM161" s="214">
        <f t="shared" si="74"/>
        <v>8.429597972812497E-2</v>
      </c>
      <c r="BN161" s="214">
        <f t="shared" si="74"/>
        <v>0.1038160138392857</v>
      </c>
      <c r="BO161" s="214">
        <f t="shared" si="74"/>
        <v>4.1778000000000003E-2</v>
      </c>
      <c r="BP161" s="214">
        <f t="shared" si="74"/>
        <v>2.9531999999999999E-2</v>
      </c>
      <c r="BQ161" s="214">
        <f t="shared" si="76"/>
        <v>4.1460000000000004E-2</v>
      </c>
      <c r="BR161" s="214">
        <f t="shared" si="76"/>
        <v>3.01084E-2</v>
      </c>
      <c r="BS161" s="214">
        <f t="shared" si="76"/>
        <v>0</v>
      </c>
      <c r="BT161" s="214">
        <f t="shared" si="76"/>
        <v>0</v>
      </c>
      <c r="BU161" s="214">
        <f t="shared" si="76"/>
        <v>0</v>
      </c>
      <c r="BV161" s="214">
        <f t="shared" si="76"/>
        <v>0</v>
      </c>
      <c r="BW161" s="214">
        <f t="shared" si="76"/>
        <v>0</v>
      </c>
      <c r="BX161" s="214">
        <f t="shared" si="76"/>
        <v>0</v>
      </c>
      <c r="BY161" s="214">
        <f t="shared" si="76"/>
        <v>0</v>
      </c>
      <c r="BZ161" s="214">
        <f t="shared" si="76"/>
        <v>0</v>
      </c>
      <c r="CA161" s="295">
        <f t="shared" si="71"/>
        <v>1.8228358502946538</v>
      </c>
    </row>
    <row r="162" spans="2:79" s="159" customFormat="1" x14ac:dyDescent="0.25">
      <c r="B162" s="257">
        <f t="shared" si="72"/>
        <v>142</v>
      </c>
      <c r="C162" s="255">
        <f t="shared" si="73"/>
        <v>49613</v>
      </c>
      <c r="D162" s="214">
        <f t="shared" si="77"/>
        <v>0.19179272325119992</v>
      </c>
      <c r="E162" s="214">
        <f t="shared" si="77"/>
        <v>6.4489984594237465E-2</v>
      </c>
      <c r="F162" s="214">
        <f t="shared" si="77"/>
        <v>9.44569424744678E-2</v>
      </c>
      <c r="G162" s="214">
        <f t="shared" si="77"/>
        <v>0</v>
      </c>
      <c r="H162" s="214">
        <f t="shared" si="77"/>
        <v>3.4380000000000001E-3</v>
      </c>
      <c r="I162" s="214">
        <f t="shared" si="77"/>
        <v>5.352E-3</v>
      </c>
      <c r="J162" s="214">
        <f t="shared" si="77"/>
        <v>5.7348E-3</v>
      </c>
      <c r="K162" s="214">
        <f t="shared" si="77"/>
        <v>5.9363999999999997E-3</v>
      </c>
      <c r="L162" s="214">
        <f t="shared" si="77"/>
        <v>3.9779999999999998E-3</v>
      </c>
      <c r="M162" s="214">
        <f t="shared" si="77"/>
        <v>4.9500000000000004E-3</v>
      </c>
      <c r="N162" s="214">
        <f t="shared" si="77"/>
        <v>4.50000036E-3</v>
      </c>
      <c r="O162" s="214">
        <f t="shared" si="77"/>
        <v>4.7340000000000004E-3</v>
      </c>
      <c r="P162" s="214">
        <f t="shared" si="77"/>
        <v>3.3600000000000001E-3</v>
      </c>
      <c r="Q162" s="214">
        <f t="shared" si="77"/>
        <v>1.9068000000000002E-2</v>
      </c>
      <c r="R162" s="214">
        <f t="shared" si="77"/>
        <v>9.0767999999999995E-3</v>
      </c>
      <c r="S162" s="214">
        <f t="shared" si="77"/>
        <v>1.82988E-2</v>
      </c>
      <c r="T162" s="214">
        <f t="shared" si="77"/>
        <v>1.0198199999999999E-2</v>
      </c>
      <c r="U162" s="214">
        <f t="shared" si="79"/>
        <v>1.1309100000000001E-2</v>
      </c>
      <c r="V162" s="214">
        <f t="shared" si="79"/>
        <v>3.0287999999999999E-3</v>
      </c>
      <c r="W162" s="214">
        <f t="shared" si="79"/>
        <v>3.1740000000000002E-3</v>
      </c>
      <c r="X162" s="214">
        <f t="shared" si="79"/>
        <v>3.1380000000000002E-3</v>
      </c>
      <c r="Y162" s="214">
        <f t="shared" si="79"/>
        <v>2.4510000000000001E-3</v>
      </c>
      <c r="Z162" s="214">
        <f t="shared" si="79"/>
        <v>5.2620000000000002E-3</v>
      </c>
      <c r="AA162" s="214">
        <f t="shared" si="79"/>
        <v>4.4999999999999997E-3</v>
      </c>
      <c r="AB162" s="214">
        <f t="shared" si="79"/>
        <v>4.5684000000000002E-3</v>
      </c>
      <c r="AC162" s="214">
        <f t="shared" si="79"/>
        <v>2.8080000000000002E-3</v>
      </c>
      <c r="AD162" s="214">
        <f t="shared" si="78"/>
        <v>1.5780000000000002E-3</v>
      </c>
      <c r="AE162" s="214">
        <f t="shared" si="78"/>
        <v>8.6698064911874984E-2</v>
      </c>
      <c r="AF162" s="214">
        <f t="shared" si="78"/>
        <v>6.0496915248269285E-2</v>
      </c>
      <c r="AG162" s="214">
        <f t="shared" si="78"/>
        <v>5.8911228986664829E-2</v>
      </c>
      <c r="AH162" s="214">
        <f t="shared" si="78"/>
        <v>2.8860000000000005E-3</v>
      </c>
      <c r="AI162" s="214">
        <f t="shared" si="78"/>
        <v>0</v>
      </c>
      <c r="AJ162" s="214">
        <f t="shared" si="78"/>
        <v>4.0140000000000002E-3</v>
      </c>
      <c r="AK162" s="214">
        <f t="shared" si="78"/>
        <v>0</v>
      </c>
      <c r="AL162" s="214">
        <f t="shared" si="78"/>
        <v>3.4164E-3</v>
      </c>
      <c r="AM162" s="214">
        <f t="shared" si="78"/>
        <v>4.1580000000000002E-3</v>
      </c>
      <c r="AN162" s="214">
        <f t="shared" si="78"/>
        <v>7.3764E-3</v>
      </c>
      <c r="AO162" s="214">
        <f t="shared" si="78"/>
        <v>5.8246800000000005E-3</v>
      </c>
      <c r="AP162" s="214">
        <f t="shared" si="78"/>
        <v>8.1482852465176309E-2</v>
      </c>
      <c r="AQ162" s="214">
        <f t="shared" si="78"/>
        <v>0</v>
      </c>
      <c r="AR162" s="214">
        <f t="shared" si="78"/>
        <v>7.4271599999999995E-3</v>
      </c>
      <c r="AS162" s="214">
        <f t="shared" si="78"/>
        <v>3.5639999999999999E-3</v>
      </c>
      <c r="AT162" s="214">
        <f t="shared" si="78"/>
        <v>3.4619999999999998E-3</v>
      </c>
      <c r="AU162" s="214">
        <f t="shared" si="75"/>
        <v>6.7080000000000004E-3</v>
      </c>
      <c r="AV162" s="214">
        <f t="shared" si="75"/>
        <v>6.6600000000000001E-3</v>
      </c>
      <c r="AW162" s="214">
        <f t="shared" si="75"/>
        <v>8.4180000000000001E-3</v>
      </c>
      <c r="AX162" s="214">
        <f t="shared" si="75"/>
        <v>6.8441815868582556E-2</v>
      </c>
      <c r="AY162" s="214">
        <f t="shared" si="75"/>
        <v>1.1856E-2</v>
      </c>
      <c r="AZ162" s="214">
        <f t="shared" si="75"/>
        <v>1.2239999999999999E-2</v>
      </c>
      <c r="BA162" s="214">
        <f t="shared" si="75"/>
        <v>7.6064701573999971E-2</v>
      </c>
      <c r="BB162" s="214">
        <f t="shared" si="74"/>
        <v>0.12346789880305557</v>
      </c>
      <c r="BC162" s="214">
        <f t="shared" si="74"/>
        <v>3.439356139858258E-2</v>
      </c>
      <c r="BD162" s="214">
        <f t="shared" si="74"/>
        <v>0.22195462398497801</v>
      </c>
      <c r="BE162" s="214">
        <f t="shared" si="74"/>
        <v>3.1716000000000005E-3</v>
      </c>
      <c r="BF162" s="214">
        <f t="shared" si="74"/>
        <v>1.8636E-2</v>
      </c>
      <c r="BG162" s="214">
        <f t="shared" si="74"/>
        <v>1.3846153846153847E-2</v>
      </c>
      <c r="BH162" s="214">
        <f t="shared" si="74"/>
        <v>2.3538000000000003E-2</v>
      </c>
      <c r="BI162" s="214">
        <f t="shared" si="74"/>
        <v>0</v>
      </c>
      <c r="BJ162" s="214">
        <f t="shared" si="74"/>
        <v>2.0712000000000001E-2</v>
      </c>
      <c r="BK162" s="214">
        <f t="shared" si="74"/>
        <v>9.6360000000000022E-3</v>
      </c>
      <c r="BL162" s="214">
        <f t="shared" si="74"/>
        <v>1.1201448960000001E-2</v>
      </c>
      <c r="BM162" s="214">
        <f t="shared" si="74"/>
        <v>8.429597972812497E-2</v>
      </c>
      <c r="BN162" s="214">
        <f t="shared" si="74"/>
        <v>0.1038160138392857</v>
      </c>
      <c r="BO162" s="214">
        <f t="shared" si="74"/>
        <v>4.1778000000000003E-2</v>
      </c>
      <c r="BP162" s="214">
        <f t="shared" si="74"/>
        <v>2.9531999999999999E-2</v>
      </c>
      <c r="BQ162" s="214">
        <f t="shared" si="76"/>
        <v>4.1460000000000004E-2</v>
      </c>
      <c r="BR162" s="214">
        <f t="shared" si="76"/>
        <v>3.01084E-2</v>
      </c>
      <c r="BS162" s="214">
        <f t="shared" si="76"/>
        <v>0</v>
      </c>
      <c r="BT162" s="214">
        <f t="shared" si="76"/>
        <v>0</v>
      </c>
      <c r="BU162" s="214">
        <f t="shared" si="76"/>
        <v>0</v>
      </c>
      <c r="BV162" s="214">
        <f t="shared" si="76"/>
        <v>0</v>
      </c>
      <c r="BW162" s="214">
        <f t="shared" si="76"/>
        <v>0</v>
      </c>
      <c r="BX162" s="214">
        <f t="shared" si="76"/>
        <v>0</v>
      </c>
      <c r="BY162" s="214">
        <f t="shared" si="76"/>
        <v>0</v>
      </c>
      <c r="BZ162" s="214">
        <f t="shared" si="76"/>
        <v>0</v>
      </c>
      <c r="CA162" s="295">
        <f t="shared" si="71"/>
        <v>1.8228358502946538</v>
      </c>
    </row>
    <row r="163" spans="2:79" s="159" customFormat="1" x14ac:dyDescent="0.25">
      <c r="B163" s="257">
        <f t="shared" si="72"/>
        <v>143</v>
      </c>
      <c r="C163" s="255">
        <f t="shared" si="73"/>
        <v>49643</v>
      </c>
      <c r="D163" s="214">
        <f t="shared" si="77"/>
        <v>0.19179272325119992</v>
      </c>
      <c r="E163" s="214">
        <f t="shared" si="77"/>
        <v>6.4489984594237465E-2</v>
      </c>
      <c r="F163" s="214">
        <f t="shared" si="77"/>
        <v>9.44569424744678E-2</v>
      </c>
      <c r="G163" s="214">
        <f t="shared" si="77"/>
        <v>0</v>
      </c>
      <c r="H163" s="214">
        <f t="shared" si="77"/>
        <v>3.4380000000000001E-3</v>
      </c>
      <c r="I163" s="214">
        <f t="shared" si="77"/>
        <v>5.352E-3</v>
      </c>
      <c r="J163" s="214">
        <f t="shared" si="77"/>
        <v>5.7348E-3</v>
      </c>
      <c r="K163" s="214">
        <f t="shared" si="77"/>
        <v>5.9363999999999997E-3</v>
      </c>
      <c r="L163" s="214">
        <f t="shared" si="77"/>
        <v>3.9779999999999998E-3</v>
      </c>
      <c r="M163" s="214">
        <f t="shared" si="77"/>
        <v>4.9500000000000004E-3</v>
      </c>
      <c r="N163" s="214">
        <f t="shared" si="77"/>
        <v>4.50000036E-3</v>
      </c>
      <c r="O163" s="214">
        <f t="shared" si="77"/>
        <v>4.7340000000000004E-3</v>
      </c>
      <c r="P163" s="214">
        <f t="shared" si="77"/>
        <v>3.3600000000000001E-3</v>
      </c>
      <c r="Q163" s="214">
        <f t="shared" si="77"/>
        <v>1.9068000000000002E-2</v>
      </c>
      <c r="R163" s="214">
        <f t="shared" si="77"/>
        <v>9.0767999999999995E-3</v>
      </c>
      <c r="S163" s="214">
        <f t="shared" si="77"/>
        <v>1.82988E-2</v>
      </c>
      <c r="T163" s="214">
        <f t="shared" si="77"/>
        <v>1.0198199999999999E-2</v>
      </c>
      <c r="U163" s="214">
        <f t="shared" si="79"/>
        <v>1.1309100000000001E-2</v>
      </c>
      <c r="V163" s="214">
        <f t="shared" si="79"/>
        <v>3.0287999999999999E-3</v>
      </c>
      <c r="W163" s="214">
        <f t="shared" si="79"/>
        <v>3.1740000000000002E-3</v>
      </c>
      <c r="X163" s="214">
        <f t="shared" si="79"/>
        <v>3.1380000000000002E-3</v>
      </c>
      <c r="Y163" s="214">
        <f t="shared" si="79"/>
        <v>2.4510000000000001E-3</v>
      </c>
      <c r="Z163" s="214">
        <f t="shared" si="79"/>
        <v>5.2620000000000002E-3</v>
      </c>
      <c r="AA163" s="214">
        <f t="shared" si="79"/>
        <v>4.4999999999999997E-3</v>
      </c>
      <c r="AB163" s="214">
        <f t="shared" si="79"/>
        <v>4.5684000000000002E-3</v>
      </c>
      <c r="AC163" s="214">
        <f t="shared" si="79"/>
        <v>2.8080000000000002E-3</v>
      </c>
      <c r="AD163" s="214">
        <f t="shared" si="78"/>
        <v>1.5780000000000002E-3</v>
      </c>
      <c r="AE163" s="214">
        <f t="shared" si="78"/>
        <v>8.6698064911874984E-2</v>
      </c>
      <c r="AF163" s="214">
        <f t="shared" si="78"/>
        <v>6.0496915248269285E-2</v>
      </c>
      <c r="AG163" s="214">
        <f t="shared" si="78"/>
        <v>5.8911228986664829E-2</v>
      </c>
      <c r="AH163" s="214">
        <f t="shared" si="78"/>
        <v>2.8860000000000005E-3</v>
      </c>
      <c r="AI163" s="214">
        <f t="shared" si="78"/>
        <v>0</v>
      </c>
      <c r="AJ163" s="214">
        <f t="shared" si="78"/>
        <v>4.0140000000000002E-3</v>
      </c>
      <c r="AK163" s="214">
        <f t="shared" si="78"/>
        <v>0</v>
      </c>
      <c r="AL163" s="214">
        <f t="shared" si="78"/>
        <v>3.4164E-3</v>
      </c>
      <c r="AM163" s="214">
        <f t="shared" si="78"/>
        <v>4.1580000000000002E-3</v>
      </c>
      <c r="AN163" s="214">
        <f t="shared" si="78"/>
        <v>7.3764E-3</v>
      </c>
      <c r="AO163" s="214">
        <f t="shared" si="78"/>
        <v>5.8246800000000005E-3</v>
      </c>
      <c r="AP163" s="214">
        <f t="shared" si="78"/>
        <v>8.1482852465176309E-2</v>
      </c>
      <c r="AQ163" s="214">
        <f t="shared" si="78"/>
        <v>0</v>
      </c>
      <c r="AR163" s="214">
        <f t="shared" si="78"/>
        <v>7.4271599999999995E-3</v>
      </c>
      <c r="AS163" s="214">
        <f t="shared" si="78"/>
        <v>3.5639999999999999E-3</v>
      </c>
      <c r="AT163" s="214">
        <f t="shared" si="78"/>
        <v>3.4619999999999998E-3</v>
      </c>
      <c r="AU163" s="214">
        <f t="shared" si="75"/>
        <v>6.7080000000000004E-3</v>
      </c>
      <c r="AV163" s="214">
        <f t="shared" si="75"/>
        <v>6.6600000000000001E-3</v>
      </c>
      <c r="AW163" s="214">
        <f t="shared" si="75"/>
        <v>8.4180000000000001E-3</v>
      </c>
      <c r="AX163" s="214">
        <f t="shared" si="75"/>
        <v>6.8441815868582556E-2</v>
      </c>
      <c r="AY163" s="214">
        <f t="shared" si="75"/>
        <v>1.1856E-2</v>
      </c>
      <c r="AZ163" s="214">
        <f t="shared" si="75"/>
        <v>1.2239999999999999E-2</v>
      </c>
      <c r="BA163" s="214">
        <f t="shared" si="75"/>
        <v>7.6064701573999971E-2</v>
      </c>
      <c r="BB163" s="214">
        <f t="shared" si="74"/>
        <v>0.12346789880305557</v>
      </c>
      <c r="BC163" s="214">
        <f t="shared" si="74"/>
        <v>3.439356139858258E-2</v>
      </c>
      <c r="BD163" s="214">
        <f t="shared" si="74"/>
        <v>0.22195462398497801</v>
      </c>
      <c r="BE163" s="214">
        <f t="shared" si="74"/>
        <v>3.1716000000000005E-3</v>
      </c>
      <c r="BF163" s="214">
        <f t="shared" si="74"/>
        <v>1.8636E-2</v>
      </c>
      <c r="BG163" s="214">
        <f t="shared" si="74"/>
        <v>1.3846153846153847E-2</v>
      </c>
      <c r="BH163" s="214">
        <f t="shared" si="74"/>
        <v>2.3538000000000003E-2</v>
      </c>
      <c r="BI163" s="214">
        <f t="shared" si="74"/>
        <v>0</v>
      </c>
      <c r="BJ163" s="214">
        <f t="shared" si="74"/>
        <v>2.0712000000000001E-2</v>
      </c>
      <c r="BK163" s="214">
        <f t="shared" si="74"/>
        <v>9.6360000000000022E-3</v>
      </c>
      <c r="BL163" s="214">
        <f t="shared" si="74"/>
        <v>1.1201448960000001E-2</v>
      </c>
      <c r="BM163" s="214">
        <f t="shared" si="74"/>
        <v>8.429597972812497E-2</v>
      </c>
      <c r="BN163" s="214">
        <f t="shared" si="74"/>
        <v>0.1038160138392857</v>
      </c>
      <c r="BO163" s="214">
        <f t="shared" si="74"/>
        <v>4.1778000000000003E-2</v>
      </c>
      <c r="BP163" s="214">
        <f t="shared" si="74"/>
        <v>2.9531999999999999E-2</v>
      </c>
      <c r="BQ163" s="214">
        <f t="shared" si="76"/>
        <v>4.1460000000000004E-2</v>
      </c>
      <c r="BR163" s="214">
        <f t="shared" si="76"/>
        <v>3.01084E-2</v>
      </c>
      <c r="BS163" s="214">
        <f t="shared" si="76"/>
        <v>0</v>
      </c>
      <c r="BT163" s="214">
        <f t="shared" si="76"/>
        <v>0</v>
      </c>
      <c r="BU163" s="214">
        <f t="shared" si="76"/>
        <v>0</v>
      </c>
      <c r="BV163" s="214">
        <f t="shared" si="76"/>
        <v>0</v>
      </c>
      <c r="BW163" s="214">
        <f t="shared" si="76"/>
        <v>0</v>
      </c>
      <c r="BX163" s="214">
        <f t="shared" si="76"/>
        <v>0</v>
      </c>
      <c r="BY163" s="214">
        <f t="shared" si="76"/>
        <v>0</v>
      </c>
      <c r="BZ163" s="214">
        <f t="shared" si="76"/>
        <v>0</v>
      </c>
      <c r="CA163" s="295">
        <f t="shared" si="71"/>
        <v>1.8228358502946538</v>
      </c>
    </row>
    <row r="164" spans="2:79" s="159" customFormat="1" x14ac:dyDescent="0.25">
      <c r="B164" s="258">
        <f t="shared" si="72"/>
        <v>144</v>
      </c>
      <c r="C164" s="255">
        <f t="shared" si="73"/>
        <v>49674</v>
      </c>
      <c r="D164" s="214">
        <f t="shared" si="77"/>
        <v>0.19179272325119992</v>
      </c>
      <c r="E164" s="214">
        <f t="shared" si="77"/>
        <v>6.4489984594237465E-2</v>
      </c>
      <c r="F164" s="214">
        <f t="shared" si="77"/>
        <v>9.44569424744678E-2</v>
      </c>
      <c r="G164" s="214">
        <f t="shared" si="77"/>
        <v>0</v>
      </c>
      <c r="H164" s="214">
        <f t="shared" si="77"/>
        <v>3.4380000000000001E-3</v>
      </c>
      <c r="I164" s="214">
        <f t="shared" si="77"/>
        <v>5.352E-3</v>
      </c>
      <c r="J164" s="214">
        <f t="shared" si="77"/>
        <v>5.7348E-3</v>
      </c>
      <c r="K164" s="214">
        <f t="shared" si="77"/>
        <v>5.9363999999999997E-3</v>
      </c>
      <c r="L164" s="214">
        <f t="shared" si="77"/>
        <v>3.9779999999999998E-3</v>
      </c>
      <c r="M164" s="214">
        <f t="shared" si="77"/>
        <v>4.9500000000000004E-3</v>
      </c>
      <c r="N164" s="214">
        <f t="shared" si="77"/>
        <v>4.50000036E-3</v>
      </c>
      <c r="O164" s="214">
        <f t="shared" si="77"/>
        <v>4.7340000000000004E-3</v>
      </c>
      <c r="P164" s="214">
        <f t="shared" si="77"/>
        <v>3.3600000000000001E-3</v>
      </c>
      <c r="Q164" s="214">
        <f t="shared" si="77"/>
        <v>1.9068000000000002E-2</v>
      </c>
      <c r="R164" s="214">
        <f t="shared" si="77"/>
        <v>9.0767999999999995E-3</v>
      </c>
      <c r="S164" s="214">
        <f t="shared" si="77"/>
        <v>1.82988E-2</v>
      </c>
      <c r="T164" s="214">
        <f t="shared" si="77"/>
        <v>1.0198199999999999E-2</v>
      </c>
      <c r="U164" s="214">
        <f t="shared" si="79"/>
        <v>1.1309100000000001E-2</v>
      </c>
      <c r="V164" s="214">
        <f t="shared" si="79"/>
        <v>3.0287999999999999E-3</v>
      </c>
      <c r="W164" s="214">
        <f t="shared" si="79"/>
        <v>3.1740000000000002E-3</v>
      </c>
      <c r="X164" s="214">
        <f t="shared" si="79"/>
        <v>3.1380000000000002E-3</v>
      </c>
      <c r="Y164" s="214">
        <f t="shared" si="79"/>
        <v>2.4510000000000001E-3</v>
      </c>
      <c r="Z164" s="214">
        <f t="shared" si="79"/>
        <v>5.2620000000000002E-3</v>
      </c>
      <c r="AA164" s="214">
        <f t="shared" si="79"/>
        <v>4.4999999999999997E-3</v>
      </c>
      <c r="AB164" s="214">
        <f t="shared" si="79"/>
        <v>4.5684000000000002E-3</v>
      </c>
      <c r="AC164" s="214">
        <f t="shared" si="79"/>
        <v>2.8080000000000002E-3</v>
      </c>
      <c r="AD164" s="214">
        <f t="shared" si="78"/>
        <v>1.5780000000000002E-3</v>
      </c>
      <c r="AE164" s="214">
        <f t="shared" si="78"/>
        <v>8.6698064911874984E-2</v>
      </c>
      <c r="AF164" s="214">
        <f t="shared" si="78"/>
        <v>6.0496915248269285E-2</v>
      </c>
      <c r="AG164" s="214">
        <f t="shared" si="78"/>
        <v>5.8911228986664829E-2</v>
      </c>
      <c r="AH164" s="214">
        <f t="shared" si="78"/>
        <v>2.8860000000000005E-3</v>
      </c>
      <c r="AI164" s="214">
        <f t="shared" si="78"/>
        <v>0</v>
      </c>
      <c r="AJ164" s="214">
        <f t="shared" si="78"/>
        <v>4.0140000000000002E-3</v>
      </c>
      <c r="AK164" s="214">
        <f t="shared" si="78"/>
        <v>0</v>
      </c>
      <c r="AL164" s="214">
        <f t="shared" si="78"/>
        <v>3.4164E-3</v>
      </c>
      <c r="AM164" s="214">
        <f t="shared" si="78"/>
        <v>4.1580000000000002E-3</v>
      </c>
      <c r="AN164" s="214">
        <f t="shared" si="78"/>
        <v>7.3764E-3</v>
      </c>
      <c r="AO164" s="214">
        <f t="shared" si="78"/>
        <v>5.8246800000000005E-3</v>
      </c>
      <c r="AP164" s="214">
        <f t="shared" si="78"/>
        <v>8.1482852465176309E-2</v>
      </c>
      <c r="AQ164" s="214">
        <f t="shared" si="78"/>
        <v>0</v>
      </c>
      <c r="AR164" s="214">
        <f t="shared" si="78"/>
        <v>7.4271599999999995E-3</v>
      </c>
      <c r="AS164" s="214">
        <f t="shared" si="78"/>
        <v>3.5639999999999999E-3</v>
      </c>
      <c r="AT164" s="214">
        <f t="shared" si="78"/>
        <v>3.4619999999999998E-3</v>
      </c>
      <c r="AU164" s="214">
        <f t="shared" si="75"/>
        <v>6.7080000000000004E-3</v>
      </c>
      <c r="AV164" s="214">
        <f t="shared" si="75"/>
        <v>6.6600000000000001E-3</v>
      </c>
      <c r="AW164" s="214">
        <f t="shared" si="75"/>
        <v>8.4180000000000001E-3</v>
      </c>
      <c r="AX164" s="214">
        <f t="shared" si="75"/>
        <v>6.8441815868582556E-2</v>
      </c>
      <c r="AY164" s="214">
        <f t="shared" si="75"/>
        <v>1.1856E-2</v>
      </c>
      <c r="AZ164" s="214">
        <f t="shared" si="75"/>
        <v>1.2239999999999999E-2</v>
      </c>
      <c r="BA164" s="214">
        <f t="shared" si="75"/>
        <v>7.6064701573999971E-2</v>
      </c>
      <c r="BB164" s="214">
        <f t="shared" si="74"/>
        <v>0.12346789880305557</v>
      </c>
      <c r="BC164" s="214">
        <f t="shared" si="74"/>
        <v>3.439356139858258E-2</v>
      </c>
      <c r="BD164" s="214">
        <f t="shared" si="74"/>
        <v>0.22195462398497801</v>
      </c>
      <c r="BE164" s="214">
        <f t="shared" si="74"/>
        <v>3.1716000000000005E-3</v>
      </c>
      <c r="BF164" s="214">
        <f t="shared" si="74"/>
        <v>1.8636E-2</v>
      </c>
      <c r="BG164" s="214">
        <f t="shared" si="74"/>
        <v>1.3846153846153847E-2</v>
      </c>
      <c r="BH164" s="214">
        <f t="shared" si="74"/>
        <v>2.3538000000000003E-2</v>
      </c>
      <c r="BI164" s="214">
        <f t="shared" si="74"/>
        <v>0</v>
      </c>
      <c r="BJ164" s="214">
        <f t="shared" si="74"/>
        <v>2.0712000000000001E-2</v>
      </c>
      <c r="BK164" s="214">
        <f t="shared" si="74"/>
        <v>9.6360000000000022E-3</v>
      </c>
      <c r="BL164" s="214">
        <f t="shared" si="74"/>
        <v>1.1201448960000001E-2</v>
      </c>
      <c r="BM164" s="214">
        <f t="shared" si="74"/>
        <v>8.429597972812497E-2</v>
      </c>
      <c r="BN164" s="214">
        <f t="shared" si="74"/>
        <v>0.1038160138392857</v>
      </c>
      <c r="BO164" s="214">
        <f t="shared" si="74"/>
        <v>4.1778000000000003E-2</v>
      </c>
      <c r="BP164" s="214">
        <f t="shared" si="74"/>
        <v>2.9531999999999999E-2</v>
      </c>
      <c r="BQ164" s="214">
        <f t="shared" si="76"/>
        <v>4.1460000000000004E-2</v>
      </c>
      <c r="BR164" s="214">
        <f t="shared" si="76"/>
        <v>3.01084E-2</v>
      </c>
      <c r="BS164" s="214">
        <f t="shared" si="76"/>
        <v>0</v>
      </c>
      <c r="BT164" s="214">
        <f t="shared" si="76"/>
        <v>0</v>
      </c>
      <c r="BU164" s="214">
        <f t="shared" si="76"/>
        <v>0</v>
      </c>
      <c r="BV164" s="214">
        <f t="shared" si="76"/>
        <v>0</v>
      </c>
      <c r="BW164" s="214">
        <f t="shared" si="76"/>
        <v>0</v>
      </c>
      <c r="BX164" s="214">
        <f t="shared" si="76"/>
        <v>0</v>
      </c>
      <c r="BY164" s="214">
        <f t="shared" si="76"/>
        <v>0</v>
      </c>
      <c r="BZ164" s="214">
        <f t="shared" si="76"/>
        <v>0</v>
      </c>
      <c r="CA164" s="295">
        <f t="shared" si="71"/>
        <v>1.8228358502946538</v>
      </c>
    </row>
    <row r="165" spans="2:79" s="159" customFormat="1" x14ac:dyDescent="0.25">
      <c r="B165" s="257">
        <f t="shared" si="72"/>
        <v>145</v>
      </c>
      <c r="C165" s="255">
        <f t="shared" si="73"/>
        <v>49705</v>
      </c>
      <c r="D165" s="214">
        <f t="shared" si="77"/>
        <v>0.19179272325119992</v>
      </c>
      <c r="E165" s="214">
        <f t="shared" si="77"/>
        <v>6.4489984594237465E-2</v>
      </c>
      <c r="F165" s="214">
        <f t="shared" si="77"/>
        <v>9.44569424744678E-2</v>
      </c>
      <c r="G165" s="214">
        <f t="shared" si="77"/>
        <v>0</v>
      </c>
      <c r="H165" s="214">
        <f t="shared" si="77"/>
        <v>3.4380000000000001E-3</v>
      </c>
      <c r="I165" s="214">
        <f t="shared" si="77"/>
        <v>5.352E-3</v>
      </c>
      <c r="J165" s="214">
        <f t="shared" si="77"/>
        <v>5.7348E-3</v>
      </c>
      <c r="K165" s="214">
        <f t="shared" si="77"/>
        <v>5.9363999999999997E-3</v>
      </c>
      <c r="L165" s="214">
        <f t="shared" si="77"/>
        <v>3.9779999999999998E-3</v>
      </c>
      <c r="M165" s="214">
        <f t="shared" si="77"/>
        <v>4.9500000000000004E-3</v>
      </c>
      <c r="N165" s="214">
        <f t="shared" si="77"/>
        <v>4.50000036E-3</v>
      </c>
      <c r="O165" s="214">
        <f t="shared" si="77"/>
        <v>4.7340000000000004E-3</v>
      </c>
      <c r="P165" s="214">
        <f t="shared" si="77"/>
        <v>3.3600000000000001E-3</v>
      </c>
      <c r="Q165" s="214">
        <f t="shared" si="77"/>
        <v>1.9068000000000002E-2</v>
      </c>
      <c r="R165" s="214">
        <f t="shared" si="77"/>
        <v>9.0767999999999995E-3</v>
      </c>
      <c r="S165" s="214">
        <f t="shared" si="77"/>
        <v>1.82988E-2</v>
      </c>
      <c r="T165" s="214">
        <f t="shared" si="77"/>
        <v>1.0198199999999999E-2</v>
      </c>
      <c r="U165" s="214">
        <f t="shared" si="79"/>
        <v>1.1309100000000001E-2</v>
      </c>
      <c r="V165" s="214">
        <f t="shared" si="79"/>
        <v>3.0287999999999999E-3</v>
      </c>
      <c r="W165" s="214">
        <f t="shared" si="79"/>
        <v>3.1740000000000002E-3</v>
      </c>
      <c r="X165" s="214">
        <f t="shared" si="79"/>
        <v>3.1380000000000002E-3</v>
      </c>
      <c r="Y165" s="214">
        <f t="shared" si="79"/>
        <v>2.4510000000000001E-3</v>
      </c>
      <c r="Z165" s="214">
        <f t="shared" si="79"/>
        <v>5.2620000000000002E-3</v>
      </c>
      <c r="AA165" s="214">
        <f t="shared" si="79"/>
        <v>4.4999999999999997E-3</v>
      </c>
      <c r="AB165" s="214">
        <f t="shared" si="79"/>
        <v>4.5684000000000002E-3</v>
      </c>
      <c r="AC165" s="214">
        <f t="shared" si="79"/>
        <v>2.8080000000000002E-3</v>
      </c>
      <c r="AD165" s="214">
        <f t="shared" si="78"/>
        <v>1.5780000000000002E-3</v>
      </c>
      <c r="AE165" s="214">
        <f t="shared" si="78"/>
        <v>8.6698064911874984E-2</v>
      </c>
      <c r="AF165" s="214">
        <f t="shared" si="78"/>
        <v>6.0496915248269285E-2</v>
      </c>
      <c r="AG165" s="214">
        <f t="shared" si="78"/>
        <v>5.8911228986664829E-2</v>
      </c>
      <c r="AH165" s="214">
        <f t="shared" si="78"/>
        <v>2.8860000000000005E-3</v>
      </c>
      <c r="AI165" s="214">
        <f t="shared" si="78"/>
        <v>0</v>
      </c>
      <c r="AJ165" s="214">
        <f t="shared" si="78"/>
        <v>4.0140000000000002E-3</v>
      </c>
      <c r="AK165" s="214">
        <f t="shared" si="78"/>
        <v>0</v>
      </c>
      <c r="AL165" s="214">
        <f t="shared" si="78"/>
        <v>3.4164E-3</v>
      </c>
      <c r="AM165" s="214">
        <f t="shared" si="78"/>
        <v>4.1580000000000002E-3</v>
      </c>
      <c r="AN165" s="214">
        <f t="shared" si="78"/>
        <v>7.3764E-3</v>
      </c>
      <c r="AO165" s="214">
        <f t="shared" si="78"/>
        <v>5.8246800000000005E-3</v>
      </c>
      <c r="AP165" s="214">
        <f t="shared" si="78"/>
        <v>8.1482852465176309E-2</v>
      </c>
      <c r="AQ165" s="214">
        <f t="shared" si="78"/>
        <v>0</v>
      </c>
      <c r="AR165" s="214">
        <f t="shared" si="78"/>
        <v>7.4271599999999995E-3</v>
      </c>
      <c r="AS165" s="214">
        <f t="shared" si="78"/>
        <v>3.5639999999999999E-3</v>
      </c>
      <c r="AT165" s="214">
        <f t="shared" si="78"/>
        <v>3.4619999999999998E-3</v>
      </c>
      <c r="AU165" s="214">
        <f t="shared" si="75"/>
        <v>6.7080000000000004E-3</v>
      </c>
      <c r="AV165" s="214">
        <f t="shared" si="75"/>
        <v>6.6600000000000001E-3</v>
      </c>
      <c r="AW165" s="214">
        <f t="shared" si="75"/>
        <v>8.4180000000000001E-3</v>
      </c>
      <c r="AX165" s="214">
        <f t="shared" si="75"/>
        <v>6.8441815868582556E-2</v>
      </c>
      <c r="AY165" s="214">
        <f t="shared" si="75"/>
        <v>1.1856E-2</v>
      </c>
      <c r="AZ165" s="214">
        <f t="shared" si="75"/>
        <v>1.2239999999999999E-2</v>
      </c>
      <c r="BA165" s="214">
        <f t="shared" si="75"/>
        <v>7.6064701573999971E-2</v>
      </c>
      <c r="BB165" s="214">
        <f t="shared" si="74"/>
        <v>0.12346789880305557</v>
      </c>
      <c r="BC165" s="214">
        <f t="shared" si="74"/>
        <v>3.439356139858258E-2</v>
      </c>
      <c r="BD165" s="214">
        <f t="shared" si="74"/>
        <v>0.22195462398497801</v>
      </c>
      <c r="BE165" s="214">
        <f t="shared" si="74"/>
        <v>3.1716000000000005E-3</v>
      </c>
      <c r="BF165" s="214">
        <f t="shared" si="74"/>
        <v>1.8636E-2</v>
      </c>
      <c r="BG165" s="214">
        <f t="shared" si="74"/>
        <v>1.3846153846153847E-2</v>
      </c>
      <c r="BH165" s="214">
        <f t="shared" si="74"/>
        <v>2.3538000000000003E-2</v>
      </c>
      <c r="BI165" s="214">
        <f t="shared" si="74"/>
        <v>0</v>
      </c>
      <c r="BJ165" s="214">
        <f t="shared" si="74"/>
        <v>2.0712000000000001E-2</v>
      </c>
      <c r="BK165" s="214">
        <f t="shared" si="74"/>
        <v>9.6360000000000022E-3</v>
      </c>
      <c r="BL165" s="214">
        <f t="shared" si="74"/>
        <v>1.1201448960000001E-2</v>
      </c>
      <c r="BM165" s="214">
        <f t="shared" si="74"/>
        <v>8.429597972812497E-2</v>
      </c>
      <c r="BN165" s="214">
        <f t="shared" si="74"/>
        <v>0.1038160138392857</v>
      </c>
      <c r="BO165" s="214">
        <f t="shared" si="74"/>
        <v>4.1778000000000003E-2</v>
      </c>
      <c r="BP165" s="214">
        <f t="shared" si="74"/>
        <v>2.9531999999999999E-2</v>
      </c>
      <c r="BQ165" s="214">
        <f t="shared" si="76"/>
        <v>4.1460000000000004E-2</v>
      </c>
      <c r="BR165" s="214">
        <f t="shared" si="76"/>
        <v>3.01084E-2</v>
      </c>
      <c r="BS165" s="214">
        <f t="shared" si="76"/>
        <v>0</v>
      </c>
      <c r="BT165" s="214">
        <f t="shared" si="76"/>
        <v>0</v>
      </c>
      <c r="BU165" s="214">
        <f t="shared" si="76"/>
        <v>0</v>
      </c>
      <c r="BV165" s="214">
        <f t="shared" si="76"/>
        <v>0</v>
      </c>
      <c r="BW165" s="214">
        <f t="shared" si="76"/>
        <v>0</v>
      </c>
      <c r="BX165" s="214">
        <f t="shared" si="76"/>
        <v>0</v>
      </c>
      <c r="BY165" s="214">
        <f t="shared" si="76"/>
        <v>0</v>
      </c>
      <c r="BZ165" s="214">
        <f t="shared" si="76"/>
        <v>0</v>
      </c>
      <c r="CA165" s="295">
        <f t="shared" si="71"/>
        <v>1.8228358502946538</v>
      </c>
    </row>
    <row r="166" spans="2:79" s="159" customFormat="1" x14ac:dyDescent="0.25">
      <c r="B166" s="257">
        <f t="shared" si="72"/>
        <v>146</v>
      </c>
      <c r="C166" s="255">
        <f t="shared" si="73"/>
        <v>49734</v>
      </c>
      <c r="D166" s="214">
        <f t="shared" si="77"/>
        <v>0.19179272325119992</v>
      </c>
      <c r="E166" s="214">
        <f t="shared" si="77"/>
        <v>6.4489984594237465E-2</v>
      </c>
      <c r="F166" s="214">
        <f t="shared" si="77"/>
        <v>9.44569424744678E-2</v>
      </c>
      <c r="G166" s="214">
        <f t="shared" si="77"/>
        <v>0</v>
      </c>
      <c r="H166" s="214">
        <f t="shared" si="77"/>
        <v>3.4380000000000001E-3</v>
      </c>
      <c r="I166" s="214">
        <f t="shared" si="77"/>
        <v>5.352E-3</v>
      </c>
      <c r="J166" s="214">
        <f t="shared" si="77"/>
        <v>5.7348E-3</v>
      </c>
      <c r="K166" s="214">
        <f t="shared" si="77"/>
        <v>5.9363999999999997E-3</v>
      </c>
      <c r="L166" s="214">
        <f t="shared" si="77"/>
        <v>3.9779999999999998E-3</v>
      </c>
      <c r="M166" s="214">
        <f t="shared" si="77"/>
        <v>4.9500000000000004E-3</v>
      </c>
      <c r="N166" s="214">
        <f t="shared" si="77"/>
        <v>4.50000036E-3</v>
      </c>
      <c r="O166" s="214">
        <f t="shared" si="77"/>
        <v>4.7340000000000004E-3</v>
      </c>
      <c r="P166" s="214">
        <f t="shared" si="77"/>
        <v>3.3600000000000001E-3</v>
      </c>
      <c r="Q166" s="214">
        <f t="shared" si="77"/>
        <v>1.9068000000000002E-2</v>
      </c>
      <c r="R166" s="214">
        <f t="shared" si="77"/>
        <v>9.0767999999999995E-3</v>
      </c>
      <c r="S166" s="214">
        <f t="shared" si="77"/>
        <v>1.82988E-2</v>
      </c>
      <c r="T166" s="214">
        <f t="shared" si="77"/>
        <v>1.0198199999999999E-2</v>
      </c>
      <c r="U166" s="214">
        <f t="shared" si="79"/>
        <v>1.1309100000000001E-2</v>
      </c>
      <c r="V166" s="214">
        <f t="shared" si="79"/>
        <v>3.0287999999999999E-3</v>
      </c>
      <c r="W166" s="214">
        <f t="shared" si="79"/>
        <v>3.1740000000000002E-3</v>
      </c>
      <c r="X166" s="214">
        <f t="shared" si="79"/>
        <v>3.1380000000000002E-3</v>
      </c>
      <c r="Y166" s="214">
        <f t="shared" si="79"/>
        <v>2.4510000000000001E-3</v>
      </c>
      <c r="Z166" s="214">
        <f t="shared" si="79"/>
        <v>5.2620000000000002E-3</v>
      </c>
      <c r="AA166" s="214">
        <f t="shared" si="79"/>
        <v>4.4999999999999997E-3</v>
      </c>
      <c r="AB166" s="214">
        <f t="shared" si="79"/>
        <v>4.5684000000000002E-3</v>
      </c>
      <c r="AC166" s="214">
        <f t="shared" si="79"/>
        <v>2.8080000000000002E-3</v>
      </c>
      <c r="AD166" s="214">
        <f t="shared" si="78"/>
        <v>1.5780000000000002E-3</v>
      </c>
      <c r="AE166" s="214">
        <f t="shared" si="78"/>
        <v>8.6698064911874984E-2</v>
      </c>
      <c r="AF166" s="214">
        <f t="shared" si="78"/>
        <v>6.0496915248269285E-2</v>
      </c>
      <c r="AG166" s="214">
        <f t="shared" si="78"/>
        <v>5.8911228986664829E-2</v>
      </c>
      <c r="AH166" s="214">
        <f t="shared" si="78"/>
        <v>2.8860000000000005E-3</v>
      </c>
      <c r="AI166" s="214">
        <f t="shared" si="78"/>
        <v>0</v>
      </c>
      <c r="AJ166" s="214">
        <f t="shared" si="78"/>
        <v>4.0140000000000002E-3</v>
      </c>
      <c r="AK166" s="214">
        <f t="shared" si="78"/>
        <v>0</v>
      </c>
      <c r="AL166" s="214">
        <f t="shared" si="78"/>
        <v>3.4164E-3</v>
      </c>
      <c r="AM166" s="214">
        <f t="shared" si="78"/>
        <v>4.1580000000000002E-3</v>
      </c>
      <c r="AN166" s="214">
        <f t="shared" si="78"/>
        <v>7.3764E-3</v>
      </c>
      <c r="AO166" s="214">
        <f t="shared" si="78"/>
        <v>5.8246800000000005E-3</v>
      </c>
      <c r="AP166" s="214">
        <f t="shared" si="78"/>
        <v>8.1482852465176309E-2</v>
      </c>
      <c r="AQ166" s="214">
        <f t="shared" si="78"/>
        <v>0</v>
      </c>
      <c r="AR166" s="214">
        <f t="shared" si="78"/>
        <v>7.4271599999999995E-3</v>
      </c>
      <c r="AS166" s="214">
        <f t="shared" si="78"/>
        <v>3.5639999999999999E-3</v>
      </c>
      <c r="AT166" s="214">
        <f t="shared" si="78"/>
        <v>3.4619999999999998E-3</v>
      </c>
      <c r="AU166" s="214">
        <f t="shared" si="75"/>
        <v>6.7080000000000004E-3</v>
      </c>
      <c r="AV166" s="214">
        <f t="shared" si="75"/>
        <v>6.6600000000000001E-3</v>
      </c>
      <c r="AW166" s="214">
        <f t="shared" si="75"/>
        <v>8.4180000000000001E-3</v>
      </c>
      <c r="AX166" s="214">
        <f t="shared" si="75"/>
        <v>6.8441815868582556E-2</v>
      </c>
      <c r="AY166" s="214">
        <f t="shared" si="75"/>
        <v>1.1856E-2</v>
      </c>
      <c r="AZ166" s="214">
        <f t="shared" si="75"/>
        <v>1.2239999999999999E-2</v>
      </c>
      <c r="BA166" s="214">
        <f t="shared" si="75"/>
        <v>7.6064701573999971E-2</v>
      </c>
      <c r="BB166" s="214">
        <f t="shared" si="74"/>
        <v>0.12346789880305557</v>
      </c>
      <c r="BC166" s="214">
        <f t="shared" si="74"/>
        <v>3.439356139858258E-2</v>
      </c>
      <c r="BD166" s="214">
        <f t="shared" si="74"/>
        <v>0.22195462398497801</v>
      </c>
      <c r="BE166" s="214">
        <f t="shared" si="74"/>
        <v>3.1716000000000005E-3</v>
      </c>
      <c r="BF166" s="214">
        <f t="shared" si="74"/>
        <v>1.8636E-2</v>
      </c>
      <c r="BG166" s="214">
        <f t="shared" si="74"/>
        <v>1.3846153846153847E-2</v>
      </c>
      <c r="BH166" s="214">
        <f t="shared" si="74"/>
        <v>2.3538000000000003E-2</v>
      </c>
      <c r="BI166" s="214">
        <f t="shared" si="74"/>
        <v>0</v>
      </c>
      <c r="BJ166" s="214">
        <f t="shared" si="74"/>
        <v>2.0712000000000001E-2</v>
      </c>
      <c r="BK166" s="214">
        <f t="shared" si="74"/>
        <v>9.6360000000000022E-3</v>
      </c>
      <c r="BL166" s="214">
        <f t="shared" si="74"/>
        <v>1.1201448960000001E-2</v>
      </c>
      <c r="BM166" s="214">
        <f t="shared" si="74"/>
        <v>8.429597972812497E-2</v>
      </c>
      <c r="BN166" s="214">
        <f t="shared" si="74"/>
        <v>0.1038160138392857</v>
      </c>
      <c r="BO166" s="214">
        <f t="shared" si="74"/>
        <v>4.1778000000000003E-2</v>
      </c>
      <c r="BP166" s="214">
        <f t="shared" si="74"/>
        <v>2.9531999999999999E-2</v>
      </c>
      <c r="BQ166" s="214">
        <f t="shared" si="76"/>
        <v>4.1460000000000004E-2</v>
      </c>
      <c r="BR166" s="214">
        <f t="shared" si="76"/>
        <v>3.01084E-2</v>
      </c>
      <c r="BS166" s="214">
        <f t="shared" si="76"/>
        <v>0</v>
      </c>
      <c r="BT166" s="214">
        <f t="shared" si="76"/>
        <v>0</v>
      </c>
      <c r="BU166" s="214">
        <f t="shared" si="76"/>
        <v>0</v>
      </c>
      <c r="BV166" s="214">
        <f t="shared" si="76"/>
        <v>0</v>
      </c>
      <c r="BW166" s="214">
        <f t="shared" si="76"/>
        <v>0</v>
      </c>
      <c r="BX166" s="214">
        <f t="shared" si="76"/>
        <v>0</v>
      </c>
      <c r="BY166" s="214">
        <f t="shared" si="76"/>
        <v>0</v>
      </c>
      <c r="BZ166" s="214">
        <f t="shared" si="76"/>
        <v>0</v>
      </c>
      <c r="CA166" s="295">
        <f t="shared" si="71"/>
        <v>1.8228358502946538</v>
      </c>
    </row>
    <row r="167" spans="2:79" s="159" customFormat="1" x14ac:dyDescent="0.25">
      <c r="B167" s="257">
        <f t="shared" si="72"/>
        <v>147</v>
      </c>
      <c r="C167" s="255">
        <f t="shared" si="73"/>
        <v>49765</v>
      </c>
      <c r="D167" s="214">
        <f t="shared" si="77"/>
        <v>0.22056163173887988</v>
      </c>
      <c r="E167" s="214">
        <f t="shared" si="77"/>
        <v>7.4163482283373078E-2</v>
      </c>
      <c r="F167" s="214">
        <f t="shared" si="77"/>
        <v>9.44569424744678E-2</v>
      </c>
      <c r="G167" s="214">
        <f t="shared" si="77"/>
        <v>0</v>
      </c>
      <c r="H167" s="214">
        <f t="shared" si="77"/>
        <v>3.4380000000000001E-3</v>
      </c>
      <c r="I167" s="214">
        <f t="shared" si="77"/>
        <v>5.352E-3</v>
      </c>
      <c r="J167" s="214">
        <f t="shared" si="77"/>
        <v>5.7348E-3</v>
      </c>
      <c r="K167" s="214">
        <f t="shared" si="77"/>
        <v>5.9363999999999997E-3</v>
      </c>
      <c r="L167" s="214">
        <f t="shared" si="77"/>
        <v>3.9779999999999998E-3</v>
      </c>
      <c r="M167" s="214">
        <f t="shared" si="77"/>
        <v>4.9500000000000004E-3</v>
      </c>
      <c r="N167" s="214">
        <f t="shared" si="77"/>
        <v>4.50000036E-3</v>
      </c>
      <c r="O167" s="214">
        <f t="shared" si="77"/>
        <v>4.7340000000000004E-3</v>
      </c>
      <c r="P167" s="214">
        <f t="shared" si="77"/>
        <v>3.3600000000000001E-3</v>
      </c>
      <c r="Q167" s="214">
        <f t="shared" si="77"/>
        <v>1.9068000000000002E-2</v>
      </c>
      <c r="R167" s="214">
        <f t="shared" si="77"/>
        <v>9.0767999999999995E-3</v>
      </c>
      <c r="S167" s="214">
        <f t="shared" si="77"/>
        <v>1.82988E-2</v>
      </c>
      <c r="T167" s="214">
        <f t="shared" si="77"/>
        <v>1.0198199999999999E-2</v>
      </c>
      <c r="U167" s="214">
        <f t="shared" si="79"/>
        <v>1.1309100000000001E-2</v>
      </c>
      <c r="V167" s="214">
        <f t="shared" si="79"/>
        <v>3.0287999999999999E-3</v>
      </c>
      <c r="W167" s="214">
        <f t="shared" si="79"/>
        <v>3.1740000000000002E-3</v>
      </c>
      <c r="X167" s="214">
        <f t="shared" si="79"/>
        <v>3.1380000000000002E-3</v>
      </c>
      <c r="Y167" s="214">
        <f t="shared" si="79"/>
        <v>2.4510000000000001E-3</v>
      </c>
      <c r="Z167" s="214">
        <f t="shared" si="79"/>
        <v>5.2620000000000002E-3</v>
      </c>
      <c r="AA167" s="214">
        <f t="shared" si="79"/>
        <v>4.4999999999999997E-3</v>
      </c>
      <c r="AB167" s="214">
        <f t="shared" si="79"/>
        <v>4.5684000000000002E-3</v>
      </c>
      <c r="AC167" s="214">
        <f t="shared" si="79"/>
        <v>2.8080000000000002E-3</v>
      </c>
      <c r="AD167" s="214">
        <f t="shared" si="78"/>
        <v>1.5780000000000002E-3</v>
      </c>
      <c r="AE167" s="214">
        <f t="shared" si="78"/>
        <v>8.6698064911874984E-2</v>
      </c>
      <c r="AF167" s="214">
        <f t="shared" si="78"/>
        <v>6.0496915248269285E-2</v>
      </c>
      <c r="AG167" s="214">
        <f t="shared" si="78"/>
        <v>5.8911228986664829E-2</v>
      </c>
      <c r="AH167" s="214">
        <f t="shared" si="78"/>
        <v>2.8860000000000005E-3</v>
      </c>
      <c r="AI167" s="214">
        <f t="shared" si="78"/>
        <v>0</v>
      </c>
      <c r="AJ167" s="214">
        <f t="shared" si="78"/>
        <v>4.0140000000000002E-3</v>
      </c>
      <c r="AK167" s="214">
        <f t="shared" si="78"/>
        <v>0</v>
      </c>
      <c r="AL167" s="214">
        <f t="shared" si="78"/>
        <v>3.4164E-3</v>
      </c>
      <c r="AM167" s="214">
        <f t="shared" si="78"/>
        <v>4.1580000000000002E-3</v>
      </c>
      <c r="AN167" s="214">
        <f t="shared" si="78"/>
        <v>7.3764E-3</v>
      </c>
      <c r="AO167" s="214">
        <f t="shared" si="78"/>
        <v>5.8246800000000005E-3</v>
      </c>
      <c r="AP167" s="214">
        <f t="shared" si="78"/>
        <v>8.1482852465176309E-2</v>
      </c>
      <c r="AQ167" s="214">
        <f t="shared" si="78"/>
        <v>0</v>
      </c>
      <c r="AR167" s="214">
        <f t="shared" si="78"/>
        <v>7.4271599999999995E-3</v>
      </c>
      <c r="AS167" s="214">
        <f t="shared" si="78"/>
        <v>3.5639999999999999E-3</v>
      </c>
      <c r="AT167" s="214">
        <f t="shared" si="78"/>
        <v>3.4619999999999998E-3</v>
      </c>
      <c r="AU167" s="214">
        <f t="shared" si="75"/>
        <v>6.7080000000000004E-3</v>
      </c>
      <c r="AV167" s="214">
        <f t="shared" si="75"/>
        <v>6.6600000000000001E-3</v>
      </c>
      <c r="AW167" s="214">
        <f t="shared" si="75"/>
        <v>8.4180000000000001E-3</v>
      </c>
      <c r="AX167" s="214">
        <f t="shared" si="75"/>
        <v>6.8441815868582556E-2</v>
      </c>
      <c r="AY167" s="214">
        <f t="shared" si="75"/>
        <v>1.1856E-2</v>
      </c>
      <c r="AZ167" s="214">
        <f t="shared" si="75"/>
        <v>1.2239999999999999E-2</v>
      </c>
      <c r="BA167" s="214">
        <f t="shared" si="75"/>
        <v>7.6064701573999971E-2</v>
      </c>
      <c r="BB167" s="214">
        <f t="shared" si="75"/>
        <v>0.12346789880305557</v>
      </c>
      <c r="BC167" s="214">
        <f t="shared" si="75"/>
        <v>3.439356139858258E-2</v>
      </c>
      <c r="BD167" s="214">
        <f t="shared" si="75"/>
        <v>0.22195462398497801</v>
      </c>
      <c r="BE167" s="214">
        <f t="shared" si="75"/>
        <v>3.1716000000000005E-3</v>
      </c>
      <c r="BF167" s="214">
        <f t="shared" si="75"/>
        <v>1.8636E-2</v>
      </c>
      <c r="BG167" s="214">
        <f t="shared" si="75"/>
        <v>1.3846153846153847E-2</v>
      </c>
      <c r="BH167" s="214">
        <f t="shared" si="75"/>
        <v>2.3538000000000003E-2</v>
      </c>
      <c r="BI167" s="214">
        <f t="shared" si="75"/>
        <v>0</v>
      </c>
      <c r="BJ167" s="214">
        <f t="shared" ref="BJ167:BY182" si="80">IF(AND(MONTH($C167)-MONTH(BJ$5)=0,MOD((YEAR(BJ$5)-YEAR($C167)),3)=0),BJ166*(1+BJ$15),BJ166)</f>
        <v>2.0712000000000001E-2</v>
      </c>
      <c r="BK167" s="214">
        <f t="shared" si="80"/>
        <v>9.6360000000000022E-3</v>
      </c>
      <c r="BL167" s="214">
        <f t="shared" si="80"/>
        <v>1.1201448960000001E-2</v>
      </c>
      <c r="BM167" s="214">
        <f t="shared" si="80"/>
        <v>8.429597972812497E-2</v>
      </c>
      <c r="BN167" s="214">
        <f t="shared" si="80"/>
        <v>0.1038160138392857</v>
      </c>
      <c r="BO167" s="214">
        <f t="shared" si="80"/>
        <v>4.1778000000000003E-2</v>
      </c>
      <c r="BP167" s="214">
        <f t="shared" si="80"/>
        <v>2.9531999999999999E-2</v>
      </c>
      <c r="BQ167" s="214">
        <f t="shared" si="76"/>
        <v>4.1460000000000004E-2</v>
      </c>
      <c r="BR167" s="214">
        <f t="shared" si="76"/>
        <v>3.01084E-2</v>
      </c>
      <c r="BS167" s="214">
        <f t="shared" si="76"/>
        <v>0</v>
      </c>
      <c r="BT167" s="214">
        <f t="shared" si="76"/>
        <v>0</v>
      </c>
      <c r="BU167" s="214">
        <f t="shared" si="76"/>
        <v>0</v>
      </c>
      <c r="BV167" s="214">
        <f t="shared" si="76"/>
        <v>0</v>
      </c>
      <c r="BW167" s="214">
        <f t="shared" si="76"/>
        <v>0</v>
      </c>
      <c r="BX167" s="214">
        <f t="shared" si="76"/>
        <v>0</v>
      </c>
      <c r="BY167" s="214">
        <f t="shared" si="76"/>
        <v>0</v>
      </c>
      <c r="BZ167" s="214">
        <f t="shared" si="76"/>
        <v>0</v>
      </c>
      <c r="CA167" s="295">
        <f t="shared" si="71"/>
        <v>1.8612782564714694</v>
      </c>
    </row>
    <row r="168" spans="2:79" s="159" customFormat="1" x14ac:dyDescent="0.25">
      <c r="B168" s="257">
        <f t="shared" si="72"/>
        <v>148</v>
      </c>
      <c r="C168" s="255">
        <f t="shared" si="73"/>
        <v>49795</v>
      </c>
      <c r="D168" s="214">
        <f t="shared" si="77"/>
        <v>0.22056163173887988</v>
      </c>
      <c r="E168" s="214">
        <f t="shared" si="77"/>
        <v>7.4163482283373078E-2</v>
      </c>
      <c r="F168" s="214">
        <f t="shared" si="77"/>
        <v>9.44569424744678E-2</v>
      </c>
      <c r="G168" s="214">
        <f t="shared" si="77"/>
        <v>0</v>
      </c>
      <c r="H168" s="214">
        <f t="shared" si="77"/>
        <v>3.4380000000000001E-3</v>
      </c>
      <c r="I168" s="214">
        <f t="shared" si="77"/>
        <v>5.352E-3</v>
      </c>
      <c r="J168" s="214">
        <f t="shared" si="77"/>
        <v>5.7348E-3</v>
      </c>
      <c r="K168" s="214">
        <f t="shared" si="77"/>
        <v>5.9363999999999997E-3</v>
      </c>
      <c r="L168" s="214">
        <f t="shared" si="77"/>
        <v>3.9779999999999998E-3</v>
      </c>
      <c r="M168" s="214">
        <f t="shared" si="77"/>
        <v>4.9500000000000004E-3</v>
      </c>
      <c r="N168" s="214">
        <f t="shared" si="77"/>
        <v>4.50000036E-3</v>
      </c>
      <c r="O168" s="214">
        <f t="shared" si="77"/>
        <v>4.7340000000000004E-3</v>
      </c>
      <c r="P168" s="214">
        <f t="shared" si="77"/>
        <v>3.3600000000000001E-3</v>
      </c>
      <c r="Q168" s="214">
        <f t="shared" si="77"/>
        <v>1.9068000000000002E-2</v>
      </c>
      <c r="R168" s="214">
        <f t="shared" si="77"/>
        <v>9.0767999999999995E-3</v>
      </c>
      <c r="S168" s="214">
        <f t="shared" si="77"/>
        <v>1.82988E-2</v>
      </c>
      <c r="T168" s="214">
        <f t="shared" si="77"/>
        <v>1.0198199999999999E-2</v>
      </c>
      <c r="U168" s="214">
        <f t="shared" si="79"/>
        <v>1.1309100000000001E-2</v>
      </c>
      <c r="V168" s="214">
        <f t="shared" si="79"/>
        <v>3.0287999999999999E-3</v>
      </c>
      <c r="W168" s="214">
        <f t="shared" si="79"/>
        <v>3.1740000000000002E-3</v>
      </c>
      <c r="X168" s="214">
        <f t="shared" si="79"/>
        <v>3.1380000000000002E-3</v>
      </c>
      <c r="Y168" s="214">
        <f t="shared" si="79"/>
        <v>2.4510000000000001E-3</v>
      </c>
      <c r="Z168" s="214">
        <f t="shared" si="79"/>
        <v>5.2620000000000002E-3</v>
      </c>
      <c r="AA168" s="214">
        <f t="shared" si="79"/>
        <v>4.4999999999999997E-3</v>
      </c>
      <c r="AB168" s="214">
        <f t="shared" si="79"/>
        <v>4.5684000000000002E-3</v>
      </c>
      <c r="AC168" s="214">
        <f t="shared" si="79"/>
        <v>2.8080000000000002E-3</v>
      </c>
      <c r="AD168" s="214">
        <f t="shared" si="78"/>
        <v>1.5780000000000002E-3</v>
      </c>
      <c r="AE168" s="214">
        <f t="shared" si="78"/>
        <v>8.6698064911874984E-2</v>
      </c>
      <c r="AF168" s="214">
        <f t="shared" si="78"/>
        <v>6.0496915248269285E-2</v>
      </c>
      <c r="AG168" s="214">
        <f t="shared" si="78"/>
        <v>5.8911228986664829E-2</v>
      </c>
      <c r="AH168" s="214">
        <f t="shared" si="78"/>
        <v>2.8860000000000005E-3</v>
      </c>
      <c r="AI168" s="214">
        <f t="shared" si="78"/>
        <v>0</v>
      </c>
      <c r="AJ168" s="214">
        <f t="shared" si="78"/>
        <v>4.0140000000000002E-3</v>
      </c>
      <c r="AK168" s="214">
        <f t="shared" si="78"/>
        <v>0</v>
      </c>
      <c r="AL168" s="214">
        <f t="shared" si="78"/>
        <v>3.4164E-3</v>
      </c>
      <c r="AM168" s="214">
        <f t="shared" si="78"/>
        <v>4.1580000000000002E-3</v>
      </c>
      <c r="AN168" s="214">
        <f t="shared" si="78"/>
        <v>7.3764E-3</v>
      </c>
      <c r="AO168" s="214">
        <f t="shared" si="78"/>
        <v>5.8246800000000005E-3</v>
      </c>
      <c r="AP168" s="214">
        <f t="shared" si="78"/>
        <v>8.1482852465176309E-2</v>
      </c>
      <c r="AQ168" s="214">
        <f t="shared" si="78"/>
        <v>0</v>
      </c>
      <c r="AR168" s="214">
        <f t="shared" si="78"/>
        <v>7.4271599999999995E-3</v>
      </c>
      <c r="AS168" s="214">
        <f t="shared" si="78"/>
        <v>3.5639999999999999E-3</v>
      </c>
      <c r="AT168" s="214">
        <f t="shared" si="78"/>
        <v>3.4619999999999998E-3</v>
      </c>
      <c r="AU168" s="214">
        <f t="shared" si="75"/>
        <v>6.7080000000000004E-3</v>
      </c>
      <c r="AV168" s="214">
        <f t="shared" si="75"/>
        <v>6.6600000000000001E-3</v>
      </c>
      <c r="AW168" s="214">
        <f t="shared" si="75"/>
        <v>8.4180000000000001E-3</v>
      </c>
      <c r="AX168" s="214">
        <f t="shared" si="75"/>
        <v>6.8441815868582556E-2</v>
      </c>
      <c r="AY168" s="214">
        <f t="shared" si="75"/>
        <v>1.1856E-2</v>
      </c>
      <c r="AZ168" s="214">
        <f t="shared" si="75"/>
        <v>1.2239999999999999E-2</v>
      </c>
      <c r="BA168" s="214">
        <f t="shared" si="75"/>
        <v>7.6064701573999971E-2</v>
      </c>
      <c r="BB168" s="214">
        <f t="shared" si="75"/>
        <v>0.12346789880305557</v>
      </c>
      <c r="BC168" s="214">
        <f t="shared" si="75"/>
        <v>3.439356139858258E-2</v>
      </c>
      <c r="BD168" s="214">
        <f t="shared" si="75"/>
        <v>0.22195462398497801</v>
      </c>
      <c r="BE168" s="214">
        <f t="shared" si="75"/>
        <v>3.1716000000000005E-3</v>
      </c>
      <c r="BF168" s="214">
        <f t="shared" si="75"/>
        <v>1.8636E-2</v>
      </c>
      <c r="BG168" s="214">
        <f t="shared" si="75"/>
        <v>1.3846153846153847E-2</v>
      </c>
      <c r="BH168" s="214">
        <f t="shared" si="75"/>
        <v>2.3538000000000003E-2</v>
      </c>
      <c r="BI168" s="214">
        <f t="shared" si="75"/>
        <v>0</v>
      </c>
      <c r="BJ168" s="214">
        <f t="shared" si="80"/>
        <v>2.0712000000000001E-2</v>
      </c>
      <c r="BK168" s="214">
        <f t="shared" si="80"/>
        <v>9.6360000000000022E-3</v>
      </c>
      <c r="BL168" s="214">
        <f t="shared" si="80"/>
        <v>1.1201448960000001E-2</v>
      </c>
      <c r="BM168" s="214">
        <f t="shared" si="80"/>
        <v>8.429597972812497E-2</v>
      </c>
      <c r="BN168" s="214">
        <f t="shared" si="80"/>
        <v>0.1038160138392857</v>
      </c>
      <c r="BO168" s="214">
        <f t="shared" si="80"/>
        <v>4.1778000000000003E-2</v>
      </c>
      <c r="BP168" s="214">
        <f t="shared" si="80"/>
        <v>2.9531999999999999E-2</v>
      </c>
      <c r="BQ168" s="214">
        <f t="shared" si="76"/>
        <v>4.1460000000000004E-2</v>
      </c>
      <c r="BR168" s="214">
        <f t="shared" si="76"/>
        <v>3.01084E-2</v>
      </c>
      <c r="BS168" s="214">
        <f t="shared" si="76"/>
        <v>0</v>
      </c>
      <c r="BT168" s="214">
        <f t="shared" si="76"/>
        <v>0</v>
      </c>
      <c r="BU168" s="214">
        <f t="shared" si="76"/>
        <v>0</v>
      </c>
      <c r="BV168" s="214">
        <f t="shared" si="76"/>
        <v>0</v>
      </c>
      <c r="BW168" s="214">
        <f t="shared" si="76"/>
        <v>0</v>
      </c>
      <c r="BX168" s="214">
        <f t="shared" si="76"/>
        <v>0</v>
      </c>
      <c r="BY168" s="214">
        <f t="shared" si="76"/>
        <v>0</v>
      </c>
      <c r="BZ168" s="214">
        <f t="shared" si="76"/>
        <v>0</v>
      </c>
      <c r="CA168" s="295">
        <f t="shared" si="71"/>
        <v>1.8612782564714694</v>
      </c>
    </row>
    <row r="169" spans="2:79" s="159" customFormat="1" x14ac:dyDescent="0.25">
      <c r="B169" s="257">
        <f t="shared" si="72"/>
        <v>149</v>
      </c>
      <c r="C169" s="255">
        <f t="shared" si="73"/>
        <v>49826</v>
      </c>
      <c r="D169" s="214">
        <f t="shared" si="77"/>
        <v>0.22056163173887988</v>
      </c>
      <c r="E169" s="214">
        <f t="shared" si="77"/>
        <v>7.4163482283373078E-2</v>
      </c>
      <c r="F169" s="214">
        <f t="shared" si="77"/>
        <v>9.44569424744678E-2</v>
      </c>
      <c r="G169" s="214">
        <f t="shared" si="77"/>
        <v>0</v>
      </c>
      <c r="H169" s="214">
        <f t="shared" si="77"/>
        <v>3.4380000000000001E-3</v>
      </c>
      <c r="I169" s="214">
        <f t="shared" si="77"/>
        <v>5.352E-3</v>
      </c>
      <c r="J169" s="214">
        <f t="shared" si="77"/>
        <v>5.7348E-3</v>
      </c>
      <c r="K169" s="214">
        <f t="shared" si="77"/>
        <v>5.9363999999999997E-3</v>
      </c>
      <c r="L169" s="214">
        <f t="shared" si="77"/>
        <v>3.9779999999999998E-3</v>
      </c>
      <c r="M169" s="214">
        <f t="shared" si="77"/>
        <v>4.9500000000000004E-3</v>
      </c>
      <c r="N169" s="214">
        <f t="shared" si="77"/>
        <v>4.50000036E-3</v>
      </c>
      <c r="O169" s="214">
        <f t="shared" si="77"/>
        <v>4.7340000000000004E-3</v>
      </c>
      <c r="P169" s="214">
        <f t="shared" si="77"/>
        <v>3.3600000000000001E-3</v>
      </c>
      <c r="Q169" s="214">
        <f t="shared" si="77"/>
        <v>1.9068000000000002E-2</v>
      </c>
      <c r="R169" s="214">
        <f t="shared" ref="O169:AF184" si="81">IF(AND(MONTH($C169)-MONTH(R$5)=0,MOD((YEAR(R$5)-YEAR($C169)),3)=0),R168*(1+R$15),R168)</f>
        <v>9.0767999999999995E-3</v>
      </c>
      <c r="S169" s="214">
        <f t="shared" si="81"/>
        <v>1.82988E-2</v>
      </c>
      <c r="T169" s="214">
        <f t="shared" si="81"/>
        <v>1.0198199999999999E-2</v>
      </c>
      <c r="U169" s="214">
        <f t="shared" si="79"/>
        <v>1.1309100000000001E-2</v>
      </c>
      <c r="V169" s="214">
        <f t="shared" si="79"/>
        <v>3.0287999999999999E-3</v>
      </c>
      <c r="W169" s="214">
        <f t="shared" si="79"/>
        <v>3.1740000000000002E-3</v>
      </c>
      <c r="X169" s="214">
        <f t="shared" si="79"/>
        <v>3.1380000000000002E-3</v>
      </c>
      <c r="Y169" s="214">
        <f t="shared" si="79"/>
        <v>2.4510000000000001E-3</v>
      </c>
      <c r="Z169" s="214">
        <f t="shared" si="79"/>
        <v>5.2620000000000002E-3</v>
      </c>
      <c r="AA169" s="214">
        <f t="shared" si="79"/>
        <v>4.4999999999999997E-3</v>
      </c>
      <c r="AB169" s="214">
        <f t="shared" si="79"/>
        <v>4.5684000000000002E-3</v>
      </c>
      <c r="AC169" s="214">
        <f t="shared" si="79"/>
        <v>2.8080000000000002E-3</v>
      </c>
      <c r="AD169" s="214">
        <f t="shared" si="78"/>
        <v>1.5780000000000002E-3</v>
      </c>
      <c r="AE169" s="214">
        <f t="shared" si="78"/>
        <v>8.6698064911874984E-2</v>
      </c>
      <c r="AF169" s="214">
        <f t="shared" si="78"/>
        <v>6.0496915248269285E-2</v>
      </c>
      <c r="AG169" s="214">
        <f t="shared" si="78"/>
        <v>5.8911228986664829E-2</v>
      </c>
      <c r="AH169" s="214">
        <f t="shared" si="78"/>
        <v>2.8860000000000005E-3</v>
      </c>
      <c r="AI169" s="214">
        <f t="shared" si="78"/>
        <v>0</v>
      </c>
      <c r="AJ169" s="214">
        <f t="shared" si="78"/>
        <v>4.0140000000000002E-3</v>
      </c>
      <c r="AK169" s="214">
        <f t="shared" si="78"/>
        <v>0</v>
      </c>
      <c r="AL169" s="214">
        <f t="shared" si="78"/>
        <v>3.4164E-3</v>
      </c>
      <c r="AM169" s="214">
        <f t="shared" si="78"/>
        <v>4.1580000000000002E-3</v>
      </c>
      <c r="AN169" s="214">
        <f t="shared" si="78"/>
        <v>7.3764E-3</v>
      </c>
      <c r="AO169" s="214">
        <f t="shared" si="78"/>
        <v>5.8246800000000005E-3</v>
      </c>
      <c r="AP169" s="214">
        <f t="shared" si="78"/>
        <v>8.1482852465176309E-2</v>
      </c>
      <c r="AQ169" s="214">
        <f t="shared" si="78"/>
        <v>0</v>
      </c>
      <c r="AR169" s="214">
        <f t="shared" si="78"/>
        <v>7.4271599999999995E-3</v>
      </c>
      <c r="AS169" s="214">
        <f t="shared" si="78"/>
        <v>3.5639999999999999E-3</v>
      </c>
      <c r="AT169" s="214">
        <f t="shared" si="78"/>
        <v>3.4619999999999998E-3</v>
      </c>
      <c r="AU169" s="214">
        <f t="shared" si="78"/>
        <v>6.7080000000000004E-3</v>
      </c>
      <c r="AV169" s="214">
        <f t="shared" si="78"/>
        <v>6.6600000000000001E-3</v>
      </c>
      <c r="AW169" s="214">
        <f t="shared" si="78"/>
        <v>8.4180000000000001E-3</v>
      </c>
      <c r="AX169" s="214">
        <f t="shared" si="78"/>
        <v>6.8441815868582556E-2</v>
      </c>
      <c r="AY169" s="214">
        <f t="shared" si="78"/>
        <v>1.1856E-2</v>
      </c>
      <c r="AZ169" s="214">
        <f t="shared" si="78"/>
        <v>1.2239999999999999E-2</v>
      </c>
      <c r="BA169" s="214">
        <f t="shared" ref="AU169:BL184" si="82">IF(AND(MONTH($C169)-MONTH(BA$5)=0,MOD((YEAR(BA$5)-YEAR($C169)),3)=0),BA168*(1+BA$15),BA168)</f>
        <v>7.6064701573999971E-2</v>
      </c>
      <c r="BB169" s="214">
        <f t="shared" si="82"/>
        <v>0.12346789880305557</v>
      </c>
      <c r="BC169" s="214">
        <f t="shared" si="82"/>
        <v>3.439356139858258E-2</v>
      </c>
      <c r="BD169" s="214">
        <f t="shared" si="82"/>
        <v>0.22195462398497801</v>
      </c>
      <c r="BE169" s="214">
        <f t="shared" si="82"/>
        <v>3.1716000000000005E-3</v>
      </c>
      <c r="BF169" s="214">
        <f t="shared" si="82"/>
        <v>1.8636E-2</v>
      </c>
      <c r="BG169" s="214">
        <f t="shared" si="82"/>
        <v>1.3846153846153847E-2</v>
      </c>
      <c r="BH169" s="214">
        <f t="shared" si="82"/>
        <v>2.3538000000000003E-2</v>
      </c>
      <c r="BI169" s="214">
        <f t="shared" si="82"/>
        <v>0</v>
      </c>
      <c r="BJ169" s="214">
        <f t="shared" si="80"/>
        <v>2.0712000000000001E-2</v>
      </c>
      <c r="BK169" s="214">
        <f t="shared" si="80"/>
        <v>9.6360000000000022E-3</v>
      </c>
      <c r="BL169" s="214">
        <f t="shared" si="80"/>
        <v>1.1201448960000001E-2</v>
      </c>
      <c r="BM169" s="214">
        <f t="shared" si="80"/>
        <v>8.429597972812497E-2</v>
      </c>
      <c r="BN169" s="214">
        <f t="shared" si="80"/>
        <v>0.1038160138392857</v>
      </c>
      <c r="BO169" s="214">
        <f t="shared" si="80"/>
        <v>4.1778000000000003E-2</v>
      </c>
      <c r="BP169" s="214">
        <f t="shared" si="80"/>
        <v>2.9531999999999999E-2</v>
      </c>
      <c r="BQ169" s="214">
        <f t="shared" si="76"/>
        <v>4.1460000000000004E-2</v>
      </c>
      <c r="BR169" s="214">
        <f t="shared" si="76"/>
        <v>3.01084E-2</v>
      </c>
      <c r="BS169" s="214">
        <f t="shared" si="76"/>
        <v>0</v>
      </c>
      <c r="BT169" s="214">
        <f t="shared" si="76"/>
        <v>0</v>
      </c>
      <c r="BU169" s="214">
        <f t="shared" si="76"/>
        <v>0</v>
      </c>
      <c r="BV169" s="214">
        <f t="shared" si="76"/>
        <v>0</v>
      </c>
      <c r="BW169" s="214">
        <f t="shared" si="76"/>
        <v>0</v>
      </c>
      <c r="BX169" s="214">
        <f t="shared" si="76"/>
        <v>0</v>
      </c>
      <c r="BY169" s="214">
        <f t="shared" si="76"/>
        <v>0</v>
      </c>
      <c r="BZ169" s="214">
        <f t="shared" si="76"/>
        <v>0</v>
      </c>
      <c r="CA169" s="295">
        <f t="shared" si="71"/>
        <v>1.8612782564714694</v>
      </c>
    </row>
    <row r="170" spans="2:79" s="159" customFormat="1" x14ac:dyDescent="0.25">
      <c r="B170" s="257">
        <f t="shared" si="72"/>
        <v>150</v>
      </c>
      <c r="C170" s="255">
        <f t="shared" si="73"/>
        <v>49856</v>
      </c>
      <c r="D170" s="214">
        <f t="shared" ref="D170:S185" si="83">IF(AND(MONTH($C170)-MONTH(D$5)=0,MOD((YEAR(D$5)-YEAR($C170)),3)=0),D169*(1+D$15),D169)</f>
        <v>0.22056163173887988</v>
      </c>
      <c r="E170" s="214">
        <f t="shared" si="83"/>
        <v>7.4163482283373078E-2</v>
      </c>
      <c r="F170" s="214">
        <f t="shared" si="83"/>
        <v>9.44569424744678E-2</v>
      </c>
      <c r="G170" s="214">
        <f t="shared" si="83"/>
        <v>0</v>
      </c>
      <c r="H170" s="214">
        <f t="shared" si="83"/>
        <v>3.4380000000000001E-3</v>
      </c>
      <c r="I170" s="214">
        <f t="shared" si="83"/>
        <v>5.352E-3</v>
      </c>
      <c r="J170" s="214">
        <f t="shared" si="83"/>
        <v>5.7348E-3</v>
      </c>
      <c r="K170" s="214">
        <f t="shared" si="83"/>
        <v>5.9363999999999997E-3</v>
      </c>
      <c r="L170" s="214">
        <f t="shared" si="83"/>
        <v>3.9779999999999998E-3</v>
      </c>
      <c r="M170" s="214">
        <f t="shared" si="83"/>
        <v>4.9500000000000004E-3</v>
      </c>
      <c r="N170" s="214">
        <f t="shared" si="83"/>
        <v>4.50000036E-3</v>
      </c>
      <c r="O170" s="214">
        <f t="shared" si="81"/>
        <v>4.7340000000000004E-3</v>
      </c>
      <c r="P170" s="214">
        <f t="shared" si="81"/>
        <v>3.3600000000000001E-3</v>
      </c>
      <c r="Q170" s="214">
        <f t="shared" si="81"/>
        <v>1.9068000000000002E-2</v>
      </c>
      <c r="R170" s="214">
        <f t="shared" si="81"/>
        <v>9.0767999999999995E-3</v>
      </c>
      <c r="S170" s="214">
        <f t="shared" si="81"/>
        <v>1.82988E-2</v>
      </c>
      <c r="T170" s="214">
        <f t="shared" si="81"/>
        <v>1.0198199999999999E-2</v>
      </c>
      <c r="U170" s="214">
        <f t="shared" si="79"/>
        <v>1.1309100000000001E-2</v>
      </c>
      <c r="V170" s="214">
        <f t="shared" si="79"/>
        <v>3.0287999999999999E-3</v>
      </c>
      <c r="W170" s="214">
        <f t="shared" si="79"/>
        <v>3.1740000000000002E-3</v>
      </c>
      <c r="X170" s="214">
        <f t="shared" si="79"/>
        <v>3.1380000000000002E-3</v>
      </c>
      <c r="Y170" s="214">
        <f t="shared" si="79"/>
        <v>2.4510000000000001E-3</v>
      </c>
      <c r="Z170" s="214">
        <f t="shared" si="79"/>
        <v>5.2620000000000002E-3</v>
      </c>
      <c r="AA170" s="214">
        <f t="shared" si="79"/>
        <v>4.4999999999999997E-3</v>
      </c>
      <c r="AB170" s="214">
        <f t="shared" si="79"/>
        <v>4.5684000000000002E-3</v>
      </c>
      <c r="AC170" s="214">
        <f t="shared" si="79"/>
        <v>2.8080000000000002E-3</v>
      </c>
      <c r="AD170" s="214">
        <f t="shared" si="79"/>
        <v>1.5780000000000002E-3</v>
      </c>
      <c r="AE170" s="214">
        <f t="shared" si="79"/>
        <v>8.6698064911874984E-2</v>
      </c>
      <c r="AF170" s="214">
        <f t="shared" si="79"/>
        <v>6.0496915248269285E-2</v>
      </c>
      <c r="AG170" s="214">
        <f t="shared" si="79"/>
        <v>5.8911228986664829E-2</v>
      </c>
      <c r="AH170" s="214">
        <f t="shared" si="79"/>
        <v>2.8860000000000005E-3</v>
      </c>
      <c r="AI170" s="214">
        <f t="shared" si="79"/>
        <v>0</v>
      </c>
      <c r="AJ170" s="214">
        <f t="shared" si="79"/>
        <v>4.0140000000000002E-3</v>
      </c>
      <c r="AK170" s="214">
        <f t="shared" ref="AK170:AZ185" si="84">IF(AND(MONTH($C170)-MONTH(AK$5)=0,MOD((YEAR(AK$5)-YEAR($C170)),3)=0),AK169*(1+AK$15),AK169)</f>
        <v>0</v>
      </c>
      <c r="AL170" s="214">
        <f t="shared" si="84"/>
        <v>3.4164E-3</v>
      </c>
      <c r="AM170" s="214">
        <f t="shared" si="84"/>
        <v>4.1580000000000002E-3</v>
      </c>
      <c r="AN170" s="214">
        <f t="shared" si="84"/>
        <v>7.3764E-3</v>
      </c>
      <c r="AO170" s="214">
        <f t="shared" si="84"/>
        <v>5.8246800000000005E-3</v>
      </c>
      <c r="AP170" s="214">
        <f t="shared" si="84"/>
        <v>8.1482852465176309E-2</v>
      </c>
      <c r="AQ170" s="214">
        <f t="shared" si="84"/>
        <v>0</v>
      </c>
      <c r="AR170" s="214">
        <f t="shared" si="84"/>
        <v>7.4271599999999995E-3</v>
      </c>
      <c r="AS170" s="214">
        <f t="shared" si="84"/>
        <v>3.5639999999999999E-3</v>
      </c>
      <c r="AT170" s="214">
        <f t="shared" si="84"/>
        <v>3.4619999999999998E-3</v>
      </c>
      <c r="AU170" s="214">
        <f t="shared" si="82"/>
        <v>6.7080000000000004E-3</v>
      </c>
      <c r="AV170" s="214">
        <f t="shared" si="82"/>
        <v>6.6600000000000001E-3</v>
      </c>
      <c r="AW170" s="214">
        <f t="shared" si="82"/>
        <v>8.4180000000000001E-3</v>
      </c>
      <c r="AX170" s="214">
        <f t="shared" si="82"/>
        <v>6.8441815868582556E-2</v>
      </c>
      <c r="AY170" s="214">
        <f t="shared" si="82"/>
        <v>1.1856E-2</v>
      </c>
      <c r="AZ170" s="214">
        <f t="shared" si="82"/>
        <v>1.2239999999999999E-2</v>
      </c>
      <c r="BA170" s="214">
        <f t="shared" si="82"/>
        <v>7.6064701573999971E-2</v>
      </c>
      <c r="BB170" s="214">
        <f t="shared" si="82"/>
        <v>0.12346789880305557</v>
      </c>
      <c r="BC170" s="214">
        <f t="shared" si="82"/>
        <v>3.439356139858258E-2</v>
      </c>
      <c r="BD170" s="214">
        <f t="shared" si="82"/>
        <v>0.22195462398497801</v>
      </c>
      <c r="BE170" s="214">
        <f t="shared" si="82"/>
        <v>3.1716000000000005E-3</v>
      </c>
      <c r="BF170" s="214">
        <f t="shared" si="82"/>
        <v>1.8636E-2</v>
      </c>
      <c r="BG170" s="214">
        <f t="shared" si="82"/>
        <v>1.3846153846153847E-2</v>
      </c>
      <c r="BH170" s="214">
        <f t="shared" si="82"/>
        <v>2.3538000000000003E-2</v>
      </c>
      <c r="BI170" s="214">
        <f t="shared" si="82"/>
        <v>0</v>
      </c>
      <c r="BJ170" s="214">
        <f t="shared" si="80"/>
        <v>2.0712000000000001E-2</v>
      </c>
      <c r="BK170" s="214">
        <f t="shared" si="80"/>
        <v>9.6360000000000022E-3</v>
      </c>
      <c r="BL170" s="214">
        <f t="shared" si="80"/>
        <v>1.1201448960000001E-2</v>
      </c>
      <c r="BM170" s="214">
        <f t="shared" si="80"/>
        <v>8.429597972812497E-2</v>
      </c>
      <c r="BN170" s="214">
        <f t="shared" si="80"/>
        <v>0.1038160138392857</v>
      </c>
      <c r="BO170" s="214">
        <f t="shared" si="80"/>
        <v>4.1778000000000003E-2</v>
      </c>
      <c r="BP170" s="214">
        <f t="shared" si="80"/>
        <v>2.9531999999999999E-2</v>
      </c>
      <c r="BQ170" s="214">
        <f t="shared" si="80"/>
        <v>4.1460000000000004E-2</v>
      </c>
      <c r="BR170" s="214">
        <f t="shared" si="80"/>
        <v>3.01084E-2</v>
      </c>
      <c r="BS170" s="214">
        <f t="shared" si="80"/>
        <v>0</v>
      </c>
      <c r="BT170" s="214">
        <f t="shared" si="80"/>
        <v>0</v>
      </c>
      <c r="BU170" s="214">
        <f t="shared" si="80"/>
        <v>0</v>
      </c>
      <c r="BV170" s="214">
        <f t="shared" si="80"/>
        <v>0</v>
      </c>
      <c r="BW170" s="214">
        <f t="shared" si="80"/>
        <v>0</v>
      </c>
      <c r="BX170" s="214">
        <f t="shared" si="80"/>
        <v>0</v>
      </c>
      <c r="BY170" s="214">
        <f t="shared" si="80"/>
        <v>0</v>
      </c>
      <c r="BZ170" s="214">
        <f t="shared" ref="BW170:BZ185" si="85">IF(AND(MONTH($C170)-MONTH(BZ$5)=0,MOD((YEAR(BZ$5)-YEAR($C170)),3)=0),BZ169*(1+BZ$15),BZ169)</f>
        <v>0</v>
      </c>
      <c r="CA170" s="295">
        <f t="shared" si="71"/>
        <v>1.8612782564714694</v>
      </c>
    </row>
    <row r="171" spans="2:79" s="159" customFormat="1" x14ac:dyDescent="0.25">
      <c r="B171" s="257">
        <f t="shared" si="72"/>
        <v>151</v>
      </c>
      <c r="C171" s="255">
        <f t="shared" si="73"/>
        <v>49887</v>
      </c>
      <c r="D171" s="214">
        <f t="shared" si="83"/>
        <v>0.22056163173887988</v>
      </c>
      <c r="E171" s="214">
        <f t="shared" si="83"/>
        <v>7.4163482283373078E-2</v>
      </c>
      <c r="F171" s="214">
        <f t="shared" si="83"/>
        <v>9.44569424744678E-2</v>
      </c>
      <c r="G171" s="214">
        <f t="shared" si="83"/>
        <v>0</v>
      </c>
      <c r="H171" s="214">
        <f t="shared" si="83"/>
        <v>3.4380000000000001E-3</v>
      </c>
      <c r="I171" s="214">
        <f t="shared" si="83"/>
        <v>5.352E-3</v>
      </c>
      <c r="J171" s="214">
        <f t="shared" si="83"/>
        <v>5.7348E-3</v>
      </c>
      <c r="K171" s="214">
        <f t="shared" si="83"/>
        <v>5.9363999999999997E-3</v>
      </c>
      <c r="L171" s="214">
        <f t="shared" si="83"/>
        <v>3.9779999999999998E-3</v>
      </c>
      <c r="M171" s="214">
        <f t="shared" si="83"/>
        <v>4.9500000000000004E-3</v>
      </c>
      <c r="N171" s="214">
        <f t="shared" si="83"/>
        <v>4.50000036E-3</v>
      </c>
      <c r="O171" s="214">
        <f t="shared" si="81"/>
        <v>4.7340000000000004E-3</v>
      </c>
      <c r="P171" s="214">
        <f t="shared" si="81"/>
        <v>3.3600000000000001E-3</v>
      </c>
      <c r="Q171" s="214">
        <f t="shared" si="81"/>
        <v>1.9068000000000002E-2</v>
      </c>
      <c r="R171" s="214">
        <f t="shared" si="81"/>
        <v>9.0767999999999995E-3</v>
      </c>
      <c r="S171" s="214">
        <f t="shared" si="81"/>
        <v>1.82988E-2</v>
      </c>
      <c r="T171" s="214">
        <f t="shared" si="81"/>
        <v>1.0198199999999999E-2</v>
      </c>
      <c r="U171" s="214">
        <f t="shared" si="79"/>
        <v>1.1309100000000001E-2</v>
      </c>
      <c r="V171" s="214">
        <f t="shared" si="79"/>
        <v>3.0287999999999999E-3</v>
      </c>
      <c r="W171" s="214">
        <f t="shared" si="79"/>
        <v>3.1740000000000002E-3</v>
      </c>
      <c r="X171" s="214">
        <f t="shared" si="79"/>
        <v>3.1380000000000002E-3</v>
      </c>
      <c r="Y171" s="214">
        <f t="shared" si="79"/>
        <v>2.4510000000000001E-3</v>
      </c>
      <c r="Z171" s="214">
        <f t="shared" si="79"/>
        <v>5.2620000000000002E-3</v>
      </c>
      <c r="AA171" s="214">
        <f t="shared" si="79"/>
        <v>4.4999999999999997E-3</v>
      </c>
      <c r="AB171" s="214">
        <f t="shared" si="79"/>
        <v>4.5684000000000002E-3</v>
      </c>
      <c r="AC171" s="214">
        <f t="shared" si="79"/>
        <v>2.8080000000000002E-3</v>
      </c>
      <c r="AD171" s="214">
        <f t="shared" si="79"/>
        <v>1.5780000000000002E-3</v>
      </c>
      <c r="AE171" s="214">
        <f t="shared" si="79"/>
        <v>8.6698064911874984E-2</v>
      </c>
      <c r="AF171" s="214">
        <f t="shared" si="79"/>
        <v>6.0496915248269285E-2</v>
      </c>
      <c r="AG171" s="214">
        <f t="shared" si="79"/>
        <v>5.8911228986664829E-2</v>
      </c>
      <c r="AH171" s="214">
        <f t="shared" si="79"/>
        <v>2.8860000000000005E-3</v>
      </c>
      <c r="AI171" s="214">
        <f t="shared" si="79"/>
        <v>0</v>
      </c>
      <c r="AJ171" s="214">
        <f t="shared" si="79"/>
        <v>4.0140000000000002E-3</v>
      </c>
      <c r="AK171" s="214">
        <f t="shared" si="84"/>
        <v>0</v>
      </c>
      <c r="AL171" s="214">
        <f t="shared" si="84"/>
        <v>3.4164E-3</v>
      </c>
      <c r="AM171" s="214">
        <f t="shared" si="84"/>
        <v>4.1580000000000002E-3</v>
      </c>
      <c r="AN171" s="214">
        <f t="shared" si="84"/>
        <v>7.3764E-3</v>
      </c>
      <c r="AO171" s="214">
        <f t="shared" si="84"/>
        <v>5.8246800000000005E-3</v>
      </c>
      <c r="AP171" s="214">
        <f t="shared" si="84"/>
        <v>8.1482852465176309E-2</v>
      </c>
      <c r="AQ171" s="214">
        <f t="shared" si="84"/>
        <v>0</v>
      </c>
      <c r="AR171" s="214">
        <f t="shared" si="84"/>
        <v>7.4271599999999995E-3</v>
      </c>
      <c r="AS171" s="214">
        <f t="shared" si="84"/>
        <v>3.5639999999999999E-3</v>
      </c>
      <c r="AT171" s="214">
        <f t="shared" si="84"/>
        <v>3.4619999999999998E-3</v>
      </c>
      <c r="AU171" s="214">
        <f t="shared" si="84"/>
        <v>6.7080000000000004E-3</v>
      </c>
      <c r="AV171" s="214">
        <f t="shared" si="84"/>
        <v>6.6600000000000001E-3</v>
      </c>
      <c r="AW171" s="214">
        <f t="shared" si="84"/>
        <v>8.4180000000000001E-3</v>
      </c>
      <c r="AX171" s="214">
        <f t="shared" si="84"/>
        <v>6.8441815868582556E-2</v>
      </c>
      <c r="AY171" s="214">
        <f t="shared" si="84"/>
        <v>1.1856E-2</v>
      </c>
      <c r="AZ171" s="214">
        <f t="shared" si="84"/>
        <v>1.2239999999999999E-2</v>
      </c>
      <c r="BA171" s="214">
        <f t="shared" si="82"/>
        <v>7.6064701573999971E-2</v>
      </c>
      <c r="BB171" s="214">
        <f t="shared" si="82"/>
        <v>0.12346789880305557</v>
      </c>
      <c r="BC171" s="214">
        <f t="shared" si="82"/>
        <v>3.439356139858258E-2</v>
      </c>
      <c r="BD171" s="214">
        <f t="shared" si="82"/>
        <v>0.22195462398497801</v>
      </c>
      <c r="BE171" s="214">
        <f t="shared" si="82"/>
        <v>3.1716000000000005E-3</v>
      </c>
      <c r="BF171" s="214">
        <f t="shared" si="82"/>
        <v>1.8636E-2</v>
      </c>
      <c r="BG171" s="214">
        <f t="shared" si="82"/>
        <v>1.3846153846153847E-2</v>
      </c>
      <c r="BH171" s="214">
        <f t="shared" si="82"/>
        <v>2.3538000000000003E-2</v>
      </c>
      <c r="BI171" s="214">
        <f t="shared" si="82"/>
        <v>0</v>
      </c>
      <c r="BJ171" s="214">
        <f t="shared" si="80"/>
        <v>2.0712000000000001E-2</v>
      </c>
      <c r="BK171" s="214">
        <f t="shared" si="80"/>
        <v>9.6360000000000022E-3</v>
      </c>
      <c r="BL171" s="214">
        <f t="shared" si="80"/>
        <v>1.1201448960000001E-2</v>
      </c>
      <c r="BM171" s="214">
        <f t="shared" si="80"/>
        <v>8.429597972812497E-2</v>
      </c>
      <c r="BN171" s="214">
        <f t="shared" si="80"/>
        <v>0.1038160138392857</v>
      </c>
      <c r="BO171" s="214">
        <f t="shared" si="80"/>
        <v>4.1778000000000003E-2</v>
      </c>
      <c r="BP171" s="214">
        <f t="shared" si="80"/>
        <v>2.9531999999999999E-2</v>
      </c>
      <c r="BQ171" s="214">
        <f t="shared" si="80"/>
        <v>4.1460000000000004E-2</v>
      </c>
      <c r="BR171" s="214">
        <f t="shared" si="80"/>
        <v>3.01084E-2</v>
      </c>
      <c r="BS171" s="214">
        <f t="shared" si="80"/>
        <v>0</v>
      </c>
      <c r="BT171" s="214">
        <f t="shared" si="80"/>
        <v>0</v>
      </c>
      <c r="BU171" s="214">
        <f t="shared" si="80"/>
        <v>0</v>
      </c>
      <c r="BV171" s="214">
        <f t="shared" si="80"/>
        <v>0</v>
      </c>
      <c r="BW171" s="214">
        <f t="shared" si="80"/>
        <v>0</v>
      </c>
      <c r="BX171" s="214">
        <f t="shared" si="85"/>
        <v>0</v>
      </c>
      <c r="BY171" s="214">
        <f t="shared" si="85"/>
        <v>0</v>
      </c>
      <c r="BZ171" s="214">
        <f t="shared" si="85"/>
        <v>0</v>
      </c>
      <c r="CA171" s="295">
        <f t="shared" si="71"/>
        <v>1.8612782564714694</v>
      </c>
    </row>
    <row r="172" spans="2:79" s="159" customFormat="1" x14ac:dyDescent="0.25">
      <c r="B172" s="257">
        <f t="shared" si="72"/>
        <v>152</v>
      </c>
      <c r="C172" s="255">
        <f t="shared" si="73"/>
        <v>49918</v>
      </c>
      <c r="D172" s="214">
        <f t="shared" si="83"/>
        <v>0.22056163173887988</v>
      </c>
      <c r="E172" s="214">
        <f t="shared" si="83"/>
        <v>7.4163482283373078E-2</v>
      </c>
      <c r="F172" s="214">
        <f t="shared" si="83"/>
        <v>9.44569424744678E-2</v>
      </c>
      <c r="G172" s="214">
        <f t="shared" si="83"/>
        <v>0</v>
      </c>
      <c r="H172" s="214">
        <f t="shared" si="83"/>
        <v>3.4380000000000001E-3</v>
      </c>
      <c r="I172" s="214">
        <f t="shared" si="83"/>
        <v>5.352E-3</v>
      </c>
      <c r="J172" s="214">
        <f t="shared" si="83"/>
        <v>5.7348E-3</v>
      </c>
      <c r="K172" s="214">
        <f t="shared" si="83"/>
        <v>5.9363999999999997E-3</v>
      </c>
      <c r="L172" s="214">
        <f t="shared" si="83"/>
        <v>3.9779999999999998E-3</v>
      </c>
      <c r="M172" s="214">
        <f t="shared" si="83"/>
        <v>4.9500000000000004E-3</v>
      </c>
      <c r="N172" s="214">
        <f t="shared" si="83"/>
        <v>4.50000036E-3</v>
      </c>
      <c r="O172" s="214">
        <f t="shared" si="81"/>
        <v>4.7340000000000004E-3</v>
      </c>
      <c r="P172" s="214">
        <f t="shared" si="81"/>
        <v>3.3600000000000001E-3</v>
      </c>
      <c r="Q172" s="214">
        <f t="shared" si="81"/>
        <v>1.9068000000000002E-2</v>
      </c>
      <c r="R172" s="214">
        <f t="shared" si="81"/>
        <v>9.0767999999999995E-3</v>
      </c>
      <c r="S172" s="214">
        <f t="shared" si="81"/>
        <v>1.82988E-2</v>
      </c>
      <c r="T172" s="214">
        <f t="shared" si="81"/>
        <v>1.0198199999999999E-2</v>
      </c>
      <c r="U172" s="214">
        <f t="shared" si="79"/>
        <v>1.1309100000000001E-2</v>
      </c>
      <c r="V172" s="214">
        <f t="shared" si="79"/>
        <v>3.0287999999999999E-3</v>
      </c>
      <c r="W172" s="214">
        <f t="shared" si="79"/>
        <v>3.1740000000000002E-3</v>
      </c>
      <c r="X172" s="214">
        <f t="shared" si="79"/>
        <v>3.1380000000000002E-3</v>
      </c>
      <c r="Y172" s="214">
        <f t="shared" si="79"/>
        <v>2.4510000000000001E-3</v>
      </c>
      <c r="Z172" s="214">
        <f t="shared" si="79"/>
        <v>5.2620000000000002E-3</v>
      </c>
      <c r="AA172" s="214">
        <f t="shared" si="79"/>
        <v>4.4999999999999997E-3</v>
      </c>
      <c r="AB172" s="214">
        <f t="shared" si="79"/>
        <v>4.5684000000000002E-3</v>
      </c>
      <c r="AC172" s="214">
        <f t="shared" si="79"/>
        <v>2.8080000000000002E-3</v>
      </c>
      <c r="AD172" s="214">
        <f t="shared" si="79"/>
        <v>1.5780000000000002E-3</v>
      </c>
      <c r="AE172" s="214">
        <f t="shared" si="79"/>
        <v>8.6698064911874984E-2</v>
      </c>
      <c r="AF172" s="214">
        <f t="shared" si="79"/>
        <v>6.0496915248269285E-2</v>
      </c>
      <c r="AG172" s="214">
        <f t="shared" si="79"/>
        <v>5.8911228986664829E-2</v>
      </c>
      <c r="AH172" s="214">
        <f t="shared" si="79"/>
        <v>2.8860000000000005E-3</v>
      </c>
      <c r="AI172" s="214">
        <f t="shared" si="79"/>
        <v>0</v>
      </c>
      <c r="AJ172" s="214">
        <f t="shared" si="79"/>
        <v>4.0140000000000002E-3</v>
      </c>
      <c r="AK172" s="214">
        <f t="shared" si="84"/>
        <v>0</v>
      </c>
      <c r="AL172" s="214">
        <f t="shared" si="84"/>
        <v>3.4164E-3</v>
      </c>
      <c r="AM172" s="214">
        <f t="shared" si="84"/>
        <v>4.1580000000000002E-3</v>
      </c>
      <c r="AN172" s="214">
        <f t="shared" si="84"/>
        <v>7.3764E-3</v>
      </c>
      <c r="AO172" s="214">
        <f t="shared" si="84"/>
        <v>5.8246800000000005E-3</v>
      </c>
      <c r="AP172" s="214">
        <f t="shared" si="84"/>
        <v>8.1482852465176309E-2</v>
      </c>
      <c r="AQ172" s="214">
        <f t="shared" si="84"/>
        <v>0</v>
      </c>
      <c r="AR172" s="214">
        <f t="shared" si="84"/>
        <v>7.4271599999999995E-3</v>
      </c>
      <c r="AS172" s="214">
        <f t="shared" si="84"/>
        <v>3.5639999999999999E-3</v>
      </c>
      <c r="AT172" s="214">
        <f t="shared" si="84"/>
        <v>3.4619999999999998E-3</v>
      </c>
      <c r="AU172" s="214">
        <f t="shared" si="84"/>
        <v>6.7080000000000004E-3</v>
      </c>
      <c r="AV172" s="214">
        <f t="shared" si="84"/>
        <v>6.6600000000000001E-3</v>
      </c>
      <c r="AW172" s="214">
        <f t="shared" si="84"/>
        <v>8.4180000000000001E-3</v>
      </c>
      <c r="AX172" s="214">
        <f t="shared" si="84"/>
        <v>6.8441815868582556E-2</v>
      </c>
      <c r="AY172" s="214">
        <f t="shared" si="84"/>
        <v>1.1856E-2</v>
      </c>
      <c r="AZ172" s="214">
        <f t="shared" si="84"/>
        <v>1.2239999999999999E-2</v>
      </c>
      <c r="BA172" s="214">
        <f t="shared" si="82"/>
        <v>7.6064701573999971E-2</v>
      </c>
      <c r="BB172" s="214">
        <f t="shared" si="82"/>
        <v>0.12346789880305557</v>
      </c>
      <c r="BC172" s="214">
        <f t="shared" si="82"/>
        <v>3.439356139858258E-2</v>
      </c>
      <c r="BD172" s="214">
        <f t="shared" si="82"/>
        <v>0.22195462398497801</v>
      </c>
      <c r="BE172" s="214">
        <f t="shared" si="82"/>
        <v>3.1716000000000005E-3</v>
      </c>
      <c r="BF172" s="214">
        <f t="shared" si="82"/>
        <v>1.8636E-2</v>
      </c>
      <c r="BG172" s="214">
        <f t="shared" si="82"/>
        <v>1.3846153846153847E-2</v>
      </c>
      <c r="BH172" s="214">
        <f t="shared" si="82"/>
        <v>2.3538000000000003E-2</v>
      </c>
      <c r="BI172" s="214">
        <f t="shared" si="82"/>
        <v>0</v>
      </c>
      <c r="BJ172" s="214">
        <f t="shared" si="80"/>
        <v>2.0712000000000001E-2</v>
      </c>
      <c r="BK172" s="214">
        <f t="shared" si="80"/>
        <v>9.6360000000000022E-3</v>
      </c>
      <c r="BL172" s="214">
        <f t="shared" si="80"/>
        <v>1.1201448960000001E-2</v>
      </c>
      <c r="BM172" s="214">
        <f t="shared" si="80"/>
        <v>8.429597972812497E-2</v>
      </c>
      <c r="BN172" s="214">
        <f t="shared" si="80"/>
        <v>0.1038160138392857</v>
      </c>
      <c r="BO172" s="214">
        <f t="shared" si="80"/>
        <v>4.1778000000000003E-2</v>
      </c>
      <c r="BP172" s="214">
        <f t="shared" si="80"/>
        <v>2.9531999999999999E-2</v>
      </c>
      <c r="BQ172" s="214">
        <f t="shared" si="80"/>
        <v>4.1460000000000004E-2</v>
      </c>
      <c r="BR172" s="214">
        <f t="shared" si="80"/>
        <v>3.01084E-2</v>
      </c>
      <c r="BS172" s="214">
        <f t="shared" si="80"/>
        <v>0</v>
      </c>
      <c r="BT172" s="214">
        <f t="shared" si="80"/>
        <v>0</v>
      </c>
      <c r="BU172" s="214">
        <f t="shared" si="80"/>
        <v>0</v>
      </c>
      <c r="BV172" s="214">
        <f t="shared" si="80"/>
        <v>0</v>
      </c>
      <c r="BW172" s="214">
        <f t="shared" si="80"/>
        <v>0</v>
      </c>
      <c r="BX172" s="214">
        <f t="shared" si="85"/>
        <v>0</v>
      </c>
      <c r="BY172" s="214">
        <f t="shared" si="85"/>
        <v>0</v>
      </c>
      <c r="BZ172" s="214">
        <f t="shared" si="85"/>
        <v>0</v>
      </c>
      <c r="CA172" s="295">
        <f t="shared" si="71"/>
        <v>1.8612782564714694</v>
      </c>
    </row>
    <row r="173" spans="2:79" s="159" customFormat="1" x14ac:dyDescent="0.25">
      <c r="B173" s="257">
        <f t="shared" si="72"/>
        <v>153</v>
      </c>
      <c r="C173" s="255">
        <f t="shared" si="73"/>
        <v>49948</v>
      </c>
      <c r="D173" s="214">
        <f t="shared" si="83"/>
        <v>0.22056163173887988</v>
      </c>
      <c r="E173" s="214">
        <f t="shared" si="83"/>
        <v>7.4163482283373078E-2</v>
      </c>
      <c r="F173" s="214">
        <f t="shared" si="83"/>
        <v>9.44569424744678E-2</v>
      </c>
      <c r="G173" s="214">
        <f t="shared" si="83"/>
        <v>0</v>
      </c>
      <c r="H173" s="214">
        <f t="shared" si="83"/>
        <v>3.4380000000000001E-3</v>
      </c>
      <c r="I173" s="214">
        <f t="shared" si="83"/>
        <v>5.352E-3</v>
      </c>
      <c r="J173" s="214">
        <f t="shared" si="83"/>
        <v>5.7348E-3</v>
      </c>
      <c r="K173" s="214">
        <f t="shared" si="83"/>
        <v>5.9363999999999997E-3</v>
      </c>
      <c r="L173" s="214">
        <f t="shared" si="83"/>
        <v>3.9779999999999998E-3</v>
      </c>
      <c r="M173" s="214">
        <f t="shared" si="83"/>
        <v>4.9500000000000004E-3</v>
      </c>
      <c r="N173" s="214">
        <f t="shared" si="83"/>
        <v>4.50000036E-3</v>
      </c>
      <c r="O173" s="214">
        <f t="shared" si="81"/>
        <v>4.7340000000000004E-3</v>
      </c>
      <c r="P173" s="214">
        <f t="shared" si="81"/>
        <v>3.3600000000000001E-3</v>
      </c>
      <c r="Q173" s="214">
        <f t="shared" si="81"/>
        <v>1.9068000000000002E-2</v>
      </c>
      <c r="R173" s="214">
        <f t="shared" si="81"/>
        <v>9.0767999999999995E-3</v>
      </c>
      <c r="S173" s="214">
        <f t="shared" si="81"/>
        <v>1.82988E-2</v>
      </c>
      <c r="T173" s="214">
        <f t="shared" si="81"/>
        <v>1.0198199999999999E-2</v>
      </c>
      <c r="U173" s="214">
        <f t="shared" si="79"/>
        <v>1.1309100000000001E-2</v>
      </c>
      <c r="V173" s="214">
        <f t="shared" si="79"/>
        <v>3.0287999999999999E-3</v>
      </c>
      <c r="W173" s="214">
        <f t="shared" si="79"/>
        <v>3.1740000000000002E-3</v>
      </c>
      <c r="X173" s="214">
        <f t="shared" si="79"/>
        <v>3.1380000000000002E-3</v>
      </c>
      <c r="Y173" s="214">
        <f t="shared" si="79"/>
        <v>2.4510000000000001E-3</v>
      </c>
      <c r="Z173" s="214">
        <f t="shared" si="79"/>
        <v>5.2620000000000002E-3</v>
      </c>
      <c r="AA173" s="214">
        <f t="shared" si="79"/>
        <v>4.4999999999999997E-3</v>
      </c>
      <c r="AB173" s="214">
        <f t="shared" si="79"/>
        <v>4.5684000000000002E-3</v>
      </c>
      <c r="AC173" s="214">
        <f t="shared" si="79"/>
        <v>2.8080000000000002E-3</v>
      </c>
      <c r="AD173" s="214">
        <f t="shared" si="79"/>
        <v>1.5780000000000002E-3</v>
      </c>
      <c r="AE173" s="214">
        <f t="shared" si="79"/>
        <v>8.6698064911874984E-2</v>
      </c>
      <c r="AF173" s="214">
        <f t="shared" si="79"/>
        <v>6.0496915248269285E-2</v>
      </c>
      <c r="AG173" s="214">
        <f t="shared" si="79"/>
        <v>5.8911228986664829E-2</v>
      </c>
      <c r="AH173" s="214">
        <f t="shared" si="79"/>
        <v>2.8860000000000005E-3</v>
      </c>
      <c r="AI173" s="214">
        <f t="shared" si="79"/>
        <v>0</v>
      </c>
      <c r="AJ173" s="214">
        <f t="shared" si="79"/>
        <v>4.0140000000000002E-3</v>
      </c>
      <c r="AK173" s="214">
        <f t="shared" si="84"/>
        <v>0</v>
      </c>
      <c r="AL173" s="214">
        <f t="shared" si="84"/>
        <v>3.4164E-3</v>
      </c>
      <c r="AM173" s="214">
        <f t="shared" si="84"/>
        <v>4.1580000000000002E-3</v>
      </c>
      <c r="AN173" s="214">
        <f t="shared" si="84"/>
        <v>7.3764E-3</v>
      </c>
      <c r="AO173" s="214">
        <f t="shared" si="84"/>
        <v>5.8246800000000005E-3</v>
      </c>
      <c r="AP173" s="214">
        <f t="shared" si="84"/>
        <v>8.1482852465176309E-2</v>
      </c>
      <c r="AQ173" s="214">
        <f t="shared" si="84"/>
        <v>0</v>
      </c>
      <c r="AR173" s="214">
        <f t="shared" si="84"/>
        <v>7.4271599999999995E-3</v>
      </c>
      <c r="AS173" s="214">
        <f t="shared" si="84"/>
        <v>3.5639999999999999E-3</v>
      </c>
      <c r="AT173" s="214">
        <f t="shared" si="84"/>
        <v>3.4619999999999998E-3</v>
      </c>
      <c r="AU173" s="214">
        <f t="shared" si="84"/>
        <v>6.7080000000000004E-3</v>
      </c>
      <c r="AV173" s="214">
        <f t="shared" si="84"/>
        <v>6.6600000000000001E-3</v>
      </c>
      <c r="AW173" s="214">
        <f t="shared" si="84"/>
        <v>8.4180000000000001E-3</v>
      </c>
      <c r="AX173" s="214">
        <f t="shared" si="84"/>
        <v>6.8441815868582556E-2</v>
      </c>
      <c r="AY173" s="214">
        <f t="shared" si="84"/>
        <v>1.1856E-2</v>
      </c>
      <c r="AZ173" s="214">
        <f t="shared" si="84"/>
        <v>1.2239999999999999E-2</v>
      </c>
      <c r="BA173" s="214">
        <f t="shared" si="82"/>
        <v>7.6064701573999971E-2</v>
      </c>
      <c r="BB173" s="214">
        <f t="shared" si="82"/>
        <v>0.12346789880305557</v>
      </c>
      <c r="BC173" s="214">
        <f t="shared" si="82"/>
        <v>3.439356139858258E-2</v>
      </c>
      <c r="BD173" s="214">
        <f t="shared" si="82"/>
        <v>0.22195462398497801</v>
      </c>
      <c r="BE173" s="214">
        <f t="shared" si="82"/>
        <v>3.1716000000000005E-3</v>
      </c>
      <c r="BF173" s="214">
        <f t="shared" si="82"/>
        <v>1.8636E-2</v>
      </c>
      <c r="BG173" s="214">
        <f t="shared" si="82"/>
        <v>1.3846153846153847E-2</v>
      </c>
      <c r="BH173" s="214">
        <f t="shared" si="82"/>
        <v>2.3538000000000003E-2</v>
      </c>
      <c r="BI173" s="214">
        <f t="shared" si="82"/>
        <v>0</v>
      </c>
      <c r="BJ173" s="214">
        <f t="shared" si="80"/>
        <v>2.0712000000000001E-2</v>
      </c>
      <c r="BK173" s="214">
        <f t="shared" si="80"/>
        <v>9.6360000000000022E-3</v>
      </c>
      <c r="BL173" s="214">
        <f t="shared" si="80"/>
        <v>1.1201448960000001E-2</v>
      </c>
      <c r="BM173" s="214">
        <f t="shared" si="80"/>
        <v>8.429597972812497E-2</v>
      </c>
      <c r="BN173" s="214">
        <f t="shared" si="80"/>
        <v>0.1038160138392857</v>
      </c>
      <c r="BO173" s="214">
        <f t="shared" si="80"/>
        <v>4.1778000000000003E-2</v>
      </c>
      <c r="BP173" s="214">
        <f t="shared" si="80"/>
        <v>2.9531999999999999E-2</v>
      </c>
      <c r="BQ173" s="214">
        <f t="shared" si="80"/>
        <v>4.1460000000000004E-2</v>
      </c>
      <c r="BR173" s="214">
        <f t="shared" si="80"/>
        <v>3.01084E-2</v>
      </c>
      <c r="BS173" s="214">
        <f t="shared" si="80"/>
        <v>0</v>
      </c>
      <c r="BT173" s="214">
        <f t="shared" si="80"/>
        <v>0</v>
      </c>
      <c r="BU173" s="214">
        <f t="shared" si="80"/>
        <v>0</v>
      </c>
      <c r="BV173" s="214">
        <f t="shared" si="80"/>
        <v>0</v>
      </c>
      <c r="BW173" s="214">
        <f t="shared" si="80"/>
        <v>0</v>
      </c>
      <c r="BX173" s="214">
        <f t="shared" si="85"/>
        <v>0</v>
      </c>
      <c r="BY173" s="214">
        <f t="shared" si="85"/>
        <v>0</v>
      </c>
      <c r="BZ173" s="214">
        <f t="shared" si="85"/>
        <v>0</v>
      </c>
      <c r="CA173" s="295">
        <f t="shared" si="71"/>
        <v>1.8612782564714694</v>
      </c>
    </row>
    <row r="174" spans="2:79" s="159" customFormat="1" x14ac:dyDescent="0.25">
      <c r="B174" s="257">
        <f t="shared" si="72"/>
        <v>154</v>
      </c>
      <c r="C174" s="255">
        <f t="shared" si="73"/>
        <v>49979</v>
      </c>
      <c r="D174" s="214">
        <f t="shared" si="83"/>
        <v>0.22056163173887988</v>
      </c>
      <c r="E174" s="214">
        <f t="shared" si="83"/>
        <v>7.4163482283373078E-2</v>
      </c>
      <c r="F174" s="214">
        <f t="shared" si="83"/>
        <v>9.44569424744678E-2</v>
      </c>
      <c r="G174" s="214">
        <f t="shared" si="83"/>
        <v>0</v>
      </c>
      <c r="H174" s="214">
        <f t="shared" si="83"/>
        <v>3.4380000000000001E-3</v>
      </c>
      <c r="I174" s="214">
        <f t="shared" si="83"/>
        <v>5.352E-3</v>
      </c>
      <c r="J174" s="214">
        <f t="shared" si="83"/>
        <v>5.7348E-3</v>
      </c>
      <c r="K174" s="214">
        <f t="shared" si="83"/>
        <v>5.9363999999999997E-3</v>
      </c>
      <c r="L174" s="214">
        <f t="shared" si="83"/>
        <v>3.9779999999999998E-3</v>
      </c>
      <c r="M174" s="214">
        <f t="shared" si="83"/>
        <v>4.9500000000000004E-3</v>
      </c>
      <c r="N174" s="214">
        <f t="shared" si="83"/>
        <v>4.50000036E-3</v>
      </c>
      <c r="O174" s="214">
        <f t="shared" si="81"/>
        <v>4.7340000000000004E-3</v>
      </c>
      <c r="P174" s="214">
        <f t="shared" si="81"/>
        <v>3.3600000000000001E-3</v>
      </c>
      <c r="Q174" s="214">
        <f t="shared" si="81"/>
        <v>1.9068000000000002E-2</v>
      </c>
      <c r="R174" s="214">
        <f t="shared" si="81"/>
        <v>9.0767999999999995E-3</v>
      </c>
      <c r="S174" s="214">
        <f t="shared" si="81"/>
        <v>1.82988E-2</v>
      </c>
      <c r="T174" s="214">
        <f t="shared" si="81"/>
        <v>1.0198199999999999E-2</v>
      </c>
      <c r="U174" s="214">
        <f t="shared" si="79"/>
        <v>1.1309100000000001E-2</v>
      </c>
      <c r="V174" s="214">
        <f t="shared" si="79"/>
        <v>3.0287999999999999E-3</v>
      </c>
      <c r="W174" s="214">
        <f t="shared" si="79"/>
        <v>3.1740000000000002E-3</v>
      </c>
      <c r="X174" s="214">
        <f t="shared" si="79"/>
        <v>3.1380000000000002E-3</v>
      </c>
      <c r="Y174" s="214">
        <f t="shared" si="79"/>
        <v>2.4510000000000001E-3</v>
      </c>
      <c r="Z174" s="214">
        <f t="shared" si="79"/>
        <v>5.2620000000000002E-3</v>
      </c>
      <c r="AA174" s="214">
        <f t="shared" si="79"/>
        <v>4.4999999999999997E-3</v>
      </c>
      <c r="AB174" s="214">
        <f t="shared" si="79"/>
        <v>4.5684000000000002E-3</v>
      </c>
      <c r="AC174" s="214">
        <f t="shared" si="79"/>
        <v>2.8080000000000002E-3</v>
      </c>
      <c r="AD174" s="214">
        <f t="shared" si="79"/>
        <v>1.5780000000000002E-3</v>
      </c>
      <c r="AE174" s="214">
        <f t="shared" si="79"/>
        <v>8.6698064911874984E-2</v>
      </c>
      <c r="AF174" s="214">
        <f t="shared" si="79"/>
        <v>6.0496915248269285E-2</v>
      </c>
      <c r="AG174" s="214">
        <f t="shared" si="79"/>
        <v>5.8911228986664829E-2</v>
      </c>
      <c r="AH174" s="214">
        <f t="shared" si="79"/>
        <v>2.8860000000000005E-3</v>
      </c>
      <c r="AI174" s="214">
        <f t="shared" si="79"/>
        <v>0</v>
      </c>
      <c r="AJ174" s="214">
        <f t="shared" si="79"/>
        <v>4.0140000000000002E-3</v>
      </c>
      <c r="AK174" s="214">
        <f t="shared" si="84"/>
        <v>0</v>
      </c>
      <c r="AL174" s="214">
        <f t="shared" si="84"/>
        <v>3.4164E-3</v>
      </c>
      <c r="AM174" s="214">
        <f t="shared" si="84"/>
        <v>4.1580000000000002E-3</v>
      </c>
      <c r="AN174" s="214">
        <f t="shared" si="84"/>
        <v>7.3764E-3</v>
      </c>
      <c r="AO174" s="214">
        <f t="shared" si="84"/>
        <v>5.8246800000000005E-3</v>
      </c>
      <c r="AP174" s="214">
        <f t="shared" si="84"/>
        <v>8.1482852465176309E-2</v>
      </c>
      <c r="AQ174" s="214">
        <f t="shared" si="84"/>
        <v>0</v>
      </c>
      <c r="AR174" s="214">
        <f t="shared" si="84"/>
        <v>7.4271599999999995E-3</v>
      </c>
      <c r="AS174" s="214">
        <f t="shared" si="84"/>
        <v>3.5639999999999999E-3</v>
      </c>
      <c r="AT174" s="214">
        <f t="shared" si="84"/>
        <v>3.4619999999999998E-3</v>
      </c>
      <c r="AU174" s="214">
        <f t="shared" si="84"/>
        <v>6.7080000000000004E-3</v>
      </c>
      <c r="AV174" s="214">
        <f t="shared" si="84"/>
        <v>6.6600000000000001E-3</v>
      </c>
      <c r="AW174" s="214">
        <f t="shared" si="84"/>
        <v>8.4180000000000001E-3</v>
      </c>
      <c r="AX174" s="214">
        <f t="shared" si="84"/>
        <v>6.8441815868582556E-2</v>
      </c>
      <c r="AY174" s="214">
        <f t="shared" si="84"/>
        <v>1.1856E-2</v>
      </c>
      <c r="AZ174" s="214">
        <f t="shared" si="84"/>
        <v>1.2239999999999999E-2</v>
      </c>
      <c r="BA174" s="214">
        <f t="shared" si="82"/>
        <v>7.6064701573999971E-2</v>
      </c>
      <c r="BB174" s="214">
        <f t="shared" si="82"/>
        <v>0.12346789880305557</v>
      </c>
      <c r="BC174" s="214">
        <f t="shared" si="82"/>
        <v>3.439356139858258E-2</v>
      </c>
      <c r="BD174" s="214">
        <f t="shared" si="82"/>
        <v>0.22195462398497801</v>
      </c>
      <c r="BE174" s="214">
        <f t="shared" si="82"/>
        <v>3.1716000000000005E-3</v>
      </c>
      <c r="BF174" s="214">
        <f t="shared" si="82"/>
        <v>1.8636E-2</v>
      </c>
      <c r="BG174" s="214">
        <f t="shared" si="82"/>
        <v>1.3846153846153847E-2</v>
      </c>
      <c r="BH174" s="214">
        <f t="shared" si="82"/>
        <v>2.3538000000000003E-2</v>
      </c>
      <c r="BI174" s="214">
        <f t="shared" si="82"/>
        <v>0</v>
      </c>
      <c r="BJ174" s="214">
        <f t="shared" si="80"/>
        <v>2.0712000000000001E-2</v>
      </c>
      <c r="BK174" s="214">
        <f t="shared" si="80"/>
        <v>9.6360000000000022E-3</v>
      </c>
      <c r="BL174" s="214">
        <f t="shared" si="80"/>
        <v>1.1201448960000001E-2</v>
      </c>
      <c r="BM174" s="214">
        <f t="shared" si="80"/>
        <v>8.429597972812497E-2</v>
      </c>
      <c r="BN174" s="214">
        <f t="shared" si="80"/>
        <v>0.1038160138392857</v>
      </c>
      <c r="BO174" s="214">
        <f t="shared" si="80"/>
        <v>4.1778000000000003E-2</v>
      </c>
      <c r="BP174" s="214">
        <f t="shared" si="80"/>
        <v>2.9531999999999999E-2</v>
      </c>
      <c r="BQ174" s="214">
        <f t="shared" si="80"/>
        <v>4.1460000000000004E-2</v>
      </c>
      <c r="BR174" s="214">
        <f t="shared" si="80"/>
        <v>3.01084E-2</v>
      </c>
      <c r="BS174" s="214">
        <f t="shared" si="80"/>
        <v>0</v>
      </c>
      <c r="BT174" s="214">
        <f t="shared" si="80"/>
        <v>0</v>
      </c>
      <c r="BU174" s="214">
        <f t="shared" si="80"/>
        <v>0</v>
      </c>
      <c r="BV174" s="214">
        <f t="shared" si="80"/>
        <v>0</v>
      </c>
      <c r="BW174" s="214">
        <f t="shared" si="80"/>
        <v>0</v>
      </c>
      <c r="BX174" s="214">
        <f t="shared" si="85"/>
        <v>0</v>
      </c>
      <c r="BY174" s="214">
        <f t="shared" si="85"/>
        <v>0</v>
      </c>
      <c r="BZ174" s="214">
        <f t="shared" si="85"/>
        <v>0</v>
      </c>
      <c r="CA174" s="295">
        <f t="shared" si="71"/>
        <v>1.8612782564714694</v>
      </c>
    </row>
    <row r="175" spans="2:79" s="159" customFormat="1" x14ac:dyDescent="0.25">
      <c r="B175" s="257">
        <f t="shared" si="72"/>
        <v>155</v>
      </c>
      <c r="C175" s="255">
        <f t="shared" si="73"/>
        <v>50009</v>
      </c>
      <c r="D175" s="214">
        <f t="shared" si="83"/>
        <v>0.22056163173887988</v>
      </c>
      <c r="E175" s="214">
        <f t="shared" si="83"/>
        <v>7.4163482283373078E-2</v>
      </c>
      <c r="F175" s="214">
        <f t="shared" si="83"/>
        <v>9.44569424744678E-2</v>
      </c>
      <c r="G175" s="214">
        <f t="shared" si="83"/>
        <v>0</v>
      </c>
      <c r="H175" s="214">
        <f t="shared" si="83"/>
        <v>3.4380000000000001E-3</v>
      </c>
      <c r="I175" s="214">
        <f t="shared" si="83"/>
        <v>5.352E-3</v>
      </c>
      <c r="J175" s="214">
        <f t="shared" si="83"/>
        <v>5.7348E-3</v>
      </c>
      <c r="K175" s="214">
        <f t="shared" si="83"/>
        <v>5.9363999999999997E-3</v>
      </c>
      <c r="L175" s="214">
        <f t="shared" si="83"/>
        <v>3.9779999999999998E-3</v>
      </c>
      <c r="M175" s="214">
        <f t="shared" si="83"/>
        <v>4.9500000000000004E-3</v>
      </c>
      <c r="N175" s="214">
        <f t="shared" si="83"/>
        <v>4.50000036E-3</v>
      </c>
      <c r="O175" s="214">
        <f t="shared" si="81"/>
        <v>4.7340000000000004E-3</v>
      </c>
      <c r="P175" s="214">
        <f t="shared" si="81"/>
        <v>3.3600000000000001E-3</v>
      </c>
      <c r="Q175" s="214">
        <f t="shared" si="81"/>
        <v>1.9068000000000002E-2</v>
      </c>
      <c r="R175" s="214">
        <f t="shared" si="81"/>
        <v>9.0767999999999995E-3</v>
      </c>
      <c r="S175" s="214">
        <f t="shared" si="81"/>
        <v>1.82988E-2</v>
      </c>
      <c r="T175" s="214">
        <f t="shared" si="81"/>
        <v>1.0198199999999999E-2</v>
      </c>
      <c r="U175" s="214">
        <f t="shared" si="81"/>
        <v>1.1309100000000001E-2</v>
      </c>
      <c r="V175" s="214">
        <f t="shared" si="81"/>
        <v>3.0287999999999999E-3</v>
      </c>
      <c r="W175" s="214">
        <f t="shared" si="81"/>
        <v>3.1740000000000002E-3</v>
      </c>
      <c r="X175" s="214">
        <f t="shared" si="81"/>
        <v>3.1380000000000002E-3</v>
      </c>
      <c r="Y175" s="214">
        <f t="shared" si="81"/>
        <v>2.4510000000000001E-3</v>
      </c>
      <c r="Z175" s="214">
        <f t="shared" si="81"/>
        <v>5.2620000000000002E-3</v>
      </c>
      <c r="AA175" s="214">
        <f t="shared" si="81"/>
        <v>4.4999999999999997E-3</v>
      </c>
      <c r="AB175" s="214">
        <f t="shared" si="81"/>
        <v>4.5684000000000002E-3</v>
      </c>
      <c r="AC175" s="214">
        <f t="shared" si="81"/>
        <v>2.8080000000000002E-3</v>
      </c>
      <c r="AD175" s="214">
        <f t="shared" si="81"/>
        <v>1.5780000000000002E-3</v>
      </c>
      <c r="AE175" s="214">
        <f t="shared" si="81"/>
        <v>8.6698064911874984E-2</v>
      </c>
      <c r="AF175" s="214">
        <f t="shared" si="81"/>
        <v>6.0496915248269285E-2</v>
      </c>
      <c r="AG175" s="214">
        <f t="shared" ref="AC175:AR190" si="86">IF(AND(MONTH($C175)-MONTH(AG$5)=0,MOD((YEAR(AG$5)-YEAR($C175)),3)=0),AG174*(1+AG$15),AG174)</f>
        <v>5.8911228986664829E-2</v>
      </c>
      <c r="AH175" s="214">
        <f t="shared" si="86"/>
        <v>2.8860000000000005E-3</v>
      </c>
      <c r="AI175" s="214">
        <f t="shared" si="86"/>
        <v>0</v>
      </c>
      <c r="AJ175" s="214">
        <f t="shared" si="86"/>
        <v>4.0140000000000002E-3</v>
      </c>
      <c r="AK175" s="214">
        <f t="shared" si="86"/>
        <v>0</v>
      </c>
      <c r="AL175" s="214">
        <f t="shared" si="86"/>
        <v>3.4164E-3</v>
      </c>
      <c r="AM175" s="214">
        <f t="shared" si="84"/>
        <v>4.1580000000000002E-3</v>
      </c>
      <c r="AN175" s="214">
        <f t="shared" si="84"/>
        <v>7.3764E-3</v>
      </c>
      <c r="AO175" s="214">
        <f t="shared" si="84"/>
        <v>5.8246800000000005E-3</v>
      </c>
      <c r="AP175" s="214">
        <f t="shared" si="84"/>
        <v>8.1482852465176309E-2</v>
      </c>
      <c r="AQ175" s="214">
        <f t="shared" si="84"/>
        <v>0</v>
      </c>
      <c r="AR175" s="214">
        <f t="shared" si="84"/>
        <v>7.4271599999999995E-3</v>
      </c>
      <c r="AS175" s="214">
        <f t="shared" si="84"/>
        <v>3.5639999999999999E-3</v>
      </c>
      <c r="AT175" s="214">
        <f t="shared" si="84"/>
        <v>3.4619999999999998E-3</v>
      </c>
      <c r="AU175" s="214">
        <f t="shared" si="84"/>
        <v>6.7080000000000004E-3</v>
      </c>
      <c r="AV175" s="214">
        <f t="shared" si="84"/>
        <v>6.6600000000000001E-3</v>
      </c>
      <c r="AW175" s="214">
        <f t="shared" si="84"/>
        <v>8.4180000000000001E-3</v>
      </c>
      <c r="AX175" s="214">
        <f t="shared" si="84"/>
        <v>6.8441815868582556E-2</v>
      </c>
      <c r="AY175" s="214">
        <f t="shared" si="84"/>
        <v>1.1856E-2</v>
      </c>
      <c r="AZ175" s="214">
        <f t="shared" si="84"/>
        <v>1.2239999999999999E-2</v>
      </c>
      <c r="BA175" s="214">
        <f t="shared" si="82"/>
        <v>7.6064701573999971E-2</v>
      </c>
      <c r="BB175" s="214">
        <f t="shared" si="82"/>
        <v>0.12346789880305557</v>
      </c>
      <c r="BC175" s="214">
        <f t="shared" si="82"/>
        <v>3.439356139858258E-2</v>
      </c>
      <c r="BD175" s="214">
        <f t="shared" si="82"/>
        <v>0.22195462398497801</v>
      </c>
      <c r="BE175" s="214">
        <f t="shared" si="82"/>
        <v>3.1716000000000005E-3</v>
      </c>
      <c r="BF175" s="214">
        <f t="shared" si="82"/>
        <v>1.8636E-2</v>
      </c>
      <c r="BG175" s="214">
        <f t="shared" si="82"/>
        <v>1.3846153846153847E-2</v>
      </c>
      <c r="BH175" s="214">
        <f t="shared" si="82"/>
        <v>2.3538000000000003E-2</v>
      </c>
      <c r="BI175" s="214">
        <f t="shared" si="82"/>
        <v>0</v>
      </c>
      <c r="BJ175" s="214">
        <f t="shared" si="80"/>
        <v>2.0712000000000001E-2</v>
      </c>
      <c r="BK175" s="214">
        <f t="shared" si="80"/>
        <v>9.6360000000000022E-3</v>
      </c>
      <c r="BL175" s="214">
        <f t="shared" si="80"/>
        <v>1.1201448960000001E-2</v>
      </c>
      <c r="BM175" s="214">
        <f t="shared" si="80"/>
        <v>8.429597972812497E-2</v>
      </c>
      <c r="BN175" s="214">
        <f t="shared" si="80"/>
        <v>0.1038160138392857</v>
      </c>
      <c r="BO175" s="214">
        <f t="shared" si="80"/>
        <v>4.1778000000000003E-2</v>
      </c>
      <c r="BP175" s="214">
        <f t="shared" si="80"/>
        <v>2.9531999999999999E-2</v>
      </c>
      <c r="BQ175" s="214">
        <f t="shared" si="80"/>
        <v>4.1460000000000004E-2</v>
      </c>
      <c r="BR175" s="214">
        <f t="shared" si="80"/>
        <v>3.01084E-2</v>
      </c>
      <c r="BS175" s="214">
        <f t="shared" si="80"/>
        <v>0</v>
      </c>
      <c r="BT175" s="214">
        <f t="shared" si="80"/>
        <v>0</v>
      </c>
      <c r="BU175" s="214">
        <f t="shared" si="80"/>
        <v>0</v>
      </c>
      <c r="BV175" s="214">
        <f t="shared" si="80"/>
        <v>0</v>
      </c>
      <c r="BW175" s="214">
        <f t="shared" si="80"/>
        <v>0</v>
      </c>
      <c r="BX175" s="214">
        <f t="shared" si="85"/>
        <v>0</v>
      </c>
      <c r="BY175" s="214">
        <f t="shared" si="85"/>
        <v>0</v>
      </c>
      <c r="BZ175" s="214">
        <f t="shared" si="85"/>
        <v>0</v>
      </c>
      <c r="CA175" s="295">
        <f t="shared" si="71"/>
        <v>1.8612782564714694</v>
      </c>
    </row>
    <row r="176" spans="2:79" s="159" customFormat="1" x14ac:dyDescent="0.25">
      <c r="B176" s="257">
        <f t="shared" si="72"/>
        <v>156</v>
      </c>
      <c r="C176" s="255">
        <f t="shared" si="73"/>
        <v>50040</v>
      </c>
      <c r="D176" s="214">
        <f t="shared" si="83"/>
        <v>0.22056163173887988</v>
      </c>
      <c r="E176" s="214">
        <f t="shared" si="83"/>
        <v>7.4163482283373078E-2</v>
      </c>
      <c r="F176" s="214">
        <f t="shared" si="83"/>
        <v>9.44569424744678E-2</v>
      </c>
      <c r="G176" s="214">
        <f t="shared" si="83"/>
        <v>0</v>
      </c>
      <c r="H176" s="214">
        <f t="shared" si="83"/>
        <v>3.4380000000000001E-3</v>
      </c>
      <c r="I176" s="214">
        <f t="shared" si="83"/>
        <v>5.352E-3</v>
      </c>
      <c r="J176" s="214">
        <f t="shared" si="83"/>
        <v>5.7348E-3</v>
      </c>
      <c r="K176" s="214">
        <f t="shared" si="83"/>
        <v>5.9363999999999997E-3</v>
      </c>
      <c r="L176" s="214">
        <f t="shared" si="83"/>
        <v>3.9779999999999998E-3</v>
      </c>
      <c r="M176" s="214">
        <f t="shared" si="83"/>
        <v>4.9500000000000004E-3</v>
      </c>
      <c r="N176" s="214">
        <f t="shared" si="83"/>
        <v>4.50000036E-3</v>
      </c>
      <c r="O176" s="214">
        <f t="shared" si="81"/>
        <v>4.7340000000000004E-3</v>
      </c>
      <c r="P176" s="214">
        <f t="shared" si="81"/>
        <v>3.3600000000000001E-3</v>
      </c>
      <c r="Q176" s="214">
        <f t="shared" si="81"/>
        <v>1.9068000000000002E-2</v>
      </c>
      <c r="R176" s="214">
        <f t="shared" si="81"/>
        <v>9.0767999999999995E-3</v>
      </c>
      <c r="S176" s="214">
        <f t="shared" si="81"/>
        <v>1.82988E-2</v>
      </c>
      <c r="T176" s="214">
        <f t="shared" si="81"/>
        <v>1.0198199999999999E-2</v>
      </c>
      <c r="U176" s="214">
        <f t="shared" si="81"/>
        <v>1.1309100000000001E-2</v>
      </c>
      <c r="V176" s="214">
        <f t="shared" si="81"/>
        <v>3.0287999999999999E-3</v>
      </c>
      <c r="W176" s="214">
        <f t="shared" si="81"/>
        <v>3.1740000000000002E-3</v>
      </c>
      <c r="X176" s="214">
        <f t="shared" si="81"/>
        <v>3.1380000000000002E-3</v>
      </c>
      <c r="Y176" s="214">
        <f t="shared" si="81"/>
        <v>2.4510000000000001E-3</v>
      </c>
      <c r="Z176" s="214">
        <f t="shared" si="81"/>
        <v>5.2620000000000002E-3</v>
      </c>
      <c r="AA176" s="214">
        <f t="shared" si="81"/>
        <v>4.4999999999999997E-3</v>
      </c>
      <c r="AB176" s="214">
        <f t="shared" si="81"/>
        <v>4.5684000000000002E-3</v>
      </c>
      <c r="AC176" s="214">
        <f t="shared" si="86"/>
        <v>2.8080000000000002E-3</v>
      </c>
      <c r="AD176" s="214">
        <f t="shared" si="86"/>
        <v>1.5780000000000002E-3</v>
      </c>
      <c r="AE176" s="214">
        <f t="shared" si="86"/>
        <v>8.6698064911874984E-2</v>
      </c>
      <c r="AF176" s="214">
        <f t="shared" si="86"/>
        <v>6.0496915248269285E-2</v>
      </c>
      <c r="AG176" s="214">
        <f t="shared" si="86"/>
        <v>5.8911228986664829E-2</v>
      </c>
      <c r="AH176" s="214">
        <f t="shared" si="86"/>
        <v>2.8860000000000005E-3</v>
      </c>
      <c r="AI176" s="214">
        <f t="shared" si="86"/>
        <v>0</v>
      </c>
      <c r="AJ176" s="214">
        <f t="shared" si="86"/>
        <v>4.0140000000000002E-3</v>
      </c>
      <c r="AK176" s="214">
        <f t="shared" si="86"/>
        <v>0</v>
      </c>
      <c r="AL176" s="214">
        <f t="shared" si="86"/>
        <v>3.4164E-3</v>
      </c>
      <c r="AM176" s="214">
        <f t="shared" si="84"/>
        <v>4.1580000000000002E-3</v>
      </c>
      <c r="AN176" s="214">
        <f t="shared" si="84"/>
        <v>7.3764E-3</v>
      </c>
      <c r="AO176" s="214">
        <f t="shared" si="84"/>
        <v>5.8246800000000005E-3</v>
      </c>
      <c r="AP176" s="214">
        <f t="shared" si="84"/>
        <v>8.1482852465176309E-2</v>
      </c>
      <c r="AQ176" s="214">
        <f t="shared" si="84"/>
        <v>0</v>
      </c>
      <c r="AR176" s="214">
        <f t="shared" si="84"/>
        <v>7.4271599999999995E-3</v>
      </c>
      <c r="AS176" s="214">
        <f t="shared" si="84"/>
        <v>3.5639999999999999E-3</v>
      </c>
      <c r="AT176" s="214">
        <f t="shared" si="84"/>
        <v>3.4619999999999998E-3</v>
      </c>
      <c r="AU176" s="214">
        <f t="shared" si="84"/>
        <v>6.7080000000000004E-3</v>
      </c>
      <c r="AV176" s="214">
        <f t="shared" si="84"/>
        <v>6.6600000000000001E-3</v>
      </c>
      <c r="AW176" s="214">
        <f t="shared" si="84"/>
        <v>8.4180000000000001E-3</v>
      </c>
      <c r="AX176" s="214">
        <f t="shared" si="84"/>
        <v>6.8441815868582556E-2</v>
      </c>
      <c r="AY176" s="214">
        <f t="shared" si="84"/>
        <v>1.1856E-2</v>
      </c>
      <c r="AZ176" s="214">
        <f t="shared" si="84"/>
        <v>1.2239999999999999E-2</v>
      </c>
      <c r="BA176" s="214">
        <f t="shared" si="82"/>
        <v>7.6064701573999971E-2</v>
      </c>
      <c r="BB176" s="214">
        <f t="shared" si="82"/>
        <v>0.12346789880305557</v>
      </c>
      <c r="BC176" s="214">
        <f t="shared" si="82"/>
        <v>3.439356139858258E-2</v>
      </c>
      <c r="BD176" s="214">
        <f t="shared" si="82"/>
        <v>0.22195462398497801</v>
      </c>
      <c r="BE176" s="214">
        <f t="shared" si="82"/>
        <v>3.1716000000000005E-3</v>
      </c>
      <c r="BF176" s="214">
        <f t="shared" si="82"/>
        <v>1.8636E-2</v>
      </c>
      <c r="BG176" s="214">
        <f t="shared" si="82"/>
        <v>1.3846153846153847E-2</v>
      </c>
      <c r="BH176" s="214">
        <f t="shared" si="82"/>
        <v>2.3538000000000003E-2</v>
      </c>
      <c r="BI176" s="214">
        <f t="shared" si="82"/>
        <v>0</v>
      </c>
      <c r="BJ176" s="214">
        <f t="shared" si="80"/>
        <v>2.0712000000000001E-2</v>
      </c>
      <c r="BK176" s="214">
        <f t="shared" si="80"/>
        <v>9.6360000000000022E-3</v>
      </c>
      <c r="BL176" s="214">
        <f t="shared" si="80"/>
        <v>1.1201448960000001E-2</v>
      </c>
      <c r="BM176" s="214">
        <f t="shared" si="80"/>
        <v>8.429597972812497E-2</v>
      </c>
      <c r="BN176" s="214">
        <f t="shared" si="80"/>
        <v>0.1038160138392857</v>
      </c>
      <c r="BO176" s="214">
        <f t="shared" si="80"/>
        <v>4.1778000000000003E-2</v>
      </c>
      <c r="BP176" s="214">
        <f t="shared" si="80"/>
        <v>2.9531999999999999E-2</v>
      </c>
      <c r="BQ176" s="214">
        <f t="shared" si="80"/>
        <v>4.1460000000000004E-2</v>
      </c>
      <c r="BR176" s="214">
        <f t="shared" si="80"/>
        <v>3.01084E-2</v>
      </c>
      <c r="BS176" s="214">
        <f t="shared" si="80"/>
        <v>0</v>
      </c>
      <c r="BT176" s="214">
        <f t="shared" si="80"/>
        <v>0</v>
      </c>
      <c r="BU176" s="214">
        <f t="shared" si="80"/>
        <v>0</v>
      </c>
      <c r="BV176" s="214">
        <f t="shared" si="80"/>
        <v>0</v>
      </c>
      <c r="BW176" s="214">
        <f t="shared" si="80"/>
        <v>0</v>
      </c>
      <c r="BX176" s="214">
        <f t="shared" si="85"/>
        <v>0</v>
      </c>
      <c r="BY176" s="214">
        <f t="shared" si="85"/>
        <v>0</v>
      </c>
      <c r="BZ176" s="214">
        <f t="shared" si="85"/>
        <v>0</v>
      </c>
      <c r="CA176" s="295">
        <f t="shared" si="71"/>
        <v>1.8612782564714694</v>
      </c>
    </row>
    <row r="177" spans="2:79" s="159" customFormat="1" x14ac:dyDescent="0.25">
      <c r="B177" s="257">
        <f t="shared" si="72"/>
        <v>157</v>
      </c>
      <c r="C177" s="255">
        <f t="shared" si="73"/>
        <v>50071</v>
      </c>
      <c r="D177" s="214">
        <f t="shared" si="83"/>
        <v>0.22056163173887988</v>
      </c>
      <c r="E177" s="214">
        <f t="shared" si="83"/>
        <v>7.4163482283373078E-2</v>
      </c>
      <c r="F177" s="214">
        <f t="shared" si="83"/>
        <v>9.44569424744678E-2</v>
      </c>
      <c r="G177" s="214">
        <f t="shared" si="83"/>
        <v>0</v>
      </c>
      <c r="H177" s="214">
        <f t="shared" si="83"/>
        <v>3.4380000000000001E-3</v>
      </c>
      <c r="I177" s="214">
        <f t="shared" si="83"/>
        <v>5.352E-3</v>
      </c>
      <c r="J177" s="214">
        <f t="shared" si="83"/>
        <v>5.7348E-3</v>
      </c>
      <c r="K177" s="214">
        <f t="shared" si="83"/>
        <v>5.9363999999999997E-3</v>
      </c>
      <c r="L177" s="214">
        <f t="shared" si="83"/>
        <v>3.9779999999999998E-3</v>
      </c>
      <c r="M177" s="214">
        <f t="shared" si="83"/>
        <v>4.9500000000000004E-3</v>
      </c>
      <c r="N177" s="214">
        <f t="shared" si="83"/>
        <v>4.50000036E-3</v>
      </c>
      <c r="O177" s="214">
        <f t="shared" si="81"/>
        <v>4.7340000000000004E-3</v>
      </c>
      <c r="P177" s="214">
        <f t="shared" si="81"/>
        <v>3.3600000000000001E-3</v>
      </c>
      <c r="Q177" s="214">
        <f t="shared" si="81"/>
        <v>1.9068000000000002E-2</v>
      </c>
      <c r="R177" s="214">
        <f t="shared" si="81"/>
        <v>9.0767999999999995E-3</v>
      </c>
      <c r="S177" s="214">
        <f t="shared" si="81"/>
        <v>1.82988E-2</v>
      </c>
      <c r="T177" s="214">
        <f t="shared" si="81"/>
        <v>1.0198199999999999E-2</v>
      </c>
      <c r="U177" s="214">
        <f t="shared" si="81"/>
        <v>1.1309100000000001E-2</v>
      </c>
      <c r="V177" s="214">
        <f t="shared" si="81"/>
        <v>3.0287999999999999E-3</v>
      </c>
      <c r="W177" s="214">
        <f t="shared" si="81"/>
        <v>3.1740000000000002E-3</v>
      </c>
      <c r="X177" s="214">
        <f t="shared" si="81"/>
        <v>3.1380000000000002E-3</v>
      </c>
      <c r="Y177" s="214">
        <f t="shared" si="81"/>
        <v>2.4510000000000001E-3</v>
      </c>
      <c r="Z177" s="214">
        <f t="shared" si="81"/>
        <v>5.2620000000000002E-3</v>
      </c>
      <c r="AA177" s="214">
        <f t="shared" si="81"/>
        <v>4.4999999999999997E-3</v>
      </c>
      <c r="AB177" s="214">
        <f t="shared" si="81"/>
        <v>4.5684000000000002E-3</v>
      </c>
      <c r="AC177" s="214">
        <f t="shared" si="86"/>
        <v>2.8080000000000002E-3</v>
      </c>
      <c r="AD177" s="214">
        <f t="shared" si="86"/>
        <v>1.5780000000000002E-3</v>
      </c>
      <c r="AE177" s="214">
        <f t="shared" si="86"/>
        <v>8.6698064911874984E-2</v>
      </c>
      <c r="AF177" s="214">
        <f t="shared" si="86"/>
        <v>6.0496915248269285E-2</v>
      </c>
      <c r="AG177" s="214">
        <f t="shared" si="86"/>
        <v>5.8911228986664829E-2</v>
      </c>
      <c r="AH177" s="214">
        <f t="shared" si="86"/>
        <v>2.8860000000000005E-3</v>
      </c>
      <c r="AI177" s="214">
        <f t="shared" si="86"/>
        <v>0</v>
      </c>
      <c r="AJ177" s="214">
        <f t="shared" si="86"/>
        <v>4.0140000000000002E-3</v>
      </c>
      <c r="AK177" s="214">
        <f t="shared" si="86"/>
        <v>0</v>
      </c>
      <c r="AL177" s="214">
        <f t="shared" si="86"/>
        <v>3.4164E-3</v>
      </c>
      <c r="AM177" s="214">
        <f t="shared" si="84"/>
        <v>4.1580000000000002E-3</v>
      </c>
      <c r="AN177" s="214">
        <f t="shared" si="84"/>
        <v>7.3764E-3</v>
      </c>
      <c r="AO177" s="214">
        <f t="shared" si="84"/>
        <v>5.8246800000000005E-3</v>
      </c>
      <c r="AP177" s="214">
        <f t="shared" si="84"/>
        <v>8.1482852465176309E-2</v>
      </c>
      <c r="AQ177" s="214">
        <f t="shared" si="84"/>
        <v>0</v>
      </c>
      <c r="AR177" s="214">
        <f t="shared" si="84"/>
        <v>7.4271599999999995E-3</v>
      </c>
      <c r="AS177" s="214">
        <f t="shared" si="84"/>
        <v>3.5639999999999999E-3</v>
      </c>
      <c r="AT177" s="214">
        <f t="shared" si="84"/>
        <v>3.4619999999999998E-3</v>
      </c>
      <c r="AU177" s="214">
        <f t="shared" si="84"/>
        <v>6.7080000000000004E-3</v>
      </c>
      <c r="AV177" s="214">
        <f t="shared" si="84"/>
        <v>6.6600000000000001E-3</v>
      </c>
      <c r="AW177" s="214">
        <f t="shared" si="84"/>
        <v>8.4180000000000001E-3</v>
      </c>
      <c r="AX177" s="214">
        <f t="shared" si="84"/>
        <v>6.8441815868582556E-2</v>
      </c>
      <c r="AY177" s="214">
        <f t="shared" si="84"/>
        <v>1.1856E-2</v>
      </c>
      <c r="AZ177" s="214">
        <f t="shared" si="84"/>
        <v>1.2239999999999999E-2</v>
      </c>
      <c r="BA177" s="214">
        <f t="shared" si="82"/>
        <v>8.7474406810099964E-2</v>
      </c>
      <c r="BB177" s="214">
        <f t="shared" si="82"/>
        <v>0.12346789880305557</v>
      </c>
      <c r="BC177" s="214">
        <f t="shared" si="82"/>
        <v>3.439356139858258E-2</v>
      </c>
      <c r="BD177" s="214">
        <f t="shared" si="82"/>
        <v>0.22195462398497801</v>
      </c>
      <c r="BE177" s="214">
        <f t="shared" si="82"/>
        <v>3.1716000000000005E-3</v>
      </c>
      <c r="BF177" s="214">
        <f t="shared" si="82"/>
        <v>1.8636E-2</v>
      </c>
      <c r="BG177" s="214">
        <f t="shared" si="82"/>
        <v>1.3846153846153847E-2</v>
      </c>
      <c r="BH177" s="214">
        <f t="shared" si="82"/>
        <v>2.3538000000000003E-2</v>
      </c>
      <c r="BI177" s="214">
        <f t="shared" si="82"/>
        <v>0</v>
      </c>
      <c r="BJ177" s="214">
        <f t="shared" si="80"/>
        <v>2.0712000000000001E-2</v>
      </c>
      <c r="BK177" s="214">
        <f t="shared" si="80"/>
        <v>9.6360000000000022E-3</v>
      </c>
      <c r="BL177" s="214">
        <f t="shared" si="80"/>
        <v>1.1201448960000001E-2</v>
      </c>
      <c r="BM177" s="214">
        <f t="shared" si="80"/>
        <v>8.429597972812497E-2</v>
      </c>
      <c r="BN177" s="214">
        <f t="shared" si="80"/>
        <v>0.1038160138392857</v>
      </c>
      <c r="BO177" s="214">
        <f t="shared" si="80"/>
        <v>4.1778000000000003E-2</v>
      </c>
      <c r="BP177" s="214">
        <f t="shared" si="80"/>
        <v>2.9531999999999999E-2</v>
      </c>
      <c r="BQ177" s="214">
        <f t="shared" si="80"/>
        <v>4.1460000000000004E-2</v>
      </c>
      <c r="BR177" s="214">
        <f t="shared" si="80"/>
        <v>3.01084E-2</v>
      </c>
      <c r="BS177" s="214">
        <f t="shared" si="80"/>
        <v>0</v>
      </c>
      <c r="BT177" s="214">
        <f t="shared" si="80"/>
        <v>0</v>
      </c>
      <c r="BU177" s="214">
        <f t="shared" si="80"/>
        <v>0</v>
      </c>
      <c r="BV177" s="214">
        <f t="shared" si="80"/>
        <v>0</v>
      </c>
      <c r="BW177" s="214">
        <f t="shared" si="80"/>
        <v>0</v>
      </c>
      <c r="BX177" s="214">
        <f t="shared" si="85"/>
        <v>0</v>
      </c>
      <c r="BY177" s="214">
        <f t="shared" si="85"/>
        <v>0</v>
      </c>
      <c r="BZ177" s="214">
        <f t="shared" si="85"/>
        <v>0</v>
      </c>
      <c r="CA177" s="295">
        <f t="shared" si="71"/>
        <v>1.8726879617075696</v>
      </c>
    </row>
    <row r="178" spans="2:79" s="159" customFormat="1" x14ac:dyDescent="0.25">
      <c r="B178" s="257">
        <f t="shared" si="72"/>
        <v>158</v>
      </c>
      <c r="C178" s="255">
        <f t="shared" si="73"/>
        <v>50099</v>
      </c>
      <c r="D178" s="214">
        <f t="shared" si="83"/>
        <v>0.22056163173887988</v>
      </c>
      <c r="E178" s="214">
        <f t="shared" si="83"/>
        <v>7.4163482283373078E-2</v>
      </c>
      <c r="F178" s="214">
        <f t="shared" si="83"/>
        <v>9.44569424744678E-2</v>
      </c>
      <c r="G178" s="214">
        <f t="shared" si="83"/>
        <v>0</v>
      </c>
      <c r="H178" s="214">
        <f t="shared" si="83"/>
        <v>3.4380000000000001E-3</v>
      </c>
      <c r="I178" s="214">
        <f t="shared" si="83"/>
        <v>5.352E-3</v>
      </c>
      <c r="J178" s="214">
        <f t="shared" si="83"/>
        <v>5.7348E-3</v>
      </c>
      <c r="K178" s="214">
        <f t="shared" si="83"/>
        <v>5.9363999999999997E-3</v>
      </c>
      <c r="L178" s="214">
        <f t="shared" si="83"/>
        <v>3.9779999999999998E-3</v>
      </c>
      <c r="M178" s="214">
        <f t="shared" si="83"/>
        <v>4.9500000000000004E-3</v>
      </c>
      <c r="N178" s="214">
        <f t="shared" si="83"/>
        <v>4.50000036E-3</v>
      </c>
      <c r="O178" s="214">
        <f t="shared" si="81"/>
        <v>4.7340000000000004E-3</v>
      </c>
      <c r="P178" s="214">
        <f t="shared" si="81"/>
        <v>3.3600000000000001E-3</v>
      </c>
      <c r="Q178" s="214">
        <f t="shared" si="81"/>
        <v>1.9068000000000002E-2</v>
      </c>
      <c r="R178" s="214">
        <f t="shared" si="81"/>
        <v>9.0767999999999995E-3</v>
      </c>
      <c r="S178" s="214">
        <f t="shared" si="81"/>
        <v>1.82988E-2</v>
      </c>
      <c r="T178" s="214">
        <f t="shared" si="81"/>
        <v>1.0198199999999999E-2</v>
      </c>
      <c r="U178" s="214">
        <f t="shared" si="81"/>
        <v>1.1309100000000001E-2</v>
      </c>
      <c r="V178" s="214">
        <f t="shared" si="81"/>
        <v>3.0287999999999999E-3</v>
      </c>
      <c r="W178" s="214">
        <f t="shared" si="81"/>
        <v>3.1740000000000002E-3</v>
      </c>
      <c r="X178" s="214">
        <f t="shared" si="81"/>
        <v>3.1380000000000002E-3</v>
      </c>
      <c r="Y178" s="214">
        <f t="shared" si="81"/>
        <v>2.4510000000000001E-3</v>
      </c>
      <c r="Z178" s="214">
        <f t="shared" si="81"/>
        <v>5.2620000000000002E-3</v>
      </c>
      <c r="AA178" s="214">
        <f t="shared" si="81"/>
        <v>4.4999999999999997E-3</v>
      </c>
      <c r="AB178" s="214">
        <f t="shared" si="81"/>
        <v>4.5684000000000002E-3</v>
      </c>
      <c r="AC178" s="214">
        <f t="shared" si="86"/>
        <v>2.8080000000000002E-3</v>
      </c>
      <c r="AD178" s="214">
        <f t="shared" si="86"/>
        <v>1.5780000000000002E-3</v>
      </c>
      <c r="AE178" s="214">
        <f t="shared" si="86"/>
        <v>8.6698064911874984E-2</v>
      </c>
      <c r="AF178" s="214">
        <f t="shared" si="86"/>
        <v>6.0496915248269285E-2</v>
      </c>
      <c r="AG178" s="214">
        <f t="shared" si="86"/>
        <v>5.8911228986664829E-2</v>
      </c>
      <c r="AH178" s="214">
        <f t="shared" si="86"/>
        <v>2.8860000000000005E-3</v>
      </c>
      <c r="AI178" s="214">
        <f t="shared" si="86"/>
        <v>0</v>
      </c>
      <c r="AJ178" s="214">
        <f t="shared" si="86"/>
        <v>4.0140000000000002E-3</v>
      </c>
      <c r="AK178" s="214">
        <f t="shared" si="86"/>
        <v>0</v>
      </c>
      <c r="AL178" s="214">
        <f t="shared" si="86"/>
        <v>3.4164E-3</v>
      </c>
      <c r="AM178" s="214">
        <f t="shared" si="84"/>
        <v>4.1580000000000002E-3</v>
      </c>
      <c r="AN178" s="214">
        <f t="shared" si="84"/>
        <v>7.3764E-3</v>
      </c>
      <c r="AO178" s="214">
        <f t="shared" si="84"/>
        <v>5.8246800000000005E-3</v>
      </c>
      <c r="AP178" s="214">
        <f t="shared" si="84"/>
        <v>8.1482852465176309E-2</v>
      </c>
      <c r="AQ178" s="214">
        <f t="shared" si="84"/>
        <v>0</v>
      </c>
      <c r="AR178" s="214">
        <f t="shared" si="84"/>
        <v>7.4271599999999995E-3</v>
      </c>
      <c r="AS178" s="214">
        <f t="shared" si="84"/>
        <v>3.5639999999999999E-3</v>
      </c>
      <c r="AT178" s="214">
        <f t="shared" si="84"/>
        <v>3.4619999999999998E-3</v>
      </c>
      <c r="AU178" s="214">
        <f t="shared" si="84"/>
        <v>6.7080000000000004E-3</v>
      </c>
      <c r="AV178" s="214">
        <f t="shared" si="84"/>
        <v>6.6600000000000001E-3</v>
      </c>
      <c r="AW178" s="214">
        <f t="shared" si="84"/>
        <v>8.4180000000000001E-3</v>
      </c>
      <c r="AX178" s="214">
        <f t="shared" si="84"/>
        <v>6.8441815868582556E-2</v>
      </c>
      <c r="AY178" s="214">
        <f t="shared" si="84"/>
        <v>1.1856E-2</v>
      </c>
      <c r="AZ178" s="214">
        <f t="shared" si="84"/>
        <v>1.2239999999999999E-2</v>
      </c>
      <c r="BA178" s="214">
        <f t="shared" si="82"/>
        <v>8.7474406810099964E-2</v>
      </c>
      <c r="BB178" s="214">
        <f t="shared" si="82"/>
        <v>0.12346789880305557</v>
      </c>
      <c r="BC178" s="214">
        <f t="shared" si="82"/>
        <v>3.439356139858258E-2</v>
      </c>
      <c r="BD178" s="214">
        <f t="shared" si="82"/>
        <v>0.22195462398497801</v>
      </c>
      <c r="BE178" s="214">
        <f t="shared" si="82"/>
        <v>3.1716000000000005E-3</v>
      </c>
      <c r="BF178" s="214">
        <f t="shared" si="82"/>
        <v>1.8636E-2</v>
      </c>
      <c r="BG178" s="214">
        <f t="shared" si="82"/>
        <v>1.3846153846153847E-2</v>
      </c>
      <c r="BH178" s="214">
        <f t="shared" si="82"/>
        <v>2.3538000000000003E-2</v>
      </c>
      <c r="BI178" s="214">
        <f t="shared" si="82"/>
        <v>0</v>
      </c>
      <c r="BJ178" s="214">
        <f t="shared" si="80"/>
        <v>2.0712000000000001E-2</v>
      </c>
      <c r="BK178" s="214">
        <f t="shared" si="80"/>
        <v>9.6360000000000022E-3</v>
      </c>
      <c r="BL178" s="214">
        <f t="shared" si="80"/>
        <v>1.1201448960000001E-2</v>
      </c>
      <c r="BM178" s="214">
        <f t="shared" si="80"/>
        <v>8.429597972812497E-2</v>
      </c>
      <c r="BN178" s="214">
        <f t="shared" si="80"/>
        <v>0.1038160138392857</v>
      </c>
      <c r="BO178" s="214">
        <f t="shared" si="80"/>
        <v>4.1778000000000003E-2</v>
      </c>
      <c r="BP178" s="214">
        <f t="shared" si="80"/>
        <v>2.9531999999999999E-2</v>
      </c>
      <c r="BQ178" s="214">
        <f t="shared" si="80"/>
        <v>4.1460000000000004E-2</v>
      </c>
      <c r="BR178" s="214">
        <f t="shared" si="80"/>
        <v>3.01084E-2</v>
      </c>
      <c r="BS178" s="214">
        <f t="shared" si="80"/>
        <v>0</v>
      </c>
      <c r="BT178" s="214">
        <f t="shared" si="80"/>
        <v>0</v>
      </c>
      <c r="BU178" s="214">
        <f t="shared" si="80"/>
        <v>0</v>
      </c>
      <c r="BV178" s="214">
        <f t="shared" si="80"/>
        <v>0</v>
      </c>
      <c r="BW178" s="214">
        <f t="shared" si="80"/>
        <v>0</v>
      </c>
      <c r="BX178" s="214">
        <f t="shared" si="85"/>
        <v>0</v>
      </c>
      <c r="BY178" s="214">
        <f t="shared" si="85"/>
        <v>0</v>
      </c>
      <c r="BZ178" s="214">
        <f t="shared" si="85"/>
        <v>0</v>
      </c>
      <c r="CA178" s="295">
        <f t="shared" si="71"/>
        <v>1.8726879617075696</v>
      </c>
    </row>
    <row r="179" spans="2:79" s="159" customFormat="1" x14ac:dyDescent="0.25">
      <c r="B179" s="257">
        <f t="shared" si="72"/>
        <v>159</v>
      </c>
      <c r="C179" s="255">
        <f t="shared" si="73"/>
        <v>50130</v>
      </c>
      <c r="D179" s="214">
        <f t="shared" si="83"/>
        <v>0.22056163173887988</v>
      </c>
      <c r="E179" s="214">
        <f t="shared" si="83"/>
        <v>7.4163482283373078E-2</v>
      </c>
      <c r="F179" s="214">
        <f t="shared" si="83"/>
        <v>0.10862548384563796</v>
      </c>
      <c r="G179" s="214">
        <f t="shared" si="83"/>
        <v>0</v>
      </c>
      <c r="H179" s="214">
        <f t="shared" si="83"/>
        <v>3.4380000000000001E-3</v>
      </c>
      <c r="I179" s="214">
        <f t="shared" si="83"/>
        <v>5.352E-3</v>
      </c>
      <c r="J179" s="214">
        <f t="shared" si="83"/>
        <v>5.7348E-3</v>
      </c>
      <c r="K179" s="214">
        <f t="shared" si="83"/>
        <v>5.9363999999999997E-3</v>
      </c>
      <c r="L179" s="214">
        <f t="shared" si="83"/>
        <v>3.9779999999999998E-3</v>
      </c>
      <c r="M179" s="214">
        <f t="shared" si="83"/>
        <v>4.9500000000000004E-3</v>
      </c>
      <c r="N179" s="214">
        <f t="shared" si="83"/>
        <v>4.50000036E-3</v>
      </c>
      <c r="O179" s="214">
        <f t="shared" si="81"/>
        <v>4.7340000000000004E-3</v>
      </c>
      <c r="P179" s="214">
        <f t="shared" si="81"/>
        <v>3.3600000000000001E-3</v>
      </c>
      <c r="Q179" s="214">
        <f t="shared" si="81"/>
        <v>1.9068000000000002E-2</v>
      </c>
      <c r="R179" s="214">
        <f t="shared" si="81"/>
        <v>9.0767999999999995E-3</v>
      </c>
      <c r="S179" s="214">
        <f t="shared" si="81"/>
        <v>1.82988E-2</v>
      </c>
      <c r="T179" s="214">
        <f t="shared" si="81"/>
        <v>1.0198199999999999E-2</v>
      </c>
      <c r="U179" s="214">
        <f t="shared" si="81"/>
        <v>1.1309100000000001E-2</v>
      </c>
      <c r="V179" s="214">
        <f t="shared" si="81"/>
        <v>3.0287999999999999E-3</v>
      </c>
      <c r="W179" s="214">
        <f t="shared" si="81"/>
        <v>3.1740000000000002E-3</v>
      </c>
      <c r="X179" s="214">
        <f t="shared" si="81"/>
        <v>3.1380000000000002E-3</v>
      </c>
      <c r="Y179" s="214">
        <f t="shared" si="81"/>
        <v>2.4510000000000001E-3</v>
      </c>
      <c r="Z179" s="214">
        <f t="shared" si="81"/>
        <v>5.2620000000000002E-3</v>
      </c>
      <c r="AA179" s="214">
        <f t="shared" si="81"/>
        <v>4.4999999999999997E-3</v>
      </c>
      <c r="AB179" s="214">
        <f t="shared" si="81"/>
        <v>4.5684000000000002E-3</v>
      </c>
      <c r="AC179" s="214">
        <f t="shared" si="86"/>
        <v>2.8080000000000002E-3</v>
      </c>
      <c r="AD179" s="214">
        <f t="shared" si="86"/>
        <v>1.5780000000000002E-3</v>
      </c>
      <c r="AE179" s="214">
        <f t="shared" si="86"/>
        <v>8.6698064911874984E-2</v>
      </c>
      <c r="AF179" s="214">
        <f t="shared" si="86"/>
        <v>6.0496915248269285E-2</v>
      </c>
      <c r="AG179" s="214">
        <f t="shared" si="86"/>
        <v>5.8911228986664829E-2</v>
      </c>
      <c r="AH179" s="214">
        <f t="shared" si="86"/>
        <v>2.8860000000000005E-3</v>
      </c>
      <c r="AI179" s="214">
        <f t="shared" si="86"/>
        <v>0</v>
      </c>
      <c r="AJ179" s="214">
        <f t="shared" si="86"/>
        <v>4.0140000000000002E-3</v>
      </c>
      <c r="AK179" s="214">
        <f t="shared" si="86"/>
        <v>0</v>
      </c>
      <c r="AL179" s="214">
        <f t="shared" si="86"/>
        <v>3.4164E-3</v>
      </c>
      <c r="AM179" s="214">
        <f t="shared" si="84"/>
        <v>4.1580000000000002E-3</v>
      </c>
      <c r="AN179" s="214">
        <f t="shared" si="84"/>
        <v>7.3764E-3</v>
      </c>
      <c r="AO179" s="214">
        <f t="shared" si="84"/>
        <v>5.8246800000000005E-3</v>
      </c>
      <c r="AP179" s="214">
        <f t="shared" si="84"/>
        <v>8.1482852465176309E-2</v>
      </c>
      <c r="AQ179" s="214">
        <f t="shared" si="84"/>
        <v>0</v>
      </c>
      <c r="AR179" s="214">
        <f t="shared" si="84"/>
        <v>7.4271599999999995E-3</v>
      </c>
      <c r="AS179" s="214">
        <f t="shared" si="84"/>
        <v>3.5639999999999999E-3</v>
      </c>
      <c r="AT179" s="214">
        <f t="shared" si="84"/>
        <v>3.4619999999999998E-3</v>
      </c>
      <c r="AU179" s="214">
        <f t="shared" si="84"/>
        <v>6.7080000000000004E-3</v>
      </c>
      <c r="AV179" s="214">
        <f t="shared" si="84"/>
        <v>6.6600000000000001E-3</v>
      </c>
      <c r="AW179" s="214">
        <f t="shared" si="84"/>
        <v>8.4180000000000001E-3</v>
      </c>
      <c r="AX179" s="214">
        <f t="shared" si="84"/>
        <v>6.8441815868582556E-2</v>
      </c>
      <c r="AY179" s="214">
        <f t="shared" si="84"/>
        <v>1.1856E-2</v>
      </c>
      <c r="AZ179" s="214">
        <f t="shared" si="84"/>
        <v>1.2239999999999999E-2</v>
      </c>
      <c r="BA179" s="214">
        <f t="shared" si="82"/>
        <v>8.7474406810099964E-2</v>
      </c>
      <c r="BB179" s="214">
        <f t="shared" si="82"/>
        <v>0.12346789880305557</v>
      </c>
      <c r="BC179" s="214">
        <f t="shared" si="82"/>
        <v>3.439356139858258E-2</v>
      </c>
      <c r="BD179" s="214">
        <f t="shared" si="82"/>
        <v>0.22195462398497801</v>
      </c>
      <c r="BE179" s="214">
        <f t="shared" si="82"/>
        <v>3.1716000000000005E-3</v>
      </c>
      <c r="BF179" s="214">
        <f t="shared" si="82"/>
        <v>1.8636E-2</v>
      </c>
      <c r="BG179" s="214">
        <f t="shared" si="82"/>
        <v>1.3846153846153847E-2</v>
      </c>
      <c r="BH179" s="214">
        <f t="shared" si="82"/>
        <v>2.3538000000000003E-2</v>
      </c>
      <c r="BI179" s="214">
        <f t="shared" si="82"/>
        <v>0</v>
      </c>
      <c r="BJ179" s="214">
        <f t="shared" si="80"/>
        <v>2.0712000000000001E-2</v>
      </c>
      <c r="BK179" s="214">
        <f t="shared" si="80"/>
        <v>9.6360000000000022E-3</v>
      </c>
      <c r="BL179" s="214">
        <f t="shared" si="80"/>
        <v>1.1201448960000001E-2</v>
      </c>
      <c r="BM179" s="214">
        <f t="shared" si="80"/>
        <v>8.429597972812497E-2</v>
      </c>
      <c r="BN179" s="214">
        <f t="shared" si="80"/>
        <v>0.1038160138392857</v>
      </c>
      <c r="BO179" s="214">
        <f t="shared" si="80"/>
        <v>4.1778000000000003E-2</v>
      </c>
      <c r="BP179" s="214">
        <f t="shared" si="80"/>
        <v>2.9531999999999999E-2</v>
      </c>
      <c r="BQ179" s="214">
        <f t="shared" si="80"/>
        <v>4.1460000000000004E-2</v>
      </c>
      <c r="BR179" s="214">
        <f t="shared" si="80"/>
        <v>3.01084E-2</v>
      </c>
      <c r="BS179" s="214">
        <f t="shared" si="80"/>
        <v>0</v>
      </c>
      <c r="BT179" s="214">
        <f t="shared" si="80"/>
        <v>0</v>
      </c>
      <c r="BU179" s="214">
        <f t="shared" si="80"/>
        <v>0</v>
      </c>
      <c r="BV179" s="214">
        <f t="shared" si="80"/>
        <v>0</v>
      </c>
      <c r="BW179" s="214">
        <f t="shared" si="80"/>
        <v>0</v>
      </c>
      <c r="BX179" s="214">
        <f t="shared" si="85"/>
        <v>0</v>
      </c>
      <c r="BY179" s="214">
        <f t="shared" si="85"/>
        <v>0</v>
      </c>
      <c r="BZ179" s="214">
        <f t="shared" si="85"/>
        <v>0</v>
      </c>
      <c r="CA179" s="295">
        <f t="shared" si="71"/>
        <v>1.8868565030787399</v>
      </c>
    </row>
    <row r="180" spans="2:79" s="159" customFormat="1" x14ac:dyDescent="0.25">
      <c r="B180" s="257">
        <f t="shared" si="72"/>
        <v>160</v>
      </c>
      <c r="C180" s="255">
        <f t="shared" si="73"/>
        <v>50160</v>
      </c>
      <c r="D180" s="214">
        <f t="shared" si="83"/>
        <v>0.22056163173887988</v>
      </c>
      <c r="E180" s="214">
        <f t="shared" si="83"/>
        <v>7.4163482283373078E-2</v>
      </c>
      <c r="F180" s="214">
        <f t="shared" si="83"/>
        <v>0.10862548384563796</v>
      </c>
      <c r="G180" s="214">
        <f t="shared" si="83"/>
        <v>0</v>
      </c>
      <c r="H180" s="214">
        <f t="shared" si="83"/>
        <v>3.4380000000000001E-3</v>
      </c>
      <c r="I180" s="214">
        <f t="shared" si="83"/>
        <v>5.352E-3</v>
      </c>
      <c r="J180" s="214">
        <f t="shared" si="83"/>
        <v>5.7348E-3</v>
      </c>
      <c r="K180" s="214">
        <f t="shared" si="83"/>
        <v>5.9363999999999997E-3</v>
      </c>
      <c r="L180" s="214">
        <f t="shared" si="83"/>
        <v>3.9779999999999998E-3</v>
      </c>
      <c r="M180" s="214">
        <f t="shared" si="83"/>
        <v>4.9500000000000004E-3</v>
      </c>
      <c r="N180" s="214">
        <f t="shared" si="83"/>
        <v>4.50000036E-3</v>
      </c>
      <c r="O180" s="214">
        <f t="shared" si="81"/>
        <v>4.7340000000000004E-3</v>
      </c>
      <c r="P180" s="214">
        <f t="shared" si="81"/>
        <v>3.3600000000000001E-3</v>
      </c>
      <c r="Q180" s="214">
        <f t="shared" si="81"/>
        <v>1.9068000000000002E-2</v>
      </c>
      <c r="R180" s="214">
        <f t="shared" si="81"/>
        <v>9.0767999999999995E-3</v>
      </c>
      <c r="S180" s="214">
        <f t="shared" si="81"/>
        <v>1.82988E-2</v>
      </c>
      <c r="T180" s="214">
        <f t="shared" si="81"/>
        <v>1.0198199999999999E-2</v>
      </c>
      <c r="U180" s="214">
        <f t="shared" si="81"/>
        <v>1.1309100000000001E-2</v>
      </c>
      <c r="V180" s="214">
        <f t="shared" si="81"/>
        <v>3.0287999999999999E-3</v>
      </c>
      <c r="W180" s="214">
        <f t="shared" si="81"/>
        <v>3.1740000000000002E-3</v>
      </c>
      <c r="X180" s="214">
        <f t="shared" si="81"/>
        <v>3.1380000000000002E-3</v>
      </c>
      <c r="Y180" s="214">
        <f t="shared" si="81"/>
        <v>2.4510000000000001E-3</v>
      </c>
      <c r="Z180" s="214">
        <f t="shared" si="81"/>
        <v>5.2620000000000002E-3</v>
      </c>
      <c r="AA180" s="214">
        <f t="shared" si="81"/>
        <v>4.4999999999999997E-3</v>
      </c>
      <c r="AB180" s="214">
        <f t="shared" si="81"/>
        <v>4.5684000000000002E-3</v>
      </c>
      <c r="AC180" s="214">
        <f t="shared" si="86"/>
        <v>2.8080000000000002E-3</v>
      </c>
      <c r="AD180" s="214">
        <f t="shared" si="86"/>
        <v>1.5780000000000002E-3</v>
      </c>
      <c r="AE180" s="214">
        <f t="shared" si="86"/>
        <v>8.6698064911874984E-2</v>
      </c>
      <c r="AF180" s="214">
        <f t="shared" si="86"/>
        <v>6.0496915248269285E-2</v>
      </c>
      <c r="AG180" s="214">
        <f t="shared" si="86"/>
        <v>5.8911228986664829E-2</v>
      </c>
      <c r="AH180" s="214">
        <f t="shared" si="86"/>
        <v>2.8860000000000005E-3</v>
      </c>
      <c r="AI180" s="214">
        <f t="shared" si="86"/>
        <v>0</v>
      </c>
      <c r="AJ180" s="214">
        <f t="shared" si="86"/>
        <v>4.0140000000000002E-3</v>
      </c>
      <c r="AK180" s="214">
        <f t="shared" si="86"/>
        <v>0</v>
      </c>
      <c r="AL180" s="214">
        <f t="shared" si="86"/>
        <v>3.4164E-3</v>
      </c>
      <c r="AM180" s="214">
        <f t="shared" si="84"/>
        <v>4.1580000000000002E-3</v>
      </c>
      <c r="AN180" s="214">
        <f t="shared" si="84"/>
        <v>7.3764E-3</v>
      </c>
      <c r="AO180" s="214">
        <f t="shared" si="84"/>
        <v>5.8246800000000005E-3</v>
      </c>
      <c r="AP180" s="214">
        <f t="shared" si="84"/>
        <v>8.1482852465176309E-2</v>
      </c>
      <c r="AQ180" s="214">
        <f t="shared" si="84"/>
        <v>0</v>
      </c>
      <c r="AR180" s="214">
        <f t="shared" si="84"/>
        <v>7.4271599999999995E-3</v>
      </c>
      <c r="AS180" s="214">
        <f t="shared" si="84"/>
        <v>3.5639999999999999E-3</v>
      </c>
      <c r="AT180" s="214">
        <f t="shared" si="84"/>
        <v>3.4619999999999998E-3</v>
      </c>
      <c r="AU180" s="214">
        <f t="shared" si="84"/>
        <v>6.7080000000000004E-3</v>
      </c>
      <c r="AV180" s="214">
        <f t="shared" si="84"/>
        <v>6.6600000000000001E-3</v>
      </c>
      <c r="AW180" s="214">
        <f t="shared" si="84"/>
        <v>8.4180000000000001E-3</v>
      </c>
      <c r="AX180" s="214">
        <f t="shared" si="84"/>
        <v>6.8441815868582556E-2</v>
      </c>
      <c r="AY180" s="214">
        <f t="shared" si="84"/>
        <v>1.1856E-2</v>
      </c>
      <c r="AZ180" s="214">
        <f t="shared" si="84"/>
        <v>1.2239999999999999E-2</v>
      </c>
      <c r="BA180" s="214">
        <f t="shared" si="82"/>
        <v>8.7474406810099964E-2</v>
      </c>
      <c r="BB180" s="214">
        <f t="shared" si="82"/>
        <v>0.12346789880305557</v>
      </c>
      <c r="BC180" s="214">
        <f t="shared" si="82"/>
        <v>3.439356139858258E-2</v>
      </c>
      <c r="BD180" s="214">
        <f t="shared" si="82"/>
        <v>0.24858917886317539</v>
      </c>
      <c r="BE180" s="214">
        <f t="shared" si="82"/>
        <v>3.1716000000000005E-3</v>
      </c>
      <c r="BF180" s="214">
        <f t="shared" si="82"/>
        <v>1.8636E-2</v>
      </c>
      <c r="BG180" s="214">
        <f t="shared" si="82"/>
        <v>1.3846153846153847E-2</v>
      </c>
      <c r="BH180" s="214">
        <f t="shared" si="82"/>
        <v>2.3538000000000003E-2</v>
      </c>
      <c r="BI180" s="214">
        <f t="shared" si="82"/>
        <v>0</v>
      </c>
      <c r="BJ180" s="214">
        <f t="shared" si="80"/>
        <v>2.0712000000000001E-2</v>
      </c>
      <c r="BK180" s="214">
        <f t="shared" si="80"/>
        <v>9.6360000000000022E-3</v>
      </c>
      <c r="BL180" s="214">
        <f t="shared" si="80"/>
        <v>1.1201448960000001E-2</v>
      </c>
      <c r="BM180" s="214">
        <f t="shared" si="80"/>
        <v>9.6940376687343704E-2</v>
      </c>
      <c r="BN180" s="214">
        <f t="shared" si="80"/>
        <v>0.1038160138392857</v>
      </c>
      <c r="BO180" s="214">
        <f t="shared" si="80"/>
        <v>4.1778000000000003E-2</v>
      </c>
      <c r="BP180" s="214">
        <f t="shared" si="80"/>
        <v>2.9531999999999999E-2</v>
      </c>
      <c r="BQ180" s="214">
        <f t="shared" si="80"/>
        <v>4.1460000000000004E-2</v>
      </c>
      <c r="BR180" s="214">
        <f t="shared" si="80"/>
        <v>3.01084E-2</v>
      </c>
      <c r="BS180" s="214">
        <f t="shared" si="80"/>
        <v>0</v>
      </c>
      <c r="BT180" s="214">
        <f t="shared" si="80"/>
        <v>0</v>
      </c>
      <c r="BU180" s="214">
        <f t="shared" si="80"/>
        <v>0</v>
      </c>
      <c r="BV180" s="214">
        <f t="shared" si="80"/>
        <v>0</v>
      </c>
      <c r="BW180" s="214">
        <f t="shared" si="80"/>
        <v>0</v>
      </c>
      <c r="BX180" s="214">
        <f t="shared" si="80"/>
        <v>0</v>
      </c>
      <c r="BY180" s="214">
        <f t="shared" si="80"/>
        <v>0</v>
      </c>
      <c r="BZ180" s="214">
        <f t="shared" si="85"/>
        <v>0</v>
      </c>
      <c r="CA180" s="295">
        <f t="shared" si="71"/>
        <v>1.9261354549161558</v>
      </c>
    </row>
    <row r="181" spans="2:79" s="159" customFormat="1" x14ac:dyDescent="0.25">
      <c r="B181" s="257">
        <f t="shared" si="72"/>
        <v>161</v>
      </c>
      <c r="C181" s="255">
        <f t="shared" si="73"/>
        <v>50191</v>
      </c>
      <c r="D181" s="214">
        <f t="shared" si="83"/>
        <v>0.22056163173887988</v>
      </c>
      <c r="E181" s="214">
        <f t="shared" si="83"/>
        <v>7.4163482283373078E-2</v>
      </c>
      <c r="F181" s="214">
        <f t="shared" si="83"/>
        <v>0.10862548384563796</v>
      </c>
      <c r="G181" s="214">
        <f t="shared" si="83"/>
        <v>0</v>
      </c>
      <c r="H181" s="214">
        <f t="shared" si="83"/>
        <v>3.4380000000000001E-3</v>
      </c>
      <c r="I181" s="214">
        <f t="shared" si="83"/>
        <v>5.352E-3</v>
      </c>
      <c r="J181" s="214">
        <f t="shared" si="83"/>
        <v>5.7348E-3</v>
      </c>
      <c r="K181" s="214">
        <f t="shared" si="83"/>
        <v>5.9363999999999997E-3</v>
      </c>
      <c r="L181" s="214">
        <f t="shared" si="83"/>
        <v>3.9779999999999998E-3</v>
      </c>
      <c r="M181" s="214">
        <f t="shared" si="83"/>
        <v>4.9500000000000004E-3</v>
      </c>
      <c r="N181" s="214">
        <f t="shared" si="83"/>
        <v>4.50000036E-3</v>
      </c>
      <c r="O181" s="214">
        <f t="shared" si="81"/>
        <v>4.7340000000000004E-3</v>
      </c>
      <c r="P181" s="214">
        <f t="shared" si="81"/>
        <v>3.3600000000000001E-3</v>
      </c>
      <c r="Q181" s="214">
        <f t="shared" si="81"/>
        <v>1.9068000000000002E-2</v>
      </c>
      <c r="R181" s="214">
        <f t="shared" si="81"/>
        <v>9.0767999999999995E-3</v>
      </c>
      <c r="S181" s="214">
        <f t="shared" si="81"/>
        <v>1.82988E-2</v>
      </c>
      <c r="T181" s="214">
        <f t="shared" si="81"/>
        <v>1.0198199999999999E-2</v>
      </c>
      <c r="U181" s="214">
        <f t="shared" si="81"/>
        <v>1.1309100000000001E-2</v>
      </c>
      <c r="V181" s="214">
        <f t="shared" si="81"/>
        <v>3.0287999999999999E-3</v>
      </c>
      <c r="W181" s="214">
        <f t="shared" si="81"/>
        <v>3.1740000000000002E-3</v>
      </c>
      <c r="X181" s="214">
        <f t="shared" si="81"/>
        <v>3.1380000000000002E-3</v>
      </c>
      <c r="Y181" s="214">
        <f t="shared" si="81"/>
        <v>2.4510000000000001E-3</v>
      </c>
      <c r="Z181" s="214">
        <f t="shared" si="81"/>
        <v>5.2620000000000002E-3</v>
      </c>
      <c r="AA181" s="214">
        <f t="shared" si="81"/>
        <v>4.4999999999999997E-3</v>
      </c>
      <c r="AB181" s="214">
        <f t="shared" si="81"/>
        <v>4.5684000000000002E-3</v>
      </c>
      <c r="AC181" s="214">
        <f t="shared" si="86"/>
        <v>2.8080000000000002E-3</v>
      </c>
      <c r="AD181" s="214">
        <f t="shared" si="86"/>
        <v>1.5780000000000002E-3</v>
      </c>
      <c r="AE181" s="214">
        <f t="shared" si="86"/>
        <v>8.6698064911874984E-2</v>
      </c>
      <c r="AF181" s="214">
        <f t="shared" si="86"/>
        <v>6.0496915248269285E-2</v>
      </c>
      <c r="AG181" s="214">
        <f t="shared" si="86"/>
        <v>6.7747913334664553E-2</v>
      </c>
      <c r="AH181" s="214">
        <f t="shared" si="86"/>
        <v>2.8860000000000005E-3</v>
      </c>
      <c r="AI181" s="214">
        <f t="shared" si="86"/>
        <v>0</v>
      </c>
      <c r="AJ181" s="214">
        <f t="shared" si="86"/>
        <v>4.0140000000000002E-3</v>
      </c>
      <c r="AK181" s="214">
        <f t="shared" si="86"/>
        <v>0</v>
      </c>
      <c r="AL181" s="214">
        <f t="shared" si="86"/>
        <v>3.4164E-3</v>
      </c>
      <c r="AM181" s="214">
        <f t="shared" si="84"/>
        <v>4.1580000000000002E-3</v>
      </c>
      <c r="AN181" s="214">
        <f t="shared" si="84"/>
        <v>7.3764E-3</v>
      </c>
      <c r="AO181" s="214">
        <f t="shared" si="84"/>
        <v>5.8246800000000005E-3</v>
      </c>
      <c r="AP181" s="214">
        <f t="shared" si="84"/>
        <v>8.1482852465176309E-2</v>
      </c>
      <c r="AQ181" s="214">
        <f t="shared" si="84"/>
        <v>0</v>
      </c>
      <c r="AR181" s="214">
        <f t="shared" si="84"/>
        <v>7.4271599999999995E-3</v>
      </c>
      <c r="AS181" s="214">
        <f t="shared" si="84"/>
        <v>3.5639999999999999E-3</v>
      </c>
      <c r="AT181" s="214">
        <f t="shared" si="84"/>
        <v>3.4619999999999998E-3</v>
      </c>
      <c r="AU181" s="214">
        <f t="shared" si="84"/>
        <v>6.7080000000000004E-3</v>
      </c>
      <c r="AV181" s="214">
        <f t="shared" si="84"/>
        <v>6.6600000000000001E-3</v>
      </c>
      <c r="AW181" s="214">
        <f t="shared" si="84"/>
        <v>8.4180000000000001E-3</v>
      </c>
      <c r="AX181" s="214">
        <f t="shared" si="84"/>
        <v>6.8441815868582556E-2</v>
      </c>
      <c r="AY181" s="214">
        <f t="shared" si="84"/>
        <v>1.1856E-2</v>
      </c>
      <c r="AZ181" s="214">
        <f t="shared" si="84"/>
        <v>1.2239999999999999E-2</v>
      </c>
      <c r="BA181" s="214">
        <f t="shared" si="82"/>
        <v>8.7474406810099964E-2</v>
      </c>
      <c r="BB181" s="214">
        <f t="shared" si="82"/>
        <v>0.12346789880305557</v>
      </c>
      <c r="BC181" s="214">
        <f t="shared" si="82"/>
        <v>3.9552595608369961E-2</v>
      </c>
      <c r="BD181" s="214">
        <f t="shared" si="82"/>
        <v>0.24858917886317539</v>
      </c>
      <c r="BE181" s="214">
        <f t="shared" si="82"/>
        <v>3.1716000000000005E-3</v>
      </c>
      <c r="BF181" s="214">
        <f t="shared" si="82"/>
        <v>1.8636E-2</v>
      </c>
      <c r="BG181" s="214">
        <f t="shared" si="82"/>
        <v>1.3846153846153847E-2</v>
      </c>
      <c r="BH181" s="214">
        <f t="shared" si="82"/>
        <v>2.3538000000000003E-2</v>
      </c>
      <c r="BI181" s="214">
        <f t="shared" si="82"/>
        <v>0</v>
      </c>
      <c r="BJ181" s="214">
        <f t="shared" si="80"/>
        <v>2.0712000000000001E-2</v>
      </c>
      <c r="BK181" s="214">
        <f t="shared" si="80"/>
        <v>9.6360000000000022E-3</v>
      </c>
      <c r="BL181" s="214">
        <f t="shared" si="80"/>
        <v>1.1201448960000001E-2</v>
      </c>
      <c r="BM181" s="214">
        <f t="shared" si="80"/>
        <v>9.6940376687343704E-2</v>
      </c>
      <c r="BN181" s="214">
        <f t="shared" si="80"/>
        <v>0.1038160138392857</v>
      </c>
      <c r="BO181" s="214">
        <f t="shared" si="80"/>
        <v>4.1778000000000003E-2</v>
      </c>
      <c r="BP181" s="214">
        <f t="shared" si="80"/>
        <v>2.9531999999999999E-2</v>
      </c>
      <c r="BQ181" s="214">
        <f t="shared" si="80"/>
        <v>4.1460000000000004E-2</v>
      </c>
      <c r="BR181" s="214">
        <f t="shared" si="80"/>
        <v>3.01084E-2</v>
      </c>
      <c r="BS181" s="214">
        <f t="shared" si="80"/>
        <v>0</v>
      </c>
      <c r="BT181" s="214">
        <f t="shared" si="80"/>
        <v>0</v>
      </c>
      <c r="BU181" s="214">
        <f t="shared" si="80"/>
        <v>0</v>
      </c>
      <c r="BV181" s="214">
        <f t="shared" si="80"/>
        <v>0</v>
      </c>
      <c r="BW181" s="214">
        <f t="shared" si="85"/>
        <v>0</v>
      </c>
      <c r="BX181" s="214">
        <f t="shared" si="85"/>
        <v>0</v>
      </c>
      <c r="BY181" s="214">
        <f t="shared" si="85"/>
        <v>0</v>
      </c>
      <c r="BZ181" s="214">
        <f t="shared" si="85"/>
        <v>0</v>
      </c>
      <c r="CA181" s="295">
        <f t="shared" si="71"/>
        <v>1.940131173473943</v>
      </c>
    </row>
    <row r="182" spans="2:79" s="159" customFormat="1" x14ac:dyDescent="0.25">
      <c r="B182" s="257">
        <f t="shared" si="72"/>
        <v>162</v>
      </c>
      <c r="C182" s="255">
        <f t="shared" si="73"/>
        <v>50221</v>
      </c>
      <c r="D182" s="214">
        <f t="shared" si="83"/>
        <v>0.22056163173887988</v>
      </c>
      <c r="E182" s="214">
        <f t="shared" si="83"/>
        <v>7.4163482283373078E-2</v>
      </c>
      <c r="F182" s="214">
        <f t="shared" si="83"/>
        <v>0.10862548384563796</v>
      </c>
      <c r="G182" s="214">
        <f t="shared" si="83"/>
        <v>0</v>
      </c>
      <c r="H182" s="214">
        <f t="shared" si="83"/>
        <v>3.4380000000000001E-3</v>
      </c>
      <c r="I182" s="214">
        <f t="shared" si="83"/>
        <v>5.352E-3</v>
      </c>
      <c r="J182" s="214">
        <f t="shared" si="83"/>
        <v>5.7348E-3</v>
      </c>
      <c r="K182" s="214">
        <f t="shared" si="83"/>
        <v>5.9363999999999997E-3</v>
      </c>
      <c r="L182" s="214">
        <f t="shared" si="83"/>
        <v>3.9779999999999998E-3</v>
      </c>
      <c r="M182" s="214">
        <f t="shared" si="83"/>
        <v>4.9500000000000004E-3</v>
      </c>
      <c r="N182" s="214">
        <f t="shared" si="83"/>
        <v>4.50000036E-3</v>
      </c>
      <c r="O182" s="214">
        <f t="shared" si="81"/>
        <v>4.7340000000000004E-3</v>
      </c>
      <c r="P182" s="214">
        <f t="shared" si="81"/>
        <v>3.3600000000000001E-3</v>
      </c>
      <c r="Q182" s="214">
        <f t="shared" si="81"/>
        <v>1.9068000000000002E-2</v>
      </c>
      <c r="R182" s="214">
        <f t="shared" si="81"/>
        <v>9.0767999999999995E-3</v>
      </c>
      <c r="S182" s="214">
        <f t="shared" si="81"/>
        <v>1.82988E-2</v>
      </c>
      <c r="T182" s="214">
        <f t="shared" si="81"/>
        <v>1.0198199999999999E-2</v>
      </c>
      <c r="U182" s="214">
        <f t="shared" si="81"/>
        <v>1.1309100000000001E-2</v>
      </c>
      <c r="V182" s="214">
        <f t="shared" si="81"/>
        <v>3.0287999999999999E-3</v>
      </c>
      <c r="W182" s="214">
        <f t="shared" si="81"/>
        <v>3.1740000000000002E-3</v>
      </c>
      <c r="X182" s="214">
        <f t="shared" si="81"/>
        <v>3.1380000000000002E-3</v>
      </c>
      <c r="Y182" s="214">
        <f t="shared" si="81"/>
        <v>2.4510000000000001E-3</v>
      </c>
      <c r="Z182" s="214">
        <f t="shared" si="81"/>
        <v>5.2620000000000002E-3</v>
      </c>
      <c r="AA182" s="214">
        <f t="shared" si="81"/>
        <v>4.4999999999999997E-3</v>
      </c>
      <c r="AB182" s="214">
        <f t="shared" si="81"/>
        <v>4.5684000000000002E-3</v>
      </c>
      <c r="AC182" s="214">
        <f t="shared" si="86"/>
        <v>2.8080000000000002E-3</v>
      </c>
      <c r="AD182" s="214">
        <f t="shared" si="86"/>
        <v>1.5780000000000002E-3</v>
      </c>
      <c r="AE182" s="214">
        <f t="shared" si="86"/>
        <v>8.6698064911874984E-2</v>
      </c>
      <c r="AF182" s="214">
        <f t="shared" si="86"/>
        <v>6.77565450780616E-2</v>
      </c>
      <c r="AG182" s="214">
        <f t="shared" si="86"/>
        <v>6.7747913334664553E-2</v>
      </c>
      <c r="AH182" s="214">
        <f t="shared" si="86"/>
        <v>2.8860000000000005E-3</v>
      </c>
      <c r="AI182" s="214">
        <f t="shared" si="86"/>
        <v>0</v>
      </c>
      <c r="AJ182" s="214">
        <f t="shared" si="86"/>
        <v>4.0140000000000002E-3</v>
      </c>
      <c r="AK182" s="214">
        <f t="shared" si="86"/>
        <v>0</v>
      </c>
      <c r="AL182" s="214">
        <f t="shared" si="86"/>
        <v>3.4164E-3</v>
      </c>
      <c r="AM182" s="214">
        <f t="shared" si="84"/>
        <v>4.1580000000000002E-3</v>
      </c>
      <c r="AN182" s="214">
        <f t="shared" si="84"/>
        <v>7.3764E-3</v>
      </c>
      <c r="AO182" s="214">
        <f t="shared" si="84"/>
        <v>5.8246800000000005E-3</v>
      </c>
      <c r="AP182" s="214">
        <f t="shared" si="84"/>
        <v>8.1482852465176309E-2</v>
      </c>
      <c r="AQ182" s="214">
        <f t="shared" si="84"/>
        <v>0</v>
      </c>
      <c r="AR182" s="214">
        <f t="shared" si="84"/>
        <v>7.4271599999999995E-3</v>
      </c>
      <c r="AS182" s="214">
        <f t="shared" si="84"/>
        <v>3.5639999999999999E-3</v>
      </c>
      <c r="AT182" s="214">
        <f t="shared" si="84"/>
        <v>3.4619999999999998E-3</v>
      </c>
      <c r="AU182" s="214">
        <f t="shared" si="84"/>
        <v>6.7080000000000004E-3</v>
      </c>
      <c r="AV182" s="214">
        <f t="shared" si="84"/>
        <v>6.6600000000000001E-3</v>
      </c>
      <c r="AW182" s="214">
        <f t="shared" si="84"/>
        <v>8.4180000000000001E-3</v>
      </c>
      <c r="AX182" s="214">
        <f t="shared" si="84"/>
        <v>7.8708088248869934E-2</v>
      </c>
      <c r="AY182" s="214">
        <f t="shared" si="84"/>
        <v>1.1856E-2</v>
      </c>
      <c r="AZ182" s="214">
        <f t="shared" si="84"/>
        <v>1.2239999999999999E-2</v>
      </c>
      <c r="BA182" s="214">
        <f t="shared" si="82"/>
        <v>8.7474406810099964E-2</v>
      </c>
      <c r="BB182" s="214">
        <f t="shared" si="82"/>
        <v>0.13828404665942226</v>
      </c>
      <c r="BC182" s="214">
        <f t="shared" si="82"/>
        <v>3.9552595608369961E-2</v>
      </c>
      <c r="BD182" s="214">
        <f t="shared" si="82"/>
        <v>0.24858917886317539</v>
      </c>
      <c r="BE182" s="214">
        <f t="shared" si="82"/>
        <v>3.1716000000000005E-3</v>
      </c>
      <c r="BF182" s="214">
        <f t="shared" si="82"/>
        <v>1.8636E-2</v>
      </c>
      <c r="BG182" s="214">
        <f t="shared" si="82"/>
        <v>1.3846153846153847E-2</v>
      </c>
      <c r="BH182" s="214">
        <f t="shared" si="82"/>
        <v>2.3538000000000003E-2</v>
      </c>
      <c r="BI182" s="214">
        <f t="shared" si="82"/>
        <v>0</v>
      </c>
      <c r="BJ182" s="214">
        <f t="shared" si="80"/>
        <v>2.0712000000000001E-2</v>
      </c>
      <c r="BK182" s="214">
        <f t="shared" si="80"/>
        <v>9.6360000000000022E-3</v>
      </c>
      <c r="BL182" s="214">
        <f t="shared" si="80"/>
        <v>1.1201448960000001E-2</v>
      </c>
      <c r="BM182" s="214">
        <f t="shared" si="80"/>
        <v>9.6940376687343704E-2</v>
      </c>
      <c r="BN182" s="214">
        <f t="shared" si="80"/>
        <v>0.11938841591517854</v>
      </c>
      <c r="BO182" s="214">
        <f t="shared" si="80"/>
        <v>4.1778000000000003E-2</v>
      </c>
      <c r="BP182" s="214">
        <f t="shared" si="80"/>
        <v>2.9531999999999999E-2</v>
      </c>
      <c r="BQ182" s="214">
        <f t="shared" si="80"/>
        <v>4.1460000000000004E-2</v>
      </c>
      <c r="BR182" s="214">
        <f t="shared" si="80"/>
        <v>3.01084E-2</v>
      </c>
      <c r="BS182" s="214">
        <f t="shared" si="80"/>
        <v>0</v>
      </c>
      <c r="BT182" s="214">
        <f t="shared" si="80"/>
        <v>0</v>
      </c>
      <c r="BU182" s="214">
        <f t="shared" si="80"/>
        <v>0</v>
      </c>
      <c r="BV182" s="214">
        <f t="shared" si="80"/>
        <v>0</v>
      </c>
      <c r="BW182" s="214">
        <f t="shared" si="85"/>
        <v>0</v>
      </c>
      <c r="BX182" s="214">
        <f t="shared" si="85"/>
        <v>0</v>
      </c>
      <c r="BY182" s="214">
        <f t="shared" si="85"/>
        <v>0</v>
      </c>
      <c r="BZ182" s="214">
        <f t="shared" si="85"/>
        <v>0</v>
      </c>
      <c r="CA182" s="295">
        <f t="shared" si="71"/>
        <v>1.9880456256162824</v>
      </c>
    </row>
    <row r="183" spans="2:79" s="159" customFormat="1" x14ac:dyDescent="0.25">
      <c r="B183" s="257">
        <f t="shared" si="72"/>
        <v>163</v>
      </c>
      <c r="C183" s="255">
        <f t="shared" si="73"/>
        <v>50252</v>
      </c>
      <c r="D183" s="214">
        <f t="shared" si="83"/>
        <v>0.22056163173887988</v>
      </c>
      <c r="E183" s="214">
        <f t="shared" si="83"/>
        <v>7.4163482283373078E-2</v>
      </c>
      <c r="F183" s="214">
        <f t="shared" si="83"/>
        <v>0.10862548384563796</v>
      </c>
      <c r="G183" s="214">
        <f t="shared" si="83"/>
        <v>0</v>
      </c>
      <c r="H183" s="214">
        <f t="shared" si="83"/>
        <v>3.4380000000000001E-3</v>
      </c>
      <c r="I183" s="214">
        <f t="shared" si="83"/>
        <v>5.352E-3</v>
      </c>
      <c r="J183" s="214">
        <f t="shared" si="83"/>
        <v>5.7348E-3</v>
      </c>
      <c r="K183" s="214">
        <f t="shared" si="83"/>
        <v>5.9363999999999997E-3</v>
      </c>
      <c r="L183" s="214">
        <f t="shared" si="83"/>
        <v>3.9779999999999998E-3</v>
      </c>
      <c r="M183" s="214">
        <f t="shared" si="83"/>
        <v>4.9500000000000004E-3</v>
      </c>
      <c r="N183" s="214">
        <f t="shared" si="83"/>
        <v>4.50000036E-3</v>
      </c>
      <c r="O183" s="214">
        <f t="shared" si="81"/>
        <v>4.7340000000000004E-3</v>
      </c>
      <c r="P183" s="214">
        <f t="shared" si="81"/>
        <v>3.3600000000000001E-3</v>
      </c>
      <c r="Q183" s="214">
        <f t="shared" si="81"/>
        <v>1.9068000000000002E-2</v>
      </c>
      <c r="R183" s="214">
        <f t="shared" si="81"/>
        <v>9.0767999999999995E-3</v>
      </c>
      <c r="S183" s="214">
        <f t="shared" si="81"/>
        <v>1.82988E-2</v>
      </c>
      <c r="T183" s="214">
        <f t="shared" si="81"/>
        <v>1.0198199999999999E-2</v>
      </c>
      <c r="U183" s="214">
        <f t="shared" si="81"/>
        <v>1.1309100000000001E-2</v>
      </c>
      <c r="V183" s="214">
        <f t="shared" si="81"/>
        <v>3.0287999999999999E-3</v>
      </c>
      <c r="W183" s="214">
        <f t="shared" si="81"/>
        <v>3.1740000000000002E-3</v>
      </c>
      <c r="X183" s="214">
        <f t="shared" si="81"/>
        <v>3.1380000000000002E-3</v>
      </c>
      <c r="Y183" s="214">
        <f t="shared" si="81"/>
        <v>2.4510000000000001E-3</v>
      </c>
      <c r="Z183" s="214">
        <f t="shared" si="81"/>
        <v>5.2620000000000002E-3</v>
      </c>
      <c r="AA183" s="214">
        <f t="shared" si="81"/>
        <v>4.4999999999999997E-3</v>
      </c>
      <c r="AB183" s="214">
        <f t="shared" si="81"/>
        <v>4.5684000000000002E-3</v>
      </c>
      <c r="AC183" s="214">
        <f t="shared" si="86"/>
        <v>2.8080000000000002E-3</v>
      </c>
      <c r="AD183" s="214">
        <f t="shared" si="86"/>
        <v>1.5780000000000002E-3</v>
      </c>
      <c r="AE183" s="214">
        <f t="shared" si="86"/>
        <v>8.6698064911874984E-2</v>
      </c>
      <c r="AF183" s="214">
        <f t="shared" si="86"/>
        <v>6.77565450780616E-2</v>
      </c>
      <c r="AG183" s="214">
        <f t="shared" si="86"/>
        <v>6.7747913334664553E-2</v>
      </c>
      <c r="AH183" s="214">
        <f t="shared" si="86"/>
        <v>2.8860000000000005E-3</v>
      </c>
      <c r="AI183" s="214">
        <f t="shared" si="86"/>
        <v>0</v>
      </c>
      <c r="AJ183" s="214">
        <f t="shared" si="86"/>
        <v>4.0140000000000002E-3</v>
      </c>
      <c r="AK183" s="214">
        <f t="shared" si="86"/>
        <v>0</v>
      </c>
      <c r="AL183" s="214">
        <f t="shared" si="86"/>
        <v>3.4164E-3</v>
      </c>
      <c r="AM183" s="214">
        <f t="shared" si="84"/>
        <v>4.1580000000000002E-3</v>
      </c>
      <c r="AN183" s="214">
        <f t="shared" si="84"/>
        <v>7.3764E-3</v>
      </c>
      <c r="AO183" s="214">
        <f t="shared" si="84"/>
        <v>5.8246800000000005E-3</v>
      </c>
      <c r="AP183" s="214">
        <f t="shared" si="84"/>
        <v>9.3705280334952748E-2</v>
      </c>
      <c r="AQ183" s="214">
        <f t="shared" si="84"/>
        <v>0</v>
      </c>
      <c r="AR183" s="214">
        <f t="shared" si="84"/>
        <v>7.4271599999999995E-3</v>
      </c>
      <c r="AS183" s="214">
        <f t="shared" si="84"/>
        <v>3.5639999999999999E-3</v>
      </c>
      <c r="AT183" s="214">
        <f t="shared" si="84"/>
        <v>3.4619999999999998E-3</v>
      </c>
      <c r="AU183" s="214">
        <f t="shared" si="84"/>
        <v>6.7080000000000004E-3</v>
      </c>
      <c r="AV183" s="214">
        <f t="shared" si="84"/>
        <v>6.6600000000000001E-3</v>
      </c>
      <c r="AW183" s="214">
        <f t="shared" si="84"/>
        <v>8.4180000000000001E-3</v>
      </c>
      <c r="AX183" s="214">
        <f t="shared" si="84"/>
        <v>7.8708088248869934E-2</v>
      </c>
      <c r="AY183" s="214">
        <f t="shared" si="84"/>
        <v>1.1856E-2</v>
      </c>
      <c r="AZ183" s="214">
        <f t="shared" si="84"/>
        <v>1.2239999999999999E-2</v>
      </c>
      <c r="BA183" s="214">
        <f t="shared" si="82"/>
        <v>8.7474406810099964E-2</v>
      </c>
      <c r="BB183" s="214">
        <f t="shared" si="82"/>
        <v>0.13828404665942226</v>
      </c>
      <c r="BC183" s="214">
        <f t="shared" si="82"/>
        <v>3.9552595608369961E-2</v>
      </c>
      <c r="BD183" s="214">
        <f t="shared" si="82"/>
        <v>0.24858917886317539</v>
      </c>
      <c r="BE183" s="214">
        <f t="shared" si="82"/>
        <v>3.1716000000000005E-3</v>
      </c>
      <c r="BF183" s="214">
        <f t="shared" si="82"/>
        <v>1.8636E-2</v>
      </c>
      <c r="BG183" s="214">
        <f t="shared" si="82"/>
        <v>1.3846153846153847E-2</v>
      </c>
      <c r="BH183" s="214">
        <f t="shared" si="82"/>
        <v>2.3538000000000003E-2</v>
      </c>
      <c r="BI183" s="214">
        <f t="shared" si="82"/>
        <v>0</v>
      </c>
      <c r="BJ183" s="214">
        <f t="shared" si="82"/>
        <v>2.0712000000000001E-2</v>
      </c>
      <c r="BK183" s="214">
        <f t="shared" si="82"/>
        <v>9.6360000000000022E-3</v>
      </c>
      <c r="BL183" s="214">
        <f t="shared" si="82"/>
        <v>1.1201448960000001E-2</v>
      </c>
      <c r="BM183" s="214">
        <f t="shared" ref="BL183:BZ198" si="87">IF(AND(MONTH($C183)-MONTH(BM$5)=0,MOD((YEAR(BM$5)-YEAR($C183)),3)=0),BM182*(1+BM$15),BM182)</f>
        <v>9.6940376687343704E-2</v>
      </c>
      <c r="BN183" s="214">
        <f t="shared" si="87"/>
        <v>0.11938841591517854</v>
      </c>
      <c r="BO183" s="214">
        <f t="shared" si="87"/>
        <v>4.1778000000000003E-2</v>
      </c>
      <c r="BP183" s="214">
        <f t="shared" si="87"/>
        <v>2.9531999999999999E-2</v>
      </c>
      <c r="BQ183" s="214">
        <f t="shared" si="87"/>
        <v>4.1460000000000004E-2</v>
      </c>
      <c r="BR183" s="214">
        <f t="shared" si="87"/>
        <v>3.01084E-2</v>
      </c>
      <c r="BS183" s="214">
        <f t="shared" si="87"/>
        <v>0</v>
      </c>
      <c r="BT183" s="214">
        <f t="shared" si="87"/>
        <v>0</v>
      </c>
      <c r="BU183" s="214">
        <f t="shared" si="87"/>
        <v>0</v>
      </c>
      <c r="BV183" s="214">
        <f t="shared" si="87"/>
        <v>0</v>
      </c>
      <c r="BW183" s="214">
        <f t="shared" si="85"/>
        <v>0</v>
      </c>
      <c r="BX183" s="214">
        <f t="shared" si="85"/>
        <v>0</v>
      </c>
      <c r="BY183" s="214">
        <f t="shared" si="85"/>
        <v>0</v>
      </c>
      <c r="BZ183" s="214">
        <f t="shared" si="85"/>
        <v>0</v>
      </c>
      <c r="CA183" s="295">
        <f t="shared" si="71"/>
        <v>2.0002680534860589</v>
      </c>
    </row>
    <row r="184" spans="2:79" s="159" customFormat="1" x14ac:dyDescent="0.25">
      <c r="B184" s="257">
        <f t="shared" si="72"/>
        <v>164</v>
      </c>
      <c r="C184" s="255">
        <f t="shared" si="73"/>
        <v>50283</v>
      </c>
      <c r="D184" s="214">
        <f t="shared" si="83"/>
        <v>0.22056163173887988</v>
      </c>
      <c r="E184" s="214">
        <f t="shared" si="83"/>
        <v>7.4163482283373078E-2</v>
      </c>
      <c r="F184" s="214">
        <f t="shared" si="83"/>
        <v>0.10862548384563796</v>
      </c>
      <c r="G184" s="214">
        <f t="shared" si="83"/>
        <v>0</v>
      </c>
      <c r="H184" s="214">
        <f t="shared" si="83"/>
        <v>3.4380000000000001E-3</v>
      </c>
      <c r="I184" s="214">
        <f t="shared" si="83"/>
        <v>5.352E-3</v>
      </c>
      <c r="J184" s="214">
        <f t="shared" si="83"/>
        <v>5.7348E-3</v>
      </c>
      <c r="K184" s="214">
        <f t="shared" si="83"/>
        <v>5.9363999999999997E-3</v>
      </c>
      <c r="L184" s="214">
        <f t="shared" si="83"/>
        <v>3.9779999999999998E-3</v>
      </c>
      <c r="M184" s="214">
        <f t="shared" si="83"/>
        <v>4.9500000000000004E-3</v>
      </c>
      <c r="N184" s="214">
        <f t="shared" si="83"/>
        <v>4.50000036E-3</v>
      </c>
      <c r="O184" s="214">
        <f t="shared" si="81"/>
        <v>4.7340000000000004E-3</v>
      </c>
      <c r="P184" s="214">
        <f t="shared" si="81"/>
        <v>3.3600000000000001E-3</v>
      </c>
      <c r="Q184" s="214">
        <f t="shared" si="81"/>
        <v>1.9068000000000002E-2</v>
      </c>
      <c r="R184" s="214">
        <f t="shared" si="81"/>
        <v>9.0767999999999995E-3</v>
      </c>
      <c r="S184" s="214">
        <f t="shared" si="81"/>
        <v>1.82988E-2</v>
      </c>
      <c r="T184" s="214">
        <f t="shared" si="81"/>
        <v>1.0198199999999999E-2</v>
      </c>
      <c r="U184" s="214">
        <f t="shared" si="81"/>
        <v>1.1309100000000001E-2</v>
      </c>
      <c r="V184" s="214">
        <f t="shared" si="81"/>
        <v>3.0287999999999999E-3</v>
      </c>
      <c r="W184" s="214">
        <f t="shared" si="81"/>
        <v>3.1740000000000002E-3</v>
      </c>
      <c r="X184" s="214">
        <f t="shared" si="81"/>
        <v>3.1380000000000002E-3</v>
      </c>
      <c r="Y184" s="214">
        <f t="shared" si="81"/>
        <v>2.4510000000000001E-3</v>
      </c>
      <c r="Z184" s="214">
        <f t="shared" si="81"/>
        <v>5.2620000000000002E-3</v>
      </c>
      <c r="AA184" s="214">
        <f t="shared" si="81"/>
        <v>4.4999999999999997E-3</v>
      </c>
      <c r="AB184" s="214">
        <f t="shared" si="81"/>
        <v>4.5684000000000002E-3</v>
      </c>
      <c r="AC184" s="214">
        <f t="shared" si="86"/>
        <v>2.8080000000000002E-3</v>
      </c>
      <c r="AD184" s="214">
        <f t="shared" si="86"/>
        <v>1.5780000000000002E-3</v>
      </c>
      <c r="AE184" s="214">
        <f t="shared" si="86"/>
        <v>8.6698064911874984E-2</v>
      </c>
      <c r="AF184" s="214">
        <f t="shared" si="86"/>
        <v>6.77565450780616E-2</v>
      </c>
      <c r="AG184" s="214">
        <f t="shared" si="86"/>
        <v>6.7747913334664553E-2</v>
      </c>
      <c r="AH184" s="214">
        <f t="shared" si="86"/>
        <v>2.8860000000000005E-3</v>
      </c>
      <c r="AI184" s="214">
        <f t="shared" si="86"/>
        <v>0</v>
      </c>
      <c r="AJ184" s="214">
        <f t="shared" si="86"/>
        <v>4.0140000000000002E-3</v>
      </c>
      <c r="AK184" s="214">
        <f t="shared" si="86"/>
        <v>0</v>
      </c>
      <c r="AL184" s="214">
        <f t="shared" si="86"/>
        <v>3.4164E-3</v>
      </c>
      <c r="AM184" s="214">
        <f t="shared" si="84"/>
        <v>4.1580000000000002E-3</v>
      </c>
      <c r="AN184" s="214">
        <f t="shared" si="84"/>
        <v>7.3764E-3</v>
      </c>
      <c r="AO184" s="214">
        <f t="shared" si="84"/>
        <v>5.8246800000000005E-3</v>
      </c>
      <c r="AP184" s="214">
        <f t="shared" si="84"/>
        <v>9.3705280334952748E-2</v>
      </c>
      <c r="AQ184" s="214">
        <f t="shared" si="84"/>
        <v>0</v>
      </c>
      <c r="AR184" s="214">
        <f t="shared" si="84"/>
        <v>7.4271599999999995E-3</v>
      </c>
      <c r="AS184" s="214">
        <f t="shared" si="84"/>
        <v>3.5639999999999999E-3</v>
      </c>
      <c r="AT184" s="214">
        <f t="shared" si="84"/>
        <v>3.4619999999999998E-3</v>
      </c>
      <c r="AU184" s="214">
        <f t="shared" si="84"/>
        <v>6.7080000000000004E-3</v>
      </c>
      <c r="AV184" s="214">
        <f t="shared" si="84"/>
        <v>6.6600000000000001E-3</v>
      </c>
      <c r="AW184" s="214">
        <f t="shared" si="84"/>
        <v>8.4180000000000001E-3</v>
      </c>
      <c r="AX184" s="214">
        <f t="shared" si="84"/>
        <v>7.8708088248869934E-2</v>
      </c>
      <c r="AY184" s="214">
        <f t="shared" si="84"/>
        <v>1.1856E-2</v>
      </c>
      <c r="AZ184" s="214">
        <f t="shared" si="84"/>
        <v>1.2239999999999999E-2</v>
      </c>
      <c r="BA184" s="214">
        <f t="shared" si="82"/>
        <v>8.7474406810099964E-2</v>
      </c>
      <c r="BB184" s="214">
        <f t="shared" si="82"/>
        <v>0.13828404665942226</v>
      </c>
      <c r="BC184" s="214">
        <f t="shared" si="82"/>
        <v>3.9552595608369961E-2</v>
      </c>
      <c r="BD184" s="214">
        <f t="shared" si="82"/>
        <v>0.24858917886317539</v>
      </c>
      <c r="BE184" s="214">
        <f t="shared" si="82"/>
        <v>3.1716000000000005E-3</v>
      </c>
      <c r="BF184" s="214">
        <f t="shared" si="82"/>
        <v>1.8636E-2</v>
      </c>
      <c r="BG184" s="214">
        <f t="shared" si="82"/>
        <v>1.3846153846153847E-2</v>
      </c>
      <c r="BH184" s="214">
        <f t="shared" si="82"/>
        <v>2.3538000000000003E-2</v>
      </c>
      <c r="BI184" s="214">
        <f t="shared" si="82"/>
        <v>0</v>
      </c>
      <c r="BJ184" s="214">
        <f t="shared" si="82"/>
        <v>2.0712000000000001E-2</v>
      </c>
      <c r="BK184" s="214">
        <f t="shared" si="82"/>
        <v>9.6360000000000022E-3</v>
      </c>
      <c r="BL184" s="214">
        <f t="shared" si="87"/>
        <v>1.1201448960000001E-2</v>
      </c>
      <c r="BM184" s="214">
        <f t="shared" si="87"/>
        <v>9.6940376687343704E-2</v>
      </c>
      <c r="BN184" s="214">
        <f t="shared" si="87"/>
        <v>0.11938841591517854</v>
      </c>
      <c r="BO184" s="214">
        <f t="shared" si="87"/>
        <v>4.1778000000000003E-2</v>
      </c>
      <c r="BP184" s="214">
        <f t="shared" si="87"/>
        <v>2.9531999999999999E-2</v>
      </c>
      <c r="BQ184" s="214">
        <f t="shared" si="87"/>
        <v>4.1460000000000004E-2</v>
      </c>
      <c r="BR184" s="214">
        <f t="shared" si="87"/>
        <v>3.01084E-2</v>
      </c>
      <c r="BS184" s="214">
        <f t="shared" si="87"/>
        <v>0</v>
      </c>
      <c r="BT184" s="214">
        <f t="shared" si="87"/>
        <v>0</v>
      </c>
      <c r="BU184" s="214">
        <f t="shared" si="87"/>
        <v>0</v>
      </c>
      <c r="BV184" s="214">
        <f t="shared" si="87"/>
        <v>0</v>
      </c>
      <c r="BW184" s="214">
        <f t="shared" si="85"/>
        <v>0</v>
      </c>
      <c r="BX184" s="214">
        <f t="shared" si="85"/>
        <v>0</v>
      </c>
      <c r="BY184" s="214">
        <f t="shared" si="85"/>
        <v>0</v>
      </c>
      <c r="BZ184" s="214">
        <f t="shared" si="85"/>
        <v>0</v>
      </c>
      <c r="CA184" s="295">
        <f t="shared" si="71"/>
        <v>2.0002680534860589</v>
      </c>
    </row>
    <row r="185" spans="2:79" s="159" customFormat="1" x14ac:dyDescent="0.25">
      <c r="B185" s="257">
        <f t="shared" si="72"/>
        <v>165</v>
      </c>
      <c r="C185" s="255">
        <f t="shared" si="73"/>
        <v>50313</v>
      </c>
      <c r="D185" s="214">
        <f t="shared" si="83"/>
        <v>0.22056163173887988</v>
      </c>
      <c r="E185" s="214">
        <f t="shared" si="83"/>
        <v>7.4163482283373078E-2</v>
      </c>
      <c r="F185" s="214">
        <f t="shared" si="83"/>
        <v>0.10862548384563796</v>
      </c>
      <c r="G185" s="214">
        <f t="shared" si="83"/>
        <v>0</v>
      </c>
      <c r="H185" s="214">
        <f t="shared" si="83"/>
        <v>3.4380000000000001E-3</v>
      </c>
      <c r="I185" s="214">
        <f t="shared" si="83"/>
        <v>5.352E-3</v>
      </c>
      <c r="J185" s="214">
        <f t="shared" si="83"/>
        <v>5.7348E-3</v>
      </c>
      <c r="K185" s="214">
        <f t="shared" si="83"/>
        <v>5.9363999999999997E-3</v>
      </c>
      <c r="L185" s="214">
        <f t="shared" si="83"/>
        <v>3.9779999999999998E-3</v>
      </c>
      <c r="M185" s="214">
        <f t="shared" si="83"/>
        <v>4.9500000000000004E-3</v>
      </c>
      <c r="N185" s="214">
        <f t="shared" si="83"/>
        <v>4.50000036E-3</v>
      </c>
      <c r="O185" s="214">
        <f t="shared" si="83"/>
        <v>4.7340000000000004E-3</v>
      </c>
      <c r="P185" s="214">
        <f t="shared" si="83"/>
        <v>3.3600000000000001E-3</v>
      </c>
      <c r="Q185" s="214">
        <f t="shared" si="83"/>
        <v>1.9068000000000002E-2</v>
      </c>
      <c r="R185" s="214">
        <f t="shared" si="83"/>
        <v>9.0767999999999995E-3</v>
      </c>
      <c r="S185" s="214">
        <f t="shared" si="83"/>
        <v>1.82988E-2</v>
      </c>
      <c r="T185" s="214">
        <f t="shared" ref="T185:AB185" si="88">IF(AND(MONTH($C185)-MONTH(T$5)=0,MOD((YEAR(T$5)-YEAR($C185)),3)=0),T184*(1+T$15),T184)</f>
        <v>1.0198199999999999E-2</v>
      </c>
      <c r="U185" s="214">
        <f t="shared" si="88"/>
        <v>1.1309100000000001E-2</v>
      </c>
      <c r="V185" s="214">
        <f t="shared" si="88"/>
        <v>3.0287999999999999E-3</v>
      </c>
      <c r="W185" s="214">
        <f t="shared" si="88"/>
        <v>3.1740000000000002E-3</v>
      </c>
      <c r="X185" s="214">
        <f t="shared" si="88"/>
        <v>3.1380000000000002E-3</v>
      </c>
      <c r="Y185" s="214">
        <f t="shared" si="88"/>
        <v>2.4510000000000001E-3</v>
      </c>
      <c r="Z185" s="214">
        <f t="shared" si="88"/>
        <v>5.2620000000000002E-3</v>
      </c>
      <c r="AA185" s="214">
        <f t="shared" si="88"/>
        <v>4.4999999999999997E-3</v>
      </c>
      <c r="AB185" s="214">
        <f t="shared" si="88"/>
        <v>4.5684000000000002E-3</v>
      </c>
      <c r="AC185" s="214">
        <f t="shared" si="86"/>
        <v>2.8080000000000002E-3</v>
      </c>
      <c r="AD185" s="214">
        <f t="shared" si="86"/>
        <v>1.5780000000000002E-3</v>
      </c>
      <c r="AE185" s="214">
        <f t="shared" si="86"/>
        <v>8.6698064911874984E-2</v>
      </c>
      <c r="AF185" s="214">
        <f t="shared" si="86"/>
        <v>6.77565450780616E-2</v>
      </c>
      <c r="AG185" s="214">
        <f t="shared" si="86"/>
        <v>6.7747913334664553E-2</v>
      </c>
      <c r="AH185" s="214">
        <f t="shared" si="86"/>
        <v>2.8860000000000005E-3</v>
      </c>
      <c r="AI185" s="214">
        <f t="shared" si="86"/>
        <v>0</v>
      </c>
      <c r="AJ185" s="214">
        <f t="shared" si="86"/>
        <v>4.0140000000000002E-3</v>
      </c>
      <c r="AK185" s="214">
        <f t="shared" si="86"/>
        <v>0</v>
      </c>
      <c r="AL185" s="214">
        <f t="shared" si="86"/>
        <v>3.4164E-3</v>
      </c>
      <c r="AM185" s="214">
        <f t="shared" si="84"/>
        <v>4.1580000000000002E-3</v>
      </c>
      <c r="AN185" s="214">
        <f t="shared" si="84"/>
        <v>7.3764E-3</v>
      </c>
      <c r="AO185" s="214">
        <f t="shared" si="84"/>
        <v>5.8246800000000005E-3</v>
      </c>
      <c r="AP185" s="214">
        <f t="shared" si="84"/>
        <v>9.3705280334952748E-2</v>
      </c>
      <c r="AQ185" s="214">
        <f t="shared" si="84"/>
        <v>0</v>
      </c>
      <c r="AR185" s="214">
        <f t="shared" si="84"/>
        <v>7.4271599999999995E-3</v>
      </c>
      <c r="AS185" s="214">
        <f t="shared" si="84"/>
        <v>3.5639999999999999E-3</v>
      </c>
      <c r="AT185" s="214">
        <f t="shared" si="84"/>
        <v>3.4619999999999998E-3</v>
      </c>
      <c r="AU185" s="214">
        <f t="shared" si="84"/>
        <v>6.7080000000000004E-3</v>
      </c>
      <c r="AV185" s="214">
        <f t="shared" si="84"/>
        <v>6.6600000000000001E-3</v>
      </c>
      <c r="AW185" s="214">
        <f t="shared" si="84"/>
        <v>8.4180000000000001E-3</v>
      </c>
      <c r="AX185" s="214">
        <f t="shared" si="84"/>
        <v>7.8708088248869934E-2</v>
      </c>
      <c r="AY185" s="214">
        <f t="shared" si="84"/>
        <v>1.1856E-2</v>
      </c>
      <c r="AZ185" s="214">
        <f t="shared" si="84"/>
        <v>1.2239999999999999E-2</v>
      </c>
      <c r="BA185" s="214">
        <f t="shared" ref="BA185:BP200" si="89">IF(AND(MONTH($C185)-MONTH(BA$5)=0,MOD((YEAR(BA$5)-YEAR($C185)),3)=0),BA184*(1+BA$15),BA184)</f>
        <v>8.7474406810099964E-2</v>
      </c>
      <c r="BB185" s="214">
        <f t="shared" si="89"/>
        <v>0.13828404665942226</v>
      </c>
      <c r="BC185" s="214">
        <f t="shared" si="89"/>
        <v>3.9552595608369961E-2</v>
      </c>
      <c r="BD185" s="214">
        <f t="shared" si="89"/>
        <v>0.24858917886317539</v>
      </c>
      <c r="BE185" s="214">
        <f t="shared" si="89"/>
        <v>3.1716000000000005E-3</v>
      </c>
      <c r="BF185" s="214">
        <f t="shared" si="89"/>
        <v>1.8636E-2</v>
      </c>
      <c r="BG185" s="214">
        <f t="shared" si="89"/>
        <v>1.3846153846153847E-2</v>
      </c>
      <c r="BH185" s="214">
        <f t="shared" si="89"/>
        <v>2.3538000000000003E-2</v>
      </c>
      <c r="BI185" s="214">
        <f t="shared" si="89"/>
        <v>0</v>
      </c>
      <c r="BJ185" s="214">
        <f t="shared" si="89"/>
        <v>2.0712000000000001E-2</v>
      </c>
      <c r="BK185" s="214">
        <f t="shared" si="89"/>
        <v>9.6360000000000022E-3</v>
      </c>
      <c r="BL185" s="214">
        <f t="shared" si="87"/>
        <v>1.1201448960000001E-2</v>
      </c>
      <c r="BM185" s="214">
        <f t="shared" si="87"/>
        <v>9.6940376687343704E-2</v>
      </c>
      <c r="BN185" s="214">
        <f t="shared" si="87"/>
        <v>0.11938841591517854</v>
      </c>
      <c r="BO185" s="214">
        <f t="shared" si="87"/>
        <v>4.1778000000000003E-2</v>
      </c>
      <c r="BP185" s="214">
        <f t="shared" si="87"/>
        <v>2.9531999999999999E-2</v>
      </c>
      <c r="BQ185" s="214">
        <f t="shared" si="87"/>
        <v>4.1460000000000004E-2</v>
      </c>
      <c r="BR185" s="214">
        <f t="shared" si="87"/>
        <v>3.01084E-2</v>
      </c>
      <c r="BS185" s="214">
        <f t="shared" si="87"/>
        <v>0</v>
      </c>
      <c r="BT185" s="214">
        <f t="shared" si="87"/>
        <v>0</v>
      </c>
      <c r="BU185" s="214">
        <f t="shared" si="87"/>
        <v>0</v>
      </c>
      <c r="BV185" s="214">
        <f t="shared" si="87"/>
        <v>0</v>
      </c>
      <c r="BW185" s="214">
        <f t="shared" si="85"/>
        <v>0</v>
      </c>
      <c r="BX185" s="214">
        <f t="shared" si="85"/>
        <v>0</v>
      </c>
      <c r="BY185" s="214">
        <f t="shared" si="85"/>
        <v>0</v>
      </c>
      <c r="BZ185" s="214">
        <f t="shared" si="85"/>
        <v>0</v>
      </c>
      <c r="CA185" s="295">
        <f t="shared" si="71"/>
        <v>2.0002680534860589</v>
      </c>
    </row>
    <row r="186" spans="2:79" s="159" customFormat="1" x14ac:dyDescent="0.25">
      <c r="B186" s="257">
        <f t="shared" si="72"/>
        <v>166</v>
      </c>
      <c r="C186" s="255">
        <f t="shared" si="73"/>
        <v>50344</v>
      </c>
      <c r="D186" s="214">
        <f t="shared" ref="D186:AD195" si="90">IF(AND(MONTH($C186)-MONTH(D$5)=0,MOD((YEAR(D$5)-YEAR($C186)),3)=0),D185*(1+D$15),D185)</f>
        <v>0.22056163173887988</v>
      </c>
      <c r="E186" s="214">
        <f t="shared" si="90"/>
        <v>7.4163482283373078E-2</v>
      </c>
      <c r="F186" s="214">
        <f t="shared" si="90"/>
        <v>0.10862548384563796</v>
      </c>
      <c r="G186" s="214">
        <f t="shared" si="90"/>
        <v>0</v>
      </c>
      <c r="H186" s="214">
        <f t="shared" si="90"/>
        <v>3.4380000000000001E-3</v>
      </c>
      <c r="I186" s="214">
        <f t="shared" si="90"/>
        <v>5.352E-3</v>
      </c>
      <c r="J186" s="214">
        <f t="shared" si="90"/>
        <v>5.7348E-3</v>
      </c>
      <c r="K186" s="214">
        <f t="shared" si="90"/>
        <v>5.9363999999999997E-3</v>
      </c>
      <c r="L186" s="214">
        <f t="shared" si="90"/>
        <v>3.9779999999999998E-3</v>
      </c>
      <c r="M186" s="214">
        <f t="shared" si="90"/>
        <v>4.9500000000000004E-3</v>
      </c>
      <c r="N186" s="214">
        <f t="shared" si="90"/>
        <v>4.50000036E-3</v>
      </c>
      <c r="O186" s="214">
        <f t="shared" si="90"/>
        <v>4.7340000000000004E-3</v>
      </c>
      <c r="P186" s="214">
        <f t="shared" si="90"/>
        <v>3.3600000000000001E-3</v>
      </c>
      <c r="Q186" s="214">
        <f t="shared" si="90"/>
        <v>1.9068000000000002E-2</v>
      </c>
      <c r="R186" s="214">
        <f t="shared" si="90"/>
        <v>9.0767999999999995E-3</v>
      </c>
      <c r="S186" s="214">
        <f t="shared" si="90"/>
        <v>1.82988E-2</v>
      </c>
      <c r="T186" s="214">
        <f t="shared" si="90"/>
        <v>1.0198199999999999E-2</v>
      </c>
      <c r="U186" s="214">
        <f t="shared" si="90"/>
        <v>1.1309100000000001E-2</v>
      </c>
      <c r="V186" s="214">
        <f t="shared" si="90"/>
        <v>3.0287999999999999E-3</v>
      </c>
      <c r="W186" s="214">
        <f t="shared" si="90"/>
        <v>3.1740000000000002E-3</v>
      </c>
      <c r="X186" s="214">
        <f t="shared" si="90"/>
        <v>3.1380000000000002E-3</v>
      </c>
      <c r="Y186" s="214">
        <f t="shared" si="90"/>
        <v>2.4510000000000001E-3</v>
      </c>
      <c r="Z186" s="214">
        <f t="shared" si="90"/>
        <v>5.2620000000000002E-3</v>
      </c>
      <c r="AA186" s="214">
        <f t="shared" si="90"/>
        <v>4.4999999999999997E-3</v>
      </c>
      <c r="AB186" s="214">
        <f t="shared" si="90"/>
        <v>4.5684000000000002E-3</v>
      </c>
      <c r="AC186" s="214">
        <f t="shared" si="90"/>
        <v>2.8080000000000002E-3</v>
      </c>
      <c r="AD186" s="214">
        <f t="shared" si="90"/>
        <v>1.5780000000000002E-3</v>
      </c>
      <c r="AE186" s="214">
        <f t="shared" si="86"/>
        <v>8.6698064911874984E-2</v>
      </c>
      <c r="AF186" s="214">
        <f t="shared" si="86"/>
        <v>6.77565450780616E-2</v>
      </c>
      <c r="AG186" s="214">
        <f t="shared" si="86"/>
        <v>6.7747913334664553E-2</v>
      </c>
      <c r="AH186" s="214">
        <f t="shared" si="86"/>
        <v>2.8860000000000005E-3</v>
      </c>
      <c r="AI186" s="214">
        <f t="shared" si="86"/>
        <v>0</v>
      </c>
      <c r="AJ186" s="214">
        <f t="shared" si="86"/>
        <v>4.0140000000000002E-3</v>
      </c>
      <c r="AK186" s="214">
        <f t="shared" si="86"/>
        <v>0</v>
      </c>
      <c r="AL186" s="214">
        <f t="shared" si="86"/>
        <v>3.4164E-3</v>
      </c>
      <c r="AM186" s="214">
        <f t="shared" si="86"/>
        <v>4.1580000000000002E-3</v>
      </c>
      <c r="AN186" s="214">
        <f t="shared" si="86"/>
        <v>7.3764E-3</v>
      </c>
      <c r="AO186" s="214">
        <f t="shared" si="86"/>
        <v>5.8246800000000005E-3</v>
      </c>
      <c r="AP186" s="214">
        <f t="shared" si="86"/>
        <v>9.3705280334952748E-2</v>
      </c>
      <c r="AQ186" s="214">
        <f t="shared" si="86"/>
        <v>0</v>
      </c>
      <c r="AR186" s="214">
        <f t="shared" si="86"/>
        <v>7.4271599999999995E-3</v>
      </c>
      <c r="AS186" s="214">
        <f t="shared" ref="AL186:BB200" si="91">IF(AND(MONTH($C186)-MONTH(AS$5)=0,MOD((YEAR(AS$5)-YEAR($C186)),3)=0),AS185*(1+AS$15),AS185)</f>
        <v>3.5639999999999999E-3</v>
      </c>
      <c r="AT186" s="214">
        <f t="shared" si="91"/>
        <v>3.4619999999999998E-3</v>
      </c>
      <c r="AU186" s="214">
        <f t="shared" si="91"/>
        <v>6.7080000000000004E-3</v>
      </c>
      <c r="AV186" s="214">
        <f t="shared" si="91"/>
        <v>6.6600000000000001E-3</v>
      </c>
      <c r="AW186" s="214">
        <f t="shared" si="91"/>
        <v>8.4180000000000001E-3</v>
      </c>
      <c r="AX186" s="214">
        <f t="shared" si="91"/>
        <v>7.8708088248869934E-2</v>
      </c>
      <c r="AY186" s="214">
        <f t="shared" si="91"/>
        <v>1.1856E-2</v>
      </c>
      <c r="AZ186" s="214">
        <f t="shared" si="91"/>
        <v>1.2239999999999999E-2</v>
      </c>
      <c r="BA186" s="214">
        <f t="shared" si="91"/>
        <v>8.7474406810099964E-2</v>
      </c>
      <c r="BB186" s="214">
        <f t="shared" si="91"/>
        <v>0.13828404665942226</v>
      </c>
      <c r="BC186" s="214">
        <f t="shared" si="89"/>
        <v>3.9552595608369961E-2</v>
      </c>
      <c r="BD186" s="214">
        <f t="shared" si="89"/>
        <v>0.24858917886317539</v>
      </c>
      <c r="BE186" s="214">
        <f t="shared" si="89"/>
        <v>3.1716000000000005E-3</v>
      </c>
      <c r="BF186" s="214">
        <f t="shared" si="89"/>
        <v>1.8636E-2</v>
      </c>
      <c r="BG186" s="214">
        <f t="shared" si="89"/>
        <v>1.3846153846153847E-2</v>
      </c>
      <c r="BH186" s="214">
        <f t="shared" si="89"/>
        <v>2.3538000000000003E-2</v>
      </c>
      <c r="BI186" s="214">
        <f t="shared" si="89"/>
        <v>0</v>
      </c>
      <c r="BJ186" s="214">
        <f t="shared" si="89"/>
        <v>2.0712000000000001E-2</v>
      </c>
      <c r="BK186" s="214">
        <f t="shared" si="89"/>
        <v>9.6360000000000022E-3</v>
      </c>
      <c r="BL186" s="214">
        <f t="shared" si="87"/>
        <v>1.1201448960000001E-2</v>
      </c>
      <c r="BM186" s="214">
        <f t="shared" si="87"/>
        <v>9.6940376687343704E-2</v>
      </c>
      <c r="BN186" s="214">
        <f t="shared" si="87"/>
        <v>0.11938841591517854</v>
      </c>
      <c r="BO186" s="214">
        <f t="shared" si="87"/>
        <v>4.1778000000000003E-2</v>
      </c>
      <c r="BP186" s="214">
        <f t="shared" si="87"/>
        <v>2.9531999999999999E-2</v>
      </c>
      <c r="BQ186" s="214">
        <f t="shared" si="87"/>
        <v>4.1460000000000004E-2</v>
      </c>
      <c r="BR186" s="214">
        <f t="shared" si="87"/>
        <v>3.01084E-2</v>
      </c>
      <c r="BS186" s="214">
        <f t="shared" si="87"/>
        <v>0</v>
      </c>
      <c r="BT186" s="214">
        <f t="shared" si="87"/>
        <v>0</v>
      </c>
      <c r="BU186" s="214">
        <f t="shared" si="87"/>
        <v>0</v>
      </c>
      <c r="BV186" s="214">
        <f t="shared" si="87"/>
        <v>0</v>
      </c>
      <c r="BW186" s="214">
        <f t="shared" si="87"/>
        <v>0</v>
      </c>
      <c r="BX186" s="214">
        <f t="shared" si="87"/>
        <v>0</v>
      </c>
      <c r="BY186" s="214">
        <f t="shared" si="87"/>
        <v>0</v>
      </c>
      <c r="BZ186" s="214">
        <f t="shared" si="87"/>
        <v>0</v>
      </c>
      <c r="CA186" s="295">
        <f t="shared" si="71"/>
        <v>2.0002680534860589</v>
      </c>
    </row>
    <row r="187" spans="2:79" s="159" customFormat="1" x14ac:dyDescent="0.25">
      <c r="B187" s="257">
        <f t="shared" si="72"/>
        <v>167</v>
      </c>
      <c r="C187" s="255">
        <f t="shared" si="73"/>
        <v>50374</v>
      </c>
      <c r="D187" s="214">
        <f t="shared" si="90"/>
        <v>0.22056163173887988</v>
      </c>
      <c r="E187" s="214">
        <f t="shared" si="90"/>
        <v>7.4163482283373078E-2</v>
      </c>
      <c r="F187" s="214">
        <f t="shared" si="90"/>
        <v>0.10862548384563796</v>
      </c>
      <c r="G187" s="214">
        <f t="shared" si="90"/>
        <v>0</v>
      </c>
      <c r="H187" s="214">
        <f t="shared" si="90"/>
        <v>3.4380000000000001E-3</v>
      </c>
      <c r="I187" s="214">
        <f t="shared" si="90"/>
        <v>5.352E-3</v>
      </c>
      <c r="J187" s="214">
        <f t="shared" si="90"/>
        <v>5.7348E-3</v>
      </c>
      <c r="K187" s="214">
        <f t="shared" si="90"/>
        <v>5.9363999999999997E-3</v>
      </c>
      <c r="L187" s="214">
        <f t="shared" si="90"/>
        <v>3.9779999999999998E-3</v>
      </c>
      <c r="M187" s="214">
        <f t="shared" si="90"/>
        <v>4.9500000000000004E-3</v>
      </c>
      <c r="N187" s="214">
        <f t="shared" si="90"/>
        <v>4.50000036E-3</v>
      </c>
      <c r="O187" s="214">
        <f t="shared" si="90"/>
        <v>4.7340000000000004E-3</v>
      </c>
      <c r="P187" s="214">
        <f t="shared" si="90"/>
        <v>3.3600000000000001E-3</v>
      </c>
      <c r="Q187" s="214">
        <f t="shared" si="90"/>
        <v>1.9068000000000002E-2</v>
      </c>
      <c r="R187" s="214">
        <f t="shared" si="90"/>
        <v>9.0767999999999995E-3</v>
      </c>
      <c r="S187" s="214">
        <f t="shared" si="90"/>
        <v>1.82988E-2</v>
      </c>
      <c r="T187" s="214">
        <f t="shared" si="90"/>
        <v>1.0198199999999999E-2</v>
      </c>
      <c r="U187" s="214">
        <f t="shared" si="90"/>
        <v>1.1309100000000001E-2</v>
      </c>
      <c r="V187" s="214">
        <f t="shared" si="90"/>
        <v>3.0287999999999999E-3</v>
      </c>
      <c r="W187" s="214">
        <f t="shared" si="90"/>
        <v>3.1740000000000002E-3</v>
      </c>
      <c r="X187" s="214">
        <f t="shared" si="90"/>
        <v>3.1380000000000002E-3</v>
      </c>
      <c r="Y187" s="214">
        <f t="shared" si="90"/>
        <v>2.4510000000000001E-3</v>
      </c>
      <c r="Z187" s="214">
        <f t="shared" si="90"/>
        <v>5.2620000000000002E-3</v>
      </c>
      <c r="AA187" s="214">
        <f t="shared" si="90"/>
        <v>4.4999999999999997E-3</v>
      </c>
      <c r="AB187" s="214">
        <f t="shared" si="90"/>
        <v>4.5684000000000002E-3</v>
      </c>
      <c r="AC187" s="214">
        <f t="shared" si="90"/>
        <v>2.8080000000000002E-3</v>
      </c>
      <c r="AD187" s="214">
        <f t="shared" si="90"/>
        <v>1.5780000000000002E-3</v>
      </c>
      <c r="AE187" s="214">
        <f t="shared" si="86"/>
        <v>8.6698064911874984E-2</v>
      </c>
      <c r="AF187" s="214">
        <f t="shared" si="86"/>
        <v>6.77565450780616E-2</v>
      </c>
      <c r="AG187" s="214">
        <f t="shared" si="86"/>
        <v>6.7747913334664553E-2</v>
      </c>
      <c r="AH187" s="214">
        <f t="shared" si="86"/>
        <v>2.8860000000000005E-3</v>
      </c>
      <c r="AI187" s="214">
        <f t="shared" si="86"/>
        <v>0</v>
      </c>
      <c r="AJ187" s="214">
        <f t="shared" si="86"/>
        <v>4.0140000000000002E-3</v>
      </c>
      <c r="AK187" s="214">
        <f t="shared" si="86"/>
        <v>0</v>
      </c>
      <c r="AL187" s="214">
        <f t="shared" si="91"/>
        <v>3.4164E-3</v>
      </c>
      <c r="AM187" s="214">
        <f t="shared" si="91"/>
        <v>4.1580000000000002E-3</v>
      </c>
      <c r="AN187" s="214">
        <f t="shared" si="91"/>
        <v>7.3764E-3</v>
      </c>
      <c r="AO187" s="214">
        <f t="shared" si="91"/>
        <v>5.8246800000000005E-3</v>
      </c>
      <c r="AP187" s="214">
        <f t="shared" si="91"/>
        <v>9.3705280334952748E-2</v>
      </c>
      <c r="AQ187" s="214">
        <f t="shared" si="91"/>
        <v>0</v>
      </c>
      <c r="AR187" s="214">
        <f t="shared" si="91"/>
        <v>7.4271599999999995E-3</v>
      </c>
      <c r="AS187" s="214">
        <f t="shared" si="91"/>
        <v>3.5639999999999999E-3</v>
      </c>
      <c r="AT187" s="214">
        <f t="shared" si="91"/>
        <v>3.4619999999999998E-3</v>
      </c>
      <c r="AU187" s="214">
        <f t="shared" si="91"/>
        <v>6.7080000000000004E-3</v>
      </c>
      <c r="AV187" s="214">
        <f t="shared" si="91"/>
        <v>6.6600000000000001E-3</v>
      </c>
      <c r="AW187" s="214">
        <f t="shared" si="91"/>
        <v>8.4180000000000001E-3</v>
      </c>
      <c r="AX187" s="214">
        <f t="shared" si="91"/>
        <v>7.8708088248869934E-2</v>
      </c>
      <c r="AY187" s="214">
        <f t="shared" si="91"/>
        <v>1.1856E-2</v>
      </c>
      <c r="AZ187" s="214">
        <f t="shared" si="91"/>
        <v>1.2239999999999999E-2</v>
      </c>
      <c r="BA187" s="214">
        <f t="shared" si="91"/>
        <v>8.7474406810099964E-2</v>
      </c>
      <c r="BB187" s="214">
        <f t="shared" si="91"/>
        <v>0.13828404665942226</v>
      </c>
      <c r="BC187" s="214">
        <f t="shared" si="89"/>
        <v>3.9552595608369961E-2</v>
      </c>
      <c r="BD187" s="214">
        <f t="shared" si="89"/>
        <v>0.24858917886317539</v>
      </c>
      <c r="BE187" s="214">
        <f t="shared" si="89"/>
        <v>3.1716000000000005E-3</v>
      </c>
      <c r="BF187" s="214">
        <f t="shared" si="89"/>
        <v>1.8636E-2</v>
      </c>
      <c r="BG187" s="214">
        <f t="shared" si="89"/>
        <v>1.3846153846153847E-2</v>
      </c>
      <c r="BH187" s="214">
        <f t="shared" si="89"/>
        <v>2.3538000000000003E-2</v>
      </c>
      <c r="BI187" s="214">
        <f t="shared" si="89"/>
        <v>0</v>
      </c>
      <c r="BJ187" s="214">
        <f t="shared" si="89"/>
        <v>2.0712000000000001E-2</v>
      </c>
      <c r="BK187" s="214">
        <f t="shared" si="89"/>
        <v>9.6360000000000022E-3</v>
      </c>
      <c r="BL187" s="214">
        <f t="shared" si="87"/>
        <v>1.1201448960000001E-2</v>
      </c>
      <c r="BM187" s="214">
        <f t="shared" si="87"/>
        <v>9.6940376687343704E-2</v>
      </c>
      <c r="BN187" s="214">
        <f t="shared" si="87"/>
        <v>0.11938841591517854</v>
      </c>
      <c r="BO187" s="214">
        <f t="shared" si="87"/>
        <v>4.1778000000000003E-2</v>
      </c>
      <c r="BP187" s="214">
        <f t="shared" si="87"/>
        <v>2.9531999999999999E-2</v>
      </c>
      <c r="BQ187" s="214">
        <f t="shared" si="87"/>
        <v>4.1460000000000004E-2</v>
      </c>
      <c r="BR187" s="214">
        <f t="shared" si="87"/>
        <v>3.01084E-2</v>
      </c>
      <c r="BS187" s="214">
        <f t="shared" si="87"/>
        <v>0</v>
      </c>
      <c r="BT187" s="214">
        <f t="shared" si="87"/>
        <v>0</v>
      </c>
      <c r="BU187" s="214">
        <f t="shared" si="87"/>
        <v>0</v>
      </c>
      <c r="BV187" s="214">
        <f t="shared" si="87"/>
        <v>0</v>
      </c>
      <c r="BW187" s="214">
        <f t="shared" si="87"/>
        <v>0</v>
      </c>
      <c r="BX187" s="214">
        <f t="shared" si="87"/>
        <v>0</v>
      </c>
      <c r="BY187" s="214">
        <f t="shared" si="87"/>
        <v>0</v>
      </c>
      <c r="BZ187" s="214">
        <f t="shared" si="87"/>
        <v>0</v>
      </c>
      <c r="CA187" s="295">
        <f t="shared" si="71"/>
        <v>2.0002680534860589</v>
      </c>
    </row>
    <row r="188" spans="2:79" s="159" customFormat="1" x14ac:dyDescent="0.25">
      <c r="B188" s="257">
        <f t="shared" si="72"/>
        <v>168</v>
      </c>
      <c r="C188" s="255">
        <f t="shared" si="73"/>
        <v>50405</v>
      </c>
      <c r="D188" s="214">
        <f t="shared" si="90"/>
        <v>0.22056163173887988</v>
      </c>
      <c r="E188" s="214">
        <f t="shared" si="90"/>
        <v>7.4163482283373078E-2</v>
      </c>
      <c r="F188" s="214">
        <f t="shared" si="90"/>
        <v>0.10862548384563796</v>
      </c>
      <c r="G188" s="214">
        <f t="shared" si="90"/>
        <v>0</v>
      </c>
      <c r="H188" s="214">
        <f t="shared" si="90"/>
        <v>3.4380000000000001E-3</v>
      </c>
      <c r="I188" s="214">
        <f t="shared" si="90"/>
        <v>5.352E-3</v>
      </c>
      <c r="J188" s="214">
        <f t="shared" si="90"/>
        <v>5.7348E-3</v>
      </c>
      <c r="K188" s="214">
        <f t="shared" si="90"/>
        <v>5.9363999999999997E-3</v>
      </c>
      <c r="L188" s="214">
        <f t="shared" si="90"/>
        <v>3.9779999999999998E-3</v>
      </c>
      <c r="M188" s="214">
        <f t="shared" si="90"/>
        <v>4.9500000000000004E-3</v>
      </c>
      <c r="N188" s="214">
        <f t="shared" si="90"/>
        <v>4.50000036E-3</v>
      </c>
      <c r="O188" s="214">
        <f t="shared" si="90"/>
        <v>4.7340000000000004E-3</v>
      </c>
      <c r="P188" s="214">
        <f t="shared" si="90"/>
        <v>3.3600000000000001E-3</v>
      </c>
      <c r="Q188" s="214">
        <f t="shared" si="90"/>
        <v>1.9068000000000002E-2</v>
      </c>
      <c r="R188" s="214">
        <f t="shared" si="90"/>
        <v>9.0767999999999995E-3</v>
      </c>
      <c r="S188" s="214">
        <f t="shared" si="90"/>
        <v>1.82988E-2</v>
      </c>
      <c r="T188" s="214">
        <f t="shared" si="90"/>
        <v>1.0198199999999999E-2</v>
      </c>
      <c r="U188" s="214">
        <f t="shared" si="90"/>
        <v>1.1309100000000001E-2</v>
      </c>
      <c r="V188" s="214">
        <f t="shared" si="90"/>
        <v>3.0287999999999999E-3</v>
      </c>
      <c r="W188" s="214">
        <f t="shared" si="90"/>
        <v>3.1740000000000002E-3</v>
      </c>
      <c r="X188" s="214">
        <f t="shared" si="90"/>
        <v>3.1380000000000002E-3</v>
      </c>
      <c r="Y188" s="214">
        <f t="shared" si="90"/>
        <v>2.4510000000000001E-3</v>
      </c>
      <c r="Z188" s="214">
        <f t="shared" si="90"/>
        <v>5.2620000000000002E-3</v>
      </c>
      <c r="AA188" s="214">
        <f t="shared" si="90"/>
        <v>4.4999999999999997E-3</v>
      </c>
      <c r="AB188" s="214">
        <f t="shared" si="90"/>
        <v>4.5684000000000002E-3</v>
      </c>
      <c r="AC188" s="214">
        <f t="shared" si="90"/>
        <v>2.8080000000000002E-3</v>
      </c>
      <c r="AD188" s="214">
        <f t="shared" si="90"/>
        <v>1.5780000000000002E-3</v>
      </c>
      <c r="AE188" s="214">
        <f t="shared" si="86"/>
        <v>8.6698064911874984E-2</v>
      </c>
      <c r="AF188" s="214">
        <f t="shared" si="86"/>
        <v>6.77565450780616E-2</v>
      </c>
      <c r="AG188" s="214">
        <f t="shared" si="86"/>
        <v>6.7747913334664553E-2</v>
      </c>
      <c r="AH188" s="214">
        <f t="shared" si="86"/>
        <v>2.8860000000000005E-3</v>
      </c>
      <c r="AI188" s="214">
        <f t="shared" si="86"/>
        <v>0</v>
      </c>
      <c r="AJ188" s="214">
        <f t="shared" si="86"/>
        <v>4.0140000000000002E-3</v>
      </c>
      <c r="AK188" s="214">
        <f t="shared" si="86"/>
        <v>0</v>
      </c>
      <c r="AL188" s="214">
        <f t="shared" si="91"/>
        <v>3.4164E-3</v>
      </c>
      <c r="AM188" s="214">
        <f t="shared" si="91"/>
        <v>4.1580000000000002E-3</v>
      </c>
      <c r="AN188" s="214">
        <f t="shared" si="91"/>
        <v>7.3764E-3</v>
      </c>
      <c r="AO188" s="214">
        <f t="shared" si="91"/>
        <v>5.8246800000000005E-3</v>
      </c>
      <c r="AP188" s="214">
        <f t="shared" si="91"/>
        <v>9.3705280334952748E-2</v>
      </c>
      <c r="AQ188" s="214">
        <f t="shared" si="91"/>
        <v>0</v>
      </c>
      <c r="AR188" s="214">
        <f t="shared" si="91"/>
        <v>7.4271599999999995E-3</v>
      </c>
      <c r="AS188" s="214">
        <f t="shared" si="91"/>
        <v>3.5639999999999999E-3</v>
      </c>
      <c r="AT188" s="214">
        <f t="shared" si="91"/>
        <v>3.4619999999999998E-3</v>
      </c>
      <c r="AU188" s="214">
        <f t="shared" si="91"/>
        <v>6.7080000000000004E-3</v>
      </c>
      <c r="AV188" s="214">
        <f t="shared" si="91"/>
        <v>6.6600000000000001E-3</v>
      </c>
      <c r="AW188" s="214">
        <f t="shared" si="91"/>
        <v>8.4180000000000001E-3</v>
      </c>
      <c r="AX188" s="214">
        <f t="shared" si="91"/>
        <v>7.8708088248869934E-2</v>
      </c>
      <c r="AY188" s="214">
        <f t="shared" si="91"/>
        <v>1.1856E-2</v>
      </c>
      <c r="AZ188" s="214">
        <f t="shared" si="91"/>
        <v>1.2239999999999999E-2</v>
      </c>
      <c r="BA188" s="214">
        <f t="shared" si="91"/>
        <v>8.7474406810099964E-2</v>
      </c>
      <c r="BB188" s="214">
        <f t="shared" si="91"/>
        <v>0.13828404665942226</v>
      </c>
      <c r="BC188" s="214">
        <f t="shared" si="89"/>
        <v>3.9552595608369961E-2</v>
      </c>
      <c r="BD188" s="214">
        <f t="shared" si="89"/>
        <v>0.24858917886317539</v>
      </c>
      <c r="BE188" s="214">
        <f t="shared" si="89"/>
        <v>3.1716000000000005E-3</v>
      </c>
      <c r="BF188" s="214">
        <f t="shared" si="89"/>
        <v>1.8636E-2</v>
      </c>
      <c r="BG188" s="214">
        <f t="shared" si="89"/>
        <v>1.3846153846153847E-2</v>
      </c>
      <c r="BH188" s="214">
        <f t="shared" si="89"/>
        <v>2.3538000000000003E-2</v>
      </c>
      <c r="BI188" s="214">
        <f t="shared" si="89"/>
        <v>0</v>
      </c>
      <c r="BJ188" s="214">
        <f t="shared" si="89"/>
        <v>2.0712000000000001E-2</v>
      </c>
      <c r="BK188" s="214">
        <f t="shared" si="89"/>
        <v>9.6360000000000022E-3</v>
      </c>
      <c r="BL188" s="214">
        <f t="shared" si="87"/>
        <v>1.1201448960000001E-2</v>
      </c>
      <c r="BM188" s="214">
        <f t="shared" si="87"/>
        <v>9.6940376687343704E-2</v>
      </c>
      <c r="BN188" s="214">
        <f t="shared" si="87"/>
        <v>0.11938841591517854</v>
      </c>
      <c r="BO188" s="214">
        <f t="shared" si="87"/>
        <v>4.1778000000000003E-2</v>
      </c>
      <c r="BP188" s="214">
        <f t="shared" si="87"/>
        <v>2.9531999999999999E-2</v>
      </c>
      <c r="BQ188" s="214">
        <f t="shared" si="87"/>
        <v>4.1460000000000004E-2</v>
      </c>
      <c r="BR188" s="214">
        <f t="shared" si="87"/>
        <v>3.01084E-2</v>
      </c>
      <c r="BS188" s="214">
        <f t="shared" si="87"/>
        <v>0</v>
      </c>
      <c r="BT188" s="214">
        <f t="shared" si="87"/>
        <v>0</v>
      </c>
      <c r="BU188" s="214">
        <f t="shared" si="87"/>
        <v>0</v>
      </c>
      <c r="BV188" s="214">
        <f t="shared" si="87"/>
        <v>0</v>
      </c>
      <c r="BW188" s="214">
        <f t="shared" si="87"/>
        <v>0</v>
      </c>
      <c r="BX188" s="214">
        <f t="shared" si="87"/>
        <v>0</v>
      </c>
      <c r="BY188" s="214">
        <f t="shared" si="87"/>
        <v>0</v>
      </c>
      <c r="BZ188" s="214">
        <f t="shared" si="87"/>
        <v>0</v>
      </c>
      <c r="CA188" s="295">
        <f t="shared" si="71"/>
        <v>2.0002680534860589</v>
      </c>
    </row>
    <row r="189" spans="2:79" s="159" customFormat="1" x14ac:dyDescent="0.25">
      <c r="B189" s="257">
        <f t="shared" si="72"/>
        <v>169</v>
      </c>
      <c r="C189" s="255">
        <f t="shared" si="73"/>
        <v>50436</v>
      </c>
      <c r="D189" s="214">
        <f t="shared" si="90"/>
        <v>0.22056163173887988</v>
      </c>
      <c r="E189" s="214">
        <f t="shared" si="90"/>
        <v>7.4163482283373078E-2</v>
      </c>
      <c r="F189" s="214">
        <f t="shared" si="90"/>
        <v>0.10862548384563796</v>
      </c>
      <c r="G189" s="214">
        <f t="shared" si="90"/>
        <v>0</v>
      </c>
      <c r="H189" s="214">
        <f t="shared" si="90"/>
        <v>3.4380000000000001E-3</v>
      </c>
      <c r="I189" s="214">
        <f t="shared" si="90"/>
        <v>5.352E-3</v>
      </c>
      <c r="J189" s="214">
        <f t="shared" si="90"/>
        <v>5.7348E-3</v>
      </c>
      <c r="K189" s="214">
        <f t="shared" si="90"/>
        <v>5.9363999999999997E-3</v>
      </c>
      <c r="L189" s="214">
        <f t="shared" si="90"/>
        <v>3.9779999999999998E-3</v>
      </c>
      <c r="M189" s="214">
        <f t="shared" si="90"/>
        <v>4.9500000000000004E-3</v>
      </c>
      <c r="N189" s="214">
        <f t="shared" si="90"/>
        <v>4.50000036E-3</v>
      </c>
      <c r="O189" s="214">
        <f t="shared" si="90"/>
        <v>4.7340000000000004E-3</v>
      </c>
      <c r="P189" s="214">
        <f t="shared" si="90"/>
        <v>3.3600000000000001E-3</v>
      </c>
      <c r="Q189" s="214">
        <f t="shared" si="90"/>
        <v>1.9068000000000002E-2</v>
      </c>
      <c r="R189" s="214">
        <f t="shared" si="90"/>
        <v>9.0767999999999995E-3</v>
      </c>
      <c r="S189" s="214">
        <f t="shared" si="90"/>
        <v>1.82988E-2</v>
      </c>
      <c r="T189" s="214">
        <f t="shared" si="90"/>
        <v>1.0198199999999999E-2</v>
      </c>
      <c r="U189" s="214">
        <f t="shared" si="90"/>
        <v>1.1309100000000001E-2</v>
      </c>
      <c r="V189" s="214">
        <f t="shared" si="90"/>
        <v>3.0287999999999999E-3</v>
      </c>
      <c r="W189" s="214">
        <f t="shared" si="90"/>
        <v>3.1740000000000002E-3</v>
      </c>
      <c r="X189" s="214">
        <f t="shared" si="90"/>
        <v>3.1380000000000002E-3</v>
      </c>
      <c r="Y189" s="214">
        <f t="shared" si="90"/>
        <v>2.4510000000000001E-3</v>
      </c>
      <c r="Z189" s="214">
        <f t="shared" si="90"/>
        <v>5.2620000000000002E-3</v>
      </c>
      <c r="AA189" s="214">
        <f t="shared" si="90"/>
        <v>4.4999999999999997E-3</v>
      </c>
      <c r="AB189" s="214">
        <f t="shared" si="90"/>
        <v>4.5684000000000002E-3</v>
      </c>
      <c r="AC189" s="214">
        <f t="shared" si="90"/>
        <v>2.8080000000000002E-3</v>
      </c>
      <c r="AD189" s="214">
        <f t="shared" si="90"/>
        <v>1.5780000000000002E-3</v>
      </c>
      <c r="AE189" s="214">
        <f t="shared" si="86"/>
        <v>8.6698064911874984E-2</v>
      </c>
      <c r="AF189" s="214">
        <f t="shared" si="86"/>
        <v>6.77565450780616E-2</v>
      </c>
      <c r="AG189" s="214">
        <f t="shared" si="86"/>
        <v>6.7747913334664553E-2</v>
      </c>
      <c r="AH189" s="214">
        <f t="shared" si="86"/>
        <v>2.8860000000000005E-3</v>
      </c>
      <c r="AI189" s="214">
        <f t="shared" si="86"/>
        <v>0</v>
      </c>
      <c r="AJ189" s="214">
        <f t="shared" si="86"/>
        <v>4.0140000000000002E-3</v>
      </c>
      <c r="AK189" s="214">
        <f t="shared" si="86"/>
        <v>0</v>
      </c>
      <c r="AL189" s="214">
        <f t="shared" si="91"/>
        <v>3.4164E-3</v>
      </c>
      <c r="AM189" s="214">
        <f t="shared" si="91"/>
        <v>4.1580000000000002E-3</v>
      </c>
      <c r="AN189" s="214">
        <f t="shared" si="91"/>
        <v>7.3764E-3</v>
      </c>
      <c r="AO189" s="214">
        <f t="shared" si="91"/>
        <v>5.8246800000000005E-3</v>
      </c>
      <c r="AP189" s="214">
        <f t="shared" si="91"/>
        <v>9.3705280334952748E-2</v>
      </c>
      <c r="AQ189" s="214">
        <f t="shared" si="91"/>
        <v>0</v>
      </c>
      <c r="AR189" s="214">
        <f t="shared" si="91"/>
        <v>7.4271599999999995E-3</v>
      </c>
      <c r="AS189" s="214">
        <f t="shared" si="91"/>
        <v>3.5639999999999999E-3</v>
      </c>
      <c r="AT189" s="214">
        <f t="shared" si="91"/>
        <v>3.4619999999999998E-3</v>
      </c>
      <c r="AU189" s="214">
        <f t="shared" si="91"/>
        <v>6.7080000000000004E-3</v>
      </c>
      <c r="AV189" s="214">
        <f t="shared" si="91"/>
        <v>6.6600000000000001E-3</v>
      </c>
      <c r="AW189" s="214">
        <f t="shared" si="91"/>
        <v>8.4180000000000001E-3</v>
      </c>
      <c r="AX189" s="214">
        <f t="shared" si="91"/>
        <v>7.8708088248869934E-2</v>
      </c>
      <c r="AY189" s="214">
        <f t="shared" si="91"/>
        <v>1.1856E-2</v>
      </c>
      <c r="AZ189" s="214">
        <f t="shared" si="91"/>
        <v>1.2239999999999999E-2</v>
      </c>
      <c r="BA189" s="214">
        <f t="shared" si="91"/>
        <v>8.7474406810099964E-2</v>
      </c>
      <c r="BB189" s="214">
        <f t="shared" si="91"/>
        <v>0.13828404665942226</v>
      </c>
      <c r="BC189" s="214">
        <f t="shared" si="89"/>
        <v>3.9552595608369961E-2</v>
      </c>
      <c r="BD189" s="214">
        <f t="shared" si="89"/>
        <v>0.24858917886317539</v>
      </c>
      <c r="BE189" s="214">
        <f t="shared" si="89"/>
        <v>3.1716000000000005E-3</v>
      </c>
      <c r="BF189" s="214">
        <f t="shared" si="89"/>
        <v>1.8636E-2</v>
      </c>
      <c r="BG189" s="214">
        <f t="shared" si="89"/>
        <v>1.3846153846153847E-2</v>
      </c>
      <c r="BH189" s="214">
        <f t="shared" si="89"/>
        <v>2.3538000000000003E-2</v>
      </c>
      <c r="BI189" s="214">
        <f t="shared" si="89"/>
        <v>0</v>
      </c>
      <c r="BJ189" s="214">
        <f t="shared" si="89"/>
        <v>2.0712000000000001E-2</v>
      </c>
      <c r="BK189" s="214">
        <f t="shared" si="89"/>
        <v>9.6360000000000022E-3</v>
      </c>
      <c r="BL189" s="214">
        <f t="shared" si="87"/>
        <v>1.1201448960000001E-2</v>
      </c>
      <c r="BM189" s="214">
        <f t="shared" si="87"/>
        <v>9.6940376687343704E-2</v>
      </c>
      <c r="BN189" s="214">
        <f t="shared" si="87"/>
        <v>0.11938841591517854</v>
      </c>
      <c r="BO189" s="214">
        <f t="shared" si="87"/>
        <v>4.1778000000000003E-2</v>
      </c>
      <c r="BP189" s="214">
        <f t="shared" si="87"/>
        <v>2.9531999999999999E-2</v>
      </c>
      <c r="BQ189" s="214">
        <f t="shared" si="87"/>
        <v>4.1460000000000004E-2</v>
      </c>
      <c r="BR189" s="214">
        <f t="shared" si="87"/>
        <v>3.01084E-2</v>
      </c>
      <c r="BS189" s="214">
        <f t="shared" si="87"/>
        <v>0</v>
      </c>
      <c r="BT189" s="214">
        <f t="shared" si="87"/>
        <v>0</v>
      </c>
      <c r="BU189" s="214">
        <f t="shared" si="87"/>
        <v>0</v>
      </c>
      <c r="BV189" s="214">
        <f t="shared" si="87"/>
        <v>0</v>
      </c>
      <c r="BW189" s="214">
        <f t="shared" si="87"/>
        <v>0</v>
      </c>
      <c r="BX189" s="214">
        <f t="shared" si="87"/>
        <v>0</v>
      </c>
      <c r="BY189" s="214">
        <f t="shared" si="87"/>
        <v>0</v>
      </c>
      <c r="BZ189" s="214">
        <f t="shared" si="87"/>
        <v>0</v>
      </c>
      <c r="CA189" s="295">
        <f t="shared" si="71"/>
        <v>2.0002680534860589</v>
      </c>
    </row>
    <row r="190" spans="2:79" s="159" customFormat="1" x14ac:dyDescent="0.25">
      <c r="B190" s="257">
        <f t="shared" si="72"/>
        <v>170</v>
      </c>
      <c r="C190" s="255">
        <f t="shared" si="73"/>
        <v>50464</v>
      </c>
      <c r="D190" s="214">
        <f t="shared" si="90"/>
        <v>0.22056163173887988</v>
      </c>
      <c r="E190" s="214">
        <f t="shared" si="90"/>
        <v>7.4163482283373078E-2</v>
      </c>
      <c r="F190" s="214">
        <f t="shared" si="90"/>
        <v>0.10862548384563796</v>
      </c>
      <c r="G190" s="214">
        <f t="shared" si="90"/>
        <v>0</v>
      </c>
      <c r="H190" s="214">
        <f t="shared" si="90"/>
        <v>3.4380000000000001E-3</v>
      </c>
      <c r="I190" s="214">
        <f t="shared" si="90"/>
        <v>5.352E-3</v>
      </c>
      <c r="J190" s="214">
        <f t="shared" si="90"/>
        <v>5.7348E-3</v>
      </c>
      <c r="K190" s="214">
        <f t="shared" si="90"/>
        <v>5.9363999999999997E-3</v>
      </c>
      <c r="L190" s="214">
        <f t="shared" si="90"/>
        <v>3.9779999999999998E-3</v>
      </c>
      <c r="M190" s="214">
        <f t="shared" si="90"/>
        <v>4.9500000000000004E-3</v>
      </c>
      <c r="N190" s="214">
        <f t="shared" si="90"/>
        <v>4.50000036E-3</v>
      </c>
      <c r="O190" s="214">
        <f t="shared" si="90"/>
        <v>4.7340000000000004E-3</v>
      </c>
      <c r="P190" s="214">
        <f t="shared" si="90"/>
        <v>3.3600000000000001E-3</v>
      </c>
      <c r="Q190" s="214">
        <f t="shared" si="90"/>
        <v>1.9068000000000002E-2</v>
      </c>
      <c r="R190" s="214">
        <f t="shared" si="90"/>
        <v>9.0767999999999995E-3</v>
      </c>
      <c r="S190" s="214">
        <f t="shared" si="90"/>
        <v>1.82988E-2</v>
      </c>
      <c r="T190" s="214">
        <f t="shared" si="90"/>
        <v>1.0198199999999999E-2</v>
      </c>
      <c r="U190" s="214">
        <f t="shared" si="90"/>
        <v>1.1309100000000001E-2</v>
      </c>
      <c r="V190" s="214">
        <f t="shared" si="90"/>
        <v>3.0287999999999999E-3</v>
      </c>
      <c r="W190" s="214">
        <f t="shared" si="90"/>
        <v>3.1740000000000002E-3</v>
      </c>
      <c r="X190" s="214">
        <f t="shared" si="90"/>
        <v>3.1380000000000002E-3</v>
      </c>
      <c r="Y190" s="214">
        <f t="shared" si="90"/>
        <v>2.4510000000000001E-3</v>
      </c>
      <c r="Z190" s="214">
        <f t="shared" si="90"/>
        <v>5.2620000000000002E-3</v>
      </c>
      <c r="AA190" s="214">
        <f t="shared" si="90"/>
        <v>4.4999999999999997E-3</v>
      </c>
      <c r="AB190" s="214">
        <f t="shared" si="90"/>
        <v>4.5684000000000002E-3</v>
      </c>
      <c r="AC190" s="214">
        <f t="shared" si="90"/>
        <v>2.8080000000000002E-3</v>
      </c>
      <c r="AD190" s="214">
        <f t="shared" si="90"/>
        <v>1.5780000000000002E-3</v>
      </c>
      <c r="AE190" s="214">
        <f t="shared" si="86"/>
        <v>8.6698064911874984E-2</v>
      </c>
      <c r="AF190" s="214">
        <f t="shared" si="86"/>
        <v>6.77565450780616E-2</v>
      </c>
      <c r="AG190" s="214">
        <f t="shared" si="86"/>
        <v>6.7747913334664553E-2</v>
      </c>
      <c r="AH190" s="214">
        <f t="shared" si="86"/>
        <v>2.8860000000000005E-3</v>
      </c>
      <c r="AI190" s="214">
        <f t="shared" si="86"/>
        <v>0</v>
      </c>
      <c r="AJ190" s="214">
        <f t="shared" si="86"/>
        <v>4.0140000000000002E-3</v>
      </c>
      <c r="AK190" s="214">
        <f t="shared" si="86"/>
        <v>0</v>
      </c>
      <c r="AL190" s="214">
        <f t="shared" si="91"/>
        <v>3.4164E-3</v>
      </c>
      <c r="AM190" s="214">
        <f t="shared" si="91"/>
        <v>4.1580000000000002E-3</v>
      </c>
      <c r="AN190" s="214">
        <f t="shared" si="91"/>
        <v>7.3764E-3</v>
      </c>
      <c r="AO190" s="214">
        <f t="shared" si="91"/>
        <v>5.8246800000000005E-3</v>
      </c>
      <c r="AP190" s="214">
        <f t="shared" si="91"/>
        <v>9.3705280334952748E-2</v>
      </c>
      <c r="AQ190" s="214">
        <f t="shared" si="91"/>
        <v>0</v>
      </c>
      <c r="AR190" s="214">
        <f t="shared" si="91"/>
        <v>7.4271599999999995E-3</v>
      </c>
      <c r="AS190" s="214">
        <f t="shared" si="91"/>
        <v>3.5639999999999999E-3</v>
      </c>
      <c r="AT190" s="214">
        <f t="shared" si="91"/>
        <v>3.4619999999999998E-3</v>
      </c>
      <c r="AU190" s="214">
        <f t="shared" si="91"/>
        <v>6.7080000000000004E-3</v>
      </c>
      <c r="AV190" s="214">
        <f t="shared" si="91"/>
        <v>6.6600000000000001E-3</v>
      </c>
      <c r="AW190" s="214">
        <f t="shared" si="91"/>
        <v>8.4180000000000001E-3</v>
      </c>
      <c r="AX190" s="214">
        <f t="shared" si="91"/>
        <v>7.8708088248869934E-2</v>
      </c>
      <c r="AY190" s="214">
        <f t="shared" si="91"/>
        <v>1.1856E-2</v>
      </c>
      <c r="AZ190" s="214">
        <f t="shared" si="91"/>
        <v>1.2239999999999999E-2</v>
      </c>
      <c r="BA190" s="214">
        <f t="shared" si="91"/>
        <v>8.7474406810099964E-2</v>
      </c>
      <c r="BB190" s="214">
        <f t="shared" si="91"/>
        <v>0.13828404665942226</v>
      </c>
      <c r="BC190" s="214">
        <f t="shared" si="89"/>
        <v>3.9552595608369961E-2</v>
      </c>
      <c r="BD190" s="214">
        <f t="shared" si="89"/>
        <v>0.24858917886317539</v>
      </c>
      <c r="BE190" s="214">
        <f t="shared" si="89"/>
        <v>3.1716000000000005E-3</v>
      </c>
      <c r="BF190" s="214">
        <f t="shared" si="89"/>
        <v>1.8636E-2</v>
      </c>
      <c r="BG190" s="214">
        <f t="shared" si="89"/>
        <v>1.3846153846153847E-2</v>
      </c>
      <c r="BH190" s="214">
        <f t="shared" si="89"/>
        <v>2.3538000000000003E-2</v>
      </c>
      <c r="BI190" s="214">
        <f t="shared" si="89"/>
        <v>0</v>
      </c>
      <c r="BJ190" s="214">
        <f t="shared" si="89"/>
        <v>2.0712000000000001E-2</v>
      </c>
      <c r="BK190" s="214">
        <f t="shared" si="89"/>
        <v>9.6360000000000022E-3</v>
      </c>
      <c r="BL190" s="214">
        <f t="shared" si="87"/>
        <v>1.1201448960000001E-2</v>
      </c>
      <c r="BM190" s="214">
        <f t="shared" si="87"/>
        <v>9.6940376687343704E-2</v>
      </c>
      <c r="BN190" s="214">
        <f t="shared" si="87"/>
        <v>0.11938841591517854</v>
      </c>
      <c r="BO190" s="214">
        <f t="shared" si="87"/>
        <v>4.1778000000000003E-2</v>
      </c>
      <c r="BP190" s="214">
        <f t="shared" si="87"/>
        <v>2.9531999999999999E-2</v>
      </c>
      <c r="BQ190" s="214">
        <f t="shared" si="87"/>
        <v>4.1460000000000004E-2</v>
      </c>
      <c r="BR190" s="214">
        <f t="shared" si="87"/>
        <v>3.01084E-2</v>
      </c>
      <c r="BS190" s="214">
        <f t="shared" si="87"/>
        <v>0</v>
      </c>
      <c r="BT190" s="214">
        <f t="shared" si="87"/>
        <v>0</v>
      </c>
      <c r="BU190" s="214">
        <f t="shared" si="87"/>
        <v>0</v>
      </c>
      <c r="BV190" s="214">
        <f t="shared" si="87"/>
        <v>0</v>
      </c>
      <c r="BW190" s="214">
        <f t="shared" si="87"/>
        <v>0</v>
      </c>
      <c r="BX190" s="214">
        <f t="shared" si="87"/>
        <v>0</v>
      </c>
      <c r="BY190" s="214">
        <f t="shared" si="87"/>
        <v>0</v>
      </c>
      <c r="BZ190" s="214">
        <f t="shared" si="87"/>
        <v>0</v>
      </c>
      <c r="CA190" s="295">
        <f t="shared" si="71"/>
        <v>2.0002680534860589</v>
      </c>
    </row>
    <row r="191" spans="2:79" s="159" customFormat="1" x14ac:dyDescent="0.25">
      <c r="B191" s="257">
        <f t="shared" si="72"/>
        <v>171</v>
      </c>
      <c r="C191" s="255">
        <f t="shared" si="73"/>
        <v>50495</v>
      </c>
      <c r="D191" s="214">
        <f t="shared" si="90"/>
        <v>0.22056163173887988</v>
      </c>
      <c r="E191" s="214">
        <f t="shared" si="90"/>
        <v>7.4163482283373078E-2</v>
      </c>
      <c r="F191" s="214">
        <f t="shared" si="90"/>
        <v>0.10862548384563796</v>
      </c>
      <c r="G191" s="214">
        <f t="shared" si="90"/>
        <v>0</v>
      </c>
      <c r="H191" s="214">
        <f t="shared" si="90"/>
        <v>3.4380000000000001E-3</v>
      </c>
      <c r="I191" s="214">
        <f t="shared" si="90"/>
        <v>5.352E-3</v>
      </c>
      <c r="J191" s="214">
        <f t="shared" si="90"/>
        <v>5.7348E-3</v>
      </c>
      <c r="K191" s="214">
        <f t="shared" si="90"/>
        <v>5.9363999999999997E-3</v>
      </c>
      <c r="L191" s="214">
        <f t="shared" si="90"/>
        <v>3.9779999999999998E-3</v>
      </c>
      <c r="M191" s="214">
        <f t="shared" si="90"/>
        <v>4.9500000000000004E-3</v>
      </c>
      <c r="N191" s="214">
        <f t="shared" si="90"/>
        <v>4.50000036E-3</v>
      </c>
      <c r="O191" s="214">
        <f t="shared" si="90"/>
        <v>4.7340000000000004E-3</v>
      </c>
      <c r="P191" s="214">
        <f t="shared" si="90"/>
        <v>3.3600000000000001E-3</v>
      </c>
      <c r="Q191" s="214">
        <f t="shared" si="90"/>
        <v>1.9068000000000002E-2</v>
      </c>
      <c r="R191" s="214">
        <f t="shared" si="90"/>
        <v>9.0767999999999995E-3</v>
      </c>
      <c r="S191" s="214">
        <f t="shared" si="90"/>
        <v>1.82988E-2</v>
      </c>
      <c r="T191" s="214">
        <f t="shared" si="90"/>
        <v>1.0198199999999999E-2</v>
      </c>
      <c r="U191" s="214">
        <f t="shared" si="90"/>
        <v>1.1309100000000001E-2</v>
      </c>
      <c r="V191" s="214">
        <f t="shared" si="90"/>
        <v>3.0287999999999999E-3</v>
      </c>
      <c r="W191" s="214">
        <f t="shared" si="90"/>
        <v>3.1740000000000002E-3</v>
      </c>
      <c r="X191" s="214">
        <f t="shared" si="90"/>
        <v>3.1380000000000002E-3</v>
      </c>
      <c r="Y191" s="214">
        <f t="shared" si="90"/>
        <v>2.4510000000000001E-3</v>
      </c>
      <c r="Z191" s="214">
        <f t="shared" si="90"/>
        <v>5.2620000000000002E-3</v>
      </c>
      <c r="AA191" s="214">
        <f t="shared" si="90"/>
        <v>4.4999999999999997E-3</v>
      </c>
      <c r="AB191" s="214">
        <f t="shared" si="90"/>
        <v>4.5684000000000002E-3</v>
      </c>
      <c r="AC191" s="214">
        <f t="shared" si="90"/>
        <v>2.8080000000000002E-3</v>
      </c>
      <c r="AD191" s="214">
        <f t="shared" si="90"/>
        <v>1.5780000000000002E-3</v>
      </c>
      <c r="AE191" s="214">
        <f t="shared" ref="AE191:AK200" si="92">IF(AND(MONTH($C191)-MONTH(AE$5)=0,MOD((YEAR(AE$5)-YEAR($C191)),3)=0),AE190*(1+AE$15),AE190)</f>
        <v>8.6698064911874984E-2</v>
      </c>
      <c r="AF191" s="214">
        <f t="shared" si="92"/>
        <v>6.77565450780616E-2</v>
      </c>
      <c r="AG191" s="214">
        <f t="shared" si="92"/>
        <v>6.7747913334664553E-2</v>
      </c>
      <c r="AH191" s="214">
        <f t="shared" si="92"/>
        <v>2.8860000000000005E-3</v>
      </c>
      <c r="AI191" s="214">
        <f t="shared" si="92"/>
        <v>0</v>
      </c>
      <c r="AJ191" s="214">
        <f t="shared" si="92"/>
        <v>4.0140000000000002E-3</v>
      </c>
      <c r="AK191" s="214">
        <f t="shared" si="92"/>
        <v>0</v>
      </c>
      <c r="AL191" s="214">
        <f t="shared" si="91"/>
        <v>3.4164E-3</v>
      </c>
      <c r="AM191" s="214">
        <f t="shared" si="91"/>
        <v>4.1580000000000002E-3</v>
      </c>
      <c r="AN191" s="214">
        <f t="shared" si="91"/>
        <v>7.3764E-3</v>
      </c>
      <c r="AO191" s="214">
        <f t="shared" si="91"/>
        <v>5.8246800000000005E-3</v>
      </c>
      <c r="AP191" s="214">
        <f t="shared" si="91"/>
        <v>9.3705280334952748E-2</v>
      </c>
      <c r="AQ191" s="214">
        <f t="shared" si="91"/>
        <v>0</v>
      </c>
      <c r="AR191" s="214">
        <f t="shared" si="91"/>
        <v>7.4271599999999995E-3</v>
      </c>
      <c r="AS191" s="214">
        <f t="shared" si="91"/>
        <v>3.5639999999999999E-3</v>
      </c>
      <c r="AT191" s="214">
        <f t="shared" si="91"/>
        <v>3.4619999999999998E-3</v>
      </c>
      <c r="AU191" s="214">
        <f t="shared" si="91"/>
        <v>6.7080000000000004E-3</v>
      </c>
      <c r="AV191" s="214">
        <f t="shared" si="91"/>
        <v>6.6600000000000001E-3</v>
      </c>
      <c r="AW191" s="214">
        <f t="shared" si="91"/>
        <v>8.4180000000000001E-3</v>
      </c>
      <c r="AX191" s="214">
        <f t="shared" si="91"/>
        <v>7.8708088248869934E-2</v>
      </c>
      <c r="AY191" s="214">
        <f t="shared" si="91"/>
        <v>1.1856E-2</v>
      </c>
      <c r="AZ191" s="214">
        <f t="shared" si="91"/>
        <v>1.2239999999999999E-2</v>
      </c>
      <c r="BA191" s="214">
        <f t="shared" si="91"/>
        <v>8.7474406810099964E-2</v>
      </c>
      <c r="BB191" s="214">
        <f t="shared" si="91"/>
        <v>0.13828404665942226</v>
      </c>
      <c r="BC191" s="214">
        <f t="shared" si="89"/>
        <v>3.9552595608369961E-2</v>
      </c>
      <c r="BD191" s="214">
        <f t="shared" si="89"/>
        <v>0.24858917886317539</v>
      </c>
      <c r="BE191" s="214">
        <f t="shared" si="89"/>
        <v>3.1716000000000005E-3</v>
      </c>
      <c r="BF191" s="214">
        <f t="shared" si="89"/>
        <v>1.8636E-2</v>
      </c>
      <c r="BG191" s="214">
        <f t="shared" si="89"/>
        <v>1.3846153846153847E-2</v>
      </c>
      <c r="BH191" s="214">
        <f t="shared" si="89"/>
        <v>2.3538000000000003E-2</v>
      </c>
      <c r="BI191" s="214">
        <f t="shared" si="89"/>
        <v>0</v>
      </c>
      <c r="BJ191" s="214">
        <f t="shared" si="89"/>
        <v>2.0712000000000001E-2</v>
      </c>
      <c r="BK191" s="214">
        <f t="shared" si="89"/>
        <v>9.6360000000000022E-3</v>
      </c>
      <c r="BL191" s="214">
        <f t="shared" si="87"/>
        <v>1.1201448960000001E-2</v>
      </c>
      <c r="BM191" s="214">
        <f t="shared" si="87"/>
        <v>9.6940376687343704E-2</v>
      </c>
      <c r="BN191" s="214">
        <f t="shared" si="87"/>
        <v>0.11938841591517854</v>
      </c>
      <c r="BO191" s="214">
        <f t="shared" si="87"/>
        <v>4.1778000000000003E-2</v>
      </c>
      <c r="BP191" s="214">
        <f t="shared" si="87"/>
        <v>2.9531999999999999E-2</v>
      </c>
      <c r="BQ191" s="214">
        <f t="shared" si="87"/>
        <v>4.1460000000000004E-2</v>
      </c>
      <c r="BR191" s="214">
        <f t="shared" si="87"/>
        <v>3.01084E-2</v>
      </c>
      <c r="BS191" s="214">
        <f t="shared" si="87"/>
        <v>0</v>
      </c>
      <c r="BT191" s="214">
        <f t="shared" si="87"/>
        <v>0</v>
      </c>
      <c r="BU191" s="214">
        <f t="shared" si="87"/>
        <v>0</v>
      </c>
      <c r="BV191" s="214">
        <f t="shared" si="87"/>
        <v>0</v>
      </c>
      <c r="BW191" s="214">
        <f t="shared" si="87"/>
        <v>0</v>
      </c>
      <c r="BX191" s="214">
        <f t="shared" si="87"/>
        <v>0</v>
      </c>
      <c r="BY191" s="214">
        <f t="shared" si="87"/>
        <v>0</v>
      </c>
      <c r="BZ191" s="214">
        <f t="shared" si="87"/>
        <v>0</v>
      </c>
      <c r="CA191" s="295">
        <f t="shared" si="71"/>
        <v>2.0002680534860589</v>
      </c>
    </row>
    <row r="192" spans="2:79" s="159" customFormat="1" x14ac:dyDescent="0.25">
      <c r="B192" s="257">
        <f t="shared" si="72"/>
        <v>172</v>
      </c>
      <c r="C192" s="255">
        <f t="shared" si="73"/>
        <v>50525</v>
      </c>
      <c r="D192" s="214">
        <f t="shared" si="90"/>
        <v>0.22056163173887988</v>
      </c>
      <c r="E192" s="214">
        <f t="shared" si="90"/>
        <v>7.4163482283373078E-2</v>
      </c>
      <c r="F192" s="214">
        <f t="shared" si="90"/>
        <v>0.10862548384563796</v>
      </c>
      <c r="G192" s="214">
        <f t="shared" si="90"/>
        <v>0</v>
      </c>
      <c r="H192" s="214">
        <f t="shared" si="90"/>
        <v>3.4380000000000001E-3</v>
      </c>
      <c r="I192" s="214">
        <f t="shared" si="90"/>
        <v>5.352E-3</v>
      </c>
      <c r="J192" s="214">
        <f t="shared" si="90"/>
        <v>5.7348E-3</v>
      </c>
      <c r="K192" s="214">
        <f t="shared" si="90"/>
        <v>5.9363999999999997E-3</v>
      </c>
      <c r="L192" s="214">
        <f t="shared" si="90"/>
        <v>3.9779999999999998E-3</v>
      </c>
      <c r="M192" s="214">
        <f t="shared" si="90"/>
        <v>4.9500000000000004E-3</v>
      </c>
      <c r="N192" s="214">
        <f t="shared" si="90"/>
        <v>4.50000036E-3</v>
      </c>
      <c r="O192" s="214">
        <f t="shared" si="90"/>
        <v>4.7340000000000004E-3</v>
      </c>
      <c r="P192" s="214">
        <f t="shared" si="90"/>
        <v>3.3600000000000001E-3</v>
      </c>
      <c r="Q192" s="214">
        <f t="shared" si="90"/>
        <v>1.9068000000000002E-2</v>
      </c>
      <c r="R192" s="214">
        <f t="shared" si="90"/>
        <v>9.0767999999999995E-3</v>
      </c>
      <c r="S192" s="214">
        <f t="shared" si="90"/>
        <v>1.82988E-2</v>
      </c>
      <c r="T192" s="214">
        <f t="shared" si="90"/>
        <v>1.0198199999999999E-2</v>
      </c>
      <c r="U192" s="214">
        <f t="shared" si="90"/>
        <v>1.1309100000000001E-2</v>
      </c>
      <c r="V192" s="214">
        <f t="shared" si="90"/>
        <v>3.0287999999999999E-3</v>
      </c>
      <c r="W192" s="214">
        <f t="shared" si="90"/>
        <v>3.1740000000000002E-3</v>
      </c>
      <c r="X192" s="214">
        <f t="shared" si="90"/>
        <v>3.1380000000000002E-3</v>
      </c>
      <c r="Y192" s="214">
        <f t="shared" si="90"/>
        <v>2.4510000000000001E-3</v>
      </c>
      <c r="Z192" s="214">
        <f t="shared" si="90"/>
        <v>5.2620000000000002E-3</v>
      </c>
      <c r="AA192" s="214">
        <f t="shared" si="90"/>
        <v>4.4999999999999997E-3</v>
      </c>
      <c r="AB192" s="214">
        <f t="shared" si="90"/>
        <v>4.5684000000000002E-3</v>
      </c>
      <c r="AC192" s="214">
        <f t="shared" si="90"/>
        <v>2.8080000000000002E-3</v>
      </c>
      <c r="AD192" s="214">
        <f t="shared" si="90"/>
        <v>1.5780000000000002E-3</v>
      </c>
      <c r="AE192" s="214">
        <f t="shared" si="92"/>
        <v>8.6698064911874984E-2</v>
      </c>
      <c r="AF192" s="214">
        <f t="shared" si="92"/>
        <v>6.77565450780616E-2</v>
      </c>
      <c r="AG192" s="214">
        <f t="shared" si="92"/>
        <v>6.7747913334664553E-2</v>
      </c>
      <c r="AH192" s="214">
        <f t="shared" si="92"/>
        <v>2.8860000000000005E-3</v>
      </c>
      <c r="AI192" s="214">
        <f t="shared" si="92"/>
        <v>0</v>
      </c>
      <c r="AJ192" s="214">
        <f t="shared" si="92"/>
        <v>4.0140000000000002E-3</v>
      </c>
      <c r="AK192" s="214">
        <f t="shared" si="92"/>
        <v>0</v>
      </c>
      <c r="AL192" s="214">
        <f t="shared" si="91"/>
        <v>3.4164E-3</v>
      </c>
      <c r="AM192" s="214">
        <f t="shared" si="91"/>
        <v>4.1580000000000002E-3</v>
      </c>
      <c r="AN192" s="214">
        <f t="shared" si="91"/>
        <v>7.3764E-3</v>
      </c>
      <c r="AO192" s="214">
        <f t="shared" si="91"/>
        <v>5.8246800000000005E-3</v>
      </c>
      <c r="AP192" s="214">
        <f t="shared" si="91"/>
        <v>9.3705280334952748E-2</v>
      </c>
      <c r="AQ192" s="214">
        <f t="shared" si="91"/>
        <v>0</v>
      </c>
      <c r="AR192" s="214">
        <f t="shared" si="91"/>
        <v>7.4271599999999995E-3</v>
      </c>
      <c r="AS192" s="214">
        <f t="shared" si="91"/>
        <v>3.5639999999999999E-3</v>
      </c>
      <c r="AT192" s="214">
        <f t="shared" si="91"/>
        <v>3.4619999999999998E-3</v>
      </c>
      <c r="AU192" s="214">
        <f t="shared" si="91"/>
        <v>6.7080000000000004E-3</v>
      </c>
      <c r="AV192" s="214">
        <f t="shared" si="91"/>
        <v>6.6600000000000001E-3</v>
      </c>
      <c r="AW192" s="214">
        <f t="shared" si="91"/>
        <v>8.4180000000000001E-3</v>
      </c>
      <c r="AX192" s="214">
        <f t="shared" si="91"/>
        <v>7.8708088248869934E-2</v>
      </c>
      <c r="AY192" s="214">
        <f t="shared" si="91"/>
        <v>1.1856E-2</v>
      </c>
      <c r="AZ192" s="214">
        <f t="shared" si="91"/>
        <v>1.2239999999999999E-2</v>
      </c>
      <c r="BA192" s="214">
        <f t="shared" si="91"/>
        <v>8.7474406810099964E-2</v>
      </c>
      <c r="BB192" s="214">
        <f t="shared" si="91"/>
        <v>0.13828404665942226</v>
      </c>
      <c r="BC192" s="214">
        <f t="shared" si="89"/>
        <v>3.9552595608369961E-2</v>
      </c>
      <c r="BD192" s="214">
        <f t="shared" si="89"/>
        <v>0.24858917886317539</v>
      </c>
      <c r="BE192" s="214">
        <f t="shared" si="89"/>
        <v>3.1716000000000005E-3</v>
      </c>
      <c r="BF192" s="214">
        <f t="shared" si="89"/>
        <v>1.8636E-2</v>
      </c>
      <c r="BG192" s="214">
        <f t="shared" si="89"/>
        <v>1.3846153846153847E-2</v>
      </c>
      <c r="BH192" s="214">
        <f t="shared" si="89"/>
        <v>2.3538000000000003E-2</v>
      </c>
      <c r="BI192" s="214">
        <f t="shared" si="89"/>
        <v>0</v>
      </c>
      <c r="BJ192" s="214">
        <f t="shared" si="89"/>
        <v>2.0712000000000001E-2</v>
      </c>
      <c r="BK192" s="214">
        <f t="shared" si="89"/>
        <v>9.6360000000000022E-3</v>
      </c>
      <c r="BL192" s="214">
        <f t="shared" si="87"/>
        <v>1.1201448960000001E-2</v>
      </c>
      <c r="BM192" s="214">
        <f t="shared" si="87"/>
        <v>9.6940376687343704E-2</v>
      </c>
      <c r="BN192" s="214">
        <f t="shared" si="87"/>
        <v>0.11938841591517854</v>
      </c>
      <c r="BO192" s="214">
        <f t="shared" si="87"/>
        <v>4.1778000000000003E-2</v>
      </c>
      <c r="BP192" s="214">
        <f t="shared" si="87"/>
        <v>2.9531999999999999E-2</v>
      </c>
      <c r="BQ192" s="214">
        <f t="shared" si="87"/>
        <v>4.1460000000000004E-2</v>
      </c>
      <c r="BR192" s="214">
        <f t="shared" si="87"/>
        <v>3.01084E-2</v>
      </c>
      <c r="BS192" s="214">
        <f t="shared" si="87"/>
        <v>0</v>
      </c>
      <c r="BT192" s="214">
        <f t="shared" si="87"/>
        <v>0</v>
      </c>
      <c r="BU192" s="214">
        <f t="shared" si="87"/>
        <v>0</v>
      </c>
      <c r="BV192" s="214">
        <f t="shared" si="87"/>
        <v>0</v>
      </c>
      <c r="BW192" s="214">
        <f t="shared" si="87"/>
        <v>0</v>
      </c>
      <c r="BX192" s="214">
        <f t="shared" si="87"/>
        <v>0</v>
      </c>
      <c r="BY192" s="214">
        <f t="shared" si="87"/>
        <v>0</v>
      </c>
      <c r="BZ192" s="214">
        <f t="shared" si="87"/>
        <v>0</v>
      </c>
      <c r="CA192" s="295">
        <f t="shared" si="71"/>
        <v>2.0002680534860589</v>
      </c>
    </row>
    <row r="193" spans="1:91" s="159" customFormat="1" x14ac:dyDescent="0.25">
      <c r="B193" s="257">
        <f t="shared" si="72"/>
        <v>173</v>
      </c>
      <c r="C193" s="255">
        <f t="shared" si="73"/>
        <v>50556</v>
      </c>
      <c r="D193" s="214">
        <f t="shared" si="90"/>
        <v>0.22056163173887988</v>
      </c>
      <c r="E193" s="214">
        <f t="shared" si="90"/>
        <v>7.4163482283373078E-2</v>
      </c>
      <c r="F193" s="214">
        <f t="shared" si="90"/>
        <v>0.10862548384563796</v>
      </c>
      <c r="G193" s="214">
        <f t="shared" si="90"/>
        <v>0</v>
      </c>
      <c r="H193" s="214">
        <f t="shared" si="90"/>
        <v>3.4380000000000001E-3</v>
      </c>
      <c r="I193" s="214">
        <f t="shared" si="90"/>
        <v>5.352E-3</v>
      </c>
      <c r="J193" s="214">
        <f t="shared" si="90"/>
        <v>5.7348E-3</v>
      </c>
      <c r="K193" s="214">
        <f t="shared" si="90"/>
        <v>5.9363999999999997E-3</v>
      </c>
      <c r="L193" s="214">
        <f t="shared" si="90"/>
        <v>3.9779999999999998E-3</v>
      </c>
      <c r="M193" s="214">
        <f t="shared" si="90"/>
        <v>4.9500000000000004E-3</v>
      </c>
      <c r="N193" s="214">
        <f t="shared" si="90"/>
        <v>4.50000036E-3</v>
      </c>
      <c r="O193" s="214">
        <f t="shared" si="90"/>
        <v>4.7340000000000004E-3</v>
      </c>
      <c r="P193" s="214">
        <f t="shared" si="90"/>
        <v>3.3600000000000001E-3</v>
      </c>
      <c r="Q193" s="214">
        <f t="shared" si="90"/>
        <v>1.9068000000000002E-2</v>
      </c>
      <c r="R193" s="214">
        <f t="shared" si="90"/>
        <v>9.0767999999999995E-3</v>
      </c>
      <c r="S193" s="214">
        <f t="shared" si="90"/>
        <v>1.82988E-2</v>
      </c>
      <c r="T193" s="214">
        <f t="shared" si="90"/>
        <v>1.0198199999999999E-2</v>
      </c>
      <c r="U193" s="214">
        <f t="shared" si="90"/>
        <v>1.1309100000000001E-2</v>
      </c>
      <c r="V193" s="214">
        <f t="shared" si="90"/>
        <v>3.0287999999999999E-3</v>
      </c>
      <c r="W193" s="214">
        <f t="shared" si="90"/>
        <v>3.1740000000000002E-3</v>
      </c>
      <c r="X193" s="214">
        <f t="shared" si="90"/>
        <v>3.1380000000000002E-3</v>
      </c>
      <c r="Y193" s="214">
        <f t="shared" si="90"/>
        <v>2.4510000000000001E-3</v>
      </c>
      <c r="Z193" s="214">
        <f t="shared" si="90"/>
        <v>5.2620000000000002E-3</v>
      </c>
      <c r="AA193" s="214">
        <f t="shared" si="90"/>
        <v>4.4999999999999997E-3</v>
      </c>
      <c r="AB193" s="214">
        <f t="shared" si="90"/>
        <v>4.5684000000000002E-3</v>
      </c>
      <c r="AC193" s="214">
        <f t="shared" si="90"/>
        <v>2.8080000000000002E-3</v>
      </c>
      <c r="AD193" s="214">
        <f t="shared" si="90"/>
        <v>1.5780000000000002E-3</v>
      </c>
      <c r="AE193" s="214">
        <f t="shared" si="92"/>
        <v>8.6698064911874984E-2</v>
      </c>
      <c r="AF193" s="214">
        <f t="shared" si="92"/>
        <v>6.77565450780616E-2</v>
      </c>
      <c r="AG193" s="214">
        <f t="shared" si="92"/>
        <v>6.7747913334664553E-2</v>
      </c>
      <c r="AH193" s="214">
        <f t="shared" si="92"/>
        <v>2.8860000000000005E-3</v>
      </c>
      <c r="AI193" s="214">
        <f t="shared" si="92"/>
        <v>0</v>
      </c>
      <c r="AJ193" s="214">
        <f t="shared" si="92"/>
        <v>4.0140000000000002E-3</v>
      </c>
      <c r="AK193" s="214">
        <f t="shared" si="92"/>
        <v>0</v>
      </c>
      <c r="AL193" s="214">
        <f t="shared" si="91"/>
        <v>3.4164E-3</v>
      </c>
      <c r="AM193" s="214">
        <f t="shared" si="91"/>
        <v>4.1580000000000002E-3</v>
      </c>
      <c r="AN193" s="214">
        <f t="shared" si="91"/>
        <v>7.3764E-3</v>
      </c>
      <c r="AO193" s="214">
        <f t="shared" si="91"/>
        <v>5.8246800000000005E-3</v>
      </c>
      <c r="AP193" s="214">
        <f t="shared" si="91"/>
        <v>9.3705280334952748E-2</v>
      </c>
      <c r="AQ193" s="214">
        <f t="shared" si="91"/>
        <v>0</v>
      </c>
      <c r="AR193" s="214">
        <f t="shared" si="91"/>
        <v>7.4271599999999995E-3</v>
      </c>
      <c r="AS193" s="214">
        <f t="shared" si="91"/>
        <v>3.5639999999999999E-3</v>
      </c>
      <c r="AT193" s="214">
        <f t="shared" si="91"/>
        <v>3.4619999999999998E-3</v>
      </c>
      <c r="AU193" s="214">
        <f t="shared" si="91"/>
        <v>6.7080000000000004E-3</v>
      </c>
      <c r="AV193" s="214">
        <f t="shared" si="91"/>
        <v>6.6600000000000001E-3</v>
      </c>
      <c r="AW193" s="214">
        <f t="shared" si="91"/>
        <v>8.4180000000000001E-3</v>
      </c>
      <c r="AX193" s="214">
        <f t="shared" si="91"/>
        <v>7.8708088248869934E-2</v>
      </c>
      <c r="AY193" s="214">
        <f t="shared" si="91"/>
        <v>1.1856E-2</v>
      </c>
      <c r="AZ193" s="214">
        <f t="shared" si="91"/>
        <v>1.2239999999999999E-2</v>
      </c>
      <c r="BA193" s="214">
        <f t="shared" si="91"/>
        <v>8.7474406810099964E-2</v>
      </c>
      <c r="BB193" s="214">
        <f t="shared" si="91"/>
        <v>0.13828404665942226</v>
      </c>
      <c r="BC193" s="214">
        <f t="shared" si="89"/>
        <v>3.9552595608369961E-2</v>
      </c>
      <c r="BD193" s="214">
        <f t="shared" si="89"/>
        <v>0.24858917886317539</v>
      </c>
      <c r="BE193" s="214">
        <f t="shared" si="89"/>
        <v>3.1716000000000005E-3</v>
      </c>
      <c r="BF193" s="214">
        <f t="shared" si="89"/>
        <v>1.8636E-2</v>
      </c>
      <c r="BG193" s="214">
        <f t="shared" si="89"/>
        <v>1.3846153846153847E-2</v>
      </c>
      <c r="BH193" s="214">
        <f t="shared" si="89"/>
        <v>2.3538000000000003E-2</v>
      </c>
      <c r="BI193" s="214">
        <f t="shared" si="89"/>
        <v>0</v>
      </c>
      <c r="BJ193" s="214">
        <f t="shared" si="89"/>
        <v>2.0712000000000001E-2</v>
      </c>
      <c r="BK193" s="214">
        <f t="shared" si="89"/>
        <v>9.6360000000000022E-3</v>
      </c>
      <c r="BL193" s="214">
        <f t="shared" si="87"/>
        <v>1.1201448960000001E-2</v>
      </c>
      <c r="BM193" s="214">
        <f t="shared" si="87"/>
        <v>9.6940376687343704E-2</v>
      </c>
      <c r="BN193" s="214">
        <f t="shared" si="87"/>
        <v>0.11938841591517854</v>
      </c>
      <c r="BO193" s="214">
        <f t="shared" si="87"/>
        <v>4.1778000000000003E-2</v>
      </c>
      <c r="BP193" s="214">
        <f t="shared" si="87"/>
        <v>2.9531999999999999E-2</v>
      </c>
      <c r="BQ193" s="214">
        <f t="shared" si="87"/>
        <v>4.1460000000000004E-2</v>
      </c>
      <c r="BR193" s="214">
        <f t="shared" si="87"/>
        <v>3.01084E-2</v>
      </c>
      <c r="BS193" s="214">
        <f t="shared" si="87"/>
        <v>0</v>
      </c>
      <c r="BT193" s="214">
        <f t="shared" si="87"/>
        <v>0</v>
      </c>
      <c r="BU193" s="214">
        <f t="shared" si="87"/>
        <v>0</v>
      </c>
      <c r="BV193" s="214">
        <f t="shared" si="87"/>
        <v>0</v>
      </c>
      <c r="BW193" s="214">
        <f t="shared" si="87"/>
        <v>0</v>
      </c>
      <c r="BX193" s="214">
        <f t="shared" si="87"/>
        <v>0</v>
      </c>
      <c r="BY193" s="214">
        <f t="shared" si="87"/>
        <v>0</v>
      </c>
      <c r="BZ193" s="214">
        <f t="shared" si="87"/>
        <v>0</v>
      </c>
      <c r="CA193" s="295">
        <f t="shared" si="71"/>
        <v>2.0002680534860589</v>
      </c>
    </row>
    <row r="194" spans="1:91" s="159" customFormat="1" x14ac:dyDescent="0.25">
      <c r="B194" s="257">
        <f t="shared" si="72"/>
        <v>174</v>
      </c>
      <c r="C194" s="255">
        <f t="shared" si="73"/>
        <v>50586</v>
      </c>
      <c r="D194" s="214">
        <f t="shared" si="90"/>
        <v>0.22056163173887988</v>
      </c>
      <c r="E194" s="214">
        <f t="shared" si="90"/>
        <v>7.4163482283373078E-2</v>
      </c>
      <c r="F194" s="214">
        <f t="shared" si="90"/>
        <v>0.10862548384563796</v>
      </c>
      <c r="G194" s="214">
        <f t="shared" si="90"/>
        <v>0</v>
      </c>
      <c r="H194" s="214">
        <f t="shared" si="90"/>
        <v>3.4380000000000001E-3</v>
      </c>
      <c r="I194" s="214">
        <f t="shared" si="90"/>
        <v>5.352E-3</v>
      </c>
      <c r="J194" s="214">
        <f t="shared" si="90"/>
        <v>5.7348E-3</v>
      </c>
      <c r="K194" s="214">
        <f t="shared" si="90"/>
        <v>5.9363999999999997E-3</v>
      </c>
      <c r="L194" s="214">
        <f t="shared" si="90"/>
        <v>3.9779999999999998E-3</v>
      </c>
      <c r="M194" s="214">
        <f t="shared" si="90"/>
        <v>4.9500000000000004E-3</v>
      </c>
      <c r="N194" s="214">
        <f t="shared" si="90"/>
        <v>4.50000036E-3</v>
      </c>
      <c r="O194" s="214">
        <f t="shared" si="90"/>
        <v>4.7340000000000004E-3</v>
      </c>
      <c r="P194" s="214">
        <f t="shared" si="90"/>
        <v>3.3600000000000001E-3</v>
      </c>
      <c r="Q194" s="214">
        <f t="shared" si="90"/>
        <v>1.9068000000000002E-2</v>
      </c>
      <c r="R194" s="214">
        <f t="shared" si="90"/>
        <v>9.0767999999999995E-3</v>
      </c>
      <c r="S194" s="214">
        <f t="shared" si="90"/>
        <v>1.82988E-2</v>
      </c>
      <c r="T194" s="214">
        <f t="shared" si="90"/>
        <v>1.0198199999999999E-2</v>
      </c>
      <c r="U194" s="214">
        <f t="shared" si="90"/>
        <v>1.1309100000000001E-2</v>
      </c>
      <c r="V194" s="214">
        <f t="shared" si="90"/>
        <v>3.0287999999999999E-3</v>
      </c>
      <c r="W194" s="214">
        <f t="shared" si="90"/>
        <v>3.1740000000000002E-3</v>
      </c>
      <c r="X194" s="214">
        <f t="shared" si="90"/>
        <v>3.1380000000000002E-3</v>
      </c>
      <c r="Y194" s="214">
        <f t="shared" si="90"/>
        <v>2.4510000000000001E-3</v>
      </c>
      <c r="Z194" s="214">
        <f t="shared" si="90"/>
        <v>5.2620000000000002E-3</v>
      </c>
      <c r="AA194" s="214">
        <f t="shared" si="90"/>
        <v>4.4999999999999997E-3</v>
      </c>
      <c r="AB194" s="214">
        <f t="shared" si="90"/>
        <v>4.5684000000000002E-3</v>
      </c>
      <c r="AC194" s="214">
        <f t="shared" si="90"/>
        <v>2.8080000000000002E-3</v>
      </c>
      <c r="AD194" s="214">
        <f t="shared" si="90"/>
        <v>1.5780000000000002E-3</v>
      </c>
      <c r="AE194" s="214">
        <f t="shared" si="92"/>
        <v>9.970277464865622E-2</v>
      </c>
      <c r="AF194" s="214">
        <f t="shared" si="92"/>
        <v>6.77565450780616E-2</v>
      </c>
      <c r="AG194" s="214">
        <f t="shared" si="92"/>
        <v>6.7747913334664553E-2</v>
      </c>
      <c r="AH194" s="214">
        <f t="shared" si="92"/>
        <v>2.8860000000000005E-3</v>
      </c>
      <c r="AI194" s="214">
        <f t="shared" si="92"/>
        <v>0</v>
      </c>
      <c r="AJ194" s="214">
        <f t="shared" si="92"/>
        <v>4.0140000000000002E-3</v>
      </c>
      <c r="AK194" s="214">
        <f t="shared" si="92"/>
        <v>0</v>
      </c>
      <c r="AL194" s="214">
        <f t="shared" si="91"/>
        <v>3.4164E-3</v>
      </c>
      <c r="AM194" s="214">
        <f t="shared" si="91"/>
        <v>4.1580000000000002E-3</v>
      </c>
      <c r="AN194" s="214">
        <f t="shared" si="91"/>
        <v>7.3764E-3</v>
      </c>
      <c r="AO194" s="214">
        <f t="shared" si="91"/>
        <v>5.8246800000000005E-3</v>
      </c>
      <c r="AP194" s="214">
        <f t="shared" si="91"/>
        <v>9.3705280334952748E-2</v>
      </c>
      <c r="AQ194" s="214">
        <f t="shared" si="91"/>
        <v>0</v>
      </c>
      <c r="AR194" s="214">
        <f t="shared" si="91"/>
        <v>7.4271599999999995E-3</v>
      </c>
      <c r="AS194" s="214">
        <f t="shared" si="91"/>
        <v>3.5639999999999999E-3</v>
      </c>
      <c r="AT194" s="214">
        <f t="shared" si="91"/>
        <v>3.4619999999999998E-3</v>
      </c>
      <c r="AU194" s="214">
        <f t="shared" si="91"/>
        <v>6.7080000000000004E-3</v>
      </c>
      <c r="AV194" s="214">
        <f t="shared" si="91"/>
        <v>6.6600000000000001E-3</v>
      </c>
      <c r="AW194" s="214">
        <f t="shared" si="91"/>
        <v>8.4180000000000001E-3</v>
      </c>
      <c r="AX194" s="214">
        <f t="shared" si="91"/>
        <v>7.8708088248869934E-2</v>
      </c>
      <c r="AY194" s="214">
        <f t="shared" si="91"/>
        <v>1.1856E-2</v>
      </c>
      <c r="AZ194" s="214">
        <f t="shared" si="91"/>
        <v>1.2239999999999999E-2</v>
      </c>
      <c r="BA194" s="214">
        <f t="shared" si="91"/>
        <v>8.7474406810099964E-2</v>
      </c>
      <c r="BB194" s="214">
        <f t="shared" si="91"/>
        <v>0.13828404665942226</v>
      </c>
      <c r="BC194" s="214">
        <f t="shared" si="89"/>
        <v>3.9552595608369961E-2</v>
      </c>
      <c r="BD194" s="214">
        <f t="shared" si="89"/>
        <v>0.24858917886317539</v>
      </c>
      <c r="BE194" s="214">
        <f t="shared" si="89"/>
        <v>3.1716000000000005E-3</v>
      </c>
      <c r="BF194" s="214">
        <f t="shared" si="89"/>
        <v>1.8636E-2</v>
      </c>
      <c r="BG194" s="214">
        <f t="shared" si="89"/>
        <v>1.3846153846153847E-2</v>
      </c>
      <c r="BH194" s="214">
        <f t="shared" si="89"/>
        <v>2.3538000000000003E-2</v>
      </c>
      <c r="BI194" s="214">
        <f t="shared" si="89"/>
        <v>0</v>
      </c>
      <c r="BJ194" s="214">
        <f t="shared" si="89"/>
        <v>2.0712000000000001E-2</v>
      </c>
      <c r="BK194" s="214">
        <f t="shared" si="89"/>
        <v>9.6360000000000022E-3</v>
      </c>
      <c r="BL194" s="214">
        <f t="shared" si="87"/>
        <v>1.1201448960000001E-2</v>
      </c>
      <c r="BM194" s="214">
        <f t="shared" si="87"/>
        <v>9.6940376687343704E-2</v>
      </c>
      <c r="BN194" s="214">
        <f t="shared" si="87"/>
        <v>0.11938841591517854</v>
      </c>
      <c r="BO194" s="214">
        <f t="shared" si="87"/>
        <v>4.1778000000000003E-2</v>
      </c>
      <c r="BP194" s="214">
        <f t="shared" si="87"/>
        <v>2.9531999999999999E-2</v>
      </c>
      <c r="BQ194" s="214">
        <f t="shared" si="87"/>
        <v>4.1460000000000004E-2</v>
      </c>
      <c r="BR194" s="214">
        <f t="shared" si="87"/>
        <v>3.01084E-2</v>
      </c>
      <c r="BS194" s="214">
        <f t="shared" si="87"/>
        <v>0</v>
      </c>
      <c r="BT194" s="214">
        <f t="shared" si="87"/>
        <v>0</v>
      </c>
      <c r="BU194" s="214">
        <f t="shared" si="87"/>
        <v>0</v>
      </c>
      <c r="BV194" s="214">
        <f t="shared" si="87"/>
        <v>0</v>
      </c>
      <c r="BW194" s="214">
        <f t="shared" si="87"/>
        <v>0</v>
      </c>
      <c r="BX194" s="214">
        <f t="shared" si="87"/>
        <v>0</v>
      </c>
      <c r="BY194" s="214">
        <f t="shared" si="87"/>
        <v>0</v>
      </c>
      <c r="BZ194" s="214">
        <f t="shared" si="87"/>
        <v>0</v>
      </c>
      <c r="CA194" s="295">
        <f t="shared" si="71"/>
        <v>2.0132727632228398</v>
      </c>
    </row>
    <row r="195" spans="1:91" s="159" customFormat="1" x14ac:dyDescent="0.25">
      <c r="B195" s="257">
        <f t="shared" si="72"/>
        <v>175</v>
      </c>
      <c r="C195" s="255">
        <f t="shared" si="73"/>
        <v>50617</v>
      </c>
      <c r="D195" s="214">
        <f t="shared" si="90"/>
        <v>0.22056163173887988</v>
      </c>
      <c r="E195" s="214">
        <f t="shared" si="90"/>
        <v>7.4163482283373078E-2</v>
      </c>
      <c r="F195" s="214">
        <f t="shared" si="90"/>
        <v>0.10862548384563796</v>
      </c>
      <c r="G195" s="214">
        <f t="shared" si="90"/>
        <v>0</v>
      </c>
      <c r="H195" s="214">
        <f t="shared" si="90"/>
        <v>3.4380000000000001E-3</v>
      </c>
      <c r="I195" s="214">
        <f t="shared" si="90"/>
        <v>5.352E-3</v>
      </c>
      <c r="J195" s="214">
        <f t="shared" si="90"/>
        <v>5.7348E-3</v>
      </c>
      <c r="K195" s="214">
        <f t="shared" si="90"/>
        <v>5.9363999999999997E-3</v>
      </c>
      <c r="L195" s="214">
        <f t="shared" si="90"/>
        <v>3.9779999999999998E-3</v>
      </c>
      <c r="M195" s="214">
        <f t="shared" si="90"/>
        <v>4.9500000000000004E-3</v>
      </c>
      <c r="N195" s="214">
        <f t="shared" si="90"/>
        <v>4.50000036E-3</v>
      </c>
      <c r="O195" s="214">
        <f t="shared" si="90"/>
        <v>4.7340000000000004E-3</v>
      </c>
      <c r="P195" s="214">
        <f t="shared" ref="N195:AD200" si="93">IF(AND(MONTH($C195)-MONTH(P$5)=0,MOD((YEAR(P$5)-YEAR($C195)),3)=0),P194*(1+P$15),P194)</f>
        <v>3.3600000000000001E-3</v>
      </c>
      <c r="Q195" s="214">
        <f t="shared" si="93"/>
        <v>1.9068000000000002E-2</v>
      </c>
      <c r="R195" s="214">
        <f t="shared" si="93"/>
        <v>9.0767999999999995E-3</v>
      </c>
      <c r="S195" s="214">
        <f t="shared" si="93"/>
        <v>1.82988E-2</v>
      </c>
      <c r="T195" s="214">
        <f t="shared" si="93"/>
        <v>1.0198199999999999E-2</v>
      </c>
      <c r="U195" s="214">
        <f t="shared" si="93"/>
        <v>1.1309100000000001E-2</v>
      </c>
      <c r="V195" s="214">
        <f t="shared" si="93"/>
        <v>3.0287999999999999E-3</v>
      </c>
      <c r="W195" s="214">
        <f t="shared" si="93"/>
        <v>3.1740000000000002E-3</v>
      </c>
      <c r="X195" s="214">
        <f t="shared" si="93"/>
        <v>3.1380000000000002E-3</v>
      </c>
      <c r="Y195" s="214">
        <f t="shared" si="93"/>
        <v>2.4510000000000001E-3</v>
      </c>
      <c r="Z195" s="214">
        <f t="shared" si="93"/>
        <v>5.2620000000000002E-3</v>
      </c>
      <c r="AA195" s="214">
        <f t="shared" si="93"/>
        <v>4.4999999999999997E-3</v>
      </c>
      <c r="AB195" s="214">
        <f t="shared" si="93"/>
        <v>4.5684000000000002E-3</v>
      </c>
      <c r="AC195" s="214">
        <f t="shared" si="93"/>
        <v>2.8080000000000002E-3</v>
      </c>
      <c r="AD195" s="214">
        <f t="shared" si="93"/>
        <v>1.5780000000000002E-3</v>
      </c>
      <c r="AE195" s="214">
        <f t="shared" si="92"/>
        <v>9.970277464865622E-2</v>
      </c>
      <c r="AF195" s="214">
        <f t="shared" si="92"/>
        <v>6.77565450780616E-2</v>
      </c>
      <c r="AG195" s="214">
        <f t="shared" si="92"/>
        <v>6.7747913334664553E-2</v>
      </c>
      <c r="AH195" s="214">
        <f t="shared" si="92"/>
        <v>2.8860000000000005E-3</v>
      </c>
      <c r="AI195" s="214">
        <f t="shared" si="92"/>
        <v>0</v>
      </c>
      <c r="AJ195" s="214">
        <f t="shared" si="92"/>
        <v>4.0140000000000002E-3</v>
      </c>
      <c r="AK195" s="214">
        <f t="shared" si="92"/>
        <v>0</v>
      </c>
      <c r="AL195" s="214">
        <f t="shared" si="91"/>
        <v>3.4164E-3</v>
      </c>
      <c r="AM195" s="214">
        <f t="shared" si="91"/>
        <v>4.1580000000000002E-3</v>
      </c>
      <c r="AN195" s="214">
        <f t="shared" si="91"/>
        <v>7.3764E-3</v>
      </c>
      <c r="AO195" s="214">
        <f t="shared" si="91"/>
        <v>5.8246800000000005E-3</v>
      </c>
      <c r="AP195" s="214">
        <f t="shared" si="91"/>
        <v>9.3705280334952748E-2</v>
      </c>
      <c r="AQ195" s="214">
        <f t="shared" si="91"/>
        <v>0</v>
      </c>
      <c r="AR195" s="214">
        <f t="shared" si="91"/>
        <v>7.4271599999999995E-3</v>
      </c>
      <c r="AS195" s="214">
        <f t="shared" si="91"/>
        <v>3.5639999999999999E-3</v>
      </c>
      <c r="AT195" s="214">
        <f t="shared" si="91"/>
        <v>3.4619999999999998E-3</v>
      </c>
      <c r="AU195" s="214">
        <f t="shared" si="91"/>
        <v>6.7080000000000004E-3</v>
      </c>
      <c r="AV195" s="214">
        <f t="shared" si="91"/>
        <v>6.6600000000000001E-3</v>
      </c>
      <c r="AW195" s="214">
        <f t="shared" si="91"/>
        <v>8.4180000000000001E-3</v>
      </c>
      <c r="AX195" s="214">
        <f t="shared" si="91"/>
        <v>7.8708088248869934E-2</v>
      </c>
      <c r="AY195" s="214">
        <f t="shared" si="91"/>
        <v>1.1856E-2</v>
      </c>
      <c r="AZ195" s="214">
        <f t="shared" si="91"/>
        <v>1.2239999999999999E-2</v>
      </c>
      <c r="BA195" s="214">
        <f t="shared" si="91"/>
        <v>8.7474406810099964E-2</v>
      </c>
      <c r="BB195" s="214">
        <f t="shared" si="91"/>
        <v>0.13828404665942226</v>
      </c>
      <c r="BC195" s="214">
        <f t="shared" si="89"/>
        <v>3.9552595608369961E-2</v>
      </c>
      <c r="BD195" s="214">
        <f t="shared" si="89"/>
        <v>0.24858917886317539</v>
      </c>
      <c r="BE195" s="214">
        <f t="shared" si="89"/>
        <v>3.1716000000000005E-3</v>
      </c>
      <c r="BF195" s="214">
        <f t="shared" si="89"/>
        <v>1.8636E-2</v>
      </c>
      <c r="BG195" s="214">
        <f t="shared" si="89"/>
        <v>1.3846153846153847E-2</v>
      </c>
      <c r="BH195" s="214">
        <f t="shared" si="89"/>
        <v>2.3538000000000003E-2</v>
      </c>
      <c r="BI195" s="214">
        <f t="shared" si="89"/>
        <v>0</v>
      </c>
      <c r="BJ195" s="214">
        <f t="shared" si="89"/>
        <v>2.0712000000000001E-2</v>
      </c>
      <c r="BK195" s="214">
        <f t="shared" si="89"/>
        <v>9.6360000000000022E-3</v>
      </c>
      <c r="BL195" s="214">
        <f t="shared" si="87"/>
        <v>1.1201448960000001E-2</v>
      </c>
      <c r="BM195" s="214">
        <f t="shared" si="87"/>
        <v>9.6940376687343704E-2</v>
      </c>
      <c r="BN195" s="214">
        <f t="shared" si="87"/>
        <v>0.11938841591517854</v>
      </c>
      <c r="BO195" s="214">
        <f t="shared" si="87"/>
        <v>4.1778000000000003E-2</v>
      </c>
      <c r="BP195" s="214">
        <f t="shared" si="87"/>
        <v>2.9531999999999999E-2</v>
      </c>
      <c r="BQ195" s="214">
        <f t="shared" si="87"/>
        <v>4.1460000000000004E-2</v>
      </c>
      <c r="BR195" s="214">
        <f t="shared" si="87"/>
        <v>3.01084E-2</v>
      </c>
      <c r="BS195" s="214">
        <f t="shared" si="87"/>
        <v>0</v>
      </c>
      <c r="BT195" s="214">
        <f t="shared" si="87"/>
        <v>0</v>
      </c>
      <c r="BU195" s="214">
        <f t="shared" si="87"/>
        <v>0</v>
      </c>
      <c r="BV195" s="214">
        <f t="shared" si="87"/>
        <v>0</v>
      </c>
      <c r="BW195" s="214">
        <f t="shared" si="87"/>
        <v>0</v>
      </c>
      <c r="BX195" s="214">
        <f t="shared" si="87"/>
        <v>0</v>
      </c>
      <c r="BY195" s="214">
        <f t="shared" si="87"/>
        <v>0</v>
      </c>
      <c r="BZ195" s="214">
        <f t="shared" si="87"/>
        <v>0</v>
      </c>
      <c r="CA195" s="295">
        <f t="shared" si="71"/>
        <v>2.0132727632228398</v>
      </c>
    </row>
    <row r="196" spans="1:91" s="159" customFormat="1" x14ac:dyDescent="0.25">
      <c r="B196" s="257">
        <f t="shared" si="72"/>
        <v>176</v>
      </c>
      <c r="C196" s="255">
        <f t="shared" si="73"/>
        <v>50648</v>
      </c>
      <c r="D196" s="214">
        <f t="shared" ref="D196:M200" si="94">IF(AND(MONTH($C196)-MONTH(D$5)=0,MOD((YEAR(D$5)-YEAR($C196)),3)=0),D195*(1+D$15),D195)</f>
        <v>0.22056163173887988</v>
      </c>
      <c r="E196" s="214">
        <f t="shared" si="94"/>
        <v>7.4163482283373078E-2</v>
      </c>
      <c r="F196" s="214">
        <f t="shared" si="94"/>
        <v>0.10862548384563796</v>
      </c>
      <c r="G196" s="214">
        <f t="shared" si="94"/>
        <v>0</v>
      </c>
      <c r="H196" s="214">
        <f t="shared" si="94"/>
        <v>3.4380000000000001E-3</v>
      </c>
      <c r="I196" s="214">
        <f t="shared" si="94"/>
        <v>5.352E-3</v>
      </c>
      <c r="J196" s="214">
        <f t="shared" si="94"/>
        <v>5.7348E-3</v>
      </c>
      <c r="K196" s="214">
        <f t="shared" si="94"/>
        <v>5.9363999999999997E-3</v>
      </c>
      <c r="L196" s="214">
        <f t="shared" si="94"/>
        <v>3.9779999999999998E-3</v>
      </c>
      <c r="M196" s="214">
        <f t="shared" si="94"/>
        <v>4.9500000000000004E-3</v>
      </c>
      <c r="N196" s="214">
        <f t="shared" si="93"/>
        <v>4.50000036E-3</v>
      </c>
      <c r="O196" s="214">
        <f t="shared" si="93"/>
        <v>4.7340000000000004E-3</v>
      </c>
      <c r="P196" s="214">
        <f t="shared" si="93"/>
        <v>3.3600000000000001E-3</v>
      </c>
      <c r="Q196" s="214">
        <f t="shared" si="93"/>
        <v>1.9068000000000002E-2</v>
      </c>
      <c r="R196" s="214">
        <f t="shared" si="93"/>
        <v>9.0767999999999995E-3</v>
      </c>
      <c r="S196" s="214">
        <f t="shared" si="93"/>
        <v>1.82988E-2</v>
      </c>
      <c r="T196" s="214">
        <f t="shared" si="93"/>
        <v>1.0198199999999999E-2</v>
      </c>
      <c r="U196" s="214">
        <f t="shared" si="93"/>
        <v>1.1309100000000001E-2</v>
      </c>
      <c r="V196" s="214">
        <f t="shared" si="93"/>
        <v>3.0287999999999999E-3</v>
      </c>
      <c r="W196" s="214">
        <f t="shared" si="93"/>
        <v>3.1740000000000002E-3</v>
      </c>
      <c r="X196" s="214">
        <f t="shared" si="93"/>
        <v>3.1380000000000002E-3</v>
      </c>
      <c r="Y196" s="214">
        <f t="shared" si="93"/>
        <v>2.4510000000000001E-3</v>
      </c>
      <c r="Z196" s="214">
        <f t="shared" si="93"/>
        <v>5.2620000000000002E-3</v>
      </c>
      <c r="AA196" s="214">
        <f t="shared" si="93"/>
        <v>4.4999999999999997E-3</v>
      </c>
      <c r="AB196" s="214">
        <f t="shared" si="93"/>
        <v>4.5684000000000002E-3</v>
      </c>
      <c r="AC196" s="214">
        <f t="shared" si="93"/>
        <v>2.8080000000000002E-3</v>
      </c>
      <c r="AD196" s="214">
        <f t="shared" si="93"/>
        <v>1.5780000000000002E-3</v>
      </c>
      <c r="AE196" s="214">
        <f t="shared" si="92"/>
        <v>9.970277464865622E-2</v>
      </c>
      <c r="AF196" s="214">
        <f t="shared" si="92"/>
        <v>6.77565450780616E-2</v>
      </c>
      <c r="AG196" s="214">
        <f t="shared" si="92"/>
        <v>6.7747913334664553E-2</v>
      </c>
      <c r="AH196" s="214">
        <f t="shared" si="92"/>
        <v>2.8860000000000005E-3</v>
      </c>
      <c r="AI196" s="214">
        <f t="shared" si="92"/>
        <v>0</v>
      </c>
      <c r="AJ196" s="214">
        <f t="shared" si="92"/>
        <v>4.0140000000000002E-3</v>
      </c>
      <c r="AK196" s="214">
        <f t="shared" si="92"/>
        <v>0</v>
      </c>
      <c r="AL196" s="214">
        <f t="shared" si="91"/>
        <v>3.4164E-3</v>
      </c>
      <c r="AM196" s="214">
        <f t="shared" si="91"/>
        <v>4.1580000000000002E-3</v>
      </c>
      <c r="AN196" s="214">
        <f t="shared" si="91"/>
        <v>7.3764E-3</v>
      </c>
      <c r="AO196" s="214">
        <f t="shared" si="91"/>
        <v>5.8246800000000005E-3</v>
      </c>
      <c r="AP196" s="214">
        <f t="shared" si="91"/>
        <v>9.3705280334952748E-2</v>
      </c>
      <c r="AQ196" s="214">
        <f t="shared" si="91"/>
        <v>0</v>
      </c>
      <c r="AR196" s="214">
        <f t="shared" si="91"/>
        <v>7.4271599999999995E-3</v>
      </c>
      <c r="AS196" s="214">
        <f t="shared" si="91"/>
        <v>3.5639999999999999E-3</v>
      </c>
      <c r="AT196" s="214">
        <f t="shared" si="91"/>
        <v>3.4619999999999998E-3</v>
      </c>
      <c r="AU196" s="214">
        <f t="shared" si="91"/>
        <v>6.7080000000000004E-3</v>
      </c>
      <c r="AV196" s="214">
        <f t="shared" si="91"/>
        <v>6.6600000000000001E-3</v>
      </c>
      <c r="AW196" s="214">
        <f t="shared" si="91"/>
        <v>8.4180000000000001E-3</v>
      </c>
      <c r="AX196" s="214">
        <f t="shared" si="91"/>
        <v>7.8708088248869934E-2</v>
      </c>
      <c r="AY196" s="214">
        <f t="shared" si="91"/>
        <v>1.1856E-2</v>
      </c>
      <c r="AZ196" s="214">
        <f t="shared" si="91"/>
        <v>1.2239999999999999E-2</v>
      </c>
      <c r="BA196" s="214">
        <f t="shared" si="91"/>
        <v>8.7474406810099964E-2</v>
      </c>
      <c r="BB196" s="214">
        <f t="shared" si="91"/>
        <v>0.13828404665942226</v>
      </c>
      <c r="BC196" s="214">
        <f t="shared" si="89"/>
        <v>3.9552595608369961E-2</v>
      </c>
      <c r="BD196" s="214">
        <f t="shared" si="89"/>
        <v>0.24858917886317539</v>
      </c>
      <c r="BE196" s="214">
        <f t="shared" si="89"/>
        <v>3.1716000000000005E-3</v>
      </c>
      <c r="BF196" s="214">
        <f t="shared" si="89"/>
        <v>1.8636E-2</v>
      </c>
      <c r="BG196" s="214">
        <f t="shared" si="89"/>
        <v>1.3846153846153847E-2</v>
      </c>
      <c r="BH196" s="214">
        <f t="shared" si="89"/>
        <v>2.3538000000000003E-2</v>
      </c>
      <c r="BI196" s="214">
        <f t="shared" si="89"/>
        <v>0</v>
      </c>
      <c r="BJ196" s="214">
        <f t="shared" si="89"/>
        <v>2.0712000000000001E-2</v>
      </c>
      <c r="BK196" s="214">
        <f t="shared" si="89"/>
        <v>9.6360000000000022E-3</v>
      </c>
      <c r="BL196" s="214">
        <f t="shared" si="87"/>
        <v>1.1201448960000001E-2</v>
      </c>
      <c r="BM196" s="214">
        <f t="shared" si="87"/>
        <v>9.6940376687343704E-2</v>
      </c>
      <c r="BN196" s="214">
        <f t="shared" si="87"/>
        <v>0.11938841591517854</v>
      </c>
      <c r="BO196" s="214">
        <f t="shared" si="87"/>
        <v>4.1778000000000003E-2</v>
      </c>
      <c r="BP196" s="214">
        <f t="shared" si="87"/>
        <v>2.9531999999999999E-2</v>
      </c>
      <c r="BQ196" s="214">
        <f t="shared" si="87"/>
        <v>4.1460000000000004E-2</v>
      </c>
      <c r="BR196" s="214">
        <f t="shared" si="87"/>
        <v>3.01084E-2</v>
      </c>
      <c r="BS196" s="214">
        <f t="shared" si="87"/>
        <v>0</v>
      </c>
      <c r="BT196" s="214">
        <f t="shared" si="87"/>
        <v>0</v>
      </c>
      <c r="BU196" s="214">
        <f t="shared" si="87"/>
        <v>0</v>
      </c>
      <c r="BV196" s="214">
        <f t="shared" si="87"/>
        <v>0</v>
      </c>
      <c r="BW196" s="214">
        <f t="shared" si="87"/>
        <v>0</v>
      </c>
      <c r="BX196" s="214">
        <f t="shared" si="87"/>
        <v>0</v>
      </c>
      <c r="BY196" s="214">
        <f t="shared" si="87"/>
        <v>0</v>
      </c>
      <c r="BZ196" s="214">
        <f t="shared" si="87"/>
        <v>0</v>
      </c>
      <c r="CA196" s="295">
        <f t="shared" si="71"/>
        <v>2.0132727632228398</v>
      </c>
    </row>
    <row r="197" spans="1:91" s="159" customFormat="1" x14ac:dyDescent="0.25">
      <c r="B197" s="257">
        <f t="shared" si="72"/>
        <v>177</v>
      </c>
      <c r="C197" s="255">
        <f t="shared" si="73"/>
        <v>50678</v>
      </c>
      <c r="D197" s="214">
        <f t="shared" si="94"/>
        <v>0.22056163173887988</v>
      </c>
      <c r="E197" s="214">
        <f t="shared" si="94"/>
        <v>7.4163482283373078E-2</v>
      </c>
      <c r="F197" s="214">
        <f t="shared" si="94"/>
        <v>0.10862548384563796</v>
      </c>
      <c r="G197" s="214">
        <f t="shared" si="94"/>
        <v>0</v>
      </c>
      <c r="H197" s="214">
        <f t="shared" si="94"/>
        <v>3.4380000000000001E-3</v>
      </c>
      <c r="I197" s="214">
        <f t="shared" si="94"/>
        <v>5.352E-3</v>
      </c>
      <c r="J197" s="214">
        <f t="shared" si="94"/>
        <v>5.7348E-3</v>
      </c>
      <c r="K197" s="214">
        <f t="shared" si="94"/>
        <v>5.9363999999999997E-3</v>
      </c>
      <c r="L197" s="214">
        <f t="shared" si="94"/>
        <v>3.9779999999999998E-3</v>
      </c>
      <c r="M197" s="214">
        <f t="shared" si="94"/>
        <v>4.9500000000000004E-3</v>
      </c>
      <c r="N197" s="214">
        <f t="shared" si="93"/>
        <v>4.50000036E-3</v>
      </c>
      <c r="O197" s="214">
        <f t="shared" si="93"/>
        <v>4.7340000000000004E-3</v>
      </c>
      <c r="P197" s="214">
        <f t="shared" si="93"/>
        <v>3.3600000000000001E-3</v>
      </c>
      <c r="Q197" s="214">
        <f t="shared" si="93"/>
        <v>1.9068000000000002E-2</v>
      </c>
      <c r="R197" s="214">
        <f t="shared" si="93"/>
        <v>9.0767999999999995E-3</v>
      </c>
      <c r="S197" s="214">
        <f t="shared" si="93"/>
        <v>1.82988E-2</v>
      </c>
      <c r="T197" s="214">
        <f t="shared" si="93"/>
        <v>1.0198199999999999E-2</v>
      </c>
      <c r="U197" s="214">
        <f t="shared" si="93"/>
        <v>1.1309100000000001E-2</v>
      </c>
      <c r="V197" s="214">
        <f t="shared" si="93"/>
        <v>3.0287999999999999E-3</v>
      </c>
      <c r="W197" s="214">
        <f t="shared" si="93"/>
        <v>3.1740000000000002E-3</v>
      </c>
      <c r="X197" s="214">
        <f t="shared" si="93"/>
        <v>3.1380000000000002E-3</v>
      </c>
      <c r="Y197" s="214">
        <f t="shared" si="93"/>
        <v>2.4510000000000001E-3</v>
      </c>
      <c r="Z197" s="214">
        <f t="shared" si="93"/>
        <v>5.2620000000000002E-3</v>
      </c>
      <c r="AA197" s="214">
        <f t="shared" si="93"/>
        <v>4.4999999999999997E-3</v>
      </c>
      <c r="AB197" s="214">
        <f t="shared" si="93"/>
        <v>4.5684000000000002E-3</v>
      </c>
      <c r="AC197" s="214">
        <f t="shared" si="93"/>
        <v>2.8080000000000002E-3</v>
      </c>
      <c r="AD197" s="214">
        <f t="shared" si="93"/>
        <v>1.5780000000000002E-3</v>
      </c>
      <c r="AE197" s="214">
        <f t="shared" si="92"/>
        <v>9.970277464865622E-2</v>
      </c>
      <c r="AF197" s="214">
        <f t="shared" si="92"/>
        <v>6.77565450780616E-2</v>
      </c>
      <c r="AG197" s="214">
        <f t="shared" si="92"/>
        <v>6.7747913334664553E-2</v>
      </c>
      <c r="AH197" s="214">
        <f t="shared" si="92"/>
        <v>2.8860000000000005E-3</v>
      </c>
      <c r="AI197" s="214">
        <f t="shared" si="92"/>
        <v>0</v>
      </c>
      <c r="AJ197" s="214">
        <f t="shared" si="92"/>
        <v>4.0140000000000002E-3</v>
      </c>
      <c r="AK197" s="214">
        <f t="shared" si="92"/>
        <v>0</v>
      </c>
      <c r="AL197" s="214">
        <f t="shared" si="91"/>
        <v>3.4164E-3</v>
      </c>
      <c r="AM197" s="214">
        <f t="shared" si="91"/>
        <v>4.1580000000000002E-3</v>
      </c>
      <c r="AN197" s="214">
        <f t="shared" si="91"/>
        <v>7.3764E-3</v>
      </c>
      <c r="AO197" s="214">
        <f t="shared" si="91"/>
        <v>5.8246800000000005E-3</v>
      </c>
      <c r="AP197" s="214">
        <f t="shared" si="91"/>
        <v>9.3705280334952748E-2</v>
      </c>
      <c r="AQ197" s="214">
        <f t="shared" si="91"/>
        <v>0</v>
      </c>
      <c r="AR197" s="214">
        <f t="shared" si="91"/>
        <v>7.4271599999999995E-3</v>
      </c>
      <c r="AS197" s="214">
        <f t="shared" si="91"/>
        <v>3.5639999999999999E-3</v>
      </c>
      <c r="AT197" s="214">
        <f t="shared" si="91"/>
        <v>3.4619999999999998E-3</v>
      </c>
      <c r="AU197" s="214">
        <f t="shared" si="91"/>
        <v>6.7080000000000004E-3</v>
      </c>
      <c r="AV197" s="214">
        <f t="shared" si="91"/>
        <v>6.6600000000000001E-3</v>
      </c>
      <c r="AW197" s="214">
        <f t="shared" si="91"/>
        <v>8.4180000000000001E-3</v>
      </c>
      <c r="AX197" s="214">
        <f t="shared" si="91"/>
        <v>7.8708088248869934E-2</v>
      </c>
      <c r="AY197" s="214">
        <f t="shared" si="91"/>
        <v>1.1856E-2</v>
      </c>
      <c r="AZ197" s="214">
        <f t="shared" si="91"/>
        <v>1.2239999999999999E-2</v>
      </c>
      <c r="BA197" s="214">
        <f t="shared" si="91"/>
        <v>8.7474406810099964E-2</v>
      </c>
      <c r="BB197" s="214">
        <f t="shared" si="91"/>
        <v>0.13828404665942226</v>
      </c>
      <c r="BC197" s="214">
        <f t="shared" si="89"/>
        <v>3.9552595608369961E-2</v>
      </c>
      <c r="BD197" s="214">
        <f t="shared" si="89"/>
        <v>0.24858917886317539</v>
      </c>
      <c r="BE197" s="214">
        <f t="shared" si="89"/>
        <v>3.1716000000000005E-3</v>
      </c>
      <c r="BF197" s="214">
        <f t="shared" si="89"/>
        <v>1.8636E-2</v>
      </c>
      <c r="BG197" s="214">
        <f t="shared" si="89"/>
        <v>1.3846153846153847E-2</v>
      </c>
      <c r="BH197" s="214">
        <f t="shared" si="89"/>
        <v>2.3538000000000003E-2</v>
      </c>
      <c r="BI197" s="214">
        <f t="shared" si="89"/>
        <v>0</v>
      </c>
      <c r="BJ197" s="214">
        <f t="shared" si="89"/>
        <v>2.0712000000000001E-2</v>
      </c>
      <c r="BK197" s="214">
        <f t="shared" si="89"/>
        <v>9.6360000000000022E-3</v>
      </c>
      <c r="BL197" s="214">
        <f t="shared" si="87"/>
        <v>1.1201448960000001E-2</v>
      </c>
      <c r="BM197" s="214">
        <f t="shared" si="87"/>
        <v>9.6940376687343704E-2</v>
      </c>
      <c r="BN197" s="214">
        <f t="shared" si="87"/>
        <v>0.11938841591517854</v>
      </c>
      <c r="BO197" s="214">
        <f t="shared" si="87"/>
        <v>4.1778000000000003E-2</v>
      </c>
      <c r="BP197" s="214">
        <f t="shared" si="87"/>
        <v>2.9531999999999999E-2</v>
      </c>
      <c r="BQ197" s="214">
        <f t="shared" si="87"/>
        <v>4.1460000000000004E-2</v>
      </c>
      <c r="BR197" s="214">
        <f t="shared" si="87"/>
        <v>3.01084E-2</v>
      </c>
      <c r="BS197" s="214">
        <f t="shared" si="87"/>
        <v>0</v>
      </c>
      <c r="BT197" s="214">
        <f t="shared" si="87"/>
        <v>0</v>
      </c>
      <c r="BU197" s="214">
        <f t="shared" si="87"/>
        <v>0</v>
      </c>
      <c r="BV197" s="214">
        <f t="shared" si="87"/>
        <v>0</v>
      </c>
      <c r="BW197" s="214">
        <f t="shared" si="87"/>
        <v>0</v>
      </c>
      <c r="BX197" s="214">
        <f t="shared" si="87"/>
        <v>0</v>
      </c>
      <c r="BY197" s="214">
        <f t="shared" si="87"/>
        <v>0</v>
      </c>
      <c r="BZ197" s="214">
        <f t="shared" si="87"/>
        <v>0</v>
      </c>
      <c r="CA197" s="295">
        <f t="shared" si="71"/>
        <v>2.0132727632228398</v>
      </c>
    </row>
    <row r="198" spans="1:91" s="159" customFormat="1" x14ac:dyDescent="0.25">
      <c r="B198" s="257">
        <f t="shared" si="72"/>
        <v>178</v>
      </c>
      <c r="C198" s="255">
        <f t="shared" si="73"/>
        <v>50709</v>
      </c>
      <c r="D198" s="214">
        <f t="shared" si="94"/>
        <v>0.22056163173887988</v>
      </c>
      <c r="E198" s="214">
        <f t="shared" si="94"/>
        <v>7.4163482283373078E-2</v>
      </c>
      <c r="F198" s="214">
        <f t="shared" si="94"/>
        <v>0.10862548384563796</v>
      </c>
      <c r="G198" s="214">
        <f t="shared" si="94"/>
        <v>0</v>
      </c>
      <c r="H198" s="214">
        <f t="shared" si="94"/>
        <v>3.4380000000000001E-3</v>
      </c>
      <c r="I198" s="214">
        <f t="shared" si="94"/>
        <v>5.352E-3</v>
      </c>
      <c r="J198" s="214">
        <f t="shared" si="94"/>
        <v>5.7348E-3</v>
      </c>
      <c r="K198" s="214">
        <f t="shared" si="94"/>
        <v>5.9363999999999997E-3</v>
      </c>
      <c r="L198" s="214">
        <f t="shared" si="94"/>
        <v>3.9779999999999998E-3</v>
      </c>
      <c r="M198" s="214">
        <f t="shared" si="94"/>
        <v>4.9500000000000004E-3</v>
      </c>
      <c r="N198" s="214">
        <f t="shared" si="93"/>
        <v>4.50000036E-3</v>
      </c>
      <c r="O198" s="214">
        <f t="shared" si="93"/>
        <v>4.7340000000000004E-3</v>
      </c>
      <c r="P198" s="214">
        <f t="shared" si="93"/>
        <v>3.3600000000000001E-3</v>
      </c>
      <c r="Q198" s="214">
        <f t="shared" si="93"/>
        <v>1.9068000000000002E-2</v>
      </c>
      <c r="R198" s="214">
        <f t="shared" si="93"/>
        <v>9.0767999999999995E-3</v>
      </c>
      <c r="S198" s="214">
        <f t="shared" si="93"/>
        <v>1.82988E-2</v>
      </c>
      <c r="T198" s="214">
        <f t="shared" si="93"/>
        <v>1.0198199999999999E-2</v>
      </c>
      <c r="U198" s="214">
        <f t="shared" si="93"/>
        <v>1.1309100000000001E-2</v>
      </c>
      <c r="V198" s="214">
        <f t="shared" si="93"/>
        <v>3.0287999999999999E-3</v>
      </c>
      <c r="W198" s="214">
        <f t="shared" si="93"/>
        <v>3.1740000000000002E-3</v>
      </c>
      <c r="X198" s="214">
        <f t="shared" si="93"/>
        <v>3.1380000000000002E-3</v>
      </c>
      <c r="Y198" s="214">
        <f t="shared" si="93"/>
        <v>2.4510000000000001E-3</v>
      </c>
      <c r="Z198" s="214">
        <f t="shared" si="93"/>
        <v>5.2620000000000002E-3</v>
      </c>
      <c r="AA198" s="214">
        <f t="shared" si="93"/>
        <v>4.4999999999999997E-3</v>
      </c>
      <c r="AB198" s="214">
        <f t="shared" si="93"/>
        <v>4.5684000000000002E-3</v>
      </c>
      <c r="AC198" s="214">
        <f t="shared" si="93"/>
        <v>2.8080000000000002E-3</v>
      </c>
      <c r="AD198" s="214">
        <f t="shared" si="93"/>
        <v>1.5780000000000002E-3</v>
      </c>
      <c r="AE198" s="214">
        <f t="shared" si="92"/>
        <v>9.970277464865622E-2</v>
      </c>
      <c r="AF198" s="214">
        <f t="shared" si="92"/>
        <v>6.77565450780616E-2</v>
      </c>
      <c r="AG198" s="214">
        <f t="shared" si="92"/>
        <v>6.7747913334664553E-2</v>
      </c>
      <c r="AH198" s="214">
        <f t="shared" si="92"/>
        <v>2.8860000000000005E-3</v>
      </c>
      <c r="AI198" s="214">
        <f t="shared" si="92"/>
        <v>0</v>
      </c>
      <c r="AJ198" s="214">
        <f t="shared" si="92"/>
        <v>4.0140000000000002E-3</v>
      </c>
      <c r="AK198" s="214">
        <f t="shared" si="92"/>
        <v>0</v>
      </c>
      <c r="AL198" s="214">
        <f t="shared" si="91"/>
        <v>3.4164E-3</v>
      </c>
      <c r="AM198" s="214">
        <f t="shared" si="91"/>
        <v>4.1580000000000002E-3</v>
      </c>
      <c r="AN198" s="214">
        <f t="shared" si="91"/>
        <v>7.3764E-3</v>
      </c>
      <c r="AO198" s="214">
        <f t="shared" si="91"/>
        <v>5.8246800000000005E-3</v>
      </c>
      <c r="AP198" s="214">
        <f t="shared" si="91"/>
        <v>9.3705280334952748E-2</v>
      </c>
      <c r="AQ198" s="214">
        <f t="shared" si="91"/>
        <v>0</v>
      </c>
      <c r="AR198" s="214">
        <f t="shared" si="91"/>
        <v>7.4271599999999995E-3</v>
      </c>
      <c r="AS198" s="214">
        <f t="shared" si="91"/>
        <v>3.5639999999999999E-3</v>
      </c>
      <c r="AT198" s="214">
        <f t="shared" si="91"/>
        <v>3.4619999999999998E-3</v>
      </c>
      <c r="AU198" s="214">
        <f t="shared" si="91"/>
        <v>6.7080000000000004E-3</v>
      </c>
      <c r="AV198" s="214">
        <f t="shared" si="91"/>
        <v>6.6600000000000001E-3</v>
      </c>
      <c r="AW198" s="214">
        <f t="shared" si="91"/>
        <v>8.4180000000000001E-3</v>
      </c>
      <c r="AX198" s="214">
        <f t="shared" si="91"/>
        <v>7.8708088248869934E-2</v>
      </c>
      <c r="AY198" s="214">
        <f t="shared" si="91"/>
        <v>1.1856E-2</v>
      </c>
      <c r="AZ198" s="214">
        <f t="shared" si="91"/>
        <v>1.2239999999999999E-2</v>
      </c>
      <c r="BA198" s="214">
        <f t="shared" si="91"/>
        <v>8.7474406810099964E-2</v>
      </c>
      <c r="BB198" s="214">
        <f t="shared" si="91"/>
        <v>0.13828404665942226</v>
      </c>
      <c r="BC198" s="214">
        <f t="shared" si="89"/>
        <v>3.9552595608369961E-2</v>
      </c>
      <c r="BD198" s="214">
        <f t="shared" si="89"/>
        <v>0.24858917886317539</v>
      </c>
      <c r="BE198" s="214">
        <f t="shared" si="89"/>
        <v>3.1716000000000005E-3</v>
      </c>
      <c r="BF198" s="214">
        <f t="shared" si="89"/>
        <v>1.8636E-2</v>
      </c>
      <c r="BG198" s="214">
        <f t="shared" si="89"/>
        <v>1.3846153846153847E-2</v>
      </c>
      <c r="BH198" s="214">
        <f t="shared" si="89"/>
        <v>2.3538000000000003E-2</v>
      </c>
      <c r="BI198" s="214">
        <f t="shared" si="89"/>
        <v>0</v>
      </c>
      <c r="BJ198" s="214">
        <f t="shared" si="89"/>
        <v>2.0712000000000001E-2</v>
      </c>
      <c r="BK198" s="214">
        <f t="shared" si="89"/>
        <v>9.6360000000000022E-3</v>
      </c>
      <c r="BL198" s="214">
        <f t="shared" si="89"/>
        <v>1.1201448960000001E-2</v>
      </c>
      <c r="BM198" s="214">
        <f t="shared" si="89"/>
        <v>9.6940376687343704E-2</v>
      </c>
      <c r="BN198" s="214">
        <f t="shared" si="89"/>
        <v>0.11938841591517854</v>
      </c>
      <c r="BO198" s="214">
        <f t="shared" si="89"/>
        <v>4.1778000000000003E-2</v>
      </c>
      <c r="BP198" s="214">
        <f t="shared" si="89"/>
        <v>2.9531999999999999E-2</v>
      </c>
      <c r="BQ198" s="214">
        <f t="shared" si="87"/>
        <v>4.1460000000000004E-2</v>
      </c>
      <c r="BR198" s="214">
        <f t="shared" si="87"/>
        <v>3.01084E-2</v>
      </c>
      <c r="BS198" s="214">
        <f t="shared" si="87"/>
        <v>0</v>
      </c>
      <c r="BT198" s="214">
        <f t="shared" si="87"/>
        <v>0</v>
      </c>
      <c r="BU198" s="214">
        <f t="shared" si="87"/>
        <v>0</v>
      </c>
      <c r="BV198" s="214">
        <f t="shared" si="87"/>
        <v>0</v>
      </c>
      <c r="BW198" s="214">
        <f t="shared" si="87"/>
        <v>0</v>
      </c>
      <c r="BX198" s="214">
        <f t="shared" si="87"/>
        <v>0</v>
      </c>
      <c r="BY198" s="214">
        <f t="shared" si="87"/>
        <v>0</v>
      </c>
      <c r="BZ198" s="214">
        <f t="shared" si="87"/>
        <v>0</v>
      </c>
      <c r="CA198" s="295">
        <f t="shared" si="71"/>
        <v>2.0132727632228398</v>
      </c>
    </row>
    <row r="199" spans="1:91" s="159" customFormat="1" x14ac:dyDescent="0.25">
      <c r="B199" s="257">
        <f t="shared" si="72"/>
        <v>179</v>
      </c>
      <c r="C199" s="255">
        <f t="shared" si="73"/>
        <v>50739</v>
      </c>
      <c r="D199" s="214">
        <f t="shared" si="94"/>
        <v>0.22056163173887988</v>
      </c>
      <c r="E199" s="214">
        <f t="shared" si="94"/>
        <v>7.4163482283373078E-2</v>
      </c>
      <c r="F199" s="214">
        <f t="shared" si="94"/>
        <v>0.10862548384563796</v>
      </c>
      <c r="G199" s="214">
        <f t="shared" si="94"/>
        <v>0</v>
      </c>
      <c r="H199" s="214">
        <f t="shared" si="94"/>
        <v>3.4380000000000001E-3</v>
      </c>
      <c r="I199" s="214">
        <f t="shared" si="94"/>
        <v>5.352E-3</v>
      </c>
      <c r="J199" s="214">
        <f t="shared" si="94"/>
        <v>5.7348E-3</v>
      </c>
      <c r="K199" s="214">
        <f t="shared" si="94"/>
        <v>5.9363999999999997E-3</v>
      </c>
      <c r="L199" s="214">
        <f t="shared" si="94"/>
        <v>3.9779999999999998E-3</v>
      </c>
      <c r="M199" s="214">
        <f t="shared" si="94"/>
        <v>4.9500000000000004E-3</v>
      </c>
      <c r="N199" s="214">
        <f t="shared" si="93"/>
        <v>4.50000036E-3</v>
      </c>
      <c r="O199" s="214">
        <f t="shared" si="93"/>
        <v>4.7340000000000004E-3</v>
      </c>
      <c r="P199" s="214">
        <f t="shared" si="93"/>
        <v>3.3600000000000001E-3</v>
      </c>
      <c r="Q199" s="214">
        <f t="shared" si="93"/>
        <v>1.9068000000000002E-2</v>
      </c>
      <c r="R199" s="214">
        <f t="shared" si="93"/>
        <v>9.0767999999999995E-3</v>
      </c>
      <c r="S199" s="214">
        <f t="shared" si="93"/>
        <v>1.82988E-2</v>
      </c>
      <c r="T199" s="214">
        <f t="shared" si="93"/>
        <v>1.0198199999999999E-2</v>
      </c>
      <c r="U199" s="214">
        <f t="shared" si="93"/>
        <v>1.1309100000000001E-2</v>
      </c>
      <c r="V199" s="214">
        <f t="shared" si="93"/>
        <v>3.0287999999999999E-3</v>
      </c>
      <c r="W199" s="214">
        <f t="shared" si="93"/>
        <v>3.1740000000000002E-3</v>
      </c>
      <c r="X199" s="214">
        <f t="shared" si="93"/>
        <v>3.1380000000000002E-3</v>
      </c>
      <c r="Y199" s="214">
        <f t="shared" si="93"/>
        <v>2.4510000000000001E-3</v>
      </c>
      <c r="Z199" s="214">
        <f t="shared" si="93"/>
        <v>5.2620000000000002E-3</v>
      </c>
      <c r="AA199" s="214">
        <f t="shared" si="93"/>
        <v>4.4999999999999997E-3</v>
      </c>
      <c r="AB199" s="214">
        <f t="shared" si="93"/>
        <v>4.5684000000000002E-3</v>
      </c>
      <c r="AC199" s="214">
        <f t="shared" si="93"/>
        <v>2.8080000000000002E-3</v>
      </c>
      <c r="AD199" s="214">
        <f t="shared" si="93"/>
        <v>1.5780000000000002E-3</v>
      </c>
      <c r="AE199" s="214">
        <f t="shared" si="92"/>
        <v>9.970277464865622E-2</v>
      </c>
      <c r="AF199" s="214">
        <f t="shared" si="92"/>
        <v>6.77565450780616E-2</v>
      </c>
      <c r="AG199" s="214">
        <f t="shared" si="92"/>
        <v>6.7747913334664553E-2</v>
      </c>
      <c r="AH199" s="214">
        <f t="shared" si="92"/>
        <v>2.8860000000000005E-3</v>
      </c>
      <c r="AI199" s="214">
        <f t="shared" si="92"/>
        <v>0</v>
      </c>
      <c r="AJ199" s="214">
        <f t="shared" si="92"/>
        <v>4.0140000000000002E-3</v>
      </c>
      <c r="AK199" s="214">
        <f t="shared" si="92"/>
        <v>0</v>
      </c>
      <c r="AL199" s="214">
        <f t="shared" si="91"/>
        <v>3.4164E-3</v>
      </c>
      <c r="AM199" s="214">
        <f t="shared" si="91"/>
        <v>4.1580000000000002E-3</v>
      </c>
      <c r="AN199" s="214">
        <f t="shared" si="91"/>
        <v>7.3764E-3</v>
      </c>
      <c r="AO199" s="214">
        <f t="shared" si="91"/>
        <v>5.8246800000000005E-3</v>
      </c>
      <c r="AP199" s="214">
        <f t="shared" si="91"/>
        <v>9.3705280334952748E-2</v>
      </c>
      <c r="AQ199" s="214">
        <f t="shared" si="91"/>
        <v>0</v>
      </c>
      <c r="AR199" s="214">
        <f t="shared" si="91"/>
        <v>7.4271599999999995E-3</v>
      </c>
      <c r="AS199" s="214">
        <f t="shared" si="91"/>
        <v>3.5639999999999999E-3</v>
      </c>
      <c r="AT199" s="214">
        <f t="shared" si="91"/>
        <v>3.4619999999999998E-3</v>
      </c>
      <c r="AU199" s="214">
        <f t="shared" si="91"/>
        <v>6.7080000000000004E-3</v>
      </c>
      <c r="AV199" s="214">
        <f t="shared" si="91"/>
        <v>6.6600000000000001E-3</v>
      </c>
      <c r="AW199" s="214">
        <f t="shared" si="91"/>
        <v>8.4180000000000001E-3</v>
      </c>
      <c r="AX199" s="214">
        <f t="shared" si="91"/>
        <v>7.8708088248869934E-2</v>
      </c>
      <c r="AY199" s="214">
        <f t="shared" si="91"/>
        <v>1.1856E-2</v>
      </c>
      <c r="AZ199" s="214">
        <f t="shared" si="91"/>
        <v>1.2239999999999999E-2</v>
      </c>
      <c r="BA199" s="214">
        <f t="shared" si="91"/>
        <v>8.7474406810099964E-2</v>
      </c>
      <c r="BB199" s="214">
        <f t="shared" si="91"/>
        <v>0.13828404665942226</v>
      </c>
      <c r="BC199" s="214">
        <f t="shared" si="89"/>
        <v>3.9552595608369961E-2</v>
      </c>
      <c r="BD199" s="214">
        <f t="shared" si="89"/>
        <v>0.24858917886317539</v>
      </c>
      <c r="BE199" s="214">
        <f t="shared" si="89"/>
        <v>3.1716000000000005E-3</v>
      </c>
      <c r="BF199" s="214">
        <f t="shared" si="89"/>
        <v>1.8636E-2</v>
      </c>
      <c r="BG199" s="214">
        <f t="shared" si="89"/>
        <v>1.3846153846153847E-2</v>
      </c>
      <c r="BH199" s="214">
        <f t="shared" si="89"/>
        <v>2.3538000000000003E-2</v>
      </c>
      <c r="BI199" s="214">
        <f t="shared" si="89"/>
        <v>0</v>
      </c>
      <c r="BJ199" s="214">
        <f t="shared" si="89"/>
        <v>2.0712000000000001E-2</v>
      </c>
      <c r="BK199" s="214">
        <f t="shared" si="89"/>
        <v>9.6360000000000022E-3</v>
      </c>
      <c r="BL199" s="214">
        <f t="shared" si="89"/>
        <v>1.1201448960000001E-2</v>
      </c>
      <c r="BM199" s="214">
        <f t="shared" si="89"/>
        <v>9.6940376687343704E-2</v>
      </c>
      <c r="BN199" s="214">
        <f t="shared" si="89"/>
        <v>0.11938841591517854</v>
      </c>
      <c r="BO199" s="214">
        <f t="shared" si="89"/>
        <v>4.1778000000000003E-2</v>
      </c>
      <c r="BP199" s="214">
        <f t="shared" si="89"/>
        <v>2.9531999999999999E-2</v>
      </c>
      <c r="BQ199" s="214">
        <f t="shared" ref="BI199:BZ200" si="95">IF(AND(MONTH($C199)-MONTH(BQ$5)=0,MOD((YEAR(BQ$5)-YEAR($C199)),3)=0),BQ198*(1+BQ$15),BQ198)</f>
        <v>4.1460000000000004E-2</v>
      </c>
      <c r="BR199" s="214">
        <f t="shared" si="95"/>
        <v>3.01084E-2</v>
      </c>
      <c r="BS199" s="214">
        <f t="shared" si="95"/>
        <v>0</v>
      </c>
      <c r="BT199" s="214">
        <f t="shared" si="95"/>
        <v>0</v>
      </c>
      <c r="BU199" s="214">
        <f t="shared" si="95"/>
        <v>0</v>
      </c>
      <c r="BV199" s="214">
        <f t="shared" si="95"/>
        <v>0</v>
      </c>
      <c r="BW199" s="214">
        <f t="shared" si="95"/>
        <v>0</v>
      </c>
      <c r="BX199" s="214">
        <f t="shared" si="95"/>
        <v>0</v>
      </c>
      <c r="BY199" s="214">
        <f t="shared" si="95"/>
        <v>0</v>
      </c>
      <c r="BZ199" s="214">
        <f t="shared" si="95"/>
        <v>0</v>
      </c>
      <c r="CA199" s="295">
        <f t="shared" si="71"/>
        <v>2.0132727632228398</v>
      </c>
    </row>
    <row r="200" spans="1:91" s="159" customFormat="1" ht="12" thickBot="1" x14ac:dyDescent="0.3">
      <c r="B200" s="257">
        <f t="shared" si="72"/>
        <v>180</v>
      </c>
      <c r="C200" s="255">
        <f t="shared" si="73"/>
        <v>50770</v>
      </c>
      <c r="D200" s="214">
        <f t="shared" si="94"/>
        <v>0.22056163173887988</v>
      </c>
      <c r="E200" s="214">
        <f t="shared" si="94"/>
        <v>7.4163482283373078E-2</v>
      </c>
      <c r="F200" s="214">
        <f t="shared" si="94"/>
        <v>0.10862548384563796</v>
      </c>
      <c r="G200" s="214">
        <f t="shared" si="94"/>
        <v>0</v>
      </c>
      <c r="H200" s="214">
        <f t="shared" si="94"/>
        <v>3.4380000000000001E-3</v>
      </c>
      <c r="I200" s="214">
        <f t="shared" si="94"/>
        <v>5.352E-3</v>
      </c>
      <c r="J200" s="214">
        <f t="shared" si="94"/>
        <v>5.7348E-3</v>
      </c>
      <c r="K200" s="214">
        <f t="shared" si="94"/>
        <v>5.9363999999999997E-3</v>
      </c>
      <c r="L200" s="214">
        <f t="shared" si="94"/>
        <v>3.9779999999999998E-3</v>
      </c>
      <c r="M200" s="214">
        <f t="shared" si="94"/>
        <v>4.9500000000000004E-3</v>
      </c>
      <c r="N200" s="214">
        <f t="shared" si="93"/>
        <v>4.50000036E-3</v>
      </c>
      <c r="O200" s="214">
        <f t="shared" si="93"/>
        <v>4.7340000000000004E-3</v>
      </c>
      <c r="P200" s="214">
        <f t="shared" si="93"/>
        <v>3.3600000000000001E-3</v>
      </c>
      <c r="Q200" s="214">
        <f t="shared" si="93"/>
        <v>1.9068000000000002E-2</v>
      </c>
      <c r="R200" s="214">
        <f t="shared" si="93"/>
        <v>9.0767999999999995E-3</v>
      </c>
      <c r="S200" s="214">
        <f t="shared" si="93"/>
        <v>1.82988E-2</v>
      </c>
      <c r="T200" s="214">
        <f t="shared" si="93"/>
        <v>1.0198199999999999E-2</v>
      </c>
      <c r="U200" s="214">
        <f t="shared" si="93"/>
        <v>1.1309100000000001E-2</v>
      </c>
      <c r="V200" s="214">
        <f t="shared" si="93"/>
        <v>3.0287999999999999E-3</v>
      </c>
      <c r="W200" s="214">
        <f t="shared" si="93"/>
        <v>3.1740000000000002E-3</v>
      </c>
      <c r="X200" s="214">
        <f t="shared" si="93"/>
        <v>3.1380000000000002E-3</v>
      </c>
      <c r="Y200" s="214">
        <f t="shared" si="93"/>
        <v>2.4510000000000001E-3</v>
      </c>
      <c r="Z200" s="214">
        <f t="shared" si="93"/>
        <v>5.2620000000000002E-3</v>
      </c>
      <c r="AA200" s="214">
        <f t="shared" si="93"/>
        <v>4.4999999999999997E-3</v>
      </c>
      <c r="AB200" s="214">
        <f t="shared" si="93"/>
        <v>4.5684000000000002E-3</v>
      </c>
      <c r="AC200" s="214">
        <f t="shared" si="93"/>
        <v>2.8080000000000002E-3</v>
      </c>
      <c r="AD200" s="214">
        <f t="shared" si="93"/>
        <v>1.5780000000000002E-3</v>
      </c>
      <c r="AE200" s="214">
        <f t="shared" si="92"/>
        <v>9.970277464865622E-2</v>
      </c>
      <c r="AF200" s="214">
        <f t="shared" si="92"/>
        <v>6.77565450780616E-2</v>
      </c>
      <c r="AG200" s="214">
        <f t="shared" si="92"/>
        <v>6.7747913334664553E-2</v>
      </c>
      <c r="AH200" s="214">
        <f t="shared" si="92"/>
        <v>2.8860000000000005E-3</v>
      </c>
      <c r="AI200" s="214">
        <f t="shared" si="92"/>
        <v>0</v>
      </c>
      <c r="AJ200" s="214">
        <f t="shared" si="92"/>
        <v>4.0140000000000002E-3</v>
      </c>
      <c r="AK200" s="214">
        <f t="shared" si="92"/>
        <v>0</v>
      </c>
      <c r="AL200" s="214">
        <f t="shared" si="91"/>
        <v>3.4164E-3</v>
      </c>
      <c r="AM200" s="214">
        <f t="shared" si="91"/>
        <v>4.1580000000000002E-3</v>
      </c>
      <c r="AN200" s="214">
        <f t="shared" si="91"/>
        <v>7.3764E-3</v>
      </c>
      <c r="AO200" s="214">
        <f t="shared" si="91"/>
        <v>5.8246800000000005E-3</v>
      </c>
      <c r="AP200" s="214">
        <f t="shared" si="91"/>
        <v>9.3705280334952748E-2</v>
      </c>
      <c r="AQ200" s="214">
        <f t="shared" si="91"/>
        <v>0</v>
      </c>
      <c r="AR200" s="214">
        <f t="shared" si="91"/>
        <v>7.4271599999999995E-3</v>
      </c>
      <c r="AS200" s="214">
        <f t="shared" si="91"/>
        <v>3.5639999999999999E-3</v>
      </c>
      <c r="AT200" s="214">
        <f t="shared" si="91"/>
        <v>3.4619999999999998E-3</v>
      </c>
      <c r="AU200" s="214">
        <f t="shared" si="91"/>
        <v>6.7080000000000004E-3</v>
      </c>
      <c r="AV200" s="214">
        <f t="shared" si="91"/>
        <v>6.6600000000000001E-3</v>
      </c>
      <c r="AW200" s="214">
        <f t="shared" si="91"/>
        <v>8.4180000000000001E-3</v>
      </c>
      <c r="AX200" s="214">
        <f t="shared" si="91"/>
        <v>7.8708088248869934E-2</v>
      </c>
      <c r="AY200" s="214">
        <f t="shared" si="91"/>
        <v>1.1856E-2</v>
      </c>
      <c r="AZ200" s="214">
        <f t="shared" si="91"/>
        <v>1.2239999999999999E-2</v>
      </c>
      <c r="BA200" s="214">
        <f t="shared" si="91"/>
        <v>8.7474406810099964E-2</v>
      </c>
      <c r="BB200" s="214">
        <f t="shared" si="91"/>
        <v>0.13828404665942226</v>
      </c>
      <c r="BC200" s="214">
        <f t="shared" si="89"/>
        <v>3.9552595608369961E-2</v>
      </c>
      <c r="BD200" s="214">
        <f t="shared" si="89"/>
        <v>0.24858917886317539</v>
      </c>
      <c r="BE200" s="214">
        <f t="shared" si="89"/>
        <v>3.1716000000000005E-3</v>
      </c>
      <c r="BF200" s="214">
        <f t="shared" si="89"/>
        <v>1.8636E-2</v>
      </c>
      <c r="BG200" s="214">
        <f t="shared" si="89"/>
        <v>1.3846153846153847E-2</v>
      </c>
      <c r="BH200" s="214">
        <f t="shared" si="89"/>
        <v>2.3538000000000003E-2</v>
      </c>
      <c r="BI200" s="214">
        <f t="shared" si="95"/>
        <v>0</v>
      </c>
      <c r="BJ200" s="214">
        <f t="shared" si="95"/>
        <v>2.0712000000000001E-2</v>
      </c>
      <c r="BK200" s="214">
        <f t="shared" si="95"/>
        <v>9.6360000000000022E-3</v>
      </c>
      <c r="BL200" s="214">
        <f t="shared" si="95"/>
        <v>1.1201448960000001E-2</v>
      </c>
      <c r="BM200" s="214">
        <f t="shared" si="95"/>
        <v>9.6940376687343704E-2</v>
      </c>
      <c r="BN200" s="214">
        <f t="shared" si="95"/>
        <v>0.11938841591517854</v>
      </c>
      <c r="BO200" s="214">
        <f t="shared" si="95"/>
        <v>4.1778000000000003E-2</v>
      </c>
      <c r="BP200" s="214">
        <f t="shared" si="95"/>
        <v>2.9531999999999999E-2</v>
      </c>
      <c r="BQ200" s="214">
        <f t="shared" si="95"/>
        <v>4.1460000000000004E-2</v>
      </c>
      <c r="BR200" s="214">
        <f t="shared" si="95"/>
        <v>3.01084E-2</v>
      </c>
      <c r="BS200" s="214">
        <f t="shared" si="95"/>
        <v>0</v>
      </c>
      <c r="BT200" s="214">
        <f t="shared" si="95"/>
        <v>0</v>
      </c>
      <c r="BU200" s="214">
        <f t="shared" si="95"/>
        <v>0</v>
      </c>
      <c r="BV200" s="214">
        <f t="shared" si="95"/>
        <v>0</v>
      </c>
      <c r="BW200" s="214">
        <f t="shared" si="95"/>
        <v>0</v>
      </c>
      <c r="BX200" s="214">
        <f t="shared" si="95"/>
        <v>0</v>
      </c>
      <c r="BY200" s="214">
        <f t="shared" si="95"/>
        <v>0</v>
      </c>
      <c r="BZ200" s="214">
        <f t="shared" si="95"/>
        <v>0</v>
      </c>
      <c r="CA200" s="295">
        <f t="shared" si="71"/>
        <v>2.0132727632228398</v>
      </c>
    </row>
    <row r="201" spans="1:91" s="217" customFormat="1" x14ac:dyDescent="0.25">
      <c r="B201" s="307" t="s">
        <v>286</v>
      </c>
      <c r="C201" s="308"/>
      <c r="D201" s="309">
        <f>SUM(D21:D200)</f>
        <v>30.387564408453194</v>
      </c>
      <c r="E201" s="309">
        <f t="shared" ref="E201:BP201" si="96">SUM(E21:E200)</f>
        <v>10.217768053644226</v>
      </c>
      <c r="F201" s="309">
        <f t="shared" si="96"/>
        <v>14.310288149271418</v>
      </c>
      <c r="G201" s="309">
        <f t="shared" si="96"/>
        <v>0</v>
      </c>
      <c r="H201" s="309">
        <f t="shared" si="96"/>
        <v>0.61884000000000139</v>
      </c>
      <c r="I201" s="309">
        <f t="shared" si="96"/>
        <v>0.96336000000000299</v>
      </c>
      <c r="J201" s="309">
        <f t="shared" si="96"/>
        <v>1.0322640000000027</v>
      </c>
      <c r="K201" s="309">
        <f t="shared" si="96"/>
        <v>1.0685519999999959</v>
      </c>
      <c r="L201" s="309">
        <f t="shared" si="96"/>
        <v>0.71604000000000112</v>
      </c>
      <c r="M201" s="309">
        <f t="shared" si="96"/>
        <v>0.89100000000000146</v>
      </c>
      <c r="N201" s="309">
        <f t="shared" si="96"/>
        <v>0.81000006479999753</v>
      </c>
      <c r="O201" s="309">
        <f t="shared" si="96"/>
        <v>0.85212000000000176</v>
      </c>
      <c r="P201" s="309">
        <f t="shared" si="96"/>
        <v>0.60479999999999912</v>
      </c>
      <c r="Q201" s="309">
        <f t="shared" si="96"/>
        <v>3.4322399999999931</v>
      </c>
      <c r="R201" s="309">
        <f t="shared" si="96"/>
        <v>1.633824000000007</v>
      </c>
      <c r="S201" s="309">
        <f t="shared" si="96"/>
        <v>3.293784000000008</v>
      </c>
      <c r="T201" s="309">
        <f t="shared" si="96"/>
        <v>1.8356760000000056</v>
      </c>
      <c r="U201" s="309">
        <f t="shared" si="96"/>
        <v>2.0356380000000049</v>
      </c>
      <c r="V201" s="309">
        <f t="shared" si="96"/>
        <v>0.54518400000000056</v>
      </c>
      <c r="W201" s="309">
        <f t="shared" si="96"/>
        <v>0.57132000000000138</v>
      </c>
      <c r="X201" s="309">
        <f t="shared" si="96"/>
        <v>0.56483999999999757</v>
      </c>
      <c r="Y201" s="309">
        <f t="shared" si="96"/>
        <v>0.44117999999999885</v>
      </c>
      <c r="Z201" s="309">
        <f t="shared" si="96"/>
        <v>0.94715999999999834</v>
      </c>
      <c r="AA201" s="309">
        <f t="shared" si="96"/>
        <v>0.80999999999999683</v>
      </c>
      <c r="AB201" s="309">
        <f t="shared" si="96"/>
        <v>0.82231200000000348</v>
      </c>
      <c r="AC201" s="309">
        <f t="shared" si="96"/>
        <v>0.50543999999999834</v>
      </c>
      <c r="AD201" s="309">
        <f t="shared" si="96"/>
        <v>0.28404000000000013</v>
      </c>
      <c r="AE201" s="309">
        <f t="shared" si="96"/>
        <v>12.382820038218098</v>
      </c>
      <c r="AF201" s="309">
        <f t="shared" si="96"/>
        <v>9.3497820982696407</v>
      </c>
      <c r="AG201" s="309">
        <f t="shared" si="96"/>
        <v>8.8569590095127761</v>
      </c>
      <c r="AH201" s="309">
        <f t="shared" si="96"/>
        <v>0.51948000000000039</v>
      </c>
      <c r="AI201" s="309">
        <f t="shared" si="96"/>
        <v>0</v>
      </c>
      <c r="AJ201" s="309">
        <f t="shared" si="96"/>
        <v>0.72251999999999872</v>
      </c>
      <c r="AK201" s="309">
        <f t="shared" si="96"/>
        <v>0</v>
      </c>
      <c r="AL201" s="309">
        <f t="shared" si="96"/>
        <v>0.61495199999999806</v>
      </c>
      <c r="AM201" s="309">
        <f t="shared" si="96"/>
        <v>0.74843999999999922</v>
      </c>
      <c r="AN201" s="309">
        <f t="shared" si="96"/>
        <v>1.3277519999999996</v>
      </c>
      <c r="AO201" s="309">
        <f t="shared" si="96"/>
        <v>1.0484424000000026</v>
      </c>
      <c r="AP201" s="309">
        <f t="shared" si="96"/>
        <v>12.156236304274996</v>
      </c>
      <c r="AQ201" s="309">
        <f t="shared" si="96"/>
        <v>0</v>
      </c>
      <c r="AR201" s="309">
        <f t="shared" si="96"/>
        <v>1.3368887999999981</v>
      </c>
      <c r="AS201" s="309">
        <f t="shared" si="96"/>
        <v>0.64152000000000153</v>
      </c>
      <c r="AT201" s="309">
        <f t="shared" si="96"/>
        <v>0.62315999999999983</v>
      </c>
      <c r="AU201" s="309">
        <f t="shared" si="96"/>
        <v>1.2074400000000012</v>
      </c>
      <c r="AV201" s="309">
        <f t="shared" si="96"/>
        <v>1.1988000000000032</v>
      </c>
      <c r="AW201" s="309">
        <f t="shared" si="96"/>
        <v>1.5152400000000039</v>
      </c>
      <c r="AX201" s="309">
        <f t="shared" si="96"/>
        <v>10.250250793957331</v>
      </c>
      <c r="AY201" s="309">
        <f t="shared" si="96"/>
        <v>2.1340800000000044</v>
      </c>
      <c r="AZ201" s="309">
        <f t="shared" si="96"/>
        <v>2.2031999999999998</v>
      </c>
      <c r="BA201" s="309">
        <f t="shared" si="96"/>
        <v>11.611820037866396</v>
      </c>
      <c r="BB201" s="309">
        <f t="shared" si="96"/>
        <v>19.081930792707638</v>
      </c>
      <c r="BC201" s="309">
        <f t="shared" si="96"/>
        <v>5.1708709653190459</v>
      </c>
      <c r="BD201" s="309">
        <f t="shared" si="96"/>
        <v>34.518093877991255</v>
      </c>
      <c r="BE201" s="309">
        <f t="shared" si="96"/>
        <v>0.57088800000000073</v>
      </c>
      <c r="BF201" s="309">
        <f t="shared" si="96"/>
        <v>3.3544799999999957</v>
      </c>
      <c r="BG201" s="309">
        <f t="shared" si="96"/>
        <v>2.4923076923076994</v>
      </c>
      <c r="BH201" s="309">
        <f t="shared" si="96"/>
        <v>4.2368399999999928</v>
      </c>
      <c r="BI201" s="309">
        <f t="shared" si="96"/>
        <v>0</v>
      </c>
      <c r="BJ201" s="309">
        <f t="shared" si="96"/>
        <v>3.7281600000000075</v>
      </c>
      <c r="BK201" s="309">
        <f t="shared" si="96"/>
        <v>1.7344799999999967</v>
      </c>
      <c r="BL201" s="309">
        <f t="shared" si="96"/>
        <v>2.0162608128000068</v>
      </c>
      <c r="BM201" s="309">
        <f t="shared" si="96"/>
        <v>12.722151815396739</v>
      </c>
      <c r="BN201" s="309">
        <f t="shared" si="96"/>
        <v>15.548099722031234</v>
      </c>
      <c r="BO201" s="309">
        <f t="shared" si="96"/>
        <v>7.5200399999999847</v>
      </c>
      <c r="BP201" s="309">
        <f t="shared" si="96"/>
        <v>5.3157599999999894</v>
      </c>
      <c r="BQ201" s="309">
        <f t="shared" ref="BQ201:CA201" si="97">SUM(BQ21:BQ200)</f>
        <v>7.4627999999999801</v>
      </c>
      <c r="BR201" s="309">
        <f t="shared" si="97"/>
        <v>5.4195119999999841</v>
      </c>
      <c r="BS201" s="309">
        <f t="shared" si="97"/>
        <v>0</v>
      </c>
      <c r="BT201" s="309">
        <f t="shared" si="97"/>
        <v>0</v>
      </c>
      <c r="BU201" s="309">
        <f t="shared" si="97"/>
        <v>0</v>
      </c>
      <c r="BV201" s="309">
        <f t="shared" si="97"/>
        <v>0</v>
      </c>
      <c r="BW201" s="309">
        <f t="shared" si="97"/>
        <v>0</v>
      </c>
      <c r="BX201" s="309">
        <f t="shared" si="97"/>
        <v>0</v>
      </c>
      <c r="BY201" s="309">
        <f t="shared" si="97"/>
        <v>0</v>
      </c>
      <c r="BZ201" s="309">
        <f t="shared" si="97"/>
        <v>0</v>
      </c>
      <c r="CA201" s="310">
        <f t="shared" si="97"/>
        <v>291.53769383682214</v>
      </c>
    </row>
    <row r="202" spans="1:91" ht="12" thickBot="1" x14ac:dyDescent="0.3">
      <c r="A202" s="355">
        <v>0.09</v>
      </c>
      <c r="B202" s="304" t="s">
        <v>348</v>
      </c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299"/>
      <c r="AM202" s="299"/>
      <c r="AN202" s="299"/>
      <c r="AO202" s="299"/>
      <c r="AP202" s="299"/>
      <c r="AQ202" s="299"/>
      <c r="AR202" s="299"/>
      <c r="AS202" s="299"/>
      <c r="AT202" s="299"/>
      <c r="AU202" s="299"/>
      <c r="AV202" s="299"/>
      <c r="AW202" s="299"/>
      <c r="AX202" s="299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299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299"/>
      <c r="BW202" s="299"/>
      <c r="BX202" s="299"/>
      <c r="BY202" s="299"/>
      <c r="BZ202" s="299"/>
      <c r="CA202" s="391">
        <f>NPV($A$202/12,CA21:CA200)</f>
        <v>151.69593883785896</v>
      </c>
      <c r="CE202" s="166"/>
    </row>
    <row r="203" spans="1:91" x14ac:dyDescent="0.25">
      <c r="B203" s="217"/>
      <c r="CE203" s="305"/>
      <c r="CG203" s="305"/>
      <c r="CH203" s="306"/>
      <c r="CI203" s="306"/>
      <c r="CL203" s="305"/>
      <c r="CM203" s="305"/>
    </row>
    <row r="204" spans="1:91" hidden="1" x14ac:dyDescent="0.25">
      <c r="B204" s="307" t="s">
        <v>287</v>
      </c>
      <c r="C204" s="314"/>
      <c r="D204" s="315">
        <f>SUM(D21:D164)</f>
        <v>22.50488348282882</v>
      </c>
      <c r="E204" s="315">
        <f t="shared" ref="E204:BP204" si="98">SUM(E21:E164)</f>
        <v>7.5672296868210776</v>
      </c>
      <c r="F204" s="315">
        <f t="shared" si="98"/>
        <v>10.598130310024853</v>
      </c>
      <c r="G204" s="315">
        <f t="shared" si="98"/>
        <v>0</v>
      </c>
      <c r="H204" s="315">
        <f t="shared" si="98"/>
        <v>0.49507199999999957</v>
      </c>
      <c r="I204" s="315">
        <f t="shared" si="98"/>
        <v>0.77068800000000215</v>
      </c>
      <c r="J204" s="315">
        <f t="shared" si="98"/>
        <v>0.82581120000000185</v>
      </c>
      <c r="K204" s="315">
        <f t="shared" si="98"/>
        <v>0.85484159999999765</v>
      </c>
      <c r="L204" s="315">
        <f t="shared" si="98"/>
        <v>0.57283199999999979</v>
      </c>
      <c r="M204" s="315">
        <f t="shared" si="98"/>
        <v>0.7128000000000011</v>
      </c>
      <c r="N204" s="315">
        <f t="shared" si="98"/>
        <v>0.64800005183999831</v>
      </c>
      <c r="O204" s="315">
        <f t="shared" si="98"/>
        <v>0.68169600000000119</v>
      </c>
      <c r="P204" s="315">
        <f t="shared" si="98"/>
        <v>0.48383999999999833</v>
      </c>
      <c r="Q204" s="315">
        <f t="shared" si="98"/>
        <v>2.745791999999998</v>
      </c>
      <c r="R204" s="315">
        <f t="shared" si="98"/>
        <v>1.3070592000000032</v>
      </c>
      <c r="S204" s="315">
        <f t="shared" si="98"/>
        <v>2.6350272000000019</v>
      </c>
      <c r="T204" s="315">
        <f t="shared" si="98"/>
        <v>1.468540800000004</v>
      </c>
      <c r="U204" s="315">
        <f t="shared" si="98"/>
        <v>1.6285104000000026</v>
      </c>
      <c r="V204" s="315">
        <f t="shared" si="98"/>
        <v>0.43614719999999979</v>
      </c>
      <c r="W204" s="315">
        <f t="shared" si="98"/>
        <v>0.45705600000000102</v>
      </c>
      <c r="X204" s="315">
        <f t="shared" si="98"/>
        <v>0.45187199999999844</v>
      </c>
      <c r="Y204" s="315">
        <f t="shared" si="98"/>
        <v>0.35294399999999954</v>
      </c>
      <c r="Z204" s="315">
        <f t="shared" si="98"/>
        <v>0.75772799999999874</v>
      </c>
      <c r="AA204" s="315">
        <f t="shared" si="98"/>
        <v>0.64799999999999869</v>
      </c>
      <c r="AB204" s="315">
        <f t="shared" si="98"/>
        <v>0.65784960000000248</v>
      </c>
      <c r="AC204" s="315">
        <f t="shared" si="98"/>
        <v>0.40435199999999905</v>
      </c>
      <c r="AD204" s="315">
        <f t="shared" si="98"/>
        <v>0.22723199999999966</v>
      </c>
      <c r="AE204" s="315">
        <f t="shared" si="98"/>
        <v>9.1706567332331197</v>
      </c>
      <c r="AF204" s="315">
        <f t="shared" si="98"/>
        <v>7.0339601825658802</v>
      </c>
      <c r="AG204" s="315">
        <f t="shared" si="98"/>
        <v>6.5594210790328642</v>
      </c>
      <c r="AH204" s="315">
        <f t="shared" si="98"/>
        <v>0.41558400000000001</v>
      </c>
      <c r="AI204" s="315">
        <f t="shared" si="98"/>
        <v>0</v>
      </c>
      <c r="AJ204" s="315">
        <f t="shared" si="98"/>
        <v>0.57801600000000009</v>
      </c>
      <c r="AK204" s="315">
        <f t="shared" si="98"/>
        <v>0</v>
      </c>
      <c r="AL204" s="315">
        <f t="shared" si="98"/>
        <v>0.4919615999999985</v>
      </c>
      <c r="AM204" s="315">
        <f t="shared" si="98"/>
        <v>0.5987519999999994</v>
      </c>
      <c r="AN204" s="315">
        <f t="shared" si="98"/>
        <v>1.0622015999999974</v>
      </c>
      <c r="AO204" s="315">
        <f t="shared" si="98"/>
        <v>0.8387539200000026</v>
      </c>
      <c r="AP204" s="315">
        <f t="shared" si="98"/>
        <v>9.0028499138726499</v>
      </c>
      <c r="AQ204" s="315">
        <f t="shared" si="98"/>
        <v>0</v>
      </c>
      <c r="AR204" s="315">
        <f t="shared" si="98"/>
        <v>1.0695110399999985</v>
      </c>
      <c r="AS204" s="315">
        <f t="shared" si="98"/>
        <v>0.51321600000000112</v>
      </c>
      <c r="AT204" s="315">
        <f t="shared" si="98"/>
        <v>0.49852800000000108</v>
      </c>
      <c r="AU204" s="315">
        <f t="shared" si="98"/>
        <v>0.96595200000000292</v>
      </c>
      <c r="AV204" s="315">
        <f t="shared" si="98"/>
        <v>0.95904</v>
      </c>
      <c r="AW204" s="315">
        <f t="shared" si="98"/>
        <v>1.2121920000000026</v>
      </c>
      <c r="AX204" s="315">
        <f t="shared" si="98"/>
        <v>7.5912862474628859</v>
      </c>
      <c r="AY204" s="315">
        <f t="shared" si="98"/>
        <v>1.7072640000000039</v>
      </c>
      <c r="AZ204" s="315">
        <f t="shared" si="98"/>
        <v>1.7625600000000023</v>
      </c>
      <c r="BA204" s="315">
        <f t="shared" si="98"/>
        <v>8.5996578555359893</v>
      </c>
      <c r="BB204" s="315">
        <f t="shared" si="98"/>
        <v>14.355579626526685</v>
      </c>
      <c r="BC204" s="315">
        <f t="shared" si="98"/>
        <v>3.8295220707743227</v>
      </c>
      <c r="BD204" s="315">
        <f t="shared" si="98"/>
        <v>25.968401762089901</v>
      </c>
      <c r="BE204" s="315">
        <f t="shared" si="98"/>
        <v>0.45671039999999963</v>
      </c>
      <c r="BF204" s="315">
        <f t="shared" si="98"/>
        <v>2.6835840000000002</v>
      </c>
      <c r="BG204" s="315">
        <f t="shared" si="98"/>
        <v>1.9938461538461534</v>
      </c>
      <c r="BH204" s="315">
        <f t="shared" si="98"/>
        <v>3.3894719999999938</v>
      </c>
      <c r="BI204" s="315">
        <f t="shared" si="98"/>
        <v>0</v>
      </c>
      <c r="BJ204" s="315">
        <f t="shared" si="98"/>
        <v>2.9825280000000052</v>
      </c>
      <c r="BK204" s="315">
        <f t="shared" si="98"/>
        <v>1.3875839999999975</v>
      </c>
      <c r="BL204" s="315">
        <f t="shared" si="98"/>
        <v>1.6130086502400038</v>
      </c>
      <c r="BM204" s="315">
        <f t="shared" si="98"/>
        <v>9.4219642090406257</v>
      </c>
      <c r="BN204" s="315">
        <f t="shared" si="98"/>
        <v>11.514847584374989</v>
      </c>
      <c r="BO204" s="315">
        <f t="shared" si="98"/>
        <v>6.0160319999999894</v>
      </c>
      <c r="BP204" s="315">
        <f t="shared" si="98"/>
        <v>4.2526080000000013</v>
      </c>
      <c r="BQ204" s="315">
        <f t="shared" ref="BQ204:CA204" si="99">SUM(BQ21:BQ164)</f>
        <v>5.9702399999999862</v>
      </c>
      <c r="BR204" s="315">
        <f t="shared" si="99"/>
        <v>4.3356095999999988</v>
      </c>
      <c r="BS204" s="315">
        <f t="shared" si="99"/>
        <v>0</v>
      </c>
      <c r="BT204" s="315">
        <f t="shared" si="99"/>
        <v>0</v>
      </c>
      <c r="BU204" s="315">
        <f t="shared" si="99"/>
        <v>0</v>
      </c>
      <c r="BV204" s="315">
        <f t="shared" si="99"/>
        <v>0</v>
      </c>
      <c r="BW204" s="315">
        <f t="shared" si="99"/>
        <v>0</v>
      </c>
      <c r="BX204" s="315">
        <f t="shared" si="99"/>
        <v>0</v>
      </c>
      <c r="BY204" s="315">
        <f t="shared" si="99"/>
        <v>0</v>
      </c>
      <c r="BZ204" s="315">
        <f t="shared" si="99"/>
        <v>0</v>
      </c>
      <c r="CA204" s="315">
        <f t="shared" si="99"/>
        <v>221.69683696011086</v>
      </c>
      <c r="CB204" s="315" t="e">
        <f>SUM(#REF!)</f>
        <v>#REF!</v>
      </c>
      <c r="CC204" s="315" t="e">
        <f>SUM(#REF!)</f>
        <v>#REF!</v>
      </c>
      <c r="CD204" s="315" t="e">
        <f>SUM(#REF!)</f>
        <v>#REF!</v>
      </c>
      <c r="CE204" s="315" t="e">
        <f>SUM(#REF!)</f>
        <v>#REF!</v>
      </c>
      <c r="CF204" s="315" t="e">
        <f>SUM(#REF!)</f>
        <v>#REF!</v>
      </c>
      <c r="CG204" s="315" t="e">
        <f>SUM(#REF!)</f>
        <v>#REF!</v>
      </c>
      <c r="CH204" s="315" t="e">
        <f>SUM(#REF!)</f>
        <v>#REF!</v>
      </c>
      <c r="CI204" s="315" t="e">
        <f>SUM(#REF!)</f>
        <v>#REF!</v>
      </c>
      <c r="CJ204" s="315" t="e">
        <f>SUM(#REF!)</f>
        <v>#REF!</v>
      </c>
      <c r="CK204" s="315" t="e">
        <f>SUM(#REF!)</f>
        <v>#REF!</v>
      </c>
      <c r="CL204" s="315" t="e">
        <f>SUM(#REF!)</f>
        <v>#REF!</v>
      </c>
      <c r="CM204" s="316" t="e">
        <f>SUM(#REF!)</f>
        <v>#REF!</v>
      </c>
    </row>
    <row r="205" spans="1:91" ht="12" hidden="1" thickBot="1" x14ac:dyDescent="0.3">
      <c r="B205" s="304" t="s">
        <v>349</v>
      </c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299"/>
      <c r="AM205" s="299"/>
      <c r="AN205" s="299"/>
      <c r="AO205" s="299"/>
      <c r="AP205" s="299"/>
      <c r="AQ205" s="299"/>
      <c r="AR205" s="299"/>
      <c r="AS205" s="299"/>
      <c r="AT205" s="299"/>
      <c r="AU205" s="299"/>
      <c r="AV205" s="299"/>
      <c r="AW205" s="299"/>
      <c r="AX205" s="299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317"/>
      <c r="BW205" s="299"/>
      <c r="BX205" s="299"/>
      <c r="BY205" s="299"/>
      <c r="BZ205" s="299"/>
      <c r="CA205" s="318"/>
      <c r="CB205" s="299"/>
      <c r="CC205" s="299"/>
      <c r="CD205" s="299"/>
      <c r="CE205" s="300" t="e">
        <f>NPV(9.5%/12,#REF!)</f>
        <v>#REF!</v>
      </c>
      <c r="CF205" s="299"/>
      <c r="CG205" s="300" t="e">
        <f>NPV(9.5%/12,#REF!)</f>
        <v>#REF!</v>
      </c>
      <c r="CH205" s="298"/>
      <c r="CI205" s="298"/>
      <c r="CJ205" s="299"/>
      <c r="CK205" s="299"/>
      <c r="CL205" s="300" t="e">
        <f>NPV(9.5%/12,#REF!)</f>
        <v>#REF!</v>
      </c>
      <c r="CM205" s="301" t="e">
        <f>NPV(9.5%/12,#REF!)</f>
        <v>#REF!</v>
      </c>
    </row>
    <row r="206" spans="1:91" x14ac:dyDescent="0.25">
      <c r="CA206" s="167"/>
      <c r="CF206" s="217"/>
      <c r="CG206" s="235"/>
      <c r="CH206" s="235"/>
      <c r="CI206" s="235"/>
    </row>
    <row r="207" spans="1:91" x14ac:dyDescent="0.25">
      <c r="CA207" s="167"/>
    </row>
    <row r="208" spans="1:91" x14ac:dyDescent="0.25">
      <c r="CA208" s="167"/>
    </row>
    <row r="210" spans="79:79" x14ac:dyDescent="0.25">
      <c r="CA210" s="167"/>
    </row>
    <row r="211" spans="79:79" x14ac:dyDescent="0.25">
      <c r="CA211" s="167"/>
    </row>
    <row r="212" spans="79:79" x14ac:dyDescent="0.25">
      <c r="CA212" s="167"/>
    </row>
  </sheetData>
  <mergeCells count="14">
    <mergeCell ref="B7:C7"/>
    <mergeCell ref="B1:C1"/>
    <mergeCell ref="B2:C2"/>
    <mergeCell ref="B4:C4"/>
    <mergeCell ref="B5:C5"/>
    <mergeCell ref="B6:C6"/>
    <mergeCell ref="B15:C15"/>
    <mergeCell ref="B16:C16"/>
    <mergeCell ref="B9:C9"/>
    <mergeCell ref="B10:C10"/>
    <mergeCell ref="B11:C11"/>
    <mergeCell ref="B12:C12"/>
    <mergeCell ref="B13:C13"/>
    <mergeCell ref="B14:C14"/>
  </mergeCells>
  <conditionalFormatting sqref="D3:BU3">
    <cfRule type="duplicateValues" dxfId="0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27DB-92E7-4A97-BF77-BF1E4417CDE6}">
  <dimension ref="A1:CM212"/>
  <sheetViews>
    <sheetView showGridLines="0" workbookViewId="0">
      <pane xSplit="3" ySplit="16" topLeftCell="BM193" activePane="bottomRight" state="frozen"/>
      <selection activeCell="C1" sqref="C1"/>
      <selection pane="topRight" activeCell="C1" sqref="C1"/>
      <selection pane="bottomLeft" activeCell="C1" sqref="C1"/>
      <selection pane="bottomRight" activeCell="BO196" sqref="BO196"/>
    </sheetView>
  </sheetViews>
  <sheetFormatPr defaultRowHeight="11.5" x14ac:dyDescent="0.25"/>
  <cols>
    <col min="1" max="1" width="8.453125" style="166" bestFit="1" customWidth="1"/>
    <col min="2" max="2" width="8.7265625" style="166"/>
    <col min="3" max="3" width="15.7265625" style="166" customWidth="1"/>
    <col min="4" max="4" width="12.54296875" style="166" customWidth="1"/>
    <col min="5" max="5" width="10.81640625" style="166" bestFit="1" customWidth="1"/>
    <col min="6" max="6" width="12.6328125" style="166" bestFit="1" customWidth="1"/>
    <col min="7" max="7" width="11.6328125" style="166" bestFit="1" customWidth="1"/>
    <col min="8" max="10" width="11.81640625" style="166" bestFit="1" customWidth="1"/>
    <col min="11" max="11" width="11.26953125" style="166" customWidth="1"/>
    <col min="12" max="16" width="11.81640625" style="166" bestFit="1" customWidth="1"/>
    <col min="17" max="17" width="10.26953125" style="166" bestFit="1" customWidth="1"/>
    <col min="18" max="18" width="11.81640625" style="166" bestFit="1" customWidth="1"/>
    <col min="19" max="19" width="12.81640625" style="166" bestFit="1" customWidth="1"/>
    <col min="20" max="21" width="10.26953125" style="166" bestFit="1" customWidth="1"/>
    <col min="22" max="24" width="11.81640625" style="166" bestFit="1" customWidth="1"/>
    <col min="25" max="25" width="10.36328125" style="166" bestFit="1" customWidth="1"/>
    <col min="26" max="29" width="11.81640625" style="166" bestFit="1" customWidth="1"/>
    <col min="30" max="30" width="10.36328125" style="166" bestFit="1" customWidth="1"/>
    <col min="31" max="31" width="10.26953125" style="166" bestFit="1" customWidth="1"/>
    <col min="32" max="33" width="12.81640625" style="166" bestFit="1" customWidth="1"/>
    <col min="34" max="34" width="10.26953125" style="166" bestFit="1" customWidth="1"/>
    <col min="35" max="41" width="11.81640625" style="166" bestFit="1" customWidth="1"/>
    <col min="42" max="42" width="12.81640625" style="166" bestFit="1" customWidth="1"/>
    <col min="43" max="43" width="10.26953125" style="166" bestFit="1" customWidth="1"/>
    <col min="44" max="49" width="11.81640625" style="166" bestFit="1" customWidth="1"/>
    <col min="50" max="50" width="12.81640625" style="166" bestFit="1" customWidth="1"/>
    <col min="51" max="51" width="10.26953125" style="166" bestFit="1" customWidth="1"/>
    <col min="52" max="52" width="11.81640625" style="166" bestFit="1" customWidth="1"/>
    <col min="53" max="53" width="10.26953125" style="166" bestFit="1" customWidth="1"/>
    <col min="54" max="56" width="12.81640625" style="166" bestFit="1" customWidth="1"/>
    <col min="57" max="58" width="11.81640625" style="166" bestFit="1" customWidth="1"/>
    <col min="59" max="64" width="10.26953125" style="166" bestFit="1" customWidth="1"/>
    <col min="65" max="65" width="10.6328125" style="166" bestFit="1" customWidth="1"/>
    <col min="66" max="67" width="11" style="166" bestFit="1" customWidth="1"/>
    <col min="68" max="68" width="10.26953125" style="166" bestFit="1" customWidth="1"/>
    <col min="69" max="69" width="10.6328125" style="166" bestFit="1" customWidth="1"/>
    <col min="70" max="70" width="11" style="166" bestFit="1" customWidth="1"/>
    <col min="71" max="73" width="10.26953125" style="166" bestFit="1" customWidth="1"/>
    <col min="74" max="74" width="10.7265625" style="166" bestFit="1" customWidth="1"/>
    <col min="75" max="77" width="9.90625" style="166" bestFit="1" customWidth="1"/>
    <col min="78" max="78" width="10.26953125" style="166" bestFit="1" customWidth="1"/>
    <col min="79" max="79" width="12" style="217" bestFit="1" customWidth="1"/>
    <col min="80" max="80" width="11.7265625" style="166" customWidth="1"/>
    <col min="81" max="81" width="11" style="166" customWidth="1"/>
    <col min="82" max="82" width="12.08984375" style="166" customWidth="1"/>
    <col min="83" max="83" width="11.90625" style="217" customWidth="1"/>
    <col min="84" max="84" width="10.81640625" style="166" bestFit="1" customWidth="1"/>
    <col min="85" max="85" width="11.08984375" style="166" customWidth="1"/>
    <col min="86" max="86" width="10" style="166" bestFit="1" customWidth="1"/>
    <col min="87" max="90" width="8.90625" style="166" bestFit="1" customWidth="1"/>
    <col min="91" max="91" width="10" style="166" bestFit="1" customWidth="1"/>
    <col min="92" max="16384" width="8.7265625" style="166"/>
  </cols>
  <sheetData>
    <row r="1" spans="1:84" s="159" customFormat="1" x14ac:dyDescent="0.25">
      <c r="B1" s="437" t="s">
        <v>207</v>
      </c>
      <c r="C1" s="437"/>
      <c r="D1" s="160">
        <v>1</v>
      </c>
      <c r="E1" s="160">
        <f>D1+1</f>
        <v>2</v>
      </c>
      <c r="F1" s="160">
        <f t="shared" ref="F1:BF1" si="0">E1+1</f>
        <v>3</v>
      </c>
      <c r="G1" s="160">
        <f t="shared" si="0"/>
        <v>4</v>
      </c>
      <c r="H1" s="160">
        <f t="shared" si="0"/>
        <v>5</v>
      </c>
      <c r="I1" s="160">
        <f t="shared" si="0"/>
        <v>6</v>
      </c>
      <c r="J1" s="160">
        <f t="shared" si="0"/>
        <v>7</v>
      </c>
      <c r="K1" s="160">
        <f t="shared" si="0"/>
        <v>8</v>
      </c>
      <c r="L1" s="160">
        <f t="shared" si="0"/>
        <v>9</v>
      </c>
      <c r="M1" s="160">
        <f t="shared" si="0"/>
        <v>10</v>
      </c>
      <c r="N1" s="160">
        <f t="shared" si="0"/>
        <v>11</v>
      </c>
      <c r="O1" s="160">
        <f t="shared" si="0"/>
        <v>12</v>
      </c>
      <c r="P1" s="160">
        <f t="shared" si="0"/>
        <v>13</v>
      </c>
      <c r="Q1" s="160">
        <f t="shared" si="0"/>
        <v>14</v>
      </c>
      <c r="R1" s="160">
        <f t="shared" si="0"/>
        <v>15</v>
      </c>
      <c r="S1" s="160">
        <f t="shared" si="0"/>
        <v>16</v>
      </c>
      <c r="T1" s="160">
        <f t="shared" si="0"/>
        <v>17</v>
      </c>
      <c r="U1" s="160">
        <f t="shared" si="0"/>
        <v>18</v>
      </c>
      <c r="V1" s="160">
        <f t="shared" si="0"/>
        <v>19</v>
      </c>
      <c r="W1" s="160">
        <f t="shared" si="0"/>
        <v>20</v>
      </c>
      <c r="X1" s="160">
        <f t="shared" si="0"/>
        <v>21</v>
      </c>
      <c r="Y1" s="160">
        <f t="shared" si="0"/>
        <v>22</v>
      </c>
      <c r="Z1" s="160">
        <f t="shared" si="0"/>
        <v>23</v>
      </c>
      <c r="AA1" s="160">
        <f t="shared" si="0"/>
        <v>24</v>
      </c>
      <c r="AB1" s="160">
        <f t="shared" si="0"/>
        <v>25</v>
      </c>
      <c r="AC1" s="160">
        <f t="shared" si="0"/>
        <v>26</v>
      </c>
      <c r="AD1" s="160">
        <f t="shared" si="0"/>
        <v>27</v>
      </c>
      <c r="AE1" s="160">
        <f t="shared" si="0"/>
        <v>28</v>
      </c>
      <c r="AF1" s="160">
        <f t="shared" si="0"/>
        <v>29</v>
      </c>
      <c r="AG1" s="160">
        <f t="shared" si="0"/>
        <v>30</v>
      </c>
      <c r="AH1" s="160">
        <f t="shared" si="0"/>
        <v>31</v>
      </c>
      <c r="AI1" s="160">
        <f t="shared" si="0"/>
        <v>32</v>
      </c>
      <c r="AJ1" s="160">
        <f t="shared" si="0"/>
        <v>33</v>
      </c>
      <c r="AK1" s="160">
        <f t="shared" si="0"/>
        <v>34</v>
      </c>
      <c r="AL1" s="160">
        <f t="shared" si="0"/>
        <v>35</v>
      </c>
      <c r="AM1" s="160">
        <f t="shared" si="0"/>
        <v>36</v>
      </c>
      <c r="AN1" s="160">
        <f t="shared" si="0"/>
        <v>37</v>
      </c>
      <c r="AO1" s="160">
        <f t="shared" si="0"/>
        <v>38</v>
      </c>
      <c r="AP1" s="160">
        <f t="shared" si="0"/>
        <v>39</v>
      </c>
      <c r="AQ1" s="160">
        <f t="shared" si="0"/>
        <v>40</v>
      </c>
      <c r="AR1" s="160">
        <f t="shared" si="0"/>
        <v>41</v>
      </c>
      <c r="AS1" s="160">
        <f t="shared" si="0"/>
        <v>42</v>
      </c>
      <c r="AT1" s="160">
        <f t="shared" si="0"/>
        <v>43</v>
      </c>
      <c r="AU1" s="160">
        <f t="shared" si="0"/>
        <v>44</v>
      </c>
      <c r="AV1" s="160">
        <f t="shared" si="0"/>
        <v>45</v>
      </c>
      <c r="AW1" s="160">
        <f t="shared" si="0"/>
        <v>46</v>
      </c>
      <c r="AX1" s="160">
        <f t="shared" si="0"/>
        <v>47</v>
      </c>
      <c r="AY1" s="160">
        <f t="shared" si="0"/>
        <v>48</v>
      </c>
      <c r="AZ1" s="160">
        <f t="shared" si="0"/>
        <v>49</v>
      </c>
      <c r="BA1" s="160">
        <f t="shared" si="0"/>
        <v>50</v>
      </c>
      <c r="BB1" s="160">
        <f t="shared" si="0"/>
        <v>51</v>
      </c>
      <c r="BC1" s="160">
        <f t="shared" si="0"/>
        <v>52</v>
      </c>
      <c r="BD1" s="160">
        <f t="shared" si="0"/>
        <v>53</v>
      </c>
      <c r="BE1" s="160">
        <f t="shared" si="0"/>
        <v>54</v>
      </c>
      <c r="BF1" s="160">
        <f t="shared" si="0"/>
        <v>55</v>
      </c>
      <c r="BG1" s="160">
        <f>BF1+1</f>
        <v>56</v>
      </c>
      <c r="BH1" s="160">
        <f t="shared" ref="BH1:BU1" si="1">BG1+1</f>
        <v>57</v>
      </c>
      <c r="BI1" s="160">
        <f t="shared" si="1"/>
        <v>58</v>
      </c>
      <c r="BJ1" s="160">
        <f t="shared" si="1"/>
        <v>59</v>
      </c>
      <c r="BK1" s="160">
        <f t="shared" si="1"/>
        <v>60</v>
      </c>
      <c r="BL1" s="160">
        <f t="shared" si="1"/>
        <v>61</v>
      </c>
      <c r="BM1" s="160">
        <f t="shared" si="1"/>
        <v>62</v>
      </c>
      <c r="BN1" s="160">
        <f t="shared" si="1"/>
        <v>63</v>
      </c>
      <c r="BO1" s="160">
        <f t="shared" si="1"/>
        <v>64</v>
      </c>
      <c r="BP1" s="160">
        <f t="shared" si="1"/>
        <v>65</v>
      </c>
      <c r="BQ1" s="160">
        <f t="shared" si="1"/>
        <v>66</v>
      </c>
      <c r="BR1" s="160">
        <f t="shared" si="1"/>
        <v>67</v>
      </c>
      <c r="BS1" s="160">
        <f t="shared" si="1"/>
        <v>68</v>
      </c>
      <c r="BT1" s="160">
        <f>BS1+1</f>
        <v>69</v>
      </c>
      <c r="BU1" s="160">
        <f t="shared" si="1"/>
        <v>70</v>
      </c>
      <c r="BV1" s="160">
        <f t="shared" ref="BV1" si="2">BU1+1</f>
        <v>71</v>
      </c>
      <c r="BW1" s="160">
        <f t="shared" ref="BW1" si="3">BV1+1</f>
        <v>72</v>
      </c>
      <c r="BX1" s="160">
        <f t="shared" ref="BX1" si="4">BW1+1</f>
        <v>73</v>
      </c>
      <c r="BY1" s="160">
        <f t="shared" ref="BY1" si="5">BX1+1</f>
        <v>74</v>
      </c>
      <c r="BZ1" s="160">
        <f t="shared" ref="BZ1" si="6">BY1+1</f>
        <v>75</v>
      </c>
      <c r="CA1" s="216"/>
      <c r="CC1" s="230">
        <v>0.1</v>
      </c>
      <c r="CE1" s="216"/>
    </row>
    <row r="2" spans="1:84" s="161" customFormat="1" ht="46" x14ac:dyDescent="0.25">
      <c r="B2" s="438" t="s">
        <v>4</v>
      </c>
      <c r="C2" s="438"/>
      <c r="D2" s="221" t="s">
        <v>37</v>
      </c>
      <c r="E2" s="221" t="s">
        <v>43</v>
      </c>
      <c r="F2" s="221" t="s">
        <v>47</v>
      </c>
      <c r="G2" s="221" t="s">
        <v>51</v>
      </c>
      <c r="H2" s="221" t="s">
        <v>56</v>
      </c>
      <c r="I2" s="221" t="s">
        <v>59</v>
      </c>
      <c r="J2" s="221" t="s">
        <v>227</v>
      </c>
      <c r="K2" s="221" t="s">
        <v>61</v>
      </c>
      <c r="L2" s="221" t="s">
        <v>64</v>
      </c>
      <c r="M2" s="221" t="s">
        <v>66</v>
      </c>
      <c r="N2" s="221" t="s">
        <v>68</v>
      </c>
      <c r="O2" s="221" t="s">
        <v>71</v>
      </c>
      <c r="P2" s="221" t="s">
        <v>73</v>
      </c>
      <c r="Q2" s="221" t="s">
        <v>75</v>
      </c>
      <c r="R2" s="221" t="s">
        <v>77</v>
      </c>
      <c r="S2" s="221" t="s">
        <v>79</v>
      </c>
      <c r="T2" s="221" t="s">
        <v>81</v>
      </c>
      <c r="U2" s="221" t="s">
        <v>83</v>
      </c>
      <c r="V2" s="221" t="s">
        <v>85</v>
      </c>
      <c r="W2" s="221" t="s">
        <v>87</v>
      </c>
      <c r="X2" s="221" t="s">
        <v>89</v>
      </c>
      <c r="Y2" s="221" t="s">
        <v>92</v>
      </c>
      <c r="Z2" s="221" t="s">
        <v>94</v>
      </c>
      <c r="AA2" s="221" t="s">
        <v>96</v>
      </c>
      <c r="AB2" s="221" t="s">
        <v>98</v>
      </c>
      <c r="AC2" s="221" t="s">
        <v>100</v>
      </c>
      <c r="AD2" s="221" t="s">
        <v>102</v>
      </c>
      <c r="AE2" s="221" t="s">
        <v>104</v>
      </c>
      <c r="AF2" s="221" t="s">
        <v>107</v>
      </c>
      <c r="AG2" s="221" t="s">
        <v>109</v>
      </c>
      <c r="AH2" s="221" t="s">
        <v>112</v>
      </c>
      <c r="AI2" s="221" t="s">
        <v>114</v>
      </c>
      <c r="AJ2" s="221" t="s">
        <v>116</v>
      </c>
      <c r="AK2" s="221" t="s">
        <v>104</v>
      </c>
      <c r="AL2" s="221" t="s">
        <v>119</v>
      </c>
      <c r="AM2" s="221" t="s">
        <v>122</v>
      </c>
      <c r="AN2" s="221" t="s">
        <v>124</v>
      </c>
      <c r="AO2" s="221" t="s">
        <v>126</v>
      </c>
      <c r="AP2" s="221" t="s">
        <v>128</v>
      </c>
      <c r="AQ2" s="221" t="s">
        <v>130</v>
      </c>
      <c r="AR2" s="221" t="s">
        <v>132</v>
      </c>
      <c r="AS2" s="221" t="s">
        <v>134</v>
      </c>
      <c r="AT2" s="221" t="s">
        <v>136</v>
      </c>
      <c r="AU2" s="221" t="s">
        <v>138</v>
      </c>
      <c r="AV2" s="221" t="s">
        <v>140</v>
      </c>
      <c r="AW2" s="221" t="s">
        <v>142</v>
      </c>
      <c r="AX2" s="221" t="s">
        <v>144</v>
      </c>
      <c r="AY2" s="221" t="s">
        <v>146</v>
      </c>
      <c r="AZ2" s="221" t="s">
        <v>148</v>
      </c>
      <c r="BA2" s="221" t="s">
        <v>150</v>
      </c>
      <c r="BB2" s="221" t="s">
        <v>107</v>
      </c>
      <c r="BC2" s="221" t="s">
        <v>109</v>
      </c>
      <c r="BD2" s="221" t="s">
        <v>152</v>
      </c>
      <c r="BE2" s="221" t="s">
        <v>155</v>
      </c>
      <c r="BF2" s="221" t="s">
        <v>159</v>
      </c>
      <c r="BG2" s="221" t="s">
        <v>161</v>
      </c>
      <c r="BH2" s="221" t="s">
        <v>163</v>
      </c>
      <c r="BI2" s="221" t="s">
        <v>165</v>
      </c>
      <c r="BJ2" s="221" t="s">
        <v>168</v>
      </c>
      <c r="BK2" s="221" t="s">
        <v>171</v>
      </c>
      <c r="BL2" s="221" t="s">
        <v>173</v>
      </c>
      <c r="BM2" s="221" t="s">
        <v>175</v>
      </c>
      <c r="BN2" s="221" t="s">
        <v>178</v>
      </c>
      <c r="BO2" s="221" t="s">
        <v>180</v>
      </c>
      <c r="BP2" s="221" t="s">
        <v>183</v>
      </c>
      <c r="BQ2" s="221" t="s">
        <v>185</v>
      </c>
      <c r="BR2" s="221" t="s">
        <v>191</v>
      </c>
      <c r="BS2" s="221" t="s">
        <v>196</v>
      </c>
      <c r="BT2" s="221" t="s">
        <v>197</v>
      </c>
      <c r="BU2" s="221" t="s">
        <v>198</v>
      </c>
      <c r="BV2" s="221" t="s">
        <v>188</v>
      </c>
      <c r="BW2" s="221" t="s">
        <v>58</v>
      </c>
      <c r="BX2" s="221" t="s">
        <v>39</v>
      </c>
      <c r="BY2" s="221" t="s">
        <v>157</v>
      </c>
      <c r="BZ2" s="221" t="s">
        <v>190</v>
      </c>
      <c r="CA2" s="223" t="s">
        <v>266</v>
      </c>
      <c r="CB2" s="222" t="s">
        <v>208</v>
      </c>
      <c r="CC2" s="224" t="s">
        <v>210</v>
      </c>
      <c r="CD2" s="223" t="s">
        <v>209</v>
      </c>
      <c r="CE2" s="222" t="s">
        <v>211</v>
      </c>
      <c r="CF2" s="162"/>
    </row>
    <row r="3" spans="1:84" s="161" customFormat="1" x14ac:dyDescent="0.25">
      <c r="A3" s="161" t="s">
        <v>212</v>
      </c>
      <c r="B3" s="220" t="s">
        <v>213</v>
      </c>
      <c r="C3" s="220"/>
      <c r="D3" s="208">
        <v>59596.799999999996</v>
      </c>
      <c r="E3" s="208">
        <v>15489.333333333334</v>
      </c>
      <c r="F3" s="208">
        <v>15124.571428571431</v>
      </c>
      <c r="G3" s="208">
        <v>416.66666666666669</v>
      </c>
      <c r="H3" s="208">
        <v>955</v>
      </c>
      <c r="I3" s="208">
        <v>1486.6666666666667</v>
      </c>
      <c r="J3" s="208">
        <v>1593</v>
      </c>
      <c r="K3" s="208">
        <v>1649</v>
      </c>
      <c r="L3" s="208">
        <v>1105</v>
      </c>
      <c r="M3" s="208">
        <v>1375</v>
      </c>
      <c r="N3" s="208">
        <v>1250.0001</v>
      </c>
      <c r="O3" s="208">
        <v>1315</v>
      </c>
      <c r="P3" s="208">
        <v>933.33333333333337</v>
      </c>
      <c r="Q3" s="208">
        <v>5296.666666666667</v>
      </c>
      <c r="R3" s="208">
        <v>2521.3333333333335</v>
      </c>
      <c r="S3" s="208">
        <v>5083</v>
      </c>
      <c r="T3" s="208">
        <v>2463.3333333333335</v>
      </c>
      <c r="U3" s="208">
        <v>2731.666666666667</v>
      </c>
      <c r="V3" s="208">
        <v>841.33333333333337</v>
      </c>
      <c r="W3" s="208">
        <v>881.66666666666674</v>
      </c>
      <c r="X3" s="208">
        <v>871.66666666666674</v>
      </c>
      <c r="Y3" s="208">
        <v>680.83333333333337</v>
      </c>
      <c r="Z3" s="208">
        <v>1461.6666666666667</v>
      </c>
      <c r="AA3" s="208">
        <v>1250</v>
      </c>
      <c r="AB3" s="208">
        <v>1269</v>
      </c>
      <c r="AC3" s="208">
        <v>780</v>
      </c>
      <c r="AD3" s="208">
        <v>438.33333333333337</v>
      </c>
      <c r="AE3" s="208">
        <v>18741.428571428572</v>
      </c>
      <c r="AF3" s="208">
        <v>19156.012500000001</v>
      </c>
      <c r="AG3" s="208">
        <v>16979.300000000003</v>
      </c>
      <c r="AH3" s="208">
        <v>801.66666666666674</v>
      </c>
      <c r="AI3" s="208">
        <v>428</v>
      </c>
      <c r="AJ3" s="208">
        <v>1115</v>
      </c>
      <c r="AK3" s="208">
        <v>1962</v>
      </c>
      <c r="AL3" s="208">
        <v>949</v>
      </c>
      <c r="AM3" s="208">
        <v>1155</v>
      </c>
      <c r="AN3" s="208">
        <v>2049</v>
      </c>
      <c r="AO3" s="208">
        <v>1617.9666666666667</v>
      </c>
      <c r="AP3" s="208">
        <v>13047.142857142859</v>
      </c>
      <c r="AQ3" s="208">
        <v>4191.666666666667</v>
      </c>
      <c r="AR3" s="208">
        <v>2063.1</v>
      </c>
      <c r="AS3" s="208">
        <v>990</v>
      </c>
      <c r="AT3" s="208">
        <v>961.66666666666674</v>
      </c>
      <c r="AU3" s="208">
        <v>1863.3333333333335</v>
      </c>
      <c r="AV3" s="208">
        <v>1850</v>
      </c>
      <c r="AW3" s="208">
        <v>2338.3333333333335</v>
      </c>
      <c r="AX3" s="208">
        <v>11835.714285714286</v>
      </c>
      <c r="AY3" s="208">
        <v>3293.3333333333335</v>
      </c>
      <c r="AZ3" s="208">
        <v>3400</v>
      </c>
      <c r="BA3" s="208">
        <v>15757.333333333334</v>
      </c>
      <c r="BB3" s="208">
        <v>39095.425000000003</v>
      </c>
      <c r="BC3" s="208">
        <v>9912.8571428571431</v>
      </c>
      <c r="BD3" s="208">
        <v>80320.800000000003</v>
      </c>
      <c r="BE3" s="208">
        <v>881.00000000000011</v>
      </c>
      <c r="BF3" s="208">
        <v>5176.666666666667</v>
      </c>
      <c r="BG3" s="208">
        <v>3846.1538461538462</v>
      </c>
      <c r="BH3" s="208">
        <v>6538.3333333333339</v>
      </c>
      <c r="BI3" s="208">
        <v>6416.666666666667</v>
      </c>
      <c r="BJ3" s="208">
        <v>5753.3333333333339</v>
      </c>
      <c r="BK3" s="208">
        <v>2676.666666666667</v>
      </c>
      <c r="BL3" s="208">
        <v>3111.5136000000002</v>
      </c>
      <c r="BM3" s="208">
        <v>12700</v>
      </c>
      <c r="BN3" s="208">
        <v>39571.428571428572</v>
      </c>
      <c r="BO3" s="208">
        <v>11605</v>
      </c>
      <c r="BP3" s="208">
        <v>8203.3333333333339</v>
      </c>
      <c r="BQ3" s="208">
        <v>11516.666666666668</v>
      </c>
      <c r="BR3" s="208">
        <v>10753</v>
      </c>
      <c r="BS3" s="208">
        <v>3750</v>
      </c>
      <c r="BT3" s="208">
        <v>1543</v>
      </c>
      <c r="BU3" s="208">
        <v>810</v>
      </c>
      <c r="BV3" s="218">
        <v>30503.333333333332</v>
      </c>
      <c r="BW3" s="218">
        <v>5649.1723999999995</v>
      </c>
      <c r="BX3" s="218">
        <v>2426.5</v>
      </c>
      <c r="BY3" s="218">
        <v>11443.333333333334</v>
      </c>
      <c r="BZ3" s="218">
        <v>5185</v>
      </c>
      <c r="CA3" s="215">
        <f>SUM(D3:BZ3)</f>
        <v>574795.0536366303</v>
      </c>
      <c r="CB3" s="234"/>
      <c r="CC3" s="233"/>
      <c r="CD3" s="233"/>
      <c r="CE3" s="226"/>
    </row>
    <row r="4" spans="1:84" s="161" customFormat="1" x14ac:dyDescent="0.25">
      <c r="B4" s="435" t="s">
        <v>214</v>
      </c>
      <c r="C4" s="435"/>
      <c r="D4" s="207">
        <f>VLOOKUP('Rental with escalation - RIL'!D$3,'LCC-RR - client'!$F$5:$Y$87,20,FALSE)</f>
        <v>44256</v>
      </c>
      <c r="E4" s="207">
        <f>VLOOKUP('Rental with escalation - RIL'!E$3,'LCC-RR - client'!$F$5:$Y$87,20,FALSE)</f>
        <v>44254</v>
      </c>
      <c r="F4" s="207">
        <f>VLOOKUP('Rental with escalation - RIL'!F$3,'LCC-RR - client'!$F$5:$Y$87,20,FALSE)</f>
        <v>42421</v>
      </c>
      <c r="G4" s="207">
        <f>VLOOKUP('Rental with escalation - RIL'!G$3,'LCC-RR - client'!$F$5:$Y$87,20,FALSE)</f>
        <v>42721</v>
      </c>
      <c r="H4" s="207">
        <f>VLOOKUP('Rental with escalation - RIL'!H$3,'LCC-RR - client'!$F$5:$Y$87,20,FALSE)</f>
        <v>42494</v>
      </c>
      <c r="I4" s="207">
        <f>VLOOKUP('Rental with escalation - RIL'!I$3,'LCC-RR - client'!$F$5:$Y$87,20,FALSE)</f>
        <v>42557</v>
      </c>
      <c r="J4" s="207">
        <f>VLOOKUP('Rental with escalation - RIL'!J$3,'LCC-RR - client'!$F$5:$Y$87,20,FALSE)</f>
        <v>45139</v>
      </c>
      <c r="K4" s="207">
        <f>VLOOKUP('Rental with escalation - RIL'!K$3,'LCC-RR - client'!$F$5:$Y$87,20,FALSE)</f>
        <v>45261</v>
      </c>
      <c r="L4" s="207">
        <f>VLOOKUP('Rental with escalation - RIL'!L$3,'LCC-RR - client'!$F$5:$Y$87,20,FALSE)</f>
        <v>42971</v>
      </c>
      <c r="M4" s="207">
        <f>VLOOKUP('Rental with escalation - RIL'!M$3,'LCC-RR - client'!$F$5:$Y$87,20,FALSE)</f>
        <v>43651</v>
      </c>
      <c r="N4" s="207">
        <f>VLOOKUP('Rental with escalation - RIL'!N$3,'LCC-RR - client'!$F$5:$Y$87,20,FALSE)</f>
        <v>42845</v>
      </c>
      <c r="O4" s="207">
        <f>VLOOKUP('Rental with escalation - RIL'!O$3,'LCC-RR - client'!$F$5:$Y$87,20,FALSE)</f>
        <v>44911</v>
      </c>
      <c r="P4" s="207">
        <f>VLOOKUP('Rental with escalation - RIL'!P$3,'LCC-RR - client'!$F$5:$Y$87,20,FALSE)</f>
        <v>43654</v>
      </c>
      <c r="Q4" s="207">
        <f>VLOOKUP('Rental with escalation - RIL'!Q$3,'LCC-RR - client'!$F$5:$Y$87,20,FALSE)</f>
        <v>43255</v>
      </c>
      <c r="R4" s="207">
        <f>VLOOKUP('Rental with escalation - RIL'!R$3,'LCC-RR - client'!$F$5:$Y$87,20,FALSE)</f>
        <v>42741</v>
      </c>
      <c r="S4" s="207">
        <f>VLOOKUP('Rental with escalation - RIL'!S$3,'LCC-RR - client'!$F$5:$Y$87,20,FALSE)</f>
        <v>44764</v>
      </c>
      <c r="T4" s="207">
        <f>VLOOKUP('Rental with escalation - RIL'!T$3,'LCC-RR - client'!$F$5:$Y$87,20,FALSE)</f>
        <v>43647</v>
      </c>
      <c r="U4" s="207">
        <f>VLOOKUP('Rental with escalation - RIL'!U$3,'LCC-RR - client'!$F$5:$Y$87,20,FALSE)</f>
        <v>43647</v>
      </c>
      <c r="V4" s="207">
        <f>VLOOKUP('Rental with escalation - RIL'!V$3,'LCC-RR - client'!$F$5:$Y$87,20,FALSE)</f>
        <v>42731</v>
      </c>
      <c r="W4" s="207">
        <f>VLOOKUP('Rental with escalation - RIL'!W$3,'LCC-RR - client'!$F$5:$Y$87,20,FALSE)</f>
        <v>44290</v>
      </c>
      <c r="X4" s="207">
        <f>VLOOKUP('Rental with escalation - RIL'!X$3,'LCC-RR - client'!$F$5:$Y$87,20,FALSE)</f>
        <v>43175</v>
      </c>
      <c r="Y4" s="207">
        <f>VLOOKUP('Rental with escalation - RIL'!Y$3,'LCC-RR - client'!$F$5:$Y$87,20,FALSE)</f>
        <v>44604</v>
      </c>
      <c r="Z4" s="207">
        <f>VLOOKUP('Rental with escalation - RIL'!Z$3,'LCC-RR - client'!$F$5:$Y$87,20,FALSE)</f>
        <v>42734</v>
      </c>
      <c r="AA4" s="207">
        <f>VLOOKUP('Rental with escalation - RIL'!AA$3,'LCC-RR - client'!$F$5:$Y$87,20,FALSE)</f>
        <v>45199</v>
      </c>
      <c r="AB4" s="207">
        <f>VLOOKUP('Rental with escalation - RIL'!AB$3,'LCC-RR - client'!$F$5:$Y$87,20,FALSE)</f>
        <v>44713</v>
      </c>
      <c r="AC4" s="207">
        <f>VLOOKUP('Rental with escalation - RIL'!AC$3,'LCC-RR - client'!$F$5:$Y$87,20,FALSE)</f>
        <v>42862</v>
      </c>
      <c r="AD4" s="207">
        <f>VLOOKUP('Rental with escalation - RIL'!AD$3,'LCC-RR - client'!$F$5:$Y$87,20,FALSE)</f>
        <v>43716</v>
      </c>
      <c r="AE4" s="207">
        <f>VLOOKUP('Rental with escalation - RIL'!AE$3,'LCC-RR - client'!$F$5:$Y$87,20,FALSE)</f>
        <v>42886</v>
      </c>
      <c r="AF4" s="207">
        <f>VLOOKUP('Rental with escalation - RIL'!AF$3,'LCC-RR - client'!$F$5:$Y$87,20,FALSE)</f>
        <v>42513</v>
      </c>
      <c r="AG4" s="207">
        <f>VLOOKUP('Rental with escalation - RIL'!AG$3,'LCC-RR - client'!$F$5:$Y$87,20,FALSE)</f>
        <v>42491</v>
      </c>
      <c r="AH4" s="207">
        <f>VLOOKUP('Rental with escalation - RIL'!AH$3,'LCC-RR - client'!$F$5:$Y$87,20,FALSE)</f>
        <v>42531</v>
      </c>
      <c r="AI4" s="207">
        <f>VLOOKUP('Rental with escalation - RIL'!AI$3,'LCC-RR - client'!$F$5:$Y$87,20,FALSE)</f>
        <v>43248</v>
      </c>
      <c r="AJ4" s="207">
        <f>VLOOKUP('Rental with escalation - RIL'!AJ$3,'LCC-RR - client'!$F$5:$Y$87,20,FALSE)</f>
        <v>43605</v>
      </c>
      <c r="AK4" s="207">
        <f>VLOOKUP('Rental with escalation - RIL'!AK$3,'LCC-RR - client'!$F$5:$Y$87,20,FALSE)</f>
        <v>0</v>
      </c>
      <c r="AL4" s="207">
        <f>VLOOKUP('Rental with escalation - RIL'!AL$3,'LCC-RR - client'!$F$5:$Y$87,20,FALSE)</f>
        <v>43435</v>
      </c>
      <c r="AM4" s="207">
        <f>VLOOKUP('Rental with escalation - RIL'!AM$3,'LCC-RR - client'!$F$5:$Y$87,20,FALSE)</f>
        <v>44528</v>
      </c>
      <c r="AN4" s="207">
        <f>VLOOKUP('Rental with escalation - RIL'!AN$3,'LCC-RR - client'!$F$5:$Y$87,20,FALSE)</f>
        <v>44899</v>
      </c>
      <c r="AO4" s="207">
        <f>VLOOKUP('Rental with escalation - RIL'!AO$3,'LCC-RR - client'!$F$5:$Y$87,20,FALSE)</f>
        <v>42648</v>
      </c>
      <c r="AP4" s="207">
        <f>VLOOKUP('Rental with escalation - RIL'!AP$3,'LCC-RR - client'!$F$5:$Y$87,20,FALSE)</f>
        <v>42552</v>
      </c>
      <c r="AQ4" s="207">
        <f>VLOOKUP('Rental with escalation - RIL'!AQ$3,'LCC-RR - client'!$F$5:$Y$87,20,FALSE)</f>
        <v>42644</v>
      </c>
      <c r="AR4" s="207">
        <f>VLOOKUP('Rental with escalation - RIL'!AR$3,'LCC-RR - client'!$F$5:$Y$87,20,FALSE)</f>
        <v>43574</v>
      </c>
      <c r="AS4" s="207">
        <f>VLOOKUP('Rental with escalation - RIL'!AS$3,'LCC-RR - client'!$F$5:$Y$87,20,FALSE)</f>
        <v>44649</v>
      </c>
      <c r="AT4" s="207">
        <f>VLOOKUP('Rental with escalation - RIL'!AT$3,'LCC-RR - client'!$F$5:$Y$87,20,FALSE)</f>
        <v>42679</v>
      </c>
      <c r="AU4" s="207">
        <f>VLOOKUP('Rental with escalation - RIL'!AU$3,'LCC-RR - client'!$F$5:$Y$87,20,FALSE)</f>
        <v>42548</v>
      </c>
      <c r="AV4" s="207">
        <f>VLOOKUP('Rental with escalation - RIL'!AV$3,'LCC-RR - client'!$F$5:$Y$87,20,FALSE)</f>
        <v>42546</v>
      </c>
      <c r="AW4" s="207">
        <f>VLOOKUP('Rental with escalation - RIL'!AW$3,'LCC-RR - client'!$F$5:$Y$87,20,FALSE)</f>
        <v>42566</v>
      </c>
      <c r="AX4" s="207">
        <f>VLOOKUP('Rental with escalation - RIL'!AX$3,'LCC-RR - client'!$F$5:$Y$87,20,FALSE)</f>
        <v>42517</v>
      </c>
      <c r="AY4" s="207">
        <f>VLOOKUP('Rental with escalation - RIL'!AY$3,'LCC-RR - client'!$F$5:$Y$87,20,FALSE)</f>
        <v>42623</v>
      </c>
      <c r="AZ4" s="207">
        <f>VLOOKUP('Rental with escalation - RIL'!AZ$3,'LCC-RR - client'!$F$5:$Y$87,20,FALSE)</f>
        <v>43231</v>
      </c>
      <c r="BA4" s="207">
        <f>VLOOKUP('Rental with escalation - RIL'!BA$3,'LCC-RR - client'!$F$5:$Y$87,20,FALSE)</f>
        <v>44560</v>
      </c>
      <c r="BB4" s="207">
        <f>VLOOKUP('Rental with escalation - RIL'!BB$3,'LCC-RR - client'!$F$5:$Y$87,20,FALSE)</f>
        <v>42513</v>
      </c>
      <c r="BC4" s="207">
        <f>VLOOKUP('Rental with escalation - RIL'!BC$3,'LCC-RR - client'!$F$5:$Y$87,20,FALSE)</f>
        <v>42491</v>
      </c>
      <c r="BD4" s="207">
        <f>VLOOKUP('Rental with escalation - RIL'!BD$3,'LCC-RR - client'!$F$5:$Y$87,20,FALSE)</f>
        <v>42457</v>
      </c>
      <c r="BE4" s="207">
        <f>VLOOKUP('Rental with escalation - RIL'!BE$3,'LCC-RR - client'!$F$5:$Y$87,20,FALSE)</f>
        <v>42760</v>
      </c>
      <c r="BF4" s="207">
        <f>VLOOKUP('Rental with escalation - RIL'!BF$3,'LCC-RR - client'!$F$5:$Y$87,20,FALSE)</f>
        <v>42602</v>
      </c>
      <c r="BG4" s="207">
        <f>VLOOKUP('Rental with escalation - RIL'!BG$3,'LCC-RR - client'!$F$5:$Y$87,20,FALSE)</f>
        <v>43777</v>
      </c>
      <c r="BH4" s="207">
        <f>VLOOKUP('Rental with escalation - RIL'!BH$3,'LCC-RR - client'!$F$5:$Y$87,20,FALSE)</f>
        <v>42565</v>
      </c>
      <c r="BI4" s="207">
        <f>VLOOKUP('Rental with escalation - RIL'!BI$3,'LCC-RR - client'!$F$5:$Y$87,20,FALSE)</f>
        <v>42654</v>
      </c>
      <c r="BJ4" s="207">
        <f>VLOOKUP('Rental with escalation - RIL'!BJ$3,'LCC-RR - client'!$F$5:$Y$87,20,FALSE)</f>
        <v>42716</v>
      </c>
      <c r="BK4" s="207">
        <f>VLOOKUP('Rental with escalation - RIL'!BK$3,'LCC-RR - client'!$F$5:$Y$87,20,FALSE)</f>
        <v>42735</v>
      </c>
      <c r="BL4" s="207">
        <f>VLOOKUP('Rental with escalation - RIL'!BL$3,'LCC-RR - client'!$F$5:$Y$87,20,FALSE)</f>
        <v>44287</v>
      </c>
      <c r="BM4" s="207">
        <f>VLOOKUP('Rental with escalation - RIL'!BM$3,'LCC-RR - client'!$F$5:$Y$87,20,FALSE)</f>
        <v>43568</v>
      </c>
      <c r="BN4" s="207">
        <f>VLOOKUP('Rental with escalation - RIL'!BN$3,'LCC-RR - client'!$F$5:$Y$87,20,FALSE)</f>
        <v>42522</v>
      </c>
      <c r="BO4" s="207">
        <f>VLOOKUP('Rental with escalation - RIL'!BO$3,'LCC-RR - client'!$F$5:$Y$87,20,FALSE)</f>
        <v>43247</v>
      </c>
      <c r="BP4" s="207">
        <f>VLOOKUP('Rental with escalation - RIL'!BP$3,'LCC-RR - client'!$F$5:$Y$87,20,FALSE)</f>
        <v>43177</v>
      </c>
      <c r="BQ4" s="207">
        <f>VLOOKUP('Rental with escalation - RIL'!BQ$3,'LCC-RR - client'!$F$5:$Y$87,20,FALSE)</f>
        <v>43485</v>
      </c>
      <c r="BR4" s="207">
        <f>VLOOKUP('Rental with escalation - RIL'!BR$3,'LCC-RR - client'!$F$5:$Y$87,20,FALSE)</f>
        <v>43084</v>
      </c>
      <c r="BS4" s="207">
        <f>VLOOKUP('Rental with escalation - RIL'!BS$3,'LCC-RR - client'!$F$5:$Y$87,20,FALSE)</f>
        <v>43084</v>
      </c>
      <c r="BT4" s="207">
        <f>VLOOKUP('Rental with escalation - RIL'!BT$3,'LCC-RR - client'!$F$5:$Y$87,20,FALSE)</f>
        <v>43177</v>
      </c>
      <c r="BU4" s="207">
        <f>VLOOKUP('Rental with escalation - RIL'!BU$3,'LCC-RR - client'!$F$5:$Y$87,20,FALSE)</f>
        <v>43485</v>
      </c>
      <c r="BV4" s="218"/>
      <c r="BW4" s="218"/>
      <c r="BX4" s="218"/>
      <c r="BY4" s="218"/>
      <c r="BZ4" s="218"/>
      <c r="CA4" s="215"/>
      <c r="CB4" s="233"/>
      <c r="CC4" s="233"/>
      <c r="CD4" s="233"/>
      <c r="CE4" s="226"/>
    </row>
    <row r="5" spans="1:84" s="161" customFormat="1" x14ac:dyDescent="0.25">
      <c r="B5" s="435" t="s">
        <v>289</v>
      </c>
      <c r="C5" s="435"/>
      <c r="D5" s="213">
        <f>IF(DAY(D4)&lt;15,EOMONTH(D4,0),EOMONTH(D4,1))</f>
        <v>44286</v>
      </c>
      <c r="E5" s="213">
        <f t="shared" ref="E5:BP5" si="7">IF(DAY(E4)&lt;15,EOMONTH(E4,0),EOMONTH(E4,1))</f>
        <v>44286</v>
      </c>
      <c r="F5" s="213">
        <f t="shared" si="7"/>
        <v>42460</v>
      </c>
      <c r="G5" s="213">
        <f t="shared" si="7"/>
        <v>42766</v>
      </c>
      <c r="H5" s="213">
        <f t="shared" si="7"/>
        <v>42521</v>
      </c>
      <c r="I5" s="213">
        <f t="shared" si="7"/>
        <v>42582</v>
      </c>
      <c r="J5" s="213">
        <f t="shared" si="7"/>
        <v>45169</v>
      </c>
      <c r="K5" s="213">
        <f t="shared" si="7"/>
        <v>45291</v>
      </c>
      <c r="L5" s="213">
        <f t="shared" si="7"/>
        <v>43008</v>
      </c>
      <c r="M5" s="213">
        <f t="shared" si="7"/>
        <v>43677</v>
      </c>
      <c r="N5" s="213">
        <f t="shared" si="7"/>
        <v>42886</v>
      </c>
      <c r="O5" s="213">
        <f t="shared" si="7"/>
        <v>44957</v>
      </c>
      <c r="P5" s="213">
        <f t="shared" si="7"/>
        <v>43677</v>
      </c>
      <c r="Q5" s="213">
        <f t="shared" si="7"/>
        <v>43281</v>
      </c>
      <c r="R5" s="213">
        <f t="shared" si="7"/>
        <v>42766</v>
      </c>
      <c r="S5" s="213">
        <f t="shared" si="7"/>
        <v>44804</v>
      </c>
      <c r="T5" s="213">
        <f t="shared" si="7"/>
        <v>43677</v>
      </c>
      <c r="U5" s="213">
        <f t="shared" si="7"/>
        <v>43677</v>
      </c>
      <c r="V5" s="213">
        <f t="shared" si="7"/>
        <v>42766</v>
      </c>
      <c r="W5" s="213">
        <f t="shared" si="7"/>
        <v>44316</v>
      </c>
      <c r="X5" s="213">
        <f t="shared" si="7"/>
        <v>43220</v>
      </c>
      <c r="Y5" s="213">
        <f t="shared" si="7"/>
        <v>44620</v>
      </c>
      <c r="Z5" s="213">
        <f t="shared" si="7"/>
        <v>42766</v>
      </c>
      <c r="AA5" s="213">
        <f t="shared" si="7"/>
        <v>45230</v>
      </c>
      <c r="AB5" s="213">
        <f t="shared" si="7"/>
        <v>44742</v>
      </c>
      <c r="AC5" s="213">
        <f t="shared" si="7"/>
        <v>42886</v>
      </c>
      <c r="AD5" s="213">
        <f t="shared" si="7"/>
        <v>43738</v>
      </c>
      <c r="AE5" s="213">
        <f t="shared" si="7"/>
        <v>42916</v>
      </c>
      <c r="AF5" s="213">
        <f t="shared" si="7"/>
        <v>42551</v>
      </c>
      <c r="AG5" s="213">
        <f t="shared" si="7"/>
        <v>42521</v>
      </c>
      <c r="AH5" s="213">
        <f t="shared" si="7"/>
        <v>42551</v>
      </c>
      <c r="AI5" s="213">
        <f t="shared" si="7"/>
        <v>43281</v>
      </c>
      <c r="AJ5" s="213">
        <f t="shared" si="7"/>
        <v>43646</v>
      </c>
      <c r="AK5" s="213">
        <f t="shared" si="7"/>
        <v>31</v>
      </c>
      <c r="AL5" s="213">
        <f t="shared" si="7"/>
        <v>43465</v>
      </c>
      <c r="AM5" s="213">
        <f t="shared" si="7"/>
        <v>44561</v>
      </c>
      <c r="AN5" s="213">
        <f t="shared" si="7"/>
        <v>44926</v>
      </c>
      <c r="AO5" s="213">
        <f t="shared" si="7"/>
        <v>42674</v>
      </c>
      <c r="AP5" s="213">
        <f t="shared" si="7"/>
        <v>42582</v>
      </c>
      <c r="AQ5" s="213">
        <f t="shared" si="7"/>
        <v>42674</v>
      </c>
      <c r="AR5" s="213">
        <f t="shared" si="7"/>
        <v>43616</v>
      </c>
      <c r="AS5" s="213">
        <f t="shared" si="7"/>
        <v>44681</v>
      </c>
      <c r="AT5" s="213">
        <f t="shared" si="7"/>
        <v>42704</v>
      </c>
      <c r="AU5" s="213">
        <f t="shared" si="7"/>
        <v>42582</v>
      </c>
      <c r="AV5" s="213">
        <f t="shared" si="7"/>
        <v>42582</v>
      </c>
      <c r="AW5" s="213">
        <f t="shared" si="7"/>
        <v>42613</v>
      </c>
      <c r="AX5" s="213">
        <f t="shared" si="7"/>
        <v>42551</v>
      </c>
      <c r="AY5" s="213">
        <f t="shared" si="7"/>
        <v>42643</v>
      </c>
      <c r="AZ5" s="213">
        <f t="shared" si="7"/>
        <v>43251</v>
      </c>
      <c r="BA5" s="213">
        <f t="shared" si="7"/>
        <v>44592</v>
      </c>
      <c r="BB5" s="213">
        <f t="shared" si="7"/>
        <v>42551</v>
      </c>
      <c r="BC5" s="213">
        <f t="shared" si="7"/>
        <v>42521</v>
      </c>
      <c r="BD5" s="213">
        <f t="shared" si="7"/>
        <v>42490</v>
      </c>
      <c r="BE5" s="213">
        <f t="shared" si="7"/>
        <v>42794</v>
      </c>
      <c r="BF5" s="213">
        <f t="shared" si="7"/>
        <v>42643</v>
      </c>
      <c r="BG5" s="213">
        <f t="shared" si="7"/>
        <v>43799</v>
      </c>
      <c r="BH5" s="213">
        <f t="shared" si="7"/>
        <v>42582</v>
      </c>
      <c r="BI5" s="213">
        <f t="shared" si="7"/>
        <v>42674</v>
      </c>
      <c r="BJ5" s="213">
        <f t="shared" si="7"/>
        <v>42735</v>
      </c>
      <c r="BK5" s="213">
        <f t="shared" si="7"/>
        <v>42766</v>
      </c>
      <c r="BL5" s="213">
        <f t="shared" si="7"/>
        <v>44316</v>
      </c>
      <c r="BM5" s="213">
        <f t="shared" si="7"/>
        <v>43585</v>
      </c>
      <c r="BN5" s="213">
        <f t="shared" si="7"/>
        <v>42551</v>
      </c>
      <c r="BO5" s="213">
        <f t="shared" si="7"/>
        <v>43281</v>
      </c>
      <c r="BP5" s="213">
        <f t="shared" si="7"/>
        <v>43220</v>
      </c>
      <c r="BQ5" s="213">
        <f t="shared" ref="BQ5:BU5" si="8">IF(DAY(BQ4)&lt;15,EOMONTH(BQ4,0),EOMONTH(BQ4,1))</f>
        <v>43524</v>
      </c>
      <c r="BR5" s="213">
        <f t="shared" si="8"/>
        <v>43131</v>
      </c>
      <c r="BS5" s="213">
        <f t="shared" si="8"/>
        <v>43131</v>
      </c>
      <c r="BT5" s="213">
        <f t="shared" si="8"/>
        <v>43220</v>
      </c>
      <c r="BU5" s="213">
        <f t="shared" si="8"/>
        <v>43524</v>
      </c>
      <c r="BV5" s="219"/>
      <c r="BW5" s="219"/>
      <c r="BX5" s="219"/>
      <c r="BY5" s="219"/>
      <c r="BZ5" s="219"/>
      <c r="CA5" s="225"/>
      <c r="CB5" s="233"/>
      <c r="CC5" s="233"/>
      <c r="CD5" s="233"/>
      <c r="CE5" s="226"/>
    </row>
    <row r="6" spans="1:84" s="161" customFormat="1" x14ac:dyDescent="0.25">
      <c r="B6" s="435" t="s">
        <v>228</v>
      </c>
      <c r="C6" s="435"/>
      <c r="D6" s="208">
        <f>VLOOKUP('Rental with escalation - RIL'!D$3,'LCC-RR - client'!$F$5:$Y$87,18,FALSE)</f>
        <v>12</v>
      </c>
      <c r="E6" s="208">
        <f>VLOOKUP('Rental with escalation - RIL'!E$3,'LCC-RR - client'!$F$5:$Y$87,18,FALSE)</f>
        <v>5</v>
      </c>
      <c r="F6" s="208">
        <f>VLOOKUP('Rental with escalation - RIL'!F$3,'LCC-RR - client'!$F$5:$Y$87,18,FALSE)</f>
        <v>12</v>
      </c>
      <c r="G6" s="208">
        <f>VLOOKUP('Rental with escalation - RIL'!G$3,'LCC-RR - client'!$F$5:$Y$87,18,FALSE)</f>
        <v>9</v>
      </c>
      <c r="H6" s="208">
        <f>VLOOKUP('Rental with escalation - RIL'!H$3,'LCC-RR - client'!$F$5:$Y$87,18,FALSE)</f>
        <v>9</v>
      </c>
      <c r="I6" s="208">
        <f>VLOOKUP('Rental with escalation - RIL'!I$3,'LCC-RR - client'!$F$5:$Y$87,18,FALSE)</f>
        <v>9</v>
      </c>
      <c r="J6" s="208">
        <f>VLOOKUP('Rental with escalation - RIL'!J$3,'LCC-RR - client'!$F$5:$Y$87,18,FALSE)</f>
        <v>9</v>
      </c>
      <c r="K6" s="208">
        <f>VLOOKUP('Rental with escalation - RIL'!K$3,'LCC-RR - client'!$F$5:$Y$87,18,FALSE)</f>
        <v>9</v>
      </c>
      <c r="L6" s="208">
        <f>VLOOKUP('Rental with escalation - RIL'!L$3,'LCC-RR - client'!$F$5:$Y$87,18,FALSE)</f>
        <v>9</v>
      </c>
      <c r="M6" s="208">
        <f>VLOOKUP('Rental with escalation - RIL'!M$3,'LCC-RR - client'!$F$5:$Y$87,18,FALSE)</f>
        <v>9</v>
      </c>
      <c r="N6" s="208">
        <f>VLOOKUP('Rental with escalation - RIL'!N$3,'LCC-RR - client'!$F$5:$Y$87,18,FALSE)</f>
        <v>9</v>
      </c>
      <c r="O6" s="208">
        <f>VLOOKUP('Rental with escalation - RIL'!O$3,'LCC-RR - client'!$F$5:$Y$87,18,FALSE)</f>
        <v>10</v>
      </c>
      <c r="P6" s="208">
        <f>VLOOKUP('Rental with escalation - RIL'!P$3,'LCC-RR - client'!$F$5:$Y$87,18,FALSE)</f>
        <v>9</v>
      </c>
      <c r="Q6" s="208">
        <f>VLOOKUP('Rental with escalation - RIL'!Q$3,'LCC-RR - client'!$F$5:$Y$87,18,FALSE)</f>
        <v>9</v>
      </c>
      <c r="R6" s="208">
        <f>VLOOKUP('Rental with escalation - RIL'!R$3,'LCC-RR - client'!$F$5:$Y$87,18,FALSE)</f>
        <v>9</v>
      </c>
      <c r="S6" s="208">
        <f>VLOOKUP('Rental with escalation - RIL'!S$3,'LCC-RR - client'!$F$5:$Y$87,18,FALSE)</f>
        <v>9</v>
      </c>
      <c r="T6" s="208">
        <f>VLOOKUP('Rental with escalation - RIL'!T$3,'LCC-RR - client'!$F$5:$Y$87,18,FALSE)</f>
        <v>9</v>
      </c>
      <c r="U6" s="208">
        <f>VLOOKUP('Rental with escalation - RIL'!U$3,'LCC-RR - client'!$F$5:$Y$87,18,FALSE)</f>
        <v>9</v>
      </c>
      <c r="V6" s="208">
        <f>VLOOKUP('Rental with escalation - RIL'!V$3,'LCC-RR - client'!$F$5:$Y$87,18,FALSE)</f>
        <v>9</v>
      </c>
      <c r="W6" s="208">
        <f>VLOOKUP('Rental with escalation - RIL'!W$3,'LCC-RR - client'!$F$5:$Y$87,18,FALSE)</f>
        <v>9</v>
      </c>
      <c r="X6" s="208">
        <f>VLOOKUP('Rental with escalation - RIL'!X$3,'LCC-RR - client'!$F$5:$Y$87,18,FALSE)</f>
        <v>9</v>
      </c>
      <c r="Y6" s="208">
        <f>VLOOKUP('Rental with escalation - RIL'!Y$3,'LCC-RR - client'!$F$5:$Y$87,18,FALSE)</f>
        <v>9</v>
      </c>
      <c r="Z6" s="208">
        <f>VLOOKUP('Rental with escalation - RIL'!Z$3,'LCC-RR - client'!$F$5:$Y$87,18,FALSE)</f>
        <v>9</v>
      </c>
      <c r="AA6" s="208">
        <f>VLOOKUP('Rental with escalation - RIL'!AA$3,'LCC-RR - client'!$F$5:$Y$87,18,FALSE)</f>
        <v>9</v>
      </c>
      <c r="AB6" s="208">
        <f>VLOOKUP('Rental with escalation - RIL'!AB$3,'LCC-RR - client'!$F$5:$Y$87,18,FALSE)</f>
        <v>9</v>
      </c>
      <c r="AC6" s="208">
        <f>VLOOKUP('Rental with escalation - RIL'!AC$3,'LCC-RR - client'!$F$5:$Y$87,18,FALSE)</f>
        <v>9</v>
      </c>
      <c r="AD6" s="208">
        <f>VLOOKUP('Rental with escalation - RIL'!AD$3,'LCC-RR - client'!$F$5:$Y$87,18,FALSE)</f>
        <v>9</v>
      </c>
      <c r="AE6" s="208">
        <f>VLOOKUP('Rental with escalation - RIL'!AE$3,'LCC-RR - client'!$F$5:$Y$87,18,FALSE)</f>
        <v>15</v>
      </c>
      <c r="AF6" s="208">
        <f>VLOOKUP('Rental with escalation - RIL'!AF$3,'LCC-RR - client'!$F$5:$Y$87,18,FALSE)</f>
        <v>10</v>
      </c>
      <c r="AG6" s="208">
        <f>VLOOKUP('Rental with escalation - RIL'!AG$3,'LCC-RR - client'!$F$5:$Y$87,18,FALSE)</f>
        <v>9</v>
      </c>
      <c r="AH6" s="208">
        <f>VLOOKUP('Rental with escalation - RIL'!AH$3,'LCC-RR - client'!$F$5:$Y$87,18,FALSE)</f>
        <v>9</v>
      </c>
      <c r="AI6" s="208">
        <f>VLOOKUP('Rental with escalation - RIL'!AI$3,'LCC-RR - client'!$F$5:$Y$87,18,FALSE)</f>
        <v>9</v>
      </c>
      <c r="AJ6" s="208">
        <f>VLOOKUP('Rental with escalation - RIL'!AJ$3,'LCC-RR - client'!$F$5:$Y$87,18,FALSE)</f>
        <v>9</v>
      </c>
      <c r="AK6" s="208">
        <f>VLOOKUP('Rental with escalation - RIL'!AK$3,'LCC-RR - client'!$F$5:$Y$87,18,FALSE)</f>
        <v>15</v>
      </c>
      <c r="AL6" s="208">
        <f>VLOOKUP('Rental with escalation - RIL'!AL$3,'LCC-RR - client'!$F$5:$Y$87,18,FALSE)</f>
        <v>9</v>
      </c>
      <c r="AM6" s="208">
        <f>VLOOKUP('Rental with escalation - RIL'!AM$3,'LCC-RR - client'!$F$5:$Y$87,18,FALSE)</f>
        <v>9</v>
      </c>
      <c r="AN6" s="208">
        <f>VLOOKUP('Rental with escalation - RIL'!AN$3,'LCC-RR - client'!$F$5:$Y$87,18,FALSE)</f>
        <v>9</v>
      </c>
      <c r="AO6" s="208">
        <f>VLOOKUP('Rental with escalation - RIL'!AO$3,'LCC-RR - client'!$F$5:$Y$87,18,FALSE)</f>
        <v>9</v>
      </c>
      <c r="AP6" s="208">
        <f>VLOOKUP('Rental with escalation - RIL'!AP$3,'LCC-RR - client'!$F$5:$Y$87,18,FALSE)</f>
        <v>12</v>
      </c>
      <c r="AQ6" s="208">
        <f>VLOOKUP('Rental with escalation - RIL'!AQ$3,'LCC-RR - client'!$F$5:$Y$87,18,FALSE)</f>
        <v>9</v>
      </c>
      <c r="AR6" s="208">
        <f>VLOOKUP('Rental with escalation - RIL'!AR$3,'LCC-RR - client'!$F$5:$Y$87,18,FALSE)</f>
        <v>12</v>
      </c>
      <c r="AS6" s="208">
        <f>VLOOKUP('Rental with escalation - RIL'!AS$3,'LCC-RR - client'!$F$5:$Y$87,18,FALSE)</f>
        <v>9</v>
      </c>
      <c r="AT6" s="208">
        <f>VLOOKUP('Rental with escalation - RIL'!AT$3,'LCC-RR - client'!$F$5:$Y$87,18,FALSE)</f>
        <v>9</v>
      </c>
      <c r="AU6" s="208">
        <f>VLOOKUP('Rental with escalation - RIL'!AU$3,'LCC-RR - client'!$F$5:$Y$87,18,FALSE)</f>
        <v>9</v>
      </c>
      <c r="AV6" s="208">
        <f>VLOOKUP('Rental with escalation - RIL'!AV$3,'LCC-RR - client'!$F$5:$Y$87,18,FALSE)</f>
        <v>9</v>
      </c>
      <c r="AW6" s="208">
        <f>VLOOKUP('Rental with escalation - RIL'!AW$3,'LCC-RR - client'!$F$5:$Y$87,18,FALSE)</f>
        <v>9</v>
      </c>
      <c r="AX6" s="208">
        <f>VLOOKUP('Rental with escalation - RIL'!AX$3,'LCC-RR - client'!$F$5:$Y$87,18,FALSE)</f>
        <v>12</v>
      </c>
      <c r="AY6" s="208">
        <f>VLOOKUP('Rental with escalation - RIL'!AY$3,'LCC-RR - client'!$F$5:$Y$87,18,FALSE)</f>
        <v>9</v>
      </c>
      <c r="AZ6" s="208">
        <f>VLOOKUP('Rental with escalation - RIL'!AZ$3,'LCC-RR - client'!$F$5:$Y$87,18,FALSE)</f>
        <v>9</v>
      </c>
      <c r="BA6" s="208">
        <f>VLOOKUP('Rental with escalation - RIL'!BA$3,'LCC-RR - client'!$F$5:$Y$87,18,FALSE)</f>
        <v>12</v>
      </c>
      <c r="BB6" s="208">
        <f>VLOOKUP('Rental with escalation - RIL'!BB$3,'LCC-RR - client'!$F$5:$Y$87,18,FALSE)</f>
        <v>10</v>
      </c>
      <c r="BC6" s="208">
        <f>VLOOKUP('Rental with escalation - RIL'!BC$3,'LCC-RR - client'!$F$5:$Y$87,18,FALSE)</f>
        <v>9</v>
      </c>
      <c r="BD6" s="208">
        <f>VLOOKUP('Rental with escalation - RIL'!BD$3,'LCC-RR - client'!$F$5:$Y$87,18,FALSE)</f>
        <v>20</v>
      </c>
      <c r="BE6" s="208">
        <f>VLOOKUP('Rental with escalation - RIL'!BE$3,'LCC-RR - client'!$F$5:$Y$87,18,FALSE)</f>
        <v>9</v>
      </c>
      <c r="BF6" s="208">
        <f>VLOOKUP('Rental with escalation - RIL'!BF$3,'LCC-RR - client'!$F$5:$Y$87,18,FALSE)</f>
        <v>9</v>
      </c>
      <c r="BG6" s="208">
        <f>VLOOKUP('Rental with escalation - RIL'!BG$3,'LCC-RR - client'!$F$5:$Y$87,18,FALSE)</f>
        <v>9</v>
      </c>
      <c r="BH6" s="208">
        <f>VLOOKUP('Rental with escalation - RIL'!BH$3,'LCC-RR - client'!$F$5:$Y$87,18,FALSE)</f>
        <v>9</v>
      </c>
      <c r="BI6" s="208">
        <f>VLOOKUP('Rental with escalation - RIL'!BI$3,'LCC-RR - client'!$F$5:$Y$87,18,FALSE)</f>
        <v>12</v>
      </c>
      <c r="BJ6" s="208">
        <f>VLOOKUP('Rental with escalation - RIL'!BJ$3,'LCC-RR - client'!$F$5:$Y$87,18,FALSE)</f>
        <v>9</v>
      </c>
      <c r="BK6" s="208">
        <f>VLOOKUP('Rental with escalation - RIL'!BK$3,'LCC-RR - client'!$F$5:$Y$87,18,FALSE)</f>
        <v>9</v>
      </c>
      <c r="BL6" s="208">
        <f>VLOOKUP('Rental with escalation - RIL'!BL$3,'LCC-RR - client'!$F$5:$Y$87,18,FALSE)</f>
        <v>9</v>
      </c>
      <c r="BM6" s="208">
        <f>VLOOKUP('Rental with escalation - RIL'!BM$3,'LCC-RR - client'!$F$5:$Y$87,18,FALSE)</f>
        <v>12</v>
      </c>
      <c r="BN6" s="208">
        <f>VLOOKUP('Rental with escalation - RIL'!BN$3,'LCC-RR - client'!$F$5:$Y$87,18,FALSE)</f>
        <v>15</v>
      </c>
      <c r="BO6" s="208">
        <f>VLOOKUP('Rental with escalation - RIL'!BO$3,'LCC-RR - client'!$F$5:$Y$87,18,FALSE)</f>
        <v>12</v>
      </c>
      <c r="BP6" s="208">
        <f>VLOOKUP('Rental with escalation - RIL'!BP$3,'LCC-RR - client'!$F$5:$Y$87,18,FALSE)</f>
        <v>9</v>
      </c>
      <c r="BQ6" s="208">
        <f>VLOOKUP('Rental with escalation - RIL'!BQ$3,'LCC-RR - client'!$F$5:$Y$87,18,FALSE)</f>
        <v>9</v>
      </c>
      <c r="BR6" s="208">
        <f>VLOOKUP('Rental with escalation - RIL'!BR$3,'LCC-RR - client'!$F$5:$Y$87,18,FALSE)</f>
        <v>9</v>
      </c>
      <c r="BS6" s="208">
        <f>VLOOKUP('Rental with escalation - RIL'!BS$3,'LCC-RR - client'!$F$5:$Y$87,18,FALSE)</f>
        <v>9</v>
      </c>
      <c r="BT6" s="208">
        <f>VLOOKUP('Rental with escalation - RIL'!BT$3,'LCC-RR - client'!$F$5:$Y$87,18,FALSE)</f>
        <v>9</v>
      </c>
      <c r="BU6" s="208">
        <f>VLOOKUP('Rental with escalation - RIL'!BU$3,'LCC-RR - client'!$F$5:$Y$87,18,FALSE)</f>
        <v>9</v>
      </c>
      <c r="BV6" s="219"/>
      <c r="BW6" s="219"/>
      <c r="BX6" s="219"/>
      <c r="BY6" s="219"/>
      <c r="BZ6" s="219"/>
      <c r="CA6" s="225"/>
      <c r="CB6" s="233"/>
      <c r="CC6" s="233"/>
      <c r="CD6" s="233"/>
      <c r="CE6" s="226"/>
    </row>
    <row r="7" spans="1:84" s="161" customFormat="1" x14ac:dyDescent="0.25">
      <c r="B7" s="435" t="s">
        <v>215</v>
      </c>
      <c r="C7" s="435"/>
      <c r="D7" s="207">
        <f>EDATE(D4,D6*12)-1</f>
        <v>48638</v>
      </c>
      <c r="E7" s="207">
        <f t="shared" ref="E7:BP7" si="9">EDATE(E4,E6*12)-1</f>
        <v>46079</v>
      </c>
      <c r="F7" s="207">
        <f t="shared" si="9"/>
        <v>46803</v>
      </c>
      <c r="G7" s="207">
        <f t="shared" si="9"/>
        <v>46007</v>
      </c>
      <c r="H7" s="207">
        <f t="shared" si="9"/>
        <v>45780</v>
      </c>
      <c r="I7" s="207">
        <f t="shared" si="9"/>
        <v>45843</v>
      </c>
      <c r="J7" s="207">
        <f t="shared" si="9"/>
        <v>48426</v>
      </c>
      <c r="K7" s="207">
        <f t="shared" si="9"/>
        <v>48548</v>
      </c>
      <c r="L7" s="207">
        <f t="shared" si="9"/>
        <v>46257</v>
      </c>
      <c r="M7" s="207">
        <f t="shared" si="9"/>
        <v>46938</v>
      </c>
      <c r="N7" s="207">
        <f t="shared" si="9"/>
        <v>46131</v>
      </c>
      <c r="O7" s="207">
        <f t="shared" si="9"/>
        <v>48563</v>
      </c>
      <c r="P7" s="207">
        <f t="shared" si="9"/>
        <v>46941</v>
      </c>
      <c r="Q7" s="207">
        <f t="shared" si="9"/>
        <v>46541</v>
      </c>
      <c r="R7" s="207">
        <f t="shared" si="9"/>
        <v>46027</v>
      </c>
      <c r="S7" s="207">
        <f t="shared" si="9"/>
        <v>48050</v>
      </c>
      <c r="T7" s="207">
        <f t="shared" si="9"/>
        <v>46934</v>
      </c>
      <c r="U7" s="207">
        <f t="shared" si="9"/>
        <v>46934</v>
      </c>
      <c r="V7" s="207">
        <f t="shared" si="9"/>
        <v>46017</v>
      </c>
      <c r="W7" s="207">
        <f t="shared" si="9"/>
        <v>47576</v>
      </c>
      <c r="X7" s="207">
        <f t="shared" si="9"/>
        <v>46461</v>
      </c>
      <c r="Y7" s="207">
        <f t="shared" si="9"/>
        <v>47890</v>
      </c>
      <c r="Z7" s="207">
        <f t="shared" si="9"/>
        <v>46020</v>
      </c>
      <c r="AA7" s="207">
        <f t="shared" si="9"/>
        <v>48486</v>
      </c>
      <c r="AB7" s="207">
        <f t="shared" si="9"/>
        <v>47999</v>
      </c>
      <c r="AC7" s="207">
        <f t="shared" si="9"/>
        <v>46148</v>
      </c>
      <c r="AD7" s="207">
        <f t="shared" si="9"/>
        <v>47003</v>
      </c>
      <c r="AE7" s="207">
        <f t="shared" si="9"/>
        <v>48364</v>
      </c>
      <c r="AF7" s="207">
        <f t="shared" si="9"/>
        <v>46164</v>
      </c>
      <c r="AG7" s="207">
        <f t="shared" si="9"/>
        <v>45777</v>
      </c>
      <c r="AH7" s="207">
        <f t="shared" si="9"/>
        <v>45817</v>
      </c>
      <c r="AI7" s="207">
        <f t="shared" si="9"/>
        <v>46534</v>
      </c>
      <c r="AJ7" s="207">
        <f t="shared" si="9"/>
        <v>46892</v>
      </c>
      <c r="AK7" s="207">
        <f t="shared" si="9"/>
        <v>5478</v>
      </c>
      <c r="AL7" s="207">
        <f t="shared" si="9"/>
        <v>46721</v>
      </c>
      <c r="AM7" s="207">
        <f t="shared" si="9"/>
        <v>47814</v>
      </c>
      <c r="AN7" s="207">
        <f t="shared" si="9"/>
        <v>48185</v>
      </c>
      <c r="AO7" s="207">
        <f t="shared" si="9"/>
        <v>45934</v>
      </c>
      <c r="AP7" s="207">
        <f t="shared" si="9"/>
        <v>46934</v>
      </c>
      <c r="AQ7" s="207">
        <f t="shared" si="9"/>
        <v>45930</v>
      </c>
      <c r="AR7" s="207">
        <f t="shared" si="9"/>
        <v>47956</v>
      </c>
      <c r="AS7" s="207">
        <f t="shared" si="9"/>
        <v>47935</v>
      </c>
      <c r="AT7" s="207">
        <f t="shared" si="9"/>
        <v>45965</v>
      </c>
      <c r="AU7" s="207">
        <f t="shared" si="9"/>
        <v>45834</v>
      </c>
      <c r="AV7" s="207">
        <f t="shared" si="9"/>
        <v>45832</v>
      </c>
      <c r="AW7" s="207">
        <f t="shared" si="9"/>
        <v>45852</v>
      </c>
      <c r="AX7" s="207">
        <f t="shared" si="9"/>
        <v>46899</v>
      </c>
      <c r="AY7" s="207">
        <f t="shared" si="9"/>
        <v>45909</v>
      </c>
      <c r="AZ7" s="207">
        <f t="shared" si="9"/>
        <v>46517</v>
      </c>
      <c r="BA7" s="207">
        <f t="shared" si="9"/>
        <v>48942</v>
      </c>
      <c r="BB7" s="207">
        <f t="shared" si="9"/>
        <v>46164</v>
      </c>
      <c r="BC7" s="207">
        <f t="shared" si="9"/>
        <v>45777</v>
      </c>
      <c r="BD7" s="207">
        <f t="shared" si="9"/>
        <v>49761</v>
      </c>
      <c r="BE7" s="207">
        <f t="shared" si="9"/>
        <v>46046</v>
      </c>
      <c r="BF7" s="207">
        <f t="shared" si="9"/>
        <v>45888</v>
      </c>
      <c r="BG7" s="207">
        <f t="shared" si="9"/>
        <v>47064</v>
      </c>
      <c r="BH7" s="207">
        <f t="shared" si="9"/>
        <v>45851</v>
      </c>
      <c r="BI7" s="207">
        <f t="shared" si="9"/>
        <v>47036</v>
      </c>
      <c r="BJ7" s="207">
        <f t="shared" si="9"/>
        <v>46002</v>
      </c>
      <c r="BK7" s="207">
        <f t="shared" si="9"/>
        <v>46021</v>
      </c>
      <c r="BL7" s="207">
        <f t="shared" si="9"/>
        <v>47573</v>
      </c>
      <c r="BM7" s="207">
        <f t="shared" si="9"/>
        <v>47950</v>
      </c>
      <c r="BN7" s="207">
        <f t="shared" si="9"/>
        <v>47999</v>
      </c>
      <c r="BO7" s="207">
        <f t="shared" si="9"/>
        <v>47629</v>
      </c>
      <c r="BP7" s="207">
        <f t="shared" si="9"/>
        <v>46463</v>
      </c>
      <c r="BQ7" s="207">
        <f t="shared" ref="BQ7:BU7" si="10">EDATE(BQ4,BQ6*12)-1</f>
        <v>46771</v>
      </c>
      <c r="BR7" s="207">
        <f t="shared" si="10"/>
        <v>46370</v>
      </c>
      <c r="BS7" s="207">
        <f t="shared" si="10"/>
        <v>46370</v>
      </c>
      <c r="BT7" s="207">
        <f t="shared" si="10"/>
        <v>46463</v>
      </c>
      <c r="BU7" s="207">
        <f t="shared" si="10"/>
        <v>46771</v>
      </c>
      <c r="BV7" s="219"/>
      <c r="BW7" s="219"/>
      <c r="BX7" s="219"/>
      <c r="BY7" s="219"/>
      <c r="BZ7" s="219"/>
      <c r="CA7" s="225"/>
      <c r="CB7" s="233"/>
      <c r="CC7" s="233"/>
      <c r="CD7" s="233"/>
      <c r="CE7" s="226"/>
    </row>
    <row r="8" spans="1:84" s="161" customFormat="1" hidden="1" x14ac:dyDescent="0.25">
      <c r="A8" s="206">
        <f ca="1">TODAY()</f>
        <v>45365</v>
      </c>
      <c r="B8" s="220" t="s">
        <v>216</v>
      </c>
      <c r="C8" s="220"/>
      <c r="D8" s="212">
        <f ca="1">+(D7-$A$8)/365</f>
        <v>8.9671232876712335</v>
      </c>
      <c r="E8" s="212">
        <f t="shared" ref="E8:BP8" ca="1" si="11">+(E7-$A$8)/365</f>
        <v>1.9561643835616438</v>
      </c>
      <c r="F8" s="212">
        <f t="shared" ca="1" si="11"/>
        <v>3.9397260273972603</v>
      </c>
      <c r="G8" s="212">
        <f t="shared" ca="1" si="11"/>
        <v>1.7589041095890412</v>
      </c>
      <c r="H8" s="212">
        <f t="shared" ca="1" si="11"/>
        <v>1.1369863013698631</v>
      </c>
      <c r="I8" s="212">
        <f t="shared" ca="1" si="11"/>
        <v>1.3095890410958904</v>
      </c>
      <c r="J8" s="212">
        <f t="shared" ca="1" si="11"/>
        <v>8.3863013698630144</v>
      </c>
      <c r="K8" s="212">
        <f t="shared" ca="1" si="11"/>
        <v>8.7205479452054799</v>
      </c>
      <c r="L8" s="212">
        <f t="shared" ca="1" si="11"/>
        <v>2.4438356164383563</v>
      </c>
      <c r="M8" s="212">
        <f t="shared" ca="1" si="11"/>
        <v>4.3095890410958901</v>
      </c>
      <c r="N8" s="212">
        <f t="shared" ca="1" si="11"/>
        <v>2.0986301369863014</v>
      </c>
      <c r="O8" s="212">
        <f t="shared" ca="1" si="11"/>
        <v>8.7616438356164377</v>
      </c>
      <c r="P8" s="212">
        <f t="shared" ca="1" si="11"/>
        <v>4.3178082191780822</v>
      </c>
      <c r="Q8" s="212">
        <f t="shared" ca="1" si="11"/>
        <v>3.2219178082191782</v>
      </c>
      <c r="R8" s="212">
        <f t="shared" ca="1" si="11"/>
        <v>1.8136986301369864</v>
      </c>
      <c r="S8" s="212">
        <f t="shared" ca="1" si="11"/>
        <v>7.3561643835616435</v>
      </c>
      <c r="T8" s="212">
        <f t="shared" ca="1" si="11"/>
        <v>4.2986301369863016</v>
      </c>
      <c r="U8" s="212">
        <f t="shared" ca="1" si="11"/>
        <v>4.2986301369863016</v>
      </c>
      <c r="V8" s="212">
        <f t="shared" ca="1" si="11"/>
        <v>1.7863013698630137</v>
      </c>
      <c r="W8" s="212">
        <f t="shared" ca="1" si="11"/>
        <v>6.0575342465753428</v>
      </c>
      <c r="X8" s="212">
        <f t="shared" ca="1" si="11"/>
        <v>3.0027397260273974</v>
      </c>
      <c r="Y8" s="212">
        <f t="shared" ca="1" si="11"/>
        <v>6.9178082191780819</v>
      </c>
      <c r="Z8" s="212">
        <f t="shared" ca="1" si="11"/>
        <v>1.7945205479452055</v>
      </c>
      <c r="AA8" s="212">
        <f t="shared" ca="1" si="11"/>
        <v>8.5506849315068489</v>
      </c>
      <c r="AB8" s="212">
        <f t="shared" ca="1" si="11"/>
        <v>7.2164383561643834</v>
      </c>
      <c r="AC8" s="212">
        <f t="shared" ca="1" si="11"/>
        <v>2.1452054794520548</v>
      </c>
      <c r="AD8" s="212">
        <f t="shared" ca="1" si="11"/>
        <v>4.4876712328767123</v>
      </c>
      <c r="AE8" s="212">
        <f t="shared" ca="1" si="11"/>
        <v>8.2164383561643834</v>
      </c>
      <c r="AF8" s="212">
        <f t="shared" ca="1" si="11"/>
        <v>2.1890410958904107</v>
      </c>
      <c r="AG8" s="212">
        <f t="shared" ca="1" si="11"/>
        <v>1.1287671232876713</v>
      </c>
      <c r="AH8" s="212">
        <f t="shared" ca="1" si="11"/>
        <v>1.2383561643835617</v>
      </c>
      <c r="AI8" s="212">
        <f t="shared" ca="1" si="11"/>
        <v>3.2027397260273971</v>
      </c>
      <c r="AJ8" s="212">
        <f t="shared" ca="1" si="11"/>
        <v>4.183561643835616</v>
      </c>
      <c r="AK8" s="212">
        <f t="shared" ca="1" si="11"/>
        <v>-109.27945205479452</v>
      </c>
      <c r="AL8" s="212">
        <f t="shared" ca="1" si="11"/>
        <v>3.7150684931506848</v>
      </c>
      <c r="AM8" s="212">
        <f t="shared" ca="1" si="11"/>
        <v>6.7095890410958905</v>
      </c>
      <c r="AN8" s="212">
        <f t="shared" ca="1" si="11"/>
        <v>7.7260273972602738</v>
      </c>
      <c r="AO8" s="212">
        <f t="shared" ca="1" si="11"/>
        <v>1.558904109589041</v>
      </c>
      <c r="AP8" s="212">
        <f t="shared" ca="1" si="11"/>
        <v>4.2986301369863016</v>
      </c>
      <c r="AQ8" s="212">
        <f t="shared" ca="1" si="11"/>
        <v>1.547945205479452</v>
      </c>
      <c r="AR8" s="212">
        <f t="shared" ca="1" si="11"/>
        <v>7.0986301369863014</v>
      </c>
      <c r="AS8" s="212">
        <f t="shared" ca="1" si="11"/>
        <v>7.0410958904109586</v>
      </c>
      <c r="AT8" s="212">
        <f t="shared" ca="1" si="11"/>
        <v>1.6438356164383561</v>
      </c>
      <c r="AU8" s="212">
        <f t="shared" ca="1" si="11"/>
        <v>1.284931506849315</v>
      </c>
      <c r="AV8" s="212">
        <f t="shared" ca="1" si="11"/>
        <v>1.2794520547945205</v>
      </c>
      <c r="AW8" s="212">
        <f t="shared" ca="1" si="11"/>
        <v>1.3342465753424657</v>
      </c>
      <c r="AX8" s="212">
        <f t="shared" ca="1" si="11"/>
        <v>4.2027397260273975</v>
      </c>
      <c r="AY8" s="212">
        <f t="shared" ca="1" si="11"/>
        <v>1.4904109589041097</v>
      </c>
      <c r="AZ8" s="212">
        <f t="shared" ca="1" si="11"/>
        <v>3.1561643835616437</v>
      </c>
      <c r="BA8" s="212">
        <f t="shared" ca="1" si="11"/>
        <v>9.8000000000000007</v>
      </c>
      <c r="BB8" s="212">
        <f t="shared" ca="1" si="11"/>
        <v>2.1890410958904107</v>
      </c>
      <c r="BC8" s="212">
        <f t="shared" ca="1" si="11"/>
        <v>1.1287671232876713</v>
      </c>
      <c r="BD8" s="212">
        <f t="shared" ca="1" si="11"/>
        <v>12.043835616438356</v>
      </c>
      <c r="BE8" s="212">
        <f t="shared" ca="1" si="11"/>
        <v>1.8657534246575342</v>
      </c>
      <c r="BF8" s="212">
        <f t="shared" ca="1" si="11"/>
        <v>1.4328767123287671</v>
      </c>
      <c r="BG8" s="212">
        <f t="shared" ca="1" si="11"/>
        <v>4.6547945205479451</v>
      </c>
      <c r="BH8" s="212">
        <f t="shared" ca="1" si="11"/>
        <v>1.3315068493150686</v>
      </c>
      <c r="BI8" s="212">
        <f t="shared" ca="1" si="11"/>
        <v>4.5780821917808217</v>
      </c>
      <c r="BJ8" s="212">
        <f t="shared" ca="1" si="11"/>
        <v>1.7452054794520548</v>
      </c>
      <c r="BK8" s="212">
        <f t="shared" ca="1" si="11"/>
        <v>1.7972602739726027</v>
      </c>
      <c r="BL8" s="212">
        <f t="shared" ca="1" si="11"/>
        <v>6.0493150684931507</v>
      </c>
      <c r="BM8" s="212">
        <f t="shared" ca="1" si="11"/>
        <v>7.0821917808219181</v>
      </c>
      <c r="BN8" s="212">
        <f t="shared" ca="1" si="11"/>
        <v>7.2164383561643834</v>
      </c>
      <c r="BO8" s="212">
        <f t="shared" ca="1" si="11"/>
        <v>6.2027397260273975</v>
      </c>
      <c r="BP8" s="212">
        <f t="shared" ca="1" si="11"/>
        <v>3.0082191780821916</v>
      </c>
      <c r="BQ8" s="212">
        <f ca="1">+(BQ7-$A$8)/365</f>
        <v>3.8520547945205479</v>
      </c>
      <c r="BR8" s="212">
        <f ca="1">+(BR7-$A$8)/365</f>
        <v>2.7534246575342465</v>
      </c>
      <c r="BS8" s="212">
        <f ca="1">+(BS7-$A$8)/365</f>
        <v>2.7534246575342465</v>
      </c>
      <c r="BT8" s="212">
        <f ca="1">+(BT7-$A$8)/365</f>
        <v>3.0082191780821916</v>
      </c>
      <c r="BU8" s="212">
        <f ca="1">+(BU7-$A$8)/365</f>
        <v>3.8520547945205479</v>
      </c>
      <c r="BV8" s="219"/>
      <c r="BW8" s="219"/>
      <c r="BX8" s="219"/>
      <c r="BY8" s="219"/>
      <c r="BZ8" s="219"/>
      <c r="CA8" s="225"/>
      <c r="CB8" s="233"/>
      <c r="CC8" s="233"/>
      <c r="CD8" s="233"/>
      <c r="CE8" s="226"/>
    </row>
    <row r="9" spans="1:84" s="161" customFormat="1" ht="11.5" hidden="1" customHeight="1" x14ac:dyDescent="0.25">
      <c r="B9" s="435" t="s">
        <v>217</v>
      </c>
      <c r="C9" s="435"/>
      <c r="D9" s="211">
        <f>EOMONTH(EDATE(D5,36),0)</f>
        <v>45382</v>
      </c>
      <c r="E9" s="211">
        <f t="shared" ref="E9:BP9" si="12">EOMONTH(EDATE(E5,36),0)</f>
        <v>45382</v>
      </c>
      <c r="F9" s="211">
        <f t="shared" si="12"/>
        <v>43555</v>
      </c>
      <c r="G9" s="211">
        <f t="shared" si="12"/>
        <v>43861</v>
      </c>
      <c r="H9" s="211">
        <f t="shared" si="12"/>
        <v>43616</v>
      </c>
      <c r="I9" s="211">
        <f t="shared" si="12"/>
        <v>43677</v>
      </c>
      <c r="J9" s="211">
        <f t="shared" si="12"/>
        <v>46265</v>
      </c>
      <c r="K9" s="211">
        <f t="shared" si="12"/>
        <v>46387</v>
      </c>
      <c r="L9" s="211">
        <f t="shared" si="12"/>
        <v>44104</v>
      </c>
      <c r="M9" s="211">
        <f t="shared" si="12"/>
        <v>44773</v>
      </c>
      <c r="N9" s="211">
        <f t="shared" si="12"/>
        <v>43982</v>
      </c>
      <c r="O9" s="211">
        <f t="shared" si="12"/>
        <v>46053</v>
      </c>
      <c r="P9" s="211">
        <f t="shared" si="12"/>
        <v>44773</v>
      </c>
      <c r="Q9" s="211">
        <f t="shared" si="12"/>
        <v>44377</v>
      </c>
      <c r="R9" s="211">
        <f t="shared" si="12"/>
        <v>43861</v>
      </c>
      <c r="S9" s="211">
        <f t="shared" si="12"/>
        <v>45900</v>
      </c>
      <c r="T9" s="211">
        <f t="shared" si="12"/>
        <v>44773</v>
      </c>
      <c r="U9" s="211">
        <f t="shared" si="12"/>
        <v>44773</v>
      </c>
      <c r="V9" s="211">
        <f t="shared" si="12"/>
        <v>43861</v>
      </c>
      <c r="W9" s="211">
        <f t="shared" si="12"/>
        <v>45412</v>
      </c>
      <c r="X9" s="211">
        <f t="shared" si="12"/>
        <v>44316</v>
      </c>
      <c r="Y9" s="211">
        <f t="shared" si="12"/>
        <v>45716</v>
      </c>
      <c r="Z9" s="211">
        <f t="shared" si="12"/>
        <v>43861</v>
      </c>
      <c r="AA9" s="211">
        <f t="shared" si="12"/>
        <v>46326</v>
      </c>
      <c r="AB9" s="211">
        <f t="shared" si="12"/>
        <v>45838</v>
      </c>
      <c r="AC9" s="211">
        <f t="shared" si="12"/>
        <v>43982</v>
      </c>
      <c r="AD9" s="211">
        <f t="shared" si="12"/>
        <v>44834</v>
      </c>
      <c r="AE9" s="211">
        <f t="shared" si="12"/>
        <v>44012</v>
      </c>
      <c r="AF9" s="211">
        <f t="shared" si="12"/>
        <v>43646</v>
      </c>
      <c r="AG9" s="211">
        <f t="shared" si="12"/>
        <v>43616</v>
      </c>
      <c r="AH9" s="211">
        <f t="shared" si="12"/>
        <v>43646</v>
      </c>
      <c r="AI9" s="211">
        <f t="shared" si="12"/>
        <v>44377</v>
      </c>
      <c r="AJ9" s="211">
        <f t="shared" si="12"/>
        <v>44742</v>
      </c>
      <c r="AK9" s="211">
        <f t="shared" si="12"/>
        <v>1127</v>
      </c>
      <c r="AL9" s="211">
        <f t="shared" si="12"/>
        <v>44561</v>
      </c>
      <c r="AM9" s="211">
        <f t="shared" si="12"/>
        <v>45657</v>
      </c>
      <c r="AN9" s="211">
        <f t="shared" si="12"/>
        <v>46022</v>
      </c>
      <c r="AO9" s="211">
        <f t="shared" si="12"/>
        <v>43769</v>
      </c>
      <c r="AP9" s="211">
        <f t="shared" si="12"/>
        <v>43677</v>
      </c>
      <c r="AQ9" s="211">
        <f t="shared" si="12"/>
        <v>43769</v>
      </c>
      <c r="AR9" s="211">
        <f t="shared" si="12"/>
        <v>44712</v>
      </c>
      <c r="AS9" s="211">
        <f t="shared" si="12"/>
        <v>45777</v>
      </c>
      <c r="AT9" s="211">
        <f t="shared" si="12"/>
        <v>43799</v>
      </c>
      <c r="AU9" s="211">
        <f t="shared" si="12"/>
        <v>43677</v>
      </c>
      <c r="AV9" s="211">
        <f t="shared" si="12"/>
        <v>43677</v>
      </c>
      <c r="AW9" s="211">
        <f t="shared" si="12"/>
        <v>43708</v>
      </c>
      <c r="AX9" s="211">
        <f t="shared" si="12"/>
        <v>43646</v>
      </c>
      <c r="AY9" s="211">
        <f t="shared" si="12"/>
        <v>43738</v>
      </c>
      <c r="AZ9" s="211">
        <f t="shared" si="12"/>
        <v>44347</v>
      </c>
      <c r="BA9" s="211">
        <f t="shared" si="12"/>
        <v>45688</v>
      </c>
      <c r="BB9" s="211">
        <f t="shared" si="12"/>
        <v>43646</v>
      </c>
      <c r="BC9" s="211">
        <f t="shared" si="12"/>
        <v>43616</v>
      </c>
      <c r="BD9" s="211">
        <f t="shared" si="12"/>
        <v>43585</v>
      </c>
      <c r="BE9" s="211">
        <f t="shared" si="12"/>
        <v>43890</v>
      </c>
      <c r="BF9" s="211">
        <f t="shared" si="12"/>
        <v>43738</v>
      </c>
      <c r="BG9" s="211">
        <f t="shared" si="12"/>
        <v>44895</v>
      </c>
      <c r="BH9" s="211">
        <f t="shared" si="12"/>
        <v>43677</v>
      </c>
      <c r="BI9" s="211">
        <f t="shared" si="12"/>
        <v>43769</v>
      </c>
      <c r="BJ9" s="211">
        <f t="shared" si="12"/>
        <v>43830</v>
      </c>
      <c r="BK9" s="211">
        <f t="shared" si="12"/>
        <v>43861</v>
      </c>
      <c r="BL9" s="211">
        <f t="shared" si="12"/>
        <v>45412</v>
      </c>
      <c r="BM9" s="211">
        <f t="shared" si="12"/>
        <v>44681</v>
      </c>
      <c r="BN9" s="211">
        <f t="shared" si="12"/>
        <v>43646</v>
      </c>
      <c r="BO9" s="211">
        <f t="shared" si="12"/>
        <v>44377</v>
      </c>
      <c r="BP9" s="211">
        <f t="shared" si="12"/>
        <v>44316</v>
      </c>
      <c r="BQ9" s="211">
        <f t="shared" ref="BQ9:BU9" si="13">EOMONTH(EDATE(BQ5,36),0)</f>
        <v>44620</v>
      </c>
      <c r="BR9" s="211">
        <f t="shared" si="13"/>
        <v>44227</v>
      </c>
      <c r="BS9" s="211">
        <f t="shared" si="13"/>
        <v>44227</v>
      </c>
      <c r="BT9" s="211">
        <f t="shared" si="13"/>
        <v>44316</v>
      </c>
      <c r="BU9" s="211">
        <f t="shared" si="13"/>
        <v>44620</v>
      </c>
      <c r="BV9" s="219"/>
      <c r="BW9" s="219"/>
      <c r="BX9" s="219"/>
      <c r="BY9" s="219"/>
      <c r="BZ9" s="219"/>
      <c r="CA9" s="226"/>
      <c r="CB9" s="233"/>
      <c r="CC9" s="233"/>
      <c r="CD9" s="233"/>
      <c r="CE9" s="226"/>
    </row>
    <row r="10" spans="1:84" s="161" customFormat="1" ht="11.5" hidden="1" customHeight="1" x14ac:dyDescent="0.25">
      <c r="A10" s="161">
        <f>MATCH(D3,'LCC-RR - client'!F5:F87,0)</f>
        <v>1</v>
      </c>
      <c r="B10" s="435" t="s">
        <v>218</v>
      </c>
      <c r="C10" s="435"/>
      <c r="D10" s="211">
        <f t="shared" ref="D10:D13" si="14">EOMONTH(EDATE(D9,36),0)</f>
        <v>46477</v>
      </c>
      <c r="E10" s="211">
        <f t="shared" ref="E10:BP10" si="15">EOMONTH(EDATE(E9,36),0)</f>
        <v>46477</v>
      </c>
      <c r="F10" s="211">
        <f t="shared" si="15"/>
        <v>44651</v>
      </c>
      <c r="G10" s="211">
        <f t="shared" si="15"/>
        <v>44957</v>
      </c>
      <c r="H10" s="211">
        <f t="shared" si="15"/>
        <v>44712</v>
      </c>
      <c r="I10" s="211">
        <f t="shared" si="15"/>
        <v>44773</v>
      </c>
      <c r="J10" s="211">
        <f t="shared" si="15"/>
        <v>47361</v>
      </c>
      <c r="K10" s="211">
        <f t="shared" si="15"/>
        <v>47483</v>
      </c>
      <c r="L10" s="211">
        <f t="shared" si="15"/>
        <v>45199</v>
      </c>
      <c r="M10" s="211">
        <f t="shared" si="15"/>
        <v>45869</v>
      </c>
      <c r="N10" s="211">
        <f t="shared" si="15"/>
        <v>45077</v>
      </c>
      <c r="O10" s="211">
        <f t="shared" si="15"/>
        <v>47149</v>
      </c>
      <c r="P10" s="211">
        <f t="shared" si="15"/>
        <v>45869</v>
      </c>
      <c r="Q10" s="211">
        <f t="shared" si="15"/>
        <v>45473</v>
      </c>
      <c r="R10" s="211">
        <f t="shared" si="15"/>
        <v>44957</v>
      </c>
      <c r="S10" s="211">
        <f t="shared" si="15"/>
        <v>46996</v>
      </c>
      <c r="T10" s="211">
        <f t="shared" si="15"/>
        <v>45869</v>
      </c>
      <c r="U10" s="211">
        <f t="shared" si="15"/>
        <v>45869</v>
      </c>
      <c r="V10" s="211">
        <f t="shared" si="15"/>
        <v>44957</v>
      </c>
      <c r="W10" s="211">
        <f t="shared" si="15"/>
        <v>46507</v>
      </c>
      <c r="X10" s="211">
        <f t="shared" si="15"/>
        <v>45412</v>
      </c>
      <c r="Y10" s="211">
        <f t="shared" si="15"/>
        <v>46812</v>
      </c>
      <c r="Z10" s="211">
        <f t="shared" si="15"/>
        <v>44957</v>
      </c>
      <c r="AA10" s="211">
        <f t="shared" si="15"/>
        <v>47422</v>
      </c>
      <c r="AB10" s="211">
        <f t="shared" si="15"/>
        <v>46934</v>
      </c>
      <c r="AC10" s="211">
        <f t="shared" si="15"/>
        <v>45077</v>
      </c>
      <c r="AD10" s="211">
        <f t="shared" si="15"/>
        <v>45930</v>
      </c>
      <c r="AE10" s="211">
        <f t="shared" si="15"/>
        <v>45107</v>
      </c>
      <c r="AF10" s="211">
        <f t="shared" si="15"/>
        <v>44742</v>
      </c>
      <c r="AG10" s="211">
        <f t="shared" si="15"/>
        <v>44712</v>
      </c>
      <c r="AH10" s="211">
        <f t="shared" si="15"/>
        <v>44742</v>
      </c>
      <c r="AI10" s="211">
        <f t="shared" si="15"/>
        <v>45473</v>
      </c>
      <c r="AJ10" s="211">
        <f t="shared" si="15"/>
        <v>45838</v>
      </c>
      <c r="AK10" s="211">
        <f t="shared" si="15"/>
        <v>2223</v>
      </c>
      <c r="AL10" s="211">
        <f t="shared" si="15"/>
        <v>45657</v>
      </c>
      <c r="AM10" s="211">
        <f t="shared" si="15"/>
        <v>46752</v>
      </c>
      <c r="AN10" s="211">
        <f t="shared" si="15"/>
        <v>47118</v>
      </c>
      <c r="AO10" s="211">
        <f t="shared" si="15"/>
        <v>44865</v>
      </c>
      <c r="AP10" s="211">
        <f t="shared" si="15"/>
        <v>44773</v>
      </c>
      <c r="AQ10" s="211">
        <f t="shared" si="15"/>
        <v>44865</v>
      </c>
      <c r="AR10" s="211">
        <f t="shared" si="15"/>
        <v>45808</v>
      </c>
      <c r="AS10" s="211">
        <f t="shared" si="15"/>
        <v>46873</v>
      </c>
      <c r="AT10" s="211">
        <f t="shared" si="15"/>
        <v>44895</v>
      </c>
      <c r="AU10" s="211">
        <f t="shared" si="15"/>
        <v>44773</v>
      </c>
      <c r="AV10" s="211">
        <f t="shared" si="15"/>
        <v>44773</v>
      </c>
      <c r="AW10" s="211">
        <f t="shared" si="15"/>
        <v>44804</v>
      </c>
      <c r="AX10" s="211">
        <f t="shared" si="15"/>
        <v>44742</v>
      </c>
      <c r="AY10" s="211">
        <f t="shared" si="15"/>
        <v>44834</v>
      </c>
      <c r="AZ10" s="211">
        <f t="shared" si="15"/>
        <v>45443</v>
      </c>
      <c r="BA10" s="211">
        <f t="shared" si="15"/>
        <v>46783</v>
      </c>
      <c r="BB10" s="211">
        <f t="shared" si="15"/>
        <v>44742</v>
      </c>
      <c r="BC10" s="211">
        <f t="shared" si="15"/>
        <v>44712</v>
      </c>
      <c r="BD10" s="211">
        <f t="shared" si="15"/>
        <v>44681</v>
      </c>
      <c r="BE10" s="211">
        <f t="shared" si="15"/>
        <v>44985</v>
      </c>
      <c r="BF10" s="211">
        <f t="shared" si="15"/>
        <v>44834</v>
      </c>
      <c r="BG10" s="211">
        <f t="shared" si="15"/>
        <v>45991</v>
      </c>
      <c r="BH10" s="211">
        <f t="shared" si="15"/>
        <v>44773</v>
      </c>
      <c r="BI10" s="211">
        <f t="shared" si="15"/>
        <v>44865</v>
      </c>
      <c r="BJ10" s="211">
        <f t="shared" si="15"/>
        <v>44926</v>
      </c>
      <c r="BK10" s="211">
        <f t="shared" si="15"/>
        <v>44957</v>
      </c>
      <c r="BL10" s="211">
        <f t="shared" si="15"/>
        <v>46507</v>
      </c>
      <c r="BM10" s="211">
        <f t="shared" si="15"/>
        <v>45777</v>
      </c>
      <c r="BN10" s="211">
        <f t="shared" si="15"/>
        <v>44742</v>
      </c>
      <c r="BO10" s="211">
        <f t="shared" si="15"/>
        <v>45473</v>
      </c>
      <c r="BP10" s="211">
        <f t="shared" si="15"/>
        <v>45412</v>
      </c>
      <c r="BQ10" s="211">
        <f t="shared" ref="BQ10:BU10" si="16">EOMONTH(EDATE(BQ9,36),0)</f>
        <v>45716</v>
      </c>
      <c r="BR10" s="211">
        <f t="shared" si="16"/>
        <v>45322</v>
      </c>
      <c r="BS10" s="211">
        <f t="shared" si="16"/>
        <v>45322</v>
      </c>
      <c r="BT10" s="211">
        <f t="shared" si="16"/>
        <v>45412</v>
      </c>
      <c r="BU10" s="211">
        <f t="shared" si="16"/>
        <v>45716</v>
      </c>
      <c r="BV10" s="219"/>
      <c r="BW10" s="219"/>
      <c r="BX10" s="219"/>
      <c r="BY10" s="219"/>
      <c r="BZ10" s="219"/>
      <c r="CA10" s="226"/>
      <c r="CB10" s="233"/>
      <c r="CC10" s="233"/>
      <c r="CD10" s="233"/>
      <c r="CE10" s="226"/>
    </row>
    <row r="11" spans="1:84" s="161" customFormat="1" ht="11.5" hidden="1" customHeight="1" x14ac:dyDescent="0.25">
      <c r="B11" s="435" t="s">
        <v>219</v>
      </c>
      <c r="C11" s="435"/>
      <c r="D11" s="211">
        <f t="shared" si="14"/>
        <v>47573</v>
      </c>
      <c r="E11" s="211">
        <f t="shared" ref="E11:BP11" si="17">EOMONTH(EDATE(E10,36),0)</f>
        <v>47573</v>
      </c>
      <c r="F11" s="211">
        <f t="shared" si="17"/>
        <v>45747</v>
      </c>
      <c r="G11" s="211">
        <f t="shared" si="17"/>
        <v>46053</v>
      </c>
      <c r="H11" s="211">
        <f t="shared" si="17"/>
        <v>45808</v>
      </c>
      <c r="I11" s="211">
        <f t="shared" si="17"/>
        <v>45869</v>
      </c>
      <c r="J11" s="211">
        <f t="shared" si="17"/>
        <v>48457</v>
      </c>
      <c r="K11" s="211">
        <f t="shared" si="17"/>
        <v>48579</v>
      </c>
      <c r="L11" s="211">
        <f t="shared" si="17"/>
        <v>46295</v>
      </c>
      <c r="M11" s="211">
        <f t="shared" si="17"/>
        <v>46965</v>
      </c>
      <c r="N11" s="211">
        <f t="shared" si="17"/>
        <v>46173</v>
      </c>
      <c r="O11" s="211">
        <f t="shared" si="17"/>
        <v>48244</v>
      </c>
      <c r="P11" s="211">
        <f t="shared" si="17"/>
        <v>46965</v>
      </c>
      <c r="Q11" s="211">
        <f t="shared" si="17"/>
        <v>46568</v>
      </c>
      <c r="R11" s="211">
        <f t="shared" si="17"/>
        <v>46053</v>
      </c>
      <c r="S11" s="211">
        <f t="shared" si="17"/>
        <v>48091</v>
      </c>
      <c r="T11" s="211">
        <f t="shared" si="17"/>
        <v>46965</v>
      </c>
      <c r="U11" s="211">
        <f t="shared" si="17"/>
        <v>46965</v>
      </c>
      <c r="V11" s="211">
        <f t="shared" si="17"/>
        <v>46053</v>
      </c>
      <c r="W11" s="211">
        <f t="shared" si="17"/>
        <v>47603</v>
      </c>
      <c r="X11" s="211">
        <f t="shared" si="17"/>
        <v>46507</v>
      </c>
      <c r="Y11" s="211">
        <f t="shared" si="17"/>
        <v>47907</v>
      </c>
      <c r="Z11" s="211">
        <f t="shared" si="17"/>
        <v>46053</v>
      </c>
      <c r="AA11" s="211">
        <f t="shared" si="17"/>
        <v>48518</v>
      </c>
      <c r="AB11" s="211">
        <f t="shared" si="17"/>
        <v>48029</v>
      </c>
      <c r="AC11" s="211">
        <f t="shared" si="17"/>
        <v>46173</v>
      </c>
      <c r="AD11" s="211">
        <f t="shared" si="17"/>
        <v>47026</v>
      </c>
      <c r="AE11" s="211">
        <f t="shared" si="17"/>
        <v>46203</v>
      </c>
      <c r="AF11" s="211">
        <f t="shared" si="17"/>
        <v>45838</v>
      </c>
      <c r="AG11" s="211">
        <f t="shared" si="17"/>
        <v>45808</v>
      </c>
      <c r="AH11" s="211">
        <f t="shared" si="17"/>
        <v>45838</v>
      </c>
      <c r="AI11" s="211">
        <f t="shared" si="17"/>
        <v>46568</v>
      </c>
      <c r="AJ11" s="211">
        <f t="shared" si="17"/>
        <v>46934</v>
      </c>
      <c r="AK11" s="211">
        <f t="shared" si="17"/>
        <v>3319</v>
      </c>
      <c r="AL11" s="211">
        <f t="shared" si="17"/>
        <v>46752</v>
      </c>
      <c r="AM11" s="211">
        <f t="shared" si="17"/>
        <v>47848</v>
      </c>
      <c r="AN11" s="211">
        <f t="shared" si="17"/>
        <v>48213</v>
      </c>
      <c r="AO11" s="211">
        <f t="shared" si="17"/>
        <v>45961</v>
      </c>
      <c r="AP11" s="211">
        <f t="shared" si="17"/>
        <v>45869</v>
      </c>
      <c r="AQ11" s="211">
        <f t="shared" si="17"/>
        <v>45961</v>
      </c>
      <c r="AR11" s="211">
        <f t="shared" si="17"/>
        <v>46904</v>
      </c>
      <c r="AS11" s="211">
        <f t="shared" si="17"/>
        <v>47968</v>
      </c>
      <c r="AT11" s="211">
        <f t="shared" si="17"/>
        <v>45991</v>
      </c>
      <c r="AU11" s="211">
        <f t="shared" si="17"/>
        <v>45869</v>
      </c>
      <c r="AV11" s="211">
        <f t="shared" si="17"/>
        <v>45869</v>
      </c>
      <c r="AW11" s="211">
        <f t="shared" si="17"/>
        <v>45900</v>
      </c>
      <c r="AX11" s="211">
        <f t="shared" si="17"/>
        <v>45838</v>
      </c>
      <c r="AY11" s="211">
        <f t="shared" si="17"/>
        <v>45930</v>
      </c>
      <c r="AZ11" s="211">
        <f t="shared" si="17"/>
        <v>46538</v>
      </c>
      <c r="BA11" s="211">
        <f t="shared" si="17"/>
        <v>47879</v>
      </c>
      <c r="BB11" s="211">
        <f t="shared" si="17"/>
        <v>45838</v>
      </c>
      <c r="BC11" s="211">
        <f t="shared" si="17"/>
        <v>45808</v>
      </c>
      <c r="BD11" s="211">
        <f t="shared" si="17"/>
        <v>45777</v>
      </c>
      <c r="BE11" s="211">
        <f t="shared" si="17"/>
        <v>46081</v>
      </c>
      <c r="BF11" s="211">
        <f t="shared" si="17"/>
        <v>45930</v>
      </c>
      <c r="BG11" s="211">
        <f t="shared" si="17"/>
        <v>47087</v>
      </c>
      <c r="BH11" s="211">
        <f t="shared" si="17"/>
        <v>45869</v>
      </c>
      <c r="BI11" s="211">
        <f t="shared" si="17"/>
        <v>45961</v>
      </c>
      <c r="BJ11" s="211">
        <f t="shared" si="17"/>
        <v>46022</v>
      </c>
      <c r="BK11" s="211">
        <f t="shared" si="17"/>
        <v>46053</v>
      </c>
      <c r="BL11" s="211">
        <f t="shared" si="17"/>
        <v>47603</v>
      </c>
      <c r="BM11" s="211">
        <f t="shared" si="17"/>
        <v>46873</v>
      </c>
      <c r="BN11" s="211">
        <f t="shared" si="17"/>
        <v>45838</v>
      </c>
      <c r="BO11" s="211">
        <f t="shared" si="17"/>
        <v>46568</v>
      </c>
      <c r="BP11" s="211">
        <f t="shared" si="17"/>
        <v>46507</v>
      </c>
      <c r="BQ11" s="211">
        <f t="shared" ref="BQ11:BU11" si="18">EOMONTH(EDATE(BQ10,36),0)</f>
        <v>46812</v>
      </c>
      <c r="BR11" s="211">
        <f t="shared" si="18"/>
        <v>46418</v>
      </c>
      <c r="BS11" s="211">
        <f t="shared" si="18"/>
        <v>46418</v>
      </c>
      <c r="BT11" s="211">
        <f t="shared" si="18"/>
        <v>46507</v>
      </c>
      <c r="BU11" s="211">
        <f t="shared" si="18"/>
        <v>46812</v>
      </c>
      <c r="BV11" s="219"/>
      <c r="BW11" s="219"/>
      <c r="BX11" s="219"/>
      <c r="BY11" s="219"/>
      <c r="BZ11" s="219"/>
      <c r="CA11" s="226"/>
      <c r="CB11" s="233"/>
      <c r="CC11" s="233"/>
      <c r="CD11" s="233"/>
      <c r="CE11" s="226"/>
    </row>
    <row r="12" spans="1:84" s="161" customFormat="1" ht="11.5" hidden="1" customHeight="1" x14ac:dyDescent="0.25">
      <c r="B12" s="435" t="s">
        <v>220</v>
      </c>
      <c r="C12" s="435"/>
      <c r="D12" s="211">
        <f t="shared" si="14"/>
        <v>48669</v>
      </c>
      <c r="E12" s="211">
        <f t="shared" ref="E12:BP12" si="19">EOMONTH(EDATE(E11,36),0)</f>
        <v>48669</v>
      </c>
      <c r="F12" s="211">
        <f t="shared" si="19"/>
        <v>46843</v>
      </c>
      <c r="G12" s="211">
        <f t="shared" si="19"/>
        <v>47149</v>
      </c>
      <c r="H12" s="211">
        <f t="shared" si="19"/>
        <v>46904</v>
      </c>
      <c r="I12" s="211">
        <f t="shared" si="19"/>
        <v>46965</v>
      </c>
      <c r="J12" s="211">
        <f t="shared" si="19"/>
        <v>49552</v>
      </c>
      <c r="K12" s="211">
        <f t="shared" si="19"/>
        <v>49674</v>
      </c>
      <c r="L12" s="211">
        <f t="shared" si="19"/>
        <v>47391</v>
      </c>
      <c r="M12" s="211">
        <f t="shared" si="19"/>
        <v>48060</v>
      </c>
      <c r="N12" s="211">
        <f t="shared" si="19"/>
        <v>47269</v>
      </c>
      <c r="O12" s="211">
        <f t="shared" si="19"/>
        <v>49340</v>
      </c>
      <c r="P12" s="211">
        <f t="shared" si="19"/>
        <v>48060</v>
      </c>
      <c r="Q12" s="211">
        <f t="shared" si="19"/>
        <v>47664</v>
      </c>
      <c r="R12" s="211">
        <f t="shared" si="19"/>
        <v>47149</v>
      </c>
      <c r="S12" s="211">
        <f t="shared" si="19"/>
        <v>49187</v>
      </c>
      <c r="T12" s="211">
        <f t="shared" si="19"/>
        <v>48060</v>
      </c>
      <c r="U12" s="211">
        <f t="shared" si="19"/>
        <v>48060</v>
      </c>
      <c r="V12" s="211">
        <f t="shared" si="19"/>
        <v>47149</v>
      </c>
      <c r="W12" s="211">
        <f t="shared" si="19"/>
        <v>48699</v>
      </c>
      <c r="X12" s="211">
        <f t="shared" si="19"/>
        <v>47603</v>
      </c>
      <c r="Y12" s="211">
        <f t="shared" si="19"/>
        <v>49003</v>
      </c>
      <c r="Z12" s="211">
        <f t="shared" si="19"/>
        <v>47149</v>
      </c>
      <c r="AA12" s="211">
        <f t="shared" si="19"/>
        <v>49613</v>
      </c>
      <c r="AB12" s="211">
        <f t="shared" si="19"/>
        <v>49125</v>
      </c>
      <c r="AC12" s="211">
        <f t="shared" si="19"/>
        <v>47269</v>
      </c>
      <c r="AD12" s="211">
        <f t="shared" si="19"/>
        <v>48121</v>
      </c>
      <c r="AE12" s="211">
        <f t="shared" si="19"/>
        <v>47299</v>
      </c>
      <c r="AF12" s="211">
        <f t="shared" si="19"/>
        <v>46934</v>
      </c>
      <c r="AG12" s="211">
        <f t="shared" si="19"/>
        <v>46904</v>
      </c>
      <c r="AH12" s="211">
        <f t="shared" si="19"/>
        <v>46934</v>
      </c>
      <c r="AI12" s="211">
        <f t="shared" si="19"/>
        <v>47664</v>
      </c>
      <c r="AJ12" s="211">
        <f t="shared" si="19"/>
        <v>48029</v>
      </c>
      <c r="AK12" s="211">
        <f t="shared" si="19"/>
        <v>4414</v>
      </c>
      <c r="AL12" s="211">
        <f t="shared" si="19"/>
        <v>47848</v>
      </c>
      <c r="AM12" s="211">
        <f t="shared" si="19"/>
        <v>48944</v>
      </c>
      <c r="AN12" s="211">
        <f t="shared" si="19"/>
        <v>49309</v>
      </c>
      <c r="AO12" s="211">
        <f t="shared" si="19"/>
        <v>47057</v>
      </c>
      <c r="AP12" s="211">
        <f t="shared" si="19"/>
        <v>46965</v>
      </c>
      <c r="AQ12" s="211">
        <f t="shared" si="19"/>
        <v>47057</v>
      </c>
      <c r="AR12" s="211">
        <f t="shared" si="19"/>
        <v>47999</v>
      </c>
      <c r="AS12" s="211">
        <f t="shared" si="19"/>
        <v>49064</v>
      </c>
      <c r="AT12" s="211">
        <f t="shared" si="19"/>
        <v>47087</v>
      </c>
      <c r="AU12" s="211">
        <f t="shared" si="19"/>
        <v>46965</v>
      </c>
      <c r="AV12" s="211">
        <f t="shared" si="19"/>
        <v>46965</v>
      </c>
      <c r="AW12" s="211">
        <f t="shared" si="19"/>
        <v>46996</v>
      </c>
      <c r="AX12" s="211">
        <f t="shared" si="19"/>
        <v>46934</v>
      </c>
      <c r="AY12" s="211">
        <f t="shared" si="19"/>
        <v>47026</v>
      </c>
      <c r="AZ12" s="211">
        <f t="shared" si="19"/>
        <v>47634</v>
      </c>
      <c r="BA12" s="211">
        <f t="shared" si="19"/>
        <v>48975</v>
      </c>
      <c r="BB12" s="211">
        <f t="shared" si="19"/>
        <v>46934</v>
      </c>
      <c r="BC12" s="211">
        <f t="shared" si="19"/>
        <v>46904</v>
      </c>
      <c r="BD12" s="211">
        <f t="shared" si="19"/>
        <v>46873</v>
      </c>
      <c r="BE12" s="211">
        <f t="shared" si="19"/>
        <v>47177</v>
      </c>
      <c r="BF12" s="211">
        <f t="shared" si="19"/>
        <v>47026</v>
      </c>
      <c r="BG12" s="211">
        <f t="shared" si="19"/>
        <v>48182</v>
      </c>
      <c r="BH12" s="211">
        <f t="shared" si="19"/>
        <v>46965</v>
      </c>
      <c r="BI12" s="211">
        <f t="shared" si="19"/>
        <v>47057</v>
      </c>
      <c r="BJ12" s="211">
        <f t="shared" si="19"/>
        <v>47118</v>
      </c>
      <c r="BK12" s="211">
        <f t="shared" si="19"/>
        <v>47149</v>
      </c>
      <c r="BL12" s="211">
        <f t="shared" si="19"/>
        <v>48699</v>
      </c>
      <c r="BM12" s="211">
        <f t="shared" si="19"/>
        <v>47968</v>
      </c>
      <c r="BN12" s="211">
        <f t="shared" si="19"/>
        <v>46934</v>
      </c>
      <c r="BO12" s="211">
        <f t="shared" si="19"/>
        <v>47664</v>
      </c>
      <c r="BP12" s="211">
        <f t="shared" si="19"/>
        <v>47603</v>
      </c>
      <c r="BQ12" s="211">
        <f t="shared" ref="BQ12:BU12" si="20">EOMONTH(EDATE(BQ11,36),0)</f>
        <v>47907</v>
      </c>
      <c r="BR12" s="211">
        <f t="shared" si="20"/>
        <v>47514</v>
      </c>
      <c r="BS12" s="211">
        <f t="shared" si="20"/>
        <v>47514</v>
      </c>
      <c r="BT12" s="211">
        <f t="shared" si="20"/>
        <v>47603</v>
      </c>
      <c r="BU12" s="211">
        <f t="shared" si="20"/>
        <v>47907</v>
      </c>
      <c r="BV12" s="219"/>
      <c r="BW12" s="219"/>
      <c r="BX12" s="219"/>
      <c r="BY12" s="219"/>
      <c r="BZ12" s="219"/>
      <c r="CA12" s="226"/>
      <c r="CB12" s="233"/>
      <c r="CC12" s="233"/>
      <c r="CD12" s="233"/>
      <c r="CE12" s="226"/>
    </row>
    <row r="13" spans="1:84" s="161" customFormat="1" ht="11.5" hidden="1" customHeight="1" x14ac:dyDescent="0.25">
      <c r="B13" s="435" t="s">
        <v>221</v>
      </c>
      <c r="C13" s="435"/>
      <c r="D13" s="211">
        <f t="shared" si="14"/>
        <v>49765</v>
      </c>
      <c r="E13" s="211">
        <f t="shared" ref="E13:BP13" si="21">EOMONTH(EDATE(E12,36),0)</f>
        <v>49765</v>
      </c>
      <c r="F13" s="211">
        <f t="shared" si="21"/>
        <v>47938</v>
      </c>
      <c r="G13" s="211">
        <f t="shared" si="21"/>
        <v>48244</v>
      </c>
      <c r="H13" s="211">
        <f t="shared" si="21"/>
        <v>47999</v>
      </c>
      <c r="I13" s="211">
        <f t="shared" si="21"/>
        <v>48060</v>
      </c>
      <c r="J13" s="211">
        <f t="shared" si="21"/>
        <v>50648</v>
      </c>
      <c r="K13" s="211">
        <f t="shared" si="21"/>
        <v>50770</v>
      </c>
      <c r="L13" s="211">
        <f t="shared" si="21"/>
        <v>48487</v>
      </c>
      <c r="M13" s="211">
        <f t="shared" si="21"/>
        <v>49156</v>
      </c>
      <c r="N13" s="211">
        <f t="shared" si="21"/>
        <v>48365</v>
      </c>
      <c r="O13" s="211">
        <f t="shared" si="21"/>
        <v>50436</v>
      </c>
      <c r="P13" s="211">
        <f t="shared" si="21"/>
        <v>49156</v>
      </c>
      <c r="Q13" s="211">
        <f t="shared" si="21"/>
        <v>48760</v>
      </c>
      <c r="R13" s="211">
        <f t="shared" si="21"/>
        <v>48244</v>
      </c>
      <c r="S13" s="211">
        <f t="shared" si="21"/>
        <v>50283</v>
      </c>
      <c r="T13" s="211">
        <f t="shared" si="21"/>
        <v>49156</v>
      </c>
      <c r="U13" s="211">
        <f t="shared" si="21"/>
        <v>49156</v>
      </c>
      <c r="V13" s="211">
        <f t="shared" si="21"/>
        <v>48244</v>
      </c>
      <c r="W13" s="211">
        <f t="shared" si="21"/>
        <v>49795</v>
      </c>
      <c r="X13" s="211">
        <f t="shared" si="21"/>
        <v>48699</v>
      </c>
      <c r="Y13" s="211">
        <f t="shared" si="21"/>
        <v>50099</v>
      </c>
      <c r="Z13" s="211">
        <f t="shared" si="21"/>
        <v>48244</v>
      </c>
      <c r="AA13" s="211">
        <f t="shared" si="21"/>
        <v>50709</v>
      </c>
      <c r="AB13" s="211">
        <f t="shared" si="21"/>
        <v>50221</v>
      </c>
      <c r="AC13" s="211">
        <f t="shared" si="21"/>
        <v>48365</v>
      </c>
      <c r="AD13" s="211">
        <f t="shared" si="21"/>
        <v>49217</v>
      </c>
      <c r="AE13" s="211">
        <f t="shared" si="21"/>
        <v>48395</v>
      </c>
      <c r="AF13" s="211">
        <f t="shared" si="21"/>
        <v>48029</v>
      </c>
      <c r="AG13" s="211">
        <f t="shared" si="21"/>
        <v>47999</v>
      </c>
      <c r="AH13" s="211">
        <f t="shared" si="21"/>
        <v>48029</v>
      </c>
      <c r="AI13" s="211">
        <f t="shared" si="21"/>
        <v>48760</v>
      </c>
      <c r="AJ13" s="211">
        <f t="shared" si="21"/>
        <v>49125</v>
      </c>
      <c r="AK13" s="211">
        <f t="shared" si="21"/>
        <v>5510</v>
      </c>
      <c r="AL13" s="211">
        <f t="shared" si="21"/>
        <v>48944</v>
      </c>
      <c r="AM13" s="211">
        <f t="shared" si="21"/>
        <v>50040</v>
      </c>
      <c r="AN13" s="211">
        <f t="shared" si="21"/>
        <v>50405</v>
      </c>
      <c r="AO13" s="211">
        <f t="shared" si="21"/>
        <v>48152</v>
      </c>
      <c r="AP13" s="211">
        <f t="shared" si="21"/>
        <v>48060</v>
      </c>
      <c r="AQ13" s="211">
        <f t="shared" si="21"/>
        <v>48152</v>
      </c>
      <c r="AR13" s="211">
        <f t="shared" si="21"/>
        <v>49095</v>
      </c>
      <c r="AS13" s="211">
        <f t="shared" si="21"/>
        <v>50160</v>
      </c>
      <c r="AT13" s="211">
        <f t="shared" si="21"/>
        <v>48182</v>
      </c>
      <c r="AU13" s="211">
        <f t="shared" si="21"/>
        <v>48060</v>
      </c>
      <c r="AV13" s="211">
        <f t="shared" si="21"/>
        <v>48060</v>
      </c>
      <c r="AW13" s="211">
        <f t="shared" si="21"/>
        <v>48091</v>
      </c>
      <c r="AX13" s="211">
        <f t="shared" si="21"/>
        <v>48029</v>
      </c>
      <c r="AY13" s="211">
        <f t="shared" si="21"/>
        <v>48121</v>
      </c>
      <c r="AZ13" s="211">
        <f t="shared" si="21"/>
        <v>48730</v>
      </c>
      <c r="BA13" s="211">
        <f t="shared" si="21"/>
        <v>50071</v>
      </c>
      <c r="BB13" s="211">
        <f t="shared" si="21"/>
        <v>48029</v>
      </c>
      <c r="BC13" s="211">
        <f t="shared" si="21"/>
        <v>47999</v>
      </c>
      <c r="BD13" s="211">
        <f t="shared" si="21"/>
        <v>47968</v>
      </c>
      <c r="BE13" s="211">
        <f t="shared" si="21"/>
        <v>48273</v>
      </c>
      <c r="BF13" s="211">
        <f t="shared" si="21"/>
        <v>48121</v>
      </c>
      <c r="BG13" s="211">
        <f t="shared" si="21"/>
        <v>49278</v>
      </c>
      <c r="BH13" s="211">
        <f t="shared" si="21"/>
        <v>48060</v>
      </c>
      <c r="BI13" s="211">
        <f t="shared" si="21"/>
        <v>48152</v>
      </c>
      <c r="BJ13" s="211">
        <f t="shared" si="21"/>
        <v>48213</v>
      </c>
      <c r="BK13" s="211">
        <f t="shared" si="21"/>
        <v>48244</v>
      </c>
      <c r="BL13" s="211">
        <f t="shared" si="21"/>
        <v>49795</v>
      </c>
      <c r="BM13" s="211">
        <f t="shared" si="21"/>
        <v>49064</v>
      </c>
      <c r="BN13" s="211">
        <f t="shared" si="21"/>
        <v>48029</v>
      </c>
      <c r="BO13" s="211">
        <f t="shared" si="21"/>
        <v>48760</v>
      </c>
      <c r="BP13" s="211">
        <f t="shared" si="21"/>
        <v>48699</v>
      </c>
      <c r="BQ13" s="211">
        <f t="shared" ref="BQ13:BU13" si="22">EOMONTH(EDATE(BQ12,36),0)</f>
        <v>49003</v>
      </c>
      <c r="BR13" s="211">
        <f t="shared" si="22"/>
        <v>48610</v>
      </c>
      <c r="BS13" s="211">
        <f t="shared" si="22"/>
        <v>48610</v>
      </c>
      <c r="BT13" s="211">
        <f t="shared" si="22"/>
        <v>48699</v>
      </c>
      <c r="BU13" s="211">
        <f t="shared" si="22"/>
        <v>49003</v>
      </c>
      <c r="BV13" s="219"/>
      <c r="BW13" s="219"/>
      <c r="BX13" s="219"/>
      <c r="BY13" s="219"/>
      <c r="BZ13" s="219"/>
      <c r="CA13" s="226"/>
      <c r="CB13" s="233"/>
      <c r="CC13" s="233"/>
      <c r="CD13" s="233"/>
      <c r="CE13" s="226"/>
    </row>
    <row r="14" spans="1:84" s="161" customFormat="1" x14ac:dyDescent="0.25">
      <c r="B14" s="435" t="s">
        <v>229</v>
      </c>
      <c r="C14" s="435"/>
      <c r="D14" s="208">
        <f>VLOOKUP('Rental with escalation - RIL'!D$3,'LCC-RR - client'!$F$5:$AH$87,28,FALSE)</f>
        <v>36</v>
      </c>
      <c r="E14" s="208">
        <f>VLOOKUP('Rental with escalation - RIL'!E$3,'LCC-RR - client'!$F$5:$AH$87,28,FALSE)</f>
        <v>36</v>
      </c>
      <c r="F14" s="208">
        <f>VLOOKUP('Rental with escalation - RIL'!F$3,'LCC-RR - client'!$F$5:$AH$87,28,FALSE)</f>
        <v>36</v>
      </c>
      <c r="G14" s="208">
        <f>VLOOKUP('Rental with escalation - RIL'!G$3,'LCC-RR - client'!$F$5:$AH$87,28,FALSE)</f>
        <v>36</v>
      </c>
      <c r="H14" s="208">
        <f>VLOOKUP('Rental with escalation - RIL'!H$3,'LCC-RR - client'!$F$5:$AH$87,28,FALSE)</f>
        <v>36</v>
      </c>
      <c r="I14" s="208">
        <f>VLOOKUP('Rental with escalation - RIL'!I$3,'LCC-RR - client'!$F$5:$AH$87,28,FALSE)</f>
        <v>36</v>
      </c>
      <c r="J14" s="208">
        <f>VLOOKUP('Rental with escalation - RIL'!J$3,'LCC-RR - client'!$F$5:$AH$87,28,FALSE)</f>
        <v>36</v>
      </c>
      <c r="K14" s="208">
        <f>VLOOKUP('Rental with escalation - RIL'!K$3,'LCC-RR - client'!$F$5:$AH$87,28,FALSE)</f>
        <v>36</v>
      </c>
      <c r="L14" s="208">
        <f>VLOOKUP('Rental with escalation - RIL'!L$3,'LCC-RR - client'!$F$5:$AH$87,28,FALSE)</f>
        <v>36</v>
      </c>
      <c r="M14" s="208">
        <f>VLOOKUP('Rental with escalation - RIL'!M$3,'LCC-RR - client'!$F$5:$AH$87,28,FALSE)</f>
        <v>36</v>
      </c>
      <c r="N14" s="208">
        <f>VLOOKUP('Rental with escalation - RIL'!N$3,'LCC-RR - client'!$F$5:$AH$87,28,FALSE)</f>
        <v>36</v>
      </c>
      <c r="O14" s="208">
        <f>VLOOKUP('Rental with escalation - RIL'!O$3,'LCC-RR - client'!$F$5:$AH$87,28,FALSE)</f>
        <v>36</v>
      </c>
      <c r="P14" s="208">
        <f>VLOOKUP('Rental with escalation - RIL'!P$3,'LCC-RR - client'!$F$5:$AH$87,28,FALSE)</f>
        <v>36</v>
      </c>
      <c r="Q14" s="208">
        <f>VLOOKUP('Rental with escalation - RIL'!Q$3,'LCC-RR - client'!$F$5:$AH$87,28,FALSE)</f>
        <v>0</v>
      </c>
      <c r="R14" s="208">
        <f>VLOOKUP('Rental with escalation - RIL'!R$3,'LCC-RR - client'!$F$5:$AH$87,28,FALSE)</f>
        <v>36</v>
      </c>
      <c r="S14" s="208">
        <f>VLOOKUP('Rental with escalation - RIL'!S$3,'LCC-RR - client'!$F$5:$AH$87,28,FALSE)</f>
        <v>36</v>
      </c>
      <c r="T14" s="208">
        <f>VLOOKUP('Rental with escalation - RIL'!T$3,'LCC-RR - client'!$F$5:$AH$87,28,FALSE)</f>
        <v>36</v>
      </c>
      <c r="U14" s="208">
        <f>VLOOKUP('Rental with escalation - RIL'!U$3,'LCC-RR - client'!$F$5:$AH$87,28,FALSE)</f>
        <v>36</v>
      </c>
      <c r="V14" s="208">
        <f>VLOOKUP('Rental with escalation - RIL'!V$3,'LCC-RR - client'!$F$5:$AH$87,28,FALSE)</f>
        <v>36</v>
      </c>
      <c r="W14" s="208">
        <f>VLOOKUP('Rental with escalation - RIL'!W$3,'LCC-RR - client'!$F$5:$AH$87,28,FALSE)</f>
        <v>36</v>
      </c>
      <c r="X14" s="208">
        <f>VLOOKUP('Rental with escalation - RIL'!X$3,'LCC-RR - client'!$F$5:$AH$87,28,FALSE)</f>
        <v>36</v>
      </c>
      <c r="Y14" s="208">
        <f>VLOOKUP('Rental with escalation - RIL'!Y$3,'LCC-RR - client'!$F$5:$AH$87,28,FALSE)</f>
        <v>36</v>
      </c>
      <c r="Z14" s="208">
        <f>VLOOKUP('Rental with escalation - RIL'!Z$3,'LCC-RR - client'!$F$5:$AH$87,28,FALSE)</f>
        <v>36</v>
      </c>
      <c r="AA14" s="208">
        <f>VLOOKUP('Rental with escalation - RIL'!AA$3,'LCC-RR - client'!$F$5:$AH$87,28,FALSE)</f>
        <v>36</v>
      </c>
      <c r="AB14" s="208">
        <f>VLOOKUP('Rental with escalation - RIL'!AB$3,'LCC-RR - client'!$F$5:$AH$87,28,FALSE)</f>
        <v>36</v>
      </c>
      <c r="AC14" s="208">
        <f>VLOOKUP('Rental with escalation - RIL'!AC$3,'LCC-RR - client'!$F$5:$AH$87,28,FALSE)</f>
        <v>36</v>
      </c>
      <c r="AD14" s="208">
        <f>VLOOKUP('Rental with escalation - RIL'!AD$3,'LCC-RR - client'!$F$5:$AH$87,28,FALSE)</f>
        <v>36</v>
      </c>
      <c r="AE14" s="208">
        <f>VLOOKUP('Rental with escalation - RIL'!AE$3,'LCC-RR - client'!$F$5:$AH$87,28,FALSE)</f>
        <v>0</v>
      </c>
      <c r="AF14" s="208">
        <f>VLOOKUP('Rental with escalation - RIL'!AF$3,'LCC-RR - client'!$F$5:$AH$87,28,FALSE)</f>
        <v>36</v>
      </c>
      <c r="AG14" s="208">
        <f>VLOOKUP('Rental with escalation - RIL'!AG$3,'LCC-RR - client'!$F$5:$AH$87,28,FALSE)</f>
        <v>36</v>
      </c>
      <c r="AH14" s="208">
        <f>VLOOKUP('Rental with escalation - RIL'!AH$3,'LCC-RR - client'!$F$5:$AH$87,28,FALSE)</f>
        <v>0</v>
      </c>
      <c r="AI14" s="208">
        <f>VLOOKUP('Rental with escalation - RIL'!AI$3,'LCC-RR - client'!$F$5:$AH$87,28,FALSE)</f>
        <v>36</v>
      </c>
      <c r="AJ14" s="208">
        <f>VLOOKUP('Rental with escalation - RIL'!AJ$3,'LCC-RR - client'!$F$5:$AH$87,28,FALSE)</f>
        <v>36</v>
      </c>
      <c r="AK14" s="208">
        <f>VLOOKUP('Rental with escalation - RIL'!AK$3,'LCC-RR - client'!$F$5:$AH$87,28,FALSE)</f>
        <v>0</v>
      </c>
      <c r="AL14" s="208">
        <f>VLOOKUP('Rental with escalation - RIL'!AL$3,'LCC-RR - client'!$F$5:$AH$87,28,FALSE)</f>
        <v>36</v>
      </c>
      <c r="AM14" s="208">
        <f>VLOOKUP('Rental with escalation - RIL'!AM$3,'LCC-RR - client'!$F$5:$AH$87,28,FALSE)</f>
        <v>36</v>
      </c>
      <c r="AN14" s="208">
        <f>VLOOKUP('Rental with escalation - RIL'!AN$3,'LCC-RR - client'!$F$5:$AH$87,28,FALSE)</f>
        <v>36</v>
      </c>
      <c r="AO14" s="208">
        <f>VLOOKUP('Rental with escalation - RIL'!AO$3,'LCC-RR - client'!$F$5:$AH$87,28,FALSE)</f>
        <v>36</v>
      </c>
      <c r="AP14" s="208">
        <f>VLOOKUP('Rental with escalation - RIL'!AP$3,'LCC-RR - client'!$F$5:$AH$87,28,FALSE)</f>
        <v>36</v>
      </c>
      <c r="AQ14" s="208">
        <f>VLOOKUP('Rental with escalation - RIL'!AQ$3,'LCC-RR - client'!$F$5:$AH$87,28,FALSE)</f>
        <v>0</v>
      </c>
      <c r="AR14" s="208">
        <f>VLOOKUP('Rental with escalation - RIL'!AR$3,'LCC-RR - client'!$F$5:$AH$87,28,FALSE)</f>
        <v>36</v>
      </c>
      <c r="AS14" s="208">
        <f>VLOOKUP('Rental with escalation - RIL'!AS$3,'LCC-RR - client'!$F$5:$AH$87,28,FALSE)</f>
        <v>36</v>
      </c>
      <c r="AT14" s="208">
        <f>VLOOKUP('Rental with escalation - RIL'!AT$3,'LCC-RR - client'!$F$5:$AH$87,28,FALSE)</f>
        <v>36</v>
      </c>
      <c r="AU14" s="208">
        <f>VLOOKUP('Rental with escalation - RIL'!AU$3,'LCC-RR - client'!$F$5:$AH$87,28,FALSE)</f>
        <v>36</v>
      </c>
      <c r="AV14" s="208">
        <f>VLOOKUP('Rental with escalation - RIL'!AV$3,'LCC-RR - client'!$F$5:$AH$87,28,FALSE)</f>
        <v>36</v>
      </c>
      <c r="AW14" s="208">
        <f>VLOOKUP('Rental with escalation - RIL'!AW$3,'LCC-RR - client'!$F$5:$AH$87,28,FALSE)</f>
        <v>36</v>
      </c>
      <c r="AX14" s="208">
        <f>VLOOKUP('Rental with escalation - RIL'!AX$3,'LCC-RR - client'!$F$5:$AH$87,28,FALSE)</f>
        <v>36</v>
      </c>
      <c r="AY14" s="208">
        <f>VLOOKUP('Rental with escalation - RIL'!AY$3,'LCC-RR - client'!$F$5:$AH$87,28,FALSE)</f>
        <v>36</v>
      </c>
      <c r="AZ14" s="208">
        <f>VLOOKUP('Rental with escalation - RIL'!AZ$3,'LCC-RR - client'!$F$5:$AH$87,28,FALSE)</f>
        <v>36</v>
      </c>
      <c r="BA14" s="208">
        <f>VLOOKUP('Rental with escalation - RIL'!BA$3,'LCC-RR - client'!$F$5:$AH$87,28,FALSE)</f>
        <v>36</v>
      </c>
      <c r="BB14" s="208">
        <f>VLOOKUP('Rental with escalation - RIL'!BB$3,'LCC-RR - client'!$F$5:$AH$87,28,FALSE)</f>
        <v>36</v>
      </c>
      <c r="BC14" s="208">
        <f>VLOOKUP('Rental with escalation - RIL'!BC$3,'LCC-RR - client'!$F$5:$AH$87,28,FALSE)</f>
        <v>36</v>
      </c>
      <c r="BD14" s="208">
        <f>VLOOKUP('Rental with escalation - RIL'!BD$3,'LCC-RR - client'!$F$5:$AH$87,28,FALSE)</f>
        <v>36</v>
      </c>
      <c r="BE14" s="208">
        <f>VLOOKUP('Rental with escalation - RIL'!BE$3,'LCC-RR - client'!$F$5:$AH$87,28,FALSE)</f>
        <v>36</v>
      </c>
      <c r="BF14" s="208">
        <f>VLOOKUP('Rental with escalation - RIL'!BF$3,'LCC-RR - client'!$F$5:$AH$87,28,FALSE)</f>
        <v>0</v>
      </c>
      <c r="BG14" s="208">
        <f>VLOOKUP('Rental with escalation - RIL'!BG$3,'LCC-RR - client'!$F$5:$AH$87,28,FALSE)</f>
        <v>36</v>
      </c>
      <c r="BH14" s="208">
        <f>VLOOKUP('Rental with escalation - RIL'!BH$3,'LCC-RR - client'!$F$5:$AH$87,28,FALSE)</f>
        <v>36</v>
      </c>
      <c r="BI14" s="208" t="str">
        <f>VLOOKUP('Rental with escalation - RIL'!BI$3,'LCC-RR - client'!$F$5:$AH$87,28,FALSE)</f>
        <v>-</v>
      </c>
      <c r="BJ14" s="208" t="str">
        <f>VLOOKUP('Rental with escalation - RIL'!BJ$3,'LCC-RR - client'!$F$5:$AH$87,28,FALSE)</f>
        <v>-</v>
      </c>
      <c r="BK14" s="208">
        <f>VLOOKUP('Rental with escalation - RIL'!BK$3,'LCC-RR - client'!$F$5:$AH$87,28,FALSE)</f>
        <v>36</v>
      </c>
      <c r="BL14" s="208">
        <f>VLOOKUP('Rental with escalation - RIL'!BL$3,'LCC-RR - client'!$F$5:$AH$87,28,FALSE)</f>
        <v>36</v>
      </c>
      <c r="BM14" s="208">
        <f>VLOOKUP('Rental with escalation - RIL'!BM$3,'LCC-RR - client'!$F$5:$AH$87,28,FALSE)</f>
        <v>36</v>
      </c>
      <c r="BN14" s="208">
        <f>VLOOKUP('Rental with escalation - RIL'!BN$3,'LCC-RR - client'!$F$5:$AH$87,28,FALSE)</f>
        <v>36</v>
      </c>
      <c r="BO14" s="208">
        <f>VLOOKUP('Rental with escalation - RIL'!BO$3,'LCC-RR - client'!$F$5:$AH$87,28,FALSE)</f>
        <v>36</v>
      </c>
      <c r="BP14" s="208">
        <f>VLOOKUP('Rental with escalation - RIL'!BP$3,'LCC-RR - client'!$F$5:$AH$87,28,FALSE)</f>
        <v>36</v>
      </c>
      <c r="BQ14" s="208">
        <f>VLOOKUP('Rental with escalation - RIL'!BQ$3,'LCC-RR - client'!$F$5:$AH$87,28,FALSE)</f>
        <v>36</v>
      </c>
      <c r="BR14" s="208">
        <f>VLOOKUP('Rental with escalation - RIL'!BR$3,'LCC-RR - client'!$F$5:$AH$87,28,FALSE)</f>
        <v>36</v>
      </c>
      <c r="BS14" s="208">
        <f>VLOOKUP('Rental with escalation - RIL'!BS$3,'LCC-RR - client'!$F$5:$AH$87,28,FALSE)</f>
        <v>0</v>
      </c>
      <c r="BT14" s="208">
        <f>VLOOKUP('Rental with escalation - RIL'!BT$3,'LCC-RR - client'!$F$5:$AH$87,28,FALSE)</f>
        <v>0</v>
      </c>
      <c r="BU14" s="208">
        <f>VLOOKUP('Rental with escalation - RIL'!BU$3,'LCC-RR - client'!$F$5:$AH$87,28,FALSE)</f>
        <v>0</v>
      </c>
      <c r="BV14" s="219"/>
      <c r="BW14" s="219"/>
      <c r="BX14" s="219"/>
      <c r="BY14" s="219"/>
      <c r="BZ14" s="219"/>
      <c r="CA14" s="226"/>
      <c r="CB14" s="208">
        <v>36</v>
      </c>
      <c r="CC14" s="233"/>
      <c r="CD14" s="233"/>
      <c r="CE14" s="226"/>
    </row>
    <row r="15" spans="1:84" s="161" customFormat="1" x14ac:dyDescent="0.25">
      <c r="B15" s="435" t="s">
        <v>225</v>
      </c>
      <c r="C15" s="435"/>
      <c r="D15" s="231">
        <f>INDEX('LCC-RR - client'!$B$4:$AK$87,MATCH(D3,'LCC-RR - client'!$F$4:$F$87,0),MATCH($B$15,'LCC-RR - client'!$B$4:$AK$4,0))</f>
        <v>0.12</v>
      </c>
      <c r="E15" s="231">
        <f>INDEX('LCC-RR - client'!$B$4:$AK$87,MATCH(E3,'LCC-RR - client'!$F$4:$F$87,0),MATCH($B$15,'LCC-RR - client'!$B$4:$AK$4,0))</f>
        <v>0.15</v>
      </c>
      <c r="F15" s="231">
        <f>INDEX('LCC-RR - client'!$B$4:$AK$87,MATCH(F3,'LCC-RR - client'!$F$4:$F$87,0),MATCH($B$15,'LCC-RR - client'!$B$4:$AK$4,0))</f>
        <v>0.15</v>
      </c>
      <c r="G15" s="231">
        <f>INDEX('LCC-RR - client'!$B$4:$AK$87,MATCH(G3,'LCC-RR - client'!$F$4:$F$87,0),MATCH($B$15,'LCC-RR - client'!$B$4:$AK$4,0))</f>
        <v>0.1</v>
      </c>
      <c r="H15" s="231">
        <f>INDEX('LCC-RR - client'!$B$4:$AK$87,MATCH(H3,'LCC-RR - client'!$F$4:$F$87,0),MATCH($B$15,'LCC-RR - client'!$B$4:$AK$4,0))</f>
        <v>0.15</v>
      </c>
      <c r="I15" s="231">
        <f>INDEX('LCC-RR - client'!$B$4:$AK$87,MATCH(I3,'LCC-RR - client'!$F$4:$F$87,0),MATCH($B$15,'LCC-RR - client'!$B$4:$AK$4,0))</f>
        <v>0.15</v>
      </c>
      <c r="J15" s="231">
        <f>INDEX('LCC-RR - client'!$B$4:$AK$87,MATCH(J3,'LCC-RR - client'!$F$4:$F$87,0),MATCH($B$15,'LCC-RR - client'!$B$4:$AK$4,0))</f>
        <v>0.15</v>
      </c>
      <c r="K15" s="231">
        <f>INDEX('LCC-RR - client'!$B$4:$AK$87,MATCH(K3,'LCC-RR - client'!$F$4:$F$87,0),MATCH($B$15,'LCC-RR - client'!$B$4:$AK$4,0))</f>
        <v>0.15</v>
      </c>
      <c r="L15" s="231">
        <f>INDEX('LCC-RR - client'!$B$4:$AK$87,MATCH(L3,'LCC-RR - client'!$F$4:$F$87,0),MATCH($B$15,'LCC-RR - client'!$B$4:$AK$4,0))</f>
        <v>0.15</v>
      </c>
      <c r="M15" s="231">
        <f>INDEX('LCC-RR - client'!$B$4:$AK$87,MATCH(M3,'LCC-RR - client'!$F$4:$F$87,0),MATCH($B$15,'LCC-RR - client'!$B$4:$AK$4,0))</f>
        <v>0.15</v>
      </c>
      <c r="N15" s="231">
        <f>INDEX('LCC-RR - client'!$B$4:$AK$87,MATCH(N3,'LCC-RR - client'!$F$4:$F$87,0),MATCH($B$15,'LCC-RR - client'!$B$4:$AK$4,0))</f>
        <v>0.15</v>
      </c>
      <c r="O15" s="231">
        <f>INDEX('LCC-RR - client'!$B$4:$AK$87,MATCH(O3,'LCC-RR - client'!$F$4:$F$87,0),MATCH($B$15,'LCC-RR - client'!$B$4:$AK$4,0))</f>
        <v>0.15</v>
      </c>
      <c r="P15" s="231">
        <f>INDEX('LCC-RR - client'!$B$4:$AK$87,MATCH(P3,'LCC-RR - client'!$F$4:$F$87,0),MATCH($B$15,'LCC-RR - client'!$B$4:$AK$4,0))</f>
        <v>0.15</v>
      </c>
      <c r="Q15" s="231">
        <f>INDEX('LCC-RR - client'!$B$4:$AK$87,MATCH(Q3,'LCC-RR - client'!$F$4:$F$87,0),MATCH($B$15,'LCC-RR - client'!$B$4:$AK$4,0))</f>
        <v>0</v>
      </c>
      <c r="R15" s="231">
        <f>INDEX('LCC-RR - client'!$B$4:$AK$87,MATCH(R3,'LCC-RR - client'!$F$4:$F$87,0),MATCH($B$15,'LCC-RR - client'!$B$4:$AK$4,0))</f>
        <v>0.15</v>
      </c>
      <c r="S15" s="231">
        <f>INDEX('LCC-RR - client'!$B$4:$AK$87,MATCH(S3,'LCC-RR - client'!$F$4:$F$87,0),MATCH($B$15,'LCC-RR - client'!$B$4:$AK$4,0))</f>
        <v>0.15</v>
      </c>
      <c r="T15" s="231">
        <f>INDEX('LCC-RR - client'!$B$4:$AK$87,MATCH(T3,'LCC-RR - client'!$F$4:$F$87,0),MATCH($B$15,'LCC-RR - client'!$B$4:$AK$4,0))</f>
        <v>0.15</v>
      </c>
      <c r="U15" s="231">
        <f>INDEX('LCC-RR - client'!$B$4:$AK$87,MATCH(U3,'LCC-RR - client'!$F$4:$F$87,0),MATCH($B$15,'LCC-RR - client'!$B$4:$AK$4,0))</f>
        <v>0.15</v>
      </c>
      <c r="V15" s="231">
        <f>INDEX('LCC-RR - client'!$B$4:$AK$87,MATCH(V3,'LCC-RR - client'!$F$4:$F$87,0),MATCH($B$15,'LCC-RR - client'!$B$4:$AK$4,0))</f>
        <v>0.15</v>
      </c>
      <c r="W15" s="231">
        <f>INDEX('LCC-RR - client'!$B$4:$AK$87,MATCH(W3,'LCC-RR - client'!$F$4:$F$87,0),MATCH($B$15,'LCC-RR - client'!$B$4:$AK$4,0))</f>
        <v>0.15</v>
      </c>
      <c r="X15" s="231">
        <f>INDEX('LCC-RR - client'!$B$4:$AK$87,MATCH(X3,'LCC-RR - client'!$F$4:$F$87,0),MATCH($B$15,'LCC-RR - client'!$B$4:$AK$4,0))</f>
        <v>0.15</v>
      </c>
      <c r="Y15" s="231">
        <f>INDEX('LCC-RR - client'!$B$4:$AK$87,MATCH(Y3,'LCC-RR - client'!$F$4:$F$87,0),MATCH($B$15,'LCC-RR - client'!$B$4:$AK$4,0))</f>
        <v>0.15</v>
      </c>
      <c r="Z15" s="231">
        <f>INDEX('LCC-RR - client'!$B$4:$AK$87,MATCH(Z3,'LCC-RR - client'!$F$4:$F$87,0),MATCH($B$15,'LCC-RR - client'!$B$4:$AK$4,0))</f>
        <v>0.15</v>
      </c>
      <c r="AA15" s="231">
        <f>INDEX('LCC-RR - client'!$B$4:$AK$87,MATCH(AA3,'LCC-RR - client'!$F$4:$F$87,0),MATCH($B$15,'LCC-RR - client'!$B$4:$AK$4,0))</f>
        <v>0.15</v>
      </c>
      <c r="AB15" s="231">
        <f>INDEX('LCC-RR - client'!$B$4:$AK$87,MATCH(AB3,'LCC-RR - client'!$F$4:$F$87,0),MATCH($B$15,'LCC-RR - client'!$B$4:$AK$4,0))</f>
        <v>0.15</v>
      </c>
      <c r="AC15" s="231">
        <f>INDEX('LCC-RR - client'!$B$4:$AK$87,MATCH(AC3,'LCC-RR - client'!$F$4:$F$87,0),MATCH($B$15,'LCC-RR - client'!$B$4:$AK$4,0))</f>
        <v>0.15</v>
      </c>
      <c r="AD15" s="231">
        <f>INDEX('LCC-RR - client'!$B$4:$AK$87,MATCH(AD3,'LCC-RR - client'!$F$4:$F$87,0),MATCH($B$15,'LCC-RR - client'!$B$4:$AK$4,0))</f>
        <v>0.15</v>
      </c>
      <c r="AE15" s="231">
        <f>INDEX('LCC-RR - client'!$B$4:$AK$87,MATCH(AE3,'LCC-RR - client'!$F$4:$F$87,0),MATCH($B$15,'LCC-RR - client'!$B$4:$AK$4,0))</f>
        <v>0</v>
      </c>
      <c r="AF15" s="231">
        <f>INDEX('LCC-RR - client'!$B$4:$AK$87,MATCH(AF3,'LCC-RR - client'!$F$4:$F$87,0),MATCH($B$15,'LCC-RR - client'!$B$4:$AK$4,0))</f>
        <v>0.12</v>
      </c>
      <c r="AG15" s="231">
        <f>INDEX('LCC-RR - client'!$B$4:$AK$87,MATCH(AG3,'LCC-RR - client'!$F$4:$F$87,0),MATCH($B$15,'LCC-RR - client'!$B$4:$AK$4,0))</f>
        <v>0.15</v>
      </c>
      <c r="AH15" s="231">
        <f>INDEX('LCC-RR - client'!$B$4:$AK$87,MATCH(AH3,'LCC-RR - client'!$F$4:$F$87,0),MATCH($B$15,'LCC-RR - client'!$B$4:$AK$4,0))</f>
        <v>0</v>
      </c>
      <c r="AI15" s="231">
        <f>INDEX('LCC-RR - client'!$B$4:$AK$87,MATCH(AI3,'LCC-RR - client'!$F$4:$F$87,0),MATCH($B$15,'LCC-RR - client'!$B$4:$AK$4,0))</f>
        <v>0</v>
      </c>
      <c r="AJ15" s="231">
        <f>INDEX('LCC-RR - client'!$B$4:$AK$87,MATCH(AJ3,'LCC-RR - client'!$F$4:$F$87,0),MATCH($B$15,'LCC-RR - client'!$B$4:$AK$4,0))</f>
        <v>0</v>
      </c>
      <c r="AK15" s="231">
        <f>INDEX('LCC-RR - client'!$B$4:$AK$87,MATCH(AK3,'LCC-RR - client'!$F$4:$F$87,0),MATCH($B$15,'LCC-RR - client'!$B$4:$AK$4,0))</f>
        <v>0</v>
      </c>
      <c r="AL15" s="231">
        <f>INDEX('LCC-RR - client'!$B$4:$AK$87,MATCH(AL3,'LCC-RR - client'!$F$4:$F$87,0),MATCH($B$15,'LCC-RR - client'!$B$4:$AK$4,0))</f>
        <v>0.15</v>
      </c>
      <c r="AM15" s="231">
        <f>INDEX('LCC-RR - client'!$B$4:$AK$87,MATCH(AM3,'LCC-RR - client'!$F$4:$F$87,0),MATCH($B$15,'LCC-RR - client'!$B$4:$AK$4,0))</f>
        <v>0.15</v>
      </c>
      <c r="AN15" s="231">
        <f>INDEX('LCC-RR - client'!$B$4:$AK$87,MATCH(AN3,'LCC-RR - client'!$F$4:$F$87,0),MATCH($B$15,'LCC-RR - client'!$B$4:$AK$4,0))</f>
        <v>0.15</v>
      </c>
      <c r="AO15" s="231">
        <f>INDEX('LCC-RR - client'!$B$4:$AK$87,MATCH(AO3,'LCC-RR - client'!$F$4:$F$87,0),MATCH($B$15,'LCC-RR - client'!$B$4:$AK$4,0))</f>
        <v>0.15</v>
      </c>
      <c r="AP15" s="231">
        <f>INDEX('LCC-RR - client'!$B$4:$AK$87,MATCH(AP3,'LCC-RR - client'!$F$4:$F$87,0),MATCH($B$15,'LCC-RR - client'!$B$4:$AK$4,0))</f>
        <v>0.15</v>
      </c>
      <c r="AQ15" s="231">
        <f>INDEX('LCC-RR - client'!$B$4:$AK$87,MATCH(AQ3,'LCC-RR - client'!$F$4:$F$87,0),MATCH($B$15,'LCC-RR - client'!$B$4:$AK$4,0))</f>
        <v>0</v>
      </c>
      <c r="AR15" s="231">
        <f>INDEX('LCC-RR - client'!$B$4:$AK$87,MATCH(AR3,'LCC-RR - client'!$F$4:$F$87,0),MATCH($B$15,'LCC-RR - client'!$B$4:$AK$4,0))</f>
        <v>0.15</v>
      </c>
      <c r="AS15" s="231">
        <f>INDEX('LCC-RR - client'!$B$4:$AK$87,MATCH(AS3,'LCC-RR - client'!$F$4:$F$87,0),MATCH($B$15,'LCC-RR - client'!$B$4:$AK$4,0))</f>
        <v>0.15</v>
      </c>
      <c r="AT15" s="231">
        <f>INDEX('LCC-RR - client'!$B$4:$AK$87,MATCH(AT3,'LCC-RR - client'!$F$4:$F$87,0),MATCH($B$15,'LCC-RR - client'!$B$4:$AK$4,0))</f>
        <v>0.15</v>
      </c>
      <c r="AU15" s="231">
        <f>INDEX('LCC-RR - client'!$B$4:$AK$87,MATCH(AU3,'LCC-RR - client'!$F$4:$F$87,0),MATCH($B$15,'LCC-RR - client'!$B$4:$AK$4,0))</f>
        <v>0.15</v>
      </c>
      <c r="AV15" s="231">
        <f>INDEX('LCC-RR - client'!$B$4:$AK$87,MATCH(AV3,'LCC-RR - client'!$F$4:$F$87,0),MATCH($B$15,'LCC-RR - client'!$B$4:$AK$4,0))</f>
        <v>0.15</v>
      </c>
      <c r="AW15" s="231">
        <f>INDEX('LCC-RR - client'!$B$4:$AK$87,MATCH(AW3,'LCC-RR - client'!$F$4:$F$87,0),MATCH($B$15,'LCC-RR - client'!$B$4:$AK$4,0))</f>
        <v>0.15</v>
      </c>
      <c r="AX15" s="231">
        <f>INDEX('LCC-RR - client'!$B$4:$AK$87,MATCH(AX3,'LCC-RR - client'!$F$4:$F$87,0),MATCH($B$15,'LCC-RR - client'!$B$4:$AK$4,0))</f>
        <v>0.15</v>
      </c>
      <c r="AY15" s="231">
        <f>INDEX('LCC-RR - client'!$B$4:$AK$87,MATCH(AY3,'LCC-RR - client'!$F$4:$F$87,0),MATCH($B$15,'LCC-RR - client'!$B$4:$AK$4,0))</f>
        <v>0.15</v>
      </c>
      <c r="AZ15" s="231">
        <f>INDEX('LCC-RR - client'!$B$4:$AK$87,MATCH(AZ3,'LCC-RR - client'!$F$4:$F$87,0),MATCH($B$15,'LCC-RR - client'!$B$4:$AK$4,0))</f>
        <v>0.15</v>
      </c>
      <c r="BA15" s="231">
        <f>INDEX('LCC-RR - client'!$B$4:$AK$87,MATCH(BA3,'LCC-RR - client'!$F$4:$F$87,0),MATCH($B$15,'LCC-RR - client'!$B$4:$AK$4,0))</f>
        <v>0.15</v>
      </c>
      <c r="BB15" s="231">
        <f>INDEX('LCC-RR - client'!$B$4:$AK$87,MATCH(BB3,'LCC-RR - client'!$F$4:$F$87,0),MATCH($B$15,'LCC-RR - client'!$B$4:$AK$4,0))</f>
        <v>0.12</v>
      </c>
      <c r="BC15" s="231">
        <f>INDEX('LCC-RR - client'!$B$4:$AK$87,MATCH(BC3,'LCC-RR - client'!$F$4:$F$87,0),MATCH($B$15,'LCC-RR - client'!$B$4:$AK$4,0))</f>
        <v>0.15</v>
      </c>
      <c r="BD15" s="231">
        <f>INDEX('LCC-RR - client'!$B$4:$AK$87,MATCH(BD3,'LCC-RR - client'!$F$4:$F$87,0),MATCH($B$15,'LCC-RR - client'!$B$4:$AK$4,0))</f>
        <v>0.12</v>
      </c>
      <c r="BE15" s="231">
        <f>INDEX('LCC-RR - client'!$B$4:$AK$87,MATCH(BE3,'LCC-RR - client'!$F$4:$F$87,0),MATCH($B$15,'LCC-RR - client'!$B$4:$AK$4,0))</f>
        <v>0.15</v>
      </c>
      <c r="BF15" s="231">
        <f>INDEX('LCC-RR - client'!$B$4:$AK$87,MATCH(BF3,'LCC-RR - client'!$F$4:$F$87,0),MATCH($B$15,'LCC-RR - client'!$B$4:$AK$4,0))</f>
        <v>0.15</v>
      </c>
      <c r="BG15" s="231">
        <f>INDEX('LCC-RR - client'!$B$4:$AK$87,MATCH(BG3,'LCC-RR - client'!$F$4:$F$87,0),MATCH($B$15,'LCC-RR - client'!$B$4:$AK$4,0))</f>
        <v>0.15</v>
      </c>
      <c r="BH15" s="231">
        <f>INDEX('LCC-RR - client'!$B$4:$AK$87,MATCH(BH3,'LCC-RR - client'!$F$4:$F$87,0),MATCH($B$15,'LCC-RR - client'!$B$4:$AK$4,0))</f>
        <v>0.15</v>
      </c>
      <c r="BI15" s="231">
        <f>INDEX('LCC-RR - client'!$B$4:$AK$87,MATCH(BI3,'LCC-RR - client'!$F$4:$F$87,0),MATCH($B$15,'LCC-RR - client'!$B$4:$AK$4,0))</f>
        <v>0</v>
      </c>
      <c r="BJ15" s="231">
        <f>INDEX('LCC-RR - client'!$B$4:$AK$87,MATCH(BJ3,'LCC-RR - client'!$F$4:$F$87,0),MATCH($B$15,'LCC-RR - client'!$B$4:$AK$4,0))</f>
        <v>0</v>
      </c>
      <c r="BK15" s="231">
        <f>INDEX('LCC-RR - client'!$B$4:$AK$87,MATCH(BK3,'LCC-RR - client'!$F$4:$F$87,0),MATCH($B$15,'LCC-RR - client'!$B$4:$AK$4,0))</f>
        <v>0.15</v>
      </c>
      <c r="BL15" s="231">
        <f>INDEX('LCC-RR - client'!$B$4:$AK$87,MATCH(BL3,'LCC-RR - client'!$F$4:$F$87,0),MATCH($B$15,'LCC-RR - client'!$B$4:$AK$4,0))</f>
        <v>0.15</v>
      </c>
      <c r="BM15" s="231">
        <f>INDEX('LCC-RR - client'!$B$4:$AK$87,MATCH(BM3,'LCC-RR - client'!$F$4:$F$87,0),MATCH($B$15,'LCC-RR - client'!$B$4:$AK$4,0))</f>
        <v>0.15</v>
      </c>
      <c r="BN15" s="231">
        <f>INDEX('LCC-RR - client'!$B$4:$AK$87,MATCH(BN3,'LCC-RR - client'!$F$4:$F$87,0),MATCH($B$15,'LCC-RR - client'!$B$4:$AK$4,0))</f>
        <v>0.15</v>
      </c>
      <c r="BO15" s="231">
        <f>INDEX('LCC-RR - client'!$B$4:$AK$87,MATCH(BO3,'LCC-RR - client'!$F$4:$F$87,0),MATCH($B$15,'LCC-RR - client'!$B$4:$AK$4,0))</f>
        <v>0.15</v>
      </c>
      <c r="BP15" s="231">
        <f>INDEX('LCC-RR - client'!$B$4:$AK$87,MATCH(BP3,'LCC-RR - client'!$F$4:$F$87,0),MATCH($B$15,'LCC-RR - client'!$B$4:$AK$4,0))</f>
        <v>0.15</v>
      </c>
      <c r="BQ15" s="231">
        <f>INDEX('LCC-RR - client'!$B$4:$AK$87,MATCH(BQ3,'LCC-RR - client'!$F$4:$F$87,0),MATCH($B$15,'LCC-RR - client'!$B$4:$AK$4,0))</f>
        <v>0.15</v>
      </c>
      <c r="BR15" s="231">
        <f>INDEX('LCC-RR - client'!$B$4:$AK$87,MATCH(BR3,'LCC-RR - client'!$F$4:$F$87,0),MATCH($B$15,'LCC-RR - client'!$B$4:$AK$4,0))</f>
        <v>0.15</v>
      </c>
      <c r="BS15" s="231">
        <f>INDEX('LCC-RR - client'!$B$4:$AK$87,MATCH(BS3,'LCC-RR - client'!$F$4:$F$87,0),MATCH($B$15,'LCC-RR - client'!$B$4:$AK$4,0))</f>
        <v>0</v>
      </c>
      <c r="BT15" s="231">
        <f>INDEX('LCC-RR - client'!$B$4:$AK$87,MATCH(BT3,'LCC-RR - client'!$F$4:$F$87,0),MATCH($B$15,'LCC-RR - client'!$B$4:$AK$4,0))</f>
        <v>0</v>
      </c>
      <c r="BU15" s="231">
        <f>INDEX('LCC-RR - client'!$B$4:$AK$87,MATCH(BU3,'LCC-RR - client'!$F$4:$F$87,0),MATCH($B$15,'LCC-RR - client'!$B$4:$AK$4,0))</f>
        <v>0</v>
      </c>
      <c r="BV15" s="232">
        <v>0</v>
      </c>
      <c r="BW15" s="232">
        <v>0</v>
      </c>
      <c r="BX15" s="232">
        <v>0</v>
      </c>
      <c r="BY15" s="232">
        <v>0</v>
      </c>
      <c r="BZ15" s="232">
        <v>0</v>
      </c>
      <c r="CA15" s="227"/>
      <c r="CB15" s="231">
        <v>0.15</v>
      </c>
      <c r="CC15" s="233"/>
      <c r="CD15" s="234"/>
      <c r="CE15" s="226"/>
    </row>
    <row r="16" spans="1:84" s="210" customFormat="1" ht="23" customHeight="1" x14ac:dyDescent="0.25">
      <c r="A16" s="165"/>
      <c r="B16" s="436" t="s">
        <v>226</v>
      </c>
      <c r="C16" s="436"/>
      <c r="D16" s="228">
        <f>VLOOKUP('Rental with escalation - RIL'!D$3,'LCC-RR - client'!$F$5:$Y$87,13,FALSE)</f>
        <v>3737911.2960000001</v>
      </c>
      <c r="E16" s="228">
        <f>VLOOKUP('Rental with escalation - RIL'!E$3,'LCC-RR - client'!$F$5:$Y$87,13,FALSE)</f>
        <v>1433925.0333333332</v>
      </c>
      <c r="F16" s="228">
        <f>VLOOKUP('Rental with escalation - RIL'!F$3,'LCC-RR - client'!$F$5:$Y$87,13,FALSE)</f>
        <v>1400157.2</v>
      </c>
      <c r="G16" s="228">
        <f>VLOOKUP('Rental with escalation - RIL'!G$3,'LCC-RR - client'!$F$5:$Y$87,13,FALSE)</f>
        <v>99000</v>
      </c>
      <c r="H16" s="228">
        <f>VLOOKUP('Rental with escalation - RIL'!H$3,'LCC-RR - client'!$F$5:$Y$87,13,FALSE)</f>
        <v>189448.12499999997</v>
      </c>
      <c r="I16" s="228">
        <f>VLOOKUP('Rental with escalation - RIL'!I$3,'LCC-RR - client'!$F$5:$Y$87,13,FALSE)</f>
        <v>324409.24999999994</v>
      </c>
      <c r="J16" s="228">
        <f>VLOOKUP('Rental with escalation - RIL'!J$3,'LCC-RR - client'!$F$5:$Y$87,13,FALSE)</f>
        <v>438075</v>
      </c>
      <c r="K16" s="228">
        <f>VLOOKUP('Rental with escalation - RIL'!K$3,'LCC-RR - client'!$F$5:$Y$87,13,FALSE)</f>
        <v>453475</v>
      </c>
      <c r="L16" s="228">
        <f>VLOOKUP('Rental with escalation - RIL'!L$3,'LCC-RR - client'!$F$5:$Y$87,13,FALSE)</f>
        <v>248431.62499999994</v>
      </c>
      <c r="M16" s="228">
        <f>VLOOKUP('Rental with escalation - RIL'!M$3,'LCC-RR - client'!$F$5:$Y$87,13,FALSE)</f>
        <v>292531.24999999994</v>
      </c>
      <c r="N16" s="228">
        <f>VLOOKUP('Rental with escalation - RIL'!N$3,'LCC-RR - client'!$F$5:$Y$87,13,FALSE)</f>
        <v>247968.76983749995</v>
      </c>
      <c r="O16" s="228">
        <f>VLOOKUP('Rental with escalation - RIL'!O$3,'LCC-RR - client'!$F$5:$Y$87,13,FALSE)</f>
        <v>230125</v>
      </c>
      <c r="P16" s="228">
        <f>VLOOKUP('Rental with escalation - RIL'!P$3,'LCC-RR - client'!$F$5:$Y$87,13,FALSE)</f>
        <v>171733.33333333334</v>
      </c>
      <c r="Q16" s="228">
        <f>VLOOKUP('Rental with escalation - RIL'!Q$3,'LCC-RR - client'!$F$5:$Y$87,13,FALSE)</f>
        <v>0</v>
      </c>
      <c r="R16" s="228">
        <f>VLOOKUP('Rental with escalation - RIL'!R$3,'LCC-RR - client'!$F$5:$Y$87,13,FALSE)</f>
        <v>466824.86666666664</v>
      </c>
      <c r="S16" s="228">
        <f>VLOOKUP('Rental with escalation - RIL'!S$3,'LCC-RR - client'!$F$5:$Y$87,13,FALSE)</f>
        <v>660790</v>
      </c>
      <c r="T16" s="228">
        <f>VLOOKUP('Rental with escalation - RIL'!T$3,'LCC-RR - client'!$F$5:$Y$87,13,FALSE)</f>
        <v>0</v>
      </c>
      <c r="U16" s="228">
        <f>VLOOKUP('Rental with escalation - RIL'!U$3,'LCC-RR - client'!$F$5:$Y$87,13,FALSE)</f>
        <v>0</v>
      </c>
      <c r="V16" s="228">
        <f>VLOOKUP('Rental with escalation - RIL'!V$3,'LCC-RR - client'!$F$5:$Y$87,13,FALSE)</f>
        <v>166899.49999999997</v>
      </c>
      <c r="W16" s="228">
        <f>VLOOKUP('Rental with escalation - RIL'!W$3,'LCC-RR - client'!$F$5:$Y$87,13,FALSE)</f>
        <v>141066.66666666669</v>
      </c>
      <c r="X16" s="228">
        <f>VLOOKUP('Rental with escalation - RIL'!X$3,'LCC-RR - client'!$F$5:$Y$87,13,FALSE)</f>
        <v>155374.58333333334</v>
      </c>
      <c r="Y16" s="228">
        <f>VLOOKUP('Rental with escalation - RIL'!Y$3,'LCC-RR - client'!$F$5:$Y$87,13,FALSE)</f>
        <v>108933.33333333334</v>
      </c>
      <c r="Z16" s="228">
        <f>VLOOKUP('Rental with escalation - RIL'!Z$3,'LCC-RR - client'!$F$5:$Y$87,13,FALSE)</f>
        <v>260542.08333333334</v>
      </c>
      <c r="AA16" s="228">
        <f>VLOOKUP('Rental with escalation - RIL'!AA$3,'LCC-RR - client'!$F$5:$Y$87,13,FALSE)</f>
        <v>225000</v>
      </c>
      <c r="AB16" s="228">
        <f>VLOOKUP('Rental with escalation - RIL'!AB$3,'LCC-RR - client'!$F$5:$Y$87,13,FALSE)</f>
        <v>215730</v>
      </c>
      <c r="AC16" s="228">
        <f>VLOOKUP('Rental with escalation - RIL'!AC$3,'LCC-RR - client'!$F$5:$Y$87,13,FALSE)</f>
        <v>149574.75</v>
      </c>
      <c r="AD16" s="228">
        <f>VLOOKUP('Rental with escalation - RIL'!AD$3,'LCC-RR - client'!$F$5:$Y$87,13,FALSE)</f>
        <v>83173.75</v>
      </c>
      <c r="AE16" s="228">
        <f>VLOOKUP('Rental with escalation - RIL'!AE$3,'LCC-RR - client'!$F$5:$Y$87,13,FALSE)</f>
        <v>0</v>
      </c>
      <c r="AF16" s="228">
        <f>VLOOKUP('Rental with escalation - RIL'!AF$3,'LCC-RR - client'!$F$5:$Y$87,13,FALSE)</f>
        <v>1441758.1248000003</v>
      </c>
      <c r="AG16" s="228">
        <f>VLOOKUP('Rental with escalation - RIL'!AG$3,'LCC-RR - client'!$F$5:$Y$87,13,FALSE)</f>
        <v>1796409.9400000002</v>
      </c>
      <c r="AH16" s="228">
        <f>VLOOKUP('Rental with escalation - RIL'!AH$3,'LCC-RR - client'!$F$5:$Y$87,13,FALSE)</f>
        <v>0</v>
      </c>
      <c r="AI16" s="228">
        <f>VLOOKUP('Rental with escalation - RIL'!AI$3,'LCC-RR - client'!$F$5:$Y$87,13,FALSE)</f>
        <v>73830</v>
      </c>
      <c r="AJ16" s="228">
        <f>VLOOKUP('Rental with escalation - RIL'!AJ$3,'LCC-RR - client'!$F$5:$Y$87,13,FALSE)</f>
        <v>235934</v>
      </c>
      <c r="AK16" s="228">
        <f>VLOOKUP('Rental with escalation - RIL'!AK$3,'LCC-RR - client'!$F$5:$Y$87,13,FALSE)</f>
        <v>0</v>
      </c>
      <c r="AL16" s="228">
        <f>VLOOKUP('Rental with escalation - RIL'!AL$3,'LCC-RR - client'!$F$5:$Y$87,13,FALSE)</f>
        <v>163702.5</v>
      </c>
      <c r="AM16" s="228">
        <f>VLOOKUP('Rental with escalation - RIL'!AM$3,'LCC-RR - client'!$F$5:$Y$87,13,FALSE)</f>
        <v>173250</v>
      </c>
      <c r="AN16" s="228">
        <f>VLOOKUP('Rental with escalation - RIL'!AN$3,'LCC-RR - client'!$F$5:$Y$87,13,FALSE)</f>
        <v>358575</v>
      </c>
      <c r="AO16" s="228">
        <f>VLOOKUP('Rental with escalation - RIL'!AO$3,'LCC-RR - client'!$F$5:$Y$87,13,FALSE)</f>
        <v>299566.52833333332</v>
      </c>
      <c r="AP16" s="228">
        <f>VLOOKUP('Rental with escalation - RIL'!AP$3,'LCC-RR - client'!$F$5:$Y$87,13,FALSE)</f>
        <v>1207839.25</v>
      </c>
      <c r="AQ16" s="228">
        <f>VLOOKUP('Rental with escalation - RIL'!AQ$3,'LCC-RR - client'!$F$5:$Y$87,13,FALSE)</f>
        <v>0</v>
      </c>
      <c r="AR16" s="228">
        <f>VLOOKUP('Rental with escalation - RIL'!AR$3,'LCC-RR - client'!$F$5:$Y$87,13,FALSE)</f>
        <v>308433.45</v>
      </c>
      <c r="AS16" s="228">
        <f>VLOOKUP('Rental with escalation - RIL'!AS$3,'LCC-RR - client'!$F$5:$Y$87,13,FALSE)</f>
        <v>153450</v>
      </c>
      <c r="AT16" s="228">
        <f>VLOOKUP('Rental with escalation - RIL'!AT$3,'LCC-RR - client'!$F$5:$Y$87,13,FALSE)</f>
        <v>158975.52083333334</v>
      </c>
      <c r="AU16" s="228">
        <f>VLOOKUP('Rental with escalation - RIL'!AU$3,'LCC-RR - client'!$F$5:$Y$87,13,FALSE)</f>
        <v>320353.58333333331</v>
      </c>
      <c r="AV16" s="228">
        <f>VLOOKUP('Rental with escalation - RIL'!AV$3,'LCC-RR - client'!$F$5:$Y$87,13,FALSE)</f>
        <v>391460</v>
      </c>
      <c r="AW16" s="228">
        <f>VLOOKUP('Rental with escalation - RIL'!AW$3,'LCC-RR - client'!$F$5:$Y$87,13,FALSE)</f>
        <v>383463.28333333333</v>
      </c>
      <c r="AX16" s="228">
        <f>VLOOKUP('Rental with escalation - RIL'!AX$3,'LCC-RR - client'!$F$5:$Y$87,13,FALSE)</f>
        <v>1220913.1071428568</v>
      </c>
      <c r="AY16" s="228">
        <f>VLOOKUP('Rental with escalation - RIL'!AY$3,'LCC-RR - client'!$F$5:$Y$87,13,FALSE)</f>
        <v>522652</v>
      </c>
      <c r="AZ16" s="228">
        <f>VLOOKUP('Rental with escalation - RIL'!AZ$3,'LCC-RR - client'!$F$5:$Y$87,13,FALSE)</f>
        <v>508300</v>
      </c>
      <c r="BA16" s="228">
        <f>VLOOKUP('Rental with escalation - RIL'!BA$3,'LCC-RR - client'!$F$5:$Y$87,13,FALSE)</f>
        <v>953318.66666666674</v>
      </c>
      <c r="BB16" s="228">
        <f>VLOOKUP('Rental with escalation - RIL'!BB$3,'LCC-RR - client'!$F$5:$Y$87,13,FALSE)</f>
        <v>2942478.0672000004</v>
      </c>
      <c r="BC16" s="228">
        <f>VLOOKUP('Rental with escalation - RIL'!BC$3,'LCC-RR - client'!$F$5:$Y$87,13,FALSE)</f>
        <v>1048780.2857142857</v>
      </c>
      <c r="BD16" s="228">
        <f>VLOOKUP('Rental with escalation - RIL'!BD$3,'LCC-RR - client'!$F$5:$Y$87,13,FALSE)</f>
        <v>4836211.7529600002</v>
      </c>
      <c r="BE16" s="228">
        <f>VLOOKUP('Rental with escalation - RIL'!BE$3,'LCC-RR - client'!$F$5:$Y$87,13,FALSE)</f>
        <v>174768.375</v>
      </c>
      <c r="BF16" s="228">
        <f>VLOOKUP('Rental with escalation - RIL'!BF$3,'LCC-RR - client'!$F$5:$Y$87,13,FALSE)</f>
        <v>0</v>
      </c>
      <c r="BG16" s="228">
        <f>VLOOKUP('Rental with escalation - RIL'!BG$3,'LCC-RR - client'!$F$5:$Y$87,13,FALSE)</f>
        <v>483221.15384615376</v>
      </c>
      <c r="BH16" s="228">
        <f>VLOOKUP('Rental with escalation - RIL'!BH$3,'LCC-RR - client'!$F$5:$Y$87,13,FALSE)</f>
        <v>717696.50416666665</v>
      </c>
      <c r="BI16" s="228">
        <f>VLOOKUP('Rental with escalation - RIL'!BI$3,'LCC-RR - client'!$F$5:$Y$87,13,FALSE)</f>
        <v>0</v>
      </c>
      <c r="BJ16" s="228">
        <f>VLOOKUP('Rental with escalation - RIL'!BJ$3,'LCC-RR - client'!$F$5:$Y$87,13,FALSE)</f>
        <v>0</v>
      </c>
      <c r="BK16" s="228">
        <f>VLOOKUP('Rental with escalation - RIL'!BK$3,'LCC-RR - client'!$F$5:$Y$87,13,FALSE)</f>
        <v>353989.16666666663</v>
      </c>
      <c r="BL16" s="228">
        <f>VLOOKUP('Rental with escalation - RIL'!BL$3,'LCC-RR - client'!$F$5:$Y$87,13,FALSE)</f>
        <v>280036.22400000005</v>
      </c>
      <c r="BM16" s="228">
        <f>VLOOKUP('Rental with escalation - RIL'!BM$3,'LCC-RR - client'!$F$5:$Y$87,13,FALSE)</f>
        <v>1115500</v>
      </c>
      <c r="BN16" s="228">
        <f>VLOOKUP('Rental with escalation - RIL'!BN$3,'LCC-RR - client'!$F$5:$Y$87,13,FALSE)</f>
        <v>2380500</v>
      </c>
      <c r="BO16" s="228">
        <f>VLOOKUP('Rental with escalation - RIL'!BO$3,'LCC-RR - client'!$F$5:$Y$87,13,FALSE)</f>
        <v>696300</v>
      </c>
      <c r="BP16" s="228">
        <f>VLOOKUP('Rental with escalation - RIL'!BP$3,'LCC-RR - client'!$F$5:$Y$87,13,FALSE)</f>
        <v>825460.41666666663</v>
      </c>
      <c r="BQ16" s="228">
        <f>VLOOKUP('Rental with escalation - RIL'!BQ$3,'LCC-RR - client'!$F$5:$Y$87,13,FALSE)</f>
        <v>1065291.6666666667</v>
      </c>
      <c r="BR16" s="228">
        <f>VLOOKUP('Rental with escalation - RIL'!BR$3,'LCC-RR - client'!$F$5:$Y$87,13,FALSE)</f>
        <v>904569.24250000005</v>
      </c>
      <c r="BS16" s="228">
        <f>VLOOKUP('Rental with escalation - RIL'!BS$3,'LCC-RR - client'!$F$5:$Y$87,13,FALSE)</f>
        <v>129375</v>
      </c>
      <c r="BT16" s="228">
        <f>VLOOKUP('Rental with escalation - RIL'!BT$3,'LCC-RR - client'!$F$5:$Y$87,13,FALSE)</f>
        <v>70978</v>
      </c>
      <c r="BU16" s="228">
        <f>VLOOKUP('Rental with escalation - RIL'!BU$3,'LCC-RR - client'!$F$5:$Y$87,13,FALSE)</f>
        <v>37260</v>
      </c>
      <c r="BV16" s="229">
        <f>+'[91]Unleased Rental'!G17</f>
        <v>1154625.7969645436</v>
      </c>
      <c r="BW16" s="229">
        <f>+'[91]Unleased Rental'!G20</f>
        <v>509040.63216335408</v>
      </c>
      <c r="BX16" s="229">
        <f>+'[91]Unleased Rental'!G21</f>
        <v>178612.32808330268</v>
      </c>
      <c r="BY16" s="229">
        <f>+'[91]Unleased Rental'!G22</f>
        <v>668534.13834725844</v>
      </c>
      <c r="BZ16" s="229">
        <f>+'[91]Unleased Rental'!G24</f>
        <v>196264.93576421676</v>
      </c>
      <c r="CA16" s="229">
        <f>SUM(D16:BZ16)</f>
        <v>43342779.056990132</v>
      </c>
      <c r="CB16" s="229">
        <v>2000000</v>
      </c>
      <c r="CC16" s="226"/>
      <c r="CD16" s="229">
        <f>2.65*10^7/12</f>
        <v>2208333.3333333335</v>
      </c>
      <c r="CE16" s="226"/>
    </row>
    <row r="17" spans="1:91" s="161" customFormat="1" x14ac:dyDescent="0.25">
      <c r="A17" s="388"/>
      <c r="B17" s="209"/>
      <c r="C17" s="20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164"/>
      <c r="BW17" s="164"/>
      <c r="BX17" s="164"/>
      <c r="BY17" s="164"/>
      <c r="BZ17" s="164"/>
      <c r="CA17" s="165"/>
      <c r="CB17" s="165"/>
      <c r="CD17" s="165"/>
      <c r="CE17" s="210"/>
    </row>
    <row r="18" spans="1:91" s="161" customFormat="1" ht="12" thickBot="1" x14ac:dyDescent="0.3">
      <c r="A18" s="163"/>
      <c r="B18" s="209"/>
      <c r="C18" s="209"/>
      <c r="D18" s="393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5"/>
      <c r="CB18" s="165"/>
      <c r="CD18" s="165"/>
      <c r="CE18" s="210"/>
    </row>
    <row r="19" spans="1:91" s="161" customFormat="1" x14ac:dyDescent="0.25">
      <c r="A19" s="163"/>
      <c r="B19" s="209"/>
      <c r="C19" s="209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439" t="s">
        <v>263</v>
      </c>
      <c r="CB19" s="440"/>
      <c r="CC19" s="440"/>
      <c r="CD19" s="440"/>
      <c r="CE19" s="440"/>
      <c r="CF19" s="440"/>
      <c r="CG19" s="441"/>
      <c r="CH19" s="442" t="s">
        <v>264</v>
      </c>
      <c r="CI19" s="443"/>
      <c r="CJ19" s="443"/>
      <c r="CK19" s="443"/>
      <c r="CL19" s="443"/>
      <c r="CM19" s="444"/>
    </row>
    <row r="20" spans="1:91" s="161" customFormat="1" ht="57.5" x14ac:dyDescent="0.25">
      <c r="A20" s="163"/>
      <c r="B20" s="209"/>
      <c r="C20" s="209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293" t="s">
        <v>284</v>
      </c>
      <c r="CB20" s="222" t="s">
        <v>208</v>
      </c>
      <c r="CC20" s="224" t="s">
        <v>210</v>
      </c>
      <c r="CD20" s="223" t="s">
        <v>209</v>
      </c>
      <c r="CE20" s="223" t="s">
        <v>346</v>
      </c>
      <c r="CF20" s="223" t="s">
        <v>281</v>
      </c>
      <c r="CG20" s="294" t="s">
        <v>345</v>
      </c>
      <c r="CH20" s="293" t="s">
        <v>285</v>
      </c>
      <c r="CI20" s="223" t="s">
        <v>208</v>
      </c>
      <c r="CJ20" s="224" t="s">
        <v>210</v>
      </c>
      <c r="CK20" s="223" t="s">
        <v>209</v>
      </c>
      <c r="CL20" s="223" t="s">
        <v>282</v>
      </c>
      <c r="CM20" s="294" t="s">
        <v>283</v>
      </c>
    </row>
    <row r="21" spans="1:91" s="159" customFormat="1" x14ac:dyDescent="0.25">
      <c r="B21" s="256">
        <v>1</v>
      </c>
      <c r="C21" s="254">
        <v>45322</v>
      </c>
      <c r="D21" s="214">
        <f t="shared" ref="D21:AI21" si="23">D16/10^7</f>
        <v>0.37379112959999999</v>
      </c>
      <c r="E21" s="214">
        <f t="shared" si="23"/>
        <v>0.14339250333333331</v>
      </c>
      <c r="F21" s="214">
        <f t="shared" si="23"/>
        <v>0.14001571999999998</v>
      </c>
      <c r="G21" s="214">
        <f t="shared" si="23"/>
        <v>9.9000000000000008E-3</v>
      </c>
      <c r="H21" s="394">
        <f t="shared" si="23"/>
        <v>1.8944812499999998E-2</v>
      </c>
      <c r="I21" s="394">
        <f t="shared" si="23"/>
        <v>3.2440924999999995E-2</v>
      </c>
      <c r="J21" s="394">
        <f t="shared" si="23"/>
        <v>4.3807499999999999E-2</v>
      </c>
      <c r="K21" s="394">
        <f t="shared" si="23"/>
        <v>4.5347499999999999E-2</v>
      </c>
      <c r="L21" s="394">
        <f t="shared" si="23"/>
        <v>2.4843162499999995E-2</v>
      </c>
      <c r="M21" s="394">
        <f t="shared" si="23"/>
        <v>2.9253124999999994E-2</v>
      </c>
      <c r="N21" s="394">
        <f t="shared" si="23"/>
        <v>2.4796876983749994E-2</v>
      </c>
      <c r="O21" s="394">
        <f t="shared" si="23"/>
        <v>2.3012500000000002E-2</v>
      </c>
      <c r="P21" s="394">
        <f t="shared" si="23"/>
        <v>1.7173333333333336E-2</v>
      </c>
      <c r="Q21" s="394">
        <f t="shared" si="23"/>
        <v>0</v>
      </c>
      <c r="R21" s="394">
        <f t="shared" si="23"/>
        <v>4.6682486666666662E-2</v>
      </c>
      <c r="S21" s="394">
        <f t="shared" si="23"/>
        <v>6.6078999999999999E-2</v>
      </c>
      <c r="T21" s="394">
        <f t="shared" si="23"/>
        <v>0</v>
      </c>
      <c r="U21" s="394">
        <f t="shared" si="23"/>
        <v>0</v>
      </c>
      <c r="V21" s="394">
        <f t="shared" si="23"/>
        <v>1.6689949999999999E-2</v>
      </c>
      <c r="W21" s="394">
        <f t="shared" si="23"/>
        <v>1.4106666666666668E-2</v>
      </c>
      <c r="X21" s="394">
        <f t="shared" si="23"/>
        <v>1.5537458333333334E-2</v>
      </c>
      <c r="Y21" s="394">
        <f t="shared" si="23"/>
        <v>1.0893333333333335E-2</v>
      </c>
      <c r="Z21" s="394">
        <f t="shared" si="23"/>
        <v>2.6054208333333335E-2</v>
      </c>
      <c r="AA21" s="394">
        <f t="shared" si="23"/>
        <v>2.2499999999999999E-2</v>
      </c>
      <c r="AB21" s="394">
        <f t="shared" si="23"/>
        <v>2.1572999999999998E-2</v>
      </c>
      <c r="AC21" s="394">
        <f t="shared" si="23"/>
        <v>1.4957475E-2</v>
      </c>
      <c r="AD21" s="394">
        <f t="shared" si="23"/>
        <v>8.3173750000000001E-3</v>
      </c>
      <c r="AE21" s="394">
        <f t="shared" si="23"/>
        <v>0</v>
      </c>
      <c r="AF21" s="394">
        <f t="shared" si="23"/>
        <v>0.14417581248000003</v>
      </c>
      <c r="AG21" s="394">
        <f t="shared" si="23"/>
        <v>0.17964099400000003</v>
      </c>
      <c r="AH21" s="394">
        <f t="shared" si="23"/>
        <v>0</v>
      </c>
      <c r="AI21" s="394">
        <f t="shared" si="23"/>
        <v>7.3829999999999998E-3</v>
      </c>
      <c r="AJ21" s="394">
        <f t="shared" ref="AJ21:BO21" si="24">AJ16/10^7</f>
        <v>2.35934E-2</v>
      </c>
      <c r="AK21" s="394">
        <f t="shared" si="24"/>
        <v>0</v>
      </c>
      <c r="AL21" s="394">
        <f t="shared" si="24"/>
        <v>1.6370249999999999E-2</v>
      </c>
      <c r="AM21" s="394">
        <f t="shared" si="24"/>
        <v>1.7325E-2</v>
      </c>
      <c r="AN21" s="394">
        <f t="shared" si="24"/>
        <v>3.58575E-2</v>
      </c>
      <c r="AO21" s="394">
        <f t="shared" si="24"/>
        <v>2.9956652833333333E-2</v>
      </c>
      <c r="AP21" s="394">
        <f t="shared" si="24"/>
        <v>0.120783925</v>
      </c>
      <c r="AQ21" s="394">
        <f t="shared" si="24"/>
        <v>0</v>
      </c>
      <c r="AR21" s="394">
        <f t="shared" si="24"/>
        <v>3.0843345000000001E-2</v>
      </c>
      <c r="AS21" s="394">
        <f t="shared" si="24"/>
        <v>1.5344999999999999E-2</v>
      </c>
      <c r="AT21" s="394">
        <f t="shared" si="24"/>
        <v>1.5897552083333336E-2</v>
      </c>
      <c r="AU21" s="394">
        <f t="shared" si="24"/>
        <v>3.2035358333333333E-2</v>
      </c>
      <c r="AV21" s="394">
        <f t="shared" si="24"/>
        <v>3.9146E-2</v>
      </c>
      <c r="AW21" s="394">
        <f t="shared" si="24"/>
        <v>3.8346328333333332E-2</v>
      </c>
      <c r="AX21" s="394">
        <f t="shared" si="24"/>
        <v>0.12209131071428568</v>
      </c>
      <c r="AY21" s="394">
        <f t="shared" si="24"/>
        <v>5.2265199999999998E-2</v>
      </c>
      <c r="AZ21" s="394">
        <f t="shared" si="24"/>
        <v>5.083E-2</v>
      </c>
      <c r="BA21" s="394">
        <f t="shared" si="24"/>
        <v>9.5331866666666668E-2</v>
      </c>
      <c r="BB21" s="394">
        <f t="shared" si="24"/>
        <v>0.29424780672000006</v>
      </c>
      <c r="BC21" s="394">
        <f t="shared" si="24"/>
        <v>0.10487802857142857</v>
      </c>
      <c r="BD21" s="394">
        <f t="shared" si="24"/>
        <v>0.48362117529600002</v>
      </c>
      <c r="BE21" s="394">
        <f t="shared" si="24"/>
        <v>1.7476837499999998E-2</v>
      </c>
      <c r="BF21" s="394">
        <f t="shared" si="24"/>
        <v>0</v>
      </c>
      <c r="BG21" s="394">
        <f t="shared" si="24"/>
        <v>4.8322115384615373E-2</v>
      </c>
      <c r="BH21" s="394">
        <f t="shared" si="24"/>
        <v>7.1769650416666664E-2</v>
      </c>
      <c r="BI21" s="394">
        <f t="shared" si="24"/>
        <v>0</v>
      </c>
      <c r="BJ21" s="394">
        <f t="shared" si="24"/>
        <v>0</v>
      </c>
      <c r="BK21" s="394">
        <f t="shared" si="24"/>
        <v>3.5398916666666662E-2</v>
      </c>
      <c r="BL21" s="394">
        <f t="shared" si="24"/>
        <v>2.8003622400000004E-2</v>
      </c>
      <c r="BM21" s="394">
        <f t="shared" si="24"/>
        <v>0.11155</v>
      </c>
      <c r="BN21" s="394">
        <f t="shared" si="24"/>
        <v>0.23805000000000001</v>
      </c>
      <c r="BO21" s="394">
        <f t="shared" si="24"/>
        <v>6.9629999999999997E-2</v>
      </c>
      <c r="BP21" s="394">
        <f t="shared" ref="BP21:BZ21" si="25">BP16/10^7</f>
        <v>8.2546041666666667E-2</v>
      </c>
      <c r="BQ21" s="394">
        <f t="shared" si="25"/>
        <v>0.10652916666666667</v>
      </c>
      <c r="BR21" s="394">
        <f t="shared" si="25"/>
        <v>9.0456924250000001E-2</v>
      </c>
      <c r="BS21" s="394">
        <f t="shared" si="25"/>
        <v>1.2937499999999999E-2</v>
      </c>
      <c r="BT21" s="394">
        <f t="shared" si="25"/>
        <v>7.0977999999999996E-3</v>
      </c>
      <c r="BU21" s="394">
        <f t="shared" si="25"/>
        <v>3.7260000000000001E-3</v>
      </c>
      <c r="BV21" s="394">
        <f t="shared" si="25"/>
        <v>0.11546257969645436</v>
      </c>
      <c r="BW21" s="394">
        <f t="shared" si="25"/>
        <v>5.0904063216335407E-2</v>
      </c>
      <c r="BX21" s="394">
        <f t="shared" si="25"/>
        <v>1.7861232808330268E-2</v>
      </c>
      <c r="BY21" s="394">
        <f t="shared" si="25"/>
        <v>6.6853413834725844E-2</v>
      </c>
      <c r="BZ21" s="394">
        <f t="shared" si="25"/>
        <v>1.9626493576421676E-2</v>
      </c>
      <c r="CA21" s="395">
        <f>SUM(D21:BZ21)</f>
        <v>4.3342779056990137</v>
      </c>
      <c r="CB21" s="396">
        <f>CB16/10^7</f>
        <v>0.2</v>
      </c>
      <c r="CC21" s="396">
        <f>CA21*$CC$1</f>
        <v>0.43342779056990138</v>
      </c>
      <c r="CD21" s="396">
        <f>$CD$16/10^7</f>
        <v>0.22083333333333335</v>
      </c>
      <c r="CE21" s="397">
        <f>(CA21-CD21-CC21)</f>
        <v>3.680016781795779</v>
      </c>
      <c r="CF21" s="396">
        <f>'Other Income'!$B$20/12</f>
        <v>1.0929316444444444</v>
      </c>
      <c r="CG21" s="398">
        <f>SUM(CE21:CF21)+CB21</f>
        <v>4.9729484262402233</v>
      </c>
      <c r="CH21" s="395">
        <f>CA21-SUM(BV21:BZ21)</f>
        <v>4.0635701225667464</v>
      </c>
      <c r="CI21" s="396">
        <f>CB21</f>
        <v>0.2</v>
      </c>
      <c r="CJ21" s="396">
        <f>CH21*$CC$1</f>
        <v>0.40635701225667464</v>
      </c>
      <c r="CK21" s="396">
        <f>CD21</f>
        <v>0.22083333333333335</v>
      </c>
      <c r="CL21" s="397">
        <f>(CH21-CK21-CJ21)</f>
        <v>3.4363797769767386</v>
      </c>
      <c r="CM21" s="399">
        <f>CL21+CF21+CI21</f>
        <v>4.7293114214211833</v>
      </c>
    </row>
    <row r="22" spans="1:91" s="159" customFormat="1" x14ac:dyDescent="0.25">
      <c r="B22" s="257">
        <f>B21+1</f>
        <v>2</v>
      </c>
      <c r="C22" s="255">
        <f>EOMONTH(C21,1)</f>
        <v>45351</v>
      </c>
      <c r="D22" s="214">
        <f t="shared" ref="D22:AI22" si="26">IF(AND(MONTH($C22)-MONTH(D$5)=0,MOD((YEAR(D$5)-YEAR($C22)),3)=0),D21*(1+D$15),D21)</f>
        <v>0.37379112959999999</v>
      </c>
      <c r="E22" s="214">
        <f t="shared" si="26"/>
        <v>0.14339250333333331</v>
      </c>
      <c r="F22" s="214">
        <f t="shared" si="26"/>
        <v>0.14001571999999998</v>
      </c>
      <c r="G22" s="214">
        <f t="shared" si="26"/>
        <v>9.9000000000000008E-3</v>
      </c>
      <c r="H22" s="394">
        <f t="shared" si="26"/>
        <v>1.8944812499999998E-2</v>
      </c>
      <c r="I22" s="394">
        <f t="shared" si="26"/>
        <v>3.2440924999999995E-2</v>
      </c>
      <c r="J22" s="394">
        <f t="shared" si="26"/>
        <v>4.3807499999999999E-2</v>
      </c>
      <c r="K22" s="394">
        <f t="shared" si="26"/>
        <v>4.5347499999999999E-2</v>
      </c>
      <c r="L22" s="394">
        <f t="shared" si="26"/>
        <v>2.4843162499999995E-2</v>
      </c>
      <c r="M22" s="394">
        <f t="shared" si="26"/>
        <v>2.9253124999999994E-2</v>
      </c>
      <c r="N22" s="394">
        <f t="shared" si="26"/>
        <v>2.4796876983749994E-2</v>
      </c>
      <c r="O22" s="394">
        <f t="shared" si="26"/>
        <v>2.3012500000000002E-2</v>
      </c>
      <c r="P22" s="394">
        <f t="shared" si="26"/>
        <v>1.7173333333333336E-2</v>
      </c>
      <c r="Q22" s="394">
        <f t="shared" si="26"/>
        <v>0</v>
      </c>
      <c r="R22" s="394">
        <f t="shared" si="26"/>
        <v>4.6682486666666662E-2</v>
      </c>
      <c r="S22" s="394">
        <f t="shared" si="26"/>
        <v>6.6078999999999999E-2</v>
      </c>
      <c r="T22" s="394">
        <f t="shared" si="26"/>
        <v>0</v>
      </c>
      <c r="U22" s="394">
        <f t="shared" si="26"/>
        <v>0</v>
      </c>
      <c r="V22" s="394">
        <f t="shared" si="26"/>
        <v>1.6689949999999999E-2</v>
      </c>
      <c r="W22" s="394">
        <f t="shared" si="26"/>
        <v>1.4106666666666668E-2</v>
      </c>
      <c r="X22" s="394">
        <f t="shared" si="26"/>
        <v>1.5537458333333334E-2</v>
      </c>
      <c r="Y22" s="394">
        <f t="shared" si="26"/>
        <v>1.0893333333333335E-2</v>
      </c>
      <c r="Z22" s="394">
        <f t="shared" si="26"/>
        <v>2.6054208333333335E-2</v>
      </c>
      <c r="AA22" s="394">
        <f t="shared" si="26"/>
        <v>2.2499999999999999E-2</v>
      </c>
      <c r="AB22" s="394">
        <f t="shared" si="26"/>
        <v>2.1572999999999998E-2</v>
      </c>
      <c r="AC22" s="394">
        <f t="shared" si="26"/>
        <v>1.4957475E-2</v>
      </c>
      <c r="AD22" s="394">
        <f t="shared" si="26"/>
        <v>8.3173750000000001E-3</v>
      </c>
      <c r="AE22" s="394">
        <f t="shared" si="26"/>
        <v>0</v>
      </c>
      <c r="AF22" s="394">
        <f t="shared" si="26"/>
        <v>0.14417581248000003</v>
      </c>
      <c r="AG22" s="394">
        <f t="shared" si="26"/>
        <v>0.17964099400000003</v>
      </c>
      <c r="AH22" s="394">
        <f t="shared" si="26"/>
        <v>0</v>
      </c>
      <c r="AI22" s="394">
        <f t="shared" si="26"/>
        <v>7.3829999999999998E-3</v>
      </c>
      <c r="AJ22" s="394">
        <f t="shared" ref="AJ22:BO22" si="27">IF(AND(MONTH($C22)-MONTH(AJ$5)=0,MOD((YEAR(AJ$5)-YEAR($C22)),3)=0),AJ21*(1+AJ$15),AJ21)</f>
        <v>2.35934E-2</v>
      </c>
      <c r="AK22" s="394">
        <f t="shared" si="27"/>
        <v>0</v>
      </c>
      <c r="AL22" s="394">
        <f t="shared" si="27"/>
        <v>1.6370249999999999E-2</v>
      </c>
      <c r="AM22" s="394">
        <f t="shared" si="27"/>
        <v>1.7325E-2</v>
      </c>
      <c r="AN22" s="394">
        <f t="shared" si="27"/>
        <v>3.58575E-2</v>
      </c>
      <c r="AO22" s="394">
        <f t="shared" si="27"/>
        <v>2.9956652833333333E-2</v>
      </c>
      <c r="AP22" s="394">
        <f t="shared" si="27"/>
        <v>0.120783925</v>
      </c>
      <c r="AQ22" s="394">
        <f t="shared" si="27"/>
        <v>0</v>
      </c>
      <c r="AR22" s="394">
        <f t="shared" si="27"/>
        <v>3.0843345000000001E-2</v>
      </c>
      <c r="AS22" s="394">
        <f t="shared" si="27"/>
        <v>1.5344999999999999E-2</v>
      </c>
      <c r="AT22" s="394">
        <f t="shared" si="27"/>
        <v>1.5897552083333336E-2</v>
      </c>
      <c r="AU22" s="394">
        <f t="shared" si="27"/>
        <v>3.2035358333333333E-2</v>
      </c>
      <c r="AV22" s="394">
        <f t="shared" si="27"/>
        <v>3.9146E-2</v>
      </c>
      <c r="AW22" s="394">
        <f t="shared" si="27"/>
        <v>3.8346328333333332E-2</v>
      </c>
      <c r="AX22" s="394">
        <f t="shared" si="27"/>
        <v>0.12209131071428568</v>
      </c>
      <c r="AY22" s="394">
        <f t="shared" si="27"/>
        <v>5.2265199999999998E-2</v>
      </c>
      <c r="AZ22" s="394">
        <f t="shared" si="27"/>
        <v>5.083E-2</v>
      </c>
      <c r="BA22" s="394">
        <f t="shared" si="27"/>
        <v>9.5331866666666668E-2</v>
      </c>
      <c r="BB22" s="394">
        <f t="shared" si="27"/>
        <v>0.29424780672000006</v>
      </c>
      <c r="BC22" s="394">
        <f t="shared" si="27"/>
        <v>0.10487802857142857</v>
      </c>
      <c r="BD22" s="394">
        <f t="shared" si="27"/>
        <v>0.48362117529600002</v>
      </c>
      <c r="BE22" s="394">
        <f t="shared" si="27"/>
        <v>1.7476837499999998E-2</v>
      </c>
      <c r="BF22" s="394">
        <f t="shared" si="27"/>
        <v>0</v>
      </c>
      <c r="BG22" s="394">
        <f t="shared" si="27"/>
        <v>4.8322115384615373E-2</v>
      </c>
      <c r="BH22" s="394">
        <f t="shared" si="27"/>
        <v>7.1769650416666664E-2</v>
      </c>
      <c r="BI22" s="394">
        <f t="shared" si="27"/>
        <v>0</v>
      </c>
      <c r="BJ22" s="394">
        <f t="shared" si="27"/>
        <v>0</v>
      </c>
      <c r="BK22" s="394">
        <f t="shared" si="27"/>
        <v>3.5398916666666662E-2</v>
      </c>
      <c r="BL22" s="394">
        <f t="shared" si="27"/>
        <v>2.8003622400000004E-2</v>
      </c>
      <c r="BM22" s="394">
        <f t="shared" si="27"/>
        <v>0.11155</v>
      </c>
      <c r="BN22" s="394">
        <f t="shared" si="27"/>
        <v>0.23805000000000001</v>
      </c>
      <c r="BO22" s="394">
        <f t="shared" si="27"/>
        <v>6.9629999999999997E-2</v>
      </c>
      <c r="BP22" s="394">
        <f t="shared" ref="BP22:BZ22" si="28">IF(AND(MONTH($C22)-MONTH(BP$5)=0,MOD((YEAR(BP$5)-YEAR($C22)),3)=0),BP21*(1+BP$15),BP21)</f>
        <v>8.2546041666666667E-2</v>
      </c>
      <c r="BQ22" s="394">
        <f t="shared" si="28"/>
        <v>0.10652916666666667</v>
      </c>
      <c r="BR22" s="394">
        <f t="shared" si="28"/>
        <v>9.0456924250000001E-2</v>
      </c>
      <c r="BS22" s="394">
        <f t="shared" si="28"/>
        <v>1.2937499999999999E-2</v>
      </c>
      <c r="BT22" s="394">
        <f t="shared" si="28"/>
        <v>7.0977999999999996E-3</v>
      </c>
      <c r="BU22" s="394">
        <f t="shared" si="28"/>
        <v>3.7260000000000001E-3</v>
      </c>
      <c r="BV22" s="394">
        <f t="shared" si="28"/>
        <v>0.11546257969645436</v>
      </c>
      <c r="BW22" s="394">
        <f t="shared" si="28"/>
        <v>5.0904063216335407E-2</v>
      </c>
      <c r="BX22" s="394">
        <f t="shared" si="28"/>
        <v>1.7861232808330268E-2</v>
      </c>
      <c r="BY22" s="394">
        <f t="shared" si="28"/>
        <v>6.6853413834725844E-2</v>
      </c>
      <c r="BZ22" s="394">
        <f t="shared" si="28"/>
        <v>1.9626493576421676E-2</v>
      </c>
      <c r="CA22" s="395">
        <f t="shared" ref="CA22:CA85" si="29">SUM(D22:BZ22)</f>
        <v>4.3342779056990137</v>
      </c>
      <c r="CB22" s="396">
        <f>+CB21</f>
        <v>0.2</v>
      </c>
      <c r="CC22" s="396">
        <f t="shared" ref="CC22:CC85" si="30">CA22*$CC$1</f>
        <v>0.43342779056990138</v>
      </c>
      <c r="CD22" s="396">
        <f t="shared" ref="CD22:CD85" si="31">$CD$16/10^7</f>
        <v>0.22083333333333335</v>
      </c>
      <c r="CE22" s="397">
        <f t="shared" ref="CE22:CE85" si="32">(CA22-CD22-CC22)</f>
        <v>3.680016781795779</v>
      </c>
      <c r="CF22" s="396">
        <f>'Other Income'!$B$20/12</f>
        <v>1.0929316444444444</v>
      </c>
      <c r="CG22" s="398">
        <f t="shared" ref="CG22:CG85" si="33">SUM(CE22:CF22)+CB22</f>
        <v>4.9729484262402233</v>
      </c>
      <c r="CH22" s="395">
        <f t="shared" ref="CH22:CH85" si="34">CA22-SUM(BV22:BZ22)</f>
        <v>4.0635701225667464</v>
      </c>
      <c r="CI22" s="396">
        <f t="shared" ref="CI22:CI85" si="35">CB22</f>
        <v>0.2</v>
      </c>
      <c r="CJ22" s="396">
        <f t="shared" ref="CJ22:CJ85" si="36">CH22*$CC$1</f>
        <v>0.40635701225667464</v>
      </c>
      <c r="CK22" s="396">
        <f t="shared" ref="CK22:CK85" si="37">CD22</f>
        <v>0.22083333333333335</v>
      </c>
      <c r="CL22" s="397">
        <f t="shared" ref="CL22:CL85" si="38">(CH22-CK22-CJ22)</f>
        <v>3.4363797769767386</v>
      </c>
      <c r="CM22" s="399">
        <f t="shared" ref="CM22:CM85" si="39">CL22+CF22+CI22</f>
        <v>4.7293114214211833</v>
      </c>
    </row>
    <row r="23" spans="1:91" s="159" customFormat="1" x14ac:dyDescent="0.25">
      <c r="B23" s="257">
        <f t="shared" ref="B23:B86" si="40">B22+1</f>
        <v>3</v>
      </c>
      <c r="C23" s="255">
        <f t="shared" ref="C23:C86" si="41">EOMONTH(C22,1)</f>
        <v>45382</v>
      </c>
      <c r="D23" s="214">
        <f t="shared" ref="D23:G86" si="42">IF(AND(MONTH($C23)-MONTH(D$5)=0,MOD((YEAR(D$5)-YEAR($C23)),3)=0),D22*(1+D$15),D22)</f>
        <v>0.41864606515200004</v>
      </c>
      <c r="E23" s="214">
        <f t="shared" si="42"/>
        <v>0.16490137883333331</v>
      </c>
      <c r="F23" s="214">
        <f t="shared" si="42"/>
        <v>0.14001571999999998</v>
      </c>
      <c r="G23" s="214">
        <f t="shared" si="42"/>
        <v>9.9000000000000008E-3</v>
      </c>
      <c r="H23" s="394">
        <f t="shared" ref="H23:L85" si="43">IF(AND(MONTH($C23)-MONTH(H$5)=0,MOD((YEAR(H$5)-YEAR($C23)),3)=0),H22*(1+H$15),H22)</f>
        <v>1.8944812499999998E-2</v>
      </c>
      <c r="I23" s="394">
        <f t="shared" si="43"/>
        <v>3.2440924999999995E-2</v>
      </c>
      <c r="J23" s="394">
        <f t="shared" si="43"/>
        <v>4.3807499999999999E-2</v>
      </c>
      <c r="K23" s="394">
        <f t="shared" si="43"/>
        <v>4.5347499999999999E-2</v>
      </c>
      <c r="L23" s="394">
        <f t="shared" si="43"/>
        <v>2.4843162499999995E-2</v>
      </c>
      <c r="M23" s="394">
        <f t="shared" ref="M23:S86" si="44">IF(AND(MONTH($C23)-MONTH(M$5)=0,MOD((YEAR(M$5)-YEAR($C23)),3)=0),M22*(1+M$15),M22)</f>
        <v>2.9253124999999994E-2</v>
      </c>
      <c r="N23" s="394">
        <f t="shared" si="44"/>
        <v>2.4796876983749994E-2</v>
      </c>
      <c r="O23" s="394">
        <f t="shared" si="44"/>
        <v>2.3012500000000002E-2</v>
      </c>
      <c r="P23" s="394">
        <f t="shared" si="44"/>
        <v>1.7173333333333336E-2</v>
      </c>
      <c r="Q23" s="394">
        <f t="shared" si="44"/>
        <v>0</v>
      </c>
      <c r="R23" s="394">
        <f t="shared" si="44"/>
        <v>4.6682486666666662E-2</v>
      </c>
      <c r="S23" s="394">
        <f t="shared" si="44"/>
        <v>6.6078999999999999E-2</v>
      </c>
      <c r="T23" s="394">
        <f t="shared" ref="T23:X76" si="45">IF(AND(MONTH($C23)-MONTH(T$5)=0,MOD((YEAR(T$5)-YEAR($C23)),3)=0),T22*(1+T$15),T22)</f>
        <v>0</v>
      </c>
      <c r="U23" s="394">
        <f t="shared" si="45"/>
        <v>0</v>
      </c>
      <c r="V23" s="394">
        <f t="shared" si="45"/>
        <v>1.6689949999999999E-2</v>
      </c>
      <c r="W23" s="394">
        <f t="shared" si="45"/>
        <v>1.4106666666666668E-2</v>
      </c>
      <c r="X23" s="394">
        <f t="shared" si="45"/>
        <v>1.5537458333333334E-2</v>
      </c>
      <c r="Y23" s="394">
        <f t="shared" ref="Y23:AE61" si="46">IF(AND(MONTH($C23)-MONTH(Y$5)=0,MOD((YEAR(Y$5)-YEAR($C23)),3)=0),Y22*(1+Y$15),Y22)</f>
        <v>1.0893333333333335E-2</v>
      </c>
      <c r="Z23" s="394">
        <f t="shared" si="46"/>
        <v>2.6054208333333335E-2</v>
      </c>
      <c r="AA23" s="394">
        <f t="shared" si="46"/>
        <v>2.2499999999999999E-2</v>
      </c>
      <c r="AB23" s="394">
        <f t="shared" si="46"/>
        <v>2.1572999999999998E-2</v>
      </c>
      <c r="AC23" s="394">
        <f t="shared" si="46"/>
        <v>1.4957475E-2</v>
      </c>
      <c r="AD23" s="394">
        <f t="shared" si="46"/>
        <v>8.3173750000000001E-3</v>
      </c>
      <c r="AE23" s="394">
        <f t="shared" si="46"/>
        <v>0</v>
      </c>
      <c r="AF23" s="394">
        <f t="shared" ref="AF23:AR43" si="47">IF(AND(MONTH($C23)-MONTH(AF$5)=0,MOD((YEAR(AF$5)-YEAR($C23)),3)=0),AF22*(1+AF$15),AF22)</f>
        <v>0.14417581248000003</v>
      </c>
      <c r="AG23" s="394">
        <f t="shared" si="47"/>
        <v>0.17964099400000003</v>
      </c>
      <c r="AH23" s="394">
        <f t="shared" si="47"/>
        <v>0</v>
      </c>
      <c r="AI23" s="394">
        <f t="shared" si="47"/>
        <v>7.3829999999999998E-3</v>
      </c>
      <c r="AJ23" s="394">
        <f t="shared" si="47"/>
        <v>2.35934E-2</v>
      </c>
      <c r="AK23" s="394">
        <f t="shared" si="47"/>
        <v>0</v>
      </c>
      <c r="AL23" s="394">
        <f t="shared" si="47"/>
        <v>1.6370249999999999E-2</v>
      </c>
      <c r="AM23" s="394">
        <f t="shared" si="47"/>
        <v>1.7325E-2</v>
      </c>
      <c r="AN23" s="394">
        <f t="shared" si="47"/>
        <v>3.58575E-2</v>
      </c>
      <c r="AO23" s="394">
        <f t="shared" si="47"/>
        <v>2.9956652833333333E-2</v>
      </c>
      <c r="AP23" s="394">
        <f t="shared" si="47"/>
        <v>0.120783925</v>
      </c>
      <c r="AQ23" s="394">
        <f t="shared" si="47"/>
        <v>0</v>
      </c>
      <c r="AR23" s="394">
        <f t="shared" si="47"/>
        <v>3.0843345000000001E-2</v>
      </c>
      <c r="AS23" s="394">
        <f t="shared" ref="AS23:BD70" si="48">IF(AND(MONTH($C23)-MONTH(AS$5)=0,MOD((YEAR(AS$5)-YEAR($C23)),3)=0),AS22*(1+AS$15),AS22)</f>
        <v>1.5344999999999999E-2</v>
      </c>
      <c r="AT23" s="394">
        <f t="shared" si="48"/>
        <v>1.5897552083333336E-2</v>
      </c>
      <c r="AU23" s="394">
        <f t="shared" si="48"/>
        <v>3.2035358333333333E-2</v>
      </c>
      <c r="AV23" s="394">
        <f t="shared" si="48"/>
        <v>3.9146E-2</v>
      </c>
      <c r="AW23" s="394">
        <f t="shared" si="48"/>
        <v>3.8346328333333332E-2</v>
      </c>
      <c r="AX23" s="394">
        <f t="shared" si="48"/>
        <v>0.12209131071428568</v>
      </c>
      <c r="AY23" s="394">
        <f t="shared" si="48"/>
        <v>5.2265199999999998E-2</v>
      </c>
      <c r="AZ23" s="394">
        <f t="shared" si="48"/>
        <v>5.083E-2</v>
      </c>
      <c r="BA23" s="394">
        <f t="shared" si="48"/>
        <v>9.5331866666666668E-2</v>
      </c>
      <c r="BB23" s="394">
        <f t="shared" si="48"/>
        <v>0.29424780672000006</v>
      </c>
      <c r="BC23" s="394">
        <f t="shared" si="48"/>
        <v>0.10487802857142857</v>
      </c>
      <c r="BD23" s="394">
        <f t="shared" si="48"/>
        <v>0.48362117529600002</v>
      </c>
      <c r="BE23" s="394">
        <f t="shared" ref="BE23:BK64" si="49">IF(AND(MONTH($C23)-MONTH(BE$5)=0,MOD((YEAR(BE$5)-YEAR($C23)),3)=0),BE22*(1+BE$15),BE22)</f>
        <v>1.7476837499999998E-2</v>
      </c>
      <c r="BF23" s="394">
        <f t="shared" si="49"/>
        <v>0</v>
      </c>
      <c r="BG23" s="394">
        <f t="shared" si="49"/>
        <v>4.8322115384615373E-2</v>
      </c>
      <c r="BH23" s="394">
        <f t="shared" si="49"/>
        <v>7.1769650416666664E-2</v>
      </c>
      <c r="BI23" s="394">
        <f t="shared" si="49"/>
        <v>0</v>
      </c>
      <c r="BJ23" s="394">
        <f t="shared" si="49"/>
        <v>0</v>
      </c>
      <c r="BK23" s="394">
        <f t="shared" si="49"/>
        <v>3.5398916666666662E-2</v>
      </c>
      <c r="BL23" s="394">
        <f t="shared" ref="BL23:BZ46" si="50">IF(AND(MONTH($C23)-MONTH(BL$5)=0,MOD((YEAR(BL$5)-YEAR($C23)),3)=0),BL22*(1+BL$15),BL22)</f>
        <v>2.8003622400000004E-2</v>
      </c>
      <c r="BM23" s="394">
        <f t="shared" si="50"/>
        <v>0.11155</v>
      </c>
      <c r="BN23" s="394">
        <f t="shared" si="50"/>
        <v>0.23805000000000001</v>
      </c>
      <c r="BO23" s="394">
        <f t="shared" si="50"/>
        <v>6.9629999999999997E-2</v>
      </c>
      <c r="BP23" s="394">
        <f t="shared" si="50"/>
        <v>8.2546041666666667E-2</v>
      </c>
      <c r="BQ23" s="394">
        <f t="shared" si="50"/>
        <v>0.10652916666666667</v>
      </c>
      <c r="BR23" s="394">
        <f t="shared" si="50"/>
        <v>9.0456924250000001E-2</v>
      </c>
      <c r="BS23" s="394">
        <f t="shared" si="50"/>
        <v>1.2937499999999999E-2</v>
      </c>
      <c r="BT23" s="394">
        <f t="shared" si="50"/>
        <v>7.0977999999999996E-3</v>
      </c>
      <c r="BU23" s="394">
        <f t="shared" si="50"/>
        <v>3.7260000000000001E-3</v>
      </c>
      <c r="BV23" s="394">
        <f t="shared" si="50"/>
        <v>0.11546257969645436</v>
      </c>
      <c r="BW23" s="394">
        <f t="shared" si="50"/>
        <v>5.0904063216335407E-2</v>
      </c>
      <c r="BX23" s="394">
        <f t="shared" si="50"/>
        <v>1.7861232808330268E-2</v>
      </c>
      <c r="BY23" s="394">
        <f t="shared" si="50"/>
        <v>6.6853413834725844E-2</v>
      </c>
      <c r="BZ23" s="394">
        <f t="shared" si="50"/>
        <v>1.9626493576421676E-2</v>
      </c>
      <c r="CA23" s="395">
        <f t="shared" si="29"/>
        <v>4.4006417167510135</v>
      </c>
      <c r="CB23" s="396">
        <f t="shared" ref="CB23:CB86" si="51">+CB22</f>
        <v>0.2</v>
      </c>
      <c r="CC23" s="396">
        <f t="shared" si="30"/>
        <v>0.44006417167510137</v>
      </c>
      <c r="CD23" s="396">
        <f t="shared" si="31"/>
        <v>0.22083333333333335</v>
      </c>
      <c r="CE23" s="397">
        <f t="shared" si="32"/>
        <v>3.739744211742579</v>
      </c>
      <c r="CF23" s="396">
        <f>'Other Income'!$B$20/12</f>
        <v>1.0929316444444444</v>
      </c>
      <c r="CG23" s="398">
        <f t="shared" si="33"/>
        <v>5.0326758561870237</v>
      </c>
      <c r="CH23" s="395">
        <f t="shared" si="34"/>
        <v>4.1299339336187462</v>
      </c>
      <c r="CI23" s="396">
        <f t="shared" si="35"/>
        <v>0.2</v>
      </c>
      <c r="CJ23" s="396">
        <f t="shared" si="36"/>
        <v>0.41299339336187463</v>
      </c>
      <c r="CK23" s="396">
        <f t="shared" si="37"/>
        <v>0.22083333333333335</v>
      </c>
      <c r="CL23" s="397">
        <f t="shared" si="38"/>
        <v>3.4961072069235382</v>
      </c>
      <c r="CM23" s="399">
        <f t="shared" si="39"/>
        <v>4.7890388513679829</v>
      </c>
    </row>
    <row r="24" spans="1:91" s="159" customFormat="1" x14ac:dyDescent="0.25">
      <c r="B24" s="257">
        <f t="shared" si="40"/>
        <v>4</v>
      </c>
      <c r="C24" s="255">
        <f t="shared" si="41"/>
        <v>45412</v>
      </c>
      <c r="D24" s="214">
        <f t="shared" si="42"/>
        <v>0.41864606515200004</v>
      </c>
      <c r="E24" s="214">
        <f t="shared" si="42"/>
        <v>0.16490137883333331</v>
      </c>
      <c r="F24" s="214">
        <f t="shared" si="42"/>
        <v>0.14001571999999998</v>
      </c>
      <c r="G24" s="214">
        <f t="shared" si="42"/>
        <v>9.9000000000000008E-3</v>
      </c>
      <c r="H24" s="394">
        <f t="shared" si="43"/>
        <v>1.8944812499999998E-2</v>
      </c>
      <c r="I24" s="394">
        <f t="shared" si="43"/>
        <v>3.2440924999999995E-2</v>
      </c>
      <c r="J24" s="394">
        <f t="shared" si="43"/>
        <v>4.3807499999999999E-2</v>
      </c>
      <c r="K24" s="394">
        <f t="shared" si="43"/>
        <v>4.5347499999999999E-2</v>
      </c>
      <c r="L24" s="394">
        <f t="shared" si="43"/>
        <v>2.4843162499999995E-2</v>
      </c>
      <c r="M24" s="394">
        <f t="shared" si="44"/>
        <v>2.9253124999999994E-2</v>
      </c>
      <c r="N24" s="394">
        <f t="shared" si="44"/>
        <v>2.4796876983749994E-2</v>
      </c>
      <c r="O24" s="394">
        <f t="shared" si="44"/>
        <v>2.3012500000000002E-2</v>
      </c>
      <c r="P24" s="394">
        <f t="shared" si="44"/>
        <v>1.7173333333333336E-2</v>
      </c>
      <c r="Q24" s="394">
        <f t="shared" si="44"/>
        <v>0</v>
      </c>
      <c r="R24" s="394">
        <f t="shared" si="44"/>
        <v>4.6682486666666662E-2</v>
      </c>
      <c r="S24" s="394">
        <f t="shared" si="44"/>
        <v>6.6078999999999999E-2</v>
      </c>
      <c r="T24" s="394">
        <f t="shared" si="45"/>
        <v>0</v>
      </c>
      <c r="U24" s="394">
        <f t="shared" si="45"/>
        <v>0</v>
      </c>
      <c r="V24" s="394">
        <f t="shared" si="45"/>
        <v>1.6689949999999999E-2</v>
      </c>
      <c r="W24" s="394">
        <f t="shared" si="45"/>
        <v>1.6222666666666666E-2</v>
      </c>
      <c r="X24" s="394">
        <f t="shared" si="45"/>
        <v>1.7868077083333333E-2</v>
      </c>
      <c r="Y24" s="394">
        <f t="shared" si="46"/>
        <v>1.0893333333333335E-2</v>
      </c>
      <c r="Z24" s="394">
        <f t="shared" si="46"/>
        <v>2.6054208333333335E-2</v>
      </c>
      <c r="AA24" s="394">
        <f t="shared" si="46"/>
        <v>2.2499999999999999E-2</v>
      </c>
      <c r="AB24" s="394">
        <f t="shared" si="46"/>
        <v>2.1572999999999998E-2</v>
      </c>
      <c r="AC24" s="394">
        <f t="shared" si="46"/>
        <v>1.4957475E-2</v>
      </c>
      <c r="AD24" s="394">
        <f t="shared" si="46"/>
        <v>8.3173750000000001E-3</v>
      </c>
      <c r="AE24" s="394">
        <f t="shared" si="46"/>
        <v>0</v>
      </c>
      <c r="AF24" s="394">
        <f t="shared" si="47"/>
        <v>0.14417581248000003</v>
      </c>
      <c r="AG24" s="394">
        <f t="shared" si="47"/>
        <v>0.17964099400000003</v>
      </c>
      <c r="AH24" s="394">
        <f t="shared" si="47"/>
        <v>0</v>
      </c>
      <c r="AI24" s="394">
        <f t="shared" si="47"/>
        <v>7.3829999999999998E-3</v>
      </c>
      <c r="AJ24" s="394">
        <f t="shared" si="47"/>
        <v>2.35934E-2</v>
      </c>
      <c r="AK24" s="394">
        <f t="shared" si="47"/>
        <v>0</v>
      </c>
      <c r="AL24" s="394">
        <f t="shared" si="47"/>
        <v>1.6370249999999999E-2</v>
      </c>
      <c r="AM24" s="394">
        <f t="shared" si="47"/>
        <v>1.7325E-2</v>
      </c>
      <c r="AN24" s="394">
        <f t="shared" si="47"/>
        <v>3.58575E-2</v>
      </c>
      <c r="AO24" s="394">
        <f t="shared" si="47"/>
        <v>2.9956652833333333E-2</v>
      </c>
      <c r="AP24" s="394">
        <f t="shared" si="47"/>
        <v>0.120783925</v>
      </c>
      <c r="AQ24" s="394">
        <f t="shared" si="47"/>
        <v>0</v>
      </c>
      <c r="AR24" s="394">
        <f t="shared" si="47"/>
        <v>3.0843345000000001E-2</v>
      </c>
      <c r="AS24" s="394">
        <f t="shared" si="48"/>
        <v>1.5344999999999999E-2</v>
      </c>
      <c r="AT24" s="394">
        <f t="shared" si="48"/>
        <v>1.5897552083333336E-2</v>
      </c>
      <c r="AU24" s="394">
        <f t="shared" si="48"/>
        <v>3.2035358333333333E-2</v>
      </c>
      <c r="AV24" s="394">
        <f t="shared" si="48"/>
        <v>3.9146E-2</v>
      </c>
      <c r="AW24" s="394">
        <f t="shared" si="48"/>
        <v>3.8346328333333332E-2</v>
      </c>
      <c r="AX24" s="394">
        <f t="shared" si="48"/>
        <v>0.12209131071428568</v>
      </c>
      <c r="AY24" s="394">
        <f t="shared" si="48"/>
        <v>5.2265199999999998E-2</v>
      </c>
      <c r="AZ24" s="394">
        <f t="shared" si="48"/>
        <v>5.083E-2</v>
      </c>
      <c r="BA24" s="394">
        <f t="shared" si="48"/>
        <v>9.5331866666666668E-2</v>
      </c>
      <c r="BB24" s="394">
        <f t="shared" si="48"/>
        <v>0.29424780672000006</v>
      </c>
      <c r="BC24" s="394">
        <f t="shared" si="48"/>
        <v>0.10487802857142857</v>
      </c>
      <c r="BD24" s="394">
        <f t="shared" si="48"/>
        <v>0.48362117529600002</v>
      </c>
      <c r="BE24" s="394">
        <f t="shared" si="49"/>
        <v>1.7476837499999998E-2</v>
      </c>
      <c r="BF24" s="394">
        <f t="shared" si="49"/>
        <v>0</v>
      </c>
      <c r="BG24" s="394">
        <f t="shared" si="49"/>
        <v>4.8322115384615373E-2</v>
      </c>
      <c r="BH24" s="394">
        <f t="shared" si="49"/>
        <v>7.1769650416666664E-2</v>
      </c>
      <c r="BI24" s="394">
        <f t="shared" si="49"/>
        <v>0</v>
      </c>
      <c r="BJ24" s="394">
        <f t="shared" si="49"/>
        <v>0</v>
      </c>
      <c r="BK24" s="394">
        <f t="shared" si="49"/>
        <v>3.5398916666666662E-2</v>
      </c>
      <c r="BL24" s="394">
        <f t="shared" si="50"/>
        <v>3.220416576E-2</v>
      </c>
      <c r="BM24" s="394">
        <f t="shared" si="50"/>
        <v>0.11155</v>
      </c>
      <c r="BN24" s="394">
        <f t="shared" si="50"/>
        <v>0.23805000000000001</v>
      </c>
      <c r="BO24" s="394">
        <f t="shared" si="50"/>
        <v>6.9629999999999997E-2</v>
      </c>
      <c r="BP24" s="394">
        <f t="shared" si="50"/>
        <v>9.4927947916666658E-2</v>
      </c>
      <c r="BQ24" s="394">
        <f t="shared" si="50"/>
        <v>0.10652916666666667</v>
      </c>
      <c r="BR24" s="394">
        <f t="shared" si="50"/>
        <v>9.0456924250000001E-2</v>
      </c>
      <c r="BS24" s="394">
        <f t="shared" si="50"/>
        <v>1.2937499999999999E-2</v>
      </c>
      <c r="BT24" s="394">
        <f t="shared" si="50"/>
        <v>7.0977999999999996E-3</v>
      </c>
      <c r="BU24" s="394">
        <f t="shared" si="50"/>
        <v>3.7260000000000001E-3</v>
      </c>
      <c r="BV24" s="394">
        <f t="shared" si="50"/>
        <v>0.11546257969645436</v>
      </c>
      <c r="BW24" s="394">
        <f t="shared" si="50"/>
        <v>5.0904063216335407E-2</v>
      </c>
      <c r="BX24" s="394">
        <f t="shared" si="50"/>
        <v>1.7861232808330268E-2</v>
      </c>
      <c r="BY24" s="394">
        <f t="shared" si="50"/>
        <v>6.6853413834725844E-2</v>
      </c>
      <c r="BZ24" s="394">
        <f t="shared" si="50"/>
        <v>1.9626493576421676E-2</v>
      </c>
      <c r="CA24" s="395">
        <f t="shared" si="29"/>
        <v>4.4216707851110133</v>
      </c>
      <c r="CB24" s="396">
        <f t="shared" si="51"/>
        <v>0.2</v>
      </c>
      <c r="CC24" s="396">
        <f t="shared" si="30"/>
        <v>0.44216707851110137</v>
      </c>
      <c r="CD24" s="396">
        <f t="shared" si="31"/>
        <v>0.22083333333333335</v>
      </c>
      <c r="CE24" s="397">
        <f t="shared" si="32"/>
        <v>3.7586703732665789</v>
      </c>
      <c r="CF24" s="396">
        <f>'Other Income'!$B$20/12</f>
        <v>1.0929316444444444</v>
      </c>
      <c r="CG24" s="398">
        <f t="shared" si="33"/>
        <v>5.0516020177110237</v>
      </c>
      <c r="CH24" s="395">
        <f t="shared" si="34"/>
        <v>4.150963001978746</v>
      </c>
      <c r="CI24" s="396">
        <f t="shared" si="35"/>
        <v>0.2</v>
      </c>
      <c r="CJ24" s="396">
        <f t="shared" si="36"/>
        <v>0.41509630019787463</v>
      </c>
      <c r="CK24" s="396">
        <f t="shared" si="37"/>
        <v>0.22083333333333335</v>
      </c>
      <c r="CL24" s="397">
        <f t="shared" si="38"/>
        <v>3.5150333684475381</v>
      </c>
      <c r="CM24" s="399">
        <f t="shared" si="39"/>
        <v>4.8079650128919829</v>
      </c>
    </row>
    <row r="25" spans="1:91" s="159" customFormat="1" x14ac:dyDescent="0.25">
      <c r="B25" s="257">
        <f t="shared" si="40"/>
        <v>5</v>
      </c>
      <c r="C25" s="255">
        <f t="shared" si="41"/>
        <v>45443</v>
      </c>
      <c r="D25" s="214">
        <f t="shared" si="42"/>
        <v>0.41864606515200004</v>
      </c>
      <c r="E25" s="214">
        <f t="shared" si="42"/>
        <v>0.16490137883333331</v>
      </c>
      <c r="F25" s="214">
        <f t="shared" si="42"/>
        <v>0.14001571999999998</v>
      </c>
      <c r="G25" s="214">
        <f t="shared" si="42"/>
        <v>9.9000000000000008E-3</v>
      </c>
      <c r="H25" s="394">
        <f t="shared" si="43"/>
        <v>1.8944812499999998E-2</v>
      </c>
      <c r="I25" s="394">
        <f t="shared" si="43"/>
        <v>3.2440924999999995E-2</v>
      </c>
      <c r="J25" s="394">
        <f t="shared" si="43"/>
        <v>4.3807499999999999E-2</v>
      </c>
      <c r="K25" s="394">
        <f t="shared" si="43"/>
        <v>4.5347499999999999E-2</v>
      </c>
      <c r="L25" s="394">
        <f t="shared" si="43"/>
        <v>2.4843162499999995E-2</v>
      </c>
      <c r="M25" s="394">
        <f t="shared" si="44"/>
        <v>2.9253124999999994E-2</v>
      </c>
      <c r="N25" s="394">
        <f t="shared" si="44"/>
        <v>2.4796876983749994E-2</v>
      </c>
      <c r="O25" s="394">
        <f t="shared" si="44"/>
        <v>2.3012500000000002E-2</v>
      </c>
      <c r="P25" s="394">
        <f t="shared" si="44"/>
        <v>1.7173333333333336E-2</v>
      </c>
      <c r="Q25" s="394">
        <f t="shared" si="44"/>
        <v>0</v>
      </c>
      <c r="R25" s="394">
        <f t="shared" si="44"/>
        <v>4.6682486666666662E-2</v>
      </c>
      <c r="S25" s="394">
        <f t="shared" si="44"/>
        <v>6.6078999999999999E-2</v>
      </c>
      <c r="T25" s="394">
        <f t="shared" si="45"/>
        <v>0</v>
      </c>
      <c r="U25" s="394">
        <f t="shared" si="45"/>
        <v>0</v>
      </c>
      <c r="V25" s="394">
        <f t="shared" si="45"/>
        <v>1.6689949999999999E-2</v>
      </c>
      <c r="W25" s="394">
        <f t="shared" si="45"/>
        <v>1.6222666666666666E-2</v>
      </c>
      <c r="X25" s="394">
        <f t="shared" si="45"/>
        <v>1.7868077083333333E-2</v>
      </c>
      <c r="Y25" s="394">
        <f t="shared" si="46"/>
        <v>1.0893333333333335E-2</v>
      </c>
      <c r="Z25" s="394">
        <f t="shared" si="46"/>
        <v>2.6054208333333335E-2</v>
      </c>
      <c r="AA25" s="394">
        <f t="shared" si="46"/>
        <v>2.2499999999999999E-2</v>
      </c>
      <c r="AB25" s="394">
        <f t="shared" si="46"/>
        <v>2.1572999999999998E-2</v>
      </c>
      <c r="AC25" s="394">
        <f t="shared" si="46"/>
        <v>1.4957475E-2</v>
      </c>
      <c r="AD25" s="394">
        <f t="shared" si="46"/>
        <v>8.3173750000000001E-3</v>
      </c>
      <c r="AE25" s="394">
        <f t="shared" si="46"/>
        <v>0</v>
      </c>
      <c r="AF25" s="394">
        <f t="shared" si="47"/>
        <v>0.14417581248000003</v>
      </c>
      <c r="AG25" s="394">
        <f t="shared" si="47"/>
        <v>0.17964099400000003</v>
      </c>
      <c r="AH25" s="394">
        <f t="shared" si="47"/>
        <v>0</v>
      </c>
      <c r="AI25" s="394">
        <f t="shared" si="47"/>
        <v>7.3829999999999998E-3</v>
      </c>
      <c r="AJ25" s="394">
        <f t="shared" si="47"/>
        <v>2.35934E-2</v>
      </c>
      <c r="AK25" s="394">
        <f t="shared" si="47"/>
        <v>0</v>
      </c>
      <c r="AL25" s="394">
        <f t="shared" si="47"/>
        <v>1.6370249999999999E-2</v>
      </c>
      <c r="AM25" s="394">
        <f t="shared" si="47"/>
        <v>1.7325E-2</v>
      </c>
      <c r="AN25" s="394">
        <f t="shared" si="47"/>
        <v>3.58575E-2</v>
      </c>
      <c r="AO25" s="394">
        <f t="shared" si="47"/>
        <v>2.9956652833333333E-2</v>
      </c>
      <c r="AP25" s="394">
        <f t="shared" si="47"/>
        <v>0.120783925</v>
      </c>
      <c r="AQ25" s="394">
        <f t="shared" si="47"/>
        <v>0</v>
      </c>
      <c r="AR25" s="394">
        <f t="shared" si="47"/>
        <v>3.0843345000000001E-2</v>
      </c>
      <c r="AS25" s="394">
        <f t="shared" si="48"/>
        <v>1.5344999999999999E-2</v>
      </c>
      <c r="AT25" s="394">
        <f t="shared" si="48"/>
        <v>1.5897552083333336E-2</v>
      </c>
      <c r="AU25" s="394">
        <f t="shared" si="48"/>
        <v>3.2035358333333333E-2</v>
      </c>
      <c r="AV25" s="394">
        <f t="shared" si="48"/>
        <v>3.9146E-2</v>
      </c>
      <c r="AW25" s="394">
        <f t="shared" si="48"/>
        <v>3.8346328333333332E-2</v>
      </c>
      <c r="AX25" s="394">
        <f t="shared" si="48"/>
        <v>0.12209131071428568</v>
      </c>
      <c r="AY25" s="394">
        <f t="shared" si="48"/>
        <v>5.2265199999999998E-2</v>
      </c>
      <c r="AZ25" s="394">
        <f t="shared" si="48"/>
        <v>5.8454499999999993E-2</v>
      </c>
      <c r="BA25" s="394">
        <f t="shared" si="48"/>
        <v>9.5331866666666668E-2</v>
      </c>
      <c r="BB25" s="394">
        <f t="shared" si="48"/>
        <v>0.29424780672000006</v>
      </c>
      <c r="BC25" s="394">
        <f t="shared" si="48"/>
        <v>0.10487802857142857</v>
      </c>
      <c r="BD25" s="394">
        <f t="shared" si="48"/>
        <v>0.48362117529600002</v>
      </c>
      <c r="BE25" s="394">
        <f t="shared" si="49"/>
        <v>1.7476837499999998E-2</v>
      </c>
      <c r="BF25" s="394">
        <f t="shared" si="49"/>
        <v>0</v>
      </c>
      <c r="BG25" s="394">
        <f t="shared" si="49"/>
        <v>4.8322115384615373E-2</v>
      </c>
      <c r="BH25" s="394">
        <f t="shared" si="49"/>
        <v>7.1769650416666664E-2</v>
      </c>
      <c r="BI25" s="394">
        <f t="shared" si="49"/>
        <v>0</v>
      </c>
      <c r="BJ25" s="394">
        <f t="shared" si="49"/>
        <v>0</v>
      </c>
      <c r="BK25" s="394">
        <f t="shared" si="49"/>
        <v>3.5398916666666662E-2</v>
      </c>
      <c r="BL25" s="394">
        <f t="shared" si="50"/>
        <v>3.220416576E-2</v>
      </c>
      <c r="BM25" s="394">
        <f t="shared" si="50"/>
        <v>0.11155</v>
      </c>
      <c r="BN25" s="394">
        <f t="shared" si="50"/>
        <v>0.23805000000000001</v>
      </c>
      <c r="BO25" s="394">
        <f t="shared" si="50"/>
        <v>6.9629999999999997E-2</v>
      </c>
      <c r="BP25" s="394">
        <f t="shared" si="50"/>
        <v>9.4927947916666658E-2</v>
      </c>
      <c r="BQ25" s="394">
        <f t="shared" si="50"/>
        <v>0.10652916666666667</v>
      </c>
      <c r="BR25" s="394">
        <f t="shared" si="50"/>
        <v>9.0456924250000001E-2</v>
      </c>
      <c r="BS25" s="394">
        <f t="shared" si="50"/>
        <v>1.2937499999999999E-2</v>
      </c>
      <c r="BT25" s="394">
        <f t="shared" si="50"/>
        <v>7.0977999999999996E-3</v>
      </c>
      <c r="BU25" s="394">
        <f t="shared" si="50"/>
        <v>3.7260000000000001E-3</v>
      </c>
      <c r="BV25" s="394">
        <f t="shared" si="50"/>
        <v>0.11546257969645436</v>
      </c>
      <c r="BW25" s="394">
        <f t="shared" si="50"/>
        <v>5.0904063216335407E-2</v>
      </c>
      <c r="BX25" s="394">
        <f t="shared" si="50"/>
        <v>1.7861232808330268E-2</v>
      </c>
      <c r="BY25" s="394">
        <f t="shared" si="50"/>
        <v>6.6853413834725844E-2</v>
      </c>
      <c r="BZ25" s="394">
        <f t="shared" si="50"/>
        <v>1.9626493576421676E-2</v>
      </c>
      <c r="CA25" s="395">
        <f t="shared" si="29"/>
        <v>4.4292952851110128</v>
      </c>
      <c r="CB25" s="396">
        <f t="shared" si="51"/>
        <v>0.2</v>
      </c>
      <c r="CC25" s="396">
        <f t="shared" si="30"/>
        <v>0.44292952851110129</v>
      </c>
      <c r="CD25" s="396">
        <f t="shared" si="31"/>
        <v>0.22083333333333335</v>
      </c>
      <c r="CE25" s="397">
        <f t="shared" si="32"/>
        <v>3.7655324232665781</v>
      </c>
      <c r="CF25" s="396">
        <f>'Other Income'!$B$20/12</f>
        <v>1.0929316444444444</v>
      </c>
      <c r="CG25" s="398">
        <f t="shared" si="33"/>
        <v>5.0584640677110224</v>
      </c>
      <c r="CH25" s="395">
        <f t="shared" si="34"/>
        <v>4.1585875019787455</v>
      </c>
      <c r="CI25" s="396">
        <f t="shared" si="35"/>
        <v>0.2</v>
      </c>
      <c r="CJ25" s="396">
        <f t="shared" si="36"/>
        <v>0.41585875019787455</v>
      </c>
      <c r="CK25" s="396">
        <f t="shared" si="37"/>
        <v>0.22083333333333335</v>
      </c>
      <c r="CL25" s="397">
        <f t="shared" si="38"/>
        <v>3.5218954184475377</v>
      </c>
      <c r="CM25" s="399">
        <f t="shared" si="39"/>
        <v>4.8148270628919825</v>
      </c>
    </row>
    <row r="26" spans="1:91" s="159" customFormat="1" x14ac:dyDescent="0.25">
      <c r="B26" s="257">
        <f t="shared" si="40"/>
        <v>6</v>
      </c>
      <c r="C26" s="255">
        <f t="shared" si="41"/>
        <v>45473</v>
      </c>
      <c r="D26" s="214">
        <f t="shared" si="42"/>
        <v>0.41864606515200004</v>
      </c>
      <c r="E26" s="214">
        <f t="shared" si="42"/>
        <v>0.16490137883333331</v>
      </c>
      <c r="F26" s="214">
        <f t="shared" si="42"/>
        <v>0.14001571999999998</v>
      </c>
      <c r="G26" s="214">
        <f t="shared" si="42"/>
        <v>9.9000000000000008E-3</v>
      </c>
      <c r="H26" s="394">
        <f t="shared" si="43"/>
        <v>1.8944812499999998E-2</v>
      </c>
      <c r="I26" s="394">
        <f t="shared" si="43"/>
        <v>3.2440924999999995E-2</v>
      </c>
      <c r="J26" s="394">
        <f t="shared" si="43"/>
        <v>4.3807499999999999E-2</v>
      </c>
      <c r="K26" s="394">
        <f t="shared" si="43"/>
        <v>4.5347499999999999E-2</v>
      </c>
      <c r="L26" s="394">
        <f t="shared" ref="L26:O89" si="52">IF(AND(MONTH($C26)-MONTH(L$5)=0,MOD((YEAR(L$5)-YEAR($C26)),3)=0),L25*(1+L$15),L25)</f>
        <v>2.4843162499999995E-2</v>
      </c>
      <c r="M26" s="394">
        <f t="shared" si="52"/>
        <v>2.9253124999999994E-2</v>
      </c>
      <c r="N26" s="394">
        <f t="shared" si="52"/>
        <v>2.4796876983749994E-2</v>
      </c>
      <c r="O26" s="394">
        <f t="shared" si="52"/>
        <v>2.3012500000000002E-2</v>
      </c>
      <c r="P26" s="394">
        <f t="shared" si="44"/>
        <v>1.7173333333333336E-2</v>
      </c>
      <c r="Q26" s="394">
        <f t="shared" si="44"/>
        <v>0</v>
      </c>
      <c r="R26" s="394">
        <f t="shared" si="44"/>
        <v>4.6682486666666662E-2</v>
      </c>
      <c r="S26" s="394">
        <f t="shared" si="44"/>
        <v>6.6078999999999999E-2</v>
      </c>
      <c r="T26" s="394">
        <f t="shared" si="45"/>
        <v>0</v>
      </c>
      <c r="U26" s="394">
        <f t="shared" si="45"/>
        <v>0</v>
      </c>
      <c r="V26" s="394">
        <f t="shared" si="45"/>
        <v>1.6689949999999999E-2</v>
      </c>
      <c r="W26" s="394">
        <f t="shared" si="45"/>
        <v>1.6222666666666666E-2</v>
      </c>
      <c r="X26" s="394">
        <f t="shared" si="45"/>
        <v>1.7868077083333333E-2</v>
      </c>
      <c r="Y26" s="394">
        <f t="shared" si="46"/>
        <v>1.0893333333333335E-2</v>
      </c>
      <c r="Z26" s="394">
        <f t="shared" si="46"/>
        <v>2.6054208333333335E-2</v>
      </c>
      <c r="AA26" s="394">
        <f t="shared" si="46"/>
        <v>2.2499999999999999E-2</v>
      </c>
      <c r="AB26" s="394">
        <f t="shared" si="46"/>
        <v>2.1572999999999998E-2</v>
      </c>
      <c r="AC26" s="394">
        <f t="shared" si="46"/>
        <v>1.4957475E-2</v>
      </c>
      <c r="AD26" s="394">
        <f t="shared" si="46"/>
        <v>8.3173750000000001E-3</v>
      </c>
      <c r="AE26" s="394">
        <f t="shared" si="46"/>
        <v>0</v>
      </c>
      <c r="AF26" s="394">
        <f t="shared" si="47"/>
        <v>0.14417581248000003</v>
      </c>
      <c r="AG26" s="394">
        <f t="shared" si="47"/>
        <v>0.17964099400000003</v>
      </c>
      <c r="AH26" s="394">
        <f t="shared" si="47"/>
        <v>0</v>
      </c>
      <c r="AI26" s="394">
        <f t="shared" si="47"/>
        <v>7.3829999999999998E-3</v>
      </c>
      <c r="AJ26" s="394">
        <f t="shared" si="47"/>
        <v>2.35934E-2</v>
      </c>
      <c r="AK26" s="394">
        <f t="shared" si="47"/>
        <v>0</v>
      </c>
      <c r="AL26" s="394">
        <f t="shared" si="47"/>
        <v>1.6370249999999999E-2</v>
      </c>
      <c r="AM26" s="394">
        <f t="shared" si="47"/>
        <v>1.7325E-2</v>
      </c>
      <c r="AN26" s="394">
        <f t="shared" si="47"/>
        <v>3.58575E-2</v>
      </c>
      <c r="AO26" s="394">
        <f t="shared" si="47"/>
        <v>2.9956652833333333E-2</v>
      </c>
      <c r="AP26" s="394">
        <f t="shared" si="47"/>
        <v>0.120783925</v>
      </c>
      <c r="AQ26" s="394">
        <f t="shared" si="47"/>
        <v>0</v>
      </c>
      <c r="AR26" s="394">
        <f t="shared" ref="AR26:AY73" si="53">IF(AND(MONTH($C26)-MONTH(AR$5)=0,MOD((YEAR(AR$5)-YEAR($C26)),3)=0),AR25*(1+AR$15),AR25)</f>
        <v>3.0843345000000001E-2</v>
      </c>
      <c r="AS26" s="394">
        <f t="shared" si="53"/>
        <v>1.5344999999999999E-2</v>
      </c>
      <c r="AT26" s="394">
        <f t="shared" si="53"/>
        <v>1.5897552083333336E-2</v>
      </c>
      <c r="AU26" s="394">
        <f t="shared" si="53"/>
        <v>3.2035358333333333E-2</v>
      </c>
      <c r="AV26" s="394">
        <f t="shared" si="53"/>
        <v>3.9146E-2</v>
      </c>
      <c r="AW26" s="394">
        <f t="shared" si="53"/>
        <v>3.8346328333333332E-2</v>
      </c>
      <c r="AX26" s="394">
        <f t="shared" si="53"/>
        <v>0.12209131071428568</v>
      </c>
      <c r="AY26" s="394">
        <f t="shared" si="53"/>
        <v>5.2265199999999998E-2</v>
      </c>
      <c r="AZ26" s="394">
        <f t="shared" si="48"/>
        <v>5.8454499999999993E-2</v>
      </c>
      <c r="BA26" s="394">
        <f t="shared" si="48"/>
        <v>9.5331866666666668E-2</v>
      </c>
      <c r="BB26" s="394">
        <f t="shared" si="48"/>
        <v>0.29424780672000006</v>
      </c>
      <c r="BC26" s="394">
        <f t="shared" si="48"/>
        <v>0.10487802857142857</v>
      </c>
      <c r="BD26" s="394">
        <f t="shared" si="48"/>
        <v>0.48362117529600002</v>
      </c>
      <c r="BE26" s="394">
        <f t="shared" si="49"/>
        <v>1.7476837499999998E-2</v>
      </c>
      <c r="BF26" s="394">
        <f t="shared" si="49"/>
        <v>0</v>
      </c>
      <c r="BG26" s="394">
        <f t="shared" si="49"/>
        <v>4.8322115384615373E-2</v>
      </c>
      <c r="BH26" s="394">
        <f t="shared" si="49"/>
        <v>7.1769650416666664E-2</v>
      </c>
      <c r="BI26" s="394">
        <f t="shared" si="49"/>
        <v>0</v>
      </c>
      <c r="BJ26" s="394">
        <f t="shared" si="49"/>
        <v>0</v>
      </c>
      <c r="BK26" s="394">
        <f t="shared" ref="BK26:BQ64" si="54">IF(AND(MONTH($C26)-MONTH(BK$5)=0,MOD((YEAR(BK$5)-YEAR($C26)),3)=0),BK25*(1+BK$15),BK25)</f>
        <v>3.5398916666666662E-2</v>
      </c>
      <c r="BL26" s="394">
        <f t="shared" si="54"/>
        <v>3.220416576E-2</v>
      </c>
      <c r="BM26" s="394">
        <f t="shared" si="54"/>
        <v>0.11155</v>
      </c>
      <c r="BN26" s="394">
        <f t="shared" si="54"/>
        <v>0.23805000000000001</v>
      </c>
      <c r="BO26" s="394">
        <f t="shared" si="54"/>
        <v>8.0074499999999993E-2</v>
      </c>
      <c r="BP26" s="394">
        <f t="shared" si="54"/>
        <v>9.4927947916666658E-2</v>
      </c>
      <c r="BQ26" s="394">
        <f t="shared" si="54"/>
        <v>0.10652916666666667</v>
      </c>
      <c r="BR26" s="394">
        <f t="shared" si="50"/>
        <v>9.0456924250000001E-2</v>
      </c>
      <c r="BS26" s="394">
        <f t="shared" si="50"/>
        <v>1.2937499999999999E-2</v>
      </c>
      <c r="BT26" s="394">
        <f t="shared" si="50"/>
        <v>7.0977999999999996E-3</v>
      </c>
      <c r="BU26" s="394">
        <f t="shared" si="50"/>
        <v>3.7260000000000001E-3</v>
      </c>
      <c r="BV26" s="394">
        <f t="shared" si="50"/>
        <v>0.11546257969645436</v>
      </c>
      <c r="BW26" s="394">
        <f t="shared" si="50"/>
        <v>5.0904063216335407E-2</v>
      </c>
      <c r="BX26" s="394">
        <f t="shared" si="50"/>
        <v>1.7861232808330268E-2</v>
      </c>
      <c r="BY26" s="394">
        <f t="shared" si="50"/>
        <v>6.6853413834725844E-2</v>
      </c>
      <c r="BZ26" s="394">
        <f t="shared" si="50"/>
        <v>1.9626493576421676E-2</v>
      </c>
      <c r="CA26" s="395">
        <f t="shared" si="29"/>
        <v>4.439739785111013</v>
      </c>
      <c r="CB26" s="396">
        <f t="shared" si="51"/>
        <v>0.2</v>
      </c>
      <c r="CC26" s="396">
        <f t="shared" si="30"/>
        <v>0.44397397851110132</v>
      </c>
      <c r="CD26" s="396">
        <f t="shared" si="31"/>
        <v>0.22083333333333335</v>
      </c>
      <c r="CE26" s="397">
        <f t="shared" si="32"/>
        <v>3.7749324732665785</v>
      </c>
      <c r="CF26" s="396">
        <f>'Other Income'!$B$20/12</f>
        <v>1.0929316444444444</v>
      </c>
      <c r="CG26" s="398">
        <f t="shared" si="33"/>
        <v>5.0678641177110233</v>
      </c>
      <c r="CH26" s="395">
        <f t="shared" si="34"/>
        <v>4.1690320019787457</v>
      </c>
      <c r="CI26" s="396">
        <f t="shared" si="35"/>
        <v>0.2</v>
      </c>
      <c r="CJ26" s="396">
        <f t="shared" si="36"/>
        <v>0.41690320019787458</v>
      </c>
      <c r="CK26" s="396">
        <f t="shared" si="37"/>
        <v>0.22083333333333335</v>
      </c>
      <c r="CL26" s="397">
        <f t="shared" si="38"/>
        <v>3.5312954684475377</v>
      </c>
      <c r="CM26" s="399">
        <f t="shared" si="39"/>
        <v>4.8242271128919825</v>
      </c>
    </row>
    <row r="27" spans="1:91" s="159" customFormat="1" x14ac:dyDescent="0.25">
      <c r="B27" s="257">
        <f t="shared" si="40"/>
        <v>7</v>
      </c>
      <c r="C27" s="255">
        <f t="shared" si="41"/>
        <v>45504</v>
      </c>
      <c r="D27" s="214">
        <f t="shared" si="42"/>
        <v>0.41864606515200004</v>
      </c>
      <c r="E27" s="214">
        <f t="shared" si="42"/>
        <v>0.16490137883333331</v>
      </c>
      <c r="F27" s="214">
        <f t="shared" si="42"/>
        <v>0.14001571999999998</v>
      </c>
      <c r="G27" s="214">
        <f t="shared" si="42"/>
        <v>9.9000000000000008E-3</v>
      </c>
      <c r="H27" s="394">
        <f t="shared" si="43"/>
        <v>1.8944812499999998E-2</v>
      </c>
      <c r="I27" s="394">
        <f t="shared" si="43"/>
        <v>3.2440924999999995E-2</v>
      </c>
      <c r="J27" s="394">
        <f t="shared" si="43"/>
        <v>4.3807499999999999E-2</v>
      </c>
      <c r="K27" s="394">
        <f t="shared" si="43"/>
        <v>4.5347499999999999E-2</v>
      </c>
      <c r="L27" s="394">
        <f t="shared" si="52"/>
        <v>2.4843162499999995E-2</v>
      </c>
      <c r="M27" s="394">
        <f t="shared" si="52"/>
        <v>2.9253124999999994E-2</v>
      </c>
      <c r="N27" s="394">
        <f t="shared" si="52"/>
        <v>2.4796876983749994E-2</v>
      </c>
      <c r="O27" s="394">
        <f t="shared" si="52"/>
        <v>2.3012500000000002E-2</v>
      </c>
      <c r="P27" s="394">
        <f t="shared" si="44"/>
        <v>1.7173333333333336E-2</v>
      </c>
      <c r="Q27" s="394">
        <f t="shared" si="44"/>
        <v>0</v>
      </c>
      <c r="R27" s="394">
        <f t="shared" si="44"/>
        <v>4.6682486666666662E-2</v>
      </c>
      <c r="S27" s="394">
        <f t="shared" si="44"/>
        <v>6.6078999999999999E-2</v>
      </c>
      <c r="T27" s="394">
        <f t="shared" si="45"/>
        <v>0</v>
      </c>
      <c r="U27" s="394">
        <f t="shared" si="45"/>
        <v>0</v>
      </c>
      <c r="V27" s="394">
        <f t="shared" si="45"/>
        <v>1.6689949999999999E-2</v>
      </c>
      <c r="W27" s="394">
        <f t="shared" si="45"/>
        <v>1.6222666666666666E-2</v>
      </c>
      <c r="X27" s="394">
        <f t="shared" si="45"/>
        <v>1.7868077083333333E-2</v>
      </c>
      <c r="Y27" s="394">
        <f t="shared" si="46"/>
        <v>1.0893333333333335E-2</v>
      </c>
      <c r="Z27" s="394">
        <f t="shared" si="46"/>
        <v>2.6054208333333335E-2</v>
      </c>
      <c r="AA27" s="394">
        <f t="shared" si="46"/>
        <v>2.2499999999999999E-2</v>
      </c>
      <c r="AB27" s="394">
        <f t="shared" si="46"/>
        <v>2.1572999999999998E-2</v>
      </c>
      <c r="AC27" s="394">
        <f t="shared" si="46"/>
        <v>1.4957475E-2</v>
      </c>
      <c r="AD27" s="394">
        <f t="shared" si="46"/>
        <v>8.3173750000000001E-3</v>
      </c>
      <c r="AE27" s="394">
        <f t="shared" si="46"/>
        <v>0</v>
      </c>
      <c r="AF27" s="394">
        <f t="shared" si="47"/>
        <v>0.14417581248000003</v>
      </c>
      <c r="AG27" s="394">
        <f t="shared" si="47"/>
        <v>0.17964099400000003</v>
      </c>
      <c r="AH27" s="394">
        <f t="shared" si="47"/>
        <v>0</v>
      </c>
      <c r="AI27" s="394">
        <f t="shared" si="47"/>
        <v>7.3829999999999998E-3</v>
      </c>
      <c r="AJ27" s="394">
        <f t="shared" si="47"/>
        <v>2.35934E-2</v>
      </c>
      <c r="AK27" s="394">
        <f t="shared" si="47"/>
        <v>0</v>
      </c>
      <c r="AL27" s="394">
        <f t="shared" si="47"/>
        <v>1.6370249999999999E-2</v>
      </c>
      <c r="AM27" s="394">
        <f t="shared" si="47"/>
        <v>1.7325E-2</v>
      </c>
      <c r="AN27" s="394">
        <f t="shared" si="47"/>
        <v>3.58575E-2</v>
      </c>
      <c r="AO27" s="394">
        <f t="shared" si="47"/>
        <v>2.9956652833333333E-2</v>
      </c>
      <c r="AP27" s="394">
        <f t="shared" si="47"/>
        <v>0.120783925</v>
      </c>
      <c r="AQ27" s="394">
        <f t="shared" si="47"/>
        <v>0</v>
      </c>
      <c r="AR27" s="394">
        <f t="shared" si="53"/>
        <v>3.0843345000000001E-2</v>
      </c>
      <c r="AS27" s="394">
        <f t="shared" si="53"/>
        <v>1.5344999999999999E-2</v>
      </c>
      <c r="AT27" s="394">
        <f t="shared" si="53"/>
        <v>1.5897552083333336E-2</v>
      </c>
      <c r="AU27" s="394">
        <f t="shared" si="53"/>
        <v>3.2035358333333333E-2</v>
      </c>
      <c r="AV27" s="394">
        <f t="shared" si="53"/>
        <v>3.9146E-2</v>
      </c>
      <c r="AW27" s="394">
        <f t="shared" si="53"/>
        <v>3.8346328333333332E-2</v>
      </c>
      <c r="AX27" s="394">
        <f t="shared" si="53"/>
        <v>0.12209131071428568</v>
      </c>
      <c r="AY27" s="394">
        <f t="shared" si="53"/>
        <v>5.2265199999999998E-2</v>
      </c>
      <c r="AZ27" s="394">
        <f t="shared" si="48"/>
        <v>5.8454499999999993E-2</v>
      </c>
      <c r="BA27" s="394">
        <f t="shared" si="48"/>
        <v>9.5331866666666668E-2</v>
      </c>
      <c r="BB27" s="394">
        <f t="shared" si="48"/>
        <v>0.29424780672000006</v>
      </c>
      <c r="BC27" s="394">
        <f t="shared" si="48"/>
        <v>0.10487802857142857</v>
      </c>
      <c r="BD27" s="394">
        <f t="shared" si="48"/>
        <v>0.48362117529600002</v>
      </c>
      <c r="BE27" s="394">
        <f t="shared" si="49"/>
        <v>1.7476837499999998E-2</v>
      </c>
      <c r="BF27" s="394">
        <f t="shared" si="49"/>
        <v>0</v>
      </c>
      <c r="BG27" s="394">
        <f t="shared" si="49"/>
        <v>4.8322115384615373E-2</v>
      </c>
      <c r="BH27" s="394">
        <f t="shared" si="49"/>
        <v>7.1769650416666664E-2</v>
      </c>
      <c r="BI27" s="394">
        <f t="shared" si="49"/>
        <v>0</v>
      </c>
      <c r="BJ27" s="394">
        <f t="shared" si="49"/>
        <v>0</v>
      </c>
      <c r="BK27" s="394">
        <f t="shared" si="54"/>
        <v>3.5398916666666662E-2</v>
      </c>
      <c r="BL27" s="394">
        <f t="shared" si="54"/>
        <v>3.220416576E-2</v>
      </c>
      <c r="BM27" s="394">
        <f t="shared" si="54"/>
        <v>0.11155</v>
      </c>
      <c r="BN27" s="394">
        <f t="shared" si="54"/>
        <v>0.23805000000000001</v>
      </c>
      <c r="BO27" s="394">
        <f t="shared" si="54"/>
        <v>8.0074499999999993E-2</v>
      </c>
      <c r="BP27" s="394">
        <f t="shared" si="54"/>
        <v>9.4927947916666658E-2</v>
      </c>
      <c r="BQ27" s="394">
        <f t="shared" si="54"/>
        <v>0.10652916666666667</v>
      </c>
      <c r="BR27" s="394">
        <f t="shared" si="50"/>
        <v>9.0456924250000001E-2</v>
      </c>
      <c r="BS27" s="394">
        <f t="shared" si="50"/>
        <v>1.2937499999999999E-2</v>
      </c>
      <c r="BT27" s="394">
        <f t="shared" si="50"/>
        <v>7.0977999999999996E-3</v>
      </c>
      <c r="BU27" s="394">
        <f t="shared" si="50"/>
        <v>3.7260000000000001E-3</v>
      </c>
      <c r="BV27" s="394">
        <f t="shared" si="50"/>
        <v>0.11546257969645436</v>
      </c>
      <c r="BW27" s="394">
        <f t="shared" si="50"/>
        <v>5.0904063216335407E-2</v>
      </c>
      <c r="BX27" s="394">
        <f t="shared" si="50"/>
        <v>1.7861232808330268E-2</v>
      </c>
      <c r="BY27" s="394">
        <f t="shared" si="50"/>
        <v>6.6853413834725844E-2</v>
      </c>
      <c r="BZ27" s="394">
        <f t="shared" si="50"/>
        <v>1.9626493576421676E-2</v>
      </c>
      <c r="CA27" s="395">
        <f t="shared" si="29"/>
        <v>4.439739785111013</v>
      </c>
      <c r="CB27" s="396">
        <f t="shared" si="51"/>
        <v>0.2</v>
      </c>
      <c r="CC27" s="396">
        <f t="shared" si="30"/>
        <v>0.44397397851110132</v>
      </c>
      <c r="CD27" s="396">
        <f t="shared" si="31"/>
        <v>0.22083333333333335</v>
      </c>
      <c r="CE27" s="397">
        <f t="shared" si="32"/>
        <v>3.7749324732665785</v>
      </c>
      <c r="CF27" s="396">
        <f>'Other Income'!$B$20/12</f>
        <v>1.0929316444444444</v>
      </c>
      <c r="CG27" s="398">
        <f t="shared" si="33"/>
        <v>5.0678641177110233</v>
      </c>
      <c r="CH27" s="395">
        <f t="shared" si="34"/>
        <v>4.1690320019787457</v>
      </c>
      <c r="CI27" s="396">
        <f t="shared" si="35"/>
        <v>0.2</v>
      </c>
      <c r="CJ27" s="396">
        <f t="shared" si="36"/>
        <v>0.41690320019787458</v>
      </c>
      <c r="CK27" s="396">
        <f t="shared" si="37"/>
        <v>0.22083333333333335</v>
      </c>
      <c r="CL27" s="397">
        <f t="shared" si="38"/>
        <v>3.5312954684475377</v>
      </c>
      <c r="CM27" s="399">
        <f t="shared" si="39"/>
        <v>4.8242271128919825</v>
      </c>
    </row>
    <row r="28" spans="1:91" s="159" customFormat="1" x14ac:dyDescent="0.25">
      <c r="B28" s="257">
        <f t="shared" si="40"/>
        <v>8</v>
      </c>
      <c r="C28" s="255">
        <f t="shared" si="41"/>
        <v>45535</v>
      </c>
      <c r="D28" s="214">
        <f t="shared" si="42"/>
        <v>0.41864606515200004</v>
      </c>
      <c r="E28" s="214">
        <f t="shared" si="42"/>
        <v>0.16490137883333331</v>
      </c>
      <c r="F28" s="214">
        <f t="shared" si="42"/>
        <v>0.14001571999999998</v>
      </c>
      <c r="G28" s="214">
        <f t="shared" si="42"/>
        <v>9.9000000000000008E-3</v>
      </c>
      <c r="H28" s="394">
        <f t="shared" si="43"/>
        <v>1.8944812499999998E-2</v>
      </c>
      <c r="I28" s="394">
        <f t="shared" si="43"/>
        <v>3.2440924999999995E-2</v>
      </c>
      <c r="J28" s="394">
        <f t="shared" si="43"/>
        <v>4.3807499999999999E-2</v>
      </c>
      <c r="K28" s="394">
        <f t="shared" si="43"/>
        <v>4.5347499999999999E-2</v>
      </c>
      <c r="L28" s="394">
        <f t="shared" si="52"/>
        <v>2.4843162499999995E-2</v>
      </c>
      <c r="M28" s="394">
        <f t="shared" si="52"/>
        <v>2.9253124999999994E-2</v>
      </c>
      <c r="N28" s="394">
        <f t="shared" si="52"/>
        <v>2.4796876983749994E-2</v>
      </c>
      <c r="O28" s="394">
        <f t="shared" si="52"/>
        <v>2.3012500000000002E-2</v>
      </c>
      <c r="P28" s="394">
        <f t="shared" si="44"/>
        <v>1.7173333333333336E-2</v>
      </c>
      <c r="Q28" s="394">
        <f t="shared" si="44"/>
        <v>0</v>
      </c>
      <c r="R28" s="394">
        <f t="shared" si="44"/>
        <v>4.6682486666666662E-2</v>
      </c>
      <c r="S28" s="394">
        <f t="shared" si="44"/>
        <v>6.6078999999999999E-2</v>
      </c>
      <c r="T28" s="394">
        <f t="shared" si="45"/>
        <v>0</v>
      </c>
      <c r="U28" s="394">
        <f t="shared" si="45"/>
        <v>0</v>
      </c>
      <c r="V28" s="394">
        <f t="shared" si="45"/>
        <v>1.6689949999999999E-2</v>
      </c>
      <c r="W28" s="394">
        <f t="shared" si="45"/>
        <v>1.6222666666666666E-2</v>
      </c>
      <c r="X28" s="394">
        <f t="shared" si="45"/>
        <v>1.7868077083333333E-2</v>
      </c>
      <c r="Y28" s="394">
        <f t="shared" si="46"/>
        <v>1.0893333333333335E-2</v>
      </c>
      <c r="Z28" s="394">
        <f t="shared" si="46"/>
        <v>2.6054208333333335E-2</v>
      </c>
      <c r="AA28" s="394">
        <f t="shared" si="46"/>
        <v>2.2499999999999999E-2</v>
      </c>
      <c r="AB28" s="394">
        <f t="shared" si="46"/>
        <v>2.1572999999999998E-2</v>
      </c>
      <c r="AC28" s="394">
        <f t="shared" si="46"/>
        <v>1.4957475E-2</v>
      </c>
      <c r="AD28" s="394">
        <f t="shared" si="46"/>
        <v>8.3173750000000001E-3</v>
      </c>
      <c r="AE28" s="394">
        <f t="shared" si="46"/>
        <v>0</v>
      </c>
      <c r="AF28" s="394">
        <f t="shared" si="47"/>
        <v>0.14417581248000003</v>
      </c>
      <c r="AG28" s="394">
        <f t="shared" si="47"/>
        <v>0.17964099400000003</v>
      </c>
      <c r="AH28" s="394">
        <f t="shared" si="47"/>
        <v>0</v>
      </c>
      <c r="AI28" s="394">
        <f t="shared" si="47"/>
        <v>7.3829999999999998E-3</v>
      </c>
      <c r="AJ28" s="394">
        <f t="shared" si="47"/>
        <v>2.35934E-2</v>
      </c>
      <c r="AK28" s="394">
        <f t="shared" si="47"/>
        <v>0</v>
      </c>
      <c r="AL28" s="394">
        <f t="shared" si="47"/>
        <v>1.6370249999999999E-2</v>
      </c>
      <c r="AM28" s="394">
        <f t="shared" si="47"/>
        <v>1.7325E-2</v>
      </c>
      <c r="AN28" s="394">
        <f t="shared" si="47"/>
        <v>3.58575E-2</v>
      </c>
      <c r="AO28" s="394">
        <f t="shared" si="47"/>
        <v>2.9956652833333333E-2</v>
      </c>
      <c r="AP28" s="394">
        <f t="shared" si="47"/>
        <v>0.120783925</v>
      </c>
      <c r="AQ28" s="394">
        <f t="shared" si="47"/>
        <v>0</v>
      </c>
      <c r="AR28" s="394">
        <f t="shared" si="53"/>
        <v>3.0843345000000001E-2</v>
      </c>
      <c r="AS28" s="394">
        <f t="shared" si="53"/>
        <v>1.5344999999999999E-2</v>
      </c>
      <c r="AT28" s="394">
        <f t="shared" si="53"/>
        <v>1.5897552083333336E-2</v>
      </c>
      <c r="AU28" s="394">
        <f t="shared" si="53"/>
        <v>3.2035358333333333E-2</v>
      </c>
      <c r="AV28" s="394">
        <f t="shared" si="53"/>
        <v>3.9146E-2</v>
      </c>
      <c r="AW28" s="394">
        <f t="shared" si="53"/>
        <v>3.8346328333333332E-2</v>
      </c>
      <c r="AX28" s="394">
        <f t="shared" si="53"/>
        <v>0.12209131071428568</v>
      </c>
      <c r="AY28" s="394">
        <f t="shared" si="53"/>
        <v>5.2265199999999998E-2</v>
      </c>
      <c r="AZ28" s="394">
        <f t="shared" si="48"/>
        <v>5.8454499999999993E-2</v>
      </c>
      <c r="BA28" s="394">
        <f t="shared" si="48"/>
        <v>9.5331866666666668E-2</v>
      </c>
      <c r="BB28" s="394">
        <f t="shared" si="48"/>
        <v>0.29424780672000006</v>
      </c>
      <c r="BC28" s="394">
        <f t="shared" si="48"/>
        <v>0.10487802857142857</v>
      </c>
      <c r="BD28" s="394">
        <f t="shared" si="48"/>
        <v>0.48362117529600002</v>
      </c>
      <c r="BE28" s="394">
        <f t="shared" si="49"/>
        <v>1.7476837499999998E-2</v>
      </c>
      <c r="BF28" s="394">
        <f t="shared" si="49"/>
        <v>0</v>
      </c>
      <c r="BG28" s="394">
        <f t="shared" si="49"/>
        <v>4.8322115384615373E-2</v>
      </c>
      <c r="BH28" s="394">
        <f t="shared" si="49"/>
        <v>7.1769650416666664E-2</v>
      </c>
      <c r="BI28" s="394">
        <f t="shared" si="49"/>
        <v>0</v>
      </c>
      <c r="BJ28" s="394">
        <f t="shared" si="49"/>
        <v>0</v>
      </c>
      <c r="BK28" s="394">
        <f t="shared" si="54"/>
        <v>3.5398916666666662E-2</v>
      </c>
      <c r="BL28" s="394">
        <f t="shared" si="54"/>
        <v>3.220416576E-2</v>
      </c>
      <c r="BM28" s="394">
        <f t="shared" si="54"/>
        <v>0.11155</v>
      </c>
      <c r="BN28" s="394">
        <f t="shared" si="54"/>
        <v>0.23805000000000001</v>
      </c>
      <c r="BO28" s="394">
        <f t="shared" si="54"/>
        <v>8.0074499999999993E-2</v>
      </c>
      <c r="BP28" s="394">
        <f t="shared" si="54"/>
        <v>9.4927947916666658E-2</v>
      </c>
      <c r="BQ28" s="394">
        <f t="shared" si="54"/>
        <v>0.10652916666666667</v>
      </c>
      <c r="BR28" s="394">
        <f t="shared" si="50"/>
        <v>9.0456924250000001E-2</v>
      </c>
      <c r="BS28" s="394">
        <f t="shared" si="50"/>
        <v>1.2937499999999999E-2</v>
      </c>
      <c r="BT28" s="394">
        <f t="shared" si="50"/>
        <v>7.0977999999999996E-3</v>
      </c>
      <c r="BU28" s="394">
        <f t="shared" si="50"/>
        <v>3.7260000000000001E-3</v>
      </c>
      <c r="BV28" s="394">
        <f t="shared" si="50"/>
        <v>0.11546257969645436</v>
      </c>
      <c r="BW28" s="394">
        <f t="shared" si="50"/>
        <v>5.0904063216335407E-2</v>
      </c>
      <c r="BX28" s="394">
        <f t="shared" si="50"/>
        <v>1.7861232808330268E-2</v>
      </c>
      <c r="BY28" s="394">
        <f t="shared" si="50"/>
        <v>6.6853413834725844E-2</v>
      </c>
      <c r="BZ28" s="394">
        <f t="shared" si="50"/>
        <v>1.9626493576421676E-2</v>
      </c>
      <c r="CA28" s="395">
        <f t="shared" si="29"/>
        <v>4.439739785111013</v>
      </c>
      <c r="CB28" s="396">
        <f t="shared" si="51"/>
        <v>0.2</v>
      </c>
      <c r="CC28" s="396">
        <f t="shared" si="30"/>
        <v>0.44397397851110132</v>
      </c>
      <c r="CD28" s="396">
        <f t="shared" si="31"/>
        <v>0.22083333333333335</v>
      </c>
      <c r="CE28" s="397">
        <f t="shared" si="32"/>
        <v>3.7749324732665785</v>
      </c>
      <c r="CF28" s="396">
        <f>'Other Income'!$B$20/12</f>
        <v>1.0929316444444444</v>
      </c>
      <c r="CG28" s="398">
        <f t="shared" si="33"/>
        <v>5.0678641177110233</v>
      </c>
      <c r="CH28" s="395">
        <f t="shared" si="34"/>
        <v>4.1690320019787457</v>
      </c>
      <c r="CI28" s="396">
        <f t="shared" si="35"/>
        <v>0.2</v>
      </c>
      <c r="CJ28" s="396">
        <f t="shared" si="36"/>
        <v>0.41690320019787458</v>
      </c>
      <c r="CK28" s="396">
        <f t="shared" si="37"/>
        <v>0.22083333333333335</v>
      </c>
      <c r="CL28" s="397">
        <f t="shared" si="38"/>
        <v>3.5312954684475377</v>
      </c>
      <c r="CM28" s="399">
        <f t="shared" si="39"/>
        <v>4.8242271128919825</v>
      </c>
    </row>
    <row r="29" spans="1:91" s="159" customFormat="1" x14ac:dyDescent="0.25">
      <c r="B29" s="257">
        <f t="shared" si="40"/>
        <v>9</v>
      </c>
      <c r="C29" s="255">
        <f t="shared" si="41"/>
        <v>45565</v>
      </c>
      <c r="D29" s="214">
        <f t="shared" si="42"/>
        <v>0.41864606515200004</v>
      </c>
      <c r="E29" s="214">
        <f t="shared" si="42"/>
        <v>0.16490137883333331</v>
      </c>
      <c r="F29" s="214">
        <f t="shared" si="42"/>
        <v>0.14001571999999998</v>
      </c>
      <c r="G29" s="214">
        <f t="shared" si="42"/>
        <v>9.9000000000000008E-3</v>
      </c>
      <c r="H29" s="394">
        <f t="shared" si="43"/>
        <v>1.8944812499999998E-2</v>
      </c>
      <c r="I29" s="394">
        <f t="shared" si="43"/>
        <v>3.2440924999999995E-2</v>
      </c>
      <c r="J29" s="394">
        <f t="shared" si="43"/>
        <v>4.3807499999999999E-2</v>
      </c>
      <c r="K29" s="394">
        <f t="shared" si="43"/>
        <v>4.5347499999999999E-2</v>
      </c>
      <c r="L29" s="394">
        <f t="shared" si="52"/>
        <v>2.4843162499999995E-2</v>
      </c>
      <c r="M29" s="394">
        <f t="shared" si="52"/>
        <v>2.9253124999999994E-2</v>
      </c>
      <c r="N29" s="394">
        <f t="shared" si="52"/>
        <v>2.4796876983749994E-2</v>
      </c>
      <c r="O29" s="394">
        <f t="shared" si="52"/>
        <v>2.3012500000000002E-2</v>
      </c>
      <c r="P29" s="394">
        <f t="shared" si="44"/>
        <v>1.7173333333333336E-2</v>
      </c>
      <c r="Q29" s="394">
        <f t="shared" si="44"/>
        <v>0</v>
      </c>
      <c r="R29" s="394">
        <f t="shared" si="44"/>
        <v>4.6682486666666662E-2</v>
      </c>
      <c r="S29" s="394">
        <f t="shared" si="44"/>
        <v>6.6078999999999999E-2</v>
      </c>
      <c r="T29" s="394">
        <f t="shared" si="45"/>
        <v>0</v>
      </c>
      <c r="U29" s="394">
        <f t="shared" si="45"/>
        <v>0</v>
      </c>
      <c r="V29" s="394">
        <f t="shared" si="45"/>
        <v>1.6689949999999999E-2</v>
      </c>
      <c r="W29" s="394">
        <f t="shared" si="45"/>
        <v>1.6222666666666666E-2</v>
      </c>
      <c r="X29" s="394">
        <f t="shared" si="45"/>
        <v>1.7868077083333333E-2</v>
      </c>
      <c r="Y29" s="394">
        <f t="shared" si="46"/>
        <v>1.0893333333333335E-2</v>
      </c>
      <c r="Z29" s="394">
        <f t="shared" si="46"/>
        <v>2.6054208333333335E-2</v>
      </c>
      <c r="AA29" s="394">
        <f t="shared" si="46"/>
        <v>2.2499999999999999E-2</v>
      </c>
      <c r="AB29" s="394">
        <f t="shared" si="46"/>
        <v>2.1572999999999998E-2</v>
      </c>
      <c r="AC29" s="394">
        <f t="shared" si="46"/>
        <v>1.4957475E-2</v>
      </c>
      <c r="AD29" s="394">
        <f t="shared" si="46"/>
        <v>8.3173750000000001E-3</v>
      </c>
      <c r="AE29" s="394">
        <f t="shared" si="46"/>
        <v>0</v>
      </c>
      <c r="AF29" s="394">
        <f t="shared" si="47"/>
        <v>0.14417581248000003</v>
      </c>
      <c r="AG29" s="394">
        <f t="shared" si="47"/>
        <v>0.17964099400000003</v>
      </c>
      <c r="AH29" s="394">
        <f t="shared" si="47"/>
        <v>0</v>
      </c>
      <c r="AI29" s="394">
        <f t="shared" si="47"/>
        <v>7.3829999999999998E-3</v>
      </c>
      <c r="AJ29" s="394">
        <f t="shared" si="47"/>
        <v>2.35934E-2</v>
      </c>
      <c r="AK29" s="394">
        <f t="shared" si="47"/>
        <v>0</v>
      </c>
      <c r="AL29" s="394">
        <f t="shared" si="47"/>
        <v>1.6370249999999999E-2</v>
      </c>
      <c r="AM29" s="394">
        <f t="shared" si="47"/>
        <v>1.7325E-2</v>
      </c>
      <c r="AN29" s="394">
        <f t="shared" si="47"/>
        <v>3.58575E-2</v>
      </c>
      <c r="AO29" s="394">
        <f t="shared" si="47"/>
        <v>2.9956652833333333E-2</v>
      </c>
      <c r="AP29" s="394">
        <f t="shared" si="47"/>
        <v>0.120783925</v>
      </c>
      <c r="AQ29" s="394">
        <f t="shared" si="47"/>
        <v>0</v>
      </c>
      <c r="AR29" s="394">
        <f t="shared" si="53"/>
        <v>3.0843345000000001E-2</v>
      </c>
      <c r="AS29" s="394">
        <f t="shared" si="53"/>
        <v>1.5344999999999999E-2</v>
      </c>
      <c r="AT29" s="394">
        <f t="shared" si="53"/>
        <v>1.5897552083333336E-2</v>
      </c>
      <c r="AU29" s="394">
        <f t="shared" si="53"/>
        <v>3.2035358333333333E-2</v>
      </c>
      <c r="AV29" s="394">
        <f t="shared" si="53"/>
        <v>3.9146E-2</v>
      </c>
      <c r="AW29" s="394">
        <f t="shared" si="53"/>
        <v>3.8346328333333332E-2</v>
      </c>
      <c r="AX29" s="394">
        <f t="shared" si="53"/>
        <v>0.12209131071428568</v>
      </c>
      <c r="AY29" s="394">
        <f t="shared" si="53"/>
        <v>5.2265199999999998E-2</v>
      </c>
      <c r="AZ29" s="394">
        <f t="shared" si="48"/>
        <v>5.8454499999999993E-2</v>
      </c>
      <c r="BA29" s="394">
        <f t="shared" si="48"/>
        <v>9.5331866666666668E-2</v>
      </c>
      <c r="BB29" s="394">
        <f t="shared" si="48"/>
        <v>0.29424780672000006</v>
      </c>
      <c r="BC29" s="394">
        <f t="shared" si="48"/>
        <v>0.10487802857142857</v>
      </c>
      <c r="BD29" s="394">
        <f t="shared" si="48"/>
        <v>0.48362117529600002</v>
      </c>
      <c r="BE29" s="394">
        <f t="shared" si="49"/>
        <v>1.7476837499999998E-2</v>
      </c>
      <c r="BF29" s="394">
        <f t="shared" si="49"/>
        <v>0</v>
      </c>
      <c r="BG29" s="394">
        <f t="shared" si="49"/>
        <v>4.8322115384615373E-2</v>
      </c>
      <c r="BH29" s="394">
        <f t="shared" si="49"/>
        <v>7.1769650416666664E-2</v>
      </c>
      <c r="BI29" s="394">
        <f t="shared" si="49"/>
        <v>0</v>
      </c>
      <c r="BJ29" s="394">
        <f t="shared" si="49"/>
        <v>0</v>
      </c>
      <c r="BK29" s="394">
        <f t="shared" si="54"/>
        <v>3.5398916666666662E-2</v>
      </c>
      <c r="BL29" s="394">
        <f t="shared" si="54"/>
        <v>3.220416576E-2</v>
      </c>
      <c r="BM29" s="394">
        <f t="shared" si="54"/>
        <v>0.11155</v>
      </c>
      <c r="BN29" s="394">
        <f t="shared" si="54"/>
        <v>0.23805000000000001</v>
      </c>
      <c r="BO29" s="394">
        <f t="shared" si="54"/>
        <v>8.0074499999999993E-2</v>
      </c>
      <c r="BP29" s="394">
        <f t="shared" si="54"/>
        <v>9.4927947916666658E-2</v>
      </c>
      <c r="BQ29" s="394">
        <f t="shared" si="54"/>
        <v>0.10652916666666667</v>
      </c>
      <c r="BR29" s="394">
        <f t="shared" si="50"/>
        <v>9.0456924250000001E-2</v>
      </c>
      <c r="BS29" s="394">
        <f t="shared" si="50"/>
        <v>1.2937499999999999E-2</v>
      </c>
      <c r="BT29" s="394">
        <f t="shared" si="50"/>
        <v>7.0977999999999996E-3</v>
      </c>
      <c r="BU29" s="394">
        <f t="shared" si="50"/>
        <v>3.7260000000000001E-3</v>
      </c>
      <c r="BV29" s="394">
        <f t="shared" si="50"/>
        <v>0.11546257969645436</v>
      </c>
      <c r="BW29" s="394">
        <f t="shared" si="50"/>
        <v>5.0904063216335407E-2</v>
      </c>
      <c r="BX29" s="394">
        <f t="shared" si="50"/>
        <v>1.7861232808330268E-2</v>
      </c>
      <c r="BY29" s="394">
        <f t="shared" si="50"/>
        <v>6.6853413834725844E-2</v>
      </c>
      <c r="BZ29" s="394">
        <f t="shared" si="50"/>
        <v>1.9626493576421676E-2</v>
      </c>
      <c r="CA29" s="395">
        <f t="shared" si="29"/>
        <v>4.439739785111013</v>
      </c>
      <c r="CB29" s="396">
        <f t="shared" si="51"/>
        <v>0.2</v>
      </c>
      <c r="CC29" s="396">
        <f t="shared" si="30"/>
        <v>0.44397397851110132</v>
      </c>
      <c r="CD29" s="396">
        <f t="shared" si="31"/>
        <v>0.22083333333333335</v>
      </c>
      <c r="CE29" s="397">
        <f t="shared" si="32"/>
        <v>3.7749324732665785</v>
      </c>
      <c r="CF29" s="396">
        <f>'Other Income'!$B$20/12</f>
        <v>1.0929316444444444</v>
      </c>
      <c r="CG29" s="398">
        <f t="shared" si="33"/>
        <v>5.0678641177110233</v>
      </c>
      <c r="CH29" s="395">
        <f t="shared" si="34"/>
        <v>4.1690320019787457</v>
      </c>
      <c r="CI29" s="396">
        <f t="shared" si="35"/>
        <v>0.2</v>
      </c>
      <c r="CJ29" s="396">
        <f t="shared" si="36"/>
        <v>0.41690320019787458</v>
      </c>
      <c r="CK29" s="396">
        <f t="shared" si="37"/>
        <v>0.22083333333333335</v>
      </c>
      <c r="CL29" s="397">
        <f t="shared" si="38"/>
        <v>3.5312954684475377</v>
      </c>
      <c r="CM29" s="399">
        <f t="shared" si="39"/>
        <v>4.8242271128919825</v>
      </c>
    </row>
    <row r="30" spans="1:91" s="159" customFormat="1" x14ac:dyDescent="0.25">
      <c r="B30" s="257">
        <f t="shared" si="40"/>
        <v>10</v>
      </c>
      <c r="C30" s="255">
        <f t="shared" si="41"/>
        <v>45596</v>
      </c>
      <c r="D30" s="214">
        <f t="shared" si="42"/>
        <v>0.41864606515200004</v>
      </c>
      <c r="E30" s="214">
        <f t="shared" si="42"/>
        <v>0.16490137883333331</v>
      </c>
      <c r="F30" s="214">
        <f t="shared" si="42"/>
        <v>0.14001571999999998</v>
      </c>
      <c r="G30" s="214">
        <f t="shared" si="42"/>
        <v>9.9000000000000008E-3</v>
      </c>
      <c r="H30" s="394">
        <f t="shared" si="43"/>
        <v>1.8944812499999998E-2</v>
      </c>
      <c r="I30" s="394">
        <f t="shared" si="43"/>
        <v>3.2440924999999995E-2</v>
      </c>
      <c r="J30" s="394">
        <f t="shared" si="43"/>
        <v>4.3807499999999999E-2</v>
      </c>
      <c r="K30" s="394">
        <f t="shared" si="43"/>
        <v>4.5347499999999999E-2</v>
      </c>
      <c r="L30" s="394">
        <f t="shared" si="52"/>
        <v>2.4843162499999995E-2</v>
      </c>
      <c r="M30" s="394">
        <f t="shared" si="52"/>
        <v>2.9253124999999994E-2</v>
      </c>
      <c r="N30" s="394">
        <f t="shared" si="52"/>
        <v>2.4796876983749994E-2</v>
      </c>
      <c r="O30" s="394">
        <f t="shared" si="52"/>
        <v>2.3012500000000002E-2</v>
      </c>
      <c r="P30" s="394">
        <f t="shared" si="44"/>
        <v>1.7173333333333336E-2</v>
      </c>
      <c r="Q30" s="394">
        <f t="shared" si="44"/>
        <v>0</v>
      </c>
      <c r="R30" s="394">
        <f t="shared" si="44"/>
        <v>4.6682486666666662E-2</v>
      </c>
      <c r="S30" s="394">
        <f t="shared" si="44"/>
        <v>6.6078999999999999E-2</v>
      </c>
      <c r="T30" s="394">
        <f t="shared" si="45"/>
        <v>0</v>
      </c>
      <c r="U30" s="394">
        <f t="shared" si="45"/>
        <v>0</v>
      </c>
      <c r="V30" s="394">
        <f t="shared" si="45"/>
        <v>1.6689949999999999E-2</v>
      </c>
      <c r="W30" s="394">
        <f t="shared" si="45"/>
        <v>1.6222666666666666E-2</v>
      </c>
      <c r="X30" s="394">
        <f t="shared" si="45"/>
        <v>1.7868077083333333E-2</v>
      </c>
      <c r="Y30" s="394">
        <f t="shared" si="46"/>
        <v>1.0893333333333335E-2</v>
      </c>
      <c r="Z30" s="394">
        <f t="shared" si="46"/>
        <v>2.6054208333333335E-2</v>
      </c>
      <c r="AA30" s="394">
        <f t="shared" si="46"/>
        <v>2.2499999999999999E-2</v>
      </c>
      <c r="AB30" s="394">
        <f t="shared" si="46"/>
        <v>2.1572999999999998E-2</v>
      </c>
      <c r="AC30" s="394">
        <f t="shared" si="46"/>
        <v>1.4957475E-2</v>
      </c>
      <c r="AD30" s="394">
        <f t="shared" si="46"/>
        <v>8.3173750000000001E-3</v>
      </c>
      <c r="AE30" s="394">
        <f t="shared" si="46"/>
        <v>0</v>
      </c>
      <c r="AF30" s="394">
        <f t="shared" si="47"/>
        <v>0.14417581248000003</v>
      </c>
      <c r="AG30" s="394">
        <f t="shared" si="47"/>
        <v>0.17964099400000003</v>
      </c>
      <c r="AH30" s="394">
        <f t="shared" si="47"/>
        <v>0</v>
      </c>
      <c r="AI30" s="394">
        <f t="shared" si="47"/>
        <v>7.3829999999999998E-3</v>
      </c>
      <c r="AJ30" s="394">
        <f t="shared" si="47"/>
        <v>2.35934E-2</v>
      </c>
      <c r="AK30" s="394">
        <f t="shared" si="47"/>
        <v>0</v>
      </c>
      <c r="AL30" s="394">
        <f t="shared" si="47"/>
        <v>1.6370249999999999E-2</v>
      </c>
      <c r="AM30" s="394">
        <f t="shared" si="47"/>
        <v>1.7325E-2</v>
      </c>
      <c r="AN30" s="394">
        <f t="shared" si="47"/>
        <v>3.58575E-2</v>
      </c>
      <c r="AO30" s="394">
        <f t="shared" si="47"/>
        <v>2.9956652833333333E-2</v>
      </c>
      <c r="AP30" s="394">
        <f t="shared" si="47"/>
        <v>0.120783925</v>
      </c>
      <c r="AQ30" s="394">
        <f t="shared" si="47"/>
        <v>0</v>
      </c>
      <c r="AR30" s="394">
        <f t="shared" si="53"/>
        <v>3.0843345000000001E-2</v>
      </c>
      <c r="AS30" s="394">
        <f t="shared" si="53"/>
        <v>1.5344999999999999E-2</v>
      </c>
      <c r="AT30" s="394">
        <f t="shared" si="53"/>
        <v>1.5897552083333336E-2</v>
      </c>
      <c r="AU30" s="394">
        <f t="shared" si="53"/>
        <v>3.2035358333333333E-2</v>
      </c>
      <c r="AV30" s="394">
        <f t="shared" si="53"/>
        <v>3.9146E-2</v>
      </c>
      <c r="AW30" s="394">
        <f t="shared" si="53"/>
        <v>3.8346328333333332E-2</v>
      </c>
      <c r="AX30" s="394">
        <f t="shared" si="53"/>
        <v>0.12209131071428568</v>
      </c>
      <c r="AY30" s="394">
        <f t="shared" si="53"/>
        <v>5.2265199999999998E-2</v>
      </c>
      <c r="AZ30" s="394">
        <f t="shared" si="48"/>
        <v>5.8454499999999993E-2</v>
      </c>
      <c r="BA30" s="394">
        <f t="shared" si="48"/>
        <v>9.5331866666666668E-2</v>
      </c>
      <c r="BB30" s="394">
        <f t="shared" si="48"/>
        <v>0.29424780672000006</v>
      </c>
      <c r="BC30" s="394">
        <f t="shared" si="48"/>
        <v>0.10487802857142857</v>
      </c>
      <c r="BD30" s="394">
        <f t="shared" si="48"/>
        <v>0.48362117529600002</v>
      </c>
      <c r="BE30" s="394">
        <f t="shared" si="49"/>
        <v>1.7476837499999998E-2</v>
      </c>
      <c r="BF30" s="394">
        <f t="shared" si="49"/>
        <v>0</v>
      </c>
      <c r="BG30" s="394">
        <f t="shared" si="49"/>
        <v>4.8322115384615373E-2</v>
      </c>
      <c r="BH30" s="394">
        <f t="shared" si="49"/>
        <v>7.1769650416666664E-2</v>
      </c>
      <c r="BI30" s="394">
        <f t="shared" si="49"/>
        <v>0</v>
      </c>
      <c r="BJ30" s="394">
        <f t="shared" si="49"/>
        <v>0</v>
      </c>
      <c r="BK30" s="394">
        <f t="shared" si="54"/>
        <v>3.5398916666666662E-2</v>
      </c>
      <c r="BL30" s="394">
        <f t="shared" si="54"/>
        <v>3.220416576E-2</v>
      </c>
      <c r="BM30" s="394">
        <f t="shared" si="54"/>
        <v>0.11155</v>
      </c>
      <c r="BN30" s="394">
        <f t="shared" si="54"/>
        <v>0.23805000000000001</v>
      </c>
      <c r="BO30" s="394">
        <f t="shared" si="54"/>
        <v>8.0074499999999993E-2</v>
      </c>
      <c r="BP30" s="394">
        <f t="shared" si="54"/>
        <v>9.4927947916666658E-2</v>
      </c>
      <c r="BQ30" s="394">
        <f t="shared" si="54"/>
        <v>0.10652916666666667</v>
      </c>
      <c r="BR30" s="394">
        <f t="shared" si="50"/>
        <v>9.0456924250000001E-2</v>
      </c>
      <c r="BS30" s="394">
        <f t="shared" si="50"/>
        <v>1.2937499999999999E-2</v>
      </c>
      <c r="BT30" s="394">
        <f t="shared" si="50"/>
        <v>7.0977999999999996E-3</v>
      </c>
      <c r="BU30" s="394">
        <f t="shared" si="50"/>
        <v>3.7260000000000001E-3</v>
      </c>
      <c r="BV30" s="394">
        <f t="shared" si="50"/>
        <v>0.11546257969645436</v>
      </c>
      <c r="BW30" s="394">
        <f t="shared" si="50"/>
        <v>5.0904063216335407E-2</v>
      </c>
      <c r="BX30" s="394">
        <f t="shared" si="50"/>
        <v>1.7861232808330268E-2</v>
      </c>
      <c r="BY30" s="394">
        <f t="shared" si="50"/>
        <v>6.6853413834725844E-2</v>
      </c>
      <c r="BZ30" s="394">
        <f t="shared" si="50"/>
        <v>1.9626493576421676E-2</v>
      </c>
      <c r="CA30" s="395">
        <f t="shared" si="29"/>
        <v>4.439739785111013</v>
      </c>
      <c r="CB30" s="396">
        <f t="shared" si="51"/>
        <v>0.2</v>
      </c>
      <c r="CC30" s="396">
        <f t="shared" si="30"/>
        <v>0.44397397851110132</v>
      </c>
      <c r="CD30" s="396">
        <f t="shared" si="31"/>
        <v>0.22083333333333335</v>
      </c>
      <c r="CE30" s="397">
        <f t="shared" si="32"/>
        <v>3.7749324732665785</v>
      </c>
      <c r="CF30" s="396">
        <f>'Other Income'!$B$20/12</f>
        <v>1.0929316444444444</v>
      </c>
      <c r="CG30" s="398">
        <f t="shared" si="33"/>
        <v>5.0678641177110233</v>
      </c>
      <c r="CH30" s="395">
        <f t="shared" si="34"/>
        <v>4.1690320019787457</v>
      </c>
      <c r="CI30" s="396">
        <f t="shared" si="35"/>
        <v>0.2</v>
      </c>
      <c r="CJ30" s="396">
        <f t="shared" si="36"/>
        <v>0.41690320019787458</v>
      </c>
      <c r="CK30" s="396">
        <f t="shared" si="37"/>
        <v>0.22083333333333335</v>
      </c>
      <c r="CL30" s="397">
        <f t="shared" si="38"/>
        <v>3.5312954684475377</v>
      </c>
      <c r="CM30" s="399">
        <f t="shared" si="39"/>
        <v>4.8242271128919825</v>
      </c>
    </row>
    <row r="31" spans="1:91" s="159" customFormat="1" x14ac:dyDescent="0.25">
      <c r="B31" s="257">
        <f t="shared" si="40"/>
        <v>11</v>
      </c>
      <c r="C31" s="255">
        <f t="shared" si="41"/>
        <v>45626</v>
      </c>
      <c r="D31" s="214">
        <f t="shared" si="42"/>
        <v>0.41864606515200004</v>
      </c>
      <c r="E31" s="214">
        <f t="shared" si="42"/>
        <v>0.16490137883333331</v>
      </c>
      <c r="F31" s="214">
        <f t="shared" si="42"/>
        <v>0.14001571999999998</v>
      </c>
      <c r="G31" s="214">
        <f t="shared" si="42"/>
        <v>9.9000000000000008E-3</v>
      </c>
      <c r="H31" s="394">
        <f t="shared" si="43"/>
        <v>1.8944812499999998E-2</v>
      </c>
      <c r="I31" s="394">
        <f t="shared" si="43"/>
        <v>3.2440924999999995E-2</v>
      </c>
      <c r="J31" s="394">
        <f t="shared" si="43"/>
        <v>4.3807499999999999E-2</v>
      </c>
      <c r="K31" s="394">
        <f t="shared" si="43"/>
        <v>4.5347499999999999E-2</v>
      </c>
      <c r="L31" s="394">
        <f t="shared" si="52"/>
        <v>2.4843162499999995E-2</v>
      </c>
      <c r="M31" s="394">
        <f t="shared" si="52"/>
        <v>2.9253124999999994E-2</v>
      </c>
      <c r="N31" s="394">
        <f t="shared" si="52"/>
        <v>2.4796876983749994E-2</v>
      </c>
      <c r="O31" s="394">
        <f t="shared" si="52"/>
        <v>2.3012500000000002E-2</v>
      </c>
      <c r="P31" s="394">
        <f t="shared" si="44"/>
        <v>1.7173333333333336E-2</v>
      </c>
      <c r="Q31" s="394">
        <f t="shared" si="44"/>
        <v>0</v>
      </c>
      <c r="R31" s="394">
        <f t="shared" si="44"/>
        <v>4.6682486666666662E-2</v>
      </c>
      <c r="S31" s="394">
        <f t="shared" si="44"/>
        <v>6.6078999999999999E-2</v>
      </c>
      <c r="T31" s="394">
        <f t="shared" si="45"/>
        <v>0</v>
      </c>
      <c r="U31" s="394">
        <f t="shared" si="45"/>
        <v>0</v>
      </c>
      <c r="V31" s="394">
        <f t="shared" si="45"/>
        <v>1.6689949999999999E-2</v>
      </c>
      <c r="W31" s="394">
        <f t="shared" si="45"/>
        <v>1.6222666666666666E-2</v>
      </c>
      <c r="X31" s="394">
        <f t="shared" si="45"/>
        <v>1.7868077083333333E-2</v>
      </c>
      <c r="Y31" s="394">
        <f t="shared" si="46"/>
        <v>1.0893333333333335E-2</v>
      </c>
      <c r="Z31" s="394">
        <f t="shared" si="46"/>
        <v>2.6054208333333335E-2</v>
      </c>
      <c r="AA31" s="394">
        <f t="shared" si="46"/>
        <v>2.2499999999999999E-2</v>
      </c>
      <c r="AB31" s="394">
        <f t="shared" si="46"/>
        <v>2.1572999999999998E-2</v>
      </c>
      <c r="AC31" s="394">
        <f t="shared" si="46"/>
        <v>1.4957475E-2</v>
      </c>
      <c r="AD31" s="394">
        <f t="shared" si="46"/>
        <v>8.3173750000000001E-3</v>
      </c>
      <c r="AE31" s="394">
        <f t="shared" si="46"/>
        <v>0</v>
      </c>
      <c r="AF31" s="394">
        <f t="shared" si="47"/>
        <v>0.14417581248000003</v>
      </c>
      <c r="AG31" s="394">
        <f t="shared" si="47"/>
        <v>0.17964099400000003</v>
      </c>
      <c r="AH31" s="394">
        <f t="shared" si="47"/>
        <v>0</v>
      </c>
      <c r="AI31" s="394">
        <f t="shared" si="47"/>
        <v>7.3829999999999998E-3</v>
      </c>
      <c r="AJ31" s="394">
        <f t="shared" si="47"/>
        <v>2.35934E-2</v>
      </c>
      <c r="AK31" s="394">
        <f t="shared" si="47"/>
        <v>0</v>
      </c>
      <c r="AL31" s="394">
        <f t="shared" si="47"/>
        <v>1.6370249999999999E-2</v>
      </c>
      <c r="AM31" s="394">
        <f t="shared" si="47"/>
        <v>1.7325E-2</v>
      </c>
      <c r="AN31" s="394">
        <f t="shared" si="47"/>
        <v>3.58575E-2</v>
      </c>
      <c r="AO31" s="394">
        <f t="shared" si="47"/>
        <v>2.9956652833333333E-2</v>
      </c>
      <c r="AP31" s="394">
        <f t="shared" si="47"/>
        <v>0.120783925</v>
      </c>
      <c r="AQ31" s="394">
        <f t="shared" si="47"/>
        <v>0</v>
      </c>
      <c r="AR31" s="394">
        <f t="shared" si="53"/>
        <v>3.0843345000000001E-2</v>
      </c>
      <c r="AS31" s="394">
        <f t="shared" si="53"/>
        <v>1.5344999999999999E-2</v>
      </c>
      <c r="AT31" s="394">
        <f t="shared" si="53"/>
        <v>1.5897552083333336E-2</v>
      </c>
      <c r="AU31" s="394">
        <f t="shared" si="53"/>
        <v>3.2035358333333333E-2</v>
      </c>
      <c r="AV31" s="394">
        <f t="shared" si="53"/>
        <v>3.9146E-2</v>
      </c>
      <c r="AW31" s="394">
        <f t="shared" si="53"/>
        <v>3.8346328333333332E-2</v>
      </c>
      <c r="AX31" s="394">
        <f t="shared" si="53"/>
        <v>0.12209131071428568</v>
      </c>
      <c r="AY31" s="394">
        <f t="shared" si="53"/>
        <v>5.2265199999999998E-2</v>
      </c>
      <c r="AZ31" s="394">
        <f t="shared" si="48"/>
        <v>5.8454499999999993E-2</v>
      </c>
      <c r="BA31" s="394">
        <f t="shared" si="48"/>
        <v>9.5331866666666668E-2</v>
      </c>
      <c r="BB31" s="394">
        <f t="shared" si="48"/>
        <v>0.29424780672000006</v>
      </c>
      <c r="BC31" s="394">
        <f t="shared" si="48"/>
        <v>0.10487802857142857</v>
      </c>
      <c r="BD31" s="394">
        <f t="shared" si="48"/>
        <v>0.48362117529600002</v>
      </c>
      <c r="BE31" s="394">
        <f t="shared" si="49"/>
        <v>1.7476837499999998E-2</v>
      </c>
      <c r="BF31" s="394">
        <f t="shared" si="49"/>
        <v>0</v>
      </c>
      <c r="BG31" s="394">
        <f t="shared" si="49"/>
        <v>4.8322115384615373E-2</v>
      </c>
      <c r="BH31" s="394">
        <f t="shared" si="49"/>
        <v>7.1769650416666664E-2</v>
      </c>
      <c r="BI31" s="394">
        <f t="shared" si="49"/>
        <v>0</v>
      </c>
      <c r="BJ31" s="394">
        <f t="shared" si="49"/>
        <v>0</v>
      </c>
      <c r="BK31" s="394">
        <f t="shared" si="54"/>
        <v>3.5398916666666662E-2</v>
      </c>
      <c r="BL31" s="394">
        <f t="shared" si="54"/>
        <v>3.220416576E-2</v>
      </c>
      <c r="BM31" s="394">
        <f t="shared" si="54"/>
        <v>0.11155</v>
      </c>
      <c r="BN31" s="394">
        <f t="shared" si="54"/>
        <v>0.23805000000000001</v>
      </c>
      <c r="BO31" s="394">
        <f t="shared" si="54"/>
        <v>8.0074499999999993E-2</v>
      </c>
      <c r="BP31" s="394">
        <f t="shared" si="54"/>
        <v>9.4927947916666658E-2</v>
      </c>
      <c r="BQ31" s="394">
        <f t="shared" si="54"/>
        <v>0.10652916666666667</v>
      </c>
      <c r="BR31" s="394">
        <f t="shared" si="50"/>
        <v>9.0456924250000001E-2</v>
      </c>
      <c r="BS31" s="394">
        <f t="shared" si="50"/>
        <v>1.2937499999999999E-2</v>
      </c>
      <c r="BT31" s="394">
        <f t="shared" si="50"/>
        <v>7.0977999999999996E-3</v>
      </c>
      <c r="BU31" s="394">
        <f t="shared" si="50"/>
        <v>3.7260000000000001E-3</v>
      </c>
      <c r="BV31" s="394">
        <f t="shared" si="50"/>
        <v>0.11546257969645436</v>
      </c>
      <c r="BW31" s="394">
        <f t="shared" si="50"/>
        <v>5.0904063216335407E-2</v>
      </c>
      <c r="BX31" s="394">
        <f t="shared" si="50"/>
        <v>1.7861232808330268E-2</v>
      </c>
      <c r="BY31" s="394">
        <f t="shared" si="50"/>
        <v>6.6853413834725844E-2</v>
      </c>
      <c r="BZ31" s="394">
        <f t="shared" si="50"/>
        <v>1.9626493576421676E-2</v>
      </c>
      <c r="CA31" s="395">
        <f t="shared" si="29"/>
        <v>4.439739785111013</v>
      </c>
      <c r="CB31" s="396">
        <f t="shared" si="51"/>
        <v>0.2</v>
      </c>
      <c r="CC31" s="396">
        <f t="shared" si="30"/>
        <v>0.44397397851110132</v>
      </c>
      <c r="CD31" s="396">
        <f t="shared" si="31"/>
        <v>0.22083333333333335</v>
      </c>
      <c r="CE31" s="397">
        <f t="shared" si="32"/>
        <v>3.7749324732665785</v>
      </c>
      <c r="CF31" s="396">
        <f>'Other Income'!$B$20/12</f>
        <v>1.0929316444444444</v>
      </c>
      <c r="CG31" s="398">
        <f t="shared" si="33"/>
        <v>5.0678641177110233</v>
      </c>
      <c r="CH31" s="395">
        <f t="shared" si="34"/>
        <v>4.1690320019787457</v>
      </c>
      <c r="CI31" s="396">
        <f t="shared" si="35"/>
        <v>0.2</v>
      </c>
      <c r="CJ31" s="396">
        <f t="shared" si="36"/>
        <v>0.41690320019787458</v>
      </c>
      <c r="CK31" s="396">
        <f t="shared" si="37"/>
        <v>0.22083333333333335</v>
      </c>
      <c r="CL31" s="397">
        <f t="shared" si="38"/>
        <v>3.5312954684475377</v>
      </c>
      <c r="CM31" s="399">
        <f t="shared" si="39"/>
        <v>4.8242271128919825</v>
      </c>
    </row>
    <row r="32" spans="1:91" s="159" customFormat="1" x14ac:dyDescent="0.25">
      <c r="B32" s="257">
        <f t="shared" si="40"/>
        <v>12</v>
      </c>
      <c r="C32" s="255">
        <f t="shared" si="41"/>
        <v>45657</v>
      </c>
      <c r="D32" s="214">
        <f t="shared" si="42"/>
        <v>0.41864606515200004</v>
      </c>
      <c r="E32" s="214">
        <f t="shared" si="42"/>
        <v>0.16490137883333331</v>
      </c>
      <c r="F32" s="214">
        <f t="shared" si="42"/>
        <v>0.14001571999999998</v>
      </c>
      <c r="G32" s="214">
        <f t="shared" si="42"/>
        <v>9.9000000000000008E-3</v>
      </c>
      <c r="H32" s="394">
        <f t="shared" si="43"/>
        <v>1.8944812499999998E-2</v>
      </c>
      <c r="I32" s="394">
        <f t="shared" si="43"/>
        <v>3.2440924999999995E-2</v>
      </c>
      <c r="J32" s="394">
        <f t="shared" si="43"/>
        <v>4.3807499999999999E-2</v>
      </c>
      <c r="K32" s="394">
        <f t="shared" si="43"/>
        <v>4.5347499999999999E-2</v>
      </c>
      <c r="L32" s="394">
        <f t="shared" si="52"/>
        <v>2.4843162499999995E-2</v>
      </c>
      <c r="M32" s="394">
        <f t="shared" si="52"/>
        <v>2.9253124999999994E-2</v>
      </c>
      <c r="N32" s="394">
        <f t="shared" si="52"/>
        <v>2.4796876983749994E-2</v>
      </c>
      <c r="O32" s="394">
        <f t="shared" si="52"/>
        <v>2.3012500000000002E-2</v>
      </c>
      <c r="P32" s="394">
        <f t="shared" si="44"/>
        <v>1.7173333333333336E-2</v>
      </c>
      <c r="Q32" s="394">
        <f t="shared" si="44"/>
        <v>0</v>
      </c>
      <c r="R32" s="394">
        <f t="shared" si="44"/>
        <v>4.6682486666666662E-2</v>
      </c>
      <c r="S32" s="394">
        <f t="shared" si="44"/>
        <v>6.6078999999999999E-2</v>
      </c>
      <c r="T32" s="394">
        <f t="shared" si="45"/>
        <v>0</v>
      </c>
      <c r="U32" s="394">
        <f t="shared" si="45"/>
        <v>0</v>
      </c>
      <c r="V32" s="394">
        <f t="shared" si="45"/>
        <v>1.6689949999999999E-2</v>
      </c>
      <c r="W32" s="394">
        <f t="shared" si="45"/>
        <v>1.6222666666666666E-2</v>
      </c>
      <c r="X32" s="394">
        <f t="shared" si="45"/>
        <v>1.7868077083333333E-2</v>
      </c>
      <c r="Y32" s="394">
        <f t="shared" si="46"/>
        <v>1.0893333333333335E-2</v>
      </c>
      <c r="Z32" s="394">
        <f t="shared" si="46"/>
        <v>2.6054208333333335E-2</v>
      </c>
      <c r="AA32" s="394">
        <f t="shared" si="46"/>
        <v>2.2499999999999999E-2</v>
      </c>
      <c r="AB32" s="394">
        <f t="shared" si="46"/>
        <v>2.1572999999999998E-2</v>
      </c>
      <c r="AC32" s="394">
        <f t="shared" si="46"/>
        <v>1.4957475E-2</v>
      </c>
      <c r="AD32" s="394">
        <f t="shared" si="46"/>
        <v>8.3173750000000001E-3</v>
      </c>
      <c r="AE32" s="394">
        <f t="shared" si="46"/>
        <v>0</v>
      </c>
      <c r="AF32" s="394">
        <f t="shared" si="47"/>
        <v>0.14417581248000003</v>
      </c>
      <c r="AG32" s="394">
        <f t="shared" si="47"/>
        <v>0.17964099400000003</v>
      </c>
      <c r="AH32" s="394">
        <f t="shared" si="47"/>
        <v>0</v>
      </c>
      <c r="AI32" s="394">
        <f t="shared" si="47"/>
        <v>7.3829999999999998E-3</v>
      </c>
      <c r="AJ32" s="394">
        <f t="shared" si="47"/>
        <v>2.35934E-2</v>
      </c>
      <c r="AK32" s="394">
        <f t="shared" si="47"/>
        <v>0</v>
      </c>
      <c r="AL32" s="394">
        <f t="shared" si="47"/>
        <v>1.8825787499999996E-2</v>
      </c>
      <c r="AM32" s="394">
        <f t="shared" si="47"/>
        <v>1.9923749999999997E-2</v>
      </c>
      <c r="AN32" s="394">
        <f t="shared" si="47"/>
        <v>3.58575E-2</v>
      </c>
      <c r="AO32" s="394">
        <f t="shared" si="47"/>
        <v>2.9956652833333333E-2</v>
      </c>
      <c r="AP32" s="394">
        <f t="shared" si="47"/>
        <v>0.120783925</v>
      </c>
      <c r="AQ32" s="394">
        <f t="shared" si="47"/>
        <v>0</v>
      </c>
      <c r="AR32" s="394">
        <f t="shared" si="53"/>
        <v>3.0843345000000001E-2</v>
      </c>
      <c r="AS32" s="394">
        <f t="shared" si="53"/>
        <v>1.5344999999999999E-2</v>
      </c>
      <c r="AT32" s="394">
        <f t="shared" si="53"/>
        <v>1.5897552083333336E-2</v>
      </c>
      <c r="AU32" s="394">
        <f t="shared" si="53"/>
        <v>3.2035358333333333E-2</v>
      </c>
      <c r="AV32" s="394">
        <f t="shared" si="53"/>
        <v>3.9146E-2</v>
      </c>
      <c r="AW32" s="394">
        <f t="shared" si="53"/>
        <v>3.8346328333333332E-2</v>
      </c>
      <c r="AX32" s="394">
        <f t="shared" si="53"/>
        <v>0.12209131071428568</v>
      </c>
      <c r="AY32" s="394">
        <f t="shared" si="53"/>
        <v>5.2265199999999998E-2</v>
      </c>
      <c r="AZ32" s="394">
        <f t="shared" si="48"/>
        <v>5.8454499999999993E-2</v>
      </c>
      <c r="BA32" s="394">
        <f t="shared" si="48"/>
        <v>9.5331866666666668E-2</v>
      </c>
      <c r="BB32" s="394">
        <f t="shared" si="48"/>
        <v>0.29424780672000006</v>
      </c>
      <c r="BC32" s="394">
        <f t="shared" si="48"/>
        <v>0.10487802857142857</v>
      </c>
      <c r="BD32" s="394">
        <f t="shared" si="48"/>
        <v>0.48362117529600002</v>
      </c>
      <c r="BE32" s="394">
        <f t="shared" si="49"/>
        <v>1.7476837499999998E-2</v>
      </c>
      <c r="BF32" s="394">
        <f t="shared" si="49"/>
        <v>0</v>
      </c>
      <c r="BG32" s="394">
        <f t="shared" si="49"/>
        <v>4.8322115384615373E-2</v>
      </c>
      <c r="BH32" s="394">
        <f t="shared" si="49"/>
        <v>7.1769650416666664E-2</v>
      </c>
      <c r="BI32" s="394">
        <f t="shared" si="49"/>
        <v>0</v>
      </c>
      <c r="BJ32" s="394">
        <f t="shared" si="49"/>
        <v>0</v>
      </c>
      <c r="BK32" s="394">
        <f t="shared" si="54"/>
        <v>3.5398916666666662E-2</v>
      </c>
      <c r="BL32" s="394">
        <f t="shared" si="54"/>
        <v>3.220416576E-2</v>
      </c>
      <c r="BM32" s="394">
        <f t="shared" si="54"/>
        <v>0.11155</v>
      </c>
      <c r="BN32" s="394">
        <f t="shared" si="54"/>
        <v>0.23805000000000001</v>
      </c>
      <c r="BO32" s="394">
        <f t="shared" si="54"/>
        <v>8.0074499999999993E-2</v>
      </c>
      <c r="BP32" s="394">
        <f t="shared" si="54"/>
        <v>9.4927947916666658E-2</v>
      </c>
      <c r="BQ32" s="394">
        <f t="shared" si="54"/>
        <v>0.10652916666666667</v>
      </c>
      <c r="BR32" s="394">
        <f t="shared" si="50"/>
        <v>9.0456924250000001E-2</v>
      </c>
      <c r="BS32" s="394">
        <f t="shared" si="50"/>
        <v>1.2937499999999999E-2</v>
      </c>
      <c r="BT32" s="394">
        <f t="shared" si="50"/>
        <v>7.0977999999999996E-3</v>
      </c>
      <c r="BU32" s="394">
        <f t="shared" si="50"/>
        <v>3.7260000000000001E-3</v>
      </c>
      <c r="BV32" s="394">
        <f t="shared" si="50"/>
        <v>0.11546257969645436</v>
      </c>
      <c r="BW32" s="394">
        <f t="shared" si="50"/>
        <v>5.0904063216335407E-2</v>
      </c>
      <c r="BX32" s="394">
        <f t="shared" si="50"/>
        <v>1.7861232808330268E-2</v>
      </c>
      <c r="BY32" s="394">
        <f t="shared" si="50"/>
        <v>6.6853413834725844E-2</v>
      </c>
      <c r="BZ32" s="394">
        <f t="shared" si="50"/>
        <v>1.9626493576421676E-2</v>
      </c>
      <c r="CA32" s="395">
        <f t="shared" si="29"/>
        <v>4.4447940726110131</v>
      </c>
      <c r="CB32" s="396">
        <f t="shared" si="51"/>
        <v>0.2</v>
      </c>
      <c r="CC32" s="396">
        <f t="shared" si="30"/>
        <v>0.44447940726110136</v>
      </c>
      <c r="CD32" s="396">
        <f t="shared" si="31"/>
        <v>0.22083333333333335</v>
      </c>
      <c r="CE32" s="397">
        <f t="shared" si="32"/>
        <v>3.7794813320165783</v>
      </c>
      <c r="CF32" s="396">
        <f>'Other Income'!$B$20/12</f>
        <v>1.0929316444444444</v>
      </c>
      <c r="CG32" s="398">
        <f t="shared" si="33"/>
        <v>5.0724129764610231</v>
      </c>
      <c r="CH32" s="395">
        <f t="shared" si="34"/>
        <v>4.1740862894787458</v>
      </c>
      <c r="CI32" s="396">
        <f t="shared" si="35"/>
        <v>0.2</v>
      </c>
      <c r="CJ32" s="396">
        <f t="shared" si="36"/>
        <v>0.41740862894787462</v>
      </c>
      <c r="CK32" s="396">
        <f t="shared" si="37"/>
        <v>0.22083333333333335</v>
      </c>
      <c r="CL32" s="397">
        <f t="shared" si="38"/>
        <v>3.5358443271975379</v>
      </c>
      <c r="CM32" s="399">
        <f t="shared" si="39"/>
        <v>4.8287759716419822</v>
      </c>
    </row>
    <row r="33" spans="2:91" s="159" customFormat="1" x14ac:dyDescent="0.25">
      <c r="B33" s="257">
        <f t="shared" si="40"/>
        <v>13</v>
      </c>
      <c r="C33" s="255">
        <f t="shared" si="41"/>
        <v>45688</v>
      </c>
      <c r="D33" s="214">
        <f t="shared" si="42"/>
        <v>0.41864606515200004</v>
      </c>
      <c r="E33" s="214">
        <f t="shared" si="42"/>
        <v>0.16490137883333331</v>
      </c>
      <c r="F33" s="214">
        <f t="shared" si="42"/>
        <v>0.14001571999999998</v>
      </c>
      <c r="G33" s="214">
        <f t="shared" si="42"/>
        <v>9.9000000000000008E-3</v>
      </c>
      <c r="H33" s="394">
        <f t="shared" si="43"/>
        <v>1.8944812499999998E-2</v>
      </c>
      <c r="I33" s="394">
        <f t="shared" si="43"/>
        <v>3.2440924999999995E-2</v>
      </c>
      <c r="J33" s="394">
        <f t="shared" si="43"/>
        <v>4.3807499999999999E-2</v>
      </c>
      <c r="K33" s="394">
        <f t="shared" si="43"/>
        <v>4.5347499999999999E-2</v>
      </c>
      <c r="L33" s="394">
        <f t="shared" si="52"/>
        <v>2.4843162499999995E-2</v>
      </c>
      <c r="M33" s="394">
        <f t="shared" si="52"/>
        <v>2.9253124999999994E-2</v>
      </c>
      <c r="N33" s="394">
        <f t="shared" si="52"/>
        <v>2.4796876983749994E-2</v>
      </c>
      <c r="O33" s="394">
        <f t="shared" si="52"/>
        <v>2.3012500000000002E-2</v>
      </c>
      <c r="P33" s="394">
        <f t="shared" si="44"/>
        <v>1.7173333333333336E-2</v>
      </c>
      <c r="Q33" s="394">
        <f t="shared" si="44"/>
        <v>0</v>
      </c>
      <c r="R33" s="394">
        <f t="shared" si="44"/>
        <v>4.6682486666666662E-2</v>
      </c>
      <c r="S33" s="394">
        <f t="shared" si="44"/>
        <v>6.6078999999999999E-2</v>
      </c>
      <c r="T33" s="394">
        <f t="shared" si="45"/>
        <v>0</v>
      </c>
      <c r="U33" s="394">
        <f t="shared" si="45"/>
        <v>0</v>
      </c>
      <c r="V33" s="394">
        <f t="shared" si="45"/>
        <v>1.6689949999999999E-2</v>
      </c>
      <c r="W33" s="394">
        <f t="shared" si="45"/>
        <v>1.6222666666666666E-2</v>
      </c>
      <c r="X33" s="394">
        <f t="shared" si="45"/>
        <v>1.7868077083333333E-2</v>
      </c>
      <c r="Y33" s="394">
        <f t="shared" si="46"/>
        <v>1.0893333333333335E-2</v>
      </c>
      <c r="Z33" s="394">
        <f t="shared" si="46"/>
        <v>2.6054208333333335E-2</v>
      </c>
      <c r="AA33" s="394">
        <f t="shared" si="46"/>
        <v>2.2499999999999999E-2</v>
      </c>
      <c r="AB33" s="394">
        <f t="shared" si="46"/>
        <v>2.1572999999999998E-2</v>
      </c>
      <c r="AC33" s="394">
        <f t="shared" si="46"/>
        <v>1.4957475E-2</v>
      </c>
      <c r="AD33" s="394">
        <f t="shared" si="46"/>
        <v>8.3173750000000001E-3</v>
      </c>
      <c r="AE33" s="394">
        <f t="shared" si="46"/>
        <v>0</v>
      </c>
      <c r="AF33" s="394">
        <f t="shared" si="47"/>
        <v>0.14417581248000003</v>
      </c>
      <c r="AG33" s="394">
        <f t="shared" si="47"/>
        <v>0.17964099400000003</v>
      </c>
      <c r="AH33" s="394">
        <f t="shared" si="47"/>
        <v>0</v>
      </c>
      <c r="AI33" s="394">
        <f t="shared" si="47"/>
        <v>7.3829999999999998E-3</v>
      </c>
      <c r="AJ33" s="394">
        <f t="shared" si="47"/>
        <v>2.35934E-2</v>
      </c>
      <c r="AK33" s="394">
        <f t="shared" si="47"/>
        <v>0</v>
      </c>
      <c r="AL33" s="394">
        <f t="shared" si="47"/>
        <v>1.8825787499999996E-2</v>
      </c>
      <c r="AM33" s="394">
        <f t="shared" si="47"/>
        <v>1.9923749999999997E-2</v>
      </c>
      <c r="AN33" s="394">
        <f t="shared" si="47"/>
        <v>3.58575E-2</v>
      </c>
      <c r="AO33" s="394">
        <f t="shared" si="47"/>
        <v>2.9956652833333333E-2</v>
      </c>
      <c r="AP33" s="394">
        <f t="shared" si="47"/>
        <v>0.120783925</v>
      </c>
      <c r="AQ33" s="394">
        <f t="shared" si="47"/>
        <v>0</v>
      </c>
      <c r="AR33" s="394">
        <f t="shared" si="53"/>
        <v>3.0843345000000001E-2</v>
      </c>
      <c r="AS33" s="394">
        <f t="shared" si="53"/>
        <v>1.5344999999999999E-2</v>
      </c>
      <c r="AT33" s="394">
        <f t="shared" si="53"/>
        <v>1.5897552083333336E-2</v>
      </c>
      <c r="AU33" s="394">
        <f t="shared" si="53"/>
        <v>3.2035358333333333E-2</v>
      </c>
      <c r="AV33" s="394">
        <f t="shared" si="53"/>
        <v>3.9146E-2</v>
      </c>
      <c r="AW33" s="394">
        <f t="shared" si="53"/>
        <v>3.8346328333333332E-2</v>
      </c>
      <c r="AX33" s="394">
        <f t="shared" si="53"/>
        <v>0.12209131071428568</v>
      </c>
      <c r="AY33" s="394">
        <f t="shared" si="53"/>
        <v>5.2265199999999998E-2</v>
      </c>
      <c r="AZ33" s="394">
        <f t="shared" si="48"/>
        <v>5.8454499999999993E-2</v>
      </c>
      <c r="BA33" s="394">
        <f t="shared" si="48"/>
        <v>0.10963164666666667</v>
      </c>
      <c r="BB33" s="394">
        <f t="shared" si="48"/>
        <v>0.29424780672000006</v>
      </c>
      <c r="BC33" s="394">
        <f t="shared" si="48"/>
        <v>0.10487802857142857</v>
      </c>
      <c r="BD33" s="394">
        <f t="shared" si="48"/>
        <v>0.48362117529600002</v>
      </c>
      <c r="BE33" s="394">
        <f t="shared" si="49"/>
        <v>1.7476837499999998E-2</v>
      </c>
      <c r="BF33" s="394">
        <f t="shared" si="49"/>
        <v>0</v>
      </c>
      <c r="BG33" s="394">
        <f t="shared" si="49"/>
        <v>4.8322115384615373E-2</v>
      </c>
      <c r="BH33" s="394">
        <f t="shared" si="49"/>
        <v>7.1769650416666664E-2</v>
      </c>
      <c r="BI33" s="394">
        <f t="shared" si="49"/>
        <v>0</v>
      </c>
      <c r="BJ33" s="394">
        <f t="shared" si="49"/>
        <v>0</v>
      </c>
      <c r="BK33" s="394">
        <f t="shared" si="54"/>
        <v>3.5398916666666662E-2</v>
      </c>
      <c r="BL33" s="394">
        <f t="shared" si="54"/>
        <v>3.220416576E-2</v>
      </c>
      <c r="BM33" s="394">
        <f t="shared" si="54"/>
        <v>0.11155</v>
      </c>
      <c r="BN33" s="394">
        <f t="shared" si="54"/>
        <v>0.23805000000000001</v>
      </c>
      <c r="BO33" s="394">
        <f t="shared" si="54"/>
        <v>8.0074499999999993E-2</v>
      </c>
      <c r="BP33" s="394">
        <f t="shared" si="54"/>
        <v>9.4927947916666658E-2</v>
      </c>
      <c r="BQ33" s="394">
        <f t="shared" si="54"/>
        <v>0.10652916666666667</v>
      </c>
      <c r="BR33" s="394">
        <f t="shared" si="50"/>
        <v>9.0456924250000001E-2</v>
      </c>
      <c r="BS33" s="394">
        <f t="shared" si="50"/>
        <v>1.2937499999999999E-2</v>
      </c>
      <c r="BT33" s="394">
        <f t="shared" si="50"/>
        <v>7.0977999999999996E-3</v>
      </c>
      <c r="BU33" s="394">
        <f t="shared" si="50"/>
        <v>3.7260000000000001E-3</v>
      </c>
      <c r="BV33" s="394">
        <f t="shared" si="50"/>
        <v>0.11546257969645436</v>
      </c>
      <c r="BW33" s="394">
        <f t="shared" si="50"/>
        <v>5.0904063216335407E-2</v>
      </c>
      <c r="BX33" s="394">
        <f t="shared" si="50"/>
        <v>1.7861232808330268E-2</v>
      </c>
      <c r="BY33" s="394">
        <f t="shared" si="50"/>
        <v>6.6853413834725844E-2</v>
      </c>
      <c r="BZ33" s="394">
        <f t="shared" si="50"/>
        <v>1.9626493576421676E-2</v>
      </c>
      <c r="CA33" s="395">
        <f t="shared" si="29"/>
        <v>4.4590938526110131</v>
      </c>
      <c r="CB33" s="396">
        <f t="shared" si="51"/>
        <v>0.2</v>
      </c>
      <c r="CC33" s="396">
        <f t="shared" si="30"/>
        <v>0.44590938526110135</v>
      </c>
      <c r="CD33" s="396">
        <f t="shared" si="31"/>
        <v>0.22083333333333335</v>
      </c>
      <c r="CE33" s="397">
        <f t="shared" si="32"/>
        <v>3.7923511340165783</v>
      </c>
      <c r="CF33" s="396">
        <f>'Other Income'!$B$21/12</f>
        <v>1.1475782266666665</v>
      </c>
      <c r="CG33" s="398">
        <f t="shared" si="33"/>
        <v>5.1399293606832446</v>
      </c>
      <c r="CH33" s="395">
        <f t="shared" si="34"/>
        <v>4.1883860694787458</v>
      </c>
      <c r="CI33" s="396">
        <f t="shared" si="35"/>
        <v>0.2</v>
      </c>
      <c r="CJ33" s="396">
        <f t="shared" si="36"/>
        <v>0.41883860694787461</v>
      </c>
      <c r="CK33" s="396">
        <f t="shared" si="37"/>
        <v>0.22083333333333335</v>
      </c>
      <c r="CL33" s="397">
        <f t="shared" si="38"/>
        <v>3.5487141291975379</v>
      </c>
      <c r="CM33" s="399">
        <f t="shared" si="39"/>
        <v>4.8962923558642046</v>
      </c>
    </row>
    <row r="34" spans="2:91" s="159" customFormat="1" x14ac:dyDescent="0.25">
      <c r="B34" s="257">
        <f t="shared" si="40"/>
        <v>14</v>
      </c>
      <c r="C34" s="255">
        <f t="shared" si="41"/>
        <v>45716</v>
      </c>
      <c r="D34" s="214">
        <f t="shared" si="42"/>
        <v>0.41864606515200004</v>
      </c>
      <c r="E34" s="214">
        <f t="shared" si="42"/>
        <v>0.16490137883333331</v>
      </c>
      <c r="F34" s="214">
        <f t="shared" si="42"/>
        <v>0.14001571999999998</v>
      </c>
      <c r="G34" s="214">
        <f t="shared" si="42"/>
        <v>9.9000000000000008E-3</v>
      </c>
      <c r="H34" s="394">
        <f t="shared" si="43"/>
        <v>1.8944812499999998E-2</v>
      </c>
      <c r="I34" s="394">
        <f t="shared" si="43"/>
        <v>3.2440924999999995E-2</v>
      </c>
      <c r="J34" s="394">
        <f t="shared" si="43"/>
        <v>4.3807499999999999E-2</v>
      </c>
      <c r="K34" s="394">
        <f t="shared" si="43"/>
        <v>4.5347499999999999E-2</v>
      </c>
      <c r="L34" s="394">
        <f t="shared" si="52"/>
        <v>2.4843162499999995E-2</v>
      </c>
      <c r="M34" s="394">
        <f t="shared" si="52"/>
        <v>2.9253124999999994E-2</v>
      </c>
      <c r="N34" s="394">
        <f t="shared" si="52"/>
        <v>2.4796876983749994E-2</v>
      </c>
      <c r="O34" s="394">
        <f t="shared" si="52"/>
        <v>2.3012500000000002E-2</v>
      </c>
      <c r="P34" s="394">
        <f t="shared" si="44"/>
        <v>1.7173333333333336E-2</v>
      </c>
      <c r="Q34" s="394">
        <f t="shared" si="44"/>
        <v>0</v>
      </c>
      <c r="R34" s="394">
        <f t="shared" si="44"/>
        <v>4.6682486666666662E-2</v>
      </c>
      <c r="S34" s="394">
        <f t="shared" si="44"/>
        <v>6.6078999999999999E-2</v>
      </c>
      <c r="T34" s="394">
        <f t="shared" si="45"/>
        <v>0</v>
      </c>
      <c r="U34" s="394">
        <f t="shared" si="45"/>
        <v>0</v>
      </c>
      <c r="V34" s="394">
        <f t="shared" si="45"/>
        <v>1.6689949999999999E-2</v>
      </c>
      <c r="W34" s="394">
        <f t="shared" si="45"/>
        <v>1.6222666666666666E-2</v>
      </c>
      <c r="X34" s="394">
        <f t="shared" si="45"/>
        <v>1.7868077083333333E-2</v>
      </c>
      <c r="Y34" s="394">
        <f t="shared" si="46"/>
        <v>1.2527333333333335E-2</v>
      </c>
      <c r="Z34" s="394">
        <f t="shared" si="46"/>
        <v>2.6054208333333335E-2</v>
      </c>
      <c r="AA34" s="394">
        <f t="shared" si="46"/>
        <v>2.2499999999999999E-2</v>
      </c>
      <c r="AB34" s="394">
        <f t="shared" si="46"/>
        <v>2.1572999999999998E-2</v>
      </c>
      <c r="AC34" s="394">
        <f t="shared" si="46"/>
        <v>1.4957475E-2</v>
      </c>
      <c r="AD34" s="394">
        <f t="shared" si="46"/>
        <v>8.3173750000000001E-3</v>
      </c>
      <c r="AE34" s="394">
        <f t="shared" si="46"/>
        <v>0</v>
      </c>
      <c r="AF34" s="394">
        <f t="shared" si="47"/>
        <v>0.14417581248000003</v>
      </c>
      <c r="AG34" s="394">
        <f t="shared" si="47"/>
        <v>0.17964099400000003</v>
      </c>
      <c r="AH34" s="394">
        <f t="shared" si="47"/>
        <v>0</v>
      </c>
      <c r="AI34" s="394">
        <f t="shared" si="47"/>
        <v>7.3829999999999998E-3</v>
      </c>
      <c r="AJ34" s="394">
        <f t="shared" si="47"/>
        <v>2.35934E-2</v>
      </c>
      <c r="AK34" s="394">
        <f t="shared" si="47"/>
        <v>0</v>
      </c>
      <c r="AL34" s="394">
        <f t="shared" si="47"/>
        <v>1.8825787499999996E-2</v>
      </c>
      <c r="AM34" s="394">
        <f t="shared" si="47"/>
        <v>1.9923749999999997E-2</v>
      </c>
      <c r="AN34" s="394">
        <f t="shared" si="47"/>
        <v>3.58575E-2</v>
      </c>
      <c r="AO34" s="394">
        <f t="shared" si="47"/>
        <v>2.9956652833333333E-2</v>
      </c>
      <c r="AP34" s="394">
        <f t="shared" si="47"/>
        <v>0.120783925</v>
      </c>
      <c r="AQ34" s="394">
        <f t="shared" si="47"/>
        <v>0</v>
      </c>
      <c r="AR34" s="394">
        <f t="shared" si="53"/>
        <v>3.0843345000000001E-2</v>
      </c>
      <c r="AS34" s="394">
        <f t="shared" si="53"/>
        <v>1.5344999999999999E-2</v>
      </c>
      <c r="AT34" s="394">
        <f t="shared" si="53"/>
        <v>1.5897552083333336E-2</v>
      </c>
      <c r="AU34" s="394">
        <f t="shared" si="53"/>
        <v>3.2035358333333333E-2</v>
      </c>
      <c r="AV34" s="394">
        <f t="shared" si="53"/>
        <v>3.9146E-2</v>
      </c>
      <c r="AW34" s="394">
        <f t="shared" si="53"/>
        <v>3.8346328333333332E-2</v>
      </c>
      <c r="AX34" s="394">
        <f t="shared" si="53"/>
        <v>0.12209131071428568</v>
      </c>
      <c r="AY34" s="394">
        <f t="shared" si="53"/>
        <v>5.2265199999999998E-2</v>
      </c>
      <c r="AZ34" s="394">
        <f t="shared" si="48"/>
        <v>5.8454499999999993E-2</v>
      </c>
      <c r="BA34" s="394">
        <f t="shared" si="48"/>
        <v>0.10963164666666667</v>
      </c>
      <c r="BB34" s="394">
        <f t="shared" si="48"/>
        <v>0.29424780672000006</v>
      </c>
      <c r="BC34" s="394">
        <f t="shared" si="48"/>
        <v>0.10487802857142857</v>
      </c>
      <c r="BD34" s="394">
        <f t="shared" si="48"/>
        <v>0.48362117529600002</v>
      </c>
      <c r="BE34" s="394">
        <f t="shared" si="49"/>
        <v>1.7476837499999998E-2</v>
      </c>
      <c r="BF34" s="394">
        <f t="shared" si="49"/>
        <v>0</v>
      </c>
      <c r="BG34" s="394">
        <f t="shared" si="49"/>
        <v>4.8322115384615373E-2</v>
      </c>
      <c r="BH34" s="394">
        <f t="shared" si="49"/>
        <v>7.1769650416666664E-2</v>
      </c>
      <c r="BI34" s="394">
        <f t="shared" si="49"/>
        <v>0</v>
      </c>
      <c r="BJ34" s="394">
        <f t="shared" si="49"/>
        <v>0</v>
      </c>
      <c r="BK34" s="394">
        <f t="shared" si="54"/>
        <v>3.5398916666666662E-2</v>
      </c>
      <c r="BL34" s="394">
        <f t="shared" si="54"/>
        <v>3.220416576E-2</v>
      </c>
      <c r="BM34" s="394">
        <f t="shared" si="54"/>
        <v>0.11155</v>
      </c>
      <c r="BN34" s="394">
        <f t="shared" si="54"/>
        <v>0.23805000000000001</v>
      </c>
      <c r="BO34" s="394">
        <f t="shared" si="54"/>
        <v>8.0074499999999993E-2</v>
      </c>
      <c r="BP34" s="394">
        <f t="shared" si="54"/>
        <v>9.4927947916666658E-2</v>
      </c>
      <c r="BQ34" s="394">
        <f t="shared" si="54"/>
        <v>0.12250854166666666</v>
      </c>
      <c r="BR34" s="394">
        <f t="shared" si="50"/>
        <v>9.0456924250000001E-2</v>
      </c>
      <c r="BS34" s="394">
        <f t="shared" si="50"/>
        <v>1.2937499999999999E-2</v>
      </c>
      <c r="BT34" s="394">
        <f t="shared" si="50"/>
        <v>7.0977999999999996E-3</v>
      </c>
      <c r="BU34" s="394">
        <f t="shared" si="50"/>
        <v>3.7260000000000001E-3</v>
      </c>
      <c r="BV34" s="394">
        <f t="shared" si="50"/>
        <v>0.11546257969645436</v>
      </c>
      <c r="BW34" s="394">
        <f t="shared" si="50"/>
        <v>5.0904063216335407E-2</v>
      </c>
      <c r="BX34" s="394">
        <f t="shared" si="50"/>
        <v>1.7861232808330268E-2</v>
      </c>
      <c r="BY34" s="394">
        <f t="shared" si="50"/>
        <v>6.6853413834725844E-2</v>
      </c>
      <c r="BZ34" s="394">
        <f t="shared" si="50"/>
        <v>1.9626493576421676E-2</v>
      </c>
      <c r="CA34" s="395">
        <f t="shared" si="29"/>
        <v>4.4767072276110129</v>
      </c>
      <c r="CB34" s="396">
        <f t="shared" si="51"/>
        <v>0.2</v>
      </c>
      <c r="CC34" s="396">
        <f t="shared" si="30"/>
        <v>0.44767072276110131</v>
      </c>
      <c r="CD34" s="396">
        <f t="shared" si="31"/>
        <v>0.22083333333333335</v>
      </c>
      <c r="CE34" s="397">
        <f t="shared" si="32"/>
        <v>3.8082031715165785</v>
      </c>
      <c r="CF34" s="396">
        <f>'Other Income'!$B$21/12</f>
        <v>1.1475782266666665</v>
      </c>
      <c r="CG34" s="398">
        <f t="shared" si="33"/>
        <v>5.1557813981832448</v>
      </c>
      <c r="CH34" s="395">
        <f t="shared" si="34"/>
        <v>4.2059994444787456</v>
      </c>
      <c r="CI34" s="396">
        <f t="shared" si="35"/>
        <v>0.2</v>
      </c>
      <c r="CJ34" s="396">
        <f t="shared" si="36"/>
        <v>0.42059994444787457</v>
      </c>
      <c r="CK34" s="396">
        <f t="shared" si="37"/>
        <v>0.22083333333333335</v>
      </c>
      <c r="CL34" s="397">
        <f t="shared" si="38"/>
        <v>3.5645661666975377</v>
      </c>
      <c r="CM34" s="399">
        <f t="shared" si="39"/>
        <v>4.9121443933642039</v>
      </c>
    </row>
    <row r="35" spans="2:91" s="159" customFormat="1" x14ac:dyDescent="0.25">
      <c r="B35" s="257">
        <f t="shared" si="40"/>
        <v>15</v>
      </c>
      <c r="C35" s="255">
        <f t="shared" si="41"/>
        <v>45747</v>
      </c>
      <c r="D35" s="214">
        <f t="shared" si="42"/>
        <v>0.41864606515200004</v>
      </c>
      <c r="E35" s="214">
        <f t="shared" si="42"/>
        <v>0.16490137883333331</v>
      </c>
      <c r="F35" s="214">
        <f t="shared" si="42"/>
        <v>0.16101807799999998</v>
      </c>
      <c r="G35" s="214">
        <f t="shared" si="42"/>
        <v>9.9000000000000008E-3</v>
      </c>
      <c r="H35" s="394">
        <f t="shared" si="43"/>
        <v>1.8944812499999998E-2</v>
      </c>
      <c r="I35" s="394">
        <f t="shared" si="43"/>
        <v>3.2440924999999995E-2</v>
      </c>
      <c r="J35" s="394">
        <f t="shared" si="43"/>
        <v>4.3807499999999999E-2</v>
      </c>
      <c r="K35" s="394">
        <f t="shared" si="43"/>
        <v>4.5347499999999999E-2</v>
      </c>
      <c r="L35" s="394">
        <f t="shared" si="52"/>
        <v>2.4843162499999995E-2</v>
      </c>
      <c r="M35" s="394">
        <f t="shared" si="52"/>
        <v>2.9253124999999994E-2</v>
      </c>
      <c r="N35" s="394">
        <f t="shared" si="52"/>
        <v>2.4796876983749994E-2</v>
      </c>
      <c r="O35" s="394">
        <f t="shared" si="52"/>
        <v>2.3012500000000002E-2</v>
      </c>
      <c r="P35" s="394">
        <f t="shared" si="44"/>
        <v>1.7173333333333336E-2</v>
      </c>
      <c r="Q35" s="394">
        <f t="shared" si="44"/>
        <v>0</v>
      </c>
      <c r="R35" s="394">
        <f t="shared" si="44"/>
        <v>4.6682486666666662E-2</v>
      </c>
      <c r="S35" s="394">
        <f t="shared" si="44"/>
        <v>6.6078999999999999E-2</v>
      </c>
      <c r="T35" s="394">
        <f t="shared" si="45"/>
        <v>0</v>
      </c>
      <c r="U35" s="394">
        <f t="shared" si="45"/>
        <v>0</v>
      </c>
      <c r="V35" s="394">
        <f t="shared" si="45"/>
        <v>1.6689949999999999E-2</v>
      </c>
      <c r="W35" s="394">
        <f t="shared" si="45"/>
        <v>1.6222666666666666E-2</v>
      </c>
      <c r="X35" s="394">
        <f t="shared" si="45"/>
        <v>1.7868077083333333E-2</v>
      </c>
      <c r="Y35" s="394">
        <f t="shared" si="46"/>
        <v>1.2527333333333335E-2</v>
      </c>
      <c r="Z35" s="394">
        <f t="shared" si="46"/>
        <v>2.6054208333333335E-2</v>
      </c>
      <c r="AA35" s="394">
        <f t="shared" si="46"/>
        <v>2.2499999999999999E-2</v>
      </c>
      <c r="AB35" s="394">
        <f t="shared" si="46"/>
        <v>2.1572999999999998E-2</v>
      </c>
      <c r="AC35" s="394">
        <f t="shared" si="46"/>
        <v>1.4957475E-2</v>
      </c>
      <c r="AD35" s="394">
        <f t="shared" si="46"/>
        <v>8.3173750000000001E-3</v>
      </c>
      <c r="AE35" s="394">
        <f t="shared" si="46"/>
        <v>0</v>
      </c>
      <c r="AF35" s="394">
        <f t="shared" si="47"/>
        <v>0.14417581248000003</v>
      </c>
      <c r="AG35" s="394">
        <f t="shared" si="47"/>
        <v>0.17964099400000003</v>
      </c>
      <c r="AH35" s="394">
        <f t="shared" si="47"/>
        <v>0</v>
      </c>
      <c r="AI35" s="394">
        <f t="shared" si="47"/>
        <v>7.3829999999999998E-3</v>
      </c>
      <c r="AJ35" s="394">
        <f t="shared" si="47"/>
        <v>2.35934E-2</v>
      </c>
      <c r="AK35" s="394">
        <f t="shared" si="47"/>
        <v>0</v>
      </c>
      <c r="AL35" s="394">
        <f t="shared" si="47"/>
        <v>1.8825787499999996E-2</v>
      </c>
      <c r="AM35" s="394">
        <f t="shared" si="47"/>
        <v>1.9923749999999997E-2</v>
      </c>
      <c r="AN35" s="394">
        <f t="shared" si="47"/>
        <v>3.58575E-2</v>
      </c>
      <c r="AO35" s="394">
        <f t="shared" si="47"/>
        <v>2.9956652833333333E-2</v>
      </c>
      <c r="AP35" s="394">
        <f t="shared" si="47"/>
        <v>0.120783925</v>
      </c>
      <c r="AQ35" s="394">
        <f t="shared" si="47"/>
        <v>0</v>
      </c>
      <c r="AR35" s="394">
        <f t="shared" si="53"/>
        <v>3.0843345000000001E-2</v>
      </c>
      <c r="AS35" s="394">
        <f t="shared" si="53"/>
        <v>1.5344999999999999E-2</v>
      </c>
      <c r="AT35" s="394">
        <f t="shared" si="53"/>
        <v>1.5897552083333336E-2</v>
      </c>
      <c r="AU35" s="394">
        <f t="shared" si="53"/>
        <v>3.2035358333333333E-2</v>
      </c>
      <c r="AV35" s="394">
        <f t="shared" si="53"/>
        <v>3.9146E-2</v>
      </c>
      <c r="AW35" s="394">
        <f t="shared" si="53"/>
        <v>3.8346328333333332E-2</v>
      </c>
      <c r="AX35" s="394">
        <f t="shared" si="53"/>
        <v>0.12209131071428568</v>
      </c>
      <c r="AY35" s="394">
        <f t="shared" si="53"/>
        <v>5.2265199999999998E-2</v>
      </c>
      <c r="AZ35" s="394">
        <f t="shared" si="48"/>
        <v>5.8454499999999993E-2</v>
      </c>
      <c r="BA35" s="394">
        <f t="shared" si="48"/>
        <v>0.10963164666666667</v>
      </c>
      <c r="BB35" s="394">
        <f t="shared" si="48"/>
        <v>0.29424780672000006</v>
      </c>
      <c r="BC35" s="394">
        <f t="shared" si="48"/>
        <v>0.10487802857142857</v>
      </c>
      <c r="BD35" s="394">
        <f t="shared" si="48"/>
        <v>0.48362117529600002</v>
      </c>
      <c r="BE35" s="394">
        <f t="shared" si="49"/>
        <v>1.7476837499999998E-2</v>
      </c>
      <c r="BF35" s="394">
        <f t="shared" si="49"/>
        <v>0</v>
      </c>
      <c r="BG35" s="394">
        <f t="shared" si="49"/>
        <v>4.8322115384615373E-2</v>
      </c>
      <c r="BH35" s="394">
        <f t="shared" si="49"/>
        <v>7.1769650416666664E-2</v>
      </c>
      <c r="BI35" s="394">
        <f t="shared" si="49"/>
        <v>0</v>
      </c>
      <c r="BJ35" s="394">
        <f t="shared" si="49"/>
        <v>0</v>
      </c>
      <c r="BK35" s="394">
        <f t="shared" si="54"/>
        <v>3.5398916666666662E-2</v>
      </c>
      <c r="BL35" s="394">
        <f t="shared" si="54"/>
        <v>3.220416576E-2</v>
      </c>
      <c r="BM35" s="394">
        <f t="shared" si="54"/>
        <v>0.11155</v>
      </c>
      <c r="BN35" s="394">
        <f t="shared" si="54"/>
        <v>0.23805000000000001</v>
      </c>
      <c r="BO35" s="394">
        <f t="shared" si="54"/>
        <v>8.0074499999999993E-2</v>
      </c>
      <c r="BP35" s="394">
        <f t="shared" si="54"/>
        <v>9.4927947916666658E-2</v>
      </c>
      <c r="BQ35" s="394">
        <f t="shared" si="54"/>
        <v>0.12250854166666666</v>
      </c>
      <c r="BR35" s="394">
        <f t="shared" si="50"/>
        <v>9.0456924250000001E-2</v>
      </c>
      <c r="BS35" s="394">
        <f t="shared" si="50"/>
        <v>1.2937499999999999E-2</v>
      </c>
      <c r="BT35" s="394">
        <f t="shared" si="50"/>
        <v>7.0977999999999996E-3</v>
      </c>
      <c r="BU35" s="394">
        <f t="shared" si="50"/>
        <v>3.7260000000000001E-3</v>
      </c>
      <c r="BV35" s="394">
        <f t="shared" si="50"/>
        <v>0.11546257969645436</v>
      </c>
      <c r="BW35" s="394">
        <f t="shared" si="50"/>
        <v>5.0904063216335407E-2</v>
      </c>
      <c r="BX35" s="394">
        <f t="shared" si="50"/>
        <v>1.7861232808330268E-2</v>
      </c>
      <c r="BY35" s="394">
        <f t="shared" si="50"/>
        <v>6.6853413834725844E-2</v>
      </c>
      <c r="BZ35" s="394">
        <f t="shared" si="50"/>
        <v>1.9626493576421676E-2</v>
      </c>
      <c r="CA35" s="395">
        <f t="shared" si="29"/>
        <v>4.4977095856110125</v>
      </c>
      <c r="CB35" s="396">
        <f t="shared" si="51"/>
        <v>0.2</v>
      </c>
      <c r="CC35" s="396">
        <f t="shared" si="30"/>
        <v>0.44977095856110128</v>
      </c>
      <c r="CD35" s="396">
        <f t="shared" si="31"/>
        <v>0.22083333333333335</v>
      </c>
      <c r="CE35" s="397">
        <f t="shared" si="32"/>
        <v>3.8271052937165781</v>
      </c>
      <c r="CF35" s="396">
        <f>'Other Income'!$B$21/12</f>
        <v>1.1475782266666665</v>
      </c>
      <c r="CG35" s="398">
        <f t="shared" si="33"/>
        <v>5.1746835203832449</v>
      </c>
      <c r="CH35" s="395">
        <f t="shared" si="34"/>
        <v>4.2270018024787452</v>
      </c>
      <c r="CI35" s="396">
        <f t="shared" si="35"/>
        <v>0.2</v>
      </c>
      <c r="CJ35" s="396">
        <f t="shared" si="36"/>
        <v>0.42270018024787454</v>
      </c>
      <c r="CK35" s="396">
        <f t="shared" si="37"/>
        <v>0.22083333333333335</v>
      </c>
      <c r="CL35" s="397">
        <f t="shared" si="38"/>
        <v>3.5834682888975373</v>
      </c>
      <c r="CM35" s="399">
        <f t="shared" si="39"/>
        <v>4.931046515564204</v>
      </c>
    </row>
    <row r="36" spans="2:91" s="159" customFormat="1" x14ac:dyDescent="0.25">
      <c r="B36" s="257">
        <f t="shared" si="40"/>
        <v>16</v>
      </c>
      <c r="C36" s="255">
        <f t="shared" si="41"/>
        <v>45777</v>
      </c>
      <c r="D36" s="214">
        <f t="shared" si="42"/>
        <v>0.41864606515200004</v>
      </c>
      <c r="E36" s="214">
        <f t="shared" si="42"/>
        <v>0.16490137883333331</v>
      </c>
      <c r="F36" s="214">
        <f t="shared" si="42"/>
        <v>0.16101807799999998</v>
      </c>
      <c r="G36" s="214">
        <f t="shared" si="42"/>
        <v>9.9000000000000008E-3</v>
      </c>
      <c r="H36" s="394">
        <f t="shared" si="43"/>
        <v>1.8944812499999998E-2</v>
      </c>
      <c r="I36" s="394">
        <f t="shared" si="43"/>
        <v>3.2440924999999995E-2</v>
      </c>
      <c r="J36" s="394">
        <f t="shared" si="43"/>
        <v>4.3807499999999999E-2</v>
      </c>
      <c r="K36" s="394">
        <f t="shared" si="43"/>
        <v>4.5347499999999999E-2</v>
      </c>
      <c r="L36" s="394">
        <f t="shared" si="52"/>
        <v>2.4843162499999995E-2</v>
      </c>
      <c r="M36" s="394">
        <f t="shared" si="52"/>
        <v>2.9253124999999994E-2</v>
      </c>
      <c r="N36" s="394">
        <f t="shared" si="52"/>
        <v>2.4796876983749994E-2</v>
      </c>
      <c r="O36" s="394">
        <f t="shared" si="52"/>
        <v>2.3012500000000002E-2</v>
      </c>
      <c r="P36" s="394">
        <f t="shared" si="44"/>
        <v>1.7173333333333336E-2</v>
      </c>
      <c r="Q36" s="394">
        <f t="shared" si="44"/>
        <v>0</v>
      </c>
      <c r="R36" s="394">
        <f t="shared" si="44"/>
        <v>4.6682486666666662E-2</v>
      </c>
      <c r="S36" s="394">
        <f t="shared" si="44"/>
        <v>6.6078999999999999E-2</v>
      </c>
      <c r="T36" s="394">
        <f t="shared" si="45"/>
        <v>0</v>
      </c>
      <c r="U36" s="394">
        <f t="shared" si="45"/>
        <v>0</v>
      </c>
      <c r="V36" s="394">
        <f t="shared" si="45"/>
        <v>1.6689949999999999E-2</v>
      </c>
      <c r="W36" s="394">
        <f t="shared" si="45"/>
        <v>1.6222666666666666E-2</v>
      </c>
      <c r="X36" s="394">
        <f t="shared" si="45"/>
        <v>1.7868077083333333E-2</v>
      </c>
      <c r="Y36" s="394">
        <f t="shared" si="46"/>
        <v>1.2527333333333335E-2</v>
      </c>
      <c r="Z36" s="394">
        <f t="shared" si="46"/>
        <v>2.6054208333333335E-2</v>
      </c>
      <c r="AA36" s="394">
        <f t="shared" si="46"/>
        <v>2.2499999999999999E-2</v>
      </c>
      <c r="AB36" s="394">
        <f t="shared" si="46"/>
        <v>2.1572999999999998E-2</v>
      </c>
      <c r="AC36" s="394">
        <f t="shared" si="46"/>
        <v>1.4957475E-2</v>
      </c>
      <c r="AD36" s="394">
        <f t="shared" si="46"/>
        <v>8.3173750000000001E-3</v>
      </c>
      <c r="AE36" s="394">
        <f t="shared" si="46"/>
        <v>0</v>
      </c>
      <c r="AF36" s="394">
        <f t="shared" si="47"/>
        <v>0.14417581248000003</v>
      </c>
      <c r="AG36" s="394">
        <f t="shared" si="47"/>
        <v>0.17964099400000003</v>
      </c>
      <c r="AH36" s="394">
        <f t="shared" si="47"/>
        <v>0</v>
      </c>
      <c r="AI36" s="394">
        <f t="shared" si="47"/>
        <v>7.3829999999999998E-3</v>
      </c>
      <c r="AJ36" s="394">
        <f t="shared" si="47"/>
        <v>2.35934E-2</v>
      </c>
      <c r="AK36" s="394">
        <f t="shared" si="47"/>
        <v>0</v>
      </c>
      <c r="AL36" s="394">
        <f t="shared" si="47"/>
        <v>1.8825787499999996E-2</v>
      </c>
      <c r="AM36" s="394">
        <f t="shared" si="47"/>
        <v>1.9923749999999997E-2</v>
      </c>
      <c r="AN36" s="394">
        <f t="shared" si="47"/>
        <v>3.58575E-2</v>
      </c>
      <c r="AO36" s="394">
        <f t="shared" si="47"/>
        <v>2.9956652833333333E-2</v>
      </c>
      <c r="AP36" s="394">
        <f t="shared" si="47"/>
        <v>0.120783925</v>
      </c>
      <c r="AQ36" s="394">
        <f t="shared" si="47"/>
        <v>0</v>
      </c>
      <c r="AR36" s="394">
        <f t="shared" si="53"/>
        <v>3.0843345000000001E-2</v>
      </c>
      <c r="AS36" s="394">
        <f t="shared" si="53"/>
        <v>1.7646749999999999E-2</v>
      </c>
      <c r="AT36" s="394">
        <f t="shared" si="53"/>
        <v>1.5897552083333336E-2</v>
      </c>
      <c r="AU36" s="394">
        <f t="shared" si="53"/>
        <v>3.2035358333333333E-2</v>
      </c>
      <c r="AV36" s="394">
        <f t="shared" si="53"/>
        <v>3.9146E-2</v>
      </c>
      <c r="AW36" s="394">
        <f t="shared" si="53"/>
        <v>3.8346328333333332E-2</v>
      </c>
      <c r="AX36" s="394">
        <f t="shared" si="53"/>
        <v>0.12209131071428568</v>
      </c>
      <c r="AY36" s="394">
        <f t="shared" si="53"/>
        <v>5.2265199999999998E-2</v>
      </c>
      <c r="AZ36" s="394">
        <f t="shared" si="48"/>
        <v>5.8454499999999993E-2</v>
      </c>
      <c r="BA36" s="394">
        <f t="shared" si="48"/>
        <v>0.10963164666666667</v>
      </c>
      <c r="BB36" s="394">
        <f t="shared" si="48"/>
        <v>0.29424780672000006</v>
      </c>
      <c r="BC36" s="394">
        <f t="shared" si="48"/>
        <v>0.10487802857142857</v>
      </c>
      <c r="BD36" s="394">
        <f t="shared" si="48"/>
        <v>0.5416557163315201</v>
      </c>
      <c r="BE36" s="394">
        <f t="shared" si="49"/>
        <v>1.7476837499999998E-2</v>
      </c>
      <c r="BF36" s="394">
        <f t="shared" si="49"/>
        <v>0</v>
      </c>
      <c r="BG36" s="394">
        <f t="shared" si="49"/>
        <v>4.8322115384615373E-2</v>
      </c>
      <c r="BH36" s="394">
        <f t="shared" si="49"/>
        <v>7.1769650416666664E-2</v>
      </c>
      <c r="BI36" s="394">
        <f t="shared" si="49"/>
        <v>0</v>
      </c>
      <c r="BJ36" s="394">
        <f t="shared" si="49"/>
        <v>0</v>
      </c>
      <c r="BK36" s="394">
        <f t="shared" si="54"/>
        <v>3.5398916666666662E-2</v>
      </c>
      <c r="BL36" s="394">
        <f t="shared" si="54"/>
        <v>3.220416576E-2</v>
      </c>
      <c r="BM36" s="394">
        <f t="shared" si="54"/>
        <v>0.12828249999999999</v>
      </c>
      <c r="BN36" s="394">
        <f t="shared" si="54"/>
        <v>0.23805000000000001</v>
      </c>
      <c r="BO36" s="394">
        <f t="shared" si="54"/>
        <v>8.0074499999999993E-2</v>
      </c>
      <c r="BP36" s="394">
        <f t="shared" si="54"/>
        <v>9.4927947916666658E-2</v>
      </c>
      <c r="BQ36" s="394">
        <f t="shared" si="54"/>
        <v>0.12250854166666666</v>
      </c>
      <c r="BR36" s="394">
        <f t="shared" si="50"/>
        <v>9.0456924250000001E-2</v>
      </c>
      <c r="BS36" s="394">
        <f t="shared" si="50"/>
        <v>1.2937499999999999E-2</v>
      </c>
      <c r="BT36" s="394">
        <f t="shared" si="50"/>
        <v>7.0977999999999996E-3</v>
      </c>
      <c r="BU36" s="394">
        <f t="shared" si="50"/>
        <v>3.7260000000000001E-3</v>
      </c>
      <c r="BV36" s="394">
        <f t="shared" si="50"/>
        <v>0.11546257969645436</v>
      </c>
      <c r="BW36" s="394">
        <f t="shared" si="50"/>
        <v>5.0904063216335407E-2</v>
      </c>
      <c r="BX36" s="394">
        <f t="shared" si="50"/>
        <v>1.7861232808330268E-2</v>
      </c>
      <c r="BY36" s="394">
        <f t="shared" si="50"/>
        <v>6.6853413834725844E-2</v>
      </c>
      <c r="BZ36" s="394">
        <f t="shared" si="50"/>
        <v>1.9626493576421676E-2</v>
      </c>
      <c r="CA36" s="395">
        <f t="shared" si="29"/>
        <v>4.5747783766465338</v>
      </c>
      <c r="CB36" s="396">
        <f t="shared" si="51"/>
        <v>0.2</v>
      </c>
      <c r="CC36" s="396">
        <f t="shared" si="30"/>
        <v>0.45747783766465339</v>
      </c>
      <c r="CD36" s="396">
        <f t="shared" si="31"/>
        <v>0.22083333333333335</v>
      </c>
      <c r="CE36" s="397">
        <f t="shared" si="32"/>
        <v>3.896467205648547</v>
      </c>
      <c r="CF36" s="396">
        <f>'Other Income'!$B$21/12</f>
        <v>1.1475782266666665</v>
      </c>
      <c r="CG36" s="398">
        <f t="shared" si="33"/>
        <v>5.2440454323152137</v>
      </c>
      <c r="CH36" s="395">
        <f t="shared" si="34"/>
        <v>4.3040705935142665</v>
      </c>
      <c r="CI36" s="396">
        <f t="shared" si="35"/>
        <v>0.2</v>
      </c>
      <c r="CJ36" s="396">
        <f t="shared" si="36"/>
        <v>0.43040705935142665</v>
      </c>
      <c r="CK36" s="396">
        <f t="shared" si="37"/>
        <v>0.22083333333333335</v>
      </c>
      <c r="CL36" s="397">
        <f t="shared" si="38"/>
        <v>3.6528302008295066</v>
      </c>
      <c r="CM36" s="399">
        <f t="shared" si="39"/>
        <v>5.0004084274961729</v>
      </c>
    </row>
    <row r="37" spans="2:91" s="159" customFormat="1" x14ac:dyDescent="0.25">
      <c r="B37" s="257">
        <f t="shared" si="40"/>
        <v>17</v>
      </c>
      <c r="C37" s="255">
        <f t="shared" si="41"/>
        <v>45808</v>
      </c>
      <c r="D37" s="214">
        <f t="shared" si="42"/>
        <v>0.41864606515200004</v>
      </c>
      <c r="E37" s="214">
        <f t="shared" si="42"/>
        <v>0.16490137883333331</v>
      </c>
      <c r="F37" s="214">
        <f t="shared" si="42"/>
        <v>0.16101807799999998</v>
      </c>
      <c r="G37" s="214">
        <f t="shared" si="42"/>
        <v>9.9000000000000008E-3</v>
      </c>
      <c r="H37" s="394">
        <f t="shared" si="43"/>
        <v>2.1786534374999996E-2</v>
      </c>
      <c r="I37" s="394">
        <f t="shared" si="43"/>
        <v>3.2440924999999995E-2</v>
      </c>
      <c r="J37" s="394">
        <f t="shared" si="43"/>
        <v>4.3807499999999999E-2</v>
      </c>
      <c r="K37" s="394">
        <f t="shared" si="43"/>
        <v>4.5347499999999999E-2</v>
      </c>
      <c r="L37" s="394">
        <f t="shared" si="52"/>
        <v>2.4843162499999995E-2</v>
      </c>
      <c r="M37" s="394">
        <f t="shared" si="52"/>
        <v>2.9253124999999994E-2</v>
      </c>
      <c r="N37" s="394">
        <f t="shared" si="52"/>
        <v>2.4796876983749994E-2</v>
      </c>
      <c r="O37" s="394">
        <f t="shared" si="52"/>
        <v>2.3012500000000002E-2</v>
      </c>
      <c r="P37" s="394">
        <f t="shared" si="44"/>
        <v>1.7173333333333336E-2</v>
      </c>
      <c r="Q37" s="394">
        <f t="shared" si="44"/>
        <v>0</v>
      </c>
      <c r="R37" s="394">
        <f t="shared" si="44"/>
        <v>4.6682486666666662E-2</v>
      </c>
      <c r="S37" s="394">
        <f t="shared" si="44"/>
        <v>6.6078999999999999E-2</v>
      </c>
      <c r="T37" s="394">
        <f t="shared" si="45"/>
        <v>0</v>
      </c>
      <c r="U37" s="394">
        <f t="shared" si="45"/>
        <v>0</v>
      </c>
      <c r="V37" s="394">
        <f t="shared" si="45"/>
        <v>1.6689949999999999E-2</v>
      </c>
      <c r="W37" s="394">
        <f t="shared" si="45"/>
        <v>1.6222666666666666E-2</v>
      </c>
      <c r="X37" s="394">
        <f t="shared" si="45"/>
        <v>1.7868077083333333E-2</v>
      </c>
      <c r="Y37" s="394">
        <f t="shared" si="46"/>
        <v>1.2527333333333335E-2</v>
      </c>
      <c r="Z37" s="394">
        <f t="shared" si="46"/>
        <v>2.6054208333333335E-2</v>
      </c>
      <c r="AA37" s="394">
        <f t="shared" si="46"/>
        <v>2.2499999999999999E-2</v>
      </c>
      <c r="AB37" s="394">
        <f t="shared" si="46"/>
        <v>2.1572999999999998E-2</v>
      </c>
      <c r="AC37" s="394">
        <f t="shared" si="46"/>
        <v>1.4957475E-2</v>
      </c>
      <c r="AD37" s="394">
        <f t="shared" si="46"/>
        <v>8.3173750000000001E-3</v>
      </c>
      <c r="AE37" s="394">
        <f t="shared" si="46"/>
        <v>0</v>
      </c>
      <c r="AF37" s="394">
        <f t="shared" si="47"/>
        <v>0.14417581248000003</v>
      </c>
      <c r="AG37" s="394">
        <f t="shared" si="47"/>
        <v>0.20658714310000001</v>
      </c>
      <c r="AH37" s="394">
        <f t="shared" si="47"/>
        <v>0</v>
      </c>
      <c r="AI37" s="394">
        <f t="shared" si="47"/>
        <v>7.3829999999999998E-3</v>
      </c>
      <c r="AJ37" s="394">
        <f t="shared" si="47"/>
        <v>2.35934E-2</v>
      </c>
      <c r="AK37" s="394">
        <f t="shared" si="47"/>
        <v>0</v>
      </c>
      <c r="AL37" s="394">
        <f t="shared" si="47"/>
        <v>1.8825787499999996E-2</v>
      </c>
      <c r="AM37" s="394">
        <f t="shared" si="47"/>
        <v>1.9923749999999997E-2</v>
      </c>
      <c r="AN37" s="394">
        <f t="shared" si="47"/>
        <v>3.58575E-2</v>
      </c>
      <c r="AO37" s="394">
        <f t="shared" si="47"/>
        <v>2.9956652833333333E-2</v>
      </c>
      <c r="AP37" s="394">
        <f t="shared" si="47"/>
        <v>0.120783925</v>
      </c>
      <c r="AQ37" s="394">
        <f t="shared" si="47"/>
        <v>0</v>
      </c>
      <c r="AR37" s="394">
        <f t="shared" si="53"/>
        <v>3.5469846749999999E-2</v>
      </c>
      <c r="AS37" s="394">
        <f t="shared" si="53"/>
        <v>1.7646749999999999E-2</v>
      </c>
      <c r="AT37" s="394">
        <f t="shared" si="53"/>
        <v>1.5897552083333336E-2</v>
      </c>
      <c r="AU37" s="394">
        <f t="shared" si="53"/>
        <v>3.2035358333333333E-2</v>
      </c>
      <c r="AV37" s="394">
        <f t="shared" si="53"/>
        <v>3.9146E-2</v>
      </c>
      <c r="AW37" s="394">
        <f t="shared" si="53"/>
        <v>3.8346328333333332E-2</v>
      </c>
      <c r="AX37" s="394">
        <f t="shared" si="53"/>
        <v>0.12209131071428568</v>
      </c>
      <c r="AY37" s="394">
        <f t="shared" si="53"/>
        <v>5.2265199999999998E-2</v>
      </c>
      <c r="AZ37" s="394">
        <f t="shared" si="48"/>
        <v>5.8454499999999993E-2</v>
      </c>
      <c r="BA37" s="394">
        <f t="shared" si="48"/>
        <v>0.10963164666666667</v>
      </c>
      <c r="BB37" s="394">
        <f t="shared" si="48"/>
        <v>0.29424780672000006</v>
      </c>
      <c r="BC37" s="394">
        <f t="shared" si="48"/>
        <v>0.12060973285714284</v>
      </c>
      <c r="BD37" s="394">
        <f t="shared" si="48"/>
        <v>0.5416557163315201</v>
      </c>
      <c r="BE37" s="394">
        <f t="shared" si="49"/>
        <v>1.7476837499999998E-2</v>
      </c>
      <c r="BF37" s="394">
        <f t="shared" si="49"/>
        <v>0</v>
      </c>
      <c r="BG37" s="394">
        <f t="shared" si="49"/>
        <v>4.8322115384615373E-2</v>
      </c>
      <c r="BH37" s="394">
        <f t="shared" si="49"/>
        <v>7.1769650416666664E-2</v>
      </c>
      <c r="BI37" s="394">
        <f t="shared" si="49"/>
        <v>0</v>
      </c>
      <c r="BJ37" s="394">
        <f t="shared" si="49"/>
        <v>0</v>
      </c>
      <c r="BK37" s="394">
        <f t="shared" si="54"/>
        <v>3.5398916666666662E-2</v>
      </c>
      <c r="BL37" s="394">
        <f t="shared" si="54"/>
        <v>3.220416576E-2</v>
      </c>
      <c r="BM37" s="394">
        <f t="shared" si="54"/>
        <v>0.12828249999999999</v>
      </c>
      <c r="BN37" s="394">
        <f t="shared" si="54"/>
        <v>0.23805000000000001</v>
      </c>
      <c r="BO37" s="394">
        <f t="shared" si="54"/>
        <v>8.0074499999999993E-2</v>
      </c>
      <c r="BP37" s="394">
        <f t="shared" si="54"/>
        <v>9.4927947916666658E-2</v>
      </c>
      <c r="BQ37" s="394">
        <f t="shared" si="54"/>
        <v>0.12250854166666666</v>
      </c>
      <c r="BR37" s="394">
        <f t="shared" si="50"/>
        <v>9.0456924250000001E-2</v>
      </c>
      <c r="BS37" s="394">
        <f t="shared" si="50"/>
        <v>1.2937499999999999E-2</v>
      </c>
      <c r="BT37" s="394">
        <f t="shared" si="50"/>
        <v>7.0977999999999996E-3</v>
      </c>
      <c r="BU37" s="394">
        <f t="shared" si="50"/>
        <v>3.7260000000000001E-3</v>
      </c>
      <c r="BV37" s="394">
        <f t="shared" si="50"/>
        <v>0.11546257969645436</v>
      </c>
      <c r="BW37" s="394">
        <f t="shared" si="50"/>
        <v>5.0904063216335407E-2</v>
      </c>
      <c r="BX37" s="394">
        <f t="shared" si="50"/>
        <v>1.7861232808330268E-2</v>
      </c>
      <c r="BY37" s="394">
        <f t="shared" si="50"/>
        <v>6.6853413834725844E-2</v>
      </c>
      <c r="BZ37" s="394">
        <f t="shared" si="50"/>
        <v>1.9626493576421676E-2</v>
      </c>
      <c r="CA37" s="395">
        <f t="shared" si="29"/>
        <v>4.6249244536572478</v>
      </c>
      <c r="CB37" s="396">
        <f t="shared" si="51"/>
        <v>0.2</v>
      </c>
      <c r="CC37" s="396">
        <f t="shared" si="30"/>
        <v>0.46249244536572481</v>
      </c>
      <c r="CD37" s="396">
        <f t="shared" si="31"/>
        <v>0.22083333333333335</v>
      </c>
      <c r="CE37" s="397">
        <f t="shared" si="32"/>
        <v>3.9415986749581897</v>
      </c>
      <c r="CF37" s="396">
        <f>'Other Income'!$B$21/12</f>
        <v>1.1475782266666665</v>
      </c>
      <c r="CG37" s="398">
        <f t="shared" si="33"/>
        <v>5.2891769016248569</v>
      </c>
      <c r="CH37" s="395">
        <f t="shared" si="34"/>
        <v>4.3542166705249805</v>
      </c>
      <c r="CI37" s="396">
        <f t="shared" si="35"/>
        <v>0.2</v>
      </c>
      <c r="CJ37" s="396">
        <f t="shared" si="36"/>
        <v>0.43542166705249807</v>
      </c>
      <c r="CK37" s="396">
        <f t="shared" si="37"/>
        <v>0.22083333333333335</v>
      </c>
      <c r="CL37" s="397">
        <f t="shared" si="38"/>
        <v>3.6979616701391493</v>
      </c>
      <c r="CM37" s="399">
        <f t="shared" si="39"/>
        <v>5.045539896805816</v>
      </c>
    </row>
    <row r="38" spans="2:91" s="159" customFormat="1" x14ac:dyDescent="0.25">
      <c r="B38" s="257">
        <f t="shared" si="40"/>
        <v>18</v>
      </c>
      <c r="C38" s="255">
        <f t="shared" si="41"/>
        <v>45838</v>
      </c>
      <c r="D38" s="214">
        <f t="shared" si="42"/>
        <v>0.41864606515200004</v>
      </c>
      <c r="E38" s="214">
        <f t="shared" si="42"/>
        <v>0.16490137883333331</v>
      </c>
      <c r="F38" s="214">
        <f t="shared" si="42"/>
        <v>0.16101807799999998</v>
      </c>
      <c r="G38" s="214">
        <f t="shared" si="42"/>
        <v>9.9000000000000008E-3</v>
      </c>
      <c r="H38" s="394">
        <f t="shared" si="43"/>
        <v>2.1786534374999996E-2</v>
      </c>
      <c r="I38" s="394">
        <f t="shared" si="43"/>
        <v>3.2440924999999995E-2</v>
      </c>
      <c r="J38" s="394">
        <f t="shared" si="43"/>
        <v>4.3807499999999999E-2</v>
      </c>
      <c r="K38" s="394">
        <f t="shared" si="43"/>
        <v>4.5347499999999999E-2</v>
      </c>
      <c r="L38" s="394">
        <f t="shared" si="52"/>
        <v>2.4843162499999995E-2</v>
      </c>
      <c r="M38" s="394">
        <f t="shared" si="52"/>
        <v>2.9253124999999994E-2</v>
      </c>
      <c r="N38" s="394">
        <f t="shared" si="52"/>
        <v>2.4796876983749994E-2</v>
      </c>
      <c r="O38" s="394">
        <f t="shared" si="52"/>
        <v>2.3012500000000002E-2</v>
      </c>
      <c r="P38" s="394">
        <f t="shared" si="44"/>
        <v>1.7173333333333336E-2</v>
      </c>
      <c r="Q38" s="394">
        <f t="shared" si="44"/>
        <v>0</v>
      </c>
      <c r="R38" s="394">
        <f t="shared" si="44"/>
        <v>4.6682486666666662E-2</v>
      </c>
      <c r="S38" s="394">
        <f t="shared" si="44"/>
        <v>6.6078999999999999E-2</v>
      </c>
      <c r="T38" s="394">
        <f t="shared" si="45"/>
        <v>0</v>
      </c>
      <c r="U38" s="394">
        <f t="shared" si="45"/>
        <v>0</v>
      </c>
      <c r="V38" s="394">
        <f t="shared" si="45"/>
        <v>1.6689949999999999E-2</v>
      </c>
      <c r="W38" s="394">
        <f t="shared" si="45"/>
        <v>1.6222666666666666E-2</v>
      </c>
      <c r="X38" s="394">
        <f t="shared" si="45"/>
        <v>1.7868077083333333E-2</v>
      </c>
      <c r="Y38" s="394">
        <f t="shared" si="46"/>
        <v>1.2527333333333335E-2</v>
      </c>
      <c r="Z38" s="394">
        <f t="shared" si="46"/>
        <v>2.6054208333333335E-2</v>
      </c>
      <c r="AA38" s="394">
        <f t="shared" si="46"/>
        <v>2.2499999999999999E-2</v>
      </c>
      <c r="AB38" s="394">
        <f t="shared" si="46"/>
        <v>2.4808949999999996E-2</v>
      </c>
      <c r="AC38" s="394">
        <f t="shared" si="46"/>
        <v>1.4957475E-2</v>
      </c>
      <c r="AD38" s="394">
        <f t="shared" si="46"/>
        <v>8.3173750000000001E-3</v>
      </c>
      <c r="AE38" s="394">
        <f t="shared" si="46"/>
        <v>0</v>
      </c>
      <c r="AF38" s="394">
        <f t="shared" si="47"/>
        <v>0.16147690997760006</v>
      </c>
      <c r="AG38" s="394">
        <f t="shared" si="47"/>
        <v>0.20658714310000001</v>
      </c>
      <c r="AH38" s="394">
        <f t="shared" si="47"/>
        <v>0</v>
      </c>
      <c r="AI38" s="394">
        <f t="shared" si="47"/>
        <v>7.3829999999999998E-3</v>
      </c>
      <c r="AJ38" s="394">
        <f t="shared" si="47"/>
        <v>2.35934E-2</v>
      </c>
      <c r="AK38" s="394">
        <f t="shared" si="47"/>
        <v>0</v>
      </c>
      <c r="AL38" s="394">
        <f t="shared" si="47"/>
        <v>1.8825787499999996E-2</v>
      </c>
      <c r="AM38" s="394">
        <f t="shared" si="47"/>
        <v>1.9923749999999997E-2</v>
      </c>
      <c r="AN38" s="394">
        <f t="shared" si="47"/>
        <v>3.58575E-2</v>
      </c>
      <c r="AO38" s="394">
        <f t="shared" si="47"/>
        <v>2.9956652833333333E-2</v>
      </c>
      <c r="AP38" s="394">
        <f t="shared" si="47"/>
        <v>0.120783925</v>
      </c>
      <c r="AQ38" s="394">
        <f t="shared" si="47"/>
        <v>0</v>
      </c>
      <c r="AR38" s="394">
        <f t="shared" si="53"/>
        <v>3.5469846749999999E-2</v>
      </c>
      <c r="AS38" s="394">
        <f t="shared" si="53"/>
        <v>1.7646749999999999E-2</v>
      </c>
      <c r="AT38" s="394">
        <f t="shared" si="53"/>
        <v>1.5897552083333336E-2</v>
      </c>
      <c r="AU38" s="394">
        <f t="shared" si="53"/>
        <v>3.2035358333333333E-2</v>
      </c>
      <c r="AV38" s="394">
        <f t="shared" si="53"/>
        <v>3.9146E-2</v>
      </c>
      <c r="AW38" s="394">
        <f t="shared" si="53"/>
        <v>3.8346328333333332E-2</v>
      </c>
      <c r="AX38" s="394">
        <f t="shared" si="53"/>
        <v>0.14040500732142852</v>
      </c>
      <c r="AY38" s="394">
        <f t="shared" si="53"/>
        <v>5.2265199999999998E-2</v>
      </c>
      <c r="AZ38" s="394">
        <f t="shared" si="48"/>
        <v>5.8454499999999993E-2</v>
      </c>
      <c r="BA38" s="394">
        <f t="shared" si="48"/>
        <v>0.10963164666666667</v>
      </c>
      <c r="BB38" s="394">
        <f t="shared" si="48"/>
        <v>0.3295575435264001</v>
      </c>
      <c r="BC38" s="394">
        <f t="shared" si="48"/>
        <v>0.12060973285714284</v>
      </c>
      <c r="BD38" s="394">
        <f t="shared" si="48"/>
        <v>0.5416557163315201</v>
      </c>
      <c r="BE38" s="394">
        <f t="shared" si="49"/>
        <v>1.7476837499999998E-2</v>
      </c>
      <c r="BF38" s="394">
        <f t="shared" si="49"/>
        <v>0</v>
      </c>
      <c r="BG38" s="394">
        <f t="shared" si="49"/>
        <v>4.8322115384615373E-2</v>
      </c>
      <c r="BH38" s="394">
        <f t="shared" si="49"/>
        <v>7.1769650416666664E-2</v>
      </c>
      <c r="BI38" s="394">
        <f t="shared" si="49"/>
        <v>0</v>
      </c>
      <c r="BJ38" s="394">
        <f t="shared" si="49"/>
        <v>0</v>
      </c>
      <c r="BK38" s="394">
        <f t="shared" si="54"/>
        <v>3.5398916666666662E-2</v>
      </c>
      <c r="BL38" s="394">
        <f t="shared" si="54"/>
        <v>3.220416576E-2</v>
      </c>
      <c r="BM38" s="394">
        <f t="shared" si="54"/>
        <v>0.12828249999999999</v>
      </c>
      <c r="BN38" s="394">
        <f t="shared" si="54"/>
        <v>0.27375749999999999</v>
      </c>
      <c r="BO38" s="394">
        <f t="shared" si="54"/>
        <v>8.0074499999999993E-2</v>
      </c>
      <c r="BP38" s="394">
        <f t="shared" si="54"/>
        <v>9.4927947916666658E-2</v>
      </c>
      <c r="BQ38" s="394">
        <f t="shared" si="54"/>
        <v>0.12250854166666666</v>
      </c>
      <c r="BR38" s="394">
        <f t="shared" si="50"/>
        <v>9.0456924250000001E-2</v>
      </c>
      <c r="BS38" s="394">
        <f t="shared" si="50"/>
        <v>1.2937499999999999E-2</v>
      </c>
      <c r="BT38" s="394">
        <f t="shared" si="50"/>
        <v>7.0977999999999996E-3</v>
      </c>
      <c r="BU38" s="394">
        <f t="shared" si="50"/>
        <v>3.7260000000000001E-3</v>
      </c>
      <c r="BV38" s="394">
        <f t="shared" si="50"/>
        <v>0.11546257969645436</v>
      </c>
      <c r="BW38" s="394">
        <f t="shared" si="50"/>
        <v>5.0904063216335407E-2</v>
      </c>
      <c r="BX38" s="394">
        <f t="shared" si="50"/>
        <v>1.7861232808330268E-2</v>
      </c>
      <c r="BY38" s="394">
        <f t="shared" si="50"/>
        <v>6.6853413834725844E-2</v>
      </c>
      <c r="BZ38" s="394">
        <f t="shared" si="50"/>
        <v>1.9626493576421676E-2</v>
      </c>
      <c r="CA38" s="395">
        <f t="shared" si="29"/>
        <v>4.7347924345683907</v>
      </c>
      <c r="CB38" s="396">
        <f t="shared" si="51"/>
        <v>0.2</v>
      </c>
      <c r="CC38" s="396">
        <f t="shared" si="30"/>
        <v>0.47347924345683912</v>
      </c>
      <c r="CD38" s="396">
        <f t="shared" si="31"/>
        <v>0.22083333333333335</v>
      </c>
      <c r="CE38" s="397">
        <f t="shared" si="32"/>
        <v>4.0404798577782186</v>
      </c>
      <c r="CF38" s="396">
        <f>'Other Income'!$B$21/12</f>
        <v>1.1475782266666665</v>
      </c>
      <c r="CG38" s="398">
        <f t="shared" si="33"/>
        <v>5.3880580844448849</v>
      </c>
      <c r="CH38" s="395">
        <f t="shared" si="34"/>
        <v>4.4640846514361234</v>
      </c>
      <c r="CI38" s="396">
        <f t="shared" si="35"/>
        <v>0.2</v>
      </c>
      <c r="CJ38" s="396">
        <f t="shared" si="36"/>
        <v>0.44640846514361238</v>
      </c>
      <c r="CK38" s="396">
        <f t="shared" si="37"/>
        <v>0.22083333333333335</v>
      </c>
      <c r="CL38" s="397">
        <f t="shared" si="38"/>
        <v>3.7968428529591778</v>
      </c>
      <c r="CM38" s="399">
        <f t="shared" si="39"/>
        <v>5.1444210796258441</v>
      </c>
    </row>
    <row r="39" spans="2:91" s="159" customFormat="1" x14ac:dyDescent="0.25">
      <c r="B39" s="257">
        <f t="shared" si="40"/>
        <v>19</v>
      </c>
      <c r="C39" s="255">
        <f t="shared" si="41"/>
        <v>45869</v>
      </c>
      <c r="D39" s="214">
        <f t="shared" si="42"/>
        <v>0.41864606515200004</v>
      </c>
      <c r="E39" s="214">
        <f t="shared" si="42"/>
        <v>0.16490137883333331</v>
      </c>
      <c r="F39" s="214">
        <f t="shared" si="42"/>
        <v>0.16101807799999998</v>
      </c>
      <c r="G39" s="214">
        <f t="shared" si="42"/>
        <v>9.9000000000000008E-3</v>
      </c>
      <c r="H39" s="394">
        <f t="shared" si="43"/>
        <v>2.1786534374999996E-2</v>
      </c>
      <c r="I39" s="394">
        <f t="shared" si="43"/>
        <v>3.7307063749999994E-2</v>
      </c>
      <c r="J39" s="394">
        <f t="shared" si="43"/>
        <v>4.3807499999999999E-2</v>
      </c>
      <c r="K39" s="394">
        <f t="shared" si="43"/>
        <v>4.5347499999999999E-2</v>
      </c>
      <c r="L39" s="394">
        <f t="shared" si="52"/>
        <v>2.4843162499999995E-2</v>
      </c>
      <c r="M39" s="394">
        <f t="shared" si="52"/>
        <v>3.364109374999999E-2</v>
      </c>
      <c r="N39" s="394">
        <f t="shared" si="52"/>
        <v>2.4796876983749994E-2</v>
      </c>
      <c r="O39" s="394">
        <f t="shared" si="52"/>
        <v>2.3012500000000002E-2</v>
      </c>
      <c r="P39" s="394">
        <f t="shared" si="44"/>
        <v>1.9749333333333334E-2</v>
      </c>
      <c r="Q39" s="394">
        <f t="shared" si="44"/>
        <v>0</v>
      </c>
      <c r="R39" s="394">
        <f t="shared" si="44"/>
        <v>4.6682486666666662E-2</v>
      </c>
      <c r="S39" s="394">
        <f t="shared" si="44"/>
        <v>6.6078999999999999E-2</v>
      </c>
      <c r="T39" s="394">
        <f t="shared" si="45"/>
        <v>0</v>
      </c>
      <c r="U39" s="394">
        <f t="shared" si="45"/>
        <v>0</v>
      </c>
      <c r="V39" s="394">
        <f t="shared" si="45"/>
        <v>1.6689949999999999E-2</v>
      </c>
      <c r="W39" s="394">
        <f t="shared" si="45"/>
        <v>1.6222666666666666E-2</v>
      </c>
      <c r="X39" s="394">
        <f t="shared" si="45"/>
        <v>1.7868077083333333E-2</v>
      </c>
      <c r="Y39" s="394">
        <f t="shared" si="46"/>
        <v>1.2527333333333335E-2</v>
      </c>
      <c r="Z39" s="394">
        <f t="shared" si="46"/>
        <v>2.6054208333333335E-2</v>
      </c>
      <c r="AA39" s="394">
        <f t="shared" si="46"/>
        <v>2.2499999999999999E-2</v>
      </c>
      <c r="AB39" s="394">
        <f t="shared" si="46"/>
        <v>2.4808949999999996E-2</v>
      </c>
      <c r="AC39" s="394">
        <f t="shared" si="46"/>
        <v>1.4957475E-2</v>
      </c>
      <c r="AD39" s="394">
        <f t="shared" si="46"/>
        <v>8.3173750000000001E-3</v>
      </c>
      <c r="AE39" s="394">
        <f t="shared" si="46"/>
        <v>0</v>
      </c>
      <c r="AF39" s="394">
        <f t="shared" si="47"/>
        <v>0.16147690997760006</v>
      </c>
      <c r="AG39" s="394">
        <f t="shared" si="47"/>
        <v>0.20658714310000001</v>
      </c>
      <c r="AH39" s="394">
        <f t="shared" si="47"/>
        <v>0</v>
      </c>
      <c r="AI39" s="394">
        <f t="shared" si="47"/>
        <v>7.3829999999999998E-3</v>
      </c>
      <c r="AJ39" s="394">
        <f t="shared" si="47"/>
        <v>2.35934E-2</v>
      </c>
      <c r="AK39" s="394">
        <f t="shared" si="47"/>
        <v>0</v>
      </c>
      <c r="AL39" s="394">
        <f t="shared" si="47"/>
        <v>1.8825787499999996E-2</v>
      </c>
      <c r="AM39" s="394">
        <f t="shared" si="47"/>
        <v>1.9923749999999997E-2</v>
      </c>
      <c r="AN39" s="394">
        <f t="shared" si="47"/>
        <v>3.58575E-2</v>
      </c>
      <c r="AO39" s="394">
        <f t="shared" si="47"/>
        <v>2.9956652833333333E-2</v>
      </c>
      <c r="AP39" s="394">
        <f t="shared" si="47"/>
        <v>0.13890151374999998</v>
      </c>
      <c r="AQ39" s="394">
        <f t="shared" si="47"/>
        <v>0</v>
      </c>
      <c r="AR39" s="394">
        <f t="shared" si="53"/>
        <v>3.5469846749999999E-2</v>
      </c>
      <c r="AS39" s="394">
        <f t="shared" si="53"/>
        <v>1.7646749999999999E-2</v>
      </c>
      <c r="AT39" s="394">
        <f t="shared" si="53"/>
        <v>1.5897552083333336E-2</v>
      </c>
      <c r="AU39" s="394">
        <f t="shared" si="53"/>
        <v>3.684066208333333E-2</v>
      </c>
      <c r="AV39" s="394">
        <f t="shared" si="53"/>
        <v>4.50179E-2</v>
      </c>
      <c r="AW39" s="394">
        <f t="shared" si="53"/>
        <v>3.8346328333333332E-2</v>
      </c>
      <c r="AX39" s="394">
        <f t="shared" si="53"/>
        <v>0.14040500732142852</v>
      </c>
      <c r="AY39" s="394">
        <f t="shared" si="53"/>
        <v>5.2265199999999998E-2</v>
      </c>
      <c r="AZ39" s="394">
        <f t="shared" si="48"/>
        <v>5.8454499999999993E-2</v>
      </c>
      <c r="BA39" s="394">
        <f t="shared" si="48"/>
        <v>0.10963164666666667</v>
      </c>
      <c r="BB39" s="394">
        <f t="shared" si="48"/>
        <v>0.3295575435264001</v>
      </c>
      <c r="BC39" s="394">
        <f t="shared" si="48"/>
        <v>0.12060973285714284</v>
      </c>
      <c r="BD39" s="394">
        <f t="shared" si="48"/>
        <v>0.5416557163315201</v>
      </c>
      <c r="BE39" s="394">
        <f t="shared" si="49"/>
        <v>1.7476837499999998E-2</v>
      </c>
      <c r="BF39" s="394">
        <f t="shared" si="49"/>
        <v>0</v>
      </c>
      <c r="BG39" s="394">
        <f t="shared" si="49"/>
        <v>4.8322115384615373E-2</v>
      </c>
      <c r="BH39" s="394">
        <f t="shared" si="49"/>
        <v>8.2535097979166652E-2</v>
      </c>
      <c r="BI39" s="394">
        <f t="shared" si="49"/>
        <v>0</v>
      </c>
      <c r="BJ39" s="394">
        <f t="shared" si="49"/>
        <v>0</v>
      </c>
      <c r="BK39" s="394">
        <f t="shared" si="54"/>
        <v>3.5398916666666662E-2</v>
      </c>
      <c r="BL39" s="394">
        <f t="shared" si="54"/>
        <v>3.220416576E-2</v>
      </c>
      <c r="BM39" s="394">
        <f t="shared" si="54"/>
        <v>0.12828249999999999</v>
      </c>
      <c r="BN39" s="394">
        <f t="shared" si="54"/>
        <v>0.27375749999999999</v>
      </c>
      <c r="BO39" s="394">
        <f t="shared" si="54"/>
        <v>8.0074499999999993E-2</v>
      </c>
      <c r="BP39" s="394">
        <f t="shared" si="54"/>
        <v>9.4927947916666658E-2</v>
      </c>
      <c r="BQ39" s="394">
        <f t="shared" si="54"/>
        <v>0.12250854166666666</v>
      </c>
      <c r="BR39" s="394">
        <f t="shared" si="50"/>
        <v>9.0456924250000001E-2</v>
      </c>
      <c r="BS39" s="394">
        <f t="shared" si="50"/>
        <v>1.2937499999999999E-2</v>
      </c>
      <c r="BT39" s="394">
        <f t="shared" si="50"/>
        <v>7.0977999999999996E-3</v>
      </c>
      <c r="BU39" s="394">
        <f t="shared" si="50"/>
        <v>3.7260000000000001E-3</v>
      </c>
      <c r="BV39" s="394">
        <f t="shared" si="50"/>
        <v>0.11546257969645436</v>
      </c>
      <c r="BW39" s="394">
        <f t="shared" si="50"/>
        <v>5.0904063216335407E-2</v>
      </c>
      <c r="BX39" s="394">
        <f t="shared" si="50"/>
        <v>1.7861232808330268E-2</v>
      </c>
      <c r="BY39" s="394">
        <f t="shared" si="50"/>
        <v>6.6853413834725844E-2</v>
      </c>
      <c r="BZ39" s="394">
        <f t="shared" si="50"/>
        <v>1.9626493576421676E-2</v>
      </c>
      <c r="CA39" s="395">
        <f t="shared" si="29"/>
        <v>4.7861827821308909</v>
      </c>
      <c r="CB39" s="396">
        <f t="shared" si="51"/>
        <v>0.2</v>
      </c>
      <c r="CC39" s="396">
        <f t="shared" si="30"/>
        <v>0.47861827821308911</v>
      </c>
      <c r="CD39" s="396">
        <f t="shared" si="31"/>
        <v>0.22083333333333335</v>
      </c>
      <c r="CE39" s="397">
        <f t="shared" si="32"/>
        <v>4.0867311705844687</v>
      </c>
      <c r="CF39" s="396">
        <f>'Other Income'!$B$21/12</f>
        <v>1.1475782266666665</v>
      </c>
      <c r="CG39" s="398">
        <f t="shared" si="33"/>
        <v>5.4343093972511349</v>
      </c>
      <c r="CH39" s="395">
        <f t="shared" si="34"/>
        <v>4.5154749989986236</v>
      </c>
      <c r="CI39" s="396">
        <f t="shared" si="35"/>
        <v>0.2</v>
      </c>
      <c r="CJ39" s="396">
        <f t="shared" si="36"/>
        <v>0.45154749989986237</v>
      </c>
      <c r="CK39" s="396">
        <f t="shared" si="37"/>
        <v>0.22083333333333335</v>
      </c>
      <c r="CL39" s="397">
        <f t="shared" si="38"/>
        <v>3.8430941657654278</v>
      </c>
      <c r="CM39" s="399">
        <f t="shared" si="39"/>
        <v>5.1906723924320941</v>
      </c>
    </row>
    <row r="40" spans="2:91" s="159" customFormat="1" x14ac:dyDescent="0.25">
      <c r="B40" s="257">
        <f t="shared" si="40"/>
        <v>20</v>
      </c>
      <c r="C40" s="255">
        <f t="shared" si="41"/>
        <v>45900</v>
      </c>
      <c r="D40" s="214">
        <f t="shared" si="42"/>
        <v>0.41864606515200004</v>
      </c>
      <c r="E40" s="214">
        <f t="shared" si="42"/>
        <v>0.16490137883333331</v>
      </c>
      <c r="F40" s="214">
        <f t="shared" si="42"/>
        <v>0.16101807799999998</v>
      </c>
      <c r="G40" s="214">
        <f t="shared" si="42"/>
        <v>9.9000000000000008E-3</v>
      </c>
      <c r="H40" s="394">
        <f t="shared" si="43"/>
        <v>2.1786534374999996E-2</v>
      </c>
      <c r="I40" s="394">
        <f t="shared" si="43"/>
        <v>3.7307063749999994E-2</v>
      </c>
      <c r="J40" s="394">
        <f t="shared" si="43"/>
        <v>4.3807499999999999E-2</v>
      </c>
      <c r="K40" s="394">
        <f t="shared" si="43"/>
        <v>4.5347499999999999E-2</v>
      </c>
      <c r="L40" s="394">
        <f t="shared" si="52"/>
        <v>2.4843162499999995E-2</v>
      </c>
      <c r="M40" s="394">
        <f t="shared" si="52"/>
        <v>3.364109374999999E-2</v>
      </c>
      <c r="N40" s="394">
        <f t="shared" si="52"/>
        <v>2.4796876983749994E-2</v>
      </c>
      <c r="O40" s="394">
        <f t="shared" si="52"/>
        <v>2.3012500000000002E-2</v>
      </c>
      <c r="P40" s="394">
        <f t="shared" si="44"/>
        <v>1.9749333333333334E-2</v>
      </c>
      <c r="Q40" s="394">
        <f t="shared" si="44"/>
        <v>0</v>
      </c>
      <c r="R40" s="394">
        <f t="shared" si="44"/>
        <v>4.6682486666666662E-2</v>
      </c>
      <c r="S40" s="394">
        <f t="shared" si="44"/>
        <v>7.5990849999999999E-2</v>
      </c>
      <c r="T40" s="394">
        <f t="shared" si="45"/>
        <v>0</v>
      </c>
      <c r="U40" s="394">
        <f t="shared" si="45"/>
        <v>0</v>
      </c>
      <c r="V40" s="394">
        <f t="shared" si="45"/>
        <v>1.6689949999999999E-2</v>
      </c>
      <c r="W40" s="394">
        <f t="shared" si="45"/>
        <v>1.6222666666666666E-2</v>
      </c>
      <c r="X40" s="394">
        <f t="shared" si="45"/>
        <v>1.7868077083333333E-2</v>
      </c>
      <c r="Y40" s="394">
        <f t="shared" si="46"/>
        <v>1.2527333333333335E-2</v>
      </c>
      <c r="Z40" s="394">
        <f t="shared" si="46"/>
        <v>2.6054208333333335E-2</v>
      </c>
      <c r="AA40" s="394">
        <f t="shared" si="46"/>
        <v>2.2499999999999999E-2</v>
      </c>
      <c r="AB40" s="394">
        <f t="shared" si="46"/>
        <v>2.4808949999999996E-2</v>
      </c>
      <c r="AC40" s="394">
        <f t="shared" si="46"/>
        <v>1.4957475E-2</v>
      </c>
      <c r="AD40" s="394">
        <f t="shared" si="46"/>
        <v>8.3173750000000001E-3</v>
      </c>
      <c r="AE40" s="394">
        <f t="shared" si="46"/>
        <v>0</v>
      </c>
      <c r="AF40" s="394">
        <f t="shared" si="47"/>
        <v>0.16147690997760006</v>
      </c>
      <c r="AG40" s="394">
        <f t="shared" si="47"/>
        <v>0.20658714310000001</v>
      </c>
      <c r="AH40" s="394">
        <f t="shared" si="47"/>
        <v>0</v>
      </c>
      <c r="AI40" s="394">
        <f t="shared" si="47"/>
        <v>7.3829999999999998E-3</v>
      </c>
      <c r="AJ40" s="394">
        <f t="shared" si="47"/>
        <v>2.35934E-2</v>
      </c>
      <c r="AK40" s="394">
        <f t="shared" si="47"/>
        <v>0</v>
      </c>
      <c r="AL40" s="394">
        <f t="shared" si="47"/>
        <v>1.8825787499999996E-2</v>
      </c>
      <c r="AM40" s="394">
        <f t="shared" si="47"/>
        <v>1.9923749999999997E-2</v>
      </c>
      <c r="AN40" s="394">
        <f t="shared" si="47"/>
        <v>3.58575E-2</v>
      </c>
      <c r="AO40" s="394">
        <f t="shared" si="47"/>
        <v>2.9956652833333333E-2</v>
      </c>
      <c r="AP40" s="394">
        <f t="shared" si="47"/>
        <v>0.13890151374999998</v>
      </c>
      <c r="AQ40" s="394">
        <f t="shared" si="47"/>
        <v>0</v>
      </c>
      <c r="AR40" s="394">
        <f t="shared" si="53"/>
        <v>3.5469846749999999E-2</v>
      </c>
      <c r="AS40" s="394">
        <f t="shared" si="53"/>
        <v>1.7646749999999999E-2</v>
      </c>
      <c r="AT40" s="394">
        <f t="shared" si="53"/>
        <v>1.5897552083333336E-2</v>
      </c>
      <c r="AU40" s="394">
        <f t="shared" si="53"/>
        <v>3.684066208333333E-2</v>
      </c>
      <c r="AV40" s="394">
        <f t="shared" si="53"/>
        <v>4.50179E-2</v>
      </c>
      <c r="AW40" s="394">
        <f t="shared" si="53"/>
        <v>4.4098277583333331E-2</v>
      </c>
      <c r="AX40" s="394">
        <f t="shared" si="53"/>
        <v>0.14040500732142852</v>
      </c>
      <c r="AY40" s="394">
        <f t="shared" si="53"/>
        <v>5.2265199999999998E-2</v>
      </c>
      <c r="AZ40" s="394">
        <f t="shared" si="48"/>
        <v>5.8454499999999993E-2</v>
      </c>
      <c r="BA40" s="394">
        <f t="shared" si="48"/>
        <v>0.10963164666666667</v>
      </c>
      <c r="BB40" s="394">
        <f t="shared" si="48"/>
        <v>0.3295575435264001</v>
      </c>
      <c r="BC40" s="394">
        <f t="shared" si="48"/>
        <v>0.12060973285714284</v>
      </c>
      <c r="BD40" s="394">
        <f t="shared" si="48"/>
        <v>0.5416557163315201</v>
      </c>
      <c r="BE40" s="394">
        <f t="shared" si="49"/>
        <v>1.7476837499999998E-2</v>
      </c>
      <c r="BF40" s="394">
        <f t="shared" si="49"/>
        <v>0</v>
      </c>
      <c r="BG40" s="394">
        <f t="shared" si="49"/>
        <v>4.8322115384615373E-2</v>
      </c>
      <c r="BH40" s="394">
        <f t="shared" si="49"/>
        <v>8.2535097979166652E-2</v>
      </c>
      <c r="BI40" s="394">
        <f t="shared" si="49"/>
        <v>0</v>
      </c>
      <c r="BJ40" s="394">
        <f t="shared" si="49"/>
        <v>0</v>
      </c>
      <c r="BK40" s="394">
        <f t="shared" si="54"/>
        <v>3.5398916666666662E-2</v>
      </c>
      <c r="BL40" s="394">
        <f t="shared" si="54"/>
        <v>3.220416576E-2</v>
      </c>
      <c r="BM40" s="394">
        <f t="shared" si="54"/>
        <v>0.12828249999999999</v>
      </c>
      <c r="BN40" s="394">
        <f t="shared" si="54"/>
        <v>0.27375749999999999</v>
      </c>
      <c r="BO40" s="394">
        <f t="shared" si="54"/>
        <v>8.0074499999999993E-2</v>
      </c>
      <c r="BP40" s="394">
        <f t="shared" si="54"/>
        <v>9.4927947916666658E-2</v>
      </c>
      <c r="BQ40" s="394">
        <f t="shared" si="54"/>
        <v>0.12250854166666666</v>
      </c>
      <c r="BR40" s="394">
        <f t="shared" si="50"/>
        <v>9.0456924250000001E-2</v>
      </c>
      <c r="BS40" s="394">
        <f t="shared" si="50"/>
        <v>1.2937499999999999E-2</v>
      </c>
      <c r="BT40" s="394">
        <f t="shared" si="50"/>
        <v>7.0977999999999996E-3</v>
      </c>
      <c r="BU40" s="394">
        <f t="shared" si="50"/>
        <v>3.7260000000000001E-3</v>
      </c>
      <c r="BV40" s="394">
        <f t="shared" si="50"/>
        <v>0.11546257969645436</v>
      </c>
      <c r="BW40" s="394">
        <f t="shared" si="50"/>
        <v>5.0904063216335407E-2</v>
      </c>
      <c r="BX40" s="394">
        <f t="shared" si="50"/>
        <v>1.7861232808330268E-2</v>
      </c>
      <c r="BY40" s="394">
        <f t="shared" si="50"/>
        <v>6.6853413834725844E-2</v>
      </c>
      <c r="BZ40" s="394">
        <f t="shared" si="50"/>
        <v>1.9626493576421676E-2</v>
      </c>
      <c r="CA40" s="395">
        <f t="shared" si="29"/>
        <v>4.8018465813808913</v>
      </c>
      <c r="CB40" s="396">
        <f t="shared" si="51"/>
        <v>0.2</v>
      </c>
      <c r="CC40" s="396">
        <f t="shared" si="30"/>
        <v>0.48018465813808914</v>
      </c>
      <c r="CD40" s="396">
        <f t="shared" si="31"/>
        <v>0.22083333333333335</v>
      </c>
      <c r="CE40" s="397">
        <f t="shared" si="32"/>
        <v>4.1008285899094687</v>
      </c>
      <c r="CF40" s="396">
        <f>'Other Income'!$B$21/12</f>
        <v>1.1475782266666665</v>
      </c>
      <c r="CG40" s="398">
        <f t="shared" si="33"/>
        <v>5.4484068165761359</v>
      </c>
      <c r="CH40" s="395">
        <f t="shared" si="34"/>
        <v>4.531138798248624</v>
      </c>
      <c r="CI40" s="396">
        <f t="shared" si="35"/>
        <v>0.2</v>
      </c>
      <c r="CJ40" s="396">
        <f t="shared" si="36"/>
        <v>0.4531138798248624</v>
      </c>
      <c r="CK40" s="396">
        <f t="shared" si="37"/>
        <v>0.22083333333333335</v>
      </c>
      <c r="CL40" s="397">
        <f t="shared" si="38"/>
        <v>3.8571915850904284</v>
      </c>
      <c r="CM40" s="399">
        <f t="shared" si="39"/>
        <v>5.2047698117570951</v>
      </c>
    </row>
    <row r="41" spans="2:91" s="159" customFormat="1" x14ac:dyDescent="0.25">
      <c r="B41" s="257">
        <f t="shared" si="40"/>
        <v>21</v>
      </c>
      <c r="C41" s="255">
        <f t="shared" si="41"/>
        <v>45930</v>
      </c>
      <c r="D41" s="214">
        <f t="shared" si="42"/>
        <v>0.41864606515200004</v>
      </c>
      <c r="E41" s="214">
        <f t="shared" si="42"/>
        <v>0.16490137883333331</v>
      </c>
      <c r="F41" s="214">
        <f t="shared" si="42"/>
        <v>0.16101807799999998</v>
      </c>
      <c r="G41" s="214">
        <f t="shared" si="42"/>
        <v>9.9000000000000008E-3</v>
      </c>
      <c r="H41" s="394">
        <f t="shared" si="43"/>
        <v>2.1786534374999996E-2</v>
      </c>
      <c r="I41" s="394">
        <f t="shared" si="43"/>
        <v>3.7307063749999994E-2</v>
      </c>
      <c r="J41" s="394">
        <f t="shared" si="43"/>
        <v>4.3807499999999999E-2</v>
      </c>
      <c r="K41" s="394">
        <f t="shared" si="43"/>
        <v>4.5347499999999999E-2</v>
      </c>
      <c r="L41" s="394">
        <f t="shared" si="52"/>
        <v>2.4843162499999995E-2</v>
      </c>
      <c r="M41" s="394">
        <f t="shared" si="52"/>
        <v>3.364109374999999E-2</v>
      </c>
      <c r="N41" s="394">
        <f t="shared" si="52"/>
        <v>2.4796876983749994E-2</v>
      </c>
      <c r="O41" s="394">
        <f t="shared" si="52"/>
        <v>2.3012500000000002E-2</v>
      </c>
      <c r="P41" s="394">
        <f t="shared" si="44"/>
        <v>1.9749333333333334E-2</v>
      </c>
      <c r="Q41" s="394">
        <f t="shared" si="44"/>
        <v>0</v>
      </c>
      <c r="R41" s="394">
        <f t="shared" si="44"/>
        <v>4.6682486666666662E-2</v>
      </c>
      <c r="S41" s="394">
        <f t="shared" si="44"/>
        <v>7.5990849999999999E-2</v>
      </c>
      <c r="T41" s="394">
        <f t="shared" si="45"/>
        <v>0</v>
      </c>
      <c r="U41" s="394">
        <f t="shared" si="45"/>
        <v>0</v>
      </c>
      <c r="V41" s="394">
        <f t="shared" si="45"/>
        <v>1.6689949999999999E-2</v>
      </c>
      <c r="W41" s="394">
        <f t="shared" si="45"/>
        <v>1.6222666666666666E-2</v>
      </c>
      <c r="X41" s="394">
        <f t="shared" si="45"/>
        <v>1.7868077083333333E-2</v>
      </c>
      <c r="Y41" s="394">
        <f t="shared" si="46"/>
        <v>1.2527333333333335E-2</v>
      </c>
      <c r="Z41" s="394">
        <f t="shared" si="46"/>
        <v>2.6054208333333335E-2</v>
      </c>
      <c r="AA41" s="394">
        <f t="shared" si="46"/>
        <v>2.2499999999999999E-2</v>
      </c>
      <c r="AB41" s="394">
        <f t="shared" si="46"/>
        <v>2.4808949999999996E-2</v>
      </c>
      <c r="AC41" s="394">
        <f t="shared" si="46"/>
        <v>1.4957475E-2</v>
      </c>
      <c r="AD41" s="394">
        <f t="shared" si="46"/>
        <v>9.56498125E-3</v>
      </c>
      <c r="AE41" s="394">
        <f t="shared" si="46"/>
        <v>0</v>
      </c>
      <c r="AF41" s="394">
        <f t="shared" si="47"/>
        <v>0.16147690997760006</v>
      </c>
      <c r="AG41" s="394">
        <f t="shared" si="47"/>
        <v>0.20658714310000001</v>
      </c>
      <c r="AH41" s="394">
        <f t="shared" si="47"/>
        <v>0</v>
      </c>
      <c r="AI41" s="394">
        <f t="shared" si="47"/>
        <v>7.3829999999999998E-3</v>
      </c>
      <c r="AJ41" s="394">
        <f t="shared" si="47"/>
        <v>2.35934E-2</v>
      </c>
      <c r="AK41" s="394">
        <f t="shared" si="47"/>
        <v>0</v>
      </c>
      <c r="AL41" s="394">
        <f t="shared" si="47"/>
        <v>1.8825787499999996E-2</v>
      </c>
      <c r="AM41" s="394">
        <f t="shared" si="47"/>
        <v>1.9923749999999997E-2</v>
      </c>
      <c r="AN41" s="394">
        <f t="shared" si="47"/>
        <v>3.58575E-2</v>
      </c>
      <c r="AO41" s="394">
        <f t="shared" si="47"/>
        <v>2.9956652833333333E-2</v>
      </c>
      <c r="AP41" s="394">
        <f t="shared" si="47"/>
        <v>0.13890151374999998</v>
      </c>
      <c r="AQ41" s="394">
        <f t="shared" si="47"/>
        <v>0</v>
      </c>
      <c r="AR41" s="394">
        <f t="shared" si="53"/>
        <v>3.5469846749999999E-2</v>
      </c>
      <c r="AS41" s="394">
        <f t="shared" si="53"/>
        <v>1.7646749999999999E-2</v>
      </c>
      <c r="AT41" s="394">
        <f t="shared" si="53"/>
        <v>1.5897552083333336E-2</v>
      </c>
      <c r="AU41" s="394">
        <f t="shared" si="53"/>
        <v>3.684066208333333E-2</v>
      </c>
      <c r="AV41" s="394">
        <f t="shared" si="53"/>
        <v>4.50179E-2</v>
      </c>
      <c r="AW41" s="394">
        <f t="shared" si="53"/>
        <v>4.4098277583333331E-2</v>
      </c>
      <c r="AX41" s="394">
        <f t="shared" si="53"/>
        <v>0.14040500732142852</v>
      </c>
      <c r="AY41" s="394">
        <f t="shared" si="53"/>
        <v>6.0104979999999995E-2</v>
      </c>
      <c r="AZ41" s="394">
        <f t="shared" si="48"/>
        <v>5.8454499999999993E-2</v>
      </c>
      <c r="BA41" s="394">
        <f t="shared" si="48"/>
        <v>0.10963164666666667</v>
      </c>
      <c r="BB41" s="394">
        <f t="shared" si="48"/>
        <v>0.3295575435264001</v>
      </c>
      <c r="BC41" s="394">
        <f t="shared" si="48"/>
        <v>0.12060973285714284</v>
      </c>
      <c r="BD41" s="394">
        <f t="shared" si="48"/>
        <v>0.5416557163315201</v>
      </c>
      <c r="BE41" s="394">
        <f t="shared" si="49"/>
        <v>1.7476837499999998E-2</v>
      </c>
      <c r="BF41" s="394">
        <f t="shared" si="49"/>
        <v>0</v>
      </c>
      <c r="BG41" s="394">
        <f t="shared" si="49"/>
        <v>4.8322115384615373E-2</v>
      </c>
      <c r="BH41" s="394">
        <f t="shared" si="49"/>
        <v>8.2535097979166652E-2</v>
      </c>
      <c r="BI41" s="394">
        <f t="shared" si="49"/>
        <v>0</v>
      </c>
      <c r="BJ41" s="394">
        <f t="shared" si="49"/>
        <v>0</v>
      </c>
      <c r="BK41" s="394">
        <f t="shared" si="54"/>
        <v>3.5398916666666662E-2</v>
      </c>
      <c r="BL41" s="394">
        <f t="shared" si="54"/>
        <v>3.220416576E-2</v>
      </c>
      <c r="BM41" s="394">
        <f t="shared" si="54"/>
        <v>0.12828249999999999</v>
      </c>
      <c r="BN41" s="394">
        <f t="shared" si="54"/>
        <v>0.27375749999999999</v>
      </c>
      <c r="BO41" s="394">
        <f t="shared" si="54"/>
        <v>8.0074499999999993E-2</v>
      </c>
      <c r="BP41" s="394">
        <f t="shared" si="54"/>
        <v>9.4927947916666658E-2</v>
      </c>
      <c r="BQ41" s="394">
        <f t="shared" si="54"/>
        <v>0.12250854166666666</v>
      </c>
      <c r="BR41" s="394">
        <f t="shared" si="50"/>
        <v>9.0456924250000001E-2</v>
      </c>
      <c r="BS41" s="394">
        <f t="shared" si="50"/>
        <v>1.2937499999999999E-2</v>
      </c>
      <c r="BT41" s="394">
        <f t="shared" si="50"/>
        <v>7.0977999999999996E-3</v>
      </c>
      <c r="BU41" s="394">
        <f t="shared" si="50"/>
        <v>3.7260000000000001E-3</v>
      </c>
      <c r="BV41" s="394">
        <f t="shared" si="50"/>
        <v>0.11546257969645436</v>
      </c>
      <c r="BW41" s="394">
        <f t="shared" si="50"/>
        <v>5.0904063216335407E-2</v>
      </c>
      <c r="BX41" s="394">
        <f t="shared" si="50"/>
        <v>1.7861232808330268E-2</v>
      </c>
      <c r="BY41" s="394">
        <f t="shared" si="50"/>
        <v>6.6853413834725844E-2</v>
      </c>
      <c r="BZ41" s="394">
        <f t="shared" si="50"/>
        <v>1.9626493576421676E-2</v>
      </c>
      <c r="CA41" s="395">
        <f t="shared" si="29"/>
        <v>4.8109339676308913</v>
      </c>
      <c r="CB41" s="396">
        <f t="shared" si="51"/>
        <v>0.2</v>
      </c>
      <c r="CC41" s="396">
        <f t="shared" si="30"/>
        <v>0.48109339676308915</v>
      </c>
      <c r="CD41" s="396">
        <f t="shared" si="31"/>
        <v>0.22083333333333335</v>
      </c>
      <c r="CE41" s="397">
        <f t="shared" si="32"/>
        <v>4.1090072375344686</v>
      </c>
      <c r="CF41" s="396">
        <f>'Other Income'!$B$21/12</f>
        <v>1.1475782266666665</v>
      </c>
      <c r="CG41" s="398">
        <f t="shared" si="33"/>
        <v>5.4565854642011358</v>
      </c>
      <c r="CH41" s="395">
        <f t="shared" si="34"/>
        <v>4.540226184498624</v>
      </c>
      <c r="CI41" s="396">
        <f t="shared" si="35"/>
        <v>0.2</v>
      </c>
      <c r="CJ41" s="396">
        <f t="shared" si="36"/>
        <v>0.45402261844986241</v>
      </c>
      <c r="CK41" s="396">
        <f t="shared" si="37"/>
        <v>0.22083333333333335</v>
      </c>
      <c r="CL41" s="397">
        <f t="shared" si="38"/>
        <v>3.8653702327154282</v>
      </c>
      <c r="CM41" s="399">
        <f t="shared" si="39"/>
        <v>5.2129484593820949</v>
      </c>
    </row>
    <row r="42" spans="2:91" s="159" customFormat="1" x14ac:dyDescent="0.25">
      <c r="B42" s="257">
        <f t="shared" si="40"/>
        <v>22</v>
      </c>
      <c r="C42" s="255">
        <f t="shared" si="41"/>
        <v>45961</v>
      </c>
      <c r="D42" s="214">
        <f t="shared" si="42"/>
        <v>0.41864606515200004</v>
      </c>
      <c r="E42" s="214">
        <f t="shared" si="42"/>
        <v>0.16490137883333331</v>
      </c>
      <c r="F42" s="214">
        <f t="shared" si="42"/>
        <v>0.16101807799999998</v>
      </c>
      <c r="G42" s="214">
        <f t="shared" si="42"/>
        <v>9.9000000000000008E-3</v>
      </c>
      <c r="H42" s="394">
        <f t="shared" si="43"/>
        <v>2.1786534374999996E-2</v>
      </c>
      <c r="I42" s="394">
        <f t="shared" si="43"/>
        <v>3.7307063749999994E-2</v>
      </c>
      <c r="J42" s="394">
        <f t="shared" si="43"/>
        <v>4.3807499999999999E-2</v>
      </c>
      <c r="K42" s="394">
        <f t="shared" si="43"/>
        <v>4.5347499999999999E-2</v>
      </c>
      <c r="L42" s="394">
        <f t="shared" si="52"/>
        <v>2.4843162499999995E-2</v>
      </c>
      <c r="M42" s="394">
        <f t="shared" si="52"/>
        <v>3.364109374999999E-2</v>
      </c>
      <c r="N42" s="394">
        <f t="shared" si="52"/>
        <v>2.4796876983749994E-2</v>
      </c>
      <c r="O42" s="394">
        <f t="shared" si="52"/>
        <v>2.3012500000000002E-2</v>
      </c>
      <c r="P42" s="394">
        <f t="shared" si="44"/>
        <v>1.9749333333333334E-2</v>
      </c>
      <c r="Q42" s="394">
        <f t="shared" si="44"/>
        <v>0</v>
      </c>
      <c r="R42" s="394">
        <f t="shared" si="44"/>
        <v>4.6682486666666662E-2</v>
      </c>
      <c r="S42" s="394">
        <f t="shared" si="44"/>
        <v>7.5990849999999999E-2</v>
      </c>
      <c r="T42" s="394">
        <f t="shared" si="45"/>
        <v>0</v>
      </c>
      <c r="U42" s="394">
        <f t="shared" si="45"/>
        <v>0</v>
      </c>
      <c r="V42" s="394">
        <f t="shared" si="45"/>
        <v>1.6689949999999999E-2</v>
      </c>
      <c r="W42" s="394">
        <f t="shared" si="45"/>
        <v>1.6222666666666666E-2</v>
      </c>
      <c r="X42" s="394">
        <f t="shared" si="45"/>
        <v>1.7868077083333333E-2</v>
      </c>
      <c r="Y42" s="394">
        <f t="shared" si="46"/>
        <v>1.2527333333333335E-2</v>
      </c>
      <c r="Z42" s="394">
        <f t="shared" si="46"/>
        <v>2.6054208333333335E-2</v>
      </c>
      <c r="AA42" s="394">
        <f t="shared" si="46"/>
        <v>2.2499999999999999E-2</v>
      </c>
      <c r="AB42" s="394">
        <f t="shared" si="46"/>
        <v>2.4808949999999996E-2</v>
      </c>
      <c r="AC42" s="394">
        <f t="shared" si="46"/>
        <v>1.4957475E-2</v>
      </c>
      <c r="AD42" s="394">
        <f t="shared" si="46"/>
        <v>9.56498125E-3</v>
      </c>
      <c r="AE42" s="394">
        <f t="shared" si="46"/>
        <v>0</v>
      </c>
      <c r="AF42" s="394">
        <f t="shared" si="47"/>
        <v>0.16147690997760006</v>
      </c>
      <c r="AG42" s="394">
        <f t="shared" si="47"/>
        <v>0.20658714310000001</v>
      </c>
      <c r="AH42" s="394">
        <f t="shared" si="47"/>
        <v>0</v>
      </c>
      <c r="AI42" s="394">
        <f t="shared" si="47"/>
        <v>7.3829999999999998E-3</v>
      </c>
      <c r="AJ42" s="394">
        <f t="shared" si="47"/>
        <v>2.35934E-2</v>
      </c>
      <c r="AK42" s="394">
        <f t="shared" si="47"/>
        <v>0</v>
      </c>
      <c r="AL42" s="394">
        <f t="shared" si="47"/>
        <v>1.8825787499999996E-2</v>
      </c>
      <c r="AM42" s="394">
        <f t="shared" si="47"/>
        <v>1.9923749999999997E-2</v>
      </c>
      <c r="AN42" s="394">
        <f t="shared" si="47"/>
        <v>3.58575E-2</v>
      </c>
      <c r="AO42" s="394">
        <f t="shared" si="47"/>
        <v>3.4450150758333332E-2</v>
      </c>
      <c r="AP42" s="394">
        <f t="shared" si="47"/>
        <v>0.13890151374999998</v>
      </c>
      <c r="AQ42" s="394">
        <f t="shared" si="47"/>
        <v>0</v>
      </c>
      <c r="AR42" s="394">
        <f t="shared" si="53"/>
        <v>3.5469846749999999E-2</v>
      </c>
      <c r="AS42" s="394">
        <f t="shared" si="53"/>
        <v>1.7646749999999999E-2</v>
      </c>
      <c r="AT42" s="394">
        <f t="shared" si="53"/>
        <v>1.5897552083333336E-2</v>
      </c>
      <c r="AU42" s="394">
        <f t="shared" si="53"/>
        <v>3.684066208333333E-2</v>
      </c>
      <c r="AV42" s="394">
        <f t="shared" si="53"/>
        <v>4.50179E-2</v>
      </c>
      <c r="AW42" s="394">
        <f t="shared" si="53"/>
        <v>4.4098277583333331E-2</v>
      </c>
      <c r="AX42" s="394">
        <f t="shared" si="53"/>
        <v>0.14040500732142852</v>
      </c>
      <c r="AY42" s="394">
        <f t="shared" si="53"/>
        <v>6.0104979999999995E-2</v>
      </c>
      <c r="AZ42" s="394">
        <f t="shared" si="48"/>
        <v>5.8454499999999993E-2</v>
      </c>
      <c r="BA42" s="394">
        <f t="shared" si="48"/>
        <v>0.10963164666666667</v>
      </c>
      <c r="BB42" s="394">
        <f t="shared" si="48"/>
        <v>0.3295575435264001</v>
      </c>
      <c r="BC42" s="394">
        <f t="shared" si="48"/>
        <v>0.12060973285714284</v>
      </c>
      <c r="BD42" s="394">
        <f t="shared" si="48"/>
        <v>0.5416557163315201</v>
      </c>
      <c r="BE42" s="394">
        <f t="shared" si="49"/>
        <v>1.7476837499999998E-2</v>
      </c>
      <c r="BF42" s="394">
        <f t="shared" si="49"/>
        <v>0</v>
      </c>
      <c r="BG42" s="394">
        <f t="shared" si="49"/>
        <v>4.8322115384615373E-2</v>
      </c>
      <c r="BH42" s="394">
        <f t="shared" si="49"/>
        <v>8.2535097979166652E-2</v>
      </c>
      <c r="BI42" s="394">
        <f t="shared" si="49"/>
        <v>0</v>
      </c>
      <c r="BJ42" s="394">
        <f t="shared" si="49"/>
        <v>0</v>
      </c>
      <c r="BK42" s="394">
        <f t="shared" si="54"/>
        <v>3.5398916666666662E-2</v>
      </c>
      <c r="BL42" s="394">
        <f t="shared" si="54"/>
        <v>3.220416576E-2</v>
      </c>
      <c r="BM42" s="394">
        <f t="shared" si="54"/>
        <v>0.12828249999999999</v>
      </c>
      <c r="BN42" s="394">
        <f t="shared" si="54"/>
        <v>0.27375749999999999</v>
      </c>
      <c r="BO42" s="394">
        <f t="shared" si="54"/>
        <v>8.0074499999999993E-2</v>
      </c>
      <c r="BP42" s="394">
        <f t="shared" si="54"/>
        <v>9.4927947916666658E-2</v>
      </c>
      <c r="BQ42" s="394">
        <f t="shared" si="54"/>
        <v>0.12250854166666666</v>
      </c>
      <c r="BR42" s="394">
        <f t="shared" si="50"/>
        <v>9.0456924250000001E-2</v>
      </c>
      <c r="BS42" s="394">
        <f t="shared" si="50"/>
        <v>1.2937499999999999E-2</v>
      </c>
      <c r="BT42" s="394">
        <f t="shared" si="50"/>
        <v>7.0977999999999996E-3</v>
      </c>
      <c r="BU42" s="394">
        <f t="shared" si="50"/>
        <v>3.7260000000000001E-3</v>
      </c>
      <c r="BV42" s="394">
        <f t="shared" si="50"/>
        <v>0.11546257969645436</v>
      </c>
      <c r="BW42" s="394">
        <f t="shared" si="50"/>
        <v>5.0904063216335407E-2</v>
      </c>
      <c r="BX42" s="394">
        <f t="shared" si="50"/>
        <v>1.7861232808330268E-2</v>
      </c>
      <c r="BY42" s="394">
        <f t="shared" si="50"/>
        <v>6.6853413834725844E-2</v>
      </c>
      <c r="BZ42" s="394">
        <f t="shared" si="50"/>
        <v>1.9626493576421676E-2</v>
      </c>
      <c r="CA42" s="395">
        <f t="shared" si="29"/>
        <v>4.8154274655558913</v>
      </c>
      <c r="CB42" s="396">
        <f t="shared" si="51"/>
        <v>0.2</v>
      </c>
      <c r="CC42" s="396">
        <f t="shared" si="30"/>
        <v>0.48154274655558915</v>
      </c>
      <c r="CD42" s="396">
        <f t="shared" si="31"/>
        <v>0.22083333333333335</v>
      </c>
      <c r="CE42" s="397">
        <f t="shared" si="32"/>
        <v>4.113051385666969</v>
      </c>
      <c r="CF42" s="396">
        <f>'Other Income'!$B$21/12</f>
        <v>1.1475782266666665</v>
      </c>
      <c r="CG42" s="398">
        <f t="shared" si="33"/>
        <v>5.4606296123336362</v>
      </c>
      <c r="CH42" s="395">
        <f t="shared" si="34"/>
        <v>4.544719682423624</v>
      </c>
      <c r="CI42" s="396">
        <f t="shared" si="35"/>
        <v>0.2</v>
      </c>
      <c r="CJ42" s="396">
        <f t="shared" si="36"/>
        <v>0.45447196824236241</v>
      </c>
      <c r="CK42" s="396">
        <f t="shared" si="37"/>
        <v>0.22083333333333335</v>
      </c>
      <c r="CL42" s="397">
        <f t="shared" si="38"/>
        <v>3.8694143808479282</v>
      </c>
      <c r="CM42" s="399">
        <f t="shared" si="39"/>
        <v>5.2169926075145954</v>
      </c>
    </row>
    <row r="43" spans="2:91" s="159" customFormat="1" x14ac:dyDescent="0.25">
      <c r="B43" s="257">
        <f t="shared" si="40"/>
        <v>23</v>
      </c>
      <c r="C43" s="255">
        <f t="shared" si="41"/>
        <v>45991</v>
      </c>
      <c r="D43" s="214">
        <f t="shared" si="42"/>
        <v>0.41864606515200004</v>
      </c>
      <c r="E43" s="214">
        <f t="shared" si="42"/>
        <v>0.16490137883333331</v>
      </c>
      <c r="F43" s="214">
        <f t="shared" si="42"/>
        <v>0.16101807799999998</v>
      </c>
      <c r="G43" s="214">
        <f t="shared" si="42"/>
        <v>9.9000000000000008E-3</v>
      </c>
      <c r="H43" s="394">
        <f t="shared" si="43"/>
        <v>2.1786534374999996E-2</v>
      </c>
      <c r="I43" s="394">
        <f t="shared" si="43"/>
        <v>3.7307063749999994E-2</v>
      </c>
      <c r="J43" s="394">
        <f t="shared" si="43"/>
        <v>4.3807499999999999E-2</v>
      </c>
      <c r="K43" s="394">
        <f t="shared" si="43"/>
        <v>4.5347499999999999E-2</v>
      </c>
      <c r="L43" s="394">
        <f t="shared" si="52"/>
        <v>2.4843162499999995E-2</v>
      </c>
      <c r="M43" s="394">
        <f t="shared" si="52"/>
        <v>3.364109374999999E-2</v>
      </c>
      <c r="N43" s="394">
        <f t="shared" si="52"/>
        <v>2.4796876983749994E-2</v>
      </c>
      <c r="O43" s="394">
        <f t="shared" si="52"/>
        <v>2.3012500000000002E-2</v>
      </c>
      <c r="P43" s="394">
        <f t="shared" si="44"/>
        <v>1.9749333333333334E-2</v>
      </c>
      <c r="Q43" s="394">
        <f t="shared" si="44"/>
        <v>0</v>
      </c>
      <c r="R43" s="394">
        <f t="shared" si="44"/>
        <v>4.6682486666666662E-2</v>
      </c>
      <c r="S43" s="394">
        <f t="shared" si="44"/>
        <v>7.5990849999999999E-2</v>
      </c>
      <c r="T43" s="394">
        <f t="shared" si="45"/>
        <v>0</v>
      </c>
      <c r="U43" s="394">
        <f t="shared" si="45"/>
        <v>0</v>
      </c>
      <c r="V43" s="394">
        <f t="shared" si="45"/>
        <v>1.6689949999999999E-2</v>
      </c>
      <c r="W43" s="394">
        <f t="shared" si="45"/>
        <v>1.6222666666666666E-2</v>
      </c>
      <c r="X43" s="394">
        <f t="shared" si="45"/>
        <v>1.7868077083333333E-2</v>
      </c>
      <c r="Y43" s="394">
        <f t="shared" si="46"/>
        <v>1.2527333333333335E-2</v>
      </c>
      <c r="Z43" s="394">
        <f t="shared" si="46"/>
        <v>2.6054208333333335E-2</v>
      </c>
      <c r="AA43" s="394">
        <f t="shared" si="46"/>
        <v>2.2499999999999999E-2</v>
      </c>
      <c r="AB43" s="394">
        <f t="shared" si="46"/>
        <v>2.4808949999999996E-2</v>
      </c>
      <c r="AC43" s="394">
        <f t="shared" si="46"/>
        <v>1.4957475E-2</v>
      </c>
      <c r="AD43" s="394">
        <f t="shared" si="46"/>
        <v>9.56498125E-3</v>
      </c>
      <c r="AE43" s="394">
        <f t="shared" si="46"/>
        <v>0</v>
      </c>
      <c r="AF43" s="394">
        <f t="shared" si="47"/>
        <v>0.16147690997760006</v>
      </c>
      <c r="AG43" s="394">
        <f t="shared" si="47"/>
        <v>0.20658714310000001</v>
      </c>
      <c r="AH43" s="394">
        <f t="shared" si="47"/>
        <v>0</v>
      </c>
      <c r="AI43" s="394">
        <f t="shared" si="47"/>
        <v>7.3829999999999998E-3</v>
      </c>
      <c r="AJ43" s="394">
        <f t="shared" si="47"/>
        <v>2.35934E-2</v>
      </c>
      <c r="AK43" s="394">
        <f t="shared" si="47"/>
        <v>0</v>
      </c>
      <c r="AL43" s="394">
        <f t="shared" si="47"/>
        <v>1.8825787499999996E-2</v>
      </c>
      <c r="AM43" s="394">
        <f t="shared" si="47"/>
        <v>1.9923749999999997E-2</v>
      </c>
      <c r="AN43" s="394">
        <f t="shared" si="47"/>
        <v>3.58575E-2</v>
      </c>
      <c r="AO43" s="394">
        <f t="shared" si="47"/>
        <v>3.4450150758333332E-2</v>
      </c>
      <c r="AP43" s="394">
        <f t="shared" si="47"/>
        <v>0.13890151374999998</v>
      </c>
      <c r="AQ43" s="394">
        <f t="shared" si="47"/>
        <v>0</v>
      </c>
      <c r="AR43" s="394">
        <f t="shared" si="53"/>
        <v>3.5469846749999999E-2</v>
      </c>
      <c r="AS43" s="394">
        <f t="shared" si="53"/>
        <v>1.7646749999999999E-2</v>
      </c>
      <c r="AT43" s="394">
        <f t="shared" si="53"/>
        <v>1.8282184895833335E-2</v>
      </c>
      <c r="AU43" s="394">
        <f t="shared" si="53"/>
        <v>3.684066208333333E-2</v>
      </c>
      <c r="AV43" s="394">
        <f t="shared" si="53"/>
        <v>4.50179E-2</v>
      </c>
      <c r="AW43" s="394">
        <f t="shared" si="53"/>
        <v>4.4098277583333331E-2</v>
      </c>
      <c r="AX43" s="394">
        <f t="shared" si="53"/>
        <v>0.14040500732142852</v>
      </c>
      <c r="AY43" s="394">
        <f t="shared" si="53"/>
        <v>6.0104979999999995E-2</v>
      </c>
      <c r="AZ43" s="394">
        <f t="shared" si="48"/>
        <v>5.8454499999999993E-2</v>
      </c>
      <c r="BA43" s="394">
        <f t="shared" si="48"/>
        <v>0.10963164666666667</v>
      </c>
      <c r="BB43" s="394">
        <f t="shared" si="48"/>
        <v>0.3295575435264001</v>
      </c>
      <c r="BC43" s="394">
        <f t="shared" si="48"/>
        <v>0.12060973285714284</v>
      </c>
      <c r="BD43" s="394">
        <f t="shared" si="48"/>
        <v>0.5416557163315201</v>
      </c>
      <c r="BE43" s="394">
        <f t="shared" si="49"/>
        <v>1.7476837499999998E-2</v>
      </c>
      <c r="BF43" s="394">
        <f t="shared" si="49"/>
        <v>0</v>
      </c>
      <c r="BG43" s="394">
        <f t="shared" si="49"/>
        <v>5.5570432692307672E-2</v>
      </c>
      <c r="BH43" s="394">
        <f t="shared" si="49"/>
        <v>8.2535097979166652E-2</v>
      </c>
      <c r="BI43" s="394">
        <f t="shared" si="49"/>
        <v>0</v>
      </c>
      <c r="BJ43" s="394">
        <f t="shared" si="49"/>
        <v>0</v>
      </c>
      <c r="BK43" s="394">
        <f t="shared" si="54"/>
        <v>3.5398916666666662E-2</v>
      </c>
      <c r="BL43" s="394">
        <f t="shared" si="54"/>
        <v>3.220416576E-2</v>
      </c>
      <c r="BM43" s="394">
        <f t="shared" si="54"/>
        <v>0.12828249999999999</v>
      </c>
      <c r="BN43" s="394">
        <f t="shared" si="54"/>
        <v>0.27375749999999999</v>
      </c>
      <c r="BO43" s="394">
        <f t="shared" si="54"/>
        <v>8.0074499999999993E-2</v>
      </c>
      <c r="BP43" s="394">
        <f t="shared" si="54"/>
        <v>9.4927947916666658E-2</v>
      </c>
      <c r="BQ43" s="394">
        <f t="shared" si="54"/>
        <v>0.12250854166666666</v>
      </c>
      <c r="BR43" s="394">
        <f t="shared" si="50"/>
        <v>9.0456924250000001E-2</v>
      </c>
      <c r="BS43" s="394">
        <f t="shared" si="50"/>
        <v>1.2937499999999999E-2</v>
      </c>
      <c r="BT43" s="394">
        <f t="shared" si="50"/>
        <v>7.0977999999999996E-3</v>
      </c>
      <c r="BU43" s="394">
        <f t="shared" si="50"/>
        <v>3.7260000000000001E-3</v>
      </c>
      <c r="BV43" s="394">
        <f t="shared" si="50"/>
        <v>0.11546257969645436</v>
      </c>
      <c r="BW43" s="394">
        <f t="shared" si="50"/>
        <v>5.0904063216335407E-2</v>
      </c>
      <c r="BX43" s="394">
        <f t="shared" si="50"/>
        <v>1.7861232808330268E-2</v>
      </c>
      <c r="BY43" s="394">
        <f t="shared" si="50"/>
        <v>6.6853413834725844E-2</v>
      </c>
      <c r="BZ43" s="394">
        <f t="shared" si="50"/>
        <v>1.9626493576421676E-2</v>
      </c>
      <c r="CA43" s="395">
        <f t="shared" si="29"/>
        <v>4.8250604156760843</v>
      </c>
      <c r="CB43" s="396">
        <f t="shared" si="51"/>
        <v>0.2</v>
      </c>
      <c r="CC43" s="396">
        <f t="shared" si="30"/>
        <v>0.48250604156760846</v>
      </c>
      <c r="CD43" s="396">
        <f t="shared" si="31"/>
        <v>0.22083333333333335</v>
      </c>
      <c r="CE43" s="397">
        <f t="shared" si="32"/>
        <v>4.1217210407751423</v>
      </c>
      <c r="CF43" s="396">
        <f>'Other Income'!$B$21/12</f>
        <v>1.1475782266666665</v>
      </c>
      <c r="CG43" s="398">
        <f t="shared" si="33"/>
        <v>5.4692992674418095</v>
      </c>
      <c r="CH43" s="395">
        <f t="shared" si="34"/>
        <v>4.5543526325438171</v>
      </c>
      <c r="CI43" s="396">
        <f t="shared" si="35"/>
        <v>0.2</v>
      </c>
      <c r="CJ43" s="396">
        <f t="shared" si="36"/>
        <v>0.45543526325438172</v>
      </c>
      <c r="CK43" s="396">
        <f t="shared" si="37"/>
        <v>0.22083333333333335</v>
      </c>
      <c r="CL43" s="397">
        <f t="shared" si="38"/>
        <v>3.878084035956102</v>
      </c>
      <c r="CM43" s="399">
        <f t="shared" si="39"/>
        <v>5.2256622626227687</v>
      </c>
    </row>
    <row r="44" spans="2:91" s="159" customFormat="1" x14ac:dyDescent="0.25">
      <c r="B44" s="257">
        <f t="shared" si="40"/>
        <v>24</v>
      </c>
      <c r="C44" s="255">
        <f t="shared" si="41"/>
        <v>46022</v>
      </c>
      <c r="D44" s="214">
        <f t="shared" si="42"/>
        <v>0.41864606515200004</v>
      </c>
      <c r="E44" s="214">
        <f t="shared" si="42"/>
        <v>0.16490137883333331</v>
      </c>
      <c r="F44" s="214">
        <f t="shared" si="42"/>
        <v>0.16101807799999998</v>
      </c>
      <c r="G44" s="214">
        <f t="shared" si="42"/>
        <v>9.9000000000000008E-3</v>
      </c>
      <c r="H44" s="394">
        <f t="shared" si="43"/>
        <v>2.1786534374999996E-2</v>
      </c>
      <c r="I44" s="394">
        <f t="shared" si="43"/>
        <v>3.7307063749999994E-2</v>
      </c>
      <c r="J44" s="394">
        <f t="shared" si="43"/>
        <v>4.3807499999999999E-2</v>
      </c>
      <c r="K44" s="394">
        <f t="shared" si="43"/>
        <v>4.5347499999999999E-2</v>
      </c>
      <c r="L44" s="394">
        <f t="shared" si="52"/>
        <v>2.4843162499999995E-2</v>
      </c>
      <c r="M44" s="394">
        <f t="shared" si="52"/>
        <v>3.364109374999999E-2</v>
      </c>
      <c r="N44" s="394">
        <f t="shared" si="52"/>
        <v>2.4796876983749994E-2</v>
      </c>
      <c r="O44" s="394">
        <f t="shared" si="52"/>
        <v>2.3012500000000002E-2</v>
      </c>
      <c r="P44" s="394">
        <f t="shared" si="44"/>
        <v>1.9749333333333334E-2</v>
      </c>
      <c r="Q44" s="394">
        <f t="shared" si="44"/>
        <v>0</v>
      </c>
      <c r="R44" s="394">
        <f t="shared" si="44"/>
        <v>4.6682486666666662E-2</v>
      </c>
      <c r="S44" s="394">
        <f t="shared" si="44"/>
        <v>7.5990849999999999E-2</v>
      </c>
      <c r="T44" s="394">
        <f t="shared" si="45"/>
        <v>0</v>
      </c>
      <c r="U44" s="394">
        <f t="shared" si="45"/>
        <v>0</v>
      </c>
      <c r="V44" s="394">
        <f t="shared" si="45"/>
        <v>1.6689949999999999E-2</v>
      </c>
      <c r="W44" s="394">
        <f t="shared" si="45"/>
        <v>1.6222666666666666E-2</v>
      </c>
      <c r="X44" s="394">
        <f t="shared" si="45"/>
        <v>1.7868077083333333E-2</v>
      </c>
      <c r="Y44" s="394">
        <f t="shared" si="46"/>
        <v>1.2527333333333335E-2</v>
      </c>
      <c r="Z44" s="394">
        <f t="shared" si="46"/>
        <v>2.6054208333333335E-2</v>
      </c>
      <c r="AA44" s="394">
        <f t="shared" si="46"/>
        <v>2.2499999999999999E-2</v>
      </c>
      <c r="AB44" s="394">
        <f t="shared" si="46"/>
        <v>2.4808949999999996E-2</v>
      </c>
      <c r="AC44" s="394">
        <f t="shared" si="46"/>
        <v>1.4957475E-2</v>
      </c>
      <c r="AD44" s="394">
        <f t="shared" si="46"/>
        <v>9.56498125E-3</v>
      </c>
      <c r="AE44" s="394">
        <f t="shared" ref="AE44:AQ76" si="55">IF(AND(MONTH($C44)-MONTH(AE$5)=0,MOD((YEAR(AE$5)-YEAR($C44)),3)=0),AE43*(1+AE$15),AE43)</f>
        <v>0</v>
      </c>
      <c r="AF44" s="394">
        <f t="shared" si="55"/>
        <v>0.16147690997760006</v>
      </c>
      <c r="AG44" s="394">
        <f t="shared" si="55"/>
        <v>0.20658714310000001</v>
      </c>
      <c r="AH44" s="394">
        <f t="shared" si="55"/>
        <v>0</v>
      </c>
      <c r="AI44" s="394">
        <f t="shared" si="55"/>
        <v>7.3829999999999998E-3</v>
      </c>
      <c r="AJ44" s="394">
        <f t="shared" si="55"/>
        <v>2.35934E-2</v>
      </c>
      <c r="AK44" s="394">
        <f t="shared" si="55"/>
        <v>0</v>
      </c>
      <c r="AL44" s="394">
        <f t="shared" si="55"/>
        <v>1.8825787499999996E-2</v>
      </c>
      <c r="AM44" s="394">
        <f t="shared" si="55"/>
        <v>1.9923749999999997E-2</v>
      </c>
      <c r="AN44" s="394">
        <f t="shared" si="55"/>
        <v>4.1236124999999998E-2</v>
      </c>
      <c r="AO44" s="394">
        <f t="shared" si="55"/>
        <v>3.4450150758333332E-2</v>
      </c>
      <c r="AP44" s="394">
        <f t="shared" si="55"/>
        <v>0.13890151374999998</v>
      </c>
      <c r="AQ44" s="394">
        <f t="shared" si="55"/>
        <v>0</v>
      </c>
      <c r="AR44" s="394">
        <f t="shared" si="53"/>
        <v>3.5469846749999999E-2</v>
      </c>
      <c r="AS44" s="394">
        <f t="shared" si="53"/>
        <v>1.7646749999999999E-2</v>
      </c>
      <c r="AT44" s="394">
        <f t="shared" si="53"/>
        <v>1.8282184895833335E-2</v>
      </c>
      <c r="AU44" s="394">
        <f t="shared" si="53"/>
        <v>3.684066208333333E-2</v>
      </c>
      <c r="AV44" s="394">
        <f t="shared" si="53"/>
        <v>4.50179E-2</v>
      </c>
      <c r="AW44" s="394">
        <f t="shared" si="53"/>
        <v>4.4098277583333331E-2</v>
      </c>
      <c r="AX44" s="394">
        <f t="shared" si="53"/>
        <v>0.14040500732142852</v>
      </c>
      <c r="AY44" s="394">
        <f t="shared" si="53"/>
        <v>6.0104979999999995E-2</v>
      </c>
      <c r="AZ44" s="394">
        <f t="shared" si="48"/>
        <v>5.8454499999999993E-2</v>
      </c>
      <c r="BA44" s="394">
        <f t="shared" si="48"/>
        <v>0.10963164666666667</v>
      </c>
      <c r="BB44" s="394">
        <f t="shared" si="48"/>
        <v>0.3295575435264001</v>
      </c>
      <c r="BC44" s="394">
        <f t="shared" si="48"/>
        <v>0.12060973285714284</v>
      </c>
      <c r="BD44" s="394">
        <f t="shared" si="48"/>
        <v>0.5416557163315201</v>
      </c>
      <c r="BE44" s="394">
        <f t="shared" si="49"/>
        <v>1.7476837499999998E-2</v>
      </c>
      <c r="BF44" s="394">
        <f t="shared" si="49"/>
        <v>0</v>
      </c>
      <c r="BG44" s="394">
        <f t="shared" si="49"/>
        <v>5.5570432692307672E-2</v>
      </c>
      <c r="BH44" s="394">
        <f t="shared" si="49"/>
        <v>8.2535097979166652E-2</v>
      </c>
      <c r="BI44" s="394">
        <f t="shared" si="49"/>
        <v>0</v>
      </c>
      <c r="BJ44" s="394">
        <f t="shared" si="49"/>
        <v>0</v>
      </c>
      <c r="BK44" s="394">
        <f t="shared" si="54"/>
        <v>3.5398916666666662E-2</v>
      </c>
      <c r="BL44" s="394">
        <f t="shared" si="54"/>
        <v>3.220416576E-2</v>
      </c>
      <c r="BM44" s="394">
        <f t="shared" si="54"/>
        <v>0.12828249999999999</v>
      </c>
      <c r="BN44" s="394">
        <f t="shared" si="54"/>
        <v>0.27375749999999999</v>
      </c>
      <c r="BO44" s="394">
        <f t="shared" si="54"/>
        <v>8.0074499999999993E-2</v>
      </c>
      <c r="BP44" s="394">
        <f t="shared" si="54"/>
        <v>9.4927947916666658E-2</v>
      </c>
      <c r="BQ44" s="394">
        <f t="shared" si="54"/>
        <v>0.12250854166666666</v>
      </c>
      <c r="BR44" s="394">
        <f t="shared" si="50"/>
        <v>9.0456924250000001E-2</v>
      </c>
      <c r="BS44" s="394">
        <f t="shared" si="50"/>
        <v>1.2937499999999999E-2</v>
      </c>
      <c r="BT44" s="394">
        <f t="shared" si="50"/>
        <v>7.0977999999999996E-3</v>
      </c>
      <c r="BU44" s="394">
        <f t="shared" si="50"/>
        <v>3.7260000000000001E-3</v>
      </c>
      <c r="BV44" s="394">
        <f t="shared" si="50"/>
        <v>0.11546257969645436</v>
      </c>
      <c r="BW44" s="394">
        <f t="shared" si="50"/>
        <v>5.0904063216335407E-2</v>
      </c>
      <c r="BX44" s="394">
        <f t="shared" si="50"/>
        <v>1.7861232808330268E-2</v>
      </c>
      <c r="BY44" s="394">
        <f t="shared" si="50"/>
        <v>6.6853413834725844E-2</v>
      </c>
      <c r="BZ44" s="394">
        <f t="shared" si="50"/>
        <v>1.9626493576421676E-2</v>
      </c>
      <c r="CA44" s="395">
        <f t="shared" si="29"/>
        <v>4.830439040676084</v>
      </c>
      <c r="CB44" s="396">
        <f t="shared" si="51"/>
        <v>0.2</v>
      </c>
      <c r="CC44" s="396">
        <f t="shared" si="30"/>
        <v>0.48304390406760844</v>
      </c>
      <c r="CD44" s="396">
        <f t="shared" si="31"/>
        <v>0.22083333333333335</v>
      </c>
      <c r="CE44" s="397">
        <f t="shared" si="32"/>
        <v>4.1265618032751421</v>
      </c>
      <c r="CF44" s="396">
        <f>'Other Income'!$B$21/12</f>
        <v>1.1475782266666665</v>
      </c>
      <c r="CG44" s="398">
        <f t="shared" si="33"/>
        <v>5.4741400299418084</v>
      </c>
      <c r="CH44" s="395">
        <f t="shared" si="34"/>
        <v>4.5597312575438167</v>
      </c>
      <c r="CI44" s="396">
        <f t="shared" si="35"/>
        <v>0.2</v>
      </c>
      <c r="CJ44" s="396">
        <f t="shared" si="36"/>
        <v>0.4559731257543817</v>
      </c>
      <c r="CK44" s="396">
        <f t="shared" si="37"/>
        <v>0.22083333333333335</v>
      </c>
      <c r="CL44" s="397">
        <f t="shared" si="38"/>
        <v>3.8829247984561017</v>
      </c>
      <c r="CM44" s="399">
        <f t="shared" si="39"/>
        <v>5.2305030251227684</v>
      </c>
    </row>
    <row r="45" spans="2:91" s="159" customFormat="1" x14ac:dyDescent="0.25">
      <c r="B45" s="257">
        <f t="shared" si="40"/>
        <v>25</v>
      </c>
      <c r="C45" s="255">
        <f t="shared" si="41"/>
        <v>46053</v>
      </c>
      <c r="D45" s="214">
        <f t="shared" si="42"/>
        <v>0.41864606515200004</v>
      </c>
      <c r="E45" s="214">
        <f t="shared" si="42"/>
        <v>0.16490137883333331</v>
      </c>
      <c r="F45" s="214">
        <f t="shared" si="42"/>
        <v>0.16101807799999998</v>
      </c>
      <c r="G45" s="214">
        <f t="shared" si="42"/>
        <v>1.0890000000000002E-2</v>
      </c>
      <c r="H45" s="394">
        <f t="shared" si="43"/>
        <v>2.1786534374999996E-2</v>
      </c>
      <c r="I45" s="394">
        <f t="shared" si="43"/>
        <v>3.7307063749999994E-2</v>
      </c>
      <c r="J45" s="394">
        <f t="shared" si="43"/>
        <v>4.3807499999999999E-2</v>
      </c>
      <c r="K45" s="394">
        <f t="shared" si="43"/>
        <v>4.5347499999999999E-2</v>
      </c>
      <c r="L45" s="394">
        <f t="shared" si="52"/>
        <v>2.4843162499999995E-2</v>
      </c>
      <c r="M45" s="394">
        <f t="shared" si="52"/>
        <v>3.364109374999999E-2</v>
      </c>
      <c r="N45" s="394">
        <f t="shared" si="52"/>
        <v>2.4796876983749994E-2</v>
      </c>
      <c r="O45" s="394">
        <f t="shared" si="52"/>
        <v>2.6464374999999998E-2</v>
      </c>
      <c r="P45" s="394">
        <f t="shared" si="44"/>
        <v>1.9749333333333334E-2</v>
      </c>
      <c r="Q45" s="394">
        <f t="shared" si="44"/>
        <v>0</v>
      </c>
      <c r="R45" s="394">
        <f t="shared" si="44"/>
        <v>5.3684859666666654E-2</v>
      </c>
      <c r="S45" s="394">
        <f t="shared" si="44"/>
        <v>7.5990849999999999E-2</v>
      </c>
      <c r="T45" s="394">
        <f t="shared" si="45"/>
        <v>0</v>
      </c>
      <c r="U45" s="394">
        <f t="shared" si="45"/>
        <v>0</v>
      </c>
      <c r="V45" s="394">
        <f t="shared" si="45"/>
        <v>1.9193442499999998E-2</v>
      </c>
      <c r="W45" s="394">
        <f t="shared" si="45"/>
        <v>1.6222666666666666E-2</v>
      </c>
      <c r="X45" s="394">
        <f t="shared" si="45"/>
        <v>1.7868077083333333E-2</v>
      </c>
      <c r="Y45" s="394">
        <f t="shared" si="46"/>
        <v>1.2527333333333335E-2</v>
      </c>
      <c r="Z45" s="394">
        <f t="shared" si="46"/>
        <v>2.9962339583333334E-2</v>
      </c>
      <c r="AA45" s="394">
        <f t="shared" si="46"/>
        <v>2.2499999999999999E-2</v>
      </c>
      <c r="AB45" s="394">
        <f t="shared" si="46"/>
        <v>2.4808949999999996E-2</v>
      </c>
      <c r="AC45" s="394">
        <f t="shared" si="46"/>
        <v>1.4957475E-2</v>
      </c>
      <c r="AD45" s="394">
        <f t="shared" si="46"/>
        <v>9.56498125E-3</v>
      </c>
      <c r="AE45" s="394">
        <f t="shared" si="55"/>
        <v>0</v>
      </c>
      <c r="AF45" s="394">
        <f t="shared" si="55"/>
        <v>0.16147690997760006</v>
      </c>
      <c r="AG45" s="394">
        <f t="shared" si="55"/>
        <v>0.20658714310000001</v>
      </c>
      <c r="AH45" s="394">
        <f t="shared" si="55"/>
        <v>0</v>
      </c>
      <c r="AI45" s="394">
        <f t="shared" si="55"/>
        <v>7.3829999999999998E-3</v>
      </c>
      <c r="AJ45" s="394">
        <f t="shared" si="55"/>
        <v>2.35934E-2</v>
      </c>
      <c r="AK45" s="394">
        <f t="shared" si="55"/>
        <v>0</v>
      </c>
      <c r="AL45" s="394">
        <f t="shared" si="55"/>
        <v>1.8825787499999996E-2</v>
      </c>
      <c r="AM45" s="394">
        <f t="shared" si="55"/>
        <v>1.9923749999999997E-2</v>
      </c>
      <c r="AN45" s="394">
        <f t="shared" si="55"/>
        <v>4.1236124999999998E-2</v>
      </c>
      <c r="AO45" s="394">
        <f t="shared" si="55"/>
        <v>3.4450150758333332E-2</v>
      </c>
      <c r="AP45" s="394">
        <f t="shared" si="55"/>
        <v>0.13890151374999998</v>
      </c>
      <c r="AQ45" s="394">
        <f t="shared" si="55"/>
        <v>0</v>
      </c>
      <c r="AR45" s="394">
        <f t="shared" si="53"/>
        <v>3.5469846749999999E-2</v>
      </c>
      <c r="AS45" s="394">
        <f t="shared" si="53"/>
        <v>1.7646749999999999E-2</v>
      </c>
      <c r="AT45" s="394">
        <f t="shared" si="53"/>
        <v>1.8282184895833335E-2</v>
      </c>
      <c r="AU45" s="394">
        <f t="shared" si="53"/>
        <v>3.684066208333333E-2</v>
      </c>
      <c r="AV45" s="394">
        <f t="shared" si="53"/>
        <v>4.50179E-2</v>
      </c>
      <c r="AW45" s="394">
        <f t="shared" si="53"/>
        <v>4.4098277583333331E-2</v>
      </c>
      <c r="AX45" s="394">
        <f t="shared" si="53"/>
        <v>0.14040500732142852</v>
      </c>
      <c r="AY45" s="394">
        <f t="shared" si="53"/>
        <v>6.0104979999999995E-2</v>
      </c>
      <c r="AZ45" s="394">
        <f t="shared" si="48"/>
        <v>5.8454499999999993E-2</v>
      </c>
      <c r="BA45" s="394">
        <f t="shared" si="48"/>
        <v>0.10963164666666667</v>
      </c>
      <c r="BB45" s="394">
        <f t="shared" si="48"/>
        <v>0.3295575435264001</v>
      </c>
      <c r="BC45" s="394">
        <f t="shared" si="48"/>
        <v>0.12060973285714284</v>
      </c>
      <c r="BD45" s="394">
        <f t="shared" si="48"/>
        <v>0.5416557163315201</v>
      </c>
      <c r="BE45" s="394">
        <f t="shared" si="49"/>
        <v>1.7476837499999998E-2</v>
      </c>
      <c r="BF45" s="394">
        <f t="shared" si="49"/>
        <v>0</v>
      </c>
      <c r="BG45" s="394">
        <f t="shared" si="49"/>
        <v>5.5570432692307672E-2</v>
      </c>
      <c r="BH45" s="394">
        <f t="shared" si="49"/>
        <v>8.2535097979166652E-2</v>
      </c>
      <c r="BI45" s="394">
        <f t="shared" si="49"/>
        <v>0</v>
      </c>
      <c r="BJ45" s="394">
        <f t="shared" si="49"/>
        <v>0</v>
      </c>
      <c r="BK45" s="394">
        <f t="shared" si="54"/>
        <v>4.0708754166666659E-2</v>
      </c>
      <c r="BL45" s="394">
        <f t="shared" si="54"/>
        <v>3.220416576E-2</v>
      </c>
      <c r="BM45" s="394">
        <f t="shared" si="54"/>
        <v>0.12828249999999999</v>
      </c>
      <c r="BN45" s="394">
        <f t="shared" si="54"/>
        <v>0.27375749999999999</v>
      </c>
      <c r="BO45" s="394">
        <f t="shared" si="54"/>
        <v>8.0074499999999993E-2</v>
      </c>
      <c r="BP45" s="394">
        <f t="shared" si="54"/>
        <v>9.4927947916666658E-2</v>
      </c>
      <c r="BQ45" s="394">
        <f t="shared" si="54"/>
        <v>0.12250854166666666</v>
      </c>
      <c r="BR45" s="394">
        <f t="shared" si="50"/>
        <v>9.0456924250000001E-2</v>
      </c>
      <c r="BS45" s="394">
        <f t="shared" si="50"/>
        <v>1.2937499999999999E-2</v>
      </c>
      <c r="BT45" s="394">
        <f t="shared" si="50"/>
        <v>7.0977999999999996E-3</v>
      </c>
      <c r="BU45" s="394">
        <f t="shared" si="50"/>
        <v>3.7260000000000001E-3</v>
      </c>
      <c r="BV45" s="394">
        <f t="shared" si="50"/>
        <v>0.11546257969645436</v>
      </c>
      <c r="BW45" s="394">
        <f t="shared" si="50"/>
        <v>5.0904063216335407E-2</v>
      </c>
      <c r="BX45" s="394">
        <f t="shared" si="50"/>
        <v>1.7861232808330268E-2</v>
      </c>
      <c r="BY45" s="394">
        <f t="shared" si="50"/>
        <v>6.6853413834725844E-2</v>
      </c>
      <c r="BZ45" s="394">
        <f t="shared" si="50"/>
        <v>1.9626493576421676E-2</v>
      </c>
      <c r="CA45" s="395">
        <f t="shared" si="29"/>
        <v>4.8536047499260828</v>
      </c>
      <c r="CB45" s="396">
        <f t="shared" si="51"/>
        <v>0.2</v>
      </c>
      <c r="CC45" s="396">
        <f t="shared" si="30"/>
        <v>0.48536047499260832</v>
      </c>
      <c r="CD45" s="396">
        <f t="shared" si="31"/>
        <v>0.22083333333333335</v>
      </c>
      <c r="CE45" s="397">
        <f t="shared" si="32"/>
        <v>4.1474109416001417</v>
      </c>
      <c r="CF45" s="396">
        <f>'Other Income'!$B$22/12</f>
        <v>1.2049571379999999</v>
      </c>
      <c r="CG45" s="398">
        <f t="shared" si="33"/>
        <v>5.552368079600142</v>
      </c>
      <c r="CH45" s="395">
        <f t="shared" si="34"/>
        <v>4.5828969667938155</v>
      </c>
      <c r="CI45" s="396">
        <f t="shared" si="35"/>
        <v>0.2</v>
      </c>
      <c r="CJ45" s="396">
        <f t="shared" si="36"/>
        <v>0.45828969667938158</v>
      </c>
      <c r="CK45" s="396">
        <f t="shared" si="37"/>
        <v>0.22083333333333335</v>
      </c>
      <c r="CL45" s="397">
        <f t="shared" si="38"/>
        <v>3.9037739367811009</v>
      </c>
      <c r="CM45" s="399">
        <f t="shared" si="39"/>
        <v>5.3087310747811012</v>
      </c>
    </row>
    <row r="46" spans="2:91" s="159" customFormat="1" x14ac:dyDescent="0.25">
      <c r="B46" s="257">
        <f t="shared" si="40"/>
        <v>26</v>
      </c>
      <c r="C46" s="255">
        <f t="shared" si="41"/>
        <v>46081</v>
      </c>
      <c r="D46" s="214">
        <f t="shared" si="42"/>
        <v>0.41864606515200004</v>
      </c>
      <c r="E46" s="214">
        <f t="shared" si="42"/>
        <v>0.16490137883333331</v>
      </c>
      <c r="F46" s="214">
        <f t="shared" si="42"/>
        <v>0.16101807799999998</v>
      </c>
      <c r="G46" s="214">
        <f t="shared" si="42"/>
        <v>1.0890000000000002E-2</v>
      </c>
      <c r="H46" s="394">
        <f t="shared" si="43"/>
        <v>2.1786534374999996E-2</v>
      </c>
      <c r="I46" s="394">
        <f t="shared" si="43"/>
        <v>3.7307063749999994E-2</v>
      </c>
      <c r="J46" s="394">
        <f t="shared" si="43"/>
        <v>4.3807499999999999E-2</v>
      </c>
      <c r="K46" s="394">
        <f t="shared" si="43"/>
        <v>4.5347499999999999E-2</v>
      </c>
      <c r="L46" s="394">
        <f t="shared" si="52"/>
        <v>2.4843162499999995E-2</v>
      </c>
      <c r="M46" s="394">
        <f t="shared" si="52"/>
        <v>3.364109374999999E-2</v>
      </c>
      <c r="N46" s="394">
        <f t="shared" si="52"/>
        <v>2.4796876983749994E-2</v>
      </c>
      <c r="O46" s="394">
        <f t="shared" si="52"/>
        <v>2.6464374999999998E-2</v>
      </c>
      <c r="P46" s="394">
        <f t="shared" si="44"/>
        <v>1.9749333333333334E-2</v>
      </c>
      <c r="Q46" s="394">
        <f t="shared" si="44"/>
        <v>0</v>
      </c>
      <c r="R46" s="394">
        <f t="shared" si="44"/>
        <v>5.3684859666666654E-2</v>
      </c>
      <c r="S46" s="394">
        <f t="shared" si="44"/>
        <v>7.5990849999999999E-2</v>
      </c>
      <c r="T46" s="394">
        <f t="shared" si="45"/>
        <v>0</v>
      </c>
      <c r="U46" s="394">
        <f t="shared" si="45"/>
        <v>0</v>
      </c>
      <c r="V46" s="394">
        <f t="shared" si="45"/>
        <v>1.9193442499999998E-2</v>
      </c>
      <c r="W46" s="394">
        <f t="shared" si="45"/>
        <v>1.6222666666666666E-2</v>
      </c>
      <c r="X46" s="394">
        <f t="shared" si="45"/>
        <v>1.7868077083333333E-2</v>
      </c>
      <c r="Y46" s="394">
        <f t="shared" si="46"/>
        <v>1.2527333333333335E-2</v>
      </c>
      <c r="Z46" s="394">
        <f t="shared" si="46"/>
        <v>2.9962339583333334E-2</v>
      </c>
      <c r="AA46" s="394">
        <f t="shared" si="46"/>
        <v>2.2499999999999999E-2</v>
      </c>
      <c r="AB46" s="394">
        <f t="shared" si="46"/>
        <v>2.4808949999999996E-2</v>
      </c>
      <c r="AC46" s="394">
        <f t="shared" si="46"/>
        <v>1.4957475E-2</v>
      </c>
      <c r="AD46" s="394">
        <f t="shared" si="46"/>
        <v>9.56498125E-3</v>
      </c>
      <c r="AE46" s="394">
        <f t="shared" si="55"/>
        <v>0</v>
      </c>
      <c r="AF46" s="394">
        <f t="shared" si="55"/>
        <v>0.16147690997760006</v>
      </c>
      <c r="AG46" s="394">
        <f t="shared" si="55"/>
        <v>0.20658714310000001</v>
      </c>
      <c r="AH46" s="394">
        <f t="shared" si="55"/>
        <v>0</v>
      </c>
      <c r="AI46" s="394">
        <f t="shared" si="55"/>
        <v>7.3829999999999998E-3</v>
      </c>
      <c r="AJ46" s="394">
        <f t="shared" si="55"/>
        <v>2.35934E-2</v>
      </c>
      <c r="AK46" s="394">
        <f t="shared" si="55"/>
        <v>0</v>
      </c>
      <c r="AL46" s="394">
        <f t="shared" si="55"/>
        <v>1.8825787499999996E-2</v>
      </c>
      <c r="AM46" s="394">
        <f t="shared" si="55"/>
        <v>1.9923749999999997E-2</v>
      </c>
      <c r="AN46" s="394">
        <f t="shared" si="55"/>
        <v>4.1236124999999998E-2</v>
      </c>
      <c r="AO46" s="394">
        <f t="shared" si="55"/>
        <v>3.4450150758333332E-2</v>
      </c>
      <c r="AP46" s="394">
        <f t="shared" si="55"/>
        <v>0.13890151374999998</v>
      </c>
      <c r="AQ46" s="394">
        <f t="shared" si="55"/>
        <v>0</v>
      </c>
      <c r="AR46" s="394">
        <f t="shared" si="53"/>
        <v>3.5469846749999999E-2</v>
      </c>
      <c r="AS46" s="394">
        <f t="shared" si="53"/>
        <v>1.7646749999999999E-2</v>
      </c>
      <c r="AT46" s="394">
        <f t="shared" si="53"/>
        <v>1.8282184895833335E-2</v>
      </c>
      <c r="AU46" s="394">
        <f t="shared" si="53"/>
        <v>3.684066208333333E-2</v>
      </c>
      <c r="AV46" s="394">
        <f t="shared" si="53"/>
        <v>4.50179E-2</v>
      </c>
      <c r="AW46" s="394">
        <f t="shared" si="53"/>
        <v>4.4098277583333331E-2</v>
      </c>
      <c r="AX46" s="394">
        <f t="shared" si="53"/>
        <v>0.14040500732142852</v>
      </c>
      <c r="AY46" s="394">
        <f t="shared" si="53"/>
        <v>6.0104979999999995E-2</v>
      </c>
      <c r="AZ46" s="394">
        <f t="shared" si="48"/>
        <v>5.8454499999999993E-2</v>
      </c>
      <c r="BA46" s="394">
        <f t="shared" si="48"/>
        <v>0.10963164666666667</v>
      </c>
      <c r="BB46" s="394">
        <f t="shared" si="48"/>
        <v>0.3295575435264001</v>
      </c>
      <c r="BC46" s="394">
        <f t="shared" si="48"/>
        <v>0.12060973285714284</v>
      </c>
      <c r="BD46" s="394">
        <f t="shared" si="48"/>
        <v>0.5416557163315201</v>
      </c>
      <c r="BE46" s="394">
        <f t="shared" si="49"/>
        <v>2.0098363124999997E-2</v>
      </c>
      <c r="BF46" s="394">
        <f t="shared" si="49"/>
        <v>0</v>
      </c>
      <c r="BG46" s="394">
        <f t="shared" si="49"/>
        <v>5.5570432692307672E-2</v>
      </c>
      <c r="BH46" s="394">
        <f t="shared" si="49"/>
        <v>8.2535097979166652E-2</v>
      </c>
      <c r="BI46" s="394">
        <f t="shared" si="49"/>
        <v>0</v>
      </c>
      <c r="BJ46" s="394">
        <f t="shared" si="49"/>
        <v>0</v>
      </c>
      <c r="BK46" s="394">
        <f t="shared" si="54"/>
        <v>4.0708754166666659E-2</v>
      </c>
      <c r="BL46" s="394">
        <f t="shared" si="54"/>
        <v>3.220416576E-2</v>
      </c>
      <c r="BM46" s="394">
        <f t="shared" si="54"/>
        <v>0.12828249999999999</v>
      </c>
      <c r="BN46" s="394">
        <f t="shared" si="54"/>
        <v>0.27375749999999999</v>
      </c>
      <c r="BO46" s="394">
        <f t="shared" si="54"/>
        <v>8.0074499999999993E-2</v>
      </c>
      <c r="BP46" s="394">
        <f t="shared" si="54"/>
        <v>9.4927947916666658E-2</v>
      </c>
      <c r="BQ46" s="394">
        <f t="shared" si="54"/>
        <v>0.12250854166666666</v>
      </c>
      <c r="BR46" s="394">
        <f t="shared" si="50"/>
        <v>9.0456924250000001E-2</v>
      </c>
      <c r="BS46" s="394">
        <f t="shared" si="50"/>
        <v>1.2937499999999999E-2</v>
      </c>
      <c r="BT46" s="394">
        <f t="shared" si="50"/>
        <v>7.0977999999999996E-3</v>
      </c>
      <c r="BU46" s="394">
        <f t="shared" si="50"/>
        <v>3.7260000000000001E-3</v>
      </c>
      <c r="BV46" s="394">
        <f t="shared" si="50"/>
        <v>0.11546257969645436</v>
      </c>
      <c r="BW46" s="394">
        <f t="shared" si="50"/>
        <v>5.0904063216335407E-2</v>
      </c>
      <c r="BX46" s="394">
        <f t="shared" si="50"/>
        <v>1.7861232808330268E-2</v>
      </c>
      <c r="BY46" s="394">
        <f t="shared" si="50"/>
        <v>6.6853413834725844E-2</v>
      </c>
      <c r="BZ46" s="394">
        <f t="shared" si="50"/>
        <v>1.9626493576421676E-2</v>
      </c>
      <c r="CA46" s="395">
        <f t="shared" si="29"/>
        <v>4.8562262755510828</v>
      </c>
      <c r="CB46" s="396">
        <f t="shared" si="51"/>
        <v>0.2</v>
      </c>
      <c r="CC46" s="396">
        <f t="shared" si="30"/>
        <v>0.48562262755510832</v>
      </c>
      <c r="CD46" s="396">
        <f t="shared" si="31"/>
        <v>0.22083333333333335</v>
      </c>
      <c r="CE46" s="397">
        <f t="shared" si="32"/>
        <v>4.149770314662641</v>
      </c>
      <c r="CF46" s="396">
        <f>'Other Income'!$B$22/12</f>
        <v>1.2049571379999999</v>
      </c>
      <c r="CG46" s="398">
        <f t="shared" si="33"/>
        <v>5.5547274526626413</v>
      </c>
      <c r="CH46" s="395">
        <f t="shared" si="34"/>
        <v>4.5855184924188155</v>
      </c>
      <c r="CI46" s="396">
        <f t="shared" si="35"/>
        <v>0.2</v>
      </c>
      <c r="CJ46" s="396">
        <f t="shared" si="36"/>
        <v>0.45855184924188158</v>
      </c>
      <c r="CK46" s="396">
        <f t="shared" si="37"/>
        <v>0.22083333333333335</v>
      </c>
      <c r="CL46" s="397">
        <f t="shared" si="38"/>
        <v>3.9061333098436006</v>
      </c>
      <c r="CM46" s="399">
        <f t="shared" si="39"/>
        <v>5.3110904478436005</v>
      </c>
    </row>
    <row r="47" spans="2:91" s="159" customFormat="1" x14ac:dyDescent="0.25">
      <c r="B47" s="257">
        <f t="shared" si="40"/>
        <v>27</v>
      </c>
      <c r="C47" s="255">
        <f t="shared" si="41"/>
        <v>46112</v>
      </c>
      <c r="D47" s="214">
        <f t="shared" si="42"/>
        <v>0.41864606515200004</v>
      </c>
      <c r="E47" s="214">
        <f t="shared" si="42"/>
        <v>0.16490137883333331</v>
      </c>
      <c r="F47" s="214">
        <f t="shared" si="42"/>
        <v>0.16101807799999998</v>
      </c>
      <c r="G47" s="214">
        <f t="shared" si="42"/>
        <v>1.0890000000000002E-2</v>
      </c>
      <c r="H47" s="394">
        <f t="shared" si="43"/>
        <v>2.1786534374999996E-2</v>
      </c>
      <c r="I47" s="394">
        <f t="shared" si="43"/>
        <v>3.7307063749999994E-2</v>
      </c>
      <c r="J47" s="394">
        <f t="shared" si="43"/>
        <v>4.3807499999999999E-2</v>
      </c>
      <c r="K47" s="394">
        <f t="shared" si="43"/>
        <v>4.5347499999999999E-2</v>
      </c>
      <c r="L47" s="394">
        <f t="shared" si="52"/>
        <v>2.4843162499999995E-2</v>
      </c>
      <c r="M47" s="394">
        <f t="shared" si="52"/>
        <v>3.364109374999999E-2</v>
      </c>
      <c r="N47" s="394">
        <f t="shared" si="52"/>
        <v>2.4796876983749994E-2</v>
      </c>
      <c r="O47" s="394">
        <f t="shared" si="52"/>
        <v>2.6464374999999998E-2</v>
      </c>
      <c r="P47" s="394">
        <f t="shared" si="44"/>
        <v>1.9749333333333334E-2</v>
      </c>
      <c r="Q47" s="394">
        <f t="shared" si="44"/>
        <v>0</v>
      </c>
      <c r="R47" s="394">
        <f t="shared" si="44"/>
        <v>5.3684859666666654E-2</v>
      </c>
      <c r="S47" s="394">
        <f t="shared" si="44"/>
        <v>7.5990849999999999E-2</v>
      </c>
      <c r="T47" s="394">
        <f t="shared" si="45"/>
        <v>0</v>
      </c>
      <c r="U47" s="394">
        <f t="shared" si="45"/>
        <v>0</v>
      </c>
      <c r="V47" s="394">
        <f t="shared" si="45"/>
        <v>1.9193442499999998E-2</v>
      </c>
      <c r="W47" s="394">
        <f t="shared" si="45"/>
        <v>1.6222666666666666E-2</v>
      </c>
      <c r="X47" s="394">
        <f t="shared" si="45"/>
        <v>1.7868077083333333E-2</v>
      </c>
      <c r="Y47" s="394">
        <f t="shared" si="46"/>
        <v>1.2527333333333335E-2</v>
      </c>
      <c r="Z47" s="394">
        <f t="shared" si="46"/>
        <v>2.9962339583333334E-2</v>
      </c>
      <c r="AA47" s="394">
        <f t="shared" si="46"/>
        <v>2.2499999999999999E-2</v>
      </c>
      <c r="AB47" s="394">
        <f t="shared" si="46"/>
        <v>2.4808949999999996E-2</v>
      </c>
      <c r="AC47" s="394">
        <f t="shared" si="46"/>
        <v>1.4957475E-2</v>
      </c>
      <c r="AD47" s="394">
        <f t="shared" si="46"/>
        <v>9.56498125E-3</v>
      </c>
      <c r="AE47" s="394">
        <f t="shared" si="55"/>
        <v>0</v>
      </c>
      <c r="AF47" s="394">
        <f t="shared" si="55"/>
        <v>0.16147690997760006</v>
      </c>
      <c r="AG47" s="394">
        <f t="shared" si="55"/>
        <v>0.20658714310000001</v>
      </c>
      <c r="AH47" s="394">
        <f t="shared" si="55"/>
        <v>0</v>
      </c>
      <c r="AI47" s="394">
        <f t="shared" si="55"/>
        <v>7.3829999999999998E-3</v>
      </c>
      <c r="AJ47" s="394">
        <f t="shared" si="55"/>
        <v>2.35934E-2</v>
      </c>
      <c r="AK47" s="394">
        <f t="shared" si="55"/>
        <v>0</v>
      </c>
      <c r="AL47" s="394">
        <f t="shared" si="55"/>
        <v>1.8825787499999996E-2</v>
      </c>
      <c r="AM47" s="394">
        <f t="shared" si="55"/>
        <v>1.9923749999999997E-2</v>
      </c>
      <c r="AN47" s="394">
        <f t="shared" si="55"/>
        <v>4.1236124999999998E-2</v>
      </c>
      <c r="AO47" s="394">
        <f t="shared" si="55"/>
        <v>3.4450150758333332E-2</v>
      </c>
      <c r="AP47" s="394">
        <f t="shared" si="55"/>
        <v>0.13890151374999998</v>
      </c>
      <c r="AQ47" s="394">
        <f t="shared" si="55"/>
        <v>0</v>
      </c>
      <c r="AR47" s="394">
        <f t="shared" si="53"/>
        <v>3.5469846749999999E-2</v>
      </c>
      <c r="AS47" s="394">
        <f t="shared" si="53"/>
        <v>1.7646749999999999E-2</v>
      </c>
      <c r="AT47" s="394">
        <f t="shared" si="53"/>
        <v>1.8282184895833335E-2</v>
      </c>
      <c r="AU47" s="394">
        <f t="shared" si="53"/>
        <v>3.684066208333333E-2</v>
      </c>
      <c r="AV47" s="394">
        <f t="shared" si="53"/>
        <v>4.50179E-2</v>
      </c>
      <c r="AW47" s="394">
        <f t="shared" si="53"/>
        <v>4.4098277583333331E-2</v>
      </c>
      <c r="AX47" s="394">
        <f t="shared" si="53"/>
        <v>0.14040500732142852</v>
      </c>
      <c r="AY47" s="394">
        <f t="shared" si="53"/>
        <v>6.0104979999999995E-2</v>
      </c>
      <c r="AZ47" s="394">
        <f t="shared" si="48"/>
        <v>5.8454499999999993E-2</v>
      </c>
      <c r="BA47" s="394">
        <f t="shared" si="48"/>
        <v>0.10963164666666667</v>
      </c>
      <c r="BB47" s="394">
        <f t="shared" si="48"/>
        <v>0.3295575435264001</v>
      </c>
      <c r="BC47" s="394">
        <f t="shared" si="48"/>
        <v>0.12060973285714284</v>
      </c>
      <c r="BD47" s="394">
        <f t="shared" si="48"/>
        <v>0.5416557163315201</v>
      </c>
      <c r="BE47" s="394">
        <f t="shared" si="49"/>
        <v>2.0098363124999997E-2</v>
      </c>
      <c r="BF47" s="394">
        <f t="shared" si="49"/>
        <v>0</v>
      </c>
      <c r="BG47" s="394">
        <f t="shared" si="49"/>
        <v>5.5570432692307672E-2</v>
      </c>
      <c r="BH47" s="394">
        <f t="shared" si="49"/>
        <v>8.2535097979166652E-2</v>
      </c>
      <c r="BI47" s="394">
        <f t="shared" si="49"/>
        <v>0</v>
      </c>
      <c r="BJ47" s="394">
        <f t="shared" si="49"/>
        <v>0</v>
      </c>
      <c r="BK47" s="394">
        <f t="shared" si="54"/>
        <v>4.0708754166666659E-2</v>
      </c>
      <c r="BL47" s="394">
        <f t="shared" si="54"/>
        <v>3.220416576E-2</v>
      </c>
      <c r="BM47" s="394">
        <f t="shared" si="54"/>
        <v>0.12828249999999999</v>
      </c>
      <c r="BN47" s="394">
        <f t="shared" si="54"/>
        <v>0.27375749999999999</v>
      </c>
      <c r="BO47" s="394">
        <f t="shared" si="54"/>
        <v>8.0074499999999993E-2</v>
      </c>
      <c r="BP47" s="394">
        <f t="shared" si="54"/>
        <v>9.4927947916666658E-2</v>
      </c>
      <c r="BQ47" s="394">
        <f t="shared" ref="BQ47:BZ64" si="56">IF(AND(MONTH($C47)-MONTH(BQ$5)=0,MOD((YEAR(BQ$5)-YEAR($C47)),3)=0),BQ46*(1+BQ$15),BQ46)</f>
        <v>0.12250854166666666</v>
      </c>
      <c r="BR47" s="394">
        <f t="shared" si="56"/>
        <v>9.0456924250000001E-2</v>
      </c>
      <c r="BS47" s="394">
        <f t="shared" si="56"/>
        <v>1.2937499999999999E-2</v>
      </c>
      <c r="BT47" s="394">
        <f t="shared" si="56"/>
        <v>7.0977999999999996E-3</v>
      </c>
      <c r="BU47" s="394">
        <f t="shared" si="56"/>
        <v>3.7260000000000001E-3</v>
      </c>
      <c r="BV47" s="394">
        <f t="shared" si="56"/>
        <v>0.11546257969645436</v>
      </c>
      <c r="BW47" s="394">
        <f t="shared" si="56"/>
        <v>5.0904063216335407E-2</v>
      </c>
      <c r="BX47" s="394">
        <f t="shared" si="56"/>
        <v>1.7861232808330268E-2</v>
      </c>
      <c r="BY47" s="394">
        <f t="shared" si="56"/>
        <v>6.6853413834725844E-2</v>
      </c>
      <c r="BZ47" s="394">
        <f t="shared" si="56"/>
        <v>1.9626493576421676E-2</v>
      </c>
      <c r="CA47" s="395">
        <f t="shared" si="29"/>
        <v>4.8562262755510828</v>
      </c>
      <c r="CB47" s="396">
        <f t="shared" si="51"/>
        <v>0.2</v>
      </c>
      <c r="CC47" s="396">
        <f t="shared" si="30"/>
        <v>0.48562262755510832</v>
      </c>
      <c r="CD47" s="396">
        <f t="shared" si="31"/>
        <v>0.22083333333333335</v>
      </c>
      <c r="CE47" s="397">
        <f t="shared" si="32"/>
        <v>4.149770314662641</v>
      </c>
      <c r="CF47" s="396">
        <f>'Other Income'!$B$22/12</f>
        <v>1.2049571379999999</v>
      </c>
      <c r="CG47" s="398">
        <f t="shared" si="33"/>
        <v>5.5547274526626413</v>
      </c>
      <c r="CH47" s="395">
        <f t="shared" si="34"/>
        <v>4.5855184924188155</v>
      </c>
      <c r="CI47" s="396">
        <f t="shared" si="35"/>
        <v>0.2</v>
      </c>
      <c r="CJ47" s="396">
        <f t="shared" si="36"/>
        <v>0.45855184924188158</v>
      </c>
      <c r="CK47" s="396">
        <f t="shared" si="37"/>
        <v>0.22083333333333335</v>
      </c>
      <c r="CL47" s="397">
        <f t="shared" si="38"/>
        <v>3.9061333098436006</v>
      </c>
      <c r="CM47" s="399">
        <f t="shared" si="39"/>
        <v>5.3110904478436005</v>
      </c>
    </row>
    <row r="48" spans="2:91" s="159" customFormat="1" x14ac:dyDescent="0.25">
      <c r="B48" s="257">
        <f t="shared" si="40"/>
        <v>28</v>
      </c>
      <c r="C48" s="255">
        <f t="shared" si="41"/>
        <v>46142</v>
      </c>
      <c r="D48" s="214">
        <f t="shared" si="42"/>
        <v>0.41864606515200004</v>
      </c>
      <c r="E48" s="214">
        <f t="shared" si="42"/>
        <v>0.16490137883333331</v>
      </c>
      <c r="F48" s="214">
        <f t="shared" si="42"/>
        <v>0.16101807799999998</v>
      </c>
      <c r="G48" s="214">
        <f t="shared" si="42"/>
        <v>1.0890000000000002E-2</v>
      </c>
      <c r="H48" s="394">
        <f t="shared" si="43"/>
        <v>2.1786534374999996E-2</v>
      </c>
      <c r="I48" s="394">
        <f t="shared" si="43"/>
        <v>3.7307063749999994E-2</v>
      </c>
      <c r="J48" s="394">
        <f t="shared" si="43"/>
        <v>4.3807499999999999E-2</v>
      </c>
      <c r="K48" s="394">
        <f t="shared" si="43"/>
        <v>4.5347499999999999E-2</v>
      </c>
      <c r="L48" s="394">
        <f t="shared" si="52"/>
        <v>2.4843162499999995E-2</v>
      </c>
      <c r="M48" s="394">
        <f t="shared" si="52"/>
        <v>3.364109374999999E-2</v>
      </c>
      <c r="N48" s="394">
        <f t="shared" si="52"/>
        <v>2.4796876983749994E-2</v>
      </c>
      <c r="O48" s="394">
        <f t="shared" si="52"/>
        <v>2.6464374999999998E-2</v>
      </c>
      <c r="P48" s="394">
        <f t="shared" si="44"/>
        <v>1.9749333333333334E-2</v>
      </c>
      <c r="Q48" s="394">
        <f t="shared" si="44"/>
        <v>0</v>
      </c>
      <c r="R48" s="394">
        <f t="shared" si="44"/>
        <v>5.3684859666666654E-2</v>
      </c>
      <c r="S48" s="394">
        <f t="shared" si="44"/>
        <v>7.5990849999999999E-2</v>
      </c>
      <c r="T48" s="394">
        <f t="shared" si="45"/>
        <v>0</v>
      </c>
      <c r="U48" s="394">
        <f t="shared" si="45"/>
        <v>0</v>
      </c>
      <c r="V48" s="394">
        <f t="shared" si="45"/>
        <v>1.9193442499999998E-2</v>
      </c>
      <c r="W48" s="394">
        <f t="shared" si="45"/>
        <v>1.6222666666666666E-2</v>
      </c>
      <c r="X48" s="394">
        <f t="shared" si="45"/>
        <v>1.7868077083333333E-2</v>
      </c>
      <c r="Y48" s="394">
        <f t="shared" si="46"/>
        <v>1.2527333333333335E-2</v>
      </c>
      <c r="Z48" s="394">
        <f t="shared" si="46"/>
        <v>2.9962339583333334E-2</v>
      </c>
      <c r="AA48" s="394">
        <f t="shared" si="46"/>
        <v>2.2499999999999999E-2</v>
      </c>
      <c r="AB48" s="394">
        <f t="shared" si="46"/>
        <v>2.4808949999999996E-2</v>
      </c>
      <c r="AC48" s="394">
        <f t="shared" si="46"/>
        <v>1.4957475E-2</v>
      </c>
      <c r="AD48" s="394">
        <f t="shared" si="46"/>
        <v>9.56498125E-3</v>
      </c>
      <c r="AE48" s="394">
        <f t="shared" si="55"/>
        <v>0</v>
      </c>
      <c r="AF48" s="394">
        <f t="shared" si="55"/>
        <v>0.16147690997760006</v>
      </c>
      <c r="AG48" s="394">
        <f t="shared" si="55"/>
        <v>0.20658714310000001</v>
      </c>
      <c r="AH48" s="394">
        <f t="shared" si="55"/>
        <v>0</v>
      </c>
      <c r="AI48" s="394">
        <f t="shared" si="55"/>
        <v>7.3829999999999998E-3</v>
      </c>
      <c r="AJ48" s="394">
        <f t="shared" si="55"/>
        <v>2.35934E-2</v>
      </c>
      <c r="AK48" s="394">
        <f t="shared" si="55"/>
        <v>0</v>
      </c>
      <c r="AL48" s="394">
        <f t="shared" si="55"/>
        <v>1.8825787499999996E-2</v>
      </c>
      <c r="AM48" s="394">
        <f t="shared" si="55"/>
        <v>1.9923749999999997E-2</v>
      </c>
      <c r="AN48" s="394">
        <f t="shared" si="55"/>
        <v>4.1236124999999998E-2</v>
      </c>
      <c r="AO48" s="394">
        <f t="shared" si="55"/>
        <v>3.4450150758333332E-2</v>
      </c>
      <c r="AP48" s="394">
        <f t="shared" si="55"/>
        <v>0.13890151374999998</v>
      </c>
      <c r="AQ48" s="394">
        <f t="shared" si="55"/>
        <v>0</v>
      </c>
      <c r="AR48" s="394">
        <f t="shared" si="53"/>
        <v>3.5469846749999999E-2</v>
      </c>
      <c r="AS48" s="394">
        <f t="shared" si="53"/>
        <v>1.7646749999999999E-2</v>
      </c>
      <c r="AT48" s="394">
        <f t="shared" si="53"/>
        <v>1.8282184895833335E-2</v>
      </c>
      <c r="AU48" s="394">
        <f t="shared" si="53"/>
        <v>3.684066208333333E-2</v>
      </c>
      <c r="AV48" s="394">
        <f t="shared" si="53"/>
        <v>4.50179E-2</v>
      </c>
      <c r="AW48" s="394">
        <f t="shared" si="53"/>
        <v>4.4098277583333331E-2</v>
      </c>
      <c r="AX48" s="394">
        <f t="shared" si="53"/>
        <v>0.14040500732142852</v>
      </c>
      <c r="AY48" s="394">
        <f t="shared" si="53"/>
        <v>6.0104979999999995E-2</v>
      </c>
      <c r="AZ48" s="394">
        <f t="shared" si="48"/>
        <v>5.8454499999999993E-2</v>
      </c>
      <c r="BA48" s="394">
        <f t="shared" si="48"/>
        <v>0.10963164666666667</v>
      </c>
      <c r="BB48" s="394">
        <f t="shared" si="48"/>
        <v>0.3295575435264001</v>
      </c>
      <c r="BC48" s="394">
        <f t="shared" si="48"/>
        <v>0.12060973285714284</v>
      </c>
      <c r="BD48" s="394">
        <f t="shared" si="48"/>
        <v>0.5416557163315201</v>
      </c>
      <c r="BE48" s="394">
        <f t="shared" si="49"/>
        <v>2.0098363124999997E-2</v>
      </c>
      <c r="BF48" s="394">
        <f t="shared" si="49"/>
        <v>0</v>
      </c>
      <c r="BG48" s="394">
        <f t="shared" si="49"/>
        <v>5.5570432692307672E-2</v>
      </c>
      <c r="BH48" s="394">
        <f t="shared" si="49"/>
        <v>8.2535097979166652E-2</v>
      </c>
      <c r="BI48" s="394">
        <f t="shared" si="49"/>
        <v>0</v>
      </c>
      <c r="BJ48" s="394">
        <f t="shared" si="49"/>
        <v>0</v>
      </c>
      <c r="BK48" s="394">
        <f t="shared" si="54"/>
        <v>4.0708754166666659E-2</v>
      </c>
      <c r="BL48" s="394">
        <f t="shared" si="54"/>
        <v>3.220416576E-2</v>
      </c>
      <c r="BM48" s="394">
        <f t="shared" si="54"/>
        <v>0.12828249999999999</v>
      </c>
      <c r="BN48" s="394">
        <f t="shared" si="54"/>
        <v>0.27375749999999999</v>
      </c>
      <c r="BO48" s="394">
        <f t="shared" si="54"/>
        <v>8.0074499999999993E-2</v>
      </c>
      <c r="BP48" s="394">
        <f t="shared" si="54"/>
        <v>9.4927947916666658E-2</v>
      </c>
      <c r="BQ48" s="394">
        <f t="shared" si="56"/>
        <v>0.12250854166666666</v>
      </c>
      <c r="BR48" s="394">
        <f t="shared" si="56"/>
        <v>9.0456924250000001E-2</v>
      </c>
      <c r="BS48" s="394">
        <f t="shared" si="56"/>
        <v>1.2937499999999999E-2</v>
      </c>
      <c r="BT48" s="394">
        <f t="shared" si="56"/>
        <v>7.0977999999999996E-3</v>
      </c>
      <c r="BU48" s="394">
        <f t="shared" si="56"/>
        <v>3.7260000000000001E-3</v>
      </c>
      <c r="BV48" s="394">
        <f t="shared" si="56"/>
        <v>0.11546257969645436</v>
      </c>
      <c r="BW48" s="394">
        <f t="shared" si="56"/>
        <v>5.0904063216335407E-2</v>
      </c>
      <c r="BX48" s="394">
        <f t="shared" si="56"/>
        <v>1.7861232808330268E-2</v>
      </c>
      <c r="BY48" s="394">
        <f t="shared" si="56"/>
        <v>6.6853413834725844E-2</v>
      </c>
      <c r="BZ48" s="394">
        <f t="shared" si="56"/>
        <v>1.9626493576421676E-2</v>
      </c>
      <c r="CA48" s="395">
        <f t="shared" si="29"/>
        <v>4.8562262755510828</v>
      </c>
      <c r="CB48" s="396">
        <f t="shared" si="51"/>
        <v>0.2</v>
      </c>
      <c r="CC48" s="396">
        <f t="shared" si="30"/>
        <v>0.48562262755510832</v>
      </c>
      <c r="CD48" s="396">
        <f t="shared" si="31"/>
        <v>0.22083333333333335</v>
      </c>
      <c r="CE48" s="397">
        <f t="shared" si="32"/>
        <v>4.149770314662641</v>
      </c>
      <c r="CF48" s="396">
        <f>'Other Income'!$B$22/12</f>
        <v>1.2049571379999999</v>
      </c>
      <c r="CG48" s="398">
        <f t="shared" si="33"/>
        <v>5.5547274526626413</v>
      </c>
      <c r="CH48" s="395">
        <f t="shared" si="34"/>
        <v>4.5855184924188155</v>
      </c>
      <c r="CI48" s="396">
        <f t="shared" si="35"/>
        <v>0.2</v>
      </c>
      <c r="CJ48" s="396">
        <f t="shared" si="36"/>
        <v>0.45855184924188158</v>
      </c>
      <c r="CK48" s="396">
        <f t="shared" si="37"/>
        <v>0.22083333333333335</v>
      </c>
      <c r="CL48" s="397">
        <f t="shared" si="38"/>
        <v>3.9061333098436006</v>
      </c>
      <c r="CM48" s="399">
        <f t="shared" si="39"/>
        <v>5.3110904478436005</v>
      </c>
    </row>
    <row r="49" spans="2:91" s="159" customFormat="1" x14ac:dyDescent="0.25">
      <c r="B49" s="257">
        <f t="shared" si="40"/>
        <v>29</v>
      </c>
      <c r="C49" s="255">
        <f t="shared" si="41"/>
        <v>46173</v>
      </c>
      <c r="D49" s="214">
        <f t="shared" si="42"/>
        <v>0.41864606515200004</v>
      </c>
      <c r="E49" s="214">
        <f t="shared" si="42"/>
        <v>0.16490137883333331</v>
      </c>
      <c r="F49" s="214">
        <f t="shared" si="42"/>
        <v>0.16101807799999998</v>
      </c>
      <c r="G49" s="214">
        <f t="shared" si="42"/>
        <v>1.0890000000000002E-2</v>
      </c>
      <c r="H49" s="394">
        <f t="shared" si="43"/>
        <v>2.1786534374999996E-2</v>
      </c>
      <c r="I49" s="394">
        <f t="shared" si="43"/>
        <v>3.7307063749999994E-2</v>
      </c>
      <c r="J49" s="394">
        <f t="shared" si="43"/>
        <v>4.3807499999999999E-2</v>
      </c>
      <c r="K49" s="394">
        <f t="shared" si="43"/>
        <v>4.5347499999999999E-2</v>
      </c>
      <c r="L49" s="394">
        <f t="shared" si="52"/>
        <v>2.4843162499999995E-2</v>
      </c>
      <c r="M49" s="394">
        <f t="shared" si="52"/>
        <v>3.364109374999999E-2</v>
      </c>
      <c r="N49" s="394">
        <f t="shared" si="52"/>
        <v>2.8516408531312491E-2</v>
      </c>
      <c r="O49" s="394">
        <f t="shared" si="52"/>
        <v>2.6464374999999998E-2</v>
      </c>
      <c r="P49" s="394">
        <f t="shared" si="44"/>
        <v>1.9749333333333334E-2</v>
      </c>
      <c r="Q49" s="394">
        <f t="shared" si="44"/>
        <v>0</v>
      </c>
      <c r="R49" s="394">
        <f t="shared" si="44"/>
        <v>5.3684859666666654E-2</v>
      </c>
      <c r="S49" s="394">
        <f t="shared" si="44"/>
        <v>7.5990849999999999E-2</v>
      </c>
      <c r="T49" s="394">
        <f t="shared" si="45"/>
        <v>0</v>
      </c>
      <c r="U49" s="394">
        <f t="shared" si="45"/>
        <v>0</v>
      </c>
      <c r="V49" s="394">
        <f t="shared" si="45"/>
        <v>1.9193442499999998E-2</v>
      </c>
      <c r="W49" s="394">
        <f t="shared" si="45"/>
        <v>1.6222666666666666E-2</v>
      </c>
      <c r="X49" s="394">
        <f t="shared" si="45"/>
        <v>1.7868077083333333E-2</v>
      </c>
      <c r="Y49" s="394">
        <f t="shared" si="46"/>
        <v>1.2527333333333335E-2</v>
      </c>
      <c r="Z49" s="394">
        <f t="shared" si="46"/>
        <v>2.9962339583333334E-2</v>
      </c>
      <c r="AA49" s="394">
        <f t="shared" si="46"/>
        <v>2.2499999999999999E-2</v>
      </c>
      <c r="AB49" s="394">
        <f t="shared" si="46"/>
        <v>2.4808949999999996E-2</v>
      </c>
      <c r="AC49" s="394">
        <f t="shared" si="46"/>
        <v>1.7201096249999999E-2</v>
      </c>
      <c r="AD49" s="394">
        <f t="shared" si="46"/>
        <v>9.56498125E-3</v>
      </c>
      <c r="AE49" s="394">
        <f t="shared" si="55"/>
        <v>0</v>
      </c>
      <c r="AF49" s="394">
        <f t="shared" si="55"/>
        <v>0.16147690997760006</v>
      </c>
      <c r="AG49" s="394">
        <f t="shared" si="55"/>
        <v>0.20658714310000001</v>
      </c>
      <c r="AH49" s="394">
        <f t="shared" si="55"/>
        <v>0</v>
      </c>
      <c r="AI49" s="394">
        <f t="shared" si="55"/>
        <v>7.3829999999999998E-3</v>
      </c>
      <c r="AJ49" s="394">
        <f t="shared" si="55"/>
        <v>2.35934E-2</v>
      </c>
      <c r="AK49" s="394">
        <f t="shared" si="55"/>
        <v>0</v>
      </c>
      <c r="AL49" s="394">
        <f t="shared" si="55"/>
        <v>1.8825787499999996E-2</v>
      </c>
      <c r="AM49" s="394">
        <f t="shared" si="55"/>
        <v>1.9923749999999997E-2</v>
      </c>
      <c r="AN49" s="394">
        <f t="shared" si="55"/>
        <v>4.1236124999999998E-2</v>
      </c>
      <c r="AO49" s="394">
        <f t="shared" si="55"/>
        <v>3.4450150758333332E-2</v>
      </c>
      <c r="AP49" s="394">
        <f t="shared" si="55"/>
        <v>0.13890151374999998</v>
      </c>
      <c r="AQ49" s="394">
        <f t="shared" si="55"/>
        <v>0</v>
      </c>
      <c r="AR49" s="394">
        <f t="shared" si="53"/>
        <v>3.5469846749999999E-2</v>
      </c>
      <c r="AS49" s="394">
        <f t="shared" si="53"/>
        <v>1.7646749999999999E-2</v>
      </c>
      <c r="AT49" s="394">
        <f t="shared" si="53"/>
        <v>1.8282184895833335E-2</v>
      </c>
      <c r="AU49" s="394">
        <f t="shared" si="53"/>
        <v>3.684066208333333E-2</v>
      </c>
      <c r="AV49" s="394">
        <f t="shared" si="53"/>
        <v>4.50179E-2</v>
      </c>
      <c r="AW49" s="394">
        <f t="shared" si="53"/>
        <v>4.4098277583333331E-2</v>
      </c>
      <c r="AX49" s="394">
        <f t="shared" si="53"/>
        <v>0.14040500732142852</v>
      </c>
      <c r="AY49" s="394">
        <f t="shared" si="53"/>
        <v>6.0104979999999995E-2</v>
      </c>
      <c r="AZ49" s="394">
        <f t="shared" si="48"/>
        <v>5.8454499999999993E-2</v>
      </c>
      <c r="BA49" s="394">
        <f t="shared" si="48"/>
        <v>0.10963164666666667</v>
      </c>
      <c r="BB49" s="394">
        <f t="shared" si="48"/>
        <v>0.3295575435264001</v>
      </c>
      <c r="BC49" s="394">
        <f t="shared" si="48"/>
        <v>0.12060973285714284</v>
      </c>
      <c r="BD49" s="394">
        <f t="shared" si="48"/>
        <v>0.5416557163315201</v>
      </c>
      <c r="BE49" s="394">
        <f t="shared" si="49"/>
        <v>2.0098363124999997E-2</v>
      </c>
      <c r="BF49" s="394">
        <f t="shared" si="49"/>
        <v>0</v>
      </c>
      <c r="BG49" s="394">
        <f t="shared" si="49"/>
        <v>5.5570432692307672E-2</v>
      </c>
      <c r="BH49" s="394">
        <f t="shared" si="49"/>
        <v>8.2535097979166652E-2</v>
      </c>
      <c r="BI49" s="394">
        <f t="shared" si="49"/>
        <v>0</v>
      </c>
      <c r="BJ49" s="394">
        <f t="shared" si="49"/>
        <v>0</v>
      </c>
      <c r="BK49" s="394">
        <f t="shared" si="54"/>
        <v>4.0708754166666659E-2</v>
      </c>
      <c r="BL49" s="394">
        <f t="shared" si="54"/>
        <v>3.220416576E-2</v>
      </c>
      <c r="BM49" s="394">
        <f t="shared" si="54"/>
        <v>0.12828249999999999</v>
      </c>
      <c r="BN49" s="394">
        <f t="shared" si="54"/>
        <v>0.27375749999999999</v>
      </c>
      <c r="BO49" s="394">
        <f t="shared" si="54"/>
        <v>8.0074499999999993E-2</v>
      </c>
      <c r="BP49" s="394">
        <f t="shared" si="54"/>
        <v>9.4927947916666658E-2</v>
      </c>
      <c r="BQ49" s="394">
        <f t="shared" si="56"/>
        <v>0.12250854166666666</v>
      </c>
      <c r="BR49" s="394">
        <f t="shared" si="56"/>
        <v>9.0456924250000001E-2</v>
      </c>
      <c r="BS49" s="394">
        <f t="shared" si="56"/>
        <v>1.2937499999999999E-2</v>
      </c>
      <c r="BT49" s="394">
        <f t="shared" si="56"/>
        <v>7.0977999999999996E-3</v>
      </c>
      <c r="BU49" s="394">
        <f t="shared" si="56"/>
        <v>3.7260000000000001E-3</v>
      </c>
      <c r="BV49" s="394">
        <f t="shared" si="56"/>
        <v>0.11546257969645436</v>
      </c>
      <c r="BW49" s="394">
        <f t="shared" si="56"/>
        <v>5.0904063216335407E-2</v>
      </c>
      <c r="BX49" s="394">
        <f t="shared" si="56"/>
        <v>1.7861232808330268E-2</v>
      </c>
      <c r="BY49" s="394">
        <f t="shared" si="56"/>
        <v>6.6853413834725844E-2</v>
      </c>
      <c r="BZ49" s="394">
        <f t="shared" si="56"/>
        <v>1.9626493576421676E-2</v>
      </c>
      <c r="CA49" s="395">
        <f t="shared" si="29"/>
        <v>4.8621894283486453</v>
      </c>
      <c r="CB49" s="396">
        <f t="shared" si="51"/>
        <v>0.2</v>
      </c>
      <c r="CC49" s="396">
        <f t="shared" si="30"/>
        <v>0.48621894283486455</v>
      </c>
      <c r="CD49" s="396">
        <f t="shared" si="31"/>
        <v>0.22083333333333335</v>
      </c>
      <c r="CE49" s="397">
        <f t="shared" si="32"/>
        <v>4.1551371521804477</v>
      </c>
      <c r="CF49" s="396">
        <f>'Other Income'!$B$22/12</f>
        <v>1.2049571379999999</v>
      </c>
      <c r="CG49" s="398">
        <f t="shared" si="33"/>
        <v>5.560094290180448</v>
      </c>
      <c r="CH49" s="395">
        <f t="shared" si="34"/>
        <v>4.591481645216378</v>
      </c>
      <c r="CI49" s="396">
        <f t="shared" si="35"/>
        <v>0.2</v>
      </c>
      <c r="CJ49" s="396">
        <f t="shared" si="36"/>
        <v>0.45914816452163781</v>
      </c>
      <c r="CK49" s="396">
        <f t="shared" si="37"/>
        <v>0.22083333333333335</v>
      </c>
      <c r="CL49" s="397">
        <f t="shared" si="38"/>
        <v>3.9115001473614068</v>
      </c>
      <c r="CM49" s="399">
        <f t="shared" si="39"/>
        <v>5.3164572853614072</v>
      </c>
    </row>
    <row r="50" spans="2:91" s="159" customFormat="1" x14ac:dyDescent="0.25">
      <c r="B50" s="257">
        <f t="shared" si="40"/>
        <v>30</v>
      </c>
      <c r="C50" s="255">
        <f t="shared" si="41"/>
        <v>46203</v>
      </c>
      <c r="D50" s="214">
        <f t="shared" si="42"/>
        <v>0.41864606515200004</v>
      </c>
      <c r="E50" s="214">
        <f t="shared" si="42"/>
        <v>0.16490137883333331</v>
      </c>
      <c r="F50" s="214">
        <f t="shared" si="42"/>
        <v>0.16101807799999998</v>
      </c>
      <c r="G50" s="214">
        <f t="shared" si="42"/>
        <v>1.0890000000000002E-2</v>
      </c>
      <c r="H50" s="394">
        <f t="shared" si="43"/>
        <v>2.1786534374999996E-2</v>
      </c>
      <c r="I50" s="394">
        <f t="shared" si="43"/>
        <v>3.7307063749999994E-2</v>
      </c>
      <c r="J50" s="394">
        <f t="shared" si="43"/>
        <v>4.3807499999999999E-2</v>
      </c>
      <c r="K50" s="394">
        <f t="shared" si="43"/>
        <v>4.5347499999999999E-2</v>
      </c>
      <c r="L50" s="394">
        <f t="shared" si="52"/>
        <v>2.4843162499999995E-2</v>
      </c>
      <c r="M50" s="394">
        <f t="shared" si="52"/>
        <v>3.364109374999999E-2</v>
      </c>
      <c r="N50" s="394">
        <f t="shared" si="52"/>
        <v>2.8516408531312491E-2</v>
      </c>
      <c r="O50" s="394">
        <f t="shared" si="52"/>
        <v>2.6464374999999998E-2</v>
      </c>
      <c r="P50" s="394">
        <f t="shared" si="44"/>
        <v>1.9749333333333334E-2</v>
      </c>
      <c r="Q50" s="394">
        <f t="shared" si="44"/>
        <v>0</v>
      </c>
      <c r="R50" s="394">
        <f t="shared" si="44"/>
        <v>5.3684859666666654E-2</v>
      </c>
      <c r="S50" s="394">
        <f t="shared" si="44"/>
        <v>7.5990849999999999E-2</v>
      </c>
      <c r="T50" s="394">
        <f t="shared" si="45"/>
        <v>0</v>
      </c>
      <c r="U50" s="394">
        <f t="shared" si="45"/>
        <v>0</v>
      </c>
      <c r="V50" s="394">
        <f t="shared" si="45"/>
        <v>1.9193442499999998E-2</v>
      </c>
      <c r="W50" s="394">
        <f t="shared" si="45"/>
        <v>1.6222666666666666E-2</v>
      </c>
      <c r="X50" s="394">
        <f t="shared" si="45"/>
        <v>1.7868077083333333E-2</v>
      </c>
      <c r="Y50" s="394">
        <f t="shared" si="46"/>
        <v>1.2527333333333335E-2</v>
      </c>
      <c r="Z50" s="394">
        <f t="shared" si="46"/>
        <v>2.9962339583333334E-2</v>
      </c>
      <c r="AA50" s="394">
        <f t="shared" si="46"/>
        <v>2.2499999999999999E-2</v>
      </c>
      <c r="AB50" s="394">
        <f t="shared" si="46"/>
        <v>2.4808949999999996E-2</v>
      </c>
      <c r="AC50" s="394">
        <f t="shared" si="46"/>
        <v>1.7201096249999999E-2</v>
      </c>
      <c r="AD50" s="394">
        <f t="shared" si="46"/>
        <v>9.56498125E-3</v>
      </c>
      <c r="AE50" s="394">
        <f t="shared" si="55"/>
        <v>0</v>
      </c>
      <c r="AF50" s="394">
        <f t="shared" si="55"/>
        <v>0.16147690997760006</v>
      </c>
      <c r="AG50" s="394">
        <f t="shared" si="55"/>
        <v>0.20658714310000001</v>
      </c>
      <c r="AH50" s="394">
        <f t="shared" si="55"/>
        <v>0</v>
      </c>
      <c r="AI50" s="394">
        <f t="shared" si="55"/>
        <v>7.3829999999999998E-3</v>
      </c>
      <c r="AJ50" s="394">
        <f t="shared" si="55"/>
        <v>2.35934E-2</v>
      </c>
      <c r="AK50" s="394">
        <f t="shared" si="55"/>
        <v>0</v>
      </c>
      <c r="AL50" s="394">
        <f t="shared" si="55"/>
        <v>1.8825787499999996E-2</v>
      </c>
      <c r="AM50" s="394">
        <f t="shared" si="55"/>
        <v>1.9923749999999997E-2</v>
      </c>
      <c r="AN50" s="394">
        <f t="shared" si="55"/>
        <v>4.1236124999999998E-2</v>
      </c>
      <c r="AO50" s="394">
        <f t="shared" si="55"/>
        <v>3.4450150758333332E-2</v>
      </c>
      <c r="AP50" s="394">
        <f t="shared" si="55"/>
        <v>0.13890151374999998</v>
      </c>
      <c r="AQ50" s="394">
        <f t="shared" si="55"/>
        <v>0</v>
      </c>
      <c r="AR50" s="394">
        <f t="shared" si="53"/>
        <v>3.5469846749999999E-2</v>
      </c>
      <c r="AS50" s="394">
        <f t="shared" si="53"/>
        <v>1.7646749999999999E-2</v>
      </c>
      <c r="AT50" s="394">
        <f t="shared" si="53"/>
        <v>1.8282184895833335E-2</v>
      </c>
      <c r="AU50" s="394">
        <f t="shared" si="53"/>
        <v>3.684066208333333E-2</v>
      </c>
      <c r="AV50" s="394">
        <f t="shared" si="53"/>
        <v>4.50179E-2</v>
      </c>
      <c r="AW50" s="394">
        <f t="shared" si="53"/>
        <v>4.4098277583333331E-2</v>
      </c>
      <c r="AX50" s="394">
        <f t="shared" si="53"/>
        <v>0.14040500732142852</v>
      </c>
      <c r="AY50" s="394">
        <f t="shared" si="53"/>
        <v>6.0104979999999995E-2</v>
      </c>
      <c r="AZ50" s="394">
        <f t="shared" si="48"/>
        <v>5.8454499999999993E-2</v>
      </c>
      <c r="BA50" s="394">
        <f t="shared" si="48"/>
        <v>0.10963164666666667</v>
      </c>
      <c r="BB50" s="394">
        <f t="shared" si="48"/>
        <v>0.3295575435264001</v>
      </c>
      <c r="BC50" s="394">
        <f t="shared" si="48"/>
        <v>0.12060973285714284</v>
      </c>
      <c r="BD50" s="394">
        <f t="shared" si="48"/>
        <v>0.5416557163315201</v>
      </c>
      <c r="BE50" s="394">
        <f t="shared" si="49"/>
        <v>2.0098363124999997E-2</v>
      </c>
      <c r="BF50" s="394">
        <f t="shared" si="49"/>
        <v>0</v>
      </c>
      <c r="BG50" s="394">
        <f t="shared" si="49"/>
        <v>5.5570432692307672E-2</v>
      </c>
      <c r="BH50" s="394">
        <f t="shared" si="49"/>
        <v>8.2535097979166652E-2</v>
      </c>
      <c r="BI50" s="394">
        <f t="shared" si="49"/>
        <v>0</v>
      </c>
      <c r="BJ50" s="394">
        <f t="shared" si="49"/>
        <v>0</v>
      </c>
      <c r="BK50" s="394">
        <f t="shared" si="54"/>
        <v>4.0708754166666659E-2</v>
      </c>
      <c r="BL50" s="394">
        <f t="shared" si="54"/>
        <v>3.220416576E-2</v>
      </c>
      <c r="BM50" s="394">
        <f t="shared" si="54"/>
        <v>0.12828249999999999</v>
      </c>
      <c r="BN50" s="394">
        <f t="shared" si="54"/>
        <v>0.27375749999999999</v>
      </c>
      <c r="BO50" s="394">
        <f t="shared" si="54"/>
        <v>8.0074499999999993E-2</v>
      </c>
      <c r="BP50" s="394">
        <f t="shared" si="54"/>
        <v>9.4927947916666658E-2</v>
      </c>
      <c r="BQ50" s="394">
        <f t="shared" si="56"/>
        <v>0.12250854166666666</v>
      </c>
      <c r="BR50" s="394">
        <f t="shared" si="56"/>
        <v>9.0456924250000001E-2</v>
      </c>
      <c r="BS50" s="394">
        <f t="shared" si="56"/>
        <v>1.2937499999999999E-2</v>
      </c>
      <c r="BT50" s="394">
        <f t="shared" si="56"/>
        <v>7.0977999999999996E-3</v>
      </c>
      <c r="BU50" s="394">
        <f t="shared" si="56"/>
        <v>3.7260000000000001E-3</v>
      </c>
      <c r="BV50" s="394">
        <f t="shared" si="56"/>
        <v>0.11546257969645436</v>
      </c>
      <c r="BW50" s="394">
        <f t="shared" si="56"/>
        <v>5.0904063216335407E-2</v>
      </c>
      <c r="BX50" s="394">
        <f t="shared" si="56"/>
        <v>1.7861232808330268E-2</v>
      </c>
      <c r="BY50" s="394">
        <f t="shared" si="56"/>
        <v>6.6853413834725844E-2</v>
      </c>
      <c r="BZ50" s="394">
        <f t="shared" si="56"/>
        <v>1.9626493576421676E-2</v>
      </c>
      <c r="CA50" s="395">
        <f t="shared" si="29"/>
        <v>4.8621894283486453</v>
      </c>
      <c r="CB50" s="396">
        <f t="shared" si="51"/>
        <v>0.2</v>
      </c>
      <c r="CC50" s="396">
        <f t="shared" si="30"/>
        <v>0.48621894283486455</v>
      </c>
      <c r="CD50" s="396">
        <f t="shared" si="31"/>
        <v>0.22083333333333335</v>
      </c>
      <c r="CE50" s="397">
        <f t="shared" si="32"/>
        <v>4.1551371521804477</v>
      </c>
      <c r="CF50" s="396">
        <f>'Other Income'!$B$22/12</f>
        <v>1.2049571379999999</v>
      </c>
      <c r="CG50" s="398">
        <f t="shared" si="33"/>
        <v>5.560094290180448</v>
      </c>
      <c r="CH50" s="395">
        <f t="shared" si="34"/>
        <v>4.591481645216378</v>
      </c>
      <c r="CI50" s="396">
        <f t="shared" si="35"/>
        <v>0.2</v>
      </c>
      <c r="CJ50" s="396">
        <f t="shared" si="36"/>
        <v>0.45914816452163781</v>
      </c>
      <c r="CK50" s="396">
        <f t="shared" si="37"/>
        <v>0.22083333333333335</v>
      </c>
      <c r="CL50" s="397">
        <f t="shared" si="38"/>
        <v>3.9115001473614068</v>
      </c>
      <c r="CM50" s="399">
        <f t="shared" si="39"/>
        <v>5.3164572853614072</v>
      </c>
    </row>
    <row r="51" spans="2:91" s="159" customFormat="1" x14ac:dyDescent="0.25">
      <c r="B51" s="257">
        <f t="shared" si="40"/>
        <v>31</v>
      </c>
      <c r="C51" s="255">
        <f t="shared" si="41"/>
        <v>46234</v>
      </c>
      <c r="D51" s="214">
        <f t="shared" si="42"/>
        <v>0.41864606515200004</v>
      </c>
      <c r="E51" s="214">
        <f t="shared" si="42"/>
        <v>0.16490137883333331</v>
      </c>
      <c r="F51" s="214">
        <f t="shared" si="42"/>
        <v>0.16101807799999998</v>
      </c>
      <c r="G51" s="214">
        <f t="shared" si="42"/>
        <v>1.0890000000000002E-2</v>
      </c>
      <c r="H51" s="394">
        <f t="shared" si="43"/>
        <v>2.1786534374999996E-2</v>
      </c>
      <c r="I51" s="394">
        <f t="shared" si="43"/>
        <v>3.7307063749999994E-2</v>
      </c>
      <c r="J51" s="394">
        <f t="shared" si="43"/>
        <v>4.3807499999999999E-2</v>
      </c>
      <c r="K51" s="394">
        <f t="shared" si="43"/>
        <v>4.5347499999999999E-2</v>
      </c>
      <c r="L51" s="394">
        <f t="shared" si="52"/>
        <v>2.4843162499999995E-2</v>
      </c>
      <c r="M51" s="394">
        <f t="shared" si="52"/>
        <v>3.364109374999999E-2</v>
      </c>
      <c r="N51" s="394">
        <f t="shared" si="52"/>
        <v>2.8516408531312491E-2</v>
      </c>
      <c r="O51" s="394">
        <f t="shared" si="52"/>
        <v>2.6464374999999998E-2</v>
      </c>
      <c r="P51" s="394">
        <f t="shared" si="44"/>
        <v>1.9749333333333334E-2</v>
      </c>
      <c r="Q51" s="394">
        <f t="shared" si="44"/>
        <v>0</v>
      </c>
      <c r="R51" s="394">
        <f t="shared" si="44"/>
        <v>5.3684859666666654E-2</v>
      </c>
      <c r="S51" s="394">
        <f t="shared" si="44"/>
        <v>7.5990849999999999E-2</v>
      </c>
      <c r="T51" s="394">
        <f t="shared" si="45"/>
        <v>0</v>
      </c>
      <c r="U51" s="394">
        <f t="shared" si="45"/>
        <v>0</v>
      </c>
      <c r="V51" s="394">
        <f t="shared" si="45"/>
        <v>1.9193442499999998E-2</v>
      </c>
      <c r="W51" s="394">
        <f t="shared" si="45"/>
        <v>1.6222666666666666E-2</v>
      </c>
      <c r="X51" s="394">
        <f t="shared" si="45"/>
        <v>1.7868077083333333E-2</v>
      </c>
      <c r="Y51" s="394">
        <f t="shared" si="46"/>
        <v>1.2527333333333335E-2</v>
      </c>
      <c r="Z51" s="394">
        <f t="shared" si="46"/>
        <v>2.9962339583333334E-2</v>
      </c>
      <c r="AA51" s="394">
        <f t="shared" si="46"/>
        <v>2.2499999999999999E-2</v>
      </c>
      <c r="AB51" s="394">
        <f t="shared" si="46"/>
        <v>2.4808949999999996E-2</v>
      </c>
      <c r="AC51" s="394">
        <f t="shared" si="46"/>
        <v>1.7201096249999999E-2</v>
      </c>
      <c r="AD51" s="394">
        <f t="shared" si="46"/>
        <v>9.56498125E-3</v>
      </c>
      <c r="AE51" s="394">
        <f t="shared" si="55"/>
        <v>0</v>
      </c>
      <c r="AF51" s="394">
        <f t="shared" si="55"/>
        <v>0.16147690997760006</v>
      </c>
      <c r="AG51" s="394">
        <f t="shared" si="55"/>
        <v>0.20658714310000001</v>
      </c>
      <c r="AH51" s="394">
        <f t="shared" si="55"/>
        <v>0</v>
      </c>
      <c r="AI51" s="394">
        <f t="shared" si="55"/>
        <v>7.3829999999999998E-3</v>
      </c>
      <c r="AJ51" s="394">
        <f t="shared" si="55"/>
        <v>2.35934E-2</v>
      </c>
      <c r="AK51" s="394">
        <f t="shared" si="55"/>
        <v>0</v>
      </c>
      <c r="AL51" s="394">
        <f t="shared" si="55"/>
        <v>1.8825787499999996E-2</v>
      </c>
      <c r="AM51" s="394">
        <f t="shared" si="55"/>
        <v>1.9923749999999997E-2</v>
      </c>
      <c r="AN51" s="394">
        <f t="shared" si="55"/>
        <v>4.1236124999999998E-2</v>
      </c>
      <c r="AO51" s="394">
        <f t="shared" si="55"/>
        <v>3.4450150758333332E-2</v>
      </c>
      <c r="AP51" s="394">
        <f t="shared" si="55"/>
        <v>0.13890151374999998</v>
      </c>
      <c r="AQ51" s="394">
        <f t="shared" si="55"/>
        <v>0</v>
      </c>
      <c r="AR51" s="394">
        <f t="shared" si="53"/>
        <v>3.5469846749999999E-2</v>
      </c>
      <c r="AS51" s="394">
        <f t="shared" si="53"/>
        <v>1.7646749999999999E-2</v>
      </c>
      <c r="AT51" s="394">
        <f t="shared" si="53"/>
        <v>1.8282184895833335E-2</v>
      </c>
      <c r="AU51" s="394">
        <f t="shared" si="53"/>
        <v>3.684066208333333E-2</v>
      </c>
      <c r="AV51" s="394">
        <f t="shared" si="53"/>
        <v>4.50179E-2</v>
      </c>
      <c r="AW51" s="394">
        <f t="shared" si="53"/>
        <v>4.4098277583333331E-2</v>
      </c>
      <c r="AX51" s="394">
        <f t="shared" si="53"/>
        <v>0.14040500732142852</v>
      </c>
      <c r="AY51" s="394">
        <f t="shared" si="53"/>
        <v>6.0104979999999995E-2</v>
      </c>
      <c r="AZ51" s="394">
        <f t="shared" si="48"/>
        <v>5.8454499999999993E-2</v>
      </c>
      <c r="BA51" s="394">
        <f t="shared" si="48"/>
        <v>0.10963164666666667</v>
      </c>
      <c r="BB51" s="394">
        <f t="shared" si="48"/>
        <v>0.3295575435264001</v>
      </c>
      <c r="BC51" s="394">
        <f t="shared" si="48"/>
        <v>0.12060973285714284</v>
      </c>
      <c r="BD51" s="394">
        <f t="shared" si="48"/>
        <v>0.5416557163315201</v>
      </c>
      <c r="BE51" s="394">
        <f t="shared" si="49"/>
        <v>2.0098363124999997E-2</v>
      </c>
      <c r="BF51" s="394">
        <f t="shared" si="49"/>
        <v>0</v>
      </c>
      <c r="BG51" s="394">
        <f t="shared" si="49"/>
        <v>5.5570432692307672E-2</v>
      </c>
      <c r="BH51" s="394">
        <f t="shared" si="49"/>
        <v>8.2535097979166652E-2</v>
      </c>
      <c r="BI51" s="394">
        <f t="shared" si="49"/>
        <v>0</v>
      </c>
      <c r="BJ51" s="394">
        <f t="shared" si="49"/>
        <v>0</v>
      </c>
      <c r="BK51" s="394">
        <f t="shared" si="54"/>
        <v>4.0708754166666659E-2</v>
      </c>
      <c r="BL51" s="394">
        <f t="shared" si="54"/>
        <v>3.220416576E-2</v>
      </c>
      <c r="BM51" s="394">
        <f t="shared" si="54"/>
        <v>0.12828249999999999</v>
      </c>
      <c r="BN51" s="394">
        <f t="shared" si="54"/>
        <v>0.27375749999999999</v>
      </c>
      <c r="BO51" s="394">
        <f t="shared" si="54"/>
        <v>8.0074499999999993E-2</v>
      </c>
      <c r="BP51" s="394">
        <f t="shared" si="54"/>
        <v>9.4927947916666658E-2</v>
      </c>
      <c r="BQ51" s="394">
        <f t="shared" si="56"/>
        <v>0.12250854166666666</v>
      </c>
      <c r="BR51" s="394">
        <f t="shared" si="56"/>
        <v>9.0456924250000001E-2</v>
      </c>
      <c r="BS51" s="394">
        <f t="shared" si="56"/>
        <v>1.2937499999999999E-2</v>
      </c>
      <c r="BT51" s="394">
        <f t="shared" si="56"/>
        <v>7.0977999999999996E-3</v>
      </c>
      <c r="BU51" s="394">
        <f t="shared" si="56"/>
        <v>3.7260000000000001E-3</v>
      </c>
      <c r="BV51" s="394">
        <f t="shared" si="56"/>
        <v>0.11546257969645436</v>
      </c>
      <c r="BW51" s="394">
        <f t="shared" si="56"/>
        <v>5.0904063216335407E-2</v>
      </c>
      <c r="BX51" s="394">
        <f t="shared" si="56"/>
        <v>1.7861232808330268E-2</v>
      </c>
      <c r="BY51" s="394">
        <f t="shared" si="56"/>
        <v>6.6853413834725844E-2</v>
      </c>
      <c r="BZ51" s="394">
        <f t="shared" si="56"/>
        <v>1.9626493576421676E-2</v>
      </c>
      <c r="CA51" s="395">
        <f t="shared" si="29"/>
        <v>4.8621894283486453</v>
      </c>
      <c r="CB51" s="396">
        <f t="shared" si="51"/>
        <v>0.2</v>
      </c>
      <c r="CC51" s="396">
        <f t="shared" si="30"/>
        <v>0.48621894283486455</v>
      </c>
      <c r="CD51" s="396">
        <f t="shared" si="31"/>
        <v>0.22083333333333335</v>
      </c>
      <c r="CE51" s="397">
        <f t="shared" si="32"/>
        <v>4.1551371521804477</v>
      </c>
      <c r="CF51" s="396">
        <f>'Other Income'!$B$22/12</f>
        <v>1.2049571379999999</v>
      </c>
      <c r="CG51" s="398">
        <f t="shared" si="33"/>
        <v>5.560094290180448</v>
      </c>
      <c r="CH51" s="395">
        <f t="shared" si="34"/>
        <v>4.591481645216378</v>
      </c>
      <c r="CI51" s="396">
        <f t="shared" si="35"/>
        <v>0.2</v>
      </c>
      <c r="CJ51" s="396">
        <f t="shared" si="36"/>
        <v>0.45914816452163781</v>
      </c>
      <c r="CK51" s="396">
        <f t="shared" si="37"/>
        <v>0.22083333333333335</v>
      </c>
      <c r="CL51" s="397">
        <f t="shared" si="38"/>
        <v>3.9115001473614068</v>
      </c>
      <c r="CM51" s="399">
        <f t="shared" si="39"/>
        <v>5.3164572853614072</v>
      </c>
    </row>
    <row r="52" spans="2:91" s="159" customFormat="1" x14ac:dyDescent="0.25">
      <c r="B52" s="257">
        <f t="shared" si="40"/>
        <v>32</v>
      </c>
      <c r="C52" s="255">
        <f t="shared" si="41"/>
        <v>46265</v>
      </c>
      <c r="D52" s="214">
        <f t="shared" si="42"/>
        <v>0.41864606515200004</v>
      </c>
      <c r="E52" s="214">
        <f t="shared" si="42"/>
        <v>0.16490137883333331</v>
      </c>
      <c r="F52" s="214">
        <f t="shared" si="42"/>
        <v>0.16101807799999998</v>
      </c>
      <c r="G52" s="214">
        <f t="shared" si="42"/>
        <v>1.0890000000000002E-2</v>
      </c>
      <c r="H52" s="394">
        <f t="shared" si="43"/>
        <v>2.1786534374999996E-2</v>
      </c>
      <c r="I52" s="394">
        <f t="shared" si="43"/>
        <v>3.7307063749999994E-2</v>
      </c>
      <c r="J52" s="394">
        <f t="shared" si="43"/>
        <v>5.0378624999999996E-2</v>
      </c>
      <c r="K52" s="394">
        <f t="shared" si="43"/>
        <v>4.5347499999999999E-2</v>
      </c>
      <c r="L52" s="394">
        <f t="shared" si="52"/>
        <v>2.4843162499999995E-2</v>
      </c>
      <c r="M52" s="394">
        <f t="shared" si="52"/>
        <v>3.364109374999999E-2</v>
      </c>
      <c r="N52" s="394">
        <f t="shared" si="52"/>
        <v>2.8516408531312491E-2</v>
      </c>
      <c r="O52" s="394">
        <f t="shared" si="52"/>
        <v>2.6464374999999998E-2</v>
      </c>
      <c r="P52" s="394">
        <f t="shared" si="44"/>
        <v>1.9749333333333334E-2</v>
      </c>
      <c r="Q52" s="394">
        <f t="shared" si="44"/>
        <v>0</v>
      </c>
      <c r="R52" s="394">
        <f t="shared" si="44"/>
        <v>5.3684859666666654E-2</v>
      </c>
      <c r="S52" s="394">
        <f t="shared" si="44"/>
        <v>7.5990849999999999E-2</v>
      </c>
      <c r="T52" s="394">
        <f t="shared" si="45"/>
        <v>0</v>
      </c>
      <c r="U52" s="394">
        <f t="shared" si="45"/>
        <v>0</v>
      </c>
      <c r="V52" s="394">
        <f t="shared" si="45"/>
        <v>1.9193442499999998E-2</v>
      </c>
      <c r="W52" s="394">
        <f t="shared" si="45"/>
        <v>1.6222666666666666E-2</v>
      </c>
      <c r="X52" s="394">
        <f t="shared" si="45"/>
        <v>1.7868077083333333E-2</v>
      </c>
      <c r="Y52" s="394">
        <f t="shared" si="46"/>
        <v>1.2527333333333335E-2</v>
      </c>
      <c r="Z52" s="394">
        <f t="shared" si="46"/>
        <v>2.9962339583333334E-2</v>
      </c>
      <c r="AA52" s="394">
        <f t="shared" si="46"/>
        <v>2.2499999999999999E-2</v>
      </c>
      <c r="AB52" s="394">
        <f t="shared" si="46"/>
        <v>2.4808949999999996E-2</v>
      </c>
      <c r="AC52" s="394">
        <f t="shared" si="46"/>
        <v>1.7201096249999999E-2</v>
      </c>
      <c r="AD52" s="394">
        <f t="shared" si="46"/>
        <v>9.56498125E-3</v>
      </c>
      <c r="AE52" s="394">
        <f t="shared" si="55"/>
        <v>0</v>
      </c>
      <c r="AF52" s="394">
        <f t="shared" si="55"/>
        <v>0.16147690997760006</v>
      </c>
      <c r="AG52" s="394">
        <f t="shared" si="55"/>
        <v>0.20658714310000001</v>
      </c>
      <c r="AH52" s="394">
        <f t="shared" si="55"/>
        <v>0</v>
      </c>
      <c r="AI52" s="394">
        <f t="shared" si="55"/>
        <v>7.3829999999999998E-3</v>
      </c>
      <c r="AJ52" s="394">
        <f t="shared" si="55"/>
        <v>2.35934E-2</v>
      </c>
      <c r="AK52" s="394">
        <f t="shared" si="55"/>
        <v>0</v>
      </c>
      <c r="AL52" s="394">
        <f t="shared" si="55"/>
        <v>1.8825787499999996E-2</v>
      </c>
      <c r="AM52" s="394">
        <f t="shared" si="55"/>
        <v>1.9923749999999997E-2</v>
      </c>
      <c r="AN52" s="394">
        <f t="shared" si="55"/>
        <v>4.1236124999999998E-2</v>
      </c>
      <c r="AO52" s="394">
        <f t="shared" si="55"/>
        <v>3.4450150758333332E-2</v>
      </c>
      <c r="AP52" s="394">
        <f t="shared" si="55"/>
        <v>0.13890151374999998</v>
      </c>
      <c r="AQ52" s="394">
        <f t="shared" si="55"/>
        <v>0</v>
      </c>
      <c r="AR52" s="394">
        <f t="shared" si="53"/>
        <v>3.5469846749999999E-2</v>
      </c>
      <c r="AS52" s="394">
        <f t="shared" si="53"/>
        <v>1.7646749999999999E-2</v>
      </c>
      <c r="AT52" s="394">
        <f t="shared" si="53"/>
        <v>1.8282184895833335E-2</v>
      </c>
      <c r="AU52" s="394">
        <f t="shared" si="53"/>
        <v>3.684066208333333E-2</v>
      </c>
      <c r="AV52" s="394">
        <f t="shared" si="53"/>
        <v>4.50179E-2</v>
      </c>
      <c r="AW52" s="394">
        <f t="shared" si="53"/>
        <v>4.4098277583333331E-2</v>
      </c>
      <c r="AX52" s="394">
        <f t="shared" si="53"/>
        <v>0.14040500732142852</v>
      </c>
      <c r="AY52" s="394">
        <f t="shared" si="53"/>
        <v>6.0104979999999995E-2</v>
      </c>
      <c r="AZ52" s="394">
        <f t="shared" si="48"/>
        <v>5.8454499999999993E-2</v>
      </c>
      <c r="BA52" s="394">
        <f t="shared" si="48"/>
        <v>0.10963164666666667</v>
      </c>
      <c r="BB52" s="394">
        <f t="shared" si="48"/>
        <v>0.3295575435264001</v>
      </c>
      <c r="BC52" s="394">
        <f t="shared" si="48"/>
        <v>0.12060973285714284</v>
      </c>
      <c r="BD52" s="394">
        <f t="shared" si="48"/>
        <v>0.5416557163315201</v>
      </c>
      <c r="BE52" s="394">
        <f t="shared" si="49"/>
        <v>2.0098363124999997E-2</v>
      </c>
      <c r="BF52" s="394">
        <f t="shared" si="49"/>
        <v>0</v>
      </c>
      <c r="BG52" s="394">
        <f t="shared" si="49"/>
        <v>5.5570432692307672E-2</v>
      </c>
      <c r="BH52" s="394">
        <f t="shared" si="49"/>
        <v>8.2535097979166652E-2</v>
      </c>
      <c r="BI52" s="394">
        <f t="shared" si="49"/>
        <v>0</v>
      </c>
      <c r="BJ52" s="394">
        <f t="shared" si="49"/>
        <v>0</v>
      </c>
      <c r="BK52" s="394">
        <f t="shared" si="54"/>
        <v>4.0708754166666659E-2</v>
      </c>
      <c r="BL52" s="394">
        <f t="shared" si="54"/>
        <v>3.220416576E-2</v>
      </c>
      <c r="BM52" s="394">
        <f t="shared" si="54"/>
        <v>0.12828249999999999</v>
      </c>
      <c r="BN52" s="394">
        <f t="shared" si="54"/>
        <v>0.27375749999999999</v>
      </c>
      <c r="BO52" s="394">
        <f t="shared" si="54"/>
        <v>8.0074499999999993E-2</v>
      </c>
      <c r="BP52" s="394">
        <f t="shared" si="54"/>
        <v>9.4927947916666658E-2</v>
      </c>
      <c r="BQ52" s="394">
        <f t="shared" si="56"/>
        <v>0.12250854166666666</v>
      </c>
      <c r="BR52" s="394">
        <f t="shared" si="56"/>
        <v>9.0456924250000001E-2</v>
      </c>
      <c r="BS52" s="394">
        <f t="shared" si="56"/>
        <v>1.2937499999999999E-2</v>
      </c>
      <c r="BT52" s="394">
        <f t="shared" si="56"/>
        <v>7.0977999999999996E-3</v>
      </c>
      <c r="BU52" s="394">
        <f t="shared" si="56"/>
        <v>3.7260000000000001E-3</v>
      </c>
      <c r="BV52" s="394">
        <f t="shared" si="56"/>
        <v>0.11546257969645436</v>
      </c>
      <c r="BW52" s="394">
        <f t="shared" si="56"/>
        <v>5.0904063216335407E-2</v>
      </c>
      <c r="BX52" s="394">
        <f t="shared" si="56"/>
        <v>1.7861232808330268E-2</v>
      </c>
      <c r="BY52" s="394">
        <f t="shared" si="56"/>
        <v>6.6853413834725844E-2</v>
      </c>
      <c r="BZ52" s="394">
        <f t="shared" si="56"/>
        <v>1.9626493576421676E-2</v>
      </c>
      <c r="CA52" s="395">
        <f t="shared" si="29"/>
        <v>4.868760553348646</v>
      </c>
      <c r="CB52" s="396">
        <f t="shared" si="51"/>
        <v>0.2</v>
      </c>
      <c r="CC52" s="396">
        <f t="shared" si="30"/>
        <v>0.48687605533486461</v>
      </c>
      <c r="CD52" s="396">
        <f t="shared" si="31"/>
        <v>0.22083333333333335</v>
      </c>
      <c r="CE52" s="397">
        <f t="shared" si="32"/>
        <v>4.1610511646804484</v>
      </c>
      <c r="CF52" s="396">
        <f>'Other Income'!$B$22/12</f>
        <v>1.2049571379999999</v>
      </c>
      <c r="CG52" s="398">
        <f t="shared" si="33"/>
        <v>5.5660083026804488</v>
      </c>
      <c r="CH52" s="395">
        <f t="shared" si="34"/>
        <v>4.5980527702163787</v>
      </c>
      <c r="CI52" s="396">
        <f t="shared" si="35"/>
        <v>0.2</v>
      </c>
      <c r="CJ52" s="396">
        <f t="shared" si="36"/>
        <v>0.45980527702163787</v>
      </c>
      <c r="CK52" s="396">
        <f t="shared" si="37"/>
        <v>0.22083333333333335</v>
      </c>
      <c r="CL52" s="397">
        <f t="shared" si="38"/>
        <v>3.9174141598614076</v>
      </c>
      <c r="CM52" s="399">
        <f t="shared" si="39"/>
        <v>5.3223712978614079</v>
      </c>
    </row>
    <row r="53" spans="2:91" s="159" customFormat="1" x14ac:dyDescent="0.25">
      <c r="B53" s="257">
        <f t="shared" si="40"/>
        <v>33</v>
      </c>
      <c r="C53" s="255">
        <f t="shared" si="41"/>
        <v>46295</v>
      </c>
      <c r="D53" s="214">
        <f t="shared" si="42"/>
        <v>0.41864606515200004</v>
      </c>
      <c r="E53" s="214">
        <f t="shared" si="42"/>
        <v>0.16490137883333331</v>
      </c>
      <c r="F53" s="214">
        <f t="shared" si="42"/>
        <v>0.16101807799999998</v>
      </c>
      <c r="G53" s="214">
        <f t="shared" si="42"/>
        <v>1.0890000000000002E-2</v>
      </c>
      <c r="H53" s="394">
        <f t="shared" si="43"/>
        <v>2.1786534374999996E-2</v>
      </c>
      <c r="I53" s="394">
        <f t="shared" si="43"/>
        <v>3.7307063749999994E-2</v>
      </c>
      <c r="J53" s="394">
        <f t="shared" si="43"/>
        <v>5.0378624999999996E-2</v>
      </c>
      <c r="K53" s="394">
        <f t="shared" si="43"/>
        <v>4.5347499999999999E-2</v>
      </c>
      <c r="L53" s="394">
        <f t="shared" si="52"/>
        <v>2.8569636874999992E-2</v>
      </c>
      <c r="M53" s="394">
        <f t="shared" si="52"/>
        <v>3.364109374999999E-2</v>
      </c>
      <c r="N53" s="394">
        <f t="shared" si="52"/>
        <v>2.8516408531312491E-2</v>
      </c>
      <c r="O53" s="394">
        <f t="shared" si="52"/>
        <v>2.6464374999999998E-2</v>
      </c>
      <c r="P53" s="394">
        <f t="shared" si="44"/>
        <v>1.9749333333333334E-2</v>
      </c>
      <c r="Q53" s="394">
        <f t="shared" si="44"/>
        <v>0</v>
      </c>
      <c r="R53" s="394">
        <f t="shared" si="44"/>
        <v>5.3684859666666654E-2</v>
      </c>
      <c r="S53" s="394">
        <f t="shared" si="44"/>
        <v>7.5990849999999999E-2</v>
      </c>
      <c r="T53" s="394">
        <f t="shared" si="45"/>
        <v>0</v>
      </c>
      <c r="U53" s="394">
        <f t="shared" si="45"/>
        <v>0</v>
      </c>
      <c r="V53" s="394">
        <f t="shared" si="45"/>
        <v>1.9193442499999998E-2</v>
      </c>
      <c r="W53" s="394">
        <f t="shared" si="45"/>
        <v>1.6222666666666666E-2</v>
      </c>
      <c r="X53" s="394">
        <f t="shared" si="45"/>
        <v>1.7868077083333333E-2</v>
      </c>
      <c r="Y53" s="394">
        <f t="shared" si="46"/>
        <v>1.2527333333333335E-2</v>
      </c>
      <c r="Z53" s="394">
        <f t="shared" si="46"/>
        <v>2.9962339583333334E-2</v>
      </c>
      <c r="AA53" s="394">
        <f t="shared" si="46"/>
        <v>2.2499999999999999E-2</v>
      </c>
      <c r="AB53" s="394">
        <f t="shared" si="46"/>
        <v>2.4808949999999996E-2</v>
      </c>
      <c r="AC53" s="394">
        <f t="shared" si="46"/>
        <v>1.7201096249999999E-2</v>
      </c>
      <c r="AD53" s="394">
        <f t="shared" si="46"/>
        <v>9.56498125E-3</v>
      </c>
      <c r="AE53" s="394">
        <f t="shared" si="55"/>
        <v>0</v>
      </c>
      <c r="AF53" s="394">
        <f t="shared" si="55"/>
        <v>0.16147690997760006</v>
      </c>
      <c r="AG53" s="394">
        <f t="shared" si="55"/>
        <v>0.20658714310000001</v>
      </c>
      <c r="AH53" s="394">
        <f t="shared" si="55"/>
        <v>0</v>
      </c>
      <c r="AI53" s="394">
        <f t="shared" si="55"/>
        <v>7.3829999999999998E-3</v>
      </c>
      <c r="AJ53" s="394">
        <f t="shared" si="55"/>
        <v>2.35934E-2</v>
      </c>
      <c r="AK53" s="394">
        <f t="shared" si="55"/>
        <v>0</v>
      </c>
      <c r="AL53" s="394">
        <f t="shared" si="55"/>
        <v>1.8825787499999996E-2</v>
      </c>
      <c r="AM53" s="394">
        <f t="shared" si="55"/>
        <v>1.9923749999999997E-2</v>
      </c>
      <c r="AN53" s="394">
        <f t="shared" si="55"/>
        <v>4.1236124999999998E-2</v>
      </c>
      <c r="AO53" s="394">
        <f t="shared" si="55"/>
        <v>3.4450150758333332E-2</v>
      </c>
      <c r="AP53" s="394">
        <f t="shared" si="55"/>
        <v>0.13890151374999998</v>
      </c>
      <c r="AQ53" s="394">
        <f t="shared" ref="AQ53:AW91" si="57">IF(AND(MONTH($C53)-MONTH(AQ$5)=0,MOD((YEAR(AQ$5)-YEAR($C53)),3)=0),AQ52*(1+AQ$15),AQ52)</f>
        <v>0</v>
      </c>
      <c r="AR53" s="394">
        <f t="shared" si="57"/>
        <v>3.5469846749999999E-2</v>
      </c>
      <c r="AS53" s="394">
        <f t="shared" si="57"/>
        <v>1.7646749999999999E-2</v>
      </c>
      <c r="AT53" s="394">
        <f t="shared" si="57"/>
        <v>1.8282184895833335E-2</v>
      </c>
      <c r="AU53" s="394">
        <f t="shared" si="57"/>
        <v>3.684066208333333E-2</v>
      </c>
      <c r="AV53" s="394">
        <f t="shared" si="57"/>
        <v>4.50179E-2</v>
      </c>
      <c r="AW53" s="394">
        <f t="shared" si="57"/>
        <v>4.4098277583333331E-2</v>
      </c>
      <c r="AX53" s="394">
        <f t="shared" si="53"/>
        <v>0.14040500732142852</v>
      </c>
      <c r="AY53" s="394">
        <f t="shared" si="53"/>
        <v>6.0104979999999995E-2</v>
      </c>
      <c r="AZ53" s="394">
        <f t="shared" si="48"/>
        <v>5.8454499999999993E-2</v>
      </c>
      <c r="BA53" s="394">
        <f t="shared" si="48"/>
        <v>0.10963164666666667</v>
      </c>
      <c r="BB53" s="394">
        <f t="shared" si="48"/>
        <v>0.3295575435264001</v>
      </c>
      <c r="BC53" s="394">
        <f t="shared" si="48"/>
        <v>0.12060973285714284</v>
      </c>
      <c r="BD53" s="394">
        <f t="shared" si="48"/>
        <v>0.5416557163315201</v>
      </c>
      <c r="BE53" s="394">
        <f t="shared" si="49"/>
        <v>2.0098363124999997E-2</v>
      </c>
      <c r="BF53" s="394">
        <f t="shared" si="49"/>
        <v>0</v>
      </c>
      <c r="BG53" s="394">
        <f t="shared" si="49"/>
        <v>5.5570432692307672E-2</v>
      </c>
      <c r="BH53" s="394">
        <f t="shared" si="49"/>
        <v>8.2535097979166652E-2</v>
      </c>
      <c r="BI53" s="394">
        <f t="shared" si="49"/>
        <v>0</v>
      </c>
      <c r="BJ53" s="394">
        <f t="shared" si="49"/>
        <v>0</v>
      </c>
      <c r="BK53" s="394">
        <f t="shared" si="54"/>
        <v>4.0708754166666659E-2</v>
      </c>
      <c r="BL53" s="394">
        <f t="shared" si="54"/>
        <v>3.220416576E-2</v>
      </c>
      <c r="BM53" s="394">
        <f t="shared" si="54"/>
        <v>0.12828249999999999</v>
      </c>
      <c r="BN53" s="394">
        <f t="shared" si="54"/>
        <v>0.27375749999999999</v>
      </c>
      <c r="BO53" s="394">
        <f t="shared" si="54"/>
        <v>8.0074499999999993E-2</v>
      </c>
      <c r="BP53" s="394">
        <f t="shared" si="54"/>
        <v>9.4927947916666658E-2</v>
      </c>
      <c r="BQ53" s="394">
        <f t="shared" si="56"/>
        <v>0.12250854166666666</v>
      </c>
      <c r="BR53" s="394">
        <f t="shared" si="56"/>
        <v>9.0456924250000001E-2</v>
      </c>
      <c r="BS53" s="394">
        <f t="shared" si="56"/>
        <v>1.2937499999999999E-2</v>
      </c>
      <c r="BT53" s="394">
        <f t="shared" si="56"/>
        <v>7.0977999999999996E-3</v>
      </c>
      <c r="BU53" s="394">
        <f t="shared" si="56"/>
        <v>3.7260000000000001E-3</v>
      </c>
      <c r="BV53" s="394">
        <f t="shared" si="56"/>
        <v>0.11546257969645436</v>
      </c>
      <c r="BW53" s="394">
        <f t="shared" si="56"/>
        <v>5.0904063216335407E-2</v>
      </c>
      <c r="BX53" s="394">
        <f t="shared" si="56"/>
        <v>1.7861232808330268E-2</v>
      </c>
      <c r="BY53" s="394">
        <f t="shared" si="56"/>
        <v>6.6853413834725844E-2</v>
      </c>
      <c r="BZ53" s="394">
        <f t="shared" si="56"/>
        <v>1.9626493576421676E-2</v>
      </c>
      <c r="CA53" s="395">
        <f t="shared" si="29"/>
        <v>4.8724870277236452</v>
      </c>
      <c r="CB53" s="396">
        <f t="shared" si="51"/>
        <v>0.2</v>
      </c>
      <c r="CC53" s="396">
        <f t="shared" si="30"/>
        <v>0.48724870277236454</v>
      </c>
      <c r="CD53" s="396">
        <f t="shared" si="31"/>
        <v>0.22083333333333335</v>
      </c>
      <c r="CE53" s="397">
        <f t="shared" si="32"/>
        <v>4.1644049916179471</v>
      </c>
      <c r="CF53" s="396">
        <f>'Other Income'!$B$22/12</f>
        <v>1.2049571379999999</v>
      </c>
      <c r="CG53" s="398">
        <f t="shared" si="33"/>
        <v>5.5693621296179474</v>
      </c>
      <c r="CH53" s="395">
        <f t="shared" si="34"/>
        <v>4.6017792445913779</v>
      </c>
      <c r="CI53" s="396">
        <f t="shared" si="35"/>
        <v>0.2</v>
      </c>
      <c r="CJ53" s="396">
        <f t="shared" si="36"/>
        <v>0.4601779244591378</v>
      </c>
      <c r="CK53" s="396">
        <f t="shared" si="37"/>
        <v>0.22083333333333335</v>
      </c>
      <c r="CL53" s="397">
        <f t="shared" si="38"/>
        <v>3.9207679867989067</v>
      </c>
      <c r="CM53" s="399">
        <f t="shared" si="39"/>
        <v>5.3257251247989066</v>
      </c>
    </row>
    <row r="54" spans="2:91" s="159" customFormat="1" x14ac:dyDescent="0.25">
      <c r="B54" s="257">
        <f t="shared" si="40"/>
        <v>34</v>
      </c>
      <c r="C54" s="255">
        <f t="shared" si="41"/>
        <v>46326</v>
      </c>
      <c r="D54" s="214">
        <f t="shared" si="42"/>
        <v>0.41864606515200004</v>
      </c>
      <c r="E54" s="214">
        <f t="shared" si="42"/>
        <v>0.16490137883333331</v>
      </c>
      <c r="F54" s="214">
        <f t="shared" si="42"/>
        <v>0.16101807799999998</v>
      </c>
      <c r="G54" s="214">
        <f t="shared" si="42"/>
        <v>1.0890000000000002E-2</v>
      </c>
      <c r="H54" s="394">
        <f t="shared" si="43"/>
        <v>2.1786534374999996E-2</v>
      </c>
      <c r="I54" s="394">
        <f t="shared" si="43"/>
        <v>3.7307063749999994E-2</v>
      </c>
      <c r="J54" s="394">
        <f t="shared" si="43"/>
        <v>5.0378624999999996E-2</v>
      </c>
      <c r="K54" s="394">
        <f t="shared" si="43"/>
        <v>4.5347499999999999E-2</v>
      </c>
      <c r="L54" s="394">
        <f t="shared" si="52"/>
        <v>2.8569636874999992E-2</v>
      </c>
      <c r="M54" s="394">
        <f t="shared" si="52"/>
        <v>3.364109374999999E-2</v>
      </c>
      <c r="N54" s="394">
        <f t="shared" si="52"/>
        <v>2.8516408531312491E-2</v>
      </c>
      <c r="O54" s="394">
        <f t="shared" si="52"/>
        <v>2.6464374999999998E-2</v>
      </c>
      <c r="P54" s="394">
        <f t="shared" si="44"/>
        <v>1.9749333333333334E-2</v>
      </c>
      <c r="Q54" s="394">
        <f t="shared" si="44"/>
        <v>0</v>
      </c>
      <c r="R54" s="394">
        <f t="shared" si="44"/>
        <v>5.3684859666666654E-2</v>
      </c>
      <c r="S54" s="394">
        <f t="shared" si="44"/>
        <v>7.5990849999999999E-2</v>
      </c>
      <c r="T54" s="394">
        <f t="shared" si="45"/>
        <v>0</v>
      </c>
      <c r="U54" s="394">
        <f t="shared" si="45"/>
        <v>0</v>
      </c>
      <c r="V54" s="394">
        <f t="shared" si="45"/>
        <v>1.9193442499999998E-2</v>
      </c>
      <c r="W54" s="394">
        <f t="shared" si="45"/>
        <v>1.6222666666666666E-2</v>
      </c>
      <c r="X54" s="394">
        <f t="shared" si="45"/>
        <v>1.7868077083333333E-2</v>
      </c>
      <c r="Y54" s="394">
        <f t="shared" si="46"/>
        <v>1.2527333333333335E-2</v>
      </c>
      <c r="Z54" s="394">
        <f t="shared" si="46"/>
        <v>2.9962339583333334E-2</v>
      </c>
      <c r="AA54" s="394">
        <f t="shared" si="46"/>
        <v>2.5874999999999999E-2</v>
      </c>
      <c r="AB54" s="394">
        <f t="shared" si="46"/>
        <v>2.4808949999999996E-2</v>
      </c>
      <c r="AC54" s="394">
        <f t="shared" si="46"/>
        <v>1.7201096249999999E-2</v>
      </c>
      <c r="AD54" s="394">
        <f t="shared" si="46"/>
        <v>9.56498125E-3</v>
      </c>
      <c r="AE54" s="394">
        <f t="shared" si="55"/>
        <v>0</v>
      </c>
      <c r="AF54" s="394">
        <f t="shared" si="55"/>
        <v>0.16147690997760006</v>
      </c>
      <c r="AG54" s="394">
        <f t="shared" si="55"/>
        <v>0.20658714310000001</v>
      </c>
      <c r="AH54" s="394">
        <f t="shared" si="55"/>
        <v>0</v>
      </c>
      <c r="AI54" s="394">
        <f t="shared" si="55"/>
        <v>7.3829999999999998E-3</v>
      </c>
      <c r="AJ54" s="394">
        <f t="shared" si="55"/>
        <v>2.35934E-2</v>
      </c>
      <c r="AK54" s="394">
        <f t="shared" si="55"/>
        <v>0</v>
      </c>
      <c r="AL54" s="394">
        <f t="shared" si="55"/>
        <v>1.8825787499999996E-2</v>
      </c>
      <c r="AM54" s="394">
        <f t="shared" si="55"/>
        <v>1.9923749999999997E-2</v>
      </c>
      <c r="AN54" s="394">
        <f t="shared" si="55"/>
        <v>4.1236124999999998E-2</v>
      </c>
      <c r="AO54" s="394">
        <f t="shared" si="55"/>
        <v>3.4450150758333332E-2</v>
      </c>
      <c r="AP54" s="394">
        <f t="shared" si="55"/>
        <v>0.13890151374999998</v>
      </c>
      <c r="AQ54" s="394">
        <f t="shared" si="57"/>
        <v>0</v>
      </c>
      <c r="AR54" s="394">
        <f t="shared" si="57"/>
        <v>3.5469846749999999E-2</v>
      </c>
      <c r="AS54" s="394">
        <f t="shared" si="57"/>
        <v>1.7646749999999999E-2</v>
      </c>
      <c r="AT54" s="394">
        <f t="shared" si="57"/>
        <v>1.8282184895833335E-2</v>
      </c>
      <c r="AU54" s="394">
        <f t="shared" si="57"/>
        <v>3.684066208333333E-2</v>
      </c>
      <c r="AV54" s="394">
        <f t="shared" si="57"/>
        <v>4.50179E-2</v>
      </c>
      <c r="AW54" s="394">
        <f t="shared" si="57"/>
        <v>4.4098277583333331E-2</v>
      </c>
      <c r="AX54" s="394">
        <f t="shared" si="53"/>
        <v>0.14040500732142852</v>
      </c>
      <c r="AY54" s="394">
        <f t="shared" si="53"/>
        <v>6.0104979999999995E-2</v>
      </c>
      <c r="AZ54" s="394">
        <f t="shared" si="48"/>
        <v>5.8454499999999993E-2</v>
      </c>
      <c r="BA54" s="394">
        <f t="shared" si="48"/>
        <v>0.10963164666666667</v>
      </c>
      <c r="BB54" s="394">
        <f t="shared" si="48"/>
        <v>0.3295575435264001</v>
      </c>
      <c r="BC54" s="394">
        <f t="shared" si="48"/>
        <v>0.12060973285714284</v>
      </c>
      <c r="BD54" s="394">
        <f t="shared" si="48"/>
        <v>0.5416557163315201</v>
      </c>
      <c r="BE54" s="394">
        <f t="shared" si="49"/>
        <v>2.0098363124999997E-2</v>
      </c>
      <c r="BF54" s="394">
        <f t="shared" si="49"/>
        <v>0</v>
      </c>
      <c r="BG54" s="394">
        <f t="shared" si="49"/>
        <v>5.5570432692307672E-2</v>
      </c>
      <c r="BH54" s="394">
        <f t="shared" si="49"/>
        <v>8.2535097979166652E-2</v>
      </c>
      <c r="BI54" s="394">
        <f t="shared" si="49"/>
        <v>0</v>
      </c>
      <c r="BJ54" s="394">
        <f t="shared" si="49"/>
        <v>0</v>
      </c>
      <c r="BK54" s="394">
        <f t="shared" si="54"/>
        <v>4.0708754166666659E-2</v>
      </c>
      <c r="BL54" s="394">
        <f t="shared" si="54"/>
        <v>3.220416576E-2</v>
      </c>
      <c r="BM54" s="394">
        <f t="shared" si="54"/>
        <v>0.12828249999999999</v>
      </c>
      <c r="BN54" s="394">
        <f t="shared" si="54"/>
        <v>0.27375749999999999</v>
      </c>
      <c r="BO54" s="394">
        <f t="shared" si="54"/>
        <v>8.0074499999999993E-2</v>
      </c>
      <c r="BP54" s="394">
        <f t="shared" si="54"/>
        <v>9.4927947916666658E-2</v>
      </c>
      <c r="BQ54" s="394">
        <f t="shared" si="56"/>
        <v>0.12250854166666666</v>
      </c>
      <c r="BR54" s="394">
        <f t="shared" si="56"/>
        <v>9.0456924250000001E-2</v>
      </c>
      <c r="BS54" s="394">
        <f t="shared" si="56"/>
        <v>1.2937499999999999E-2</v>
      </c>
      <c r="BT54" s="394">
        <f t="shared" si="56"/>
        <v>7.0977999999999996E-3</v>
      </c>
      <c r="BU54" s="394">
        <f t="shared" si="56"/>
        <v>3.7260000000000001E-3</v>
      </c>
      <c r="BV54" s="394">
        <f t="shared" si="56"/>
        <v>0.11546257969645436</v>
      </c>
      <c r="BW54" s="394">
        <f t="shared" si="56"/>
        <v>5.0904063216335407E-2</v>
      </c>
      <c r="BX54" s="394">
        <f t="shared" si="56"/>
        <v>1.7861232808330268E-2</v>
      </c>
      <c r="BY54" s="394">
        <f t="shared" si="56"/>
        <v>6.6853413834725844E-2</v>
      </c>
      <c r="BZ54" s="394">
        <f t="shared" si="56"/>
        <v>1.9626493576421676E-2</v>
      </c>
      <c r="CA54" s="395">
        <f t="shared" si="29"/>
        <v>4.8758620277236453</v>
      </c>
      <c r="CB54" s="396">
        <f t="shared" si="51"/>
        <v>0.2</v>
      </c>
      <c r="CC54" s="396">
        <f t="shared" si="30"/>
        <v>0.48758620277236453</v>
      </c>
      <c r="CD54" s="396">
        <f t="shared" si="31"/>
        <v>0.22083333333333335</v>
      </c>
      <c r="CE54" s="397">
        <f t="shared" si="32"/>
        <v>4.1674424916179476</v>
      </c>
      <c r="CF54" s="396">
        <f>'Other Income'!$B$22/12</f>
        <v>1.2049571379999999</v>
      </c>
      <c r="CG54" s="398">
        <f t="shared" si="33"/>
        <v>5.5723996296179479</v>
      </c>
      <c r="CH54" s="395">
        <f t="shared" si="34"/>
        <v>4.605154244591378</v>
      </c>
      <c r="CI54" s="396">
        <f t="shared" si="35"/>
        <v>0.2</v>
      </c>
      <c r="CJ54" s="396">
        <f t="shared" si="36"/>
        <v>0.46051542445913785</v>
      </c>
      <c r="CK54" s="396">
        <f t="shared" si="37"/>
        <v>0.22083333333333335</v>
      </c>
      <c r="CL54" s="397">
        <f t="shared" si="38"/>
        <v>3.9238054867989067</v>
      </c>
      <c r="CM54" s="399">
        <f t="shared" si="39"/>
        <v>5.3287626247989071</v>
      </c>
    </row>
    <row r="55" spans="2:91" s="159" customFormat="1" x14ac:dyDescent="0.25">
      <c r="B55" s="257">
        <f t="shared" si="40"/>
        <v>35</v>
      </c>
      <c r="C55" s="255">
        <f t="shared" si="41"/>
        <v>46356</v>
      </c>
      <c r="D55" s="214">
        <f t="shared" si="42"/>
        <v>0.41864606515200004</v>
      </c>
      <c r="E55" s="214">
        <f t="shared" si="42"/>
        <v>0.16490137883333331</v>
      </c>
      <c r="F55" s="214">
        <f t="shared" si="42"/>
        <v>0.16101807799999998</v>
      </c>
      <c r="G55" s="214">
        <f t="shared" si="42"/>
        <v>1.0890000000000002E-2</v>
      </c>
      <c r="H55" s="394">
        <f t="shared" si="43"/>
        <v>2.1786534374999996E-2</v>
      </c>
      <c r="I55" s="394">
        <f t="shared" si="43"/>
        <v>3.7307063749999994E-2</v>
      </c>
      <c r="J55" s="394">
        <f t="shared" si="43"/>
        <v>5.0378624999999996E-2</v>
      </c>
      <c r="K55" s="394">
        <f t="shared" si="43"/>
        <v>4.5347499999999999E-2</v>
      </c>
      <c r="L55" s="394">
        <f t="shared" si="52"/>
        <v>2.8569636874999992E-2</v>
      </c>
      <c r="M55" s="394">
        <f t="shared" si="52"/>
        <v>3.364109374999999E-2</v>
      </c>
      <c r="N55" s="394">
        <f t="shared" si="52"/>
        <v>2.8516408531312491E-2</v>
      </c>
      <c r="O55" s="394">
        <f t="shared" si="52"/>
        <v>2.6464374999999998E-2</v>
      </c>
      <c r="P55" s="394">
        <f t="shared" si="44"/>
        <v>1.9749333333333334E-2</v>
      </c>
      <c r="Q55" s="394">
        <f t="shared" si="44"/>
        <v>0</v>
      </c>
      <c r="R55" s="394">
        <f t="shared" si="44"/>
        <v>5.3684859666666654E-2</v>
      </c>
      <c r="S55" s="394">
        <f t="shared" si="44"/>
        <v>7.5990849999999999E-2</v>
      </c>
      <c r="T55" s="394">
        <f t="shared" si="45"/>
        <v>0</v>
      </c>
      <c r="U55" s="394">
        <f t="shared" si="45"/>
        <v>0</v>
      </c>
      <c r="V55" s="394">
        <f t="shared" si="45"/>
        <v>1.9193442499999998E-2</v>
      </c>
      <c r="W55" s="394">
        <f t="shared" si="45"/>
        <v>1.6222666666666666E-2</v>
      </c>
      <c r="X55" s="394">
        <f t="shared" si="45"/>
        <v>1.7868077083333333E-2</v>
      </c>
      <c r="Y55" s="394">
        <f t="shared" si="46"/>
        <v>1.2527333333333335E-2</v>
      </c>
      <c r="Z55" s="394">
        <f t="shared" si="46"/>
        <v>2.9962339583333334E-2</v>
      </c>
      <c r="AA55" s="394">
        <f t="shared" si="46"/>
        <v>2.5874999999999999E-2</v>
      </c>
      <c r="AB55" s="394">
        <f t="shared" si="46"/>
        <v>2.4808949999999996E-2</v>
      </c>
      <c r="AC55" s="394">
        <f t="shared" si="46"/>
        <v>1.7201096249999999E-2</v>
      </c>
      <c r="AD55" s="394">
        <f t="shared" si="46"/>
        <v>9.56498125E-3</v>
      </c>
      <c r="AE55" s="394">
        <f t="shared" si="55"/>
        <v>0</v>
      </c>
      <c r="AF55" s="394">
        <f t="shared" si="55"/>
        <v>0.16147690997760006</v>
      </c>
      <c r="AG55" s="394">
        <f t="shared" si="55"/>
        <v>0.20658714310000001</v>
      </c>
      <c r="AH55" s="394">
        <f t="shared" si="55"/>
        <v>0</v>
      </c>
      <c r="AI55" s="394">
        <f t="shared" si="55"/>
        <v>7.3829999999999998E-3</v>
      </c>
      <c r="AJ55" s="394">
        <f t="shared" si="55"/>
        <v>2.35934E-2</v>
      </c>
      <c r="AK55" s="394">
        <f t="shared" si="55"/>
        <v>0</v>
      </c>
      <c r="AL55" s="394">
        <f t="shared" si="55"/>
        <v>1.8825787499999996E-2</v>
      </c>
      <c r="AM55" s="394">
        <f t="shared" si="55"/>
        <v>1.9923749999999997E-2</v>
      </c>
      <c r="AN55" s="394">
        <f t="shared" si="55"/>
        <v>4.1236124999999998E-2</v>
      </c>
      <c r="AO55" s="394">
        <f t="shared" si="55"/>
        <v>3.4450150758333332E-2</v>
      </c>
      <c r="AP55" s="394">
        <f t="shared" si="55"/>
        <v>0.13890151374999998</v>
      </c>
      <c r="AQ55" s="394">
        <f t="shared" si="57"/>
        <v>0</v>
      </c>
      <c r="AR55" s="394">
        <f t="shared" si="57"/>
        <v>3.5469846749999999E-2</v>
      </c>
      <c r="AS55" s="394">
        <f t="shared" si="57"/>
        <v>1.7646749999999999E-2</v>
      </c>
      <c r="AT55" s="394">
        <f t="shared" si="57"/>
        <v>1.8282184895833335E-2</v>
      </c>
      <c r="AU55" s="394">
        <f t="shared" si="57"/>
        <v>3.684066208333333E-2</v>
      </c>
      <c r="AV55" s="394">
        <f t="shared" si="57"/>
        <v>4.50179E-2</v>
      </c>
      <c r="AW55" s="394">
        <f t="shared" si="57"/>
        <v>4.4098277583333331E-2</v>
      </c>
      <c r="AX55" s="394">
        <f t="shared" si="53"/>
        <v>0.14040500732142852</v>
      </c>
      <c r="AY55" s="394">
        <f t="shared" si="53"/>
        <v>6.0104979999999995E-2</v>
      </c>
      <c r="AZ55" s="394">
        <f t="shared" si="48"/>
        <v>5.8454499999999993E-2</v>
      </c>
      <c r="BA55" s="394">
        <f t="shared" si="48"/>
        <v>0.10963164666666667</v>
      </c>
      <c r="BB55" s="394">
        <f t="shared" si="48"/>
        <v>0.3295575435264001</v>
      </c>
      <c r="BC55" s="394">
        <f t="shared" si="48"/>
        <v>0.12060973285714284</v>
      </c>
      <c r="BD55" s="394">
        <f t="shared" si="48"/>
        <v>0.5416557163315201</v>
      </c>
      <c r="BE55" s="394">
        <f t="shared" si="49"/>
        <v>2.0098363124999997E-2</v>
      </c>
      <c r="BF55" s="394">
        <f t="shared" si="49"/>
        <v>0</v>
      </c>
      <c r="BG55" s="394">
        <f t="shared" si="49"/>
        <v>5.5570432692307672E-2</v>
      </c>
      <c r="BH55" s="394">
        <f t="shared" si="49"/>
        <v>8.2535097979166652E-2</v>
      </c>
      <c r="BI55" s="394">
        <f t="shared" si="49"/>
        <v>0</v>
      </c>
      <c r="BJ55" s="394">
        <f t="shared" si="49"/>
        <v>0</v>
      </c>
      <c r="BK55" s="394">
        <f t="shared" si="54"/>
        <v>4.0708754166666659E-2</v>
      </c>
      <c r="BL55" s="394">
        <f t="shared" si="54"/>
        <v>3.220416576E-2</v>
      </c>
      <c r="BM55" s="394">
        <f t="shared" si="54"/>
        <v>0.12828249999999999</v>
      </c>
      <c r="BN55" s="394">
        <f t="shared" si="54"/>
        <v>0.27375749999999999</v>
      </c>
      <c r="BO55" s="394">
        <f t="shared" si="54"/>
        <v>8.0074499999999993E-2</v>
      </c>
      <c r="BP55" s="394">
        <f t="shared" si="54"/>
        <v>9.4927947916666658E-2</v>
      </c>
      <c r="BQ55" s="394">
        <f t="shared" si="56"/>
        <v>0.12250854166666666</v>
      </c>
      <c r="BR55" s="394">
        <f t="shared" si="56"/>
        <v>9.0456924250000001E-2</v>
      </c>
      <c r="BS55" s="394">
        <f t="shared" si="56"/>
        <v>1.2937499999999999E-2</v>
      </c>
      <c r="BT55" s="394">
        <f t="shared" si="56"/>
        <v>7.0977999999999996E-3</v>
      </c>
      <c r="BU55" s="394">
        <f t="shared" si="56"/>
        <v>3.7260000000000001E-3</v>
      </c>
      <c r="BV55" s="394">
        <f t="shared" si="56"/>
        <v>0.11546257969645436</v>
      </c>
      <c r="BW55" s="394">
        <f t="shared" si="56"/>
        <v>5.0904063216335407E-2</v>
      </c>
      <c r="BX55" s="394">
        <f t="shared" si="56"/>
        <v>1.7861232808330268E-2</v>
      </c>
      <c r="BY55" s="394">
        <f t="shared" si="56"/>
        <v>6.6853413834725844E-2</v>
      </c>
      <c r="BZ55" s="394">
        <f t="shared" si="56"/>
        <v>1.9626493576421676E-2</v>
      </c>
      <c r="CA55" s="395">
        <f t="shared" si="29"/>
        <v>4.8758620277236453</v>
      </c>
      <c r="CB55" s="396">
        <f t="shared" si="51"/>
        <v>0.2</v>
      </c>
      <c r="CC55" s="396">
        <f t="shared" si="30"/>
        <v>0.48758620277236453</v>
      </c>
      <c r="CD55" s="396">
        <f t="shared" si="31"/>
        <v>0.22083333333333335</v>
      </c>
      <c r="CE55" s="397">
        <f t="shared" si="32"/>
        <v>4.1674424916179476</v>
      </c>
      <c r="CF55" s="396">
        <f>'Other Income'!$B$22/12</f>
        <v>1.2049571379999999</v>
      </c>
      <c r="CG55" s="398">
        <f t="shared" si="33"/>
        <v>5.5723996296179479</v>
      </c>
      <c r="CH55" s="395">
        <f t="shared" si="34"/>
        <v>4.605154244591378</v>
      </c>
      <c r="CI55" s="396">
        <f t="shared" si="35"/>
        <v>0.2</v>
      </c>
      <c r="CJ55" s="396">
        <f t="shared" si="36"/>
        <v>0.46051542445913785</v>
      </c>
      <c r="CK55" s="396">
        <f t="shared" si="37"/>
        <v>0.22083333333333335</v>
      </c>
      <c r="CL55" s="397">
        <f t="shared" si="38"/>
        <v>3.9238054867989067</v>
      </c>
      <c r="CM55" s="399">
        <f t="shared" si="39"/>
        <v>5.3287626247989071</v>
      </c>
    </row>
    <row r="56" spans="2:91" s="159" customFormat="1" x14ac:dyDescent="0.25">
      <c r="B56" s="257">
        <f t="shared" si="40"/>
        <v>36</v>
      </c>
      <c r="C56" s="255">
        <f t="shared" si="41"/>
        <v>46387</v>
      </c>
      <c r="D56" s="214">
        <f t="shared" si="42"/>
        <v>0.41864606515200004</v>
      </c>
      <c r="E56" s="214">
        <f t="shared" si="42"/>
        <v>0.16490137883333331</v>
      </c>
      <c r="F56" s="214">
        <f t="shared" si="42"/>
        <v>0.16101807799999998</v>
      </c>
      <c r="G56" s="214">
        <f t="shared" si="42"/>
        <v>1.0890000000000002E-2</v>
      </c>
      <c r="H56" s="394">
        <f t="shared" si="43"/>
        <v>2.1786534374999996E-2</v>
      </c>
      <c r="I56" s="394">
        <f t="shared" si="43"/>
        <v>3.7307063749999994E-2</v>
      </c>
      <c r="J56" s="394">
        <f t="shared" si="43"/>
        <v>5.0378624999999996E-2</v>
      </c>
      <c r="K56" s="394">
        <f t="shared" si="43"/>
        <v>5.2149624999999998E-2</v>
      </c>
      <c r="L56" s="394">
        <f t="shared" si="52"/>
        <v>2.8569636874999992E-2</v>
      </c>
      <c r="M56" s="394">
        <f t="shared" si="52"/>
        <v>3.364109374999999E-2</v>
      </c>
      <c r="N56" s="394">
        <f t="shared" si="52"/>
        <v>2.8516408531312491E-2</v>
      </c>
      <c r="O56" s="394">
        <f t="shared" si="52"/>
        <v>2.6464374999999998E-2</v>
      </c>
      <c r="P56" s="394">
        <f t="shared" si="44"/>
        <v>1.9749333333333334E-2</v>
      </c>
      <c r="Q56" s="394">
        <f t="shared" si="44"/>
        <v>0</v>
      </c>
      <c r="R56" s="394">
        <f t="shared" si="44"/>
        <v>5.3684859666666654E-2</v>
      </c>
      <c r="S56" s="394">
        <f t="shared" si="44"/>
        <v>7.5990849999999999E-2</v>
      </c>
      <c r="T56" s="394">
        <f t="shared" si="45"/>
        <v>0</v>
      </c>
      <c r="U56" s="394">
        <f t="shared" si="45"/>
        <v>0</v>
      </c>
      <c r="V56" s="394">
        <f t="shared" si="45"/>
        <v>1.9193442499999998E-2</v>
      </c>
      <c r="W56" s="394">
        <f t="shared" si="45"/>
        <v>1.6222666666666666E-2</v>
      </c>
      <c r="X56" s="394">
        <f t="shared" si="45"/>
        <v>1.7868077083333333E-2</v>
      </c>
      <c r="Y56" s="394">
        <f t="shared" si="46"/>
        <v>1.2527333333333335E-2</v>
      </c>
      <c r="Z56" s="394">
        <f t="shared" si="46"/>
        <v>2.9962339583333334E-2</v>
      </c>
      <c r="AA56" s="394">
        <f t="shared" si="46"/>
        <v>2.5874999999999999E-2</v>
      </c>
      <c r="AB56" s="394">
        <f t="shared" si="46"/>
        <v>2.4808949999999996E-2</v>
      </c>
      <c r="AC56" s="394">
        <f t="shared" si="46"/>
        <v>1.7201096249999999E-2</v>
      </c>
      <c r="AD56" s="394">
        <f t="shared" si="46"/>
        <v>9.56498125E-3</v>
      </c>
      <c r="AE56" s="394">
        <f t="shared" si="55"/>
        <v>0</v>
      </c>
      <c r="AF56" s="394">
        <f t="shared" si="55"/>
        <v>0.16147690997760006</v>
      </c>
      <c r="AG56" s="394">
        <f t="shared" si="55"/>
        <v>0.20658714310000001</v>
      </c>
      <c r="AH56" s="394">
        <f t="shared" si="55"/>
        <v>0</v>
      </c>
      <c r="AI56" s="394">
        <f t="shared" si="55"/>
        <v>7.3829999999999998E-3</v>
      </c>
      <c r="AJ56" s="394">
        <f t="shared" si="55"/>
        <v>2.35934E-2</v>
      </c>
      <c r="AK56" s="394">
        <f t="shared" si="55"/>
        <v>0</v>
      </c>
      <c r="AL56" s="394">
        <f t="shared" si="55"/>
        <v>1.8825787499999996E-2</v>
      </c>
      <c r="AM56" s="394">
        <f t="shared" si="55"/>
        <v>1.9923749999999997E-2</v>
      </c>
      <c r="AN56" s="394">
        <f t="shared" si="55"/>
        <v>4.1236124999999998E-2</v>
      </c>
      <c r="AO56" s="394">
        <f t="shared" si="55"/>
        <v>3.4450150758333332E-2</v>
      </c>
      <c r="AP56" s="394">
        <f t="shared" si="55"/>
        <v>0.13890151374999998</v>
      </c>
      <c r="AQ56" s="394">
        <f t="shared" si="57"/>
        <v>0</v>
      </c>
      <c r="AR56" s="394">
        <f t="shared" si="57"/>
        <v>3.5469846749999999E-2</v>
      </c>
      <c r="AS56" s="394">
        <f t="shared" si="57"/>
        <v>1.7646749999999999E-2</v>
      </c>
      <c r="AT56" s="394">
        <f t="shared" si="57"/>
        <v>1.8282184895833335E-2</v>
      </c>
      <c r="AU56" s="394">
        <f t="shared" si="57"/>
        <v>3.684066208333333E-2</v>
      </c>
      <c r="AV56" s="394">
        <f t="shared" si="57"/>
        <v>4.50179E-2</v>
      </c>
      <c r="AW56" s="394">
        <f t="shared" si="57"/>
        <v>4.4098277583333331E-2</v>
      </c>
      <c r="AX56" s="394">
        <f t="shared" si="53"/>
        <v>0.14040500732142852</v>
      </c>
      <c r="AY56" s="394">
        <f t="shared" si="53"/>
        <v>6.0104979999999995E-2</v>
      </c>
      <c r="AZ56" s="394">
        <f t="shared" si="48"/>
        <v>5.8454499999999993E-2</v>
      </c>
      <c r="BA56" s="394">
        <f t="shared" si="48"/>
        <v>0.10963164666666667</v>
      </c>
      <c r="BB56" s="394">
        <f t="shared" si="48"/>
        <v>0.3295575435264001</v>
      </c>
      <c r="BC56" s="394">
        <f t="shared" si="48"/>
        <v>0.12060973285714284</v>
      </c>
      <c r="BD56" s="394">
        <f t="shared" si="48"/>
        <v>0.5416557163315201</v>
      </c>
      <c r="BE56" s="394">
        <f t="shared" si="49"/>
        <v>2.0098363124999997E-2</v>
      </c>
      <c r="BF56" s="394">
        <f t="shared" si="49"/>
        <v>0</v>
      </c>
      <c r="BG56" s="394">
        <f t="shared" si="49"/>
        <v>5.5570432692307672E-2</v>
      </c>
      <c r="BH56" s="394">
        <f t="shared" si="49"/>
        <v>8.2535097979166652E-2</v>
      </c>
      <c r="BI56" s="394">
        <f t="shared" si="49"/>
        <v>0</v>
      </c>
      <c r="BJ56" s="394">
        <f t="shared" si="49"/>
        <v>0</v>
      </c>
      <c r="BK56" s="394">
        <f t="shared" si="54"/>
        <v>4.0708754166666659E-2</v>
      </c>
      <c r="BL56" s="394">
        <f t="shared" si="54"/>
        <v>3.220416576E-2</v>
      </c>
      <c r="BM56" s="394">
        <f t="shared" si="54"/>
        <v>0.12828249999999999</v>
      </c>
      <c r="BN56" s="394">
        <f t="shared" si="54"/>
        <v>0.27375749999999999</v>
      </c>
      <c r="BO56" s="394">
        <f t="shared" si="54"/>
        <v>8.0074499999999993E-2</v>
      </c>
      <c r="BP56" s="394">
        <f t="shared" si="54"/>
        <v>9.4927947916666658E-2</v>
      </c>
      <c r="BQ56" s="394">
        <f t="shared" si="56"/>
        <v>0.12250854166666666</v>
      </c>
      <c r="BR56" s="394">
        <f t="shared" si="56"/>
        <v>9.0456924250000001E-2</v>
      </c>
      <c r="BS56" s="394">
        <f t="shared" si="56"/>
        <v>1.2937499999999999E-2</v>
      </c>
      <c r="BT56" s="394">
        <f t="shared" si="56"/>
        <v>7.0977999999999996E-3</v>
      </c>
      <c r="BU56" s="394">
        <f t="shared" si="56"/>
        <v>3.7260000000000001E-3</v>
      </c>
      <c r="BV56" s="394">
        <f t="shared" si="56"/>
        <v>0.11546257969645436</v>
      </c>
      <c r="BW56" s="394">
        <f t="shared" si="56"/>
        <v>5.0904063216335407E-2</v>
      </c>
      <c r="BX56" s="394">
        <f t="shared" si="56"/>
        <v>1.7861232808330268E-2</v>
      </c>
      <c r="BY56" s="394">
        <f t="shared" si="56"/>
        <v>6.6853413834725844E-2</v>
      </c>
      <c r="BZ56" s="394">
        <f t="shared" si="56"/>
        <v>1.9626493576421676E-2</v>
      </c>
      <c r="CA56" s="395">
        <f t="shared" si="29"/>
        <v>4.8826641527236454</v>
      </c>
      <c r="CB56" s="396">
        <f t="shared" si="51"/>
        <v>0.2</v>
      </c>
      <c r="CC56" s="396">
        <f t="shared" si="30"/>
        <v>0.48826641527236458</v>
      </c>
      <c r="CD56" s="396">
        <f t="shared" si="31"/>
        <v>0.22083333333333335</v>
      </c>
      <c r="CE56" s="397">
        <f t="shared" si="32"/>
        <v>4.1735644041179478</v>
      </c>
      <c r="CF56" s="396">
        <f>'Other Income'!$B$22/12</f>
        <v>1.2049571379999999</v>
      </c>
      <c r="CG56" s="398">
        <f t="shared" si="33"/>
        <v>5.5785215421179482</v>
      </c>
      <c r="CH56" s="395">
        <f t="shared" si="34"/>
        <v>4.6119563695913781</v>
      </c>
      <c r="CI56" s="396">
        <f t="shared" si="35"/>
        <v>0.2</v>
      </c>
      <c r="CJ56" s="396">
        <f t="shared" si="36"/>
        <v>0.46119563695913784</v>
      </c>
      <c r="CK56" s="396">
        <f t="shared" si="37"/>
        <v>0.22083333333333335</v>
      </c>
      <c r="CL56" s="397">
        <f t="shared" si="38"/>
        <v>3.929927399298907</v>
      </c>
      <c r="CM56" s="399">
        <f t="shared" si="39"/>
        <v>5.3348845372989073</v>
      </c>
    </row>
    <row r="57" spans="2:91" s="159" customFormat="1" x14ac:dyDescent="0.25">
      <c r="B57" s="257">
        <f t="shared" si="40"/>
        <v>37</v>
      </c>
      <c r="C57" s="255">
        <f t="shared" si="41"/>
        <v>46418</v>
      </c>
      <c r="D57" s="214">
        <f t="shared" si="42"/>
        <v>0.41864606515200004</v>
      </c>
      <c r="E57" s="214">
        <f t="shared" si="42"/>
        <v>0.16490137883333331</v>
      </c>
      <c r="F57" s="214">
        <f t="shared" si="42"/>
        <v>0.16101807799999998</v>
      </c>
      <c r="G57" s="214">
        <f t="shared" si="42"/>
        <v>1.0890000000000002E-2</v>
      </c>
      <c r="H57" s="394">
        <f t="shared" si="43"/>
        <v>2.1786534374999996E-2</v>
      </c>
      <c r="I57" s="394">
        <f t="shared" si="43"/>
        <v>3.7307063749999994E-2</v>
      </c>
      <c r="J57" s="394">
        <f t="shared" si="43"/>
        <v>5.0378624999999996E-2</v>
      </c>
      <c r="K57" s="394">
        <f t="shared" si="43"/>
        <v>5.2149624999999998E-2</v>
      </c>
      <c r="L57" s="394">
        <f t="shared" si="52"/>
        <v>2.8569636874999992E-2</v>
      </c>
      <c r="M57" s="394">
        <f t="shared" si="52"/>
        <v>3.364109374999999E-2</v>
      </c>
      <c r="N57" s="394">
        <f t="shared" si="52"/>
        <v>2.8516408531312491E-2</v>
      </c>
      <c r="O57" s="394">
        <f t="shared" si="52"/>
        <v>2.6464374999999998E-2</v>
      </c>
      <c r="P57" s="394">
        <f t="shared" si="44"/>
        <v>1.9749333333333334E-2</v>
      </c>
      <c r="Q57" s="394">
        <f t="shared" si="44"/>
        <v>0</v>
      </c>
      <c r="R57" s="394">
        <f t="shared" si="44"/>
        <v>5.3684859666666654E-2</v>
      </c>
      <c r="S57" s="394">
        <f t="shared" si="44"/>
        <v>7.5990849999999999E-2</v>
      </c>
      <c r="T57" s="394">
        <f t="shared" si="45"/>
        <v>0</v>
      </c>
      <c r="U57" s="394">
        <f t="shared" si="45"/>
        <v>0</v>
      </c>
      <c r="V57" s="394">
        <f t="shared" si="45"/>
        <v>1.9193442499999998E-2</v>
      </c>
      <c r="W57" s="394">
        <f t="shared" si="45"/>
        <v>1.6222666666666666E-2</v>
      </c>
      <c r="X57" s="394">
        <f t="shared" si="45"/>
        <v>1.7868077083333333E-2</v>
      </c>
      <c r="Y57" s="394">
        <f t="shared" si="46"/>
        <v>1.2527333333333335E-2</v>
      </c>
      <c r="Z57" s="394">
        <f t="shared" si="46"/>
        <v>2.9962339583333334E-2</v>
      </c>
      <c r="AA57" s="394">
        <f t="shared" si="46"/>
        <v>2.5874999999999999E-2</v>
      </c>
      <c r="AB57" s="394">
        <f t="shared" si="46"/>
        <v>2.4808949999999996E-2</v>
      </c>
      <c r="AC57" s="394">
        <f t="shared" si="46"/>
        <v>1.7201096249999999E-2</v>
      </c>
      <c r="AD57" s="394">
        <f t="shared" si="46"/>
        <v>9.56498125E-3</v>
      </c>
      <c r="AE57" s="394">
        <f t="shared" si="55"/>
        <v>0</v>
      </c>
      <c r="AF57" s="394">
        <f t="shared" si="55"/>
        <v>0.16147690997760006</v>
      </c>
      <c r="AG57" s="394">
        <f t="shared" si="55"/>
        <v>0.20658714310000001</v>
      </c>
      <c r="AH57" s="394">
        <f t="shared" si="55"/>
        <v>0</v>
      </c>
      <c r="AI57" s="394">
        <f t="shared" si="55"/>
        <v>7.3829999999999998E-3</v>
      </c>
      <c r="AJ57" s="394">
        <f t="shared" si="55"/>
        <v>2.35934E-2</v>
      </c>
      <c r="AK57" s="394">
        <f t="shared" si="55"/>
        <v>0</v>
      </c>
      <c r="AL57" s="394">
        <f t="shared" si="55"/>
        <v>1.8825787499999996E-2</v>
      </c>
      <c r="AM57" s="394">
        <f t="shared" si="55"/>
        <v>1.9923749999999997E-2</v>
      </c>
      <c r="AN57" s="394">
        <f t="shared" si="55"/>
        <v>4.1236124999999998E-2</v>
      </c>
      <c r="AO57" s="394">
        <f t="shared" si="55"/>
        <v>3.4450150758333332E-2</v>
      </c>
      <c r="AP57" s="394">
        <f t="shared" si="55"/>
        <v>0.13890151374999998</v>
      </c>
      <c r="AQ57" s="394">
        <f t="shared" si="57"/>
        <v>0</v>
      </c>
      <c r="AR57" s="394">
        <f t="shared" si="57"/>
        <v>3.5469846749999999E-2</v>
      </c>
      <c r="AS57" s="394">
        <f t="shared" si="57"/>
        <v>1.7646749999999999E-2</v>
      </c>
      <c r="AT57" s="394">
        <f t="shared" si="57"/>
        <v>1.8282184895833335E-2</v>
      </c>
      <c r="AU57" s="394">
        <f t="shared" si="57"/>
        <v>3.684066208333333E-2</v>
      </c>
      <c r="AV57" s="394">
        <f t="shared" si="57"/>
        <v>4.50179E-2</v>
      </c>
      <c r="AW57" s="394">
        <f t="shared" si="57"/>
        <v>4.4098277583333331E-2</v>
      </c>
      <c r="AX57" s="394">
        <f t="shared" si="53"/>
        <v>0.14040500732142852</v>
      </c>
      <c r="AY57" s="394">
        <f t="shared" si="53"/>
        <v>6.0104979999999995E-2</v>
      </c>
      <c r="AZ57" s="394">
        <f t="shared" si="48"/>
        <v>5.8454499999999993E-2</v>
      </c>
      <c r="BA57" s="394">
        <f t="shared" si="48"/>
        <v>0.10963164666666667</v>
      </c>
      <c r="BB57" s="394">
        <f t="shared" si="48"/>
        <v>0.3295575435264001</v>
      </c>
      <c r="BC57" s="394">
        <f t="shared" si="48"/>
        <v>0.12060973285714284</v>
      </c>
      <c r="BD57" s="394">
        <f t="shared" si="48"/>
        <v>0.5416557163315201</v>
      </c>
      <c r="BE57" s="394">
        <f t="shared" si="49"/>
        <v>2.0098363124999997E-2</v>
      </c>
      <c r="BF57" s="394">
        <f t="shared" si="49"/>
        <v>0</v>
      </c>
      <c r="BG57" s="394">
        <f t="shared" si="49"/>
        <v>5.5570432692307672E-2</v>
      </c>
      <c r="BH57" s="394">
        <f t="shared" si="49"/>
        <v>8.2535097979166652E-2</v>
      </c>
      <c r="BI57" s="394">
        <f t="shared" si="49"/>
        <v>0</v>
      </c>
      <c r="BJ57" s="394">
        <f t="shared" si="49"/>
        <v>0</v>
      </c>
      <c r="BK57" s="394">
        <f t="shared" si="54"/>
        <v>4.0708754166666659E-2</v>
      </c>
      <c r="BL57" s="394">
        <f t="shared" si="54"/>
        <v>3.220416576E-2</v>
      </c>
      <c r="BM57" s="394">
        <f t="shared" si="54"/>
        <v>0.12828249999999999</v>
      </c>
      <c r="BN57" s="394">
        <f t="shared" si="54"/>
        <v>0.27375749999999999</v>
      </c>
      <c r="BO57" s="394">
        <f t="shared" si="54"/>
        <v>8.0074499999999993E-2</v>
      </c>
      <c r="BP57" s="394">
        <f t="shared" si="54"/>
        <v>9.4927947916666658E-2</v>
      </c>
      <c r="BQ57" s="394">
        <f t="shared" si="56"/>
        <v>0.12250854166666666</v>
      </c>
      <c r="BR57" s="394">
        <f t="shared" si="56"/>
        <v>0.10402546288749999</v>
      </c>
      <c r="BS57" s="394">
        <f t="shared" si="56"/>
        <v>1.2937499999999999E-2</v>
      </c>
      <c r="BT57" s="394">
        <f t="shared" si="56"/>
        <v>7.0977999999999996E-3</v>
      </c>
      <c r="BU57" s="394">
        <f t="shared" si="56"/>
        <v>3.7260000000000001E-3</v>
      </c>
      <c r="BV57" s="394">
        <f t="shared" si="56"/>
        <v>0.11546257969645436</v>
      </c>
      <c r="BW57" s="394">
        <f t="shared" si="56"/>
        <v>5.0904063216335407E-2</v>
      </c>
      <c r="BX57" s="394">
        <f t="shared" si="56"/>
        <v>1.7861232808330268E-2</v>
      </c>
      <c r="BY57" s="394">
        <f t="shared" si="56"/>
        <v>6.6853413834725844E-2</v>
      </c>
      <c r="BZ57" s="394">
        <f t="shared" si="56"/>
        <v>1.9626493576421676E-2</v>
      </c>
      <c r="CA57" s="395">
        <f t="shared" si="29"/>
        <v>4.8962326913611456</v>
      </c>
      <c r="CB57" s="400">
        <f>+CB56*(1+CB15)</f>
        <v>0.22999999999999998</v>
      </c>
      <c r="CC57" s="396">
        <f t="shared" si="30"/>
        <v>0.48962326913611459</v>
      </c>
      <c r="CD57" s="396">
        <f t="shared" si="31"/>
        <v>0.22083333333333335</v>
      </c>
      <c r="CE57" s="397">
        <f t="shared" si="32"/>
        <v>4.1857760888916982</v>
      </c>
      <c r="CF57" s="396">
        <f>'Other Income'!$B$23/12</f>
        <v>1.2652049948999999</v>
      </c>
      <c r="CG57" s="398">
        <f t="shared" si="33"/>
        <v>5.6809810837916981</v>
      </c>
      <c r="CH57" s="395">
        <f t="shared" si="34"/>
        <v>4.6255249082288783</v>
      </c>
      <c r="CI57" s="396">
        <f t="shared" si="35"/>
        <v>0.22999999999999998</v>
      </c>
      <c r="CJ57" s="396">
        <f t="shared" si="36"/>
        <v>0.46255249082288785</v>
      </c>
      <c r="CK57" s="396">
        <f t="shared" si="37"/>
        <v>0.22083333333333335</v>
      </c>
      <c r="CL57" s="397">
        <f t="shared" si="38"/>
        <v>3.9421390840726573</v>
      </c>
      <c r="CM57" s="399">
        <f t="shared" si="39"/>
        <v>5.4373440789726573</v>
      </c>
    </row>
    <row r="58" spans="2:91" s="159" customFormat="1" x14ac:dyDescent="0.25">
      <c r="B58" s="257">
        <f t="shared" si="40"/>
        <v>38</v>
      </c>
      <c r="C58" s="255">
        <f t="shared" si="41"/>
        <v>46446</v>
      </c>
      <c r="D58" s="214">
        <f t="shared" si="42"/>
        <v>0.41864606515200004</v>
      </c>
      <c r="E58" s="214">
        <f t="shared" si="42"/>
        <v>0.16490137883333331</v>
      </c>
      <c r="F58" s="214">
        <f t="shared" si="42"/>
        <v>0.16101807799999998</v>
      </c>
      <c r="G58" s="214">
        <f t="shared" si="42"/>
        <v>1.0890000000000002E-2</v>
      </c>
      <c r="H58" s="394">
        <f t="shared" si="43"/>
        <v>2.1786534374999996E-2</v>
      </c>
      <c r="I58" s="394">
        <f t="shared" si="43"/>
        <v>3.7307063749999994E-2</v>
      </c>
      <c r="J58" s="394">
        <f t="shared" si="43"/>
        <v>5.0378624999999996E-2</v>
      </c>
      <c r="K58" s="394">
        <f t="shared" si="43"/>
        <v>5.2149624999999998E-2</v>
      </c>
      <c r="L58" s="394">
        <f t="shared" si="52"/>
        <v>2.8569636874999992E-2</v>
      </c>
      <c r="M58" s="394">
        <f t="shared" si="52"/>
        <v>3.364109374999999E-2</v>
      </c>
      <c r="N58" s="394">
        <f t="shared" si="52"/>
        <v>2.8516408531312491E-2</v>
      </c>
      <c r="O58" s="394">
        <f t="shared" si="52"/>
        <v>2.6464374999999998E-2</v>
      </c>
      <c r="P58" s="394">
        <f t="shared" si="44"/>
        <v>1.9749333333333334E-2</v>
      </c>
      <c r="Q58" s="394">
        <f t="shared" si="44"/>
        <v>0</v>
      </c>
      <c r="R58" s="394">
        <f t="shared" si="44"/>
        <v>5.3684859666666654E-2</v>
      </c>
      <c r="S58" s="394">
        <f t="shared" si="44"/>
        <v>7.5990849999999999E-2</v>
      </c>
      <c r="T58" s="394">
        <f t="shared" si="45"/>
        <v>0</v>
      </c>
      <c r="U58" s="394">
        <f t="shared" si="45"/>
        <v>0</v>
      </c>
      <c r="V58" s="394">
        <f t="shared" si="45"/>
        <v>1.9193442499999998E-2</v>
      </c>
      <c r="W58" s="394">
        <f t="shared" si="45"/>
        <v>1.6222666666666666E-2</v>
      </c>
      <c r="X58" s="394">
        <f t="shared" si="45"/>
        <v>1.7868077083333333E-2</v>
      </c>
      <c r="Y58" s="394">
        <f t="shared" si="46"/>
        <v>1.2527333333333335E-2</v>
      </c>
      <c r="Z58" s="394">
        <f t="shared" si="46"/>
        <v>2.9962339583333334E-2</v>
      </c>
      <c r="AA58" s="394">
        <f t="shared" si="46"/>
        <v>2.5874999999999999E-2</v>
      </c>
      <c r="AB58" s="394">
        <f t="shared" si="46"/>
        <v>2.4808949999999996E-2</v>
      </c>
      <c r="AC58" s="394">
        <f t="shared" si="46"/>
        <v>1.7201096249999999E-2</v>
      </c>
      <c r="AD58" s="394">
        <f t="shared" si="46"/>
        <v>9.56498125E-3</v>
      </c>
      <c r="AE58" s="394">
        <f t="shared" si="55"/>
        <v>0</v>
      </c>
      <c r="AF58" s="394">
        <f t="shared" si="55"/>
        <v>0.16147690997760006</v>
      </c>
      <c r="AG58" s="394">
        <f t="shared" si="55"/>
        <v>0.20658714310000001</v>
      </c>
      <c r="AH58" s="394">
        <f t="shared" si="55"/>
        <v>0</v>
      </c>
      <c r="AI58" s="394">
        <f t="shared" si="55"/>
        <v>7.3829999999999998E-3</v>
      </c>
      <c r="AJ58" s="394">
        <f t="shared" si="55"/>
        <v>2.35934E-2</v>
      </c>
      <c r="AK58" s="394">
        <f t="shared" si="55"/>
        <v>0</v>
      </c>
      <c r="AL58" s="394">
        <f t="shared" si="55"/>
        <v>1.8825787499999996E-2</v>
      </c>
      <c r="AM58" s="394">
        <f t="shared" si="55"/>
        <v>1.9923749999999997E-2</v>
      </c>
      <c r="AN58" s="394">
        <f t="shared" si="55"/>
        <v>4.1236124999999998E-2</v>
      </c>
      <c r="AO58" s="394">
        <f t="shared" si="55"/>
        <v>3.4450150758333332E-2</v>
      </c>
      <c r="AP58" s="394">
        <f t="shared" si="55"/>
        <v>0.13890151374999998</v>
      </c>
      <c r="AQ58" s="394">
        <f t="shared" si="57"/>
        <v>0</v>
      </c>
      <c r="AR58" s="394">
        <f t="shared" si="57"/>
        <v>3.5469846749999999E-2</v>
      </c>
      <c r="AS58" s="394">
        <f t="shared" si="57"/>
        <v>1.7646749999999999E-2</v>
      </c>
      <c r="AT58" s="394">
        <f t="shared" si="57"/>
        <v>1.8282184895833335E-2</v>
      </c>
      <c r="AU58" s="394">
        <f t="shared" si="57"/>
        <v>3.684066208333333E-2</v>
      </c>
      <c r="AV58" s="394">
        <f t="shared" si="57"/>
        <v>4.50179E-2</v>
      </c>
      <c r="AW58" s="394">
        <f t="shared" si="57"/>
        <v>4.4098277583333331E-2</v>
      </c>
      <c r="AX58" s="394">
        <f t="shared" si="53"/>
        <v>0.14040500732142852</v>
      </c>
      <c r="AY58" s="394">
        <f t="shared" si="53"/>
        <v>6.0104979999999995E-2</v>
      </c>
      <c r="AZ58" s="394">
        <f t="shared" si="48"/>
        <v>5.8454499999999993E-2</v>
      </c>
      <c r="BA58" s="394">
        <f t="shared" si="48"/>
        <v>0.10963164666666667</v>
      </c>
      <c r="BB58" s="394">
        <f t="shared" si="48"/>
        <v>0.3295575435264001</v>
      </c>
      <c r="BC58" s="394">
        <f t="shared" si="48"/>
        <v>0.12060973285714284</v>
      </c>
      <c r="BD58" s="394">
        <f t="shared" si="48"/>
        <v>0.5416557163315201</v>
      </c>
      <c r="BE58" s="394">
        <f t="shared" si="49"/>
        <v>2.0098363124999997E-2</v>
      </c>
      <c r="BF58" s="394">
        <f t="shared" si="49"/>
        <v>0</v>
      </c>
      <c r="BG58" s="394">
        <f t="shared" si="49"/>
        <v>5.5570432692307672E-2</v>
      </c>
      <c r="BH58" s="394">
        <f t="shared" si="49"/>
        <v>8.2535097979166652E-2</v>
      </c>
      <c r="BI58" s="394">
        <f t="shared" si="49"/>
        <v>0</v>
      </c>
      <c r="BJ58" s="394">
        <f t="shared" si="49"/>
        <v>0</v>
      </c>
      <c r="BK58" s="394">
        <f t="shared" si="54"/>
        <v>4.0708754166666659E-2</v>
      </c>
      <c r="BL58" s="394">
        <f t="shared" si="54"/>
        <v>3.220416576E-2</v>
      </c>
      <c r="BM58" s="394">
        <f t="shared" si="54"/>
        <v>0.12828249999999999</v>
      </c>
      <c r="BN58" s="394">
        <f t="shared" si="54"/>
        <v>0.27375749999999999</v>
      </c>
      <c r="BO58" s="394">
        <f t="shared" si="54"/>
        <v>8.0074499999999993E-2</v>
      </c>
      <c r="BP58" s="394">
        <f t="shared" si="54"/>
        <v>9.4927947916666658E-2</v>
      </c>
      <c r="BQ58" s="394">
        <f t="shared" si="56"/>
        <v>0.12250854166666666</v>
      </c>
      <c r="BR58" s="394">
        <f t="shared" si="56"/>
        <v>0.10402546288749999</v>
      </c>
      <c r="BS58" s="394">
        <f t="shared" si="56"/>
        <v>1.2937499999999999E-2</v>
      </c>
      <c r="BT58" s="394">
        <f t="shared" si="56"/>
        <v>7.0977999999999996E-3</v>
      </c>
      <c r="BU58" s="394">
        <f t="shared" si="56"/>
        <v>3.7260000000000001E-3</v>
      </c>
      <c r="BV58" s="394">
        <f t="shared" si="56"/>
        <v>0.11546257969645436</v>
      </c>
      <c r="BW58" s="394">
        <f t="shared" si="56"/>
        <v>5.0904063216335407E-2</v>
      </c>
      <c r="BX58" s="394">
        <f t="shared" si="56"/>
        <v>1.7861232808330268E-2</v>
      </c>
      <c r="BY58" s="394">
        <f t="shared" si="56"/>
        <v>6.6853413834725844E-2</v>
      </c>
      <c r="BZ58" s="394">
        <f t="shared" si="56"/>
        <v>1.9626493576421676E-2</v>
      </c>
      <c r="CA58" s="395">
        <f t="shared" si="29"/>
        <v>4.8962326913611456</v>
      </c>
      <c r="CB58" s="396">
        <f t="shared" si="51"/>
        <v>0.22999999999999998</v>
      </c>
      <c r="CC58" s="396">
        <f t="shared" si="30"/>
        <v>0.48962326913611459</v>
      </c>
      <c r="CD58" s="396">
        <f t="shared" si="31"/>
        <v>0.22083333333333335</v>
      </c>
      <c r="CE58" s="397">
        <f t="shared" si="32"/>
        <v>4.1857760888916982</v>
      </c>
      <c r="CF58" s="396">
        <f>'Other Income'!$B$23/12</f>
        <v>1.2652049948999999</v>
      </c>
      <c r="CG58" s="398">
        <f t="shared" si="33"/>
        <v>5.6809810837916981</v>
      </c>
      <c r="CH58" s="395">
        <f t="shared" si="34"/>
        <v>4.6255249082288783</v>
      </c>
      <c r="CI58" s="396">
        <f t="shared" si="35"/>
        <v>0.22999999999999998</v>
      </c>
      <c r="CJ58" s="396">
        <f t="shared" si="36"/>
        <v>0.46255249082288785</v>
      </c>
      <c r="CK58" s="396">
        <f t="shared" si="37"/>
        <v>0.22083333333333335</v>
      </c>
      <c r="CL58" s="397">
        <f t="shared" si="38"/>
        <v>3.9421390840726573</v>
      </c>
      <c r="CM58" s="399">
        <f t="shared" si="39"/>
        <v>5.4373440789726573</v>
      </c>
    </row>
    <row r="59" spans="2:91" s="159" customFormat="1" x14ac:dyDescent="0.25">
      <c r="B59" s="257">
        <f t="shared" si="40"/>
        <v>39</v>
      </c>
      <c r="C59" s="255">
        <f t="shared" si="41"/>
        <v>46477</v>
      </c>
      <c r="D59" s="214">
        <f t="shared" si="42"/>
        <v>0.46888359297024007</v>
      </c>
      <c r="E59" s="214">
        <f t="shared" si="42"/>
        <v>0.1896365856583333</v>
      </c>
      <c r="F59" s="214">
        <f t="shared" si="42"/>
        <v>0.16101807799999998</v>
      </c>
      <c r="G59" s="214">
        <f t="shared" si="42"/>
        <v>1.0890000000000002E-2</v>
      </c>
      <c r="H59" s="394">
        <f t="shared" si="43"/>
        <v>2.1786534374999996E-2</v>
      </c>
      <c r="I59" s="394">
        <f t="shared" si="43"/>
        <v>3.7307063749999994E-2</v>
      </c>
      <c r="J59" s="394">
        <f t="shared" si="43"/>
        <v>5.0378624999999996E-2</v>
      </c>
      <c r="K59" s="394">
        <f t="shared" si="43"/>
        <v>5.2149624999999998E-2</v>
      </c>
      <c r="L59" s="394">
        <f t="shared" si="52"/>
        <v>2.8569636874999992E-2</v>
      </c>
      <c r="M59" s="394">
        <f t="shared" si="52"/>
        <v>3.364109374999999E-2</v>
      </c>
      <c r="N59" s="394">
        <f t="shared" si="52"/>
        <v>2.8516408531312491E-2</v>
      </c>
      <c r="O59" s="394">
        <f t="shared" si="52"/>
        <v>2.6464374999999998E-2</v>
      </c>
      <c r="P59" s="394">
        <f t="shared" si="44"/>
        <v>1.9749333333333334E-2</v>
      </c>
      <c r="Q59" s="394">
        <f t="shared" si="44"/>
        <v>0</v>
      </c>
      <c r="R59" s="394">
        <f t="shared" si="44"/>
        <v>5.3684859666666654E-2</v>
      </c>
      <c r="S59" s="394">
        <f t="shared" si="44"/>
        <v>7.5990849999999999E-2</v>
      </c>
      <c r="T59" s="394">
        <f t="shared" si="45"/>
        <v>0</v>
      </c>
      <c r="U59" s="394">
        <f t="shared" si="45"/>
        <v>0</v>
      </c>
      <c r="V59" s="394">
        <f t="shared" si="45"/>
        <v>1.9193442499999998E-2</v>
      </c>
      <c r="W59" s="394">
        <f t="shared" si="45"/>
        <v>1.6222666666666666E-2</v>
      </c>
      <c r="X59" s="394">
        <f t="shared" si="45"/>
        <v>1.7868077083333333E-2</v>
      </c>
      <c r="Y59" s="394">
        <f t="shared" si="46"/>
        <v>1.2527333333333335E-2</v>
      </c>
      <c r="Z59" s="394">
        <f t="shared" si="46"/>
        <v>2.9962339583333334E-2</v>
      </c>
      <c r="AA59" s="394">
        <f t="shared" si="46"/>
        <v>2.5874999999999999E-2</v>
      </c>
      <c r="AB59" s="394">
        <f t="shared" si="46"/>
        <v>2.4808949999999996E-2</v>
      </c>
      <c r="AC59" s="394">
        <f t="shared" si="46"/>
        <v>1.7201096249999999E-2</v>
      </c>
      <c r="AD59" s="394">
        <f t="shared" si="46"/>
        <v>9.56498125E-3</v>
      </c>
      <c r="AE59" s="394">
        <f t="shared" si="55"/>
        <v>0</v>
      </c>
      <c r="AF59" s="394">
        <f t="shared" si="55"/>
        <v>0.16147690997760006</v>
      </c>
      <c r="AG59" s="394">
        <f t="shared" si="55"/>
        <v>0.20658714310000001</v>
      </c>
      <c r="AH59" s="394">
        <f t="shared" si="55"/>
        <v>0</v>
      </c>
      <c r="AI59" s="394">
        <f t="shared" si="55"/>
        <v>7.3829999999999998E-3</v>
      </c>
      <c r="AJ59" s="394">
        <f t="shared" si="55"/>
        <v>2.35934E-2</v>
      </c>
      <c r="AK59" s="394">
        <f t="shared" si="55"/>
        <v>0</v>
      </c>
      <c r="AL59" s="394">
        <f t="shared" si="55"/>
        <v>1.8825787499999996E-2</v>
      </c>
      <c r="AM59" s="394">
        <f t="shared" si="55"/>
        <v>1.9923749999999997E-2</v>
      </c>
      <c r="AN59" s="394">
        <f t="shared" si="55"/>
        <v>4.1236124999999998E-2</v>
      </c>
      <c r="AO59" s="394">
        <f t="shared" si="55"/>
        <v>3.4450150758333332E-2</v>
      </c>
      <c r="AP59" s="394">
        <f t="shared" si="55"/>
        <v>0.13890151374999998</v>
      </c>
      <c r="AQ59" s="394">
        <f t="shared" si="57"/>
        <v>0</v>
      </c>
      <c r="AR59" s="394">
        <f t="shared" si="57"/>
        <v>3.5469846749999999E-2</v>
      </c>
      <c r="AS59" s="394">
        <f t="shared" si="57"/>
        <v>1.7646749999999999E-2</v>
      </c>
      <c r="AT59" s="394">
        <f t="shared" si="57"/>
        <v>1.8282184895833335E-2</v>
      </c>
      <c r="AU59" s="394">
        <f t="shared" si="57"/>
        <v>3.684066208333333E-2</v>
      </c>
      <c r="AV59" s="394">
        <f t="shared" si="57"/>
        <v>4.50179E-2</v>
      </c>
      <c r="AW59" s="394">
        <f t="shared" si="57"/>
        <v>4.4098277583333331E-2</v>
      </c>
      <c r="AX59" s="394">
        <f t="shared" si="53"/>
        <v>0.14040500732142852</v>
      </c>
      <c r="AY59" s="394">
        <f t="shared" si="53"/>
        <v>6.0104979999999995E-2</v>
      </c>
      <c r="AZ59" s="394">
        <f t="shared" si="48"/>
        <v>5.8454499999999993E-2</v>
      </c>
      <c r="BA59" s="394">
        <f t="shared" si="48"/>
        <v>0.10963164666666667</v>
      </c>
      <c r="BB59" s="394">
        <f t="shared" si="48"/>
        <v>0.3295575435264001</v>
      </c>
      <c r="BC59" s="394">
        <f t="shared" si="48"/>
        <v>0.12060973285714284</v>
      </c>
      <c r="BD59" s="394">
        <f t="shared" si="48"/>
        <v>0.5416557163315201</v>
      </c>
      <c r="BE59" s="394">
        <f t="shared" si="49"/>
        <v>2.0098363124999997E-2</v>
      </c>
      <c r="BF59" s="394">
        <f t="shared" si="49"/>
        <v>0</v>
      </c>
      <c r="BG59" s="394">
        <f t="shared" si="49"/>
        <v>5.5570432692307672E-2</v>
      </c>
      <c r="BH59" s="394">
        <f t="shared" si="49"/>
        <v>8.2535097979166652E-2</v>
      </c>
      <c r="BI59" s="394">
        <f t="shared" si="49"/>
        <v>0</v>
      </c>
      <c r="BJ59" s="394">
        <f t="shared" si="49"/>
        <v>0</v>
      </c>
      <c r="BK59" s="394">
        <f t="shared" si="54"/>
        <v>4.0708754166666659E-2</v>
      </c>
      <c r="BL59" s="394">
        <f t="shared" si="54"/>
        <v>3.220416576E-2</v>
      </c>
      <c r="BM59" s="394">
        <f t="shared" si="54"/>
        <v>0.12828249999999999</v>
      </c>
      <c r="BN59" s="394">
        <f t="shared" si="54"/>
        <v>0.27375749999999999</v>
      </c>
      <c r="BO59" s="394">
        <f t="shared" si="54"/>
        <v>8.0074499999999993E-2</v>
      </c>
      <c r="BP59" s="394">
        <f t="shared" si="54"/>
        <v>9.4927947916666658E-2</v>
      </c>
      <c r="BQ59" s="394">
        <f t="shared" si="56"/>
        <v>0.12250854166666666</v>
      </c>
      <c r="BR59" s="394">
        <f t="shared" si="56"/>
        <v>0.10402546288749999</v>
      </c>
      <c r="BS59" s="394">
        <f t="shared" si="56"/>
        <v>1.2937499999999999E-2</v>
      </c>
      <c r="BT59" s="394">
        <f t="shared" si="56"/>
        <v>7.0977999999999996E-3</v>
      </c>
      <c r="BU59" s="394">
        <f t="shared" si="56"/>
        <v>3.7260000000000001E-3</v>
      </c>
      <c r="BV59" s="394">
        <f t="shared" si="56"/>
        <v>0.11546257969645436</v>
      </c>
      <c r="BW59" s="394">
        <f t="shared" si="56"/>
        <v>5.0904063216335407E-2</v>
      </c>
      <c r="BX59" s="394">
        <f t="shared" si="56"/>
        <v>1.7861232808330268E-2</v>
      </c>
      <c r="BY59" s="394">
        <f t="shared" si="56"/>
        <v>6.6853413834725844E-2</v>
      </c>
      <c r="BZ59" s="394">
        <f t="shared" si="56"/>
        <v>1.9626493576421676E-2</v>
      </c>
      <c r="CA59" s="395">
        <f t="shared" si="29"/>
        <v>4.9712054260043859</v>
      </c>
      <c r="CB59" s="396">
        <f t="shared" si="51"/>
        <v>0.22999999999999998</v>
      </c>
      <c r="CC59" s="396">
        <f t="shared" si="30"/>
        <v>0.49712054260043859</v>
      </c>
      <c r="CD59" s="396">
        <f t="shared" si="31"/>
        <v>0.22083333333333335</v>
      </c>
      <c r="CE59" s="397">
        <f t="shared" si="32"/>
        <v>4.2532515500706136</v>
      </c>
      <c r="CF59" s="396">
        <f>'Other Income'!$B$23/12</f>
        <v>1.2652049948999999</v>
      </c>
      <c r="CG59" s="398">
        <f t="shared" si="33"/>
        <v>5.7484565449706135</v>
      </c>
      <c r="CH59" s="395">
        <f t="shared" si="34"/>
        <v>4.7004976428721186</v>
      </c>
      <c r="CI59" s="396">
        <f t="shared" si="35"/>
        <v>0.22999999999999998</v>
      </c>
      <c r="CJ59" s="396">
        <f t="shared" si="36"/>
        <v>0.4700497642872119</v>
      </c>
      <c r="CK59" s="396">
        <f t="shared" si="37"/>
        <v>0.22083333333333335</v>
      </c>
      <c r="CL59" s="397">
        <f t="shared" si="38"/>
        <v>4.0096145452515737</v>
      </c>
      <c r="CM59" s="399">
        <f t="shared" si="39"/>
        <v>5.5048195401515745</v>
      </c>
    </row>
    <row r="60" spans="2:91" s="159" customFormat="1" x14ac:dyDescent="0.25">
      <c r="B60" s="257">
        <f t="shared" si="40"/>
        <v>40</v>
      </c>
      <c r="C60" s="255">
        <f t="shared" si="41"/>
        <v>46507</v>
      </c>
      <c r="D60" s="214">
        <f t="shared" si="42"/>
        <v>0.46888359297024007</v>
      </c>
      <c r="E60" s="214">
        <f t="shared" si="42"/>
        <v>0.1896365856583333</v>
      </c>
      <c r="F60" s="214">
        <f t="shared" si="42"/>
        <v>0.16101807799999998</v>
      </c>
      <c r="G60" s="214">
        <f t="shared" si="42"/>
        <v>1.0890000000000002E-2</v>
      </c>
      <c r="H60" s="394">
        <f t="shared" si="43"/>
        <v>2.1786534374999996E-2</v>
      </c>
      <c r="I60" s="394">
        <f t="shared" si="43"/>
        <v>3.7307063749999994E-2</v>
      </c>
      <c r="J60" s="394">
        <f t="shared" si="43"/>
        <v>5.0378624999999996E-2</v>
      </c>
      <c r="K60" s="394">
        <f t="shared" si="43"/>
        <v>5.2149624999999998E-2</v>
      </c>
      <c r="L60" s="394">
        <f t="shared" si="52"/>
        <v>2.8569636874999992E-2</v>
      </c>
      <c r="M60" s="394">
        <f t="shared" si="52"/>
        <v>3.364109374999999E-2</v>
      </c>
      <c r="N60" s="394">
        <f t="shared" si="52"/>
        <v>2.8516408531312491E-2</v>
      </c>
      <c r="O60" s="394">
        <f t="shared" si="52"/>
        <v>2.6464374999999998E-2</v>
      </c>
      <c r="P60" s="394">
        <f t="shared" si="44"/>
        <v>1.9749333333333334E-2</v>
      </c>
      <c r="Q60" s="394">
        <f t="shared" si="44"/>
        <v>0</v>
      </c>
      <c r="R60" s="394">
        <f t="shared" si="44"/>
        <v>5.3684859666666654E-2</v>
      </c>
      <c r="S60" s="394">
        <f t="shared" si="44"/>
        <v>7.5990849999999999E-2</v>
      </c>
      <c r="T60" s="394">
        <f t="shared" si="45"/>
        <v>0</v>
      </c>
      <c r="U60" s="394">
        <f t="shared" si="45"/>
        <v>0</v>
      </c>
      <c r="V60" s="394">
        <f t="shared" si="45"/>
        <v>1.9193442499999998E-2</v>
      </c>
      <c r="W60" s="394">
        <f t="shared" si="45"/>
        <v>1.8656066666666665E-2</v>
      </c>
      <c r="X60" s="394">
        <f t="shared" si="45"/>
        <v>2.0548288645833333E-2</v>
      </c>
      <c r="Y60" s="394">
        <f t="shared" si="46"/>
        <v>1.2527333333333335E-2</v>
      </c>
      <c r="Z60" s="394">
        <f t="shared" si="46"/>
        <v>2.9962339583333334E-2</v>
      </c>
      <c r="AA60" s="394">
        <f t="shared" si="46"/>
        <v>2.5874999999999999E-2</v>
      </c>
      <c r="AB60" s="394">
        <f t="shared" si="46"/>
        <v>2.4808949999999996E-2</v>
      </c>
      <c r="AC60" s="394">
        <f t="shared" si="46"/>
        <v>1.7201096249999999E-2</v>
      </c>
      <c r="AD60" s="394">
        <f t="shared" si="46"/>
        <v>9.56498125E-3</v>
      </c>
      <c r="AE60" s="394">
        <f t="shared" si="55"/>
        <v>0</v>
      </c>
      <c r="AF60" s="394">
        <f t="shared" si="55"/>
        <v>0.16147690997760006</v>
      </c>
      <c r="AG60" s="394">
        <f t="shared" si="55"/>
        <v>0.20658714310000001</v>
      </c>
      <c r="AH60" s="394">
        <f t="shared" si="55"/>
        <v>0</v>
      </c>
      <c r="AI60" s="394">
        <f t="shared" si="55"/>
        <v>7.3829999999999998E-3</v>
      </c>
      <c r="AJ60" s="394">
        <f t="shared" si="55"/>
        <v>2.35934E-2</v>
      </c>
      <c r="AK60" s="394">
        <f t="shared" si="55"/>
        <v>0</v>
      </c>
      <c r="AL60" s="394">
        <f t="shared" si="55"/>
        <v>1.8825787499999996E-2</v>
      </c>
      <c r="AM60" s="394">
        <f t="shared" si="55"/>
        <v>1.9923749999999997E-2</v>
      </c>
      <c r="AN60" s="394">
        <f t="shared" si="55"/>
        <v>4.1236124999999998E-2</v>
      </c>
      <c r="AO60" s="394">
        <f t="shared" si="55"/>
        <v>3.4450150758333332E-2</v>
      </c>
      <c r="AP60" s="394">
        <f t="shared" si="55"/>
        <v>0.13890151374999998</v>
      </c>
      <c r="AQ60" s="394">
        <f t="shared" si="57"/>
        <v>0</v>
      </c>
      <c r="AR60" s="394">
        <f t="shared" si="57"/>
        <v>3.5469846749999999E-2</v>
      </c>
      <c r="AS60" s="394">
        <f t="shared" si="57"/>
        <v>1.7646749999999999E-2</v>
      </c>
      <c r="AT60" s="394">
        <f t="shared" si="57"/>
        <v>1.8282184895833335E-2</v>
      </c>
      <c r="AU60" s="394">
        <f t="shared" si="57"/>
        <v>3.684066208333333E-2</v>
      </c>
      <c r="AV60" s="394">
        <f t="shared" si="57"/>
        <v>4.50179E-2</v>
      </c>
      <c r="AW60" s="394">
        <f t="shared" si="57"/>
        <v>4.4098277583333331E-2</v>
      </c>
      <c r="AX60" s="394">
        <f t="shared" si="53"/>
        <v>0.14040500732142852</v>
      </c>
      <c r="AY60" s="394">
        <f t="shared" si="53"/>
        <v>6.0104979999999995E-2</v>
      </c>
      <c r="AZ60" s="394">
        <f t="shared" si="48"/>
        <v>5.8454499999999993E-2</v>
      </c>
      <c r="BA60" s="394">
        <f t="shared" si="48"/>
        <v>0.10963164666666667</v>
      </c>
      <c r="BB60" s="394">
        <f t="shared" si="48"/>
        <v>0.3295575435264001</v>
      </c>
      <c r="BC60" s="394">
        <f t="shared" si="48"/>
        <v>0.12060973285714284</v>
      </c>
      <c r="BD60" s="394">
        <f t="shared" si="48"/>
        <v>0.5416557163315201</v>
      </c>
      <c r="BE60" s="394">
        <f t="shared" si="49"/>
        <v>2.0098363124999997E-2</v>
      </c>
      <c r="BF60" s="394">
        <f t="shared" si="49"/>
        <v>0</v>
      </c>
      <c r="BG60" s="394">
        <f t="shared" si="49"/>
        <v>5.5570432692307672E-2</v>
      </c>
      <c r="BH60" s="394">
        <f t="shared" si="49"/>
        <v>8.2535097979166652E-2</v>
      </c>
      <c r="BI60" s="394">
        <f t="shared" si="49"/>
        <v>0</v>
      </c>
      <c r="BJ60" s="394">
        <f t="shared" si="49"/>
        <v>0</v>
      </c>
      <c r="BK60" s="394">
        <f t="shared" si="54"/>
        <v>4.0708754166666659E-2</v>
      </c>
      <c r="BL60" s="394">
        <f t="shared" si="54"/>
        <v>3.7034790623999995E-2</v>
      </c>
      <c r="BM60" s="394">
        <f t="shared" si="54"/>
        <v>0.12828249999999999</v>
      </c>
      <c r="BN60" s="394">
        <f t="shared" si="54"/>
        <v>0.27375749999999999</v>
      </c>
      <c r="BO60" s="394">
        <f t="shared" si="54"/>
        <v>8.0074499999999993E-2</v>
      </c>
      <c r="BP60" s="394">
        <f t="shared" si="54"/>
        <v>0.10916714010416664</v>
      </c>
      <c r="BQ60" s="394">
        <f t="shared" si="56"/>
        <v>0.12250854166666666</v>
      </c>
      <c r="BR60" s="394">
        <f t="shared" si="56"/>
        <v>0.10402546288749999</v>
      </c>
      <c r="BS60" s="394">
        <f t="shared" si="56"/>
        <v>1.2937499999999999E-2</v>
      </c>
      <c r="BT60" s="394">
        <f t="shared" si="56"/>
        <v>7.0977999999999996E-3</v>
      </c>
      <c r="BU60" s="394">
        <f t="shared" si="56"/>
        <v>3.7260000000000001E-3</v>
      </c>
      <c r="BV60" s="394">
        <f t="shared" si="56"/>
        <v>0.11546257969645436</v>
      </c>
      <c r="BW60" s="394">
        <f t="shared" si="56"/>
        <v>5.0904063216335407E-2</v>
      </c>
      <c r="BX60" s="394">
        <f t="shared" si="56"/>
        <v>1.7861232808330268E-2</v>
      </c>
      <c r="BY60" s="394">
        <f t="shared" si="56"/>
        <v>6.6853413834725844E-2</v>
      </c>
      <c r="BZ60" s="394">
        <f t="shared" si="56"/>
        <v>1.9626493576421676E-2</v>
      </c>
      <c r="CA60" s="395">
        <f t="shared" si="29"/>
        <v>4.995388854618386</v>
      </c>
      <c r="CB60" s="396">
        <f t="shared" si="51"/>
        <v>0.22999999999999998</v>
      </c>
      <c r="CC60" s="396">
        <f t="shared" si="30"/>
        <v>0.49953888546183861</v>
      </c>
      <c r="CD60" s="396">
        <f t="shared" si="31"/>
        <v>0.22083333333333335</v>
      </c>
      <c r="CE60" s="397">
        <f t="shared" si="32"/>
        <v>4.2750166358232145</v>
      </c>
      <c r="CF60" s="396">
        <f>'Other Income'!$B$23/12</f>
        <v>1.2652049948999999</v>
      </c>
      <c r="CG60" s="398">
        <f t="shared" si="33"/>
        <v>5.7702216307232153</v>
      </c>
      <c r="CH60" s="395">
        <f t="shared" si="34"/>
        <v>4.7246810714861187</v>
      </c>
      <c r="CI60" s="396">
        <f t="shared" si="35"/>
        <v>0.22999999999999998</v>
      </c>
      <c r="CJ60" s="396">
        <f t="shared" si="36"/>
        <v>0.47246810714861187</v>
      </c>
      <c r="CK60" s="396">
        <f t="shared" si="37"/>
        <v>0.22083333333333335</v>
      </c>
      <c r="CL60" s="397">
        <f t="shared" si="38"/>
        <v>4.0313796310041736</v>
      </c>
      <c r="CM60" s="399">
        <f t="shared" si="39"/>
        <v>5.5265846259041744</v>
      </c>
    </row>
    <row r="61" spans="2:91" s="159" customFormat="1" x14ac:dyDescent="0.25">
      <c r="B61" s="257">
        <f t="shared" si="40"/>
        <v>41</v>
      </c>
      <c r="C61" s="255">
        <f t="shared" si="41"/>
        <v>46538</v>
      </c>
      <c r="D61" s="214">
        <f t="shared" si="42"/>
        <v>0.46888359297024007</v>
      </c>
      <c r="E61" s="214">
        <f t="shared" si="42"/>
        <v>0.1896365856583333</v>
      </c>
      <c r="F61" s="214">
        <f t="shared" si="42"/>
        <v>0.16101807799999998</v>
      </c>
      <c r="G61" s="214">
        <f t="shared" si="42"/>
        <v>1.0890000000000002E-2</v>
      </c>
      <c r="H61" s="394">
        <f t="shared" si="43"/>
        <v>2.1786534374999996E-2</v>
      </c>
      <c r="I61" s="394">
        <f t="shared" si="43"/>
        <v>3.7307063749999994E-2</v>
      </c>
      <c r="J61" s="394">
        <f t="shared" si="43"/>
        <v>5.0378624999999996E-2</v>
      </c>
      <c r="K61" s="394">
        <f t="shared" si="43"/>
        <v>5.2149624999999998E-2</v>
      </c>
      <c r="L61" s="394">
        <f t="shared" si="52"/>
        <v>2.8569636874999992E-2</v>
      </c>
      <c r="M61" s="394">
        <f t="shared" si="52"/>
        <v>3.364109374999999E-2</v>
      </c>
      <c r="N61" s="394">
        <f t="shared" si="52"/>
        <v>2.8516408531312491E-2</v>
      </c>
      <c r="O61" s="394">
        <f t="shared" si="52"/>
        <v>2.6464374999999998E-2</v>
      </c>
      <c r="P61" s="394">
        <f t="shared" si="44"/>
        <v>1.9749333333333334E-2</v>
      </c>
      <c r="Q61" s="394">
        <f t="shared" si="44"/>
        <v>0</v>
      </c>
      <c r="R61" s="394">
        <f t="shared" si="44"/>
        <v>5.3684859666666654E-2</v>
      </c>
      <c r="S61" s="394">
        <f t="shared" si="44"/>
        <v>7.5990849999999999E-2</v>
      </c>
      <c r="T61" s="394">
        <f t="shared" si="45"/>
        <v>0</v>
      </c>
      <c r="U61" s="394">
        <f t="shared" si="45"/>
        <v>0</v>
      </c>
      <c r="V61" s="394">
        <f t="shared" si="45"/>
        <v>1.9193442499999998E-2</v>
      </c>
      <c r="W61" s="394">
        <f t="shared" si="45"/>
        <v>1.8656066666666665E-2</v>
      </c>
      <c r="X61" s="394">
        <f t="shared" si="45"/>
        <v>2.0548288645833333E-2</v>
      </c>
      <c r="Y61" s="394">
        <f t="shared" si="46"/>
        <v>1.2527333333333335E-2</v>
      </c>
      <c r="Z61" s="394">
        <f t="shared" si="46"/>
        <v>2.9962339583333334E-2</v>
      </c>
      <c r="AA61" s="394">
        <f t="shared" si="46"/>
        <v>2.5874999999999999E-2</v>
      </c>
      <c r="AB61" s="394">
        <f t="shared" si="46"/>
        <v>2.4808949999999996E-2</v>
      </c>
      <c r="AC61" s="394">
        <f t="shared" si="46"/>
        <v>1.7201096249999999E-2</v>
      </c>
      <c r="AD61" s="394">
        <f t="shared" si="46"/>
        <v>9.56498125E-3</v>
      </c>
      <c r="AE61" s="394">
        <f t="shared" si="55"/>
        <v>0</v>
      </c>
      <c r="AF61" s="394">
        <f t="shared" si="55"/>
        <v>0.16147690997760006</v>
      </c>
      <c r="AG61" s="394">
        <f t="shared" si="55"/>
        <v>0.20658714310000001</v>
      </c>
      <c r="AH61" s="394">
        <f t="shared" si="55"/>
        <v>0</v>
      </c>
      <c r="AI61" s="394">
        <f t="shared" si="55"/>
        <v>7.3829999999999998E-3</v>
      </c>
      <c r="AJ61" s="394">
        <f t="shared" si="55"/>
        <v>2.35934E-2</v>
      </c>
      <c r="AK61" s="394">
        <f t="shared" si="55"/>
        <v>0</v>
      </c>
      <c r="AL61" s="394">
        <f t="shared" si="55"/>
        <v>1.8825787499999996E-2</v>
      </c>
      <c r="AM61" s="394">
        <f t="shared" si="55"/>
        <v>1.9923749999999997E-2</v>
      </c>
      <c r="AN61" s="394">
        <f t="shared" si="55"/>
        <v>4.1236124999999998E-2</v>
      </c>
      <c r="AO61" s="394">
        <f t="shared" si="55"/>
        <v>3.4450150758333332E-2</v>
      </c>
      <c r="AP61" s="394">
        <f t="shared" si="55"/>
        <v>0.13890151374999998</v>
      </c>
      <c r="AQ61" s="394">
        <f t="shared" si="57"/>
        <v>0</v>
      </c>
      <c r="AR61" s="394">
        <f t="shared" si="57"/>
        <v>3.5469846749999999E-2</v>
      </c>
      <c r="AS61" s="394">
        <f t="shared" si="57"/>
        <v>1.7646749999999999E-2</v>
      </c>
      <c r="AT61" s="394">
        <f t="shared" si="57"/>
        <v>1.8282184895833335E-2</v>
      </c>
      <c r="AU61" s="394">
        <f t="shared" si="57"/>
        <v>3.684066208333333E-2</v>
      </c>
      <c r="AV61" s="394">
        <f t="shared" si="57"/>
        <v>4.50179E-2</v>
      </c>
      <c r="AW61" s="394">
        <f t="shared" si="57"/>
        <v>4.4098277583333331E-2</v>
      </c>
      <c r="AX61" s="394">
        <f t="shared" si="53"/>
        <v>0.14040500732142852</v>
      </c>
      <c r="AY61" s="394">
        <f t="shared" si="53"/>
        <v>6.0104979999999995E-2</v>
      </c>
      <c r="AZ61" s="394">
        <f t="shared" si="48"/>
        <v>6.7222674999999982E-2</v>
      </c>
      <c r="BA61" s="394">
        <f t="shared" si="48"/>
        <v>0.10963164666666667</v>
      </c>
      <c r="BB61" s="394">
        <f t="shared" si="48"/>
        <v>0.3295575435264001</v>
      </c>
      <c r="BC61" s="394">
        <f t="shared" si="48"/>
        <v>0.12060973285714284</v>
      </c>
      <c r="BD61" s="394">
        <f t="shared" si="48"/>
        <v>0.5416557163315201</v>
      </c>
      <c r="BE61" s="394">
        <f t="shared" si="49"/>
        <v>2.0098363124999997E-2</v>
      </c>
      <c r="BF61" s="394">
        <f t="shared" si="49"/>
        <v>0</v>
      </c>
      <c r="BG61" s="394">
        <f t="shared" si="49"/>
        <v>5.5570432692307672E-2</v>
      </c>
      <c r="BH61" s="394">
        <f t="shared" si="49"/>
        <v>8.2535097979166652E-2</v>
      </c>
      <c r="BI61" s="394">
        <f t="shared" si="49"/>
        <v>0</v>
      </c>
      <c r="BJ61" s="394">
        <f t="shared" si="49"/>
        <v>0</v>
      </c>
      <c r="BK61" s="394">
        <f t="shared" si="54"/>
        <v>4.0708754166666659E-2</v>
      </c>
      <c r="BL61" s="394">
        <f t="shared" si="54"/>
        <v>3.7034790623999995E-2</v>
      </c>
      <c r="BM61" s="394">
        <f t="shared" si="54"/>
        <v>0.12828249999999999</v>
      </c>
      <c r="BN61" s="394">
        <f t="shared" si="54"/>
        <v>0.27375749999999999</v>
      </c>
      <c r="BO61" s="394">
        <f t="shared" si="54"/>
        <v>8.0074499999999993E-2</v>
      </c>
      <c r="BP61" s="394">
        <f t="shared" si="54"/>
        <v>0.10916714010416664</v>
      </c>
      <c r="BQ61" s="394">
        <f t="shared" si="56"/>
        <v>0.12250854166666666</v>
      </c>
      <c r="BR61" s="394">
        <f t="shared" si="56"/>
        <v>0.10402546288749999</v>
      </c>
      <c r="BS61" s="394">
        <f t="shared" si="56"/>
        <v>1.2937499999999999E-2</v>
      </c>
      <c r="BT61" s="394">
        <f t="shared" si="56"/>
        <v>7.0977999999999996E-3</v>
      </c>
      <c r="BU61" s="394">
        <f t="shared" si="56"/>
        <v>3.7260000000000001E-3</v>
      </c>
      <c r="BV61" s="394">
        <f t="shared" si="56"/>
        <v>0.11546257969645436</v>
      </c>
      <c r="BW61" s="394">
        <f t="shared" si="56"/>
        <v>5.0904063216335407E-2</v>
      </c>
      <c r="BX61" s="394">
        <f t="shared" si="56"/>
        <v>1.7861232808330268E-2</v>
      </c>
      <c r="BY61" s="394">
        <f t="shared" si="56"/>
        <v>6.6853413834725844E-2</v>
      </c>
      <c r="BZ61" s="394">
        <f t="shared" si="56"/>
        <v>1.9626493576421676E-2</v>
      </c>
      <c r="CA61" s="395">
        <f t="shared" si="29"/>
        <v>5.0041570296183862</v>
      </c>
      <c r="CB61" s="396">
        <f t="shared" si="51"/>
        <v>0.22999999999999998</v>
      </c>
      <c r="CC61" s="396">
        <f t="shared" si="30"/>
        <v>0.50041570296183868</v>
      </c>
      <c r="CD61" s="396">
        <f t="shared" si="31"/>
        <v>0.22083333333333335</v>
      </c>
      <c r="CE61" s="397">
        <f t="shared" si="32"/>
        <v>4.2829079933232146</v>
      </c>
      <c r="CF61" s="396">
        <f>'Other Income'!$B$23/12</f>
        <v>1.2652049948999999</v>
      </c>
      <c r="CG61" s="398">
        <f t="shared" si="33"/>
        <v>5.7781129882232154</v>
      </c>
      <c r="CH61" s="395">
        <f t="shared" si="34"/>
        <v>4.7334492464861189</v>
      </c>
      <c r="CI61" s="396">
        <f t="shared" si="35"/>
        <v>0.22999999999999998</v>
      </c>
      <c r="CJ61" s="396">
        <f t="shared" si="36"/>
        <v>0.47334492464861189</v>
      </c>
      <c r="CK61" s="396">
        <f t="shared" si="37"/>
        <v>0.22083333333333335</v>
      </c>
      <c r="CL61" s="397">
        <f t="shared" si="38"/>
        <v>4.0392709885041738</v>
      </c>
      <c r="CM61" s="399">
        <f t="shared" si="39"/>
        <v>5.5344759834041746</v>
      </c>
    </row>
    <row r="62" spans="2:91" s="159" customFormat="1" x14ac:dyDescent="0.25">
      <c r="B62" s="257">
        <f t="shared" si="40"/>
        <v>42</v>
      </c>
      <c r="C62" s="255">
        <f t="shared" si="41"/>
        <v>46568</v>
      </c>
      <c r="D62" s="214">
        <f t="shared" si="42"/>
        <v>0.46888359297024007</v>
      </c>
      <c r="E62" s="214">
        <f t="shared" si="42"/>
        <v>0.1896365856583333</v>
      </c>
      <c r="F62" s="214">
        <f t="shared" si="42"/>
        <v>0.16101807799999998</v>
      </c>
      <c r="G62" s="214">
        <f t="shared" si="42"/>
        <v>1.0890000000000002E-2</v>
      </c>
      <c r="H62" s="394">
        <f t="shared" si="43"/>
        <v>2.1786534374999996E-2</v>
      </c>
      <c r="I62" s="394">
        <f t="shared" si="43"/>
        <v>3.7307063749999994E-2</v>
      </c>
      <c r="J62" s="394">
        <f t="shared" si="43"/>
        <v>5.0378624999999996E-2</v>
      </c>
      <c r="K62" s="394">
        <f t="shared" si="43"/>
        <v>5.2149624999999998E-2</v>
      </c>
      <c r="L62" s="394">
        <f t="shared" si="52"/>
        <v>2.8569636874999992E-2</v>
      </c>
      <c r="M62" s="394">
        <f t="shared" si="52"/>
        <v>3.364109374999999E-2</v>
      </c>
      <c r="N62" s="394">
        <f t="shared" si="52"/>
        <v>2.8516408531312491E-2</v>
      </c>
      <c r="O62" s="394">
        <f t="shared" si="52"/>
        <v>2.6464374999999998E-2</v>
      </c>
      <c r="P62" s="394">
        <f t="shared" si="44"/>
        <v>1.9749333333333334E-2</v>
      </c>
      <c r="Q62" s="394">
        <f t="shared" si="44"/>
        <v>0</v>
      </c>
      <c r="R62" s="394">
        <f t="shared" si="44"/>
        <v>5.3684859666666654E-2</v>
      </c>
      <c r="S62" s="394">
        <f t="shared" si="44"/>
        <v>7.5990849999999999E-2</v>
      </c>
      <c r="T62" s="394">
        <f t="shared" si="45"/>
        <v>0</v>
      </c>
      <c r="U62" s="394">
        <f t="shared" si="45"/>
        <v>0</v>
      </c>
      <c r="V62" s="394">
        <f t="shared" si="45"/>
        <v>1.9193442499999998E-2</v>
      </c>
      <c r="W62" s="394">
        <f t="shared" si="45"/>
        <v>1.8656066666666665E-2</v>
      </c>
      <c r="X62" s="394">
        <f t="shared" ref="X62:AN76" si="58">IF(AND(MONTH($C62)-MONTH(X$5)=0,MOD((YEAR(X$5)-YEAR($C62)),3)=0),X61*(1+X$15),X61)</f>
        <v>2.0548288645833333E-2</v>
      </c>
      <c r="Y62" s="394">
        <f t="shared" si="58"/>
        <v>1.2527333333333335E-2</v>
      </c>
      <c r="Z62" s="394">
        <f t="shared" si="58"/>
        <v>2.9962339583333334E-2</v>
      </c>
      <c r="AA62" s="394">
        <f t="shared" si="58"/>
        <v>2.5874999999999999E-2</v>
      </c>
      <c r="AB62" s="394">
        <f t="shared" si="58"/>
        <v>2.4808949999999996E-2</v>
      </c>
      <c r="AC62" s="394">
        <f t="shared" si="58"/>
        <v>1.7201096249999999E-2</v>
      </c>
      <c r="AD62" s="394">
        <f t="shared" si="58"/>
        <v>9.56498125E-3</v>
      </c>
      <c r="AE62" s="394">
        <f t="shared" si="58"/>
        <v>0</v>
      </c>
      <c r="AF62" s="394">
        <f t="shared" si="58"/>
        <v>0.16147690997760006</v>
      </c>
      <c r="AG62" s="394">
        <f t="shared" si="58"/>
        <v>0.20658714310000001</v>
      </c>
      <c r="AH62" s="394">
        <f t="shared" si="58"/>
        <v>0</v>
      </c>
      <c r="AI62" s="394">
        <f t="shared" si="58"/>
        <v>7.3829999999999998E-3</v>
      </c>
      <c r="AJ62" s="394">
        <f t="shared" si="58"/>
        <v>2.35934E-2</v>
      </c>
      <c r="AK62" s="394">
        <f t="shared" si="58"/>
        <v>0</v>
      </c>
      <c r="AL62" s="394">
        <f t="shared" si="58"/>
        <v>1.8825787499999996E-2</v>
      </c>
      <c r="AM62" s="394">
        <f t="shared" si="58"/>
        <v>1.9923749999999997E-2</v>
      </c>
      <c r="AN62" s="394">
        <f t="shared" si="58"/>
        <v>4.1236124999999998E-2</v>
      </c>
      <c r="AO62" s="394">
        <f t="shared" si="55"/>
        <v>3.4450150758333332E-2</v>
      </c>
      <c r="AP62" s="394">
        <f t="shared" si="55"/>
        <v>0.13890151374999998</v>
      </c>
      <c r="AQ62" s="394">
        <f t="shared" si="57"/>
        <v>0</v>
      </c>
      <c r="AR62" s="394">
        <f t="shared" si="57"/>
        <v>3.5469846749999999E-2</v>
      </c>
      <c r="AS62" s="394">
        <f t="shared" si="57"/>
        <v>1.7646749999999999E-2</v>
      </c>
      <c r="AT62" s="394">
        <f t="shared" si="57"/>
        <v>1.8282184895833335E-2</v>
      </c>
      <c r="AU62" s="394">
        <f t="shared" si="57"/>
        <v>3.684066208333333E-2</v>
      </c>
      <c r="AV62" s="394">
        <f t="shared" si="57"/>
        <v>4.50179E-2</v>
      </c>
      <c r="AW62" s="394">
        <f t="shared" si="57"/>
        <v>4.4098277583333331E-2</v>
      </c>
      <c r="AX62" s="394">
        <f t="shared" si="53"/>
        <v>0.14040500732142852</v>
      </c>
      <c r="AY62" s="394">
        <f t="shared" si="53"/>
        <v>6.0104979999999995E-2</v>
      </c>
      <c r="AZ62" s="394">
        <f t="shared" si="48"/>
        <v>6.7222674999999982E-2</v>
      </c>
      <c r="BA62" s="394">
        <f t="shared" si="48"/>
        <v>0.10963164666666667</v>
      </c>
      <c r="BB62" s="394">
        <f t="shared" si="48"/>
        <v>0.3295575435264001</v>
      </c>
      <c r="BC62" s="394">
        <f t="shared" si="48"/>
        <v>0.12060973285714284</v>
      </c>
      <c r="BD62" s="394">
        <f t="shared" si="48"/>
        <v>0.5416557163315201</v>
      </c>
      <c r="BE62" s="394">
        <f t="shared" si="49"/>
        <v>2.0098363124999997E-2</v>
      </c>
      <c r="BF62" s="394">
        <f t="shared" si="49"/>
        <v>0</v>
      </c>
      <c r="BG62" s="394">
        <f t="shared" si="49"/>
        <v>5.5570432692307672E-2</v>
      </c>
      <c r="BH62" s="394">
        <f t="shared" si="49"/>
        <v>8.2535097979166652E-2</v>
      </c>
      <c r="BI62" s="394">
        <f t="shared" si="49"/>
        <v>0</v>
      </c>
      <c r="BJ62" s="394">
        <f t="shared" si="49"/>
        <v>0</v>
      </c>
      <c r="BK62" s="394">
        <f t="shared" si="54"/>
        <v>4.0708754166666659E-2</v>
      </c>
      <c r="BL62" s="394">
        <f t="shared" si="54"/>
        <v>3.7034790623999995E-2</v>
      </c>
      <c r="BM62" s="394">
        <f t="shared" si="54"/>
        <v>0.12828249999999999</v>
      </c>
      <c r="BN62" s="394">
        <f t="shared" si="54"/>
        <v>0.27375749999999999</v>
      </c>
      <c r="BO62" s="394">
        <f t="shared" si="54"/>
        <v>9.2085674999999978E-2</v>
      </c>
      <c r="BP62" s="394">
        <f t="shared" si="54"/>
        <v>0.10916714010416664</v>
      </c>
      <c r="BQ62" s="394">
        <f t="shared" si="56"/>
        <v>0.12250854166666666</v>
      </c>
      <c r="BR62" s="394">
        <f t="shared" si="56"/>
        <v>0.10402546288749999</v>
      </c>
      <c r="BS62" s="394">
        <f t="shared" si="56"/>
        <v>1.2937499999999999E-2</v>
      </c>
      <c r="BT62" s="394">
        <f t="shared" si="56"/>
        <v>7.0977999999999996E-3</v>
      </c>
      <c r="BU62" s="394">
        <f t="shared" si="56"/>
        <v>3.7260000000000001E-3</v>
      </c>
      <c r="BV62" s="394">
        <f t="shared" si="56"/>
        <v>0.11546257969645436</v>
      </c>
      <c r="BW62" s="394">
        <f t="shared" si="56"/>
        <v>5.0904063216335407E-2</v>
      </c>
      <c r="BX62" s="394">
        <f t="shared" si="56"/>
        <v>1.7861232808330268E-2</v>
      </c>
      <c r="BY62" s="394">
        <f t="shared" si="56"/>
        <v>6.6853413834725844E-2</v>
      </c>
      <c r="BZ62" s="394">
        <f t="shared" si="56"/>
        <v>1.9626493576421676E-2</v>
      </c>
      <c r="CA62" s="395">
        <f t="shared" si="29"/>
        <v>5.0161682046183858</v>
      </c>
      <c r="CB62" s="396">
        <f t="shared" si="51"/>
        <v>0.22999999999999998</v>
      </c>
      <c r="CC62" s="396">
        <f t="shared" si="30"/>
        <v>0.50161682046183864</v>
      </c>
      <c r="CD62" s="396">
        <f t="shared" si="31"/>
        <v>0.22083333333333335</v>
      </c>
      <c r="CE62" s="397">
        <f t="shared" si="32"/>
        <v>4.2937180508232142</v>
      </c>
      <c r="CF62" s="396">
        <f>'Other Income'!$B$23/12</f>
        <v>1.2652049948999999</v>
      </c>
      <c r="CG62" s="398">
        <f t="shared" si="33"/>
        <v>5.7889230457232141</v>
      </c>
      <c r="CH62" s="395">
        <f t="shared" si="34"/>
        <v>4.7454604214861185</v>
      </c>
      <c r="CI62" s="396">
        <f t="shared" si="35"/>
        <v>0.22999999999999998</v>
      </c>
      <c r="CJ62" s="396">
        <f t="shared" si="36"/>
        <v>0.47454604214861185</v>
      </c>
      <c r="CK62" s="396">
        <f t="shared" si="37"/>
        <v>0.22083333333333335</v>
      </c>
      <c r="CL62" s="397">
        <f t="shared" si="38"/>
        <v>4.0500810460041734</v>
      </c>
      <c r="CM62" s="399">
        <f t="shared" si="39"/>
        <v>5.5452860409041733</v>
      </c>
    </row>
    <row r="63" spans="2:91" s="159" customFormat="1" x14ac:dyDescent="0.25">
      <c r="B63" s="257">
        <f t="shared" si="40"/>
        <v>43</v>
      </c>
      <c r="C63" s="255">
        <f t="shared" si="41"/>
        <v>46599</v>
      </c>
      <c r="D63" s="214">
        <f t="shared" si="42"/>
        <v>0.46888359297024007</v>
      </c>
      <c r="E63" s="214">
        <f t="shared" si="42"/>
        <v>0.1896365856583333</v>
      </c>
      <c r="F63" s="214">
        <f t="shared" si="42"/>
        <v>0.16101807799999998</v>
      </c>
      <c r="G63" s="214">
        <f t="shared" si="42"/>
        <v>1.0890000000000002E-2</v>
      </c>
      <c r="H63" s="394">
        <f t="shared" si="43"/>
        <v>2.1786534374999996E-2</v>
      </c>
      <c r="I63" s="394">
        <f t="shared" si="43"/>
        <v>3.7307063749999994E-2</v>
      </c>
      <c r="J63" s="394">
        <f t="shared" si="43"/>
        <v>5.0378624999999996E-2</v>
      </c>
      <c r="K63" s="394">
        <f t="shared" si="43"/>
        <v>5.2149624999999998E-2</v>
      </c>
      <c r="L63" s="394">
        <f t="shared" si="52"/>
        <v>2.8569636874999992E-2</v>
      </c>
      <c r="M63" s="394">
        <f t="shared" si="52"/>
        <v>3.364109374999999E-2</v>
      </c>
      <c r="N63" s="394">
        <f t="shared" si="52"/>
        <v>2.8516408531312491E-2</v>
      </c>
      <c r="O63" s="394">
        <f t="shared" si="52"/>
        <v>2.6464374999999998E-2</v>
      </c>
      <c r="P63" s="394">
        <f t="shared" si="44"/>
        <v>1.9749333333333334E-2</v>
      </c>
      <c r="Q63" s="394">
        <f t="shared" si="44"/>
        <v>0</v>
      </c>
      <c r="R63" s="394">
        <f t="shared" si="44"/>
        <v>5.3684859666666654E-2</v>
      </c>
      <c r="S63" s="394">
        <f t="shared" si="44"/>
        <v>7.5990849999999999E-2</v>
      </c>
      <c r="T63" s="394">
        <f t="shared" si="45"/>
        <v>0</v>
      </c>
      <c r="U63" s="394">
        <f t="shared" si="45"/>
        <v>0</v>
      </c>
      <c r="V63" s="394">
        <f t="shared" si="45"/>
        <v>1.9193442499999998E-2</v>
      </c>
      <c r="W63" s="394">
        <f t="shared" si="45"/>
        <v>1.8656066666666665E-2</v>
      </c>
      <c r="X63" s="394">
        <f t="shared" si="58"/>
        <v>2.0548288645833333E-2</v>
      </c>
      <c r="Y63" s="394">
        <f t="shared" si="58"/>
        <v>1.2527333333333335E-2</v>
      </c>
      <c r="Z63" s="394">
        <f t="shared" si="58"/>
        <v>2.9962339583333334E-2</v>
      </c>
      <c r="AA63" s="394">
        <f t="shared" si="58"/>
        <v>2.5874999999999999E-2</v>
      </c>
      <c r="AB63" s="394">
        <f t="shared" si="58"/>
        <v>2.4808949999999996E-2</v>
      </c>
      <c r="AC63" s="394">
        <f t="shared" si="58"/>
        <v>1.7201096249999999E-2</v>
      </c>
      <c r="AD63" s="394">
        <f t="shared" si="58"/>
        <v>9.56498125E-3</v>
      </c>
      <c r="AE63" s="394">
        <f t="shared" si="58"/>
        <v>0</v>
      </c>
      <c r="AF63" s="394">
        <f t="shared" si="58"/>
        <v>0.16147690997760006</v>
      </c>
      <c r="AG63" s="394">
        <f t="shared" si="58"/>
        <v>0.20658714310000001</v>
      </c>
      <c r="AH63" s="394">
        <f t="shared" si="58"/>
        <v>0</v>
      </c>
      <c r="AI63" s="394">
        <f t="shared" si="58"/>
        <v>7.3829999999999998E-3</v>
      </c>
      <c r="AJ63" s="394">
        <f t="shared" si="58"/>
        <v>2.35934E-2</v>
      </c>
      <c r="AK63" s="394">
        <f t="shared" si="58"/>
        <v>0</v>
      </c>
      <c r="AL63" s="394">
        <f t="shared" si="58"/>
        <v>1.8825787499999996E-2</v>
      </c>
      <c r="AM63" s="394">
        <f t="shared" si="58"/>
        <v>1.9923749999999997E-2</v>
      </c>
      <c r="AN63" s="394">
        <f t="shared" si="58"/>
        <v>4.1236124999999998E-2</v>
      </c>
      <c r="AO63" s="394">
        <f t="shared" si="55"/>
        <v>3.4450150758333332E-2</v>
      </c>
      <c r="AP63" s="394">
        <f t="shared" si="55"/>
        <v>0.13890151374999998</v>
      </c>
      <c r="AQ63" s="394">
        <f t="shared" si="57"/>
        <v>0</v>
      </c>
      <c r="AR63" s="394">
        <f t="shared" si="57"/>
        <v>3.5469846749999999E-2</v>
      </c>
      <c r="AS63" s="394">
        <f t="shared" si="57"/>
        <v>1.7646749999999999E-2</v>
      </c>
      <c r="AT63" s="394">
        <f t="shared" si="57"/>
        <v>1.8282184895833335E-2</v>
      </c>
      <c r="AU63" s="394">
        <f t="shared" si="57"/>
        <v>3.684066208333333E-2</v>
      </c>
      <c r="AV63" s="394">
        <f t="shared" si="57"/>
        <v>4.50179E-2</v>
      </c>
      <c r="AW63" s="394">
        <f t="shared" si="57"/>
        <v>4.4098277583333331E-2</v>
      </c>
      <c r="AX63" s="394">
        <f t="shared" si="53"/>
        <v>0.14040500732142852</v>
      </c>
      <c r="AY63" s="394">
        <f t="shared" si="53"/>
        <v>6.0104979999999995E-2</v>
      </c>
      <c r="AZ63" s="394">
        <f t="shared" si="48"/>
        <v>6.7222674999999982E-2</v>
      </c>
      <c r="BA63" s="394">
        <f t="shared" si="48"/>
        <v>0.10963164666666667</v>
      </c>
      <c r="BB63" s="394">
        <f t="shared" si="48"/>
        <v>0.3295575435264001</v>
      </c>
      <c r="BC63" s="394">
        <f t="shared" si="48"/>
        <v>0.12060973285714284</v>
      </c>
      <c r="BD63" s="394">
        <f t="shared" si="48"/>
        <v>0.5416557163315201</v>
      </c>
      <c r="BE63" s="394">
        <f t="shared" si="49"/>
        <v>2.0098363124999997E-2</v>
      </c>
      <c r="BF63" s="394">
        <f t="shared" si="49"/>
        <v>0</v>
      </c>
      <c r="BG63" s="394">
        <f t="shared" si="49"/>
        <v>5.5570432692307672E-2</v>
      </c>
      <c r="BH63" s="394">
        <f t="shared" si="49"/>
        <v>8.2535097979166652E-2</v>
      </c>
      <c r="BI63" s="394">
        <f t="shared" si="49"/>
        <v>0</v>
      </c>
      <c r="BJ63" s="394">
        <f t="shared" si="49"/>
        <v>0</v>
      </c>
      <c r="BK63" s="394">
        <f t="shared" si="54"/>
        <v>4.0708754166666659E-2</v>
      </c>
      <c r="BL63" s="394">
        <f t="shared" si="54"/>
        <v>3.7034790623999995E-2</v>
      </c>
      <c r="BM63" s="394">
        <f t="shared" si="54"/>
        <v>0.12828249999999999</v>
      </c>
      <c r="BN63" s="394">
        <f t="shared" si="54"/>
        <v>0.27375749999999999</v>
      </c>
      <c r="BO63" s="394">
        <f t="shared" si="54"/>
        <v>9.2085674999999978E-2</v>
      </c>
      <c r="BP63" s="394">
        <f t="shared" si="54"/>
        <v>0.10916714010416664</v>
      </c>
      <c r="BQ63" s="394">
        <f t="shared" si="56"/>
        <v>0.12250854166666666</v>
      </c>
      <c r="BR63" s="394">
        <f t="shared" si="56"/>
        <v>0.10402546288749999</v>
      </c>
      <c r="BS63" s="394">
        <f t="shared" si="56"/>
        <v>1.2937499999999999E-2</v>
      </c>
      <c r="BT63" s="394">
        <f t="shared" si="56"/>
        <v>7.0977999999999996E-3</v>
      </c>
      <c r="BU63" s="394">
        <f t="shared" si="56"/>
        <v>3.7260000000000001E-3</v>
      </c>
      <c r="BV63" s="394">
        <f t="shared" si="56"/>
        <v>0.11546257969645436</v>
      </c>
      <c r="BW63" s="394">
        <f t="shared" si="56"/>
        <v>5.0904063216335407E-2</v>
      </c>
      <c r="BX63" s="394">
        <f t="shared" si="56"/>
        <v>1.7861232808330268E-2</v>
      </c>
      <c r="BY63" s="394">
        <f t="shared" si="56"/>
        <v>6.6853413834725844E-2</v>
      </c>
      <c r="BZ63" s="394">
        <f t="shared" si="56"/>
        <v>1.9626493576421676E-2</v>
      </c>
      <c r="CA63" s="395">
        <f t="shared" si="29"/>
        <v>5.0161682046183858</v>
      </c>
      <c r="CB63" s="396">
        <f t="shared" si="51"/>
        <v>0.22999999999999998</v>
      </c>
      <c r="CC63" s="396">
        <f t="shared" si="30"/>
        <v>0.50161682046183864</v>
      </c>
      <c r="CD63" s="396">
        <f t="shared" si="31"/>
        <v>0.22083333333333335</v>
      </c>
      <c r="CE63" s="397">
        <f t="shared" si="32"/>
        <v>4.2937180508232142</v>
      </c>
      <c r="CF63" s="396">
        <f>'Other Income'!$B$23/12</f>
        <v>1.2652049948999999</v>
      </c>
      <c r="CG63" s="398">
        <f t="shared" si="33"/>
        <v>5.7889230457232141</v>
      </c>
      <c r="CH63" s="395">
        <f t="shared" si="34"/>
        <v>4.7454604214861185</v>
      </c>
      <c r="CI63" s="396">
        <f t="shared" si="35"/>
        <v>0.22999999999999998</v>
      </c>
      <c r="CJ63" s="396">
        <f t="shared" si="36"/>
        <v>0.47454604214861185</v>
      </c>
      <c r="CK63" s="396">
        <f t="shared" si="37"/>
        <v>0.22083333333333335</v>
      </c>
      <c r="CL63" s="397">
        <f t="shared" si="38"/>
        <v>4.0500810460041734</v>
      </c>
      <c r="CM63" s="399">
        <f t="shared" si="39"/>
        <v>5.5452860409041733</v>
      </c>
    </row>
    <row r="64" spans="2:91" s="159" customFormat="1" x14ac:dyDescent="0.25">
      <c r="B64" s="257">
        <f t="shared" si="40"/>
        <v>44</v>
      </c>
      <c r="C64" s="255">
        <f t="shared" si="41"/>
        <v>46630</v>
      </c>
      <c r="D64" s="214">
        <f t="shared" si="42"/>
        <v>0.46888359297024007</v>
      </c>
      <c r="E64" s="214">
        <f t="shared" si="42"/>
        <v>0.1896365856583333</v>
      </c>
      <c r="F64" s="214">
        <f t="shared" si="42"/>
        <v>0.16101807799999998</v>
      </c>
      <c r="G64" s="214">
        <f t="shared" si="42"/>
        <v>1.0890000000000002E-2</v>
      </c>
      <c r="H64" s="394">
        <f t="shared" si="43"/>
        <v>2.1786534374999996E-2</v>
      </c>
      <c r="I64" s="394">
        <f t="shared" si="43"/>
        <v>3.7307063749999994E-2</v>
      </c>
      <c r="J64" s="394">
        <f t="shared" si="43"/>
        <v>5.0378624999999996E-2</v>
      </c>
      <c r="K64" s="394">
        <f t="shared" si="43"/>
        <v>5.2149624999999998E-2</v>
      </c>
      <c r="L64" s="394">
        <f t="shared" si="52"/>
        <v>2.8569636874999992E-2</v>
      </c>
      <c r="M64" s="394">
        <f t="shared" si="52"/>
        <v>3.364109374999999E-2</v>
      </c>
      <c r="N64" s="394">
        <f t="shared" si="52"/>
        <v>2.8516408531312491E-2</v>
      </c>
      <c r="O64" s="394">
        <f t="shared" si="52"/>
        <v>2.6464374999999998E-2</v>
      </c>
      <c r="P64" s="394">
        <f t="shared" si="44"/>
        <v>1.9749333333333334E-2</v>
      </c>
      <c r="Q64" s="394">
        <f t="shared" si="44"/>
        <v>0</v>
      </c>
      <c r="R64" s="394">
        <f t="shared" si="44"/>
        <v>5.3684859666666654E-2</v>
      </c>
      <c r="S64" s="394">
        <f t="shared" si="44"/>
        <v>7.5990849999999999E-2</v>
      </c>
      <c r="T64" s="394">
        <f t="shared" si="45"/>
        <v>0</v>
      </c>
      <c r="U64" s="394">
        <f t="shared" si="45"/>
        <v>0</v>
      </c>
      <c r="V64" s="394">
        <f t="shared" si="45"/>
        <v>1.9193442499999998E-2</v>
      </c>
      <c r="W64" s="394">
        <f t="shared" si="45"/>
        <v>1.8656066666666665E-2</v>
      </c>
      <c r="X64" s="394">
        <f t="shared" si="58"/>
        <v>2.0548288645833333E-2</v>
      </c>
      <c r="Y64" s="394">
        <f t="shared" si="58"/>
        <v>1.2527333333333335E-2</v>
      </c>
      <c r="Z64" s="394">
        <f t="shared" si="58"/>
        <v>2.9962339583333334E-2</v>
      </c>
      <c r="AA64" s="394">
        <f t="shared" si="58"/>
        <v>2.5874999999999999E-2</v>
      </c>
      <c r="AB64" s="394">
        <f t="shared" si="58"/>
        <v>2.4808949999999996E-2</v>
      </c>
      <c r="AC64" s="394">
        <f t="shared" si="58"/>
        <v>1.7201096249999999E-2</v>
      </c>
      <c r="AD64" s="394">
        <f t="shared" si="58"/>
        <v>9.56498125E-3</v>
      </c>
      <c r="AE64" s="394">
        <f t="shared" si="58"/>
        <v>0</v>
      </c>
      <c r="AF64" s="394">
        <f t="shared" si="58"/>
        <v>0.16147690997760006</v>
      </c>
      <c r="AG64" s="394">
        <f t="shared" si="58"/>
        <v>0.20658714310000001</v>
      </c>
      <c r="AH64" s="394">
        <f t="shared" si="58"/>
        <v>0</v>
      </c>
      <c r="AI64" s="394">
        <f t="shared" si="58"/>
        <v>7.3829999999999998E-3</v>
      </c>
      <c r="AJ64" s="394">
        <f t="shared" si="58"/>
        <v>2.35934E-2</v>
      </c>
      <c r="AK64" s="394">
        <f t="shared" si="58"/>
        <v>0</v>
      </c>
      <c r="AL64" s="394">
        <f t="shared" si="58"/>
        <v>1.8825787499999996E-2</v>
      </c>
      <c r="AM64" s="394">
        <f t="shared" si="58"/>
        <v>1.9923749999999997E-2</v>
      </c>
      <c r="AN64" s="394">
        <f t="shared" si="58"/>
        <v>4.1236124999999998E-2</v>
      </c>
      <c r="AO64" s="394">
        <f t="shared" si="55"/>
        <v>3.4450150758333332E-2</v>
      </c>
      <c r="AP64" s="394">
        <f t="shared" si="55"/>
        <v>0.13890151374999998</v>
      </c>
      <c r="AQ64" s="394">
        <f t="shared" si="57"/>
        <v>0</v>
      </c>
      <c r="AR64" s="394">
        <f t="shared" si="57"/>
        <v>3.5469846749999999E-2</v>
      </c>
      <c r="AS64" s="394">
        <f t="shared" si="57"/>
        <v>1.7646749999999999E-2</v>
      </c>
      <c r="AT64" s="394">
        <f t="shared" si="57"/>
        <v>1.8282184895833335E-2</v>
      </c>
      <c r="AU64" s="394">
        <f t="shared" si="57"/>
        <v>3.684066208333333E-2</v>
      </c>
      <c r="AV64" s="394">
        <f t="shared" si="57"/>
        <v>4.50179E-2</v>
      </c>
      <c r="AW64" s="394">
        <f t="shared" si="57"/>
        <v>4.4098277583333331E-2</v>
      </c>
      <c r="AX64" s="394">
        <f t="shared" si="53"/>
        <v>0.14040500732142852</v>
      </c>
      <c r="AY64" s="394">
        <f t="shared" si="53"/>
        <v>6.0104979999999995E-2</v>
      </c>
      <c r="AZ64" s="394">
        <f t="shared" si="48"/>
        <v>6.7222674999999982E-2</v>
      </c>
      <c r="BA64" s="394">
        <f t="shared" si="48"/>
        <v>0.10963164666666667</v>
      </c>
      <c r="BB64" s="394">
        <f t="shared" si="48"/>
        <v>0.3295575435264001</v>
      </c>
      <c r="BC64" s="394">
        <f t="shared" si="48"/>
        <v>0.12060973285714284</v>
      </c>
      <c r="BD64" s="394">
        <f t="shared" si="48"/>
        <v>0.5416557163315201</v>
      </c>
      <c r="BE64" s="394">
        <f t="shared" si="49"/>
        <v>2.0098363124999997E-2</v>
      </c>
      <c r="BF64" s="394">
        <f t="shared" si="49"/>
        <v>0</v>
      </c>
      <c r="BG64" s="394">
        <f t="shared" si="49"/>
        <v>5.5570432692307672E-2</v>
      </c>
      <c r="BH64" s="394">
        <f t="shared" si="49"/>
        <v>8.2535097979166652E-2</v>
      </c>
      <c r="BI64" s="394">
        <f t="shared" si="49"/>
        <v>0</v>
      </c>
      <c r="BJ64" s="394">
        <f t="shared" si="49"/>
        <v>0</v>
      </c>
      <c r="BK64" s="394">
        <f t="shared" si="54"/>
        <v>4.0708754166666659E-2</v>
      </c>
      <c r="BL64" s="394">
        <f t="shared" si="54"/>
        <v>3.7034790623999995E-2</v>
      </c>
      <c r="BM64" s="394">
        <f t="shared" si="54"/>
        <v>0.12828249999999999</v>
      </c>
      <c r="BN64" s="394">
        <f t="shared" si="54"/>
        <v>0.27375749999999999</v>
      </c>
      <c r="BO64" s="394">
        <f t="shared" si="54"/>
        <v>9.2085674999999978E-2</v>
      </c>
      <c r="BP64" s="394">
        <f t="shared" si="54"/>
        <v>0.10916714010416664</v>
      </c>
      <c r="BQ64" s="394">
        <f t="shared" si="56"/>
        <v>0.12250854166666666</v>
      </c>
      <c r="BR64" s="394">
        <f t="shared" si="56"/>
        <v>0.10402546288749999</v>
      </c>
      <c r="BS64" s="394">
        <f t="shared" si="56"/>
        <v>1.2937499999999999E-2</v>
      </c>
      <c r="BT64" s="394">
        <f t="shared" si="56"/>
        <v>7.0977999999999996E-3</v>
      </c>
      <c r="BU64" s="394">
        <f t="shared" si="56"/>
        <v>3.7260000000000001E-3</v>
      </c>
      <c r="BV64" s="394">
        <f t="shared" si="56"/>
        <v>0.11546257969645436</v>
      </c>
      <c r="BW64" s="394">
        <f t="shared" si="56"/>
        <v>5.0904063216335407E-2</v>
      </c>
      <c r="BX64" s="394">
        <f t="shared" si="56"/>
        <v>1.7861232808330268E-2</v>
      </c>
      <c r="BY64" s="394">
        <f t="shared" si="56"/>
        <v>6.6853413834725844E-2</v>
      </c>
      <c r="BZ64" s="394">
        <f t="shared" si="56"/>
        <v>1.9626493576421676E-2</v>
      </c>
      <c r="CA64" s="395">
        <f t="shared" si="29"/>
        <v>5.0161682046183858</v>
      </c>
      <c r="CB64" s="396">
        <f t="shared" si="51"/>
        <v>0.22999999999999998</v>
      </c>
      <c r="CC64" s="396">
        <f t="shared" si="30"/>
        <v>0.50161682046183864</v>
      </c>
      <c r="CD64" s="396">
        <f t="shared" si="31"/>
        <v>0.22083333333333335</v>
      </c>
      <c r="CE64" s="397">
        <f t="shared" si="32"/>
        <v>4.2937180508232142</v>
      </c>
      <c r="CF64" s="396">
        <f>'Other Income'!$B$23/12</f>
        <v>1.2652049948999999</v>
      </c>
      <c r="CG64" s="398">
        <f t="shared" si="33"/>
        <v>5.7889230457232141</v>
      </c>
      <c r="CH64" s="395">
        <f t="shared" si="34"/>
        <v>4.7454604214861185</v>
      </c>
      <c r="CI64" s="396">
        <f t="shared" si="35"/>
        <v>0.22999999999999998</v>
      </c>
      <c r="CJ64" s="396">
        <f t="shared" si="36"/>
        <v>0.47454604214861185</v>
      </c>
      <c r="CK64" s="396">
        <f t="shared" si="37"/>
        <v>0.22083333333333335</v>
      </c>
      <c r="CL64" s="397">
        <f t="shared" si="38"/>
        <v>4.0500810460041734</v>
      </c>
      <c r="CM64" s="399">
        <f t="shared" si="39"/>
        <v>5.5452860409041733</v>
      </c>
    </row>
    <row r="65" spans="2:91" s="159" customFormat="1" x14ac:dyDescent="0.25">
      <c r="B65" s="257">
        <f t="shared" si="40"/>
        <v>45</v>
      </c>
      <c r="C65" s="255">
        <f t="shared" si="41"/>
        <v>46660</v>
      </c>
      <c r="D65" s="214">
        <f t="shared" si="42"/>
        <v>0.46888359297024007</v>
      </c>
      <c r="E65" s="214">
        <f t="shared" si="42"/>
        <v>0.1896365856583333</v>
      </c>
      <c r="F65" s="214">
        <f t="shared" si="42"/>
        <v>0.16101807799999998</v>
      </c>
      <c r="G65" s="214">
        <f t="shared" si="42"/>
        <v>1.0890000000000002E-2</v>
      </c>
      <c r="H65" s="394">
        <f t="shared" si="43"/>
        <v>2.1786534374999996E-2</v>
      </c>
      <c r="I65" s="394">
        <f t="shared" si="43"/>
        <v>3.7307063749999994E-2</v>
      </c>
      <c r="J65" s="394">
        <f t="shared" si="43"/>
        <v>5.0378624999999996E-2</v>
      </c>
      <c r="K65" s="394">
        <f t="shared" si="43"/>
        <v>5.2149624999999998E-2</v>
      </c>
      <c r="L65" s="394">
        <f t="shared" si="52"/>
        <v>2.8569636874999992E-2</v>
      </c>
      <c r="M65" s="394">
        <f t="shared" si="52"/>
        <v>3.364109374999999E-2</v>
      </c>
      <c r="N65" s="394">
        <f t="shared" si="52"/>
        <v>2.8516408531312491E-2</v>
      </c>
      <c r="O65" s="394">
        <f t="shared" si="52"/>
        <v>2.6464374999999998E-2</v>
      </c>
      <c r="P65" s="394">
        <f t="shared" si="44"/>
        <v>1.9749333333333334E-2</v>
      </c>
      <c r="Q65" s="394">
        <f t="shared" si="44"/>
        <v>0</v>
      </c>
      <c r="R65" s="394">
        <f t="shared" si="44"/>
        <v>5.3684859666666654E-2</v>
      </c>
      <c r="S65" s="394">
        <f t="shared" si="44"/>
        <v>7.5990849999999999E-2</v>
      </c>
      <c r="T65" s="394">
        <f t="shared" si="45"/>
        <v>0</v>
      </c>
      <c r="U65" s="394">
        <f t="shared" si="45"/>
        <v>0</v>
      </c>
      <c r="V65" s="394">
        <f t="shared" si="45"/>
        <v>1.9193442499999998E-2</v>
      </c>
      <c r="W65" s="394">
        <f t="shared" si="45"/>
        <v>1.8656066666666665E-2</v>
      </c>
      <c r="X65" s="394">
        <f t="shared" si="58"/>
        <v>2.0548288645833333E-2</v>
      </c>
      <c r="Y65" s="394">
        <f t="shared" si="58"/>
        <v>1.2527333333333335E-2</v>
      </c>
      <c r="Z65" s="394">
        <f t="shared" si="58"/>
        <v>2.9962339583333334E-2</v>
      </c>
      <c r="AA65" s="394">
        <f t="shared" si="58"/>
        <v>2.5874999999999999E-2</v>
      </c>
      <c r="AB65" s="394">
        <f t="shared" si="58"/>
        <v>2.4808949999999996E-2</v>
      </c>
      <c r="AC65" s="394">
        <f t="shared" si="58"/>
        <v>1.7201096249999999E-2</v>
      </c>
      <c r="AD65" s="394">
        <f t="shared" si="58"/>
        <v>9.56498125E-3</v>
      </c>
      <c r="AE65" s="394">
        <f t="shared" si="58"/>
        <v>0</v>
      </c>
      <c r="AF65" s="394">
        <f t="shared" si="58"/>
        <v>0.16147690997760006</v>
      </c>
      <c r="AG65" s="394">
        <f t="shared" si="58"/>
        <v>0.20658714310000001</v>
      </c>
      <c r="AH65" s="394">
        <f t="shared" si="58"/>
        <v>0</v>
      </c>
      <c r="AI65" s="394">
        <f t="shared" si="58"/>
        <v>7.3829999999999998E-3</v>
      </c>
      <c r="AJ65" s="394">
        <f t="shared" si="58"/>
        <v>2.35934E-2</v>
      </c>
      <c r="AK65" s="394">
        <f t="shared" si="58"/>
        <v>0</v>
      </c>
      <c r="AL65" s="394">
        <f t="shared" si="58"/>
        <v>1.8825787499999996E-2</v>
      </c>
      <c r="AM65" s="394">
        <f t="shared" si="58"/>
        <v>1.9923749999999997E-2</v>
      </c>
      <c r="AN65" s="394">
        <f t="shared" si="58"/>
        <v>4.1236124999999998E-2</v>
      </c>
      <c r="AO65" s="394">
        <f t="shared" si="55"/>
        <v>3.4450150758333332E-2</v>
      </c>
      <c r="AP65" s="394">
        <f t="shared" si="55"/>
        <v>0.13890151374999998</v>
      </c>
      <c r="AQ65" s="394">
        <f t="shared" si="57"/>
        <v>0</v>
      </c>
      <c r="AR65" s="394">
        <f t="shared" si="57"/>
        <v>3.5469846749999999E-2</v>
      </c>
      <c r="AS65" s="394">
        <f t="shared" si="57"/>
        <v>1.7646749999999999E-2</v>
      </c>
      <c r="AT65" s="394">
        <f t="shared" si="57"/>
        <v>1.8282184895833335E-2</v>
      </c>
      <c r="AU65" s="394">
        <f t="shared" si="57"/>
        <v>3.684066208333333E-2</v>
      </c>
      <c r="AV65" s="394">
        <f t="shared" si="57"/>
        <v>4.50179E-2</v>
      </c>
      <c r="AW65" s="394">
        <f t="shared" si="57"/>
        <v>4.4098277583333331E-2</v>
      </c>
      <c r="AX65" s="394">
        <f t="shared" si="53"/>
        <v>0.14040500732142852</v>
      </c>
      <c r="AY65" s="394">
        <f t="shared" si="53"/>
        <v>6.0104979999999995E-2</v>
      </c>
      <c r="AZ65" s="394">
        <f t="shared" si="48"/>
        <v>6.7222674999999982E-2</v>
      </c>
      <c r="BA65" s="394">
        <f t="shared" si="48"/>
        <v>0.10963164666666667</v>
      </c>
      <c r="BB65" s="394">
        <f t="shared" si="48"/>
        <v>0.3295575435264001</v>
      </c>
      <c r="BC65" s="394">
        <f t="shared" si="48"/>
        <v>0.12060973285714284</v>
      </c>
      <c r="BD65" s="394">
        <f t="shared" ref="BD65:BZ73" si="59">IF(AND(MONTH($C65)-MONTH(BD$5)=0,MOD((YEAR(BD$5)-YEAR($C65)),3)=0),BD64*(1+BD$15),BD64)</f>
        <v>0.5416557163315201</v>
      </c>
      <c r="BE65" s="394">
        <f t="shared" si="59"/>
        <v>2.0098363124999997E-2</v>
      </c>
      <c r="BF65" s="394">
        <f t="shared" si="59"/>
        <v>0</v>
      </c>
      <c r="BG65" s="394">
        <f t="shared" si="59"/>
        <v>5.5570432692307672E-2</v>
      </c>
      <c r="BH65" s="394">
        <f t="shared" si="59"/>
        <v>8.2535097979166652E-2</v>
      </c>
      <c r="BI65" s="394">
        <f t="shared" si="59"/>
        <v>0</v>
      </c>
      <c r="BJ65" s="394">
        <f t="shared" si="59"/>
        <v>0</v>
      </c>
      <c r="BK65" s="394">
        <f t="shared" si="59"/>
        <v>4.0708754166666659E-2</v>
      </c>
      <c r="BL65" s="394">
        <f t="shared" si="59"/>
        <v>3.7034790623999995E-2</v>
      </c>
      <c r="BM65" s="394">
        <f t="shared" si="59"/>
        <v>0.12828249999999999</v>
      </c>
      <c r="BN65" s="394">
        <f t="shared" si="59"/>
        <v>0.27375749999999999</v>
      </c>
      <c r="BO65" s="394">
        <f t="shared" si="59"/>
        <v>9.2085674999999978E-2</v>
      </c>
      <c r="BP65" s="394">
        <f t="shared" si="59"/>
        <v>0.10916714010416664</v>
      </c>
      <c r="BQ65" s="394">
        <f t="shared" si="59"/>
        <v>0.12250854166666666</v>
      </c>
      <c r="BR65" s="394">
        <f t="shared" si="59"/>
        <v>0.10402546288749999</v>
      </c>
      <c r="BS65" s="394">
        <f t="shared" si="59"/>
        <v>1.2937499999999999E-2</v>
      </c>
      <c r="BT65" s="394">
        <f t="shared" si="59"/>
        <v>7.0977999999999996E-3</v>
      </c>
      <c r="BU65" s="394">
        <f t="shared" si="59"/>
        <v>3.7260000000000001E-3</v>
      </c>
      <c r="BV65" s="394">
        <f t="shared" si="59"/>
        <v>0.11546257969645436</v>
      </c>
      <c r="BW65" s="394">
        <f t="shared" si="59"/>
        <v>5.0904063216335407E-2</v>
      </c>
      <c r="BX65" s="394">
        <f t="shared" si="59"/>
        <v>1.7861232808330268E-2</v>
      </c>
      <c r="BY65" s="394">
        <f t="shared" si="59"/>
        <v>6.6853413834725844E-2</v>
      </c>
      <c r="BZ65" s="394">
        <f t="shared" si="59"/>
        <v>1.9626493576421676E-2</v>
      </c>
      <c r="CA65" s="395">
        <f t="shared" si="29"/>
        <v>5.0161682046183858</v>
      </c>
      <c r="CB65" s="396">
        <f t="shared" si="51"/>
        <v>0.22999999999999998</v>
      </c>
      <c r="CC65" s="396">
        <f t="shared" si="30"/>
        <v>0.50161682046183864</v>
      </c>
      <c r="CD65" s="396">
        <f t="shared" si="31"/>
        <v>0.22083333333333335</v>
      </c>
      <c r="CE65" s="397">
        <f t="shared" si="32"/>
        <v>4.2937180508232142</v>
      </c>
      <c r="CF65" s="396">
        <f>'Other Income'!$B$23/12</f>
        <v>1.2652049948999999</v>
      </c>
      <c r="CG65" s="398">
        <f t="shared" si="33"/>
        <v>5.7889230457232141</v>
      </c>
      <c r="CH65" s="395">
        <f t="shared" si="34"/>
        <v>4.7454604214861185</v>
      </c>
      <c r="CI65" s="396">
        <f t="shared" si="35"/>
        <v>0.22999999999999998</v>
      </c>
      <c r="CJ65" s="396">
        <f t="shared" si="36"/>
        <v>0.47454604214861185</v>
      </c>
      <c r="CK65" s="396">
        <f t="shared" si="37"/>
        <v>0.22083333333333335</v>
      </c>
      <c r="CL65" s="397">
        <f t="shared" si="38"/>
        <v>4.0500810460041734</v>
      </c>
      <c r="CM65" s="399">
        <f t="shared" si="39"/>
        <v>5.5452860409041733</v>
      </c>
    </row>
    <row r="66" spans="2:91" s="159" customFormat="1" x14ac:dyDescent="0.25">
      <c r="B66" s="257">
        <f t="shared" si="40"/>
        <v>46</v>
      </c>
      <c r="C66" s="255">
        <f t="shared" si="41"/>
        <v>46691</v>
      </c>
      <c r="D66" s="214">
        <f t="shared" si="42"/>
        <v>0.46888359297024007</v>
      </c>
      <c r="E66" s="214">
        <f t="shared" si="42"/>
        <v>0.1896365856583333</v>
      </c>
      <c r="F66" s="214">
        <f t="shared" si="42"/>
        <v>0.16101807799999998</v>
      </c>
      <c r="G66" s="214">
        <f t="shared" si="42"/>
        <v>1.0890000000000002E-2</v>
      </c>
      <c r="H66" s="394">
        <f t="shared" si="43"/>
        <v>2.1786534374999996E-2</v>
      </c>
      <c r="I66" s="394">
        <f t="shared" si="43"/>
        <v>3.7307063749999994E-2</v>
      </c>
      <c r="J66" s="394">
        <f t="shared" si="43"/>
        <v>5.0378624999999996E-2</v>
      </c>
      <c r="K66" s="394">
        <f t="shared" si="43"/>
        <v>5.2149624999999998E-2</v>
      </c>
      <c r="L66" s="394">
        <f t="shared" si="52"/>
        <v>2.8569636874999992E-2</v>
      </c>
      <c r="M66" s="394">
        <f t="shared" si="52"/>
        <v>3.364109374999999E-2</v>
      </c>
      <c r="N66" s="394">
        <f t="shared" si="52"/>
        <v>2.8516408531312491E-2</v>
      </c>
      <c r="O66" s="394">
        <f t="shared" si="52"/>
        <v>2.6464374999999998E-2</v>
      </c>
      <c r="P66" s="394">
        <f t="shared" si="44"/>
        <v>1.9749333333333334E-2</v>
      </c>
      <c r="Q66" s="394">
        <f t="shared" si="44"/>
        <v>0</v>
      </c>
      <c r="R66" s="394">
        <f t="shared" si="44"/>
        <v>5.3684859666666654E-2</v>
      </c>
      <c r="S66" s="394">
        <f t="shared" si="44"/>
        <v>7.5990849999999999E-2</v>
      </c>
      <c r="T66" s="394">
        <f t="shared" si="45"/>
        <v>0</v>
      </c>
      <c r="U66" s="394">
        <f t="shared" si="45"/>
        <v>0</v>
      </c>
      <c r="V66" s="394">
        <f t="shared" si="45"/>
        <v>1.9193442499999998E-2</v>
      </c>
      <c r="W66" s="394">
        <f t="shared" si="45"/>
        <v>1.8656066666666665E-2</v>
      </c>
      <c r="X66" s="394">
        <f t="shared" si="58"/>
        <v>2.0548288645833333E-2</v>
      </c>
      <c r="Y66" s="394">
        <f t="shared" si="58"/>
        <v>1.2527333333333335E-2</v>
      </c>
      <c r="Z66" s="394">
        <f t="shared" si="58"/>
        <v>2.9962339583333334E-2</v>
      </c>
      <c r="AA66" s="394">
        <f t="shared" si="58"/>
        <v>2.5874999999999999E-2</v>
      </c>
      <c r="AB66" s="394">
        <f t="shared" si="58"/>
        <v>2.4808949999999996E-2</v>
      </c>
      <c r="AC66" s="394">
        <f t="shared" si="58"/>
        <v>1.7201096249999999E-2</v>
      </c>
      <c r="AD66" s="394">
        <f t="shared" si="58"/>
        <v>9.56498125E-3</v>
      </c>
      <c r="AE66" s="394">
        <f t="shared" si="58"/>
        <v>0</v>
      </c>
      <c r="AF66" s="394">
        <f t="shared" si="58"/>
        <v>0.16147690997760006</v>
      </c>
      <c r="AG66" s="394">
        <f t="shared" si="58"/>
        <v>0.20658714310000001</v>
      </c>
      <c r="AH66" s="394">
        <f t="shared" si="58"/>
        <v>0</v>
      </c>
      <c r="AI66" s="394">
        <f t="shared" si="58"/>
        <v>7.3829999999999998E-3</v>
      </c>
      <c r="AJ66" s="394">
        <f t="shared" si="58"/>
        <v>2.35934E-2</v>
      </c>
      <c r="AK66" s="394">
        <f t="shared" si="58"/>
        <v>0</v>
      </c>
      <c r="AL66" s="394">
        <f t="shared" si="58"/>
        <v>1.8825787499999996E-2</v>
      </c>
      <c r="AM66" s="394">
        <f t="shared" si="58"/>
        <v>1.9923749999999997E-2</v>
      </c>
      <c r="AN66" s="394">
        <f t="shared" si="58"/>
        <v>4.1236124999999998E-2</v>
      </c>
      <c r="AO66" s="394">
        <f t="shared" si="55"/>
        <v>3.4450150758333332E-2</v>
      </c>
      <c r="AP66" s="394">
        <f t="shared" si="55"/>
        <v>0.13890151374999998</v>
      </c>
      <c r="AQ66" s="394">
        <f t="shared" si="57"/>
        <v>0</v>
      </c>
      <c r="AR66" s="394">
        <f t="shared" si="57"/>
        <v>3.5469846749999999E-2</v>
      </c>
      <c r="AS66" s="394">
        <f t="shared" si="57"/>
        <v>1.7646749999999999E-2</v>
      </c>
      <c r="AT66" s="394">
        <f t="shared" si="57"/>
        <v>1.8282184895833335E-2</v>
      </c>
      <c r="AU66" s="394">
        <f t="shared" si="57"/>
        <v>3.684066208333333E-2</v>
      </c>
      <c r="AV66" s="394">
        <f t="shared" si="57"/>
        <v>4.50179E-2</v>
      </c>
      <c r="AW66" s="394">
        <f t="shared" si="57"/>
        <v>4.4098277583333331E-2</v>
      </c>
      <c r="AX66" s="394">
        <f t="shared" si="53"/>
        <v>0.14040500732142852</v>
      </c>
      <c r="AY66" s="394">
        <f t="shared" si="53"/>
        <v>6.0104979999999995E-2</v>
      </c>
      <c r="AZ66" s="394">
        <f t="shared" si="48"/>
        <v>6.7222674999999982E-2</v>
      </c>
      <c r="BA66" s="394">
        <f t="shared" si="48"/>
        <v>0.10963164666666667</v>
      </c>
      <c r="BB66" s="394">
        <f t="shared" si="48"/>
        <v>0.3295575435264001</v>
      </c>
      <c r="BC66" s="394">
        <f t="shared" si="48"/>
        <v>0.12060973285714284</v>
      </c>
      <c r="BD66" s="394">
        <f t="shared" si="59"/>
        <v>0.5416557163315201</v>
      </c>
      <c r="BE66" s="394">
        <f t="shared" si="59"/>
        <v>2.0098363124999997E-2</v>
      </c>
      <c r="BF66" s="394">
        <f t="shared" si="59"/>
        <v>0</v>
      </c>
      <c r="BG66" s="394">
        <f t="shared" si="59"/>
        <v>5.5570432692307672E-2</v>
      </c>
      <c r="BH66" s="394">
        <f t="shared" si="59"/>
        <v>8.2535097979166652E-2</v>
      </c>
      <c r="BI66" s="394">
        <f t="shared" si="59"/>
        <v>0</v>
      </c>
      <c r="BJ66" s="394">
        <f t="shared" si="59"/>
        <v>0</v>
      </c>
      <c r="BK66" s="394">
        <f t="shared" si="59"/>
        <v>4.0708754166666659E-2</v>
      </c>
      <c r="BL66" s="394">
        <f t="shared" si="59"/>
        <v>3.7034790623999995E-2</v>
      </c>
      <c r="BM66" s="394">
        <f t="shared" si="59"/>
        <v>0.12828249999999999</v>
      </c>
      <c r="BN66" s="394">
        <f t="shared" si="59"/>
        <v>0.27375749999999999</v>
      </c>
      <c r="BO66" s="394">
        <f t="shared" si="59"/>
        <v>9.2085674999999978E-2</v>
      </c>
      <c r="BP66" s="394">
        <f t="shared" si="59"/>
        <v>0.10916714010416664</v>
      </c>
      <c r="BQ66" s="394">
        <f t="shared" si="59"/>
        <v>0.12250854166666666</v>
      </c>
      <c r="BR66" s="394">
        <f t="shared" si="59"/>
        <v>0.10402546288749999</v>
      </c>
      <c r="BS66" s="394">
        <f t="shared" si="59"/>
        <v>1.2937499999999999E-2</v>
      </c>
      <c r="BT66" s="394">
        <f t="shared" si="59"/>
        <v>7.0977999999999996E-3</v>
      </c>
      <c r="BU66" s="394">
        <f t="shared" si="59"/>
        <v>3.7260000000000001E-3</v>
      </c>
      <c r="BV66" s="394">
        <f t="shared" si="59"/>
        <v>0.11546257969645436</v>
      </c>
      <c r="BW66" s="394">
        <f t="shared" si="59"/>
        <v>5.0904063216335407E-2</v>
      </c>
      <c r="BX66" s="394">
        <f t="shared" si="59"/>
        <v>1.7861232808330268E-2</v>
      </c>
      <c r="BY66" s="394">
        <f t="shared" si="59"/>
        <v>6.6853413834725844E-2</v>
      </c>
      <c r="BZ66" s="394">
        <f t="shared" si="59"/>
        <v>1.9626493576421676E-2</v>
      </c>
      <c r="CA66" s="395">
        <f t="shared" si="29"/>
        <v>5.0161682046183858</v>
      </c>
      <c r="CB66" s="396">
        <f t="shared" si="51"/>
        <v>0.22999999999999998</v>
      </c>
      <c r="CC66" s="396">
        <f t="shared" si="30"/>
        <v>0.50161682046183864</v>
      </c>
      <c r="CD66" s="396">
        <f t="shared" si="31"/>
        <v>0.22083333333333335</v>
      </c>
      <c r="CE66" s="397">
        <f t="shared" si="32"/>
        <v>4.2937180508232142</v>
      </c>
      <c r="CF66" s="396">
        <f>'Other Income'!$B$23/12</f>
        <v>1.2652049948999999</v>
      </c>
      <c r="CG66" s="398">
        <f t="shared" si="33"/>
        <v>5.7889230457232141</v>
      </c>
      <c r="CH66" s="395">
        <f t="shared" si="34"/>
        <v>4.7454604214861185</v>
      </c>
      <c r="CI66" s="396">
        <f t="shared" si="35"/>
        <v>0.22999999999999998</v>
      </c>
      <c r="CJ66" s="396">
        <f t="shared" si="36"/>
        <v>0.47454604214861185</v>
      </c>
      <c r="CK66" s="396">
        <f t="shared" si="37"/>
        <v>0.22083333333333335</v>
      </c>
      <c r="CL66" s="397">
        <f t="shared" si="38"/>
        <v>4.0500810460041734</v>
      </c>
      <c r="CM66" s="399">
        <f t="shared" si="39"/>
        <v>5.5452860409041733</v>
      </c>
    </row>
    <row r="67" spans="2:91" s="159" customFormat="1" x14ac:dyDescent="0.25">
      <c r="B67" s="257">
        <f t="shared" si="40"/>
        <v>47</v>
      </c>
      <c r="C67" s="255">
        <f t="shared" si="41"/>
        <v>46721</v>
      </c>
      <c r="D67" s="214">
        <f t="shared" si="42"/>
        <v>0.46888359297024007</v>
      </c>
      <c r="E67" s="214">
        <f t="shared" si="42"/>
        <v>0.1896365856583333</v>
      </c>
      <c r="F67" s="214">
        <f t="shared" si="42"/>
        <v>0.16101807799999998</v>
      </c>
      <c r="G67" s="214">
        <f t="shared" si="42"/>
        <v>1.0890000000000002E-2</v>
      </c>
      <c r="H67" s="394">
        <f t="shared" si="43"/>
        <v>2.1786534374999996E-2</v>
      </c>
      <c r="I67" s="394">
        <f t="shared" si="43"/>
        <v>3.7307063749999994E-2</v>
      </c>
      <c r="J67" s="394">
        <f t="shared" si="43"/>
        <v>5.0378624999999996E-2</v>
      </c>
      <c r="K67" s="394">
        <f t="shared" si="43"/>
        <v>5.2149624999999998E-2</v>
      </c>
      <c r="L67" s="394">
        <f t="shared" si="52"/>
        <v>2.8569636874999992E-2</v>
      </c>
      <c r="M67" s="394">
        <f t="shared" si="52"/>
        <v>3.364109374999999E-2</v>
      </c>
      <c r="N67" s="394">
        <f t="shared" si="52"/>
        <v>2.8516408531312491E-2</v>
      </c>
      <c r="O67" s="394">
        <f t="shared" si="52"/>
        <v>2.6464374999999998E-2</v>
      </c>
      <c r="P67" s="394">
        <f t="shared" si="44"/>
        <v>1.9749333333333334E-2</v>
      </c>
      <c r="Q67" s="394">
        <f t="shared" si="44"/>
        <v>0</v>
      </c>
      <c r="R67" s="394">
        <f t="shared" si="44"/>
        <v>5.3684859666666654E-2</v>
      </c>
      <c r="S67" s="394">
        <f t="shared" si="44"/>
        <v>7.5990849999999999E-2</v>
      </c>
      <c r="T67" s="394">
        <f t="shared" si="45"/>
        <v>0</v>
      </c>
      <c r="U67" s="394">
        <f t="shared" si="45"/>
        <v>0</v>
      </c>
      <c r="V67" s="394">
        <f t="shared" si="45"/>
        <v>1.9193442499999998E-2</v>
      </c>
      <c r="W67" s="394">
        <f t="shared" si="45"/>
        <v>1.8656066666666665E-2</v>
      </c>
      <c r="X67" s="394">
        <f t="shared" si="58"/>
        <v>2.0548288645833333E-2</v>
      </c>
      <c r="Y67" s="394">
        <f t="shared" si="58"/>
        <v>1.2527333333333335E-2</v>
      </c>
      <c r="Z67" s="394">
        <f t="shared" si="58"/>
        <v>2.9962339583333334E-2</v>
      </c>
      <c r="AA67" s="394">
        <f t="shared" si="58"/>
        <v>2.5874999999999999E-2</v>
      </c>
      <c r="AB67" s="394">
        <f t="shared" si="58"/>
        <v>2.4808949999999996E-2</v>
      </c>
      <c r="AC67" s="394">
        <f t="shared" si="58"/>
        <v>1.7201096249999999E-2</v>
      </c>
      <c r="AD67" s="394">
        <f t="shared" si="58"/>
        <v>9.56498125E-3</v>
      </c>
      <c r="AE67" s="394">
        <f t="shared" si="58"/>
        <v>0</v>
      </c>
      <c r="AF67" s="394">
        <f t="shared" si="58"/>
        <v>0.16147690997760006</v>
      </c>
      <c r="AG67" s="394">
        <f t="shared" si="58"/>
        <v>0.20658714310000001</v>
      </c>
      <c r="AH67" s="394">
        <f t="shared" si="58"/>
        <v>0</v>
      </c>
      <c r="AI67" s="394">
        <f t="shared" si="58"/>
        <v>7.3829999999999998E-3</v>
      </c>
      <c r="AJ67" s="394">
        <f t="shared" si="58"/>
        <v>2.35934E-2</v>
      </c>
      <c r="AK67" s="394">
        <f t="shared" si="58"/>
        <v>0</v>
      </c>
      <c r="AL67" s="394">
        <f t="shared" si="58"/>
        <v>1.8825787499999996E-2</v>
      </c>
      <c r="AM67" s="394">
        <f t="shared" si="58"/>
        <v>1.9923749999999997E-2</v>
      </c>
      <c r="AN67" s="394">
        <f t="shared" si="58"/>
        <v>4.1236124999999998E-2</v>
      </c>
      <c r="AO67" s="394">
        <f t="shared" si="55"/>
        <v>3.4450150758333332E-2</v>
      </c>
      <c r="AP67" s="394">
        <f t="shared" si="55"/>
        <v>0.13890151374999998</v>
      </c>
      <c r="AQ67" s="394">
        <f t="shared" si="57"/>
        <v>0</v>
      </c>
      <c r="AR67" s="394">
        <f t="shared" si="57"/>
        <v>3.5469846749999999E-2</v>
      </c>
      <c r="AS67" s="394">
        <f t="shared" si="57"/>
        <v>1.7646749999999999E-2</v>
      </c>
      <c r="AT67" s="394">
        <f t="shared" si="57"/>
        <v>1.8282184895833335E-2</v>
      </c>
      <c r="AU67" s="394">
        <f t="shared" si="57"/>
        <v>3.684066208333333E-2</v>
      </c>
      <c r="AV67" s="394">
        <f t="shared" si="57"/>
        <v>4.50179E-2</v>
      </c>
      <c r="AW67" s="394">
        <f t="shared" si="57"/>
        <v>4.4098277583333331E-2</v>
      </c>
      <c r="AX67" s="394">
        <f t="shared" si="53"/>
        <v>0.14040500732142852</v>
      </c>
      <c r="AY67" s="394">
        <f t="shared" si="53"/>
        <v>6.0104979999999995E-2</v>
      </c>
      <c r="AZ67" s="394">
        <f t="shared" si="48"/>
        <v>6.7222674999999982E-2</v>
      </c>
      <c r="BA67" s="394">
        <f t="shared" si="48"/>
        <v>0.10963164666666667</v>
      </c>
      <c r="BB67" s="394">
        <f t="shared" si="48"/>
        <v>0.3295575435264001</v>
      </c>
      <c r="BC67" s="394">
        <f t="shared" si="48"/>
        <v>0.12060973285714284</v>
      </c>
      <c r="BD67" s="394">
        <f t="shared" si="59"/>
        <v>0.5416557163315201</v>
      </c>
      <c r="BE67" s="394">
        <f t="shared" si="59"/>
        <v>2.0098363124999997E-2</v>
      </c>
      <c r="BF67" s="394">
        <f t="shared" si="59"/>
        <v>0</v>
      </c>
      <c r="BG67" s="394">
        <f t="shared" si="59"/>
        <v>5.5570432692307672E-2</v>
      </c>
      <c r="BH67" s="394">
        <f t="shared" si="59"/>
        <v>8.2535097979166652E-2</v>
      </c>
      <c r="BI67" s="394">
        <f t="shared" si="59"/>
        <v>0</v>
      </c>
      <c r="BJ67" s="394">
        <f t="shared" si="59"/>
        <v>0</v>
      </c>
      <c r="BK67" s="394">
        <f t="shared" si="59"/>
        <v>4.0708754166666659E-2</v>
      </c>
      <c r="BL67" s="394">
        <f t="shared" si="59"/>
        <v>3.7034790623999995E-2</v>
      </c>
      <c r="BM67" s="394">
        <f t="shared" si="59"/>
        <v>0.12828249999999999</v>
      </c>
      <c r="BN67" s="394">
        <f t="shared" si="59"/>
        <v>0.27375749999999999</v>
      </c>
      <c r="BO67" s="394">
        <f t="shared" si="59"/>
        <v>9.2085674999999978E-2</v>
      </c>
      <c r="BP67" s="394">
        <f t="shared" si="59"/>
        <v>0.10916714010416664</v>
      </c>
      <c r="BQ67" s="394">
        <f t="shared" si="59"/>
        <v>0.12250854166666666</v>
      </c>
      <c r="BR67" s="394">
        <f t="shared" si="59"/>
        <v>0.10402546288749999</v>
      </c>
      <c r="BS67" s="394">
        <f t="shared" si="59"/>
        <v>1.2937499999999999E-2</v>
      </c>
      <c r="BT67" s="394">
        <f t="shared" si="59"/>
        <v>7.0977999999999996E-3</v>
      </c>
      <c r="BU67" s="394">
        <f t="shared" si="59"/>
        <v>3.7260000000000001E-3</v>
      </c>
      <c r="BV67" s="394">
        <f t="shared" si="59"/>
        <v>0.11546257969645436</v>
      </c>
      <c r="BW67" s="394">
        <f t="shared" si="59"/>
        <v>5.0904063216335407E-2</v>
      </c>
      <c r="BX67" s="394">
        <f t="shared" si="59"/>
        <v>1.7861232808330268E-2</v>
      </c>
      <c r="BY67" s="394">
        <f t="shared" si="59"/>
        <v>6.6853413834725844E-2</v>
      </c>
      <c r="BZ67" s="394">
        <f t="shared" si="59"/>
        <v>1.9626493576421676E-2</v>
      </c>
      <c r="CA67" s="395">
        <f t="shared" si="29"/>
        <v>5.0161682046183858</v>
      </c>
      <c r="CB67" s="396">
        <f t="shared" si="51"/>
        <v>0.22999999999999998</v>
      </c>
      <c r="CC67" s="396">
        <f t="shared" si="30"/>
        <v>0.50161682046183864</v>
      </c>
      <c r="CD67" s="396">
        <f t="shared" si="31"/>
        <v>0.22083333333333335</v>
      </c>
      <c r="CE67" s="397">
        <f t="shared" si="32"/>
        <v>4.2937180508232142</v>
      </c>
      <c r="CF67" s="396">
        <f>'Other Income'!$B$23/12</f>
        <v>1.2652049948999999</v>
      </c>
      <c r="CG67" s="398">
        <f t="shared" si="33"/>
        <v>5.7889230457232141</v>
      </c>
      <c r="CH67" s="395">
        <f t="shared" si="34"/>
        <v>4.7454604214861185</v>
      </c>
      <c r="CI67" s="396">
        <f t="shared" si="35"/>
        <v>0.22999999999999998</v>
      </c>
      <c r="CJ67" s="396">
        <f t="shared" si="36"/>
        <v>0.47454604214861185</v>
      </c>
      <c r="CK67" s="396">
        <f t="shared" si="37"/>
        <v>0.22083333333333335</v>
      </c>
      <c r="CL67" s="397">
        <f t="shared" si="38"/>
        <v>4.0500810460041734</v>
      </c>
      <c r="CM67" s="399">
        <f t="shared" si="39"/>
        <v>5.5452860409041733</v>
      </c>
    </row>
    <row r="68" spans="2:91" s="159" customFormat="1" x14ac:dyDescent="0.25">
      <c r="B68" s="257">
        <f t="shared" si="40"/>
        <v>48</v>
      </c>
      <c r="C68" s="255">
        <f t="shared" si="41"/>
        <v>46752</v>
      </c>
      <c r="D68" s="214">
        <f t="shared" si="42"/>
        <v>0.46888359297024007</v>
      </c>
      <c r="E68" s="214">
        <f t="shared" si="42"/>
        <v>0.1896365856583333</v>
      </c>
      <c r="F68" s="214">
        <f t="shared" si="42"/>
        <v>0.16101807799999998</v>
      </c>
      <c r="G68" s="214">
        <f t="shared" si="42"/>
        <v>1.0890000000000002E-2</v>
      </c>
      <c r="H68" s="394">
        <f t="shared" si="43"/>
        <v>2.1786534374999996E-2</v>
      </c>
      <c r="I68" s="394">
        <f t="shared" si="43"/>
        <v>3.7307063749999994E-2</v>
      </c>
      <c r="J68" s="394">
        <f t="shared" si="43"/>
        <v>5.0378624999999996E-2</v>
      </c>
      <c r="K68" s="394">
        <f t="shared" si="43"/>
        <v>5.2149624999999998E-2</v>
      </c>
      <c r="L68" s="394">
        <f t="shared" si="52"/>
        <v>2.8569636874999992E-2</v>
      </c>
      <c r="M68" s="394">
        <f t="shared" si="52"/>
        <v>3.364109374999999E-2</v>
      </c>
      <c r="N68" s="394">
        <f t="shared" si="52"/>
        <v>2.8516408531312491E-2</v>
      </c>
      <c r="O68" s="394">
        <f t="shared" si="52"/>
        <v>2.6464374999999998E-2</v>
      </c>
      <c r="P68" s="394">
        <f t="shared" si="44"/>
        <v>1.9749333333333334E-2</v>
      </c>
      <c r="Q68" s="394">
        <f t="shared" si="44"/>
        <v>0</v>
      </c>
      <c r="R68" s="394">
        <f t="shared" si="44"/>
        <v>5.3684859666666654E-2</v>
      </c>
      <c r="S68" s="394">
        <f t="shared" si="44"/>
        <v>7.5990849999999999E-2</v>
      </c>
      <c r="T68" s="394">
        <f t="shared" si="45"/>
        <v>0</v>
      </c>
      <c r="U68" s="394">
        <f t="shared" si="45"/>
        <v>0</v>
      </c>
      <c r="V68" s="394">
        <f t="shared" si="45"/>
        <v>1.9193442499999998E-2</v>
      </c>
      <c r="W68" s="394">
        <f t="shared" si="45"/>
        <v>1.8656066666666665E-2</v>
      </c>
      <c r="X68" s="394">
        <f t="shared" si="58"/>
        <v>2.0548288645833333E-2</v>
      </c>
      <c r="Y68" s="394">
        <f t="shared" si="58"/>
        <v>1.2527333333333335E-2</v>
      </c>
      <c r="Z68" s="394">
        <f t="shared" si="58"/>
        <v>2.9962339583333334E-2</v>
      </c>
      <c r="AA68" s="394">
        <f t="shared" si="58"/>
        <v>2.5874999999999999E-2</v>
      </c>
      <c r="AB68" s="394">
        <f t="shared" si="58"/>
        <v>2.4808949999999996E-2</v>
      </c>
      <c r="AC68" s="394">
        <f t="shared" si="58"/>
        <v>1.7201096249999999E-2</v>
      </c>
      <c r="AD68" s="394">
        <f t="shared" si="58"/>
        <v>9.56498125E-3</v>
      </c>
      <c r="AE68" s="394">
        <f t="shared" si="58"/>
        <v>0</v>
      </c>
      <c r="AF68" s="394">
        <f t="shared" si="58"/>
        <v>0.16147690997760006</v>
      </c>
      <c r="AG68" s="394">
        <f t="shared" si="58"/>
        <v>0.20658714310000001</v>
      </c>
      <c r="AH68" s="394">
        <f t="shared" si="58"/>
        <v>0</v>
      </c>
      <c r="AI68" s="394">
        <f t="shared" si="58"/>
        <v>7.3829999999999998E-3</v>
      </c>
      <c r="AJ68" s="394">
        <f t="shared" si="58"/>
        <v>2.35934E-2</v>
      </c>
      <c r="AK68" s="394">
        <f t="shared" si="58"/>
        <v>0</v>
      </c>
      <c r="AL68" s="394">
        <f t="shared" si="58"/>
        <v>2.1649655624999993E-2</v>
      </c>
      <c r="AM68" s="394">
        <f t="shared" si="58"/>
        <v>2.2912312499999993E-2</v>
      </c>
      <c r="AN68" s="394">
        <f t="shared" si="58"/>
        <v>4.1236124999999998E-2</v>
      </c>
      <c r="AO68" s="394">
        <f t="shared" si="55"/>
        <v>3.4450150758333332E-2</v>
      </c>
      <c r="AP68" s="394">
        <f t="shared" si="55"/>
        <v>0.13890151374999998</v>
      </c>
      <c r="AQ68" s="394">
        <f t="shared" si="57"/>
        <v>0</v>
      </c>
      <c r="AR68" s="394">
        <f t="shared" si="57"/>
        <v>3.5469846749999999E-2</v>
      </c>
      <c r="AS68" s="394">
        <f t="shared" si="57"/>
        <v>1.7646749999999999E-2</v>
      </c>
      <c r="AT68" s="394">
        <f t="shared" si="57"/>
        <v>1.8282184895833335E-2</v>
      </c>
      <c r="AU68" s="394">
        <f t="shared" si="57"/>
        <v>3.684066208333333E-2</v>
      </c>
      <c r="AV68" s="394">
        <f t="shared" si="57"/>
        <v>4.50179E-2</v>
      </c>
      <c r="AW68" s="394">
        <f t="shared" si="57"/>
        <v>4.4098277583333331E-2</v>
      </c>
      <c r="AX68" s="394">
        <f t="shared" si="53"/>
        <v>0.14040500732142852</v>
      </c>
      <c r="AY68" s="394">
        <f t="shared" si="53"/>
        <v>6.0104979999999995E-2</v>
      </c>
      <c r="AZ68" s="394">
        <f t="shared" si="48"/>
        <v>6.7222674999999982E-2</v>
      </c>
      <c r="BA68" s="394">
        <f t="shared" si="48"/>
        <v>0.10963164666666667</v>
      </c>
      <c r="BB68" s="394">
        <f t="shared" si="48"/>
        <v>0.3295575435264001</v>
      </c>
      <c r="BC68" s="394">
        <f t="shared" si="48"/>
        <v>0.12060973285714284</v>
      </c>
      <c r="BD68" s="394">
        <f t="shared" si="59"/>
        <v>0.5416557163315201</v>
      </c>
      <c r="BE68" s="394">
        <f t="shared" si="59"/>
        <v>2.0098363124999997E-2</v>
      </c>
      <c r="BF68" s="394">
        <f t="shared" si="59"/>
        <v>0</v>
      </c>
      <c r="BG68" s="394">
        <f t="shared" si="59"/>
        <v>5.5570432692307672E-2</v>
      </c>
      <c r="BH68" s="394">
        <f t="shared" si="59"/>
        <v>8.2535097979166652E-2</v>
      </c>
      <c r="BI68" s="394">
        <f t="shared" si="59"/>
        <v>0</v>
      </c>
      <c r="BJ68" s="394">
        <f t="shared" si="59"/>
        <v>0</v>
      </c>
      <c r="BK68" s="394">
        <f t="shared" si="59"/>
        <v>4.0708754166666659E-2</v>
      </c>
      <c r="BL68" s="394">
        <f t="shared" si="59"/>
        <v>3.7034790623999995E-2</v>
      </c>
      <c r="BM68" s="394">
        <f t="shared" si="59"/>
        <v>0.12828249999999999</v>
      </c>
      <c r="BN68" s="394">
        <f t="shared" si="59"/>
        <v>0.27375749999999999</v>
      </c>
      <c r="BO68" s="394">
        <f t="shared" si="59"/>
        <v>9.2085674999999978E-2</v>
      </c>
      <c r="BP68" s="394">
        <f t="shared" si="59"/>
        <v>0.10916714010416664</v>
      </c>
      <c r="BQ68" s="394">
        <f t="shared" si="59"/>
        <v>0.12250854166666666</v>
      </c>
      <c r="BR68" s="394">
        <f t="shared" si="59"/>
        <v>0.10402546288749999</v>
      </c>
      <c r="BS68" s="394">
        <f t="shared" si="59"/>
        <v>1.2937499999999999E-2</v>
      </c>
      <c r="BT68" s="394">
        <f t="shared" si="59"/>
        <v>7.0977999999999996E-3</v>
      </c>
      <c r="BU68" s="394">
        <f t="shared" si="59"/>
        <v>3.7260000000000001E-3</v>
      </c>
      <c r="BV68" s="394">
        <f t="shared" si="59"/>
        <v>0.11546257969645436</v>
      </c>
      <c r="BW68" s="394">
        <f t="shared" si="59"/>
        <v>5.0904063216335407E-2</v>
      </c>
      <c r="BX68" s="394">
        <f t="shared" si="59"/>
        <v>1.7861232808330268E-2</v>
      </c>
      <c r="BY68" s="394">
        <f t="shared" si="59"/>
        <v>6.6853413834725844E-2</v>
      </c>
      <c r="BZ68" s="394">
        <f t="shared" si="59"/>
        <v>1.9626493576421676E-2</v>
      </c>
      <c r="CA68" s="395">
        <f t="shared" si="29"/>
        <v>5.021980635243386</v>
      </c>
      <c r="CB68" s="396">
        <f t="shared" si="51"/>
        <v>0.22999999999999998</v>
      </c>
      <c r="CC68" s="396">
        <f t="shared" si="30"/>
        <v>0.5021980635243386</v>
      </c>
      <c r="CD68" s="396">
        <f t="shared" si="31"/>
        <v>0.22083333333333335</v>
      </c>
      <c r="CE68" s="397">
        <f t="shared" si="32"/>
        <v>4.2989492383857142</v>
      </c>
      <c r="CF68" s="396">
        <f>'Other Income'!$B$23/12</f>
        <v>1.2652049948999999</v>
      </c>
      <c r="CG68" s="398">
        <f t="shared" si="33"/>
        <v>5.794154233285715</v>
      </c>
      <c r="CH68" s="395">
        <f t="shared" si="34"/>
        <v>4.7512728521111187</v>
      </c>
      <c r="CI68" s="396">
        <f t="shared" si="35"/>
        <v>0.22999999999999998</v>
      </c>
      <c r="CJ68" s="396">
        <f t="shared" si="36"/>
        <v>0.47512728521111192</v>
      </c>
      <c r="CK68" s="396">
        <f t="shared" si="37"/>
        <v>0.22083333333333335</v>
      </c>
      <c r="CL68" s="397">
        <f t="shared" si="38"/>
        <v>4.0553122335666734</v>
      </c>
      <c r="CM68" s="399">
        <f t="shared" si="39"/>
        <v>5.5505172284666742</v>
      </c>
    </row>
    <row r="69" spans="2:91" s="159" customFormat="1" x14ac:dyDescent="0.25">
      <c r="B69" s="257">
        <f t="shared" si="40"/>
        <v>49</v>
      </c>
      <c r="C69" s="255">
        <f t="shared" si="41"/>
        <v>46783</v>
      </c>
      <c r="D69" s="214">
        <f t="shared" si="42"/>
        <v>0.46888359297024007</v>
      </c>
      <c r="E69" s="214">
        <f t="shared" si="42"/>
        <v>0.1896365856583333</v>
      </c>
      <c r="F69" s="214">
        <f t="shared" si="42"/>
        <v>0.16101807799999998</v>
      </c>
      <c r="G69" s="214">
        <f t="shared" si="42"/>
        <v>1.0890000000000002E-2</v>
      </c>
      <c r="H69" s="394">
        <f t="shared" si="43"/>
        <v>2.1786534374999996E-2</v>
      </c>
      <c r="I69" s="394">
        <f t="shared" si="43"/>
        <v>3.7307063749999994E-2</v>
      </c>
      <c r="J69" s="394">
        <f t="shared" si="43"/>
        <v>5.0378624999999996E-2</v>
      </c>
      <c r="K69" s="394">
        <f t="shared" si="43"/>
        <v>5.2149624999999998E-2</v>
      </c>
      <c r="L69" s="394">
        <f t="shared" si="52"/>
        <v>2.8569636874999992E-2</v>
      </c>
      <c r="M69" s="394">
        <f t="shared" si="52"/>
        <v>3.364109374999999E-2</v>
      </c>
      <c r="N69" s="394">
        <f t="shared" si="52"/>
        <v>2.8516408531312491E-2</v>
      </c>
      <c r="O69" s="394">
        <f t="shared" si="52"/>
        <v>2.6464374999999998E-2</v>
      </c>
      <c r="P69" s="394">
        <f t="shared" si="44"/>
        <v>1.9749333333333334E-2</v>
      </c>
      <c r="Q69" s="394">
        <f t="shared" si="44"/>
        <v>0</v>
      </c>
      <c r="R69" s="394">
        <f t="shared" si="44"/>
        <v>5.3684859666666654E-2</v>
      </c>
      <c r="S69" s="394">
        <f t="shared" si="44"/>
        <v>7.5990849999999999E-2</v>
      </c>
      <c r="T69" s="394">
        <f t="shared" si="45"/>
        <v>0</v>
      </c>
      <c r="U69" s="394">
        <f t="shared" si="45"/>
        <v>0</v>
      </c>
      <c r="V69" s="394">
        <f t="shared" si="45"/>
        <v>1.9193442499999998E-2</v>
      </c>
      <c r="W69" s="394">
        <f t="shared" si="45"/>
        <v>1.8656066666666665E-2</v>
      </c>
      <c r="X69" s="394">
        <f t="shared" si="58"/>
        <v>2.0548288645833333E-2</v>
      </c>
      <c r="Y69" s="394">
        <f t="shared" si="58"/>
        <v>1.2527333333333335E-2</v>
      </c>
      <c r="Z69" s="394">
        <f t="shared" si="58"/>
        <v>2.9962339583333334E-2</v>
      </c>
      <c r="AA69" s="394">
        <f t="shared" si="58"/>
        <v>2.5874999999999999E-2</v>
      </c>
      <c r="AB69" s="394">
        <f t="shared" si="58"/>
        <v>2.4808949999999996E-2</v>
      </c>
      <c r="AC69" s="394">
        <f t="shared" si="58"/>
        <v>1.7201096249999999E-2</v>
      </c>
      <c r="AD69" s="394">
        <f t="shared" si="58"/>
        <v>9.56498125E-3</v>
      </c>
      <c r="AE69" s="394">
        <f t="shared" si="58"/>
        <v>0</v>
      </c>
      <c r="AF69" s="394">
        <f t="shared" si="58"/>
        <v>0.16147690997760006</v>
      </c>
      <c r="AG69" s="394">
        <f t="shared" si="58"/>
        <v>0.20658714310000001</v>
      </c>
      <c r="AH69" s="394">
        <f t="shared" si="58"/>
        <v>0</v>
      </c>
      <c r="AI69" s="394">
        <f t="shared" si="58"/>
        <v>7.3829999999999998E-3</v>
      </c>
      <c r="AJ69" s="394">
        <f t="shared" si="58"/>
        <v>2.35934E-2</v>
      </c>
      <c r="AK69" s="394">
        <f t="shared" si="58"/>
        <v>0</v>
      </c>
      <c r="AL69" s="394">
        <f t="shared" si="58"/>
        <v>2.1649655624999993E-2</v>
      </c>
      <c r="AM69" s="394">
        <f t="shared" si="58"/>
        <v>2.2912312499999993E-2</v>
      </c>
      <c r="AN69" s="394">
        <f t="shared" si="58"/>
        <v>4.1236124999999998E-2</v>
      </c>
      <c r="AO69" s="394">
        <f t="shared" si="55"/>
        <v>3.4450150758333332E-2</v>
      </c>
      <c r="AP69" s="394">
        <f t="shared" si="55"/>
        <v>0.13890151374999998</v>
      </c>
      <c r="AQ69" s="394">
        <f t="shared" si="57"/>
        <v>0</v>
      </c>
      <c r="AR69" s="394">
        <f t="shared" si="57"/>
        <v>3.5469846749999999E-2</v>
      </c>
      <c r="AS69" s="394">
        <f t="shared" si="57"/>
        <v>1.7646749999999999E-2</v>
      </c>
      <c r="AT69" s="394">
        <f t="shared" si="57"/>
        <v>1.8282184895833335E-2</v>
      </c>
      <c r="AU69" s="394">
        <f t="shared" si="57"/>
        <v>3.684066208333333E-2</v>
      </c>
      <c r="AV69" s="394">
        <f t="shared" si="57"/>
        <v>4.50179E-2</v>
      </c>
      <c r="AW69" s="394">
        <f t="shared" si="57"/>
        <v>4.4098277583333331E-2</v>
      </c>
      <c r="AX69" s="394">
        <f t="shared" si="53"/>
        <v>0.14040500732142852</v>
      </c>
      <c r="AY69" s="394">
        <f t="shared" si="53"/>
        <v>6.0104979999999995E-2</v>
      </c>
      <c r="AZ69" s="394">
        <f t="shared" si="48"/>
        <v>6.7222674999999982E-2</v>
      </c>
      <c r="BA69" s="394">
        <f t="shared" si="48"/>
        <v>0.12607639366666665</v>
      </c>
      <c r="BB69" s="394">
        <f t="shared" si="48"/>
        <v>0.3295575435264001</v>
      </c>
      <c r="BC69" s="394">
        <f t="shared" si="48"/>
        <v>0.12060973285714284</v>
      </c>
      <c r="BD69" s="394">
        <f t="shared" si="59"/>
        <v>0.5416557163315201</v>
      </c>
      <c r="BE69" s="394">
        <f t="shared" si="59"/>
        <v>2.0098363124999997E-2</v>
      </c>
      <c r="BF69" s="394">
        <f t="shared" si="59"/>
        <v>0</v>
      </c>
      <c r="BG69" s="394">
        <f t="shared" si="59"/>
        <v>5.5570432692307672E-2</v>
      </c>
      <c r="BH69" s="394">
        <f t="shared" si="59"/>
        <v>8.2535097979166652E-2</v>
      </c>
      <c r="BI69" s="394">
        <f t="shared" si="59"/>
        <v>0</v>
      </c>
      <c r="BJ69" s="394">
        <f t="shared" si="59"/>
        <v>0</v>
      </c>
      <c r="BK69" s="394">
        <f t="shared" si="59"/>
        <v>4.0708754166666659E-2</v>
      </c>
      <c r="BL69" s="394">
        <f t="shared" si="59"/>
        <v>3.7034790623999995E-2</v>
      </c>
      <c r="BM69" s="394">
        <f t="shared" si="59"/>
        <v>0.12828249999999999</v>
      </c>
      <c r="BN69" s="394">
        <f t="shared" si="59"/>
        <v>0.27375749999999999</v>
      </c>
      <c r="BO69" s="394">
        <f t="shared" si="59"/>
        <v>9.2085674999999978E-2</v>
      </c>
      <c r="BP69" s="394">
        <f t="shared" si="59"/>
        <v>0.10916714010416664</v>
      </c>
      <c r="BQ69" s="394">
        <f t="shared" si="59"/>
        <v>0.12250854166666666</v>
      </c>
      <c r="BR69" s="394">
        <f t="shared" si="59"/>
        <v>0.10402546288749999</v>
      </c>
      <c r="BS69" s="394">
        <f t="shared" si="59"/>
        <v>1.2937499999999999E-2</v>
      </c>
      <c r="BT69" s="394">
        <f t="shared" si="59"/>
        <v>7.0977999999999996E-3</v>
      </c>
      <c r="BU69" s="394">
        <f t="shared" si="59"/>
        <v>3.7260000000000001E-3</v>
      </c>
      <c r="BV69" s="394">
        <f t="shared" si="59"/>
        <v>0.11546257969645436</v>
      </c>
      <c r="BW69" s="394">
        <f t="shared" si="59"/>
        <v>5.0904063216335407E-2</v>
      </c>
      <c r="BX69" s="394">
        <f t="shared" si="59"/>
        <v>1.7861232808330268E-2</v>
      </c>
      <c r="BY69" s="394">
        <f t="shared" si="59"/>
        <v>6.6853413834725844E-2</v>
      </c>
      <c r="BZ69" s="394">
        <f t="shared" si="59"/>
        <v>1.9626493576421676E-2</v>
      </c>
      <c r="CA69" s="395">
        <f t="shared" si="29"/>
        <v>5.0384253822433855</v>
      </c>
      <c r="CB69" s="396">
        <f t="shared" si="51"/>
        <v>0.22999999999999998</v>
      </c>
      <c r="CC69" s="396">
        <f t="shared" si="30"/>
        <v>0.50384253822433855</v>
      </c>
      <c r="CD69" s="396">
        <f t="shared" si="31"/>
        <v>0.22083333333333335</v>
      </c>
      <c r="CE69" s="397">
        <f t="shared" si="32"/>
        <v>4.3137495106857138</v>
      </c>
      <c r="CF69" s="396">
        <f>'Other Income'!$B$24/12</f>
        <v>1.328465244645</v>
      </c>
      <c r="CG69" s="398">
        <f t="shared" si="33"/>
        <v>5.8722147553307131</v>
      </c>
      <c r="CH69" s="395">
        <f t="shared" si="34"/>
        <v>4.7677175991111183</v>
      </c>
      <c r="CI69" s="396">
        <f t="shared" si="35"/>
        <v>0.22999999999999998</v>
      </c>
      <c r="CJ69" s="396">
        <f t="shared" si="36"/>
        <v>0.47677175991111187</v>
      </c>
      <c r="CK69" s="396">
        <f t="shared" si="37"/>
        <v>0.22083333333333335</v>
      </c>
      <c r="CL69" s="397">
        <f t="shared" si="38"/>
        <v>4.0701125058666729</v>
      </c>
      <c r="CM69" s="399">
        <f t="shared" si="39"/>
        <v>5.6285777505116723</v>
      </c>
    </row>
    <row r="70" spans="2:91" s="159" customFormat="1" x14ac:dyDescent="0.25">
      <c r="B70" s="257">
        <f t="shared" si="40"/>
        <v>50</v>
      </c>
      <c r="C70" s="255">
        <f t="shared" si="41"/>
        <v>46812</v>
      </c>
      <c r="D70" s="214">
        <f t="shared" si="42"/>
        <v>0.46888359297024007</v>
      </c>
      <c r="E70" s="214">
        <f t="shared" si="42"/>
        <v>0.1896365856583333</v>
      </c>
      <c r="F70" s="214">
        <f t="shared" si="42"/>
        <v>0.16101807799999998</v>
      </c>
      <c r="G70" s="214">
        <f t="shared" si="42"/>
        <v>1.0890000000000002E-2</v>
      </c>
      <c r="H70" s="394">
        <f t="shared" si="43"/>
        <v>2.1786534374999996E-2</v>
      </c>
      <c r="I70" s="394">
        <f t="shared" si="43"/>
        <v>3.7307063749999994E-2</v>
      </c>
      <c r="J70" s="394">
        <f t="shared" si="43"/>
        <v>5.0378624999999996E-2</v>
      </c>
      <c r="K70" s="394">
        <f t="shared" si="43"/>
        <v>5.2149624999999998E-2</v>
      </c>
      <c r="L70" s="394">
        <f t="shared" si="52"/>
        <v>2.8569636874999992E-2</v>
      </c>
      <c r="M70" s="394">
        <f t="shared" si="52"/>
        <v>3.364109374999999E-2</v>
      </c>
      <c r="N70" s="394">
        <f t="shared" si="52"/>
        <v>2.8516408531312491E-2</v>
      </c>
      <c r="O70" s="394">
        <f t="shared" si="52"/>
        <v>2.6464374999999998E-2</v>
      </c>
      <c r="P70" s="394">
        <f t="shared" si="44"/>
        <v>1.9749333333333334E-2</v>
      </c>
      <c r="Q70" s="394">
        <f t="shared" si="44"/>
        <v>0</v>
      </c>
      <c r="R70" s="394">
        <f t="shared" si="44"/>
        <v>5.3684859666666654E-2</v>
      </c>
      <c r="S70" s="394">
        <f t="shared" si="44"/>
        <v>7.5990849999999999E-2</v>
      </c>
      <c r="T70" s="394">
        <f t="shared" si="45"/>
        <v>0</v>
      </c>
      <c r="U70" s="394">
        <f t="shared" si="45"/>
        <v>0</v>
      </c>
      <c r="V70" s="394">
        <f t="shared" si="45"/>
        <v>1.9193442499999998E-2</v>
      </c>
      <c r="W70" s="394">
        <f t="shared" si="45"/>
        <v>1.8656066666666665E-2</v>
      </c>
      <c r="X70" s="394">
        <f t="shared" si="58"/>
        <v>2.0548288645833333E-2</v>
      </c>
      <c r="Y70" s="394">
        <f t="shared" si="58"/>
        <v>1.4406433333333335E-2</v>
      </c>
      <c r="Z70" s="394">
        <f t="shared" si="58"/>
        <v>2.9962339583333334E-2</v>
      </c>
      <c r="AA70" s="394">
        <f t="shared" si="58"/>
        <v>2.5874999999999999E-2</v>
      </c>
      <c r="AB70" s="394">
        <f t="shared" si="58"/>
        <v>2.4808949999999996E-2</v>
      </c>
      <c r="AC70" s="394">
        <f t="shared" si="58"/>
        <v>1.7201096249999999E-2</v>
      </c>
      <c r="AD70" s="394">
        <f t="shared" si="58"/>
        <v>9.56498125E-3</v>
      </c>
      <c r="AE70" s="394">
        <f t="shared" si="58"/>
        <v>0</v>
      </c>
      <c r="AF70" s="394">
        <f t="shared" si="58"/>
        <v>0.16147690997760006</v>
      </c>
      <c r="AG70" s="394">
        <f t="shared" si="58"/>
        <v>0.20658714310000001</v>
      </c>
      <c r="AH70" s="394">
        <f t="shared" si="58"/>
        <v>0</v>
      </c>
      <c r="AI70" s="394">
        <f t="shared" si="58"/>
        <v>7.3829999999999998E-3</v>
      </c>
      <c r="AJ70" s="394">
        <f t="shared" si="58"/>
        <v>2.35934E-2</v>
      </c>
      <c r="AK70" s="394">
        <f t="shared" si="58"/>
        <v>0</v>
      </c>
      <c r="AL70" s="394">
        <f t="shared" si="58"/>
        <v>2.1649655624999993E-2</v>
      </c>
      <c r="AM70" s="394">
        <f t="shared" si="58"/>
        <v>2.2912312499999993E-2</v>
      </c>
      <c r="AN70" s="394">
        <f t="shared" si="58"/>
        <v>4.1236124999999998E-2</v>
      </c>
      <c r="AO70" s="394">
        <f t="shared" si="55"/>
        <v>3.4450150758333332E-2</v>
      </c>
      <c r="AP70" s="394">
        <f t="shared" si="55"/>
        <v>0.13890151374999998</v>
      </c>
      <c r="AQ70" s="394">
        <f t="shared" si="57"/>
        <v>0</v>
      </c>
      <c r="AR70" s="394">
        <f t="shared" si="57"/>
        <v>3.5469846749999999E-2</v>
      </c>
      <c r="AS70" s="394">
        <f t="shared" si="57"/>
        <v>1.7646749999999999E-2</v>
      </c>
      <c r="AT70" s="394">
        <f t="shared" si="57"/>
        <v>1.8282184895833335E-2</v>
      </c>
      <c r="AU70" s="394">
        <f t="shared" si="57"/>
        <v>3.684066208333333E-2</v>
      </c>
      <c r="AV70" s="394">
        <f t="shared" si="57"/>
        <v>4.50179E-2</v>
      </c>
      <c r="AW70" s="394">
        <f t="shared" si="57"/>
        <v>4.4098277583333331E-2</v>
      </c>
      <c r="AX70" s="394">
        <f t="shared" si="53"/>
        <v>0.14040500732142852</v>
      </c>
      <c r="AY70" s="394">
        <f t="shared" si="53"/>
        <v>6.0104979999999995E-2</v>
      </c>
      <c r="AZ70" s="394">
        <f t="shared" si="48"/>
        <v>6.7222674999999982E-2</v>
      </c>
      <c r="BA70" s="394">
        <f t="shared" si="48"/>
        <v>0.12607639366666665</v>
      </c>
      <c r="BB70" s="394">
        <f t="shared" si="48"/>
        <v>0.3295575435264001</v>
      </c>
      <c r="BC70" s="394">
        <f t="shared" si="48"/>
        <v>0.12060973285714284</v>
      </c>
      <c r="BD70" s="394">
        <f t="shared" si="59"/>
        <v>0.5416557163315201</v>
      </c>
      <c r="BE70" s="394">
        <f t="shared" si="59"/>
        <v>2.0098363124999997E-2</v>
      </c>
      <c r="BF70" s="394">
        <f t="shared" si="59"/>
        <v>0</v>
      </c>
      <c r="BG70" s="394">
        <f t="shared" si="59"/>
        <v>5.5570432692307672E-2</v>
      </c>
      <c r="BH70" s="394">
        <f t="shared" si="59"/>
        <v>8.2535097979166652E-2</v>
      </c>
      <c r="BI70" s="394">
        <f t="shared" si="59"/>
        <v>0</v>
      </c>
      <c r="BJ70" s="394">
        <f t="shared" si="59"/>
        <v>0</v>
      </c>
      <c r="BK70" s="394">
        <f t="shared" si="59"/>
        <v>4.0708754166666659E-2</v>
      </c>
      <c r="BL70" s="394">
        <f t="shared" si="59"/>
        <v>3.7034790623999995E-2</v>
      </c>
      <c r="BM70" s="394">
        <f t="shared" si="59"/>
        <v>0.12828249999999999</v>
      </c>
      <c r="BN70" s="394">
        <f t="shared" si="59"/>
        <v>0.27375749999999999</v>
      </c>
      <c r="BO70" s="394">
        <f t="shared" si="59"/>
        <v>9.2085674999999978E-2</v>
      </c>
      <c r="BP70" s="394">
        <f t="shared" si="59"/>
        <v>0.10916714010416664</v>
      </c>
      <c r="BQ70" s="394">
        <f t="shared" si="59"/>
        <v>0.14088482291666665</v>
      </c>
      <c r="BR70" s="394">
        <f t="shared" si="59"/>
        <v>0.10402546288749999</v>
      </c>
      <c r="BS70" s="394">
        <f t="shared" si="59"/>
        <v>1.2937499999999999E-2</v>
      </c>
      <c r="BT70" s="394">
        <f t="shared" si="59"/>
        <v>7.0977999999999996E-3</v>
      </c>
      <c r="BU70" s="394">
        <f t="shared" si="59"/>
        <v>3.7260000000000001E-3</v>
      </c>
      <c r="BV70" s="394">
        <f t="shared" si="59"/>
        <v>0.11546257969645436</v>
      </c>
      <c r="BW70" s="394">
        <f t="shared" si="59"/>
        <v>5.0904063216335407E-2</v>
      </c>
      <c r="BX70" s="394">
        <f t="shared" si="59"/>
        <v>1.7861232808330268E-2</v>
      </c>
      <c r="BY70" s="394">
        <f t="shared" si="59"/>
        <v>6.6853413834725844E-2</v>
      </c>
      <c r="BZ70" s="394">
        <f t="shared" si="59"/>
        <v>1.9626493576421676E-2</v>
      </c>
      <c r="CA70" s="395">
        <f t="shared" si="29"/>
        <v>5.0586807634933857</v>
      </c>
      <c r="CB70" s="396">
        <f t="shared" si="51"/>
        <v>0.22999999999999998</v>
      </c>
      <c r="CC70" s="396">
        <f t="shared" si="30"/>
        <v>0.50586807634933861</v>
      </c>
      <c r="CD70" s="396">
        <f t="shared" si="31"/>
        <v>0.22083333333333335</v>
      </c>
      <c r="CE70" s="397">
        <f t="shared" si="32"/>
        <v>4.3319793538107136</v>
      </c>
      <c r="CF70" s="396">
        <f>'Other Income'!$B$24/12</f>
        <v>1.328465244645</v>
      </c>
      <c r="CG70" s="398">
        <f t="shared" si="33"/>
        <v>5.8904445984557139</v>
      </c>
      <c r="CH70" s="395">
        <f t="shared" si="34"/>
        <v>4.7879729803611184</v>
      </c>
      <c r="CI70" s="396">
        <f t="shared" si="35"/>
        <v>0.22999999999999998</v>
      </c>
      <c r="CJ70" s="396">
        <f t="shared" si="36"/>
        <v>0.47879729803611187</v>
      </c>
      <c r="CK70" s="396">
        <f t="shared" si="37"/>
        <v>0.22083333333333335</v>
      </c>
      <c r="CL70" s="397">
        <f t="shared" si="38"/>
        <v>4.0883423489916737</v>
      </c>
      <c r="CM70" s="399">
        <f t="shared" si="39"/>
        <v>5.6468075936366731</v>
      </c>
    </row>
    <row r="71" spans="2:91" s="159" customFormat="1" x14ac:dyDescent="0.25">
      <c r="B71" s="257">
        <f t="shared" si="40"/>
        <v>51</v>
      </c>
      <c r="C71" s="255">
        <f t="shared" si="41"/>
        <v>46843</v>
      </c>
      <c r="D71" s="214">
        <f t="shared" si="42"/>
        <v>0.46888359297024007</v>
      </c>
      <c r="E71" s="214">
        <f t="shared" si="42"/>
        <v>0.1896365856583333</v>
      </c>
      <c r="F71" s="214">
        <f t="shared" si="42"/>
        <v>0.18517078969999998</v>
      </c>
      <c r="G71" s="214">
        <f t="shared" si="42"/>
        <v>1.0890000000000002E-2</v>
      </c>
      <c r="H71" s="394">
        <f t="shared" si="43"/>
        <v>2.1786534374999996E-2</v>
      </c>
      <c r="I71" s="394">
        <f t="shared" si="43"/>
        <v>3.7307063749999994E-2</v>
      </c>
      <c r="J71" s="394">
        <f t="shared" si="43"/>
        <v>5.0378624999999996E-2</v>
      </c>
      <c r="K71" s="394">
        <f t="shared" si="43"/>
        <v>5.2149624999999998E-2</v>
      </c>
      <c r="L71" s="394">
        <f t="shared" si="52"/>
        <v>2.8569636874999992E-2</v>
      </c>
      <c r="M71" s="394">
        <f t="shared" si="52"/>
        <v>3.364109374999999E-2</v>
      </c>
      <c r="N71" s="394">
        <f t="shared" si="52"/>
        <v>2.8516408531312491E-2</v>
      </c>
      <c r="O71" s="394">
        <f t="shared" si="52"/>
        <v>2.6464374999999998E-2</v>
      </c>
      <c r="P71" s="394">
        <f t="shared" si="44"/>
        <v>1.9749333333333334E-2</v>
      </c>
      <c r="Q71" s="394">
        <f t="shared" si="44"/>
        <v>0</v>
      </c>
      <c r="R71" s="394">
        <f t="shared" si="44"/>
        <v>5.3684859666666654E-2</v>
      </c>
      <c r="S71" s="394">
        <f t="shared" si="44"/>
        <v>7.5990849999999999E-2</v>
      </c>
      <c r="T71" s="394">
        <f t="shared" si="45"/>
        <v>0</v>
      </c>
      <c r="U71" s="394">
        <f t="shared" si="45"/>
        <v>0</v>
      </c>
      <c r="V71" s="394">
        <f t="shared" si="45"/>
        <v>1.9193442499999998E-2</v>
      </c>
      <c r="W71" s="394">
        <f t="shared" si="45"/>
        <v>1.8656066666666665E-2</v>
      </c>
      <c r="X71" s="394">
        <f t="shared" si="58"/>
        <v>2.0548288645833333E-2</v>
      </c>
      <c r="Y71" s="394">
        <f t="shared" si="58"/>
        <v>1.4406433333333335E-2</v>
      </c>
      <c r="Z71" s="394">
        <f t="shared" si="58"/>
        <v>2.9962339583333334E-2</v>
      </c>
      <c r="AA71" s="394">
        <f t="shared" si="58"/>
        <v>2.5874999999999999E-2</v>
      </c>
      <c r="AB71" s="394">
        <f t="shared" si="58"/>
        <v>2.4808949999999996E-2</v>
      </c>
      <c r="AC71" s="394">
        <f t="shared" si="58"/>
        <v>1.7201096249999999E-2</v>
      </c>
      <c r="AD71" s="394">
        <f t="shared" si="58"/>
        <v>9.56498125E-3</v>
      </c>
      <c r="AE71" s="394">
        <f t="shared" si="58"/>
        <v>0</v>
      </c>
      <c r="AF71" s="394">
        <f t="shared" si="58"/>
        <v>0.16147690997760006</v>
      </c>
      <c r="AG71" s="394">
        <f t="shared" si="58"/>
        <v>0.20658714310000001</v>
      </c>
      <c r="AH71" s="394">
        <f t="shared" si="58"/>
        <v>0</v>
      </c>
      <c r="AI71" s="394">
        <f t="shared" si="58"/>
        <v>7.3829999999999998E-3</v>
      </c>
      <c r="AJ71" s="394">
        <f t="shared" si="58"/>
        <v>2.35934E-2</v>
      </c>
      <c r="AK71" s="394">
        <f t="shared" si="58"/>
        <v>0</v>
      </c>
      <c r="AL71" s="394">
        <f t="shared" si="58"/>
        <v>2.1649655624999993E-2</v>
      </c>
      <c r="AM71" s="394">
        <f t="shared" si="58"/>
        <v>2.2912312499999993E-2</v>
      </c>
      <c r="AN71" s="394">
        <f t="shared" si="58"/>
        <v>4.1236124999999998E-2</v>
      </c>
      <c r="AO71" s="394">
        <f t="shared" si="55"/>
        <v>3.4450150758333332E-2</v>
      </c>
      <c r="AP71" s="394">
        <f t="shared" si="55"/>
        <v>0.13890151374999998</v>
      </c>
      <c r="AQ71" s="394">
        <f t="shared" si="57"/>
        <v>0</v>
      </c>
      <c r="AR71" s="394">
        <f t="shared" si="57"/>
        <v>3.5469846749999999E-2</v>
      </c>
      <c r="AS71" s="394">
        <f t="shared" si="57"/>
        <v>1.7646749999999999E-2</v>
      </c>
      <c r="AT71" s="394">
        <f t="shared" si="57"/>
        <v>1.8282184895833335E-2</v>
      </c>
      <c r="AU71" s="394">
        <f t="shared" si="57"/>
        <v>3.684066208333333E-2</v>
      </c>
      <c r="AV71" s="394">
        <f t="shared" si="57"/>
        <v>4.50179E-2</v>
      </c>
      <c r="AW71" s="394">
        <f t="shared" si="57"/>
        <v>4.4098277583333331E-2</v>
      </c>
      <c r="AX71" s="394">
        <f t="shared" si="53"/>
        <v>0.14040500732142852</v>
      </c>
      <c r="AY71" s="394">
        <f t="shared" ref="AY71:BS89" si="60">IF(AND(MONTH($C71)-MONTH(AY$5)=0,MOD((YEAR(AY$5)-YEAR($C71)),3)=0),AY70*(1+AY$15),AY70)</f>
        <v>6.0104979999999995E-2</v>
      </c>
      <c r="AZ71" s="394">
        <f t="shared" si="60"/>
        <v>6.7222674999999982E-2</v>
      </c>
      <c r="BA71" s="394">
        <f t="shared" si="60"/>
        <v>0.12607639366666665</v>
      </c>
      <c r="BB71" s="394">
        <f t="shared" si="60"/>
        <v>0.3295575435264001</v>
      </c>
      <c r="BC71" s="394">
        <f t="shared" si="60"/>
        <v>0.12060973285714284</v>
      </c>
      <c r="BD71" s="394">
        <f t="shared" si="60"/>
        <v>0.5416557163315201</v>
      </c>
      <c r="BE71" s="394">
        <f t="shared" si="60"/>
        <v>2.0098363124999997E-2</v>
      </c>
      <c r="BF71" s="394">
        <f t="shared" si="60"/>
        <v>0</v>
      </c>
      <c r="BG71" s="394">
        <f t="shared" si="60"/>
        <v>5.5570432692307672E-2</v>
      </c>
      <c r="BH71" s="394">
        <f t="shared" si="60"/>
        <v>8.2535097979166652E-2</v>
      </c>
      <c r="BI71" s="394">
        <f t="shared" si="60"/>
        <v>0</v>
      </c>
      <c r="BJ71" s="394">
        <f t="shared" si="60"/>
        <v>0</v>
      </c>
      <c r="BK71" s="394">
        <f t="shared" si="60"/>
        <v>4.0708754166666659E-2</v>
      </c>
      <c r="BL71" s="394">
        <f t="shared" si="60"/>
        <v>3.7034790623999995E-2</v>
      </c>
      <c r="BM71" s="394">
        <f t="shared" si="60"/>
        <v>0.12828249999999999</v>
      </c>
      <c r="BN71" s="394">
        <f t="shared" si="60"/>
        <v>0.27375749999999999</v>
      </c>
      <c r="BO71" s="394">
        <f t="shared" si="60"/>
        <v>9.2085674999999978E-2</v>
      </c>
      <c r="BP71" s="394">
        <f t="shared" si="60"/>
        <v>0.10916714010416664</v>
      </c>
      <c r="BQ71" s="394">
        <f t="shared" si="60"/>
        <v>0.14088482291666665</v>
      </c>
      <c r="BR71" s="394">
        <f t="shared" si="60"/>
        <v>0.10402546288749999</v>
      </c>
      <c r="BS71" s="394">
        <f t="shared" si="60"/>
        <v>1.2937499999999999E-2</v>
      </c>
      <c r="BT71" s="394">
        <f t="shared" si="59"/>
        <v>7.0977999999999996E-3</v>
      </c>
      <c r="BU71" s="394">
        <f t="shared" si="59"/>
        <v>3.7260000000000001E-3</v>
      </c>
      <c r="BV71" s="394">
        <f t="shared" si="59"/>
        <v>0.11546257969645436</v>
      </c>
      <c r="BW71" s="394">
        <f t="shared" si="59"/>
        <v>5.0904063216335407E-2</v>
      </c>
      <c r="BX71" s="394">
        <f t="shared" si="59"/>
        <v>1.7861232808330268E-2</v>
      </c>
      <c r="BY71" s="394">
        <f t="shared" si="59"/>
        <v>6.6853413834725844E-2</v>
      </c>
      <c r="BZ71" s="394">
        <f t="shared" si="59"/>
        <v>1.9626493576421676E-2</v>
      </c>
      <c r="CA71" s="395">
        <f t="shared" si="29"/>
        <v>5.0828334751933859</v>
      </c>
      <c r="CB71" s="396">
        <f t="shared" si="51"/>
        <v>0.22999999999999998</v>
      </c>
      <c r="CC71" s="396">
        <f t="shared" si="30"/>
        <v>0.50828334751933857</v>
      </c>
      <c r="CD71" s="396">
        <f t="shared" si="31"/>
        <v>0.22083333333333335</v>
      </c>
      <c r="CE71" s="397">
        <f t="shared" si="32"/>
        <v>4.3537167943407145</v>
      </c>
      <c r="CF71" s="396">
        <f>'Other Income'!$B$24/12</f>
        <v>1.328465244645</v>
      </c>
      <c r="CG71" s="398">
        <f t="shared" si="33"/>
        <v>5.9121820389857138</v>
      </c>
      <c r="CH71" s="395">
        <f t="shared" si="34"/>
        <v>4.8121256920611186</v>
      </c>
      <c r="CI71" s="396">
        <f t="shared" si="35"/>
        <v>0.22999999999999998</v>
      </c>
      <c r="CJ71" s="396">
        <f t="shared" si="36"/>
        <v>0.48121256920611188</v>
      </c>
      <c r="CK71" s="396">
        <f t="shared" si="37"/>
        <v>0.22083333333333335</v>
      </c>
      <c r="CL71" s="397">
        <f t="shared" si="38"/>
        <v>4.1100797895216736</v>
      </c>
      <c r="CM71" s="399">
        <f t="shared" si="39"/>
        <v>5.668545034166673</v>
      </c>
    </row>
    <row r="72" spans="2:91" s="159" customFormat="1" x14ac:dyDescent="0.25">
      <c r="B72" s="257">
        <f t="shared" si="40"/>
        <v>52</v>
      </c>
      <c r="C72" s="255">
        <f t="shared" si="41"/>
        <v>46873</v>
      </c>
      <c r="D72" s="214">
        <f t="shared" si="42"/>
        <v>0.46888359297024007</v>
      </c>
      <c r="E72" s="214">
        <f t="shared" si="42"/>
        <v>0.1896365856583333</v>
      </c>
      <c r="F72" s="214">
        <f t="shared" si="42"/>
        <v>0.18517078969999998</v>
      </c>
      <c r="G72" s="214">
        <f t="shared" si="42"/>
        <v>1.0890000000000002E-2</v>
      </c>
      <c r="H72" s="394">
        <f t="shared" si="43"/>
        <v>2.1786534374999996E-2</v>
      </c>
      <c r="I72" s="394">
        <f t="shared" si="43"/>
        <v>3.7307063749999994E-2</v>
      </c>
      <c r="J72" s="394">
        <f t="shared" si="43"/>
        <v>5.0378624999999996E-2</v>
      </c>
      <c r="K72" s="394">
        <f t="shared" si="43"/>
        <v>5.2149624999999998E-2</v>
      </c>
      <c r="L72" s="394">
        <f t="shared" si="52"/>
        <v>2.8569636874999992E-2</v>
      </c>
      <c r="M72" s="394">
        <f t="shared" si="52"/>
        <v>3.364109374999999E-2</v>
      </c>
      <c r="N72" s="394">
        <f t="shared" si="52"/>
        <v>2.8516408531312491E-2</v>
      </c>
      <c r="O72" s="394">
        <f t="shared" si="52"/>
        <v>2.6464374999999998E-2</v>
      </c>
      <c r="P72" s="394">
        <f t="shared" si="44"/>
        <v>1.9749333333333334E-2</v>
      </c>
      <c r="Q72" s="394">
        <f t="shared" si="44"/>
        <v>0</v>
      </c>
      <c r="R72" s="394">
        <f t="shared" si="44"/>
        <v>5.3684859666666654E-2</v>
      </c>
      <c r="S72" s="394">
        <f t="shared" si="44"/>
        <v>7.5990849999999999E-2</v>
      </c>
      <c r="T72" s="394">
        <f t="shared" si="45"/>
        <v>0</v>
      </c>
      <c r="U72" s="394">
        <f t="shared" si="45"/>
        <v>0</v>
      </c>
      <c r="V72" s="394">
        <f t="shared" si="45"/>
        <v>1.9193442499999998E-2</v>
      </c>
      <c r="W72" s="394">
        <f t="shared" si="45"/>
        <v>1.8656066666666665E-2</v>
      </c>
      <c r="X72" s="394">
        <f t="shared" si="58"/>
        <v>2.0548288645833333E-2</v>
      </c>
      <c r="Y72" s="394">
        <f t="shared" si="58"/>
        <v>1.4406433333333335E-2</v>
      </c>
      <c r="Z72" s="394">
        <f t="shared" si="58"/>
        <v>2.9962339583333334E-2</v>
      </c>
      <c r="AA72" s="394">
        <f t="shared" si="58"/>
        <v>2.5874999999999999E-2</v>
      </c>
      <c r="AB72" s="394">
        <f t="shared" si="58"/>
        <v>2.4808949999999996E-2</v>
      </c>
      <c r="AC72" s="394">
        <f t="shared" si="58"/>
        <v>1.7201096249999999E-2</v>
      </c>
      <c r="AD72" s="394">
        <f t="shared" si="58"/>
        <v>9.56498125E-3</v>
      </c>
      <c r="AE72" s="394">
        <f t="shared" si="58"/>
        <v>0</v>
      </c>
      <c r="AF72" s="394">
        <f t="shared" si="58"/>
        <v>0.16147690997760006</v>
      </c>
      <c r="AG72" s="394">
        <f t="shared" si="58"/>
        <v>0.20658714310000001</v>
      </c>
      <c r="AH72" s="394">
        <f t="shared" si="58"/>
        <v>0</v>
      </c>
      <c r="AI72" s="394">
        <f t="shared" si="58"/>
        <v>7.3829999999999998E-3</v>
      </c>
      <c r="AJ72" s="394">
        <f t="shared" si="58"/>
        <v>2.35934E-2</v>
      </c>
      <c r="AK72" s="394">
        <f t="shared" si="58"/>
        <v>0</v>
      </c>
      <c r="AL72" s="394">
        <f t="shared" si="58"/>
        <v>2.1649655624999993E-2</v>
      </c>
      <c r="AM72" s="394">
        <f t="shared" si="58"/>
        <v>2.2912312499999993E-2</v>
      </c>
      <c r="AN72" s="394">
        <f t="shared" si="58"/>
        <v>4.1236124999999998E-2</v>
      </c>
      <c r="AO72" s="394">
        <f t="shared" si="55"/>
        <v>3.4450150758333332E-2</v>
      </c>
      <c r="AP72" s="394">
        <f t="shared" si="55"/>
        <v>0.13890151374999998</v>
      </c>
      <c r="AQ72" s="394">
        <f t="shared" si="57"/>
        <v>0</v>
      </c>
      <c r="AR72" s="394">
        <f t="shared" si="57"/>
        <v>3.5469846749999999E-2</v>
      </c>
      <c r="AS72" s="394">
        <f t="shared" si="57"/>
        <v>2.0293762499999996E-2</v>
      </c>
      <c r="AT72" s="394">
        <f t="shared" si="57"/>
        <v>1.8282184895833335E-2</v>
      </c>
      <c r="AU72" s="394">
        <f t="shared" si="57"/>
        <v>3.684066208333333E-2</v>
      </c>
      <c r="AV72" s="394">
        <f t="shared" si="57"/>
        <v>4.50179E-2</v>
      </c>
      <c r="AW72" s="394">
        <f t="shared" si="57"/>
        <v>4.4098277583333331E-2</v>
      </c>
      <c r="AX72" s="394">
        <f t="shared" si="53"/>
        <v>0.14040500732142852</v>
      </c>
      <c r="AY72" s="394">
        <f t="shared" si="60"/>
        <v>6.0104979999999995E-2</v>
      </c>
      <c r="AZ72" s="394">
        <f t="shared" si="60"/>
        <v>6.7222674999999982E-2</v>
      </c>
      <c r="BA72" s="394">
        <f t="shared" si="60"/>
        <v>0.12607639366666665</v>
      </c>
      <c r="BB72" s="394">
        <f t="shared" si="60"/>
        <v>0.3295575435264001</v>
      </c>
      <c r="BC72" s="394">
        <f t="shared" si="60"/>
        <v>0.12060973285714284</v>
      </c>
      <c r="BD72" s="394">
        <f t="shared" si="60"/>
        <v>0.60665440229130252</v>
      </c>
      <c r="BE72" s="394">
        <f t="shared" si="60"/>
        <v>2.0098363124999997E-2</v>
      </c>
      <c r="BF72" s="394">
        <f t="shared" si="60"/>
        <v>0</v>
      </c>
      <c r="BG72" s="394">
        <f t="shared" si="60"/>
        <v>5.5570432692307672E-2</v>
      </c>
      <c r="BH72" s="394">
        <f t="shared" si="60"/>
        <v>8.2535097979166652E-2</v>
      </c>
      <c r="BI72" s="394">
        <f t="shared" si="60"/>
        <v>0</v>
      </c>
      <c r="BJ72" s="394">
        <f t="shared" si="60"/>
        <v>0</v>
      </c>
      <c r="BK72" s="394">
        <f t="shared" si="60"/>
        <v>4.0708754166666659E-2</v>
      </c>
      <c r="BL72" s="394">
        <f t="shared" si="60"/>
        <v>3.7034790623999995E-2</v>
      </c>
      <c r="BM72" s="394">
        <f t="shared" si="60"/>
        <v>0.14752487499999997</v>
      </c>
      <c r="BN72" s="394">
        <f t="shared" si="60"/>
        <v>0.27375749999999999</v>
      </c>
      <c r="BO72" s="394">
        <f t="shared" si="60"/>
        <v>9.2085674999999978E-2</v>
      </c>
      <c r="BP72" s="394">
        <f t="shared" si="60"/>
        <v>0.10916714010416664</v>
      </c>
      <c r="BQ72" s="394">
        <f t="shared" si="60"/>
        <v>0.14088482291666665</v>
      </c>
      <c r="BR72" s="394">
        <f t="shared" si="60"/>
        <v>0.10402546288749999</v>
      </c>
      <c r="BS72" s="394">
        <f t="shared" si="60"/>
        <v>1.2937499999999999E-2</v>
      </c>
      <c r="BT72" s="394">
        <f t="shared" si="59"/>
        <v>7.0977999999999996E-3</v>
      </c>
      <c r="BU72" s="394">
        <f t="shared" si="59"/>
        <v>3.7260000000000001E-3</v>
      </c>
      <c r="BV72" s="394">
        <f t="shared" si="59"/>
        <v>0.11546257969645436</v>
      </c>
      <c r="BW72" s="394">
        <f t="shared" si="59"/>
        <v>5.0904063216335407E-2</v>
      </c>
      <c r="BX72" s="394">
        <f t="shared" si="59"/>
        <v>1.7861232808330268E-2</v>
      </c>
      <c r="BY72" s="394">
        <f t="shared" si="59"/>
        <v>6.6853413834725844E-2</v>
      </c>
      <c r="BZ72" s="394">
        <f t="shared" si="59"/>
        <v>1.9626493576421676E-2</v>
      </c>
      <c r="CA72" s="395">
        <f t="shared" si="29"/>
        <v>5.1697215486531691</v>
      </c>
      <c r="CB72" s="396">
        <f t="shared" si="51"/>
        <v>0.22999999999999998</v>
      </c>
      <c r="CC72" s="396">
        <f t="shared" si="30"/>
        <v>0.51697215486531689</v>
      </c>
      <c r="CD72" s="396">
        <f t="shared" si="31"/>
        <v>0.22083333333333335</v>
      </c>
      <c r="CE72" s="397">
        <f t="shared" si="32"/>
        <v>4.4319160604545189</v>
      </c>
      <c r="CF72" s="396">
        <f>'Other Income'!$B$24/12</f>
        <v>1.328465244645</v>
      </c>
      <c r="CG72" s="398">
        <f t="shared" si="33"/>
        <v>5.9903813050995183</v>
      </c>
      <c r="CH72" s="395">
        <f t="shared" si="34"/>
        <v>4.8990137655209018</v>
      </c>
      <c r="CI72" s="396">
        <f t="shared" si="35"/>
        <v>0.22999999999999998</v>
      </c>
      <c r="CJ72" s="396">
        <f t="shared" si="36"/>
        <v>0.48990137655209021</v>
      </c>
      <c r="CK72" s="396">
        <f t="shared" si="37"/>
        <v>0.22083333333333335</v>
      </c>
      <c r="CL72" s="397">
        <f t="shared" si="38"/>
        <v>4.1882790556354781</v>
      </c>
      <c r="CM72" s="399">
        <f t="shared" si="39"/>
        <v>5.7467443002804774</v>
      </c>
    </row>
    <row r="73" spans="2:91" s="159" customFormat="1" x14ac:dyDescent="0.25">
      <c r="B73" s="257">
        <f t="shared" si="40"/>
        <v>53</v>
      </c>
      <c r="C73" s="255">
        <f t="shared" si="41"/>
        <v>46904</v>
      </c>
      <c r="D73" s="214">
        <f t="shared" si="42"/>
        <v>0.46888359297024007</v>
      </c>
      <c r="E73" s="214">
        <f t="shared" si="42"/>
        <v>0.1896365856583333</v>
      </c>
      <c r="F73" s="214">
        <f t="shared" si="42"/>
        <v>0.18517078969999998</v>
      </c>
      <c r="G73" s="214">
        <f t="shared" si="42"/>
        <v>1.0890000000000002E-2</v>
      </c>
      <c r="H73" s="394">
        <f t="shared" si="43"/>
        <v>2.5054514531249992E-2</v>
      </c>
      <c r="I73" s="394">
        <f t="shared" si="43"/>
        <v>3.7307063749999994E-2</v>
      </c>
      <c r="J73" s="394">
        <f t="shared" si="43"/>
        <v>5.0378624999999996E-2</v>
      </c>
      <c r="K73" s="394">
        <f t="shared" si="43"/>
        <v>5.2149624999999998E-2</v>
      </c>
      <c r="L73" s="394">
        <f t="shared" si="52"/>
        <v>2.8569636874999992E-2</v>
      </c>
      <c r="M73" s="394">
        <f t="shared" si="52"/>
        <v>3.364109374999999E-2</v>
      </c>
      <c r="N73" s="394">
        <f t="shared" si="52"/>
        <v>2.8516408531312491E-2</v>
      </c>
      <c r="O73" s="394">
        <f t="shared" si="52"/>
        <v>2.6464374999999998E-2</v>
      </c>
      <c r="P73" s="394">
        <f t="shared" si="44"/>
        <v>1.9749333333333334E-2</v>
      </c>
      <c r="Q73" s="394">
        <f t="shared" si="44"/>
        <v>0</v>
      </c>
      <c r="R73" s="394">
        <f t="shared" si="44"/>
        <v>5.3684859666666654E-2</v>
      </c>
      <c r="S73" s="394">
        <f t="shared" si="44"/>
        <v>7.5990849999999999E-2</v>
      </c>
      <c r="T73" s="394">
        <f t="shared" si="45"/>
        <v>0</v>
      </c>
      <c r="U73" s="394">
        <f t="shared" si="45"/>
        <v>0</v>
      </c>
      <c r="V73" s="394">
        <f t="shared" si="45"/>
        <v>1.9193442499999998E-2</v>
      </c>
      <c r="W73" s="394">
        <f t="shared" si="45"/>
        <v>1.8656066666666665E-2</v>
      </c>
      <c r="X73" s="394">
        <f t="shared" si="58"/>
        <v>2.0548288645833333E-2</v>
      </c>
      <c r="Y73" s="394">
        <f t="shared" si="58"/>
        <v>1.4406433333333335E-2</v>
      </c>
      <c r="Z73" s="394">
        <f t="shared" si="58"/>
        <v>2.9962339583333334E-2</v>
      </c>
      <c r="AA73" s="394">
        <f t="shared" si="58"/>
        <v>2.5874999999999999E-2</v>
      </c>
      <c r="AB73" s="394">
        <f t="shared" si="58"/>
        <v>2.4808949999999996E-2</v>
      </c>
      <c r="AC73" s="394">
        <f t="shared" si="58"/>
        <v>1.7201096249999999E-2</v>
      </c>
      <c r="AD73" s="394">
        <f t="shared" si="58"/>
        <v>9.56498125E-3</v>
      </c>
      <c r="AE73" s="394">
        <f t="shared" si="58"/>
        <v>0</v>
      </c>
      <c r="AF73" s="394">
        <f t="shared" si="58"/>
        <v>0.16147690997760006</v>
      </c>
      <c r="AG73" s="394">
        <f t="shared" si="58"/>
        <v>0.237575214565</v>
      </c>
      <c r="AH73" s="394">
        <f t="shared" si="58"/>
        <v>0</v>
      </c>
      <c r="AI73" s="394">
        <f t="shared" si="58"/>
        <v>7.3829999999999998E-3</v>
      </c>
      <c r="AJ73" s="394">
        <f t="shared" si="58"/>
        <v>2.35934E-2</v>
      </c>
      <c r="AK73" s="394">
        <f t="shared" si="58"/>
        <v>0</v>
      </c>
      <c r="AL73" s="394">
        <f t="shared" si="58"/>
        <v>2.1649655624999993E-2</v>
      </c>
      <c r="AM73" s="394">
        <f t="shared" si="58"/>
        <v>2.2912312499999993E-2</v>
      </c>
      <c r="AN73" s="394">
        <f t="shared" si="58"/>
        <v>4.1236124999999998E-2</v>
      </c>
      <c r="AO73" s="394">
        <f t="shared" si="55"/>
        <v>3.4450150758333332E-2</v>
      </c>
      <c r="AP73" s="394">
        <f t="shared" si="55"/>
        <v>0.13890151374999998</v>
      </c>
      <c r="AQ73" s="394">
        <f t="shared" si="57"/>
        <v>0</v>
      </c>
      <c r="AR73" s="394">
        <f t="shared" si="57"/>
        <v>4.0790323762499997E-2</v>
      </c>
      <c r="AS73" s="394">
        <f t="shared" si="57"/>
        <v>2.0293762499999996E-2</v>
      </c>
      <c r="AT73" s="394">
        <f t="shared" si="57"/>
        <v>1.8282184895833335E-2</v>
      </c>
      <c r="AU73" s="394">
        <f t="shared" si="57"/>
        <v>3.684066208333333E-2</v>
      </c>
      <c r="AV73" s="394">
        <f t="shared" si="57"/>
        <v>4.50179E-2</v>
      </c>
      <c r="AW73" s="394">
        <f t="shared" si="57"/>
        <v>4.4098277583333331E-2</v>
      </c>
      <c r="AX73" s="394">
        <f t="shared" si="53"/>
        <v>0.14040500732142852</v>
      </c>
      <c r="AY73" s="394">
        <f t="shared" si="60"/>
        <v>6.0104979999999995E-2</v>
      </c>
      <c r="AZ73" s="394">
        <f t="shared" si="60"/>
        <v>6.7222674999999982E-2</v>
      </c>
      <c r="BA73" s="394">
        <f t="shared" si="60"/>
        <v>0.12607639366666665</v>
      </c>
      <c r="BB73" s="394">
        <f t="shared" si="60"/>
        <v>0.3295575435264001</v>
      </c>
      <c r="BC73" s="394">
        <f t="shared" si="60"/>
        <v>0.13870119278571424</v>
      </c>
      <c r="BD73" s="394">
        <f t="shared" si="60"/>
        <v>0.60665440229130252</v>
      </c>
      <c r="BE73" s="394">
        <f t="shared" si="60"/>
        <v>2.0098363124999997E-2</v>
      </c>
      <c r="BF73" s="394">
        <f t="shared" si="60"/>
        <v>0</v>
      </c>
      <c r="BG73" s="394">
        <f t="shared" si="60"/>
        <v>5.5570432692307672E-2</v>
      </c>
      <c r="BH73" s="394">
        <f t="shared" si="60"/>
        <v>8.2535097979166652E-2</v>
      </c>
      <c r="BI73" s="394">
        <f t="shared" si="60"/>
        <v>0</v>
      </c>
      <c r="BJ73" s="394">
        <f t="shared" si="60"/>
        <v>0</v>
      </c>
      <c r="BK73" s="394">
        <f t="shared" si="60"/>
        <v>4.0708754166666659E-2</v>
      </c>
      <c r="BL73" s="394">
        <f t="shared" si="60"/>
        <v>3.7034790623999995E-2</v>
      </c>
      <c r="BM73" s="394">
        <f t="shared" si="60"/>
        <v>0.14752487499999997</v>
      </c>
      <c r="BN73" s="394">
        <f t="shared" si="60"/>
        <v>0.27375749999999999</v>
      </c>
      <c r="BO73" s="394">
        <f t="shared" si="60"/>
        <v>9.2085674999999978E-2</v>
      </c>
      <c r="BP73" s="394">
        <f t="shared" si="60"/>
        <v>0.10916714010416664</v>
      </c>
      <c r="BQ73" s="394">
        <f t="shared" si="60"/>
        <v>0.14088482291666665</v>
      </c>
      <c r="BR73" s="394">
        <f t="shared" si="60"/>
        <v>0.10402546288749999</v>
      </c>
      <c r="BS73" s="394">
        <f t="shared" si="60"/>
        <v>1.2937499999999999E-2</v>
      </c>
      <c r="BT73" s="394">
        <f t="shared" si="59"/>
        <v>7.0977999999999996E-3</v>
      </c>
      <c r="BU73" s="394">
        <f t="shared" si="59"/>
        <v>3.7260000000000001E-3</v>
      </c>
      <c r="BV73" s="394">
        <f t="shared" si="59"/>
        <v>0.11546257969645436</v>
      </c>
      <c r="BW73" s="394">
        <f t="shared" si="59"/>
        <v>5.0904063216335407E-2</v>
      </c>
      <c r="BX73" s="394">
        <f t="shared" si="59"/>
        <v>1.7861232808330268E-2</v>
      </c>
      <c r="BY73" s="394">
        <f t="shared" si="59"/>
        <v>6.6853413834725844E-2</v>
      </c>
      <c r="BZ73" s="394">
        <f t="shared" si="59"/>
        <v>1.9626493576421676E-2</v>
      </c>
      <c r="CA73" s="395">
        <f t="shared" si="29"/>
        <v>5.2273895372154913</v>
      </c>
      <c r="CB73" s="396">
        <f t="shared" si="51"/>
        <v>0.22999999999999998</v>
      </c>
      <c r="CC73" s="396">
        <f t="shared" si="30"/>
        <v>0.5227389537215491</v>
      </c>
      <c r="CD73" s="396">
        <f t="shared" si="31"/>
        <v>0.22083333333333335</v>
      </c>
      <c r="CE73" s="397">
        <f t="shared" si="32"/>
        <v>4.4838172501606088</v>
      </c>
      <c r="CF73" s="396">
        <f>'Other Income'!$B$24/12</f>
        <v>1.328465244645</v>
      </c>
      <c r="CG73" s="398">
        <f t="shared" si="33"/>
        <v>6.0422824948056082</v>
      </c>
      <c r="CH73" s="395">
        <f t="shared" si="34"/>
        <v>4.956681754083224</v>
      </c>
      <c r="CI73" s="396">
        <f t="shared" si="35"/>
        <v>0.22999999999999998</v>
      </c>
      <c r="CJ73" s="396">
        <f t="shared" si="36"/>
        <v>0.49566817540832242</v>
      </c>
      <c r="CK73" s="396">
        <f t="shared" si="37"/>
        <v>0.22083333333333335</v>
      </c>
      <c r="CL73" s="397">
        <f t="shared" si="38"/>
        <v>4.240180245341568</v>
      </c>
      <c r="CM73" s="399">
        <f t="shared" si="39"/>
        <v>5.7986454899865674</v>
      </c>
    </row>
    <row r="74" spans="2:91" s="159" customFormat="1" x14ac:dyDescent="0.25">
      <c r="B74" s="257">
        <f t="shared" si="40"/>
        <v>54</v>
      </c>
      <c r="C74" s="255">
        <f t="shared" si="41"/>
        <v>46934</v>
      </c>
      <c r="D74" s="214">
        <f t="shared" si="42"/>
        <v>0.46888359297024007</v>
      </c>
      <c r="E74" s="214">
        <f t="shared" si="42"/>
        <v>0.1896365856583333</v>
      </c>
      <c r="F74" s="214">
        <f t="shared" si="42"/>
        <v>0.18517078969999998</v>
      </c>
      <c r="G74" s="214">
        <f t="shared" si="42"/>
        <v>1.0890000000000002E-2</v>
      </c>
      <c r="H74" s="394">
        <f t="shared" si="43"/>
        <v>2.5054514531249992E-2</v>
      </c>
      <c r="I74" s="394">
        <f t="shared" si="43"/>
        <v>3.7307063749999994E-2</v>
      </c>
      <c r="J74" s="394">
        <f t="shared" si="43"/>
        <v>5.0378624999999996E-2</v>
      </c>
      <c r="K74" s="394">
        <f t="shared" si="43"/>
        <v>5.2149624999999998E-2</v>
      </c>
      <c r="L74" s="394">
        <f t="shared" si="52"/>
        <v>2.8569636874999992E-2</v>
      </c>
      <c r="M74" s="394">
        <f t="shared" si="52"/>
        <v>3.364109374999999E-2</v>
      </c>
      <c r="N74" s="394">
        <f t="shared" si="52"/>
        <v>2.8516408531312491E-2</v>
      </c>
      <c r="O74" s="394">
        <f t="shared" si="52"/>
        <v>2.6464374999999998E-2</v>
      </c>
      <c r="P74" s="394">
        <f t="shared" si="44"/>
        <v>1.9749333333333334E-2</v>
      </c>
      <c r="Q74" s="394">
        <f t="shared" si="44"/>
        <v>0</v>
      </c>
      <c r="R74" s="394">
        <f t="shared" si="44"/>
        <v>5.3684859666666654E-2</v>
      </c>
      <c r="S74" s="394">
        <f t="shared" si="44"/>
        <v>7.5990849999999999E-2</v>
      </c>
      <c r="T74" s="394">
        <f t="shared" si="45"/>
        <v>0</v>
      </c>
      <c r="U74" s="394">
        <f t="shared" si="45"/>
        <v>0</v>
      </c>
      <c r="V74" s="394">
        <f t="shared" si="45"/>
        <v>1.9193442499999998E-2</v>
      </c>
      <c r="W74" s="394">
        <f t="shared" si="45"/>
        <v>1.8656066666666665E-2</v>
      </c>
      <c r="X74" s="394">
        <f t="shared" si="58"/>
        <v>2.0548288645833333E-2</v>
      </c>
      <c r="Y74" s="394">
        <f t="shared" si="58"/>
        <v>1.4406433333333335E-2</v>
      </c>
      <c r="Z74" s="394">
        <f t="shared" si="58"/>
        <v>2.9962339583333334E-2</v>
      </c>
      <c r="AA74" s="394">
        <f t="shared" si="58"/>
        <v>2.5874999999999999E-2</v>
      </c>
      <c r="AB74" s="394">
        <f t="shared" si="58"/>
        <v>2.8530292499999995E-2</v>
      </c>
      <c r="AC74" s="394">
        <f t="shared" si="58"/>
        <v>1.7201096249999999E-2</v>
      </c>
      <c r="AD74" s="394">
        <f t="shared" si="58"/>
        <v>9.56498125E-3</v>
      </c>
      <c r="AE74" s="394">
        <f t="shared" si="58"/>
        <v>0</v>
      </c>
      <c r="AF74" s="394">
        <f t="shared" si="58"/>
        <v>0.18085413917491208</v>
      </c>
      <c r="AG74" s="394">
        <f t="shared" si="58"/>
        <v>0.237575214565</v>
      </c>
      <c r="AH74" s="394">
        <f t="shared" si="58"/>
        <v>0</v>
      </c>
      <c r="AI74" s="394">
        <f t="shared" si="58"/>
        <v>7.3829999999999998E-3</v>
      </c>
      <c r="AJ74" s="394">
        <f t="shared" si="58"/>
        <v>2.35934E-2</v>
      </c>
      <c r="AK74" s="394">
        <f t="shared" si="58"/>
        <v>0</v>
      </c>
      <c r="AL74" s="394">
        <f t="shared" si="58"/>
        <v>2.1649655624999993E-2</v>
      </c>
      <c r="AM74" s="394">
        <f t="shared" si="58"/>
        <v>2.2912312499999993E-2</v>
      </c>
      <c r="AN74" s="394">
        <f t="shared" si="58"/>
        <v>4.1236124999999998E-2</v>
      </c>
      <c r="AO74" s="394">
        <f t="shared" si="55"/>
        <v>3.4450150758333332E-2</v>
      </c>
      <c r="AP74" s="394">
        <f t="shared" si="55"/>
        <v>0.13890151374999998</v>
      </c>
      <c r="AQ74" s="394">
        <f t="shared" si="57"/>
        <v>0</v>
      </c>
      <c r="AR74" s="394">
        <f t="shared" si="57"/>
        <v>4.0790323762499997E-2</v>
      </c>
      <c r="AS74" s="394">
        <f t="shared" si="57"/>
        <v>2.0293762499999996E-2</v>
      </c>
      <c r="AT74" s="394">
        <f t="shared" si="57"/>
        <v>1.8282184895833335E-2</v>
      </c>
      <c r="AU74" s="394">
        <f t="shared" si="57"/>
        <v>3.684066208333333E-2</v>
      </c>
      <c r="AV74" s="394">
        <f t="shared" si="57"/>
        <v>4.50179E-2</v>
      </c>
      <c r="AW74" s="394">
        <f t="shared" ref="AW74:BF102" si="61">IF(AND(MONTH($C74)-MONTH(AW$5)=0,MOD((YEAR(AW$5)-YEAR($C74)),3)=0),AW73*(1+AW$15),AW73)</f>
        <v>4.4098277583333331E-2</v>
      </c>
      <c r="AX74" s="394">
        <f t="shared" si="61"/>
        <v>0.16146575841964278</v>
      </c>
      <c r="AY74" s="394">
        <f t="shared" si="61"/>
        <v>6.0104979999999995E-2</v>
      </c>
      <c r="AZ74" s="394">
        <f t="shared" si="61"/>
        <v>6.7222674999999982E-2</v>
      </c>
      <c r="BA74" s="394">
        <f t="shared" si="61"/>
        <v>0.12607639366666665</v>
      </c>
      <c r="BB74" s="394">
        <f t="shared" si="61"/>
        <v>0.36910444874956816</v>
      </c>
      <c r="BC74" s="394">
        <f t="shared" si="61"/>
        <v>0.13870119278571424</v>
      </c>
      <c r="BD74" s="394">
        <f t="shared" si="61"/>
        <v>0.60665440229130252</v>
      </c>
      <c r="BE74" s="394">
        <f t="shared" si="61"/>
        <v>2.0098363124999997E-2</v>
      </c>
      <c r="BF74" s="394">
        <f t="shared" si="61"/>
        <v>0</v>
      </c>
      <c r="BG74" s="394">
        <f t="shared" si="60"/>
        <v>5.5570432692307672E-2</v>
      </c>
      <c r="BH74" s="394">
        <f t="shared" si="60"/>
        <v>8.2535097979166652E-2</v>
      </c>
      <c r="BI74" s="394">
        <f t="shared" si="60"/>
        <v>0</v>
      </c>
      <c r="BJ74" s="394">
        <f t="shared" si="60"/>
        <v>0</v>
      </c>
      <c r="BK74" s="394">
        <f t="shared" si="60"/>
        <v>4.0708754166666659E-2</v>
      </c>
      <c r="BL74" s="394">
        <f t="shared" si="60"/>
        <v>3.7034790623999995E-2</v>
      </c>
      <c r="BM74" s="394">
        <f t="shared" si="60"/>
        <v>0.14752487499999997</v>
      </c>
      <c r="BN74" s="394">
        <f t="shared" si="60"/>
        <v>0.31482112499999998</v>
      </c>
      <c r="BO74" s="394">
        <f t="shared" si="60"/>
        <v>9.2085674999999978E-2</v>
      </c>
      <c r="BP74" s="394">
        <f t="shared" si="60"/>
        <v>0.10916714010416664</v>
      </c>
      <c r="BQ74" s="394">
        <f t="shared" si="60"/>
        <v>0.14088482291666665</v>
      </c>
      <c r="BR74" s="394">
        <f t="shared" si="60"/>
        <v>0.10402546288749999</v>
      </c>
      <c r="BS74" s="394">
        <f t="shared" ref="BS74:BZ100" si="62">IF(AND(MONTH($C74)-MONTH(BS$5)=0,MOD((YEAR(BS$5)-YEAR($C74)),3)=0),BS73*(1+BS$15),BS73)</f>
        <v>1.2937499999999999E-2</v>
      </c>
      <c r="BT74" s="394">
        <f t="shared" si="62"/>
        <v>7.0977999999999996E-3</v>
      </c>
      <c r="BU74" s="394">
        <f t="shared" si="62"/>
        <v>3.7260000000000001E-3</v>
      </c>
      <c r="BV74" s="394">
        <f t="shared" si="62"/>
        <v>0.11546257969645436</v>
      </c>
      <c r="BW74" s="394">
        <f t="shared" si="62"/>
        <v>5.0904063216335407E-2</v>
      </c>
      <c r="BX74" s="394">
        <f t="shared" si="62"/>
        <v>1.7861232808330268E-2</v>
      </c>
      <c r="BY74" s="394">
        <f t="shared" si="62"/>
        <v>6.6853413834725844E-2</v>
      </c>
      <c r="BZ74" s="394">
        <f t="shared" si="62"/>
        <v>1.9626493576421676E-2</v>
      </c>
      <c r="CA74" s="395">
        <f t="shared" si="29"/>
        <v>5.3521593902341849</v>
      </c>
      <c r="CB74" s="396">
        <f t="shared" si="51"/>
        <v>0.22999999999999998</v>
      </c>
      <c r="CC74" s="396">
        <f t="shared" si="30"/>
        <v>0.53521593902341846</v>
      </c>
      <c r="CD74" s="396">
        <f t="shared" si="31"/>
        <v>0.22083333333333335</v>
      </c>
      <c r="CE74" s="397">
        <f t="shared" si="32"/>
        <v>4.5961101178774335</v>
      </c>
      <c r="CF74" s="396">
        <f>'Other Income'!$B$24/12</f>
        <v>1.328465244645</v>
      </c>
      <c r="CG74" s="398">
        <f t="shared" si="33"/>
        <v>6.1545753625224329</v>
      </c>
      <c r="CH74" s="395">
        <f t="shared" si="34"/>
        <v>5.0814516071019176</v>
      </c>
      <c r="CI74" s="396">
        <f t="shared" si="35"/>
        <v>0.22999999999999998</v>
      </c>
      <c r="CJ74" s="396">
        <f t="shared" si="36"/>
        <v>0.50814516071019178</v>
      </c>
      <c r="CK74" s="396">
        <f t="shared" si="37"/>
        <v>0.22083333333333335</v>
      </c>
      <c r="CL74" s="397">
        <f t="shared" si="38"/>
        <v>4.3524731130583927</v>
      </c>
      <c r="CM74" s="399">
        <f t="shared" si="39"/>
        <v>5.910938357703392</v>
      </c>
    </row>
    <row r="75" spans="2:91" s="159" customFormat="1" x14ac:dyDescent="0.25">
      <c r="B75" s="257">
        <f t="shared" si="40"/>
        <v>55</v>
      </c>
      <c r="C75" s="255">
        <f t="shared" si="41"/>
        <v>46965</v>
      </c>
      <c r="D75" s="214">
        <f t="shared" si="42"/>
        <v>0.46888359297024007</v>
      </c>
      <c r="E75" s="214">
        <f t="shared" si="42"/>
        <v>0.1896365856583333</v>
      </c>
      <c r="F75" s="214">
        <f t="shared" si="42"/>
        <v>0.18517078969999998</v>
      </c>
      <c r="G75" s="214">
        <f t="shared" si="42"/>
        <v>1.0890000000000002E-2</v>
      </c>
      <c r="H75" s="394">
        <f t="shared" si="43"/>
        <v>2.5054514531249992E-2</v>
      </c>
      <c r="I75" s="394">
        <f t="shared" si="43"/>
        <v>4.2903123312499993E-2</v>
      </c>
      <c r="J75" s="394">
        <f t="shared" si="43"/>
        <v>5.0378624999999996E-2</v>
      </c>
      <c r="K75" s="394">
        <f t="shared" si="43"/>
        <v>5.2149624999999998E-2</v>
      </c>
      <c r="L75" s="394">
        <f t="shared" si="52"/>
        <v>2.8569636874999992E-2</v>
      </c>
      <c r="M75" s="394">
        <f t="shared" si="52"/>
        <v>3.8687257812499987E-2</v>
      </c>
      <c r="N75" s="394">
        <f t="shared" si="52"/>
        <v>2.8516408531312491E-2</v>
      </c>
      <c r="O75" s="394">
        <f t="shared" si="52"/>
        <v>2.6464374999999998E-2</v>
      </c>
      <c r="P75" s="394">
        <f t="shared" si="44"/>
        <v>2.2711733333333331E-2</v>
      </c>
      <c r="Q75" s="394">
        <f t="shared" si="44"/>
        <v>0</v>
      </c>
      <c r="R75" s="394">
        <f t="shared" si="44"/>
        <v>5.3684859666666654E-2</v>
      </c>
      <c r="S75" s="394">
        <f t="shared" si="44"/>
        <v>7.5990849999999999E-2</v>
      </c>
      <c r="T75" s="394">
        <f t="shared" si="45"/>
        <v>0</v>
      </c>
      <c r="U75" s="394">
        <f t="shared" si="45"/>
        <v>0</v>
      </c>
      <c r="V75" s="394">
        <f t="shared" si="45"/>
        <v>1.9193442499999998E-2</v>
      </c>
      <c r="W75" s="394">
        <f t="shared" si="45"/>
        <v>1.8656066666666665E-2</v>
      </c>
      <c r="X75" s="394">
        <f t="shared" si="58"/>
        <v>2.0548288645833333E-2</v>
      </c>
      <c r="Y75" s="394">
        <f t="shared" si="58"/>
        <v>1.4406433333333335E-2</v>
      </c>
      <c r="Z75" s="394">
        <f t="shared" si="58"/>
        <v>2.9962339583333334E-2</v>
      </c>
      <c r="AA75" s="394">
        <f t="shared" si="58"/>
        <v>2.5874999999999999E-2</v>
      </c>
      <c r="AB75" s="394">
        <f t="shared" si="58"/>
        <v>2.8530292499999995E-2</v>
      </c>
      <c r="AC75" s="394">
        <f t="shared" si="58"/>
        <v>1.7201096249999999E-2</v>
      </c>
      <c r="AD75" s="394">
        <f t="shared" si="58"/>
        <v>9.56498125E-3</v>
      </c>
      <c r="AE75" s="394">
        <f t="shared" si="58"/>
        <v>0</v>
      </c>
      <c r="AF75" s="394">
        <f t="shared" si="58"/>
        <v>0.18085413917491208</v>
      </c>
      <c r="AG75" s="394">
        <f t="shared" si="58"/>
        <v>0.237575214565</v>
      </c>
      <c r="AH75" s="394">
        <f t="shared" si="58"/>
        <v>0</v>
      </c>
      <c r="AI75" s="394">
        <f t="shared" si="58"/>
        <v>7.3829999999999998E-3</v>
      </c>
      <c r="AJ75" s="394">
        <f t="shared" si="58"/>
        <v>2.35934E-2</v>
      </c>
      <c r="AK75" s="394">
        <f t="shared" si="58"/>
        <v>0</v>
      </c>
      <c r="AL75" s="394">
        <f t="shared" si="58"/>
        <v>2.1649655624999993E-2</v>
      </c>
      <c r="AM75" s="394">
        <f t="shared" si="58"/>
        <v>2.2912312499999993E-2</v>
      </c>
      <c r="AN75" s="394">
        <f t="shared" si="58"/>
        <v>4.1236124999999998E-2</v>
      </c>
      <c r="AO75" s="394">
        <f t="shared" si="55"/>
        <v>3.4450150758333332E-2</v>
      </c>
      <c r="AP75" s="394">
        <f t="shared" si="55"/>
        <v>0.15973674081249997</v>
      </c>
      <c r="AQ75" s="394">
        <f t="shared" si="57"/>
        <v>0</v>
      </c>
      <c r="AR75" s="394">
        <f t="shared" si="57"/>
        <v>4.0790323762499997E-2</v>
      </c>
      <c r="AS75" s="394">
        <f t="shared" si="57"/>
        <v>2.0293762499999996E-2</v>
      </c>
      <c r="AT75" s="394">
        <f t="shared" si="57"/>
        <v>1.8282184895833335E-2</v>
      </c>
      <c r="AU75" s="394">
        <f t="shared" si="57"/>
        <v>4.2366761395833327E-2</v>
      </c>
      <c r="AV75" s="394">
        <f t="shared" si="57"/>
        <v>5.1770584999999994E-2</v>
      </c>
      <c r="AW75" s="394">
        <f t="shared" si="61"/>
        <v>4.4098277583333331E-2</v>
      </c>
      <c r="AX75" s="394">
        <f t="shared" si="61"/>
        <v>0.16146575841964278</v>
      </c>
      <c r="AY75" s="394">
        <f t="shared" si="61"/>
        <v>6.0104979999999995E-2</v>
      </c>
      <c r="AZ75" s="394">
        <f t="shared" si="61"/>
        <v>6.7222674999999982E-2</v>
      </c>
      <c r="BA75" s="394">
        <f t="shared" si="61"/>
        <v>0.12607639366666665</v>
      </c>
      <c r="BB75" s="394">
        <f t="shared" si="61"/>
        <v>0.36910444874956816</v>
      </c>
      <c r="BC75" s="394">
        <f t="shared" si="61"/>
        <v>0.13870119278571424</v>
      </c>
      <c r="BD75" s="394">
        <f t="shared" si="61"/>
        <v>0.60665440229130252</v>
      </c>
      <c r="BE75" s="394">
        <f t="shared" si="61"/>
        <v>2.0098363124999997E-2</v>
      </c>
      <c r="BF75" s="394">
        <f t="shared" si="61"/>
        <v>0</v>
      </c>
      <c r="BG75" s="394">
        <f t="shared" si="60"/>
        <v>5.5570432692307672E-2</v>
      </c>
      <c r="BH75" s="394">
        <f t="shared" si="60"/>
        <v>9.4915362676041642E-2</v>
      </c>
      <c r="BI75" s="394">
        <f t="shared" si="60"/>
        <v>0</v>
      </c>
      <c r="BJ75" s="394">
        <f t="shared" si="60"/>
        <v>0</v>
      </c>
      <c r="BK75" s="394">
        <f t="shared" si="60"/>
        <v>4.0708754166666659E-2</v>
      </c>
      <c r="BL75" s="394">
        <f t="shared" si="60"/>
        <v>3.7034790623999995E-2</v>
      </c>
      <c r="BM75" s="394">
        <f t="shared" si="60"/>
        <v>0.14752487499999997</v>
      </c>
      <c r="BN75" s="394">
        <f t="shared" si="60"/>
        <v>0.31482112499999998</v>
      </c>
      <c r="BO75" s="394">
        <f t="shared" si="60"/>
        <v>9.2085674999999978E-2</v>
      </c>
      <c r="BP75" s="394">
        <f t="shared" si="60"/>
        <v>0.10916714010416664</v>
      </c>
      <c r="BQ75" s="394">
        <f t="shared" si="60"/>
        <v>0.14088482291666665</v>
      </c>
      <c r="BR75" s="394">
        <f t="shared" si="60"/>
        <v>0.10402546288749999</v>
      </c>
      <c r="BS75" s="394">
        <f t="shared" si="62"/>
        <v>1.2937499999999999E-2</v>
      </c>
      <c r="BT75" s="394">
        <f t="shared" si="62"/>
        <v>7.0977999999999996E-3</v>
      </c>
      <c r="BU75" s="394">
        <f t="shared" si="62"/>
        <v>3.7260000000000001E-3</v>
      </c>
      <c r="BV75" s="394">
        <f t="shared" si="62"/>
        <v>0.11546257969645436</v>
      </c>
      <c r="BW75" s="394">
        <f t="shared" si="62"/>
        <v>5.0904063216335407E-2</v>
      </c>
      <c r="BX75" s="394">
        <f t="shared" si="62"/>
        <v>1.7861232808330268E-2</v>
      </c>
      <c r="BY75" s="394">
        <f t="shared" si="62"/>
        <v>6.6853413834725844E-2</v>
      </c>
      <c r="BZ75" s="394">
        <f t="shared" si="62"/>
        <v>1.9626493576421676E-2</v>
      </c>
      <c r="CA75" s="395">
        <f t="shared" si="29"/>
        <v>5.4112582899310588</v>
      </c>
      <c r="CB75" s="396">
        <f t="shared" si="51"/>
        <v>0.22999999999999998</v>
      </c>
      <c r="CC75" s="396">
        <f t="shared" si="30"/>
        <v>0.54112582899310591</v>
      </c>
      <c r="CD75" s="396">
        <f t="shared" si="31"/>
        <v>0.22083333333333335</v>
      </c>
      <c r="CE75" s="397">
        <f t="shared" si="32"/>
        <v>4.6492991276046194</v>
      </c>
      <c r="CF75" s="396">
        <f>'Other Income'!$B$24/12</f>
        <v>1.328465244645</v>
      </c>
      <c r="CG75" s="398">
        <f t="shared" si="33"/>
        <v>6.2077643722496187</v>
      </c>
      <c r="CH75" s="395">
        <f t="shared" si="34"/>
        <v>5.1405505067987916</v>
      </c>
      <c r="CI75" s="396">
        <f t="shared" si="35"/>
        <v>0.22999999999999998</v>
      </c>
      <c r="CJ75" s="396">
        <f t="shared" si="36"/>
        <v>0.51405505067987922</v>
      </c>
      <c r="CK75" s="396">
        <f t="shared" si="37"/>
        <v>0.22083333333333335</v>
      </c>
      <c r="CL75" s="397">
        <f t="shared" si="38"/>
        <v>4.4056621227855794</v>
      </c>
      <c r="CM75" s="399">
        <f t="shared" si="39"/>
        <v>5.9641273674305797</v>
      </c>
    </row>
    <row r="76" spans="2:91" s="159" customFormat="1" x14ac:dyDescent="0.25">
      <c r="B76" s="257">
        <f t="shared" si="40"/>
        <v>56</v>
      </c>
      <c r="C76" s="255">
        <f t="shared" si="41"/>
        <v>46996</v>
      </c>
      <c r="D76" s="214">
        <f t="shared" si="42"/>
        <v>0.46888359297024007</v>
      </c>
      <c r="E76" s="214">
        <f t="shared" si="42"/>
        <v>0.1896365856583333</v>
      </c>
      <c r="F76" s="214">
        <f t="shared" si="42"/>
        <v>0.18517078969999998</v>
      </c>
      <c r="G76" s="214">
        <f t="shared" si="42"/>
        <v>1.0890000000000002E-2</v>
      </c>
      <c r="H76" s="394">
        <f t="shared" si="43"/>
        <v>2.5054514531249992E-2</v>
      </c>
      <c r="I76" s="394">
        <f t="shared" si="43"/>
        <v>4.2903123312499993E-2</v>
      </c>
      <c r="J76" s="394">
        <f t="shared" si="43"/>
        <v>5.0378624999999996E-2</v>
      </c>
      <c r="K76" s="394">
        <f t="shared" si="43"/>
        <v>5.2149624999999998E-2</v>
      </c>
      <c r="L76" s="394">
        <f t="shared" si="52"/>
        <v>2.8569636874999992E-2</v>
      </c>
      <c r="M76" s="394">
        <f t="shared" si="52"/>
        <v>3.8687257812499987E-2</v>
      </c>
      <c r="N76" s="394">
        <f t="shared" si="52"/>
        <v>2.8516408531312491E-2</v>
      </c>
      <c r="O76" s="394">
        <f t="shared" si="52"/>
        <v>2.6464374999999998E-2</v>
      </c>
      <c r="P76" s="394">
        <f t="shared" si="44"/>
        <v>2.2711733333333331E-2</v>
      </c>
      <c r="Q76" s="394">
        <f t="shared" si="44"/>
        <v>0</v>
      </c>
      <c r="R76" s="394">
        <f t="shared" si="44"/>
        <v>5.3684859666666654E-2</v>
      </c>
      <c r="S76" s="394">
        <f t="shared" si="44"/>
        <v>8.7389477499999993E-2</v>
      </c>
      <c r="T76" s="394">
        <f t="shared" si="45"/>
        <v>0</v>
      </c>
      <c r="U76" s="394">
        <f t="shared" si="45"/>
        <v>0</v>
      </c>
      <c r="V76" s="394">
        <f t="shared" si="45"/>
        <v>1.9193442499999998E-2</v>
      </c>
      <c r="W76" s="394">
        <f t="shared" si="45"/>
        <v>1.8656066666666665E-2</v>
      </c>
      <c r="X76" s="394">
        <f t="shared" si="58"/>
        <v>2.0548288645833333E-2</v>
      </c>
      <c r="Y76" s="394">
        <f t="shared" si="58"/>
        <v>1.4406433333333335E-2</v>
      </c>
      <c r="Z76" s="394">
        <f t="shared" si="58"/>
        <v>2.9962339583333334E-2</v>
      </c>
      <c r="AA76" s="394">
        <f t="shared" si="58"/>
        <v>2.5874999999999999E-2</v>
      </c>
      <c r="AB76" s="394">
        <f t="shared" si="58"/>
        <v>2.8530292499999995E-2</v>
      </c>
      <c r="AC76" s="394">
        <f t="shared" si="58"/>
        <v>1.7201096249999999E-2</v>
      </c>
      <c r="AD76" s="394">
        <f t="shared" si="58"/>
        <v>9.56498125E-3</v>
      </c>
      <c r="AE76" s="394">
        <f t="shared" si="58"/>
        <v>0</v>
      </c>
      <c r="AF76" s="394">
        <f t="shared" si="58"/>
        <v>0.18085413917491208</v>
      </c>
      <c r="AG76" s="394">
        <f t="shared" si="58"/>
        <v>0.237575214565</v>
      </c>
      <c r="AH76" s="394">
        <f t="shared" si="58"/>
        <v>0</v>
      </c>
      <c r="AI76" s="394">
        <f t="shared" si="58"/>
        <v>7.3829999999999998E-3</v>
      </c>
      <c r="AJ76" s="394">
        <f t="shared" si="58"/>
        <v>2.35934E-2</v>
      </c>
      <c r="AK76" s="394">
        <f t="shared" si="58"/>
        <v>0</v>
      </c>
      <c r="AL76" s="394">
        <f t="shared" si="58"/>
        <v>2.1649655624999993E-2</v>
      </c>
      <c r="AM76" s="394">
        <f t="shared" si="58"/>
        <v>2.2912312499999993E-2</v>
      </c>
      <c r="AN76" s="394">
        <f t="shared" si="58"/>
        <v>4.1236124999999998E-2</v>
      </c>
      <c r="AO76" s="394">
        <f t="shared" si="55"/>
        <v>3.4450150758333332E-2</v>
      </c>
      <c r="AP76" s="394">
        <f t="shared" si="55"/>
        <v>0.15973674081249997</v>
      </c>
      <c r="AQ76" s="394">
        <f t="shared" si="57"/>
        <v>0</v>
      </c>
      <c r="AR76" s="394">
        <f t="shared" si="57"/>
        <v>4.0790323762499997E-2</v>
      </c>
      <c r="AS76" s="394">
        <f t="shared" si="57"/>
        <v>2.0293762499999996E-2</v>
      </c>
      <c r="AT76" s="394">
        <f t="shared" si="57"/>
        <v>1.8282184895833335E-2</v>
      </c>
      <c r="AU76" s="394">
        <f t="shared" si="57"/>
        <v>4.2366761395833327E-2</v>
      </c>
      <c r="AV76" s="394">
        <f t="shared" si="57"/>
        <v>5.1770584999999994E-2</v>
      </c>
      <c r="AW76" s="394">
        <f t="shared" si="61"/>
        <v>5.0713019220833329E-2</v>
      </c>
      <c r="AX76" s="394">
        <f t="shared" si="61"/>
        <v>0.16146575841964278</v>
      </c>
      <c r="AY76" s="394">
        <f t="shared" si="61"/>
        <v>6.0104979999999995E-2</v>
      </c>
      <c r="AZ76" s="394">
        <f t="shared" si="61"/>
        <v>6.7222674999999982E-2</v>
      </c>
      <c r="BA76" s="394">
        <f t="shared" si="61"/>
        <v>0.12607639366666665</v>
      </c>
      <c r="BB76" s="394">
        <f t="shared" si="61"/>
        <v>0.36910444874956816</v>
      </c>
      <c r="BC76" s="394">
        <f t="shared" si="61"/>
        <v>0.13870119278571424</v>
      </c>
      <c r="BD76" s="394">
        <f t="shared" si="61"/>
        <v>0.60665440229130252</v>
      </c>
      <c r="BE76" s="394">
        <f t="shared" si="61"/>
        <v>2.0098363124999997E-2</v>
      </c>
      <c r="BF76" s="394">
        <f t="shared" si="61"/>
        <v>0</v>
      </c>
      <c r="BG76" s="394">
        <f t="shared" si="60"/>
        <v>5.5570432692307672E-2</v>
      </c>
      <c r="BH76" s="394">
        <f t="shared" si="60"/>
        <v>9.4915362676041642E-2</v>
      </c>
      <c r="BI76" s="394">
        <f t="shared" si="60"/>
        <v>0</v>
      </c>
      <c r="BJ76" s="394">
        <f t="shared" si="60"/>
        <v>0</v>
      </c>
      <c r="BK76" s="394">
        <f t="shared" si="60"/>
        <v>4.0708754166666659E-2</v>
      </c>
      <c r="BL76" s="394">
        <f t="shared" si="60"/>
        <v>3.7034790623999995E-2</v>
      </c>
      <c r="BM76" s="394">
        <f t="shared" si="60"/>
        <v>0.14752487499999997</v>
      </c>
      <c r="BN76" s="394">
        <f t="shared" si="60"/>
        <v>0.31482112499999998</v>
      </c>
      <c r="BO76" s="394">
        <f t="shared" si="60"/>
        <v>9.2085674999999978E-2</v>
      </c>
      <c r="BP76" s="394">
        <f t="shared" si="60"/>
        <v>0.10916714010416664</v>
      </c>
      <c r="BQ76" s="394">
        <f t="shared" si="60"/>
        <v>0.14088482291666665</v>
      </c>
      <c r="BR76" s="394">
        <f t="shared" si="60"/>
        <v>0.10402546288749999</v>
      </c>
      <c r="BS76" s="394">
        <f t="shared" si="62"/>
        <v>1.2937499999999999E-2</v>
      </c>
      <c r="BT76" s="394">
        <f t="shared" si="62"/>
        <v>7.0977999999999996E-3</v>
      </c>
      <c r="BU76" s="394">
        <f t="shared" si="62"/>
        <v>3.7260000000000001E-3</v>
      </c>
      <c r="BV76" s="394">
        <f t="shared" si="62"/>
        <v>0.11546257969645436</v>
      </c>
      <c r="BW76" s="394">
        <f t="shared" si="62"/>
        <v>5.0904063216335407E-2</v>
      </c>
      <c r="BX76" s="394">
        <f t="shared" si="62"/>
        <v>1.7861232808330268E-2</v>
      </c>
      <c r="BY76" s="394">
        <f t="shared" si="62"/>
        <v>6.6853413834725844E-2</v>
      </c>
      <c r="BZ76" s="394">
        <f t="shared" si="62"/>
        <v>1.9626493576421676E-2</v>
      </c>
      <c r="CA76" s="395">
        <f t="shared" si="29"/>
        <v>5.4292716590685597</v>
      </c>
      <c r="CB76" s="396">
        <f t="shared" si="51"/>
        <v>0.22999999999999998</v>
      </c>
      <c r="CC76" s="396">
        <f t="shared" si="30"/>
        <v>0.54292716590685597</v>
      </c>
      <c r="CD76" s="396">
        <f t="shared" si="31"/>
        <v>0.22083333333333335</v>
      </c>
      <c r="CE76" s="397">
        <f t="shared" si="32"/>
        <v>4.6655111598283705</v>
      </c>
      <c r="CF76" s="396">
        <f>'Other Income'!$B$24/12</f>
        <v>1.328465244645</v>
      </c>
      <c r="CG76" s="398">
        <f t="shared" si="33"/>
        <v>6.2239764044733707</v>
      </c>
      <c r="CH76" s="395">
        <f t="shared" si="34"/>
        <v>5.1585638759362924</v>
      </c>
      <c r="CI76" s="396">
        <f t="shared" si="35"/>
        <v>0.22999999999999998</v>
      </c>
      <c r="CJ76" s="396">
        <f t="shared" si="36"/>
        <v>0.51585638759362928</v>
      </c>
      <c r="CK76" s="396">
        <f t="shared" si="37"/>
        <v>0.22083333333333335</v>
      </c>
      <c r="CL76" s="397">
        <f t="shared" si="38"/>
        <v>4.4218741550093297</v>
      </c>
      <c r="CM76" s="399">
        <f t="shared" si="39"/>
        <v>5.9803393996543299</v>
      </c>
    </row>
    <row r="77" spans="2:91" s="159" customFormat="1" x14ac:dyDescent="0.25">
      <c r="B77" s="257">
        <f t="shared" si="40"/>
        <v>57</v>
      </c>
      <c r="C77" s="255">
        <f t="shared" si="41"/>
        <v>47026</v>
      </c>
      <c r="D77" s="214">
        <f t="shared" si="42"/>
        <v>0.46888359297024007</v>
      </c>
      <c r="E77" s="214">
        <f t="shared" si="42"/>
        <v>0.1896365856583333</v>
      </c>
      <c r="F77" s="214">
        <f t="shared" si="42"/>
        <v>0.18517078969999998</v>
      </c>
      <c r="G77" s="214">
        <f t="shared" si="42"/>
        <v>1.0890000000000002E-2</v>
      </c>
      <c r="H77" s="394">
        <f t="shared" si="43"/>
        <v>2.5054514531249992E-2</v>
      </c>
      <c r="I77" s="394">
        <f t="shared" si="43"/>
        <v>4.2903123312499993E-2</v>
      </c>
      <c r="J77" s="394">
        <f t="shared" si="43"/>
        <v>5.0378624999999996E-2</v>
      </c>
      <c r="K77" s="394">
        <f t="shared" si="43"/>
        <v>5.2149624999999998E-2</v>
      </c>
      <c r="L77" s="394">
        <f t="shared" si="52"/>
        <v>2.8569636874999992E-2</v>
      </c>
      <c r="M77" s="394">
        <f t="shared" si="52"/>
        <v>3.8687257812499987E-2</v>
      </c>
      <c r="N77" s="394">
        <f t="shared" si="52"/>
        <v>2.8516408531312491E-2</v>
      </c>
      <c r="O77" s="394">
        <f t="shared" si="52"/>
        <v>2.6464374999999998E-2</v>
      </c>
      <c r="P77" s="394">
        <f t="shared" si="44"/>
        <v>2.2711733333333331E-2</v>
      </c>
      <c r="Q77" s="394">
        <f t="shared" si="44"/>
        <v>0</v>
      </c>
      <c r="R77" s="394">
        <f t="shared" si="44"/>
        <v>5.3684859666666654E-2</v>
      </c>
      <c r="S77" s="394">
        <f t="shared" ref="S77:AP91" si="63">IF(AND(MONTH($C77)-MONTH(S$5)=0,MOD((YEAR(S$5)-YEAR($C77)),3)=0),S76*(1+S$15),S76)</f>
        <v>8.7389477499999993E-2</v>
      </c>
      <c r="T77" s="394">
        <f t="shared" si="63"/>
        <v>0</v>
      </c>
      <c r="U77" s="394">
        <f t="shared" si="63"/>
        <v>0</v>
      </c>
      <c r="V77" s="394">
        <f t="shared" si="63"/>
        <v>1.9193442499999998E-2</v>
      </c>
      <c r="W77" s="394">
        <f t="shared" si="63"/>
        <v>1.8656066666666665E-2</v>
      </c>
      <c r="X77" s="394">
        <f t="shared" si="63"/>
        <v>2.0548288645833333E-2</v>
      </c>
      <c r="Y77" s="394">
        <f t="shared" si="63"/>
        <v>1.4406433333333335E-2</v>
      </c>
      <c r="Z77" s="394">
        <f t="shared" si="63"/>
        <v>2.9962339583333334E-2</v>
      </c>
      <c r="AA77" s="394">
        <f t="shared" si="63"/>
        <v>2.5874999999999999E-2</v>
      </c>
      <c r="AB77" s="394">
        <f t="shared" si="63"/>
        <v>2.8530292499999995E-2</v>
      </c>
      <c r="AC77" s="394">
        <f t="shared" si="63"/>
        <v>1.7201096249999999E-2</v>
      </c>
      <c r="AD77" s="394">
        <f t="shared" si="63"/>
        <v>1.09997284375E-2</v>
      </c>
      <c r="AE77" s="394">
        <f t="shared" si="63"/>
        <v>0</v>
      </c>
      <c r="AF77" s="394">
        <f t="shared" si="63"/>
        <v>0.18085413917491208</v>
      </c>
      <c r="AG77" s="394">
        <f t="shared" si="63"/>
        <v>0.237575214565</v>
      </c>
      <c r="AH77" s="394">
        <f t="shared" si="63"/>
        <v>0</v>
      </c>
      <c r="AI77" s="394">
        <f t="shared" si="63"/>
        <v>7.3829999999999998E-3</v>
      </c>
      <c r="AJ77" s="394">
        <f t="shared" si="63"/>
        <v>2.35934E-2</v>
      </c>
      <c r="AK77" s="394">
        <f t="shared" si="63"/>
        <v>0</v>
      </c>
      <c r="AL77" s="394">
        <f t="shared" si="63"/>
        <v>2.1649655624999993E-2</v>
      </c>
      <c r="AM77" s="394">
        <f t="shared" si="63"/>
        <v>2.2912312499999993E-2</v>
      </c>
      <c r="AN77" s="394">
        <f t="shared" si="63"/>
        <v>4.1236124999999998E-2</v>
      </c>
      <c r="AO77" s="394">
        <f t="shared" si="63"/>
        <v>3.4450150758333332E-2</v>
      </c>
      <c r="AP77" s="394">
        <f t="shared" si="63"/>
        <v>0.15973674081249997</v>
      </c>
      <c r="AQ77" s="394">
        <f t="shared" si="57"/>
        <v>0</v>
      </c>
      <c r="AR77" s="394">
        <f t="shared" si="57"/>
        <v>4.0790323762499997E-2</v>
      </c>
      <c r="AS77" s="394">
        <f t="shared" si="57"/>
        <v>2.0293762499999996E-2</v>
      </c>
      <c r="AT77" s="394">
        <f t="shared" si="57"/>
        <v>1.8282184895833335E-2</v>
      </c>
      <c r="AU77" s="394">
        <f t="shared" si="57"/>
        <v>4.2366761395833327E-2</v>
      </c>
      <c r="AV77" s="394">
        <f t="shared" si="57"/>
        <v>5.1770584999999994E-2</v>
      </c>
      <c r="AW77" s="394">
        <f t="shared" si="61"/>
        <v>5.0713019220833329E-2</v>
      </c>
      <c r="AX77" s="394">
        <f t="shared" si="61"/>
        <v>0.16146575841964278</v>
      </c>
      <c r="AY77" s="394">
        <f t="shared" si="61"/>
        <v>6.9120726999999993E-2</v>
      </c>
      <c r="AZ77" s="394">
        <f t="shared" si="61"/>
        <v>6.7222674999999982E-2</v>
      </c>
      <c r="BA77" s="394">
        <f t="shared" si="61"/>
        <v>0.12607639366666665</v>
      </c>
      <c r="BB77" s="394">
        <f t="shared" si="61"/>
        <v>0.36910444874956816</v>
      </c>
      <c r="BC77" s="394">
        <f t="shared" si="61"/>
        <v>0.13870119278571424</v>
      </c>
      <c r="BD77" s="394">
        <f t="shared" si="61"/>
        <v>0.60665440229130252</v>
      </c>
      <c r="BE77" s="394">
        <f t="shared" si="61"/>
        <v>2.0098363124999997E-2</v>
      </c>
      <c r="BF77" s="394">
        <f t="shared" si="61"/>
        <v>0</v>
      </c>
      <c r="BG77" s="394">
        <f t="shared" si="60"/>
        <v>5.5570432692307672E-2</v>
      </c>
      <c r="BH77" s="394">
        <f t="shared" si="60"/>
        <v>9.4915362676041642E-2</v>
      </c>
      <c r="BI77" s="394">
        <f t="shared" si="60"/>
        <v>0</v>
      </c>
      <c r="BJ77" s="394">
        <f t="shared" si="60"/>
        <v>0</v>
      </c>
      <c r="BK77" s="394">
        <f t="shared" si="60"/>
        <v>4.0708754166666659E-2</v>
      </c>
      <c r="BL77" s="394">
        <f t="shared" si="60"/>
        <v>3.7034790623999995E-2</v>
      </c>
      <c r="BM77" s="394">
        <f t="shared" si="60"/>
        <v>0.14752487499999997</v>
      </c>
      <c r="BN77" s="394">
        <f t="shared" si="60"/>
        <v>0.31482112499999998</v>
      </c>
      <c r="BO77" s="394">
        <f t="shared" si="60"/>
        <v>9.2085674999999978E-2</v>
      </c>
      <c r="BP77" s="394">
        <f t="shared" si="60"/>
        <v>0.10916714010416664</v>
      </c>
      <c r="BQ77" s="394">
        <f t="shared" si="60"/>
        <v>0.14088482291666665</v>
      </c>
      <c r="BR77" s="394">
        <f t="shared" si="60"/>
        <v>0.10402546288749999</v>
      </c>
      <c r="BS77" s="394">
        <f t="shared" si="62"/>
        <v>1.2937499999999999E-2</v>
      </c>
      <c r="BT77" s="394">
        <f t="shared" si="62"/>
        <v>7.0977999999999996E-3</v>
      </c>
      <c r="BU77" s="394">
        <f t="shared" si="62"/>
        <v>3.7260000000000001E-3</v>
      </c>
      <c r="BV77" s="394">
        <f t="shared" si="62"/>
        <v>0.11546257969645436</v>
      </c>
      <c r="BW77" s="394">
        <f t="shared" si="62"/>
        <v>5.0904063216335407E-2</v>
      </c>
      <c r="BX77" s="394">
        <f t="shared" si="62"/>
        <v>1.7861232808330268E-2</v>
      </c>
      <c r="BY77" s="394">
        <f t="shared" si="62"/>
        <v>6.6853413834725844E-2</v>
      </c>
      <c r="BZ77" s="394">
        <f t="shared" si="62"/>
        <v>1.9626493576421676E-2</v>
      </c>
      <c r="CA77" s="395">
        <f t="shared" si="29"/>
        <v>5.43972215325606</v>
      </c>
      <c r="CB77" s="396">
        <f t="shared" si="51"/>
        <v>0.22999999999999998</v>
      </c>
      <c r="CC77" s="396">
        <f t="shared" si="30"/>
        <v>0.54397221532560602</v>
      </c>
      <c r="CD77" s="396">
        <f t="shared" si="31"/>
        <v>0.22083333333333335</v>
      </c>
      <c r="CE77" s="397">
        <f t="shared" si="32"/>
        <v>4.6749166045971204</v>
      </c>
      <c r="CF77" s="396">
        <f>'Other Income'!$B$24/12</f>
        <v>1.328465244645</v>
      </c>
      <c r="CG77" s="398">
        <f t="shared" si="33"/>
        <v>6.2333818492421198</v>
      </c>
      <c r="CH77" s="395">
        <f t="shared" si="34"/>
        <v>5.1690143701237927</v>
      </c>
      <c r="CI77" s="396">
        <f t="shared" si="35"/>
        <v>0.22999999999999998</v>
      </c>
      <c r="CJ77" s="396">
        <f t="shared" si="36"/>
        <v>0.51690143701237934</v>
      </c>
      <c r="CK77" s="396">
        <f t="shared" si="37"/>
        <v>0.22083333333333335</v>
      </c>
      <c r="CL77" s="397">
        <f t="shared" si="38"/>
        <v>4.4312795997780805</v>
      </c>
      <c r="CM77" s="399">
        <f t="shared" si="39"/>
        <v>5.9897448444230807</v>
      </c>
    </row>
    <row r="78" spans="2:91" s="159" customFormat="1" x14ac:dyDescent="0.25">
      <c r="B78" s="257">
        <f t="shared" si="40"/>
        <v>58</v>
      </c>
      <c r="C78" s="255">
        <f t="shared" si="41"/>
        <v>47057</v>
      </c>
      <c r="D78" s="214">
        <f t="shared" si="42"/>
        <v>0.46888359297024007</v>
      </c>
      <c r="E78" s="214">
        <f t="shared" si="42"/>
        <v>0.1896365856583333</v>
      </c>
      <c r="F78" s="214">
        <f t="shared" si="42"/>
        <v>0.18517078969999998</v>
      </c>
      <c r="G78" s="214">
        <f t="shared" si="42"/>
        <v>1.0890000000000002E-2</v>
      </c>
      <c r="H78" s="394">
        <f t="shared" si="43"/>
        <v>2.5054514531249992E-2</v>
      </c>
      <c r="I78" s="394">
        <f t="shared" si="43"/>
        <v>4.2903123312499993E-2</v>
      </c>
      <c r="J78" s="394">
        <f t="shared" si="43"/>
        <v>5.0378624999999996E-2</v>
      </c>
      <c r="K78" s="394">
        <f t="shared" si="43"/>
        <v>5.2149624999999998E-2</v>
      </c>
      <c r="L78" s="394">
        <f t="shared" si="52"/>
        <v>2.8569636874999992E-2</v>
      </c>
      <c r="M78" s="394">
        <f t="shared" si="52"/>
        <v>3.8687257812499987E-2</v>
      </c>
      <c r="N78" s="394">
        <f t="shared" si="52"/>
        <v>2.8516408531312491E-2</v>
      </c>
      <c r="O78" s="394">
        <f t="shared" si="52"/>
        <v>2.6464374999999998E-2</v>
      </c>
      <c r="P78" s="394">
        <f t="shared" si="44"/>
        <v>2.2711733333333331E-2</v>
      </c>
      <c r="Q78" s="394">
        <f t="shared" si="44"/>
        <v>0</v>
      </c>
      <c r="R78" s="394">
        <f t="shared" si="44"/>
        <v>5.3684859666666654E-2</v>
      </c>
      <c r="S78" s="394">
        <f t="shared" si="63"/>
        <v>8.7389477499999993E-2</v>
      </c>
      <c r="T78" s="394">
        <f t="shared" si="63"/>
        <v>0</v>
      </c>
      <c r="U78" s="394">
        <f t="shared" si="63"/>
        <v>0</v>
      </c>
      <c r="V78" s="394">
        <f t="shared" si="63"/>
        <v>1.9193442499999998E-2</v>
      </c>
      <c r="W78" s="394">
        <f t="shared" si="63"/>
        <v>1.8656066666666665E-2</v>
      </c>
      <c r="X78" s="394">
        <f t="shared" si="63"/>
        <v>2.0548288645833333E-2</v>
      </c>
      <c r="Y78" s="394">
        <f t="shared" si="63"/>
        <v>1.4406433333333335E-2</v>
      </c>
      <c r="Z78" s="394">
        <f t="shared" si="63"/>
        <v>2.9962339583333334E-2</v>
      </c>
      <c r="AA78" s="394">
        <f t="shared" si="63"/>
        <v>2.5874999999999999E-2</v>
      </c>
      <c r="AB78" s="394">
        <f t="shared" si="63"/>
        <v>2.8530292499999995E-2</v>
      </c>
      <c r="AC78" s="394">
        <f t="shared" si="63"/>
        <v>1.7201096249999999E-2</v>
      </c>
      <c r="AD78" s="394">
        <f t="shared" si="63"/>
        <v>1.09997284375E-2</v>
      </c>
      <c r="AE78" s="394">
        <f t="shared" si="63"/>
        <v>0</v>
      </c>
      <c r="AF78" s="394">
        <f t="shared" si="63"/>
        <v>0.18085413917491208</v>
      </c>
      <c r="AG78" s="394">
        <f t="shared" si="63"/>
        <v>0.237575214565</v>
      </c>
      <c r="AH78" s="394">
        <f t="shared" si="63"/>
        <v>0</v>
      </c>
      <c r="AI78" s="394">
        <f t="shared" si="63"/>
        <v>7.3829999999999998E-3</v>
      </c>
      <c r="AJ78" s="394">
        <f t="shared" si="63"/>
        <v>2.35934E-2</v>
      </c>
      <c r="AK78" s="394">
        <f t="shared" si="63"/>
        <v>0</v>
      </c>
      <c r="AL78" s="394">
        <f t="shared" si="63"/>
        <v>2.1649655624999993E-2</v>
      </c>
      <c r="AM78" s="394">
        <f t="shared" si="63"/>
        <v>2.2912312499999993E-2</v>
      </c>
      <c r="AN78" s="394">
        <f t="shared" si="63"/>
        <v>4.1236124999999998E-2</v>
      </c>
      <c r="AO78" s="394">
        <f t="shared" si="63"/>
        <v>3.9617673372083329E-2</v>
      </c>
      <c r="AP78" s="394">
        <f t="shared" si="63"/>
        <v>0.15973674081249997</v>
      </c>
      <c r="AQ78" s="394">
        <f t="shared" si="57"/>
        <v>0</v>
      </c>
      <c r="AR78" s="394">
        <f t="shared" si="57"/>
        <v>4.0790323762499997E-2</v>
      </c>
      <c r="AS78" s="394">
        <f t="shared" si="57"/>
        <v>2.0293762499999996E-2</v>
      </c>
      <c r="AT78" s="394">
        <f t="shared" si="57"/>
        <v>1.8282184895833335E-2</v>
      </c>
      <c r="AU78" s="394">
        <f t="shared" si="57"/>
        <v>4.2366761395833327E-2</v>
      </c>
      <c r="AV78" s="394">
        <f t="shared" si="57"/>
        <v>5.1770584999999994E-2</v>
      </c>
      <c r="AW78" s="394">
        <f t="shared" si="61"/>
        <v>5.0713019220833329E-2</v>
      </c>
      <c r="AX78" s="394">
        <f t="shared" si="61"/>
        <v>0.16146575841964278</v>
      </c>
      <c r="AY78" s="394">
        <f t="shared" si="61"/>
        <v>6.9120726999999993E-2</v>
      </c>
      <c r="AZ78" s="394">
        <f t="shared" si="61"/>
        <v>6.7222674999999982E-2</v>
      </c>
      <c r="BA78" s="394">
        <f t="shared" si="61"/>
        <v>0.12607639366666665</v>
      </c>
      <c r="BB78" s="394">
        <f t="shared" si="61"/>
        <v>0.36910444874956816</v>
      </c>
      <c r="BC78" s="394">
        <f t="shared" si="61"/>
        <v>0.13870119278571424</v>
      </c>
      <c r="BD78" s="394">
        <f t="shared" si="61"/>
        <v>0.60665440229130252</v>
      </c>
      <c r="BE78" s="394">
        <f t="shared" si="61"/>
        <v>2.0098363124999997E-2</v>
      </c>
      <c r="BF78" s="394">
        <f t="shared" si="61"/>
        <v>0</v>
      </c>
      <c r="BG78" s="394">
        <f t="shared" si="60"/>
        <v>5.5570432692307672E-2</v>
      </c>
      <c r="BH78" s="394">
        <f t="shared" si="60"/>
        <v>9.4915362676041642E-2</v>
      </c>
      <c r="BI78" s="394">
        <f t="shared" si="60"/>
        <v>0</v>
      </c>
      <c r="BJ78" s="394">
        <f t="shared" si="60"/>
        <v>0</v>
      </c>
      <c r="BK78" s="394">
        <f t="shared" si="60"/>
        <v>4.0708754166666659E-2</v>
      </c>
      <c r="BL78" s="394">
        <f t="shared" si="60"/>
        <v>3.7034790623999995E-2</v>
      </c>
      <c r="BM78" s="394">
        <f t="shared" si="60"/>
        <v>0.14752487499999997</v>
      </c>
      <c r="BN78" s="394">
        <f t="shared" si="60"/>
        <v>0.31482112499999998</v>
      </c>
      <c r="BO78" s="394">
        <f t="shared" si="60"/>
        <v>9.2085674999999978E-2</v>
      </c>
      <c r="BP78" s="394">
        <f t="shared" si="60"/>
        <v>0.10916714010416664</v>
      </c>
      <c r="BQ78" s="394">
        <f t="shared" si="60"/>
        <v>0.14088482291666665</v>
      </c>
      <c r="BR78" s="394">
        <f t="shared" si="60"/>
        <v>0.10402546288749999</v>
      </c>
      <c r="BS78" s="394">
        <f t="shared" si="62"/>
        <v>1.2937499999999999E-2</v>
      </c>
      <c r="BT78" s="394">
        <f t="shared" si="62"/>
        <v>7.0977999999999996E-3</v>
      </c>
      <c r="BU78" s="394">
        <f t="shared" si="62"/>
        <v>3.7260000000000001E-3</v>
      </c>
      <c r="BV78" s="394">
        <f t="shared" si="62"/>
        <v>0.11546257969645436</v>
      </c>
      <c r="BW78" s="394">
        <f t="shared" si="62"/>
        <v>5.0904063216335407E-2</v>
      </c>
      <c r="BX78" s="394">
        <f t="shared" si="62"/>
        <v>1.7861232808330268E-2</v>
      </c>
      <c r="BY78" s="394">
        <f t="shared" si="62"/>
        <v>6.6853413834725844E-2</v>
      </c>
      <c r="BZ78" s="394">
        <f t="shared" si="62"/>
        <v>1.9626493576421676E-2</v>
      </c>
      <c r="CA78" s="395">
        <f t="shared" si="29"/>
        <v>5.4448896758698098</v>
      </c>
      <c r="CB78" s="396">
        <f t="shared" si="51"/>
        <v>0.22999999999999998</v>
      </c>
      <c r="CC78" s="396">
        <f t="shared" si="30"/>
        <v>0.54448896758698095</v>
      </c>
      <c r="CD78" s="396">
        <f t="shared" si="31"/>
        <v>0.22083333333333335</v>
      </c>
      <c r="CE78" s="397">
        <f t="shared" si="32"/>
        <v>4.6795673749494959</v>
      </c>
      <c r="CF78" s="396">
        <f>'Other Income'!$B$24/12</f>
        <v>1.328465244645</v>
      </c>
      <c r="CG78" s="398">
        <f t="shared" si="33"/>
        <v>6.2380326195944953</v>
      </c>
      <c r="CH78" s="395">
        <f t="shared" si="34"/>
        <v>5.1741818927375425</v>
      </c>
      <c r="CI78" s="396">
        <f t="shared" si="35"/>
        <v>0.22999999999999998</v>
      </c>
      <c r="CJ78" s="396">
        <f t="shared" si="36"/>
        <v>0.51741818927375427</v>
      </c>
      <c r="CK78" s="396">
        <f t="shared" si="37"/>
        <v>0.22083333333333335</v>
      </c>
      <c r="CL78" s="397">
        <f t="shared" si="38"/>
        <v>4.4359303701304551</v>
      </c>
      <c r="CM78" s="399">
        <f t="shared" si="39"/>
        <v>5.9943956147754545</v>
      </c>
    </row>
    <row r="79" spans="2:91" s="159" customFormat="1" x14ac:dyDescent="0.25">
      <c r="B79" s="257">
        <f t="shared" si="40"/>
        <v>59</v>
      </c>
      <c r="C79" s="255">
        <f t="shared" si="41"/>
        <v>47087</v>
      </c>
      <c r="D79" s="214">
        <f t="shared" si="42"/>
        <v>0.46888359297024007</v>
      </c>
      <c r="E79" s="214">
        <f t="shared" si="42"/>
        <v>0.1896365856583333</v>
      </c>
      <c r="F79" s="214">
        <f t="shared" si="42"/>
        <v>0.18517078969999998</v>
      </c>
      <c r="G79" s="214">
        <f t="shared" si="42"/>
        <v>1.0890000000000002E-2</v>
      </c>
      <c r="H79" s="394">
        <f t="shared" si="43"/>
        <v>2.5054514531249992E-2</v>
      </c>
      <c r="I79" s="394">
        <f t="shared" si="43"/>
        <v>4.2903123312499993E-2</v>
      </c>
      <c r="J79" s="394">
        <f t="shared" si="43"/>
        <v>5.0378624999999996E-2</v>
      </c>
      <c r="K79" s="394">
        <f t="shared" si="43"/>
        <v>5.2149624999999998E-2</v>
      </c>
      <c r="L79" s="394">
        <f t="shared" si="52"/>
        <v>2.8569636874999992E-2</v>
      </c>
      <c r="M79" s="394">
        <f t="shared" si="52"/>
        <v>3.8687257812499987E-2</v>
      </c>
      <c r="N79" s="394">
        <f t="shared" si="52"/>
        <v>2.8516408531312491E-2</v>
      </c>
      <c r="O79" s="394">
        <f t="shared" si="52"/>
        <v>2.6464374999999998E-2</v>
      </c>
      <c r="P79" s="394">
        <f t="shared" si="44"/>
        <v>2.2711733333333331E-2</v>
      </c>
      <c r="Q79" s="394">
        <f t="shared" si="44"/>
        <v>0</v>
      </c>
      <c r="R79" s="394">
        <f t="shared" si="44"/>
        <v>5.3684859666666654E-2</v>
      </c>
      <c r="S79" s="394">
        <f t="shared" si="63"/>
        <v>8.7389477499999993E-2</v>
      </c>
      <c r="T79" s="394">
        <f t="shared" si="63"/>
        <v>0</v>
      </c>
      <c r="U79" s="394">
        <f t="shared" si="63"/>
        <v>0</v>
      </c>
      <c r="V79" s="394">
        <f t="shared" si="63"/>
        <v>1.9193442499999998E-2</v>
      </c>
      <c r="W79" s="394">
        <f t="shared" si="63"/>
        <v>1.8656066666666665E-2</v>
      </c>
      <c r="X79" s="394">
        <f t="shared" si="63"/>
        <v>2.0548288645833333E-2</v>
      </c>
      <c r="Y79" s="394">
        <f t="shared" si="63"/>
        <v>1.4406433333333335E-2</v>
      </c>
      <c r="Z79" s="394">
        <f t="shared" si="63"/>
        <v>2.9962339583333334E-2</v>
      </c>
      <c r="AA79" s="394">
        <f t="shared" si="63"/>
        <v>2.5874999999999999E-2</v>
      </c>
      <c r="AB79" s="394">
        <f t="shared" si="63"/>
        <v>2.8530292499999995E-2</v>
      </c>
      <c r="AC79" s="394">
        <f t="shared" si="63"/>
        <v>1.7201096249999999E-2</v>
      </c>
      <c r="AD79" s="394">
        <f t="shared" si="63"/>
        <v>1.09997284375E-2</v>
      </c>
      <c r="AE79" s="394">
        <f t="shared" si="63"/>
        <v>0</v>
      </c>
      <c r="AF79" s="394">
        <f t="shared" si="63"/>
        <v>0.18085413917491208</v>
      </c>
      <c r="AG79" s="394">
        <f t="shared" si="63"/>
        <v>0.237575214565</v>
      </c>
      <c r="AH79" s="394">
        <f t="shared" si="63"/>
        <v>0</v>
      </c>
      <c r="AI79" s="394">
        <f t="shared" si="63"/>
        <v>7.3829999999999998E-3</v>
      </c>
      <c r="AJ79" s="394">
        <f t="shared" si="63"/>
        <v>2.35934E-2</v>
      </c>
      <c r="AK79" s="394">
        <f t="shared" si="63"/>
        <v>0</v>
      </c>
      <c r="AL79" s="394">
        <f t="shared" si="63"/>
        <v>2.1649655624999993E-2</v>
      </c>
      <c r="AM79" s="394">
        <f t="shared" si="63"/>
        <v>2.2912312499999993E-2</v>
      </c>
      <c r="AN79" s="394">
        <f t="shared" si="63"/>
        <v>4.1236124999999998E-2</v>
      </c>
      <c r="AO79" s="394">
        <f t="shared" si="63"/>
        <v>3.9617673372083329E-2</v>
      </c>
      <c r="AP79" s="394">
        <f t="shared" si="63"/>
        <v>0.15973674081249997</v>
      </c>
      <c r="AQ79" s="394">
        <f t="shared" si="57"/>
        <v>0</v>
      </c>
      <c r="AR79" s="394">
        <f t="shared" si="57"/>
        <v>4.0790323762499997E-2</v>
      </c>
      <c r="AS79" s="394">
        <f t="shared" si="57"/>
        <v>2.0293762499999996E-2</v>
      </c>
      <c r="AT79" s="394">
        <f t="shared" si="57"/>
        <v>2.1024512630208332E-2</v>
      </c>
      <c r="AU79" s="394">
        <f t="shared" si="57"/>
        <v>4.2366761395833327E-2</v>
      </c>
      <c r="AV79" s="394">
        <f t="shared" si="57"/>
        <v>5.1770584999999994E-2</v>
      </c>
      <c r="AW79" s="394">
        <f t="shared" si="61"/>
        <v>5.0713019220833329E-2</v>
      </c>
      <c r="AX79" s="394">
        <f t="shared" si="61"/>
        <v>0.16146575841964278</v>
      </c>
      <c r="AY79" s="394">
        <f t="shared" si="61"/>
        <v>6.9120726999999993E-2</v>
      </c>
      <c r="AZ79" s="394">
        <f t="shared" si="61"/>
        <v>6.7222674999999982E-2</v>
      </c>
      <c r="BA79" s="394">
        <f t="shared" si="61"/>
        <v>0.12607639366666665</v>
      </c>
      <c r="BB79" s="394">
        <f t="shared" si="61"/>
        <v>0.36910444874956816</v>
      </c>
      <c r="BC79" s="394">
        <f t="shared" si="61"/>
        <v>0.13870119278571424</v>
      </c>
      <c r="BD79" s="394">
        <f t="shared" si="61"/>
        <v>0.60665440229130252</v>
      </c>
      <c r="BE79" s="394">
        <f t="shared" si="61"/>
        <v>2.0098363124999997E-2</v>
      </c>
      <c r="BF79" s="394">
        <f t="shared" si="61"/>
        <v>0</v>
      </c>
      <c r="BG79" s="394">
        <f t="shared" si="60"/>
        <v>6.3905997596153813E-2</v>
      </c>
      <c r="BH79" s="394">
        <f t="shared" si="60"/>
        <v>9.4915362676041642E-2</v>
      </c>
      <c r="BI79" s="394">
        <f t="shared" si="60"/>
        <v>0</v>
      </c>
      <c r="BJ79" s="394">
        <f t="shared" si="60"/>
        <v>0</v>
      </c>
      <c r="BK79" s="394">
        <f t="shared" si="60"/>
        <v>4.0708754166666659E-2</v>
      </c>
      <c r="BL79" s="394">
        <f t="shared" si="60"/>
        <v>3.7034790623999995E-2</v>
      </c>
      <c r="BM79" s="394">
        <f t="shared" si="60"/>
        <v>0.14752487499999997</v>
      </c>
      <c r="BN79" s="394">
        <f t="shared" si="60"/>
        <v>0.31482112499999998</v>
      </c>
      <c r="BO79" s="394">
        <f t="shared" si="60"/>
        <v>9.2085674999999978E-2</v>
      </c>
      <c r="BP79" s="394">
        <f t="shared" si="60"/>
        <v>0.10916714010416664</v>
      </c>
      <c r="BQ79" s="394">
        <f t="shared" si="60"/>
        <v>0.14088482291666665</v>
      </c>
      <c r="BR79" s="394">
        <f t="shared" si="60"/>
        <v>0.10402546288749999</v>
      </c>
      <c r="BS79" s="394">
        <f t="shared" si="62"/>
        <v>1.2937499999999999E-2</v>
      </c>
      <c r="BT79" s="394">
        <f t="shared" si="62"/>
        <v>7.0977999999999996E-3</v>
      </c>
      <c r="BU79" s="394">
        <f t="shared" si="62"/>
        <v>3.7260000000000001E-3</v>
      </c>
      <c r="BV79" s="394">
        <f t="shared" si="62"/>
        <v>0.11546257969645436</v>
      </c>
      <c r="BW79" s="394">
        <f t="shared" si="62"/>
        <v>5.0904063216335407E-2</v>
      </c>
      <c r="BX79" s="394">
        <f t="shared" si="62"/>
        <v>1.7861232808330268E-2</v>
      </c>
      <c r="BY79" s="394">
        <f t="shared" si="62"/>
        <v>6.6853413834725844E-2</v>
      </c>
      <c r="BZ79" s="394">
        <f t="shared" si="62"/>
        <v>1.9626493576421676E-2</v>
      </c>
      <c r="CA79" s="395">
        <f t="shared" si="29"/>
        <v>5.4559675685080311</v>
      </c>
      <c r="CB79" s="396">
        <f t="shared" si="51"/>
        <v>0.22999999999999998</v>
      </c>
      <c r="CC79" s="396">
        <f t="shared" si="30"/>
        <v>0.54559675685080311</v>
      </c>
      <c r="CD79" s="396">
        <f t="shared" si="31"/>
        <v>0.22083333333333335</v>
      </c>
      <c r="CE79" s="397">
        <f t="shared" si="32"/>
        <v>4.6895374783238948</v>
      </c>
      <c r="CF79" s="396">
        <f>'Other Income'!$B$24/12</f>
        <v>1.328465244645</v>
      </c>
      <c r="CG79" s="398">
        <f t="shared" si="33"/>
        <v>6.248002722968895</v>
      </c>
      <c r="CH79" s="395">
        <f t="shared" si="34"/>
        <v>5.1852597853757638</v>
      </c>
      <c r="CI79" s="396">
        <f t="shared" si="35"/>
        <v>0.22999999999999998</v>
      </c>
      <c r="CJ79" s="396">
        <f t="shared" si="36"/>
        <v>0.51852597853757643</v>
      </c>
      <c r="CK79" s="396">
        <f t="shared" si="37"/>
        <v>0.22083333333333335</v>
      </c>
      <c r="CL79" s="397">
        <f t="shared" si="38"/>
        <v>4.445900473504854</v>
      </c>
      <c r="CM79" s="399">
        <f t="shared" si="39"/>
        <v>6.0043657181498542</v>
      </c>
    </row>
    <row r="80" spans="2:91" s="159" customFormat="1" x14ac:dyDescent="0.25">
      <c r="B80" s="257">
        <f t="shared" si="40"/>
        <v>60</v>
      </c>
      <c r="C80" s="255">
        <f t="shared" si="41"/>
        <v>47118</v>
      </c>
      <c r="D80" s="214">
        <f t="shared" si="42"/>
        <v>0.46888359297024007</v>
      </c>
      <c r="E80" s="214">
        <f t="shared" si="42"/>
        <v>0.1896365856583333</v>
      </c>
      <c r="F80" s="214">
        <f t="shared" si="42"/>
        <v>0.18517078969999998</v>
      </c>
      <c r="G80" s="214">
        <f t="shared" si="42"/>
        <v>1.0890000000000002E-2</v>
      </c>
      <c r="H80" s="394">
        <f t="shared" si="43"/>
        <v>2.5054514531249992E-2</v>
      </c>
      <c r="I80" s="394">
        <f t="shared" si="43"/>
        <v>4.2903123312499993E-2</v>
      </c>
      <c r="J80" s="394">
        <f t="shared" si="43"/>
        <v>5.0378624999999996E-2</v>
      </c>
      <c r="K80" s="394">
        <f t="shared" si="43"/>
        <v>5.2149624999999998E-2</v>
      </c>
      <c r="L80" s="394">
        <f t="shared" si="52"/>
        <v>2.8569636874999992E-2</v>
      </c>
      <c r="M80" s="394">
        <f t="shared" si="52"/>
        <v>3.8687257812499987E-2</v>
      </c>
      <c r="N80" s="394">
        <f t="shared" si="52"/>
        <v>2.8516408531312491E-2</v>
      </c>
      <c r="O80" s="394">
        <f t="shared" si="52"/>
        <v>2.6464374999999998E-2</v>
      </c>
      <c r="P80" s="394">
        <f t="shared" si="44"/>
        <v>2.2711733333333331E-2</v>
      </c>
      <c r="Q80" s="394">
        <f t="shared" si="44"/>
        <v>0</v>
      </c>
      <c r="R80" s="394">
        <f t="shared" si="44"/>
        <v>5.3684859666666654E-2</v>
      </c>
      <c r="S80" s="394">
        <f t="shared" si="63"/>
        <v>8.7389477499999993E-2</v>
      </c>
      <c r="T80" s="394">
        <f t="shared" si="63"/>
        <v>0</v>
      </c>
      <c r="U80" s="394">
        <f t="shared" si="63"/>
        <v>0</v>
      </c>
      <c r="V80" s="394">
        <f t="shared" si="63"/>
        <v>1.9193442499999998E-2</v>
      </c>
      <c r="W80" s="394">
        <f t="shared" si="63"/>
        <v>1.8656066666666665E-2</v>
      </c>
      <c r="X80" s="394">
        <f t="shared" si="63"/>
        <v>2.0548288645833333E-2</v>
      </c>
      <c r="Y80" s="394">
        <f t="shared" si="63"/>
        <v>1.4406433333333335E-2</v>
      </c>
      <c r="Z80" s="394">
        <f t="shared" si="63"/>
        <v>2.9962339583333334E-2</v>
      </c>
      <c r="AA80" s="394">
        <f t="shared" si="63"/>
        <v>2.5874999999999999E-2</v>
      </c>
      <c r="AB80" s="394">
        <f t="shared" si="63"/>
        <v>2.8530292499999995E-2</v>
      </c>
      <c r="AC80" s="394">
        <f t="shared" si="63"/>
        <v>1.7201096249999999E-2</v>
      </c>
      <c r="AD80" s="394">
        <f t="shared" si="63"/>
        <v>1.09997284375E-2</v>
      </c>
      <c r="AE80" s="394">
        <f t="shared" si="63"/>
        <v>0</v>
      </c>
      <c r="AF80" s="394">
        <f t="shared" si="63"/>
        <v>0.18085413917491208</v>
      </c>
      <c r="AG80" s="394">
        <f t="shared" si="63"/>
        <v>0.237575214565</v>
      </c>
      <c r="AH80" s="394">
        <f t="shared" si="63"/>
        <v>0</v>
      </c>
      <c r="AI80" s="394">
        <f t="shared" si="63"/>
        <v>7.3829999999999998E-3</v>
      </c>
      <c r="AJ80" s="394">
        <f t="shared" si="63"/>
        <v>2.35934E-2</v>
      </c>
      <c r="AK80" s="394">
        <f t="shared" si="63"/>
        <v>0</v>
      </c>
      <c r="AL80" s="394">
        <f t="shared" si="63"/>
        <v>2.1649655624999993E-2</v>
      </c>
      <c r="AM80" s="394">
        <f t="shared" si="63"/>
        <v>2.2912312499999993E-2</v>
      </c>
      <c r="AN80" s="394">
        <f t="shared" si="63"/>
        <v>4.7421543749999996E-2</v>
      </c>
      <c r="AO80" s="394">
        <f t="shared" si="63"/>
        <v>3.9617673372083329E-2</v>
      </c>
      <c r="AP80" s="394">
        <f t="shared" si="63"/>
        <v>0.15973674081249997</v>
      </c>
      <c r="AQ80" s="394">
        <f t="shared" si="57"/>
        <v>0</v>
      </c>
      <c r="AR80" s="394">
        <f t="shared" si="57"/>
        <v>4.0790323762499997E-2</v>
      </c>
      <c r="AS80" s="394">
        <f t="shared" si="57"/>
        <v>2.0293762499999996E-2</v>
      </c>
      <c r="AT80" s="394">
        <f t="shared" si="57"/>
        <v>2.1024512630208332E-2</v>
      </c>
      <c r="AU80" s="394">
        <f t="shared" si="57"/>
        <v>4.2366761395833327E-2</v>
      </c>
      <c r="AV80" s="394">
        <f t="shared" si="57"/>
        <v>5.1770584999999994E-2</v>
      </c>
      <c r="AW80" s="394">
        <f t="shared" si="61"/>
        <v>5.0713019220833329E-2</v>
      </c>
      <c r="AX80" s="394">
        <f t="shared" si="61"/>
        <v>0.16146575841964278</v>
      </c>
      <c r="AY80" s="394">
        <f t="shared" si="61"/>
        <v>6.9120726999999993E-2</v>
      </c>
      <c r="AZ80" s="394">
        <f t="shared" si="61"/>
        <v>6.7222674999999982E-2</v>
      </c>
      <c r="BA80" s="394">
        <f t="shared" si="61"/>
        <v>0.12607639366666665</v>
      </c>
      <c r="BB80" s="394">
        <f t="shared" si="61"/>
        <v>0.36910444874956816</v>
      </c>
      <c r="BC80" s="394">
        <f t="shared" si="61"/>
        <v>0.13870119278571424</v>
      </c>
      <c r="BD80" s="394">
        <f t="shared" si="61"/>
        <v>0.60665440229130252</v>
      </c>
      <c r="BE80" s="394">
        <f t="shared" si="61"/>
        <v>2.0098363124999997E-2</v>
      </c>
      <c r="BF80" s="394">
        <f t="shared" si="61"/>
        <v>0</v>
      </c>
      <c r="BG80" s="394">
        <f t="shared" si="60"/>
        <v>6.3905997596153813E-2</v>
      </c>
      <c r="BH80" s="394">
        <f t="shared" si="60"/>
        <v>9.4915362676041642E-2</v>
      </c>
      <c r="BI80" s="394">
        <f t="shared" si="60"/>
        <v>0</v>
      </c>
      <c r="BJ80" s="394">
        <f t="shared" si="60"/>
        <v>0</v>
      </c>
      <c r="BK80" s="394">
        <f t="shared" si="60"/>
        <v>4.0708754166666659E-2</v>
      </c>
      <c r="BL80" s="394">
        <f t="shared" si="60"/>
        <v>3.7034790623999995E-2</v>
      </c>
      <c r="BM80" s="394">
        <f t="shared" si="60"/>
        <v>0.14752487499999997</v>
      </c>
      <c r="BN80" s="394">
        <f t="shared" si="60"/>
        <v>0.31482112499999998</v>
      </c>
      <c r="BO80" s="394">
        <f t="shared" si="60"/>
        <v>9.2085674999999978E-2</v>
      </c>
      <c r="BP80" s="394">
        <f t="shared" si="60"/>
        <v>0.10916714010416664</v>
      </c>
      <c r="BQ80" s="394">
        <f t="shared" si="60"/>
        <v>0.14088482291666665</v>
      </c>
      <c r="BR80" s="394">
        <f t="shared" si="60"/>
        <v>0.10402546288749999</v>
      </c>
      <c r="BS80" s="394">
        <f t="shared" si="62"/>
        <v>1.2937499999999999E-2</v>
      </c>
      <c r="BT80" s="394">
        <f t="shared" si="62"/>
        <v>7.0977999999999996E-3</v>
      </c>
      <c r="BU80" s="394">
        <f t="shared" si="62"/>
        <v>3.7260000000000001E-3</v>
      </c>
      <c r="BV80" s="394">
        <f t="shared" si="62"/>
        <v>0.11546257969645436</v>
      </c>
      <c r="BW80" s="394">
        <f t="shared" si="62"/>
        <v>5.0904063216335407E-2</v>
      </c>
      <c r="BX80" s="394">
        <f t="shared" si="62"/>
        <v>1.7861232808330268E-2</v>
      </c>
      <c r="BY80" s="394">
        <f t="shared" si="62"/>
        <v>6.6853413834725844E-2</v>
      </c>
      <c r="BZ80" s="394">
        <f t="shared" si="62"/>
        <v>1.9626493576421676E-2</v>
      </c>
      <c r="CA80" s="395">
        <f t="shared" si="29"/>
        <v>5.4621529872580306</v>
      </c>
      <c r="CB80" s="396">
        <f t="shared" si="51"/>
        <v>0.22999999999999998</v>
      </c>
      <c r="CC80" s="396">
        <f t="shared" si="30"/>
        <v>0.5462152987258031</v>
      </c>
      <c r="CD80" s="396">
        <f t="shared" si="31"/>
        <v>0.22083333333333335</v>
      </c>
      <c r="CE80" s="397">
        <f t="shared" si="32"/>
        <v>4.695104355198894</v>
      </c>
      <c r="CF80" s="396">
        <f>'Other Income'!$B$24/12</f>
        <v>1.328465244645</v>
      </c>
      <c r="CG80" s="398">
        <f t="shared" si="33"/>
        <v>6.2535695998438943</v>
      </c>
      <c r="CH80" s="395">
        <f t="shared" si="34"/>
        <v>5.1914452041257633</v>
      </c>
      <c r="CI80" s="396">
        <f t="shared" si="35"/>
        <v>0.22999999999999998</v>
      </c>
      <c r="CJ80" s="396">
        <f t="shared" si="36"/>
        <v>0.5191445204125763</v>
      </c>
      <c r="CK80" s="396">
        <f t="shared" si="37"/>
        <v>0.22083333333333335</v>
      </c>
      <c r="CL80" s="397">
        <f t="shared" si="38"/>
        <v>4.4514673503798541</v>
      </c>
      <c r="CM80" s="399">
        <f t="shared" si="39"/>
        <v>6.0099325950248534</v>
      </c>
    </row>
    <row r="81" spans="2:91" s="159" customFormat="1" x14ac:dyDescent="0.25">
      <c r="B81" s="257">
        <f t="shared" si="40"/>
        <v>61</v>
      </c>
      <c r="C81" s="255">
        <f t="shared" si="41"/>
        <v>47149</v>
      </c>
      <c r="D81" s="214">
        <f t="shared" si="42"/>
        <v>0.46888359297024007</v>
      </c>
      <c r="E81" s="214">
        <f t="shared" si="42"/>
        <v>0.1896365856583333</v>
      </c>
      <c r="F81" s="214">
        <f t="shared" si="42"/>
        <v>0.18517078969999998</v>
      </c>
      <c r="G81" s="214">
        <f t="shared" si="42"/>
        <v>1.1979000000000004E-2</v>
      </c>
      <c r="H81" s="394">
        <f t="shared" si="43"/>
        <v>2.5054514531249992E-2</v>
      </c>
      <c r="I81" s="394">
        <f t="shared" si="43"/>
        <v>4.2903123312499993E-2</v>
      </c>
      <c r="J81" s="394">
        <f t="shared" si="43"/>
        <v>5.0378624999999996E-2</v>
      </c>
      <c r="K81" s="394">
        <f t="shared" si="43"/>
        <v>5.2149624999999998E-2</v>
      </c>
      <c r="L81" s="394">
        <f t="shared" si="52"/>
        <v>2.8569636874999992E-2</v>
      </c>
      <c r="M81" s="394">
        <f t="shared" si="52"/>
        <v>3.8687257812499987E-2</v>
      </c>
      <c r="N81" s="394">
        <f t="shared" si="52"/>
        <v>2.8516408531312491E-2</v>
      </c>
      <c r="O81" s="394">
        <f t="shared" si="52"/>
        <v>3.0434031249999997E-2</v>
      </c>
      <c r="P81" s="394">
        <f t="shared" si="44"/>
        <v>2.2711733333333331E-2</v>
      </c>
      <c r="Q81" s="394">
        <f t="shared" si="44"/>
        <v>0</v>
      </c>
      <c r="R81" s="394">
        <f t="shared" si="44"/>
        <v>6.1737588616666644E-2</v>
      </c>
      <c r="S81" s="394">
        <f t="shared" si="63"/>
        <v>8.7389477499999993E-2</v>
      </c>
      <c r="T81" s="394">
        <f t="shared" si="63"/>
        <v>0</v>
      </c>
      <c r="U81" s="394">
        <f t="shared" si="63"/>
        <v>0</v>
      </c>
      <c r="V81" s="394">
        <f t="shared" si="63"/>
        <v>2.2072458874999996E-2</v>
      </c>
      <c r="W81" s="394">
        <f t="shared" si="63"/>
        <v>1.8656066666666665E-2</v>
      </c>
      <c r="X81" s="394">
        <f t="shared" si="63"/>
        <v>2.0548288645833333E-2</v>
      </c>
      <c r="Y81" s="394">
        <f t="shared" si="63"/>
        <v>1.4406433333333335E-2</v>
      </c>
      <c r="Z81" s="394">
        <f t="shared" si="63"/>
        <v>3.4456690520833333E-2</v>
      </c>
      <c r="AA81" s="394">
        <f t="shared" si="63"/>
        <v>2.5874999999999999E-2</v>
      </c>
      <c r="AB81" s="394">
        <f t="shared" si="63"/>
        <v>2.8530292499999995E-2</v>
      </c>
      <c r="AC81" s="394">
        <f t="shared" si="63"/>
        <v>1.7201096249999999E-2</v>
      </c>
      <c r="AD81" s="394">
        <f t="shared" si="63"/>
        <v>1.09997284375E-2</v>
      </c>
      <c r="AE81" s="394">
        <f t="shared" si="63"/>
        <v>0</v>
      </c>
      <c r="AF81" s="394">
        <f t="shared" si="63"/>
        <v>0.18085413917491208</v>
      </c>
      <c r="AG81" s="394">
        <f t="shared" si="63"/>
        <v>0.237575214565</v>
      </c>
      <c r="AH81" s="394">
        <f t="shared" si="63"/>
        <v>0</v>
      </c>
      <c r="AI81" s="394">
        <f t="shared" si="63"/>
        <v>7.3829999999999998E-3</v>
      </c>
      <c r="AJ81" s="394">
        <f t="shared" si="63"/>
        <v>2.35934E-2</v>
      </c>
      <c r="AK81" s="394">
        <f t="shared" si="63"/>
        <v>0</v>
      </c>
      <c r="AL81" s="394">
        <f t="shared" si="63"/>
        <v>2.1649655624999993E-2</v>
      </c>
      <c r="AM81" s="394">
        <f t="shared" si="63"/>
        <v>2.2912312499999993E-2</v>
      </c>
      <c r="AN81" s="394">
        <f t="shared" si="63"/>
        <v>4.7421543749999996E-2</v>
      </c>
      <c r="AO81" s="394">
        <f t="shared" si="63"/>
        <v>3.9617673372083329E-2</v>
      </c>
      <c r="AP81" s="394">
        <f t="shared" si="63"/>
        <v>0.15973674081249997</v>
      </c>
      <c r="AQ81" s="394">
        <f t="shared" si="57"/>
        <v>0</v>
      </c>
      <c r="AR81" s="394">
        <f t="shared" si="57"/>
        <v>4.0790323762499997E-2</v>
      </c>
      <c r="AS81" s="394">
        <f t="shared" si="57"/>
        <v>2.0293762499999996E-2</v>
      </c>
      <c r="AT81" s="394">
        <f t="shared" si="57"/>
        <v>2.1024512630208332E-2</v>
      </c>
      <c r="AU81" s="394">
        <f t="shared" si="57"/>
        <v>4.2366761395833327E-2</v>
      </c>
      <c r="AV81" s="394">
        <f t="shared" si="57"/>
        <v>5.1770584999999994E-2</v>
      </c>
      <c r="AW81" s="394">
        <f t="shared" si="61"/>
        <v>5.0713019220833329E-2</v>
      </c>
      <c r="AX81" s="394">
        <f t="shared" si="61"/>
        <v>0.16146575841964278</v>
      </c>
      <c r="AY81" s="394">
        <f t="shared" si="61"/>
        <v>6.9120726999999993E-2</v>
      </c>
      <c r="AZ81" s="394">
        <f t="shared" si="61"/>
        <v>6.7222674999999982E-2</v>
      </c>
      <c r="BA81" s="394">
        <f t="shared" si="61"/>
        <v>0.12607639366666665</v>
      </c>
      <c r="BB81" s="394">
        <f t="shared" si="61"/>
        <v>0.36910444874956816</v>
      </c>
      <c r="BC81" s="394">
        <f t="shared" si="61"/>
        <v>0.13870119278571424</v>
      </c>
      <c r="BD81" s="394">
        <f t="shared" si="61"/>
        <v>0.60665440229130252</v>
      </c>
      <c r="BE81" s="394">
        <f t="shared" si="61"/>
        <v>2.0098363124999997E-2</v>
      </c>
      <c r="BF81" s="394">
        <f t="shared" si="61"/>
        <v>0</v>
      </c>
      <c r="BG81" s="394">
        <f t="shared" si="60"/>
        <v>6.3905997596153813E-2</v>
      </c>
      <c r="BH81" s="394">
        <f t="shared" si="60"/>
        <v>9.4915362676041642E-2</v>
      </c>
      <c r="BI81" s="394">
        <f t="shared" si="60"/>
        <v>0</v>
      </c>
      <c r="BJ81" s="394">
        <f t="shared" si="60"/>
        <v>0</v>
      </c>
      <c r="BK81" s="394">
        <f t="shared" si="60"/>
        <v>4.6815067291666658E-2</v>
      </c>
      <c r="BL81" s="394">
        <f t="shared" si="60"/>
        <v>3.7034790623999995E-2</v>
      </c>
      <c r="BM81" s="394">
        <f t="shared" si="60"/>
        <v>0.14752487499999997</v>
      </c>
      <c r="BN81" s="394">
        <f t="shared" si="60"/>
        <v>0.31482112499999998</v>
      </c>
      <c r="BO81" s="394">
        <f t="shared" si="60"/>
        <v>9.2085674999999978E-2</v>
      </c>
      <c r="BP81" s="394">
        <f t="shared" si="60"/>
        <v>0.10916714010416664</v>
      </c>
      <c r="BQ81" s="394">
        <f t="shared" si="60"/>
        <v>0.14088482291666665</v>
      </c>
      <c r="BR81" s="394">
        <f t="shared" si="60"/>
        <v>0.10402546288749999</v>
      </c>
      <c r="BS81" s="394">
        <f t="shared" si="62"/>
        <v>1.2937499999999999E-2</v>
      </c>
      <c r="BT81" s="394">
        <f t="shared" si="62"/>
        <v>7.0977999999999996E-3</v>
      </c>
      <c r="BU81" s="394">
        <f t="shared" si="62"/>
        <v>3.7260000000000001E-3</v>
      </c>
      <c r="BV81" s="394">
        <f t="shared" si="62"/>
        <v>0.11546257969645436</v>
      </c>
      <c r="BW81" s="394">
        <f t="shared" si="62"/>
        <v>5.0904063216335407E-2</v>
      </c>
      <c r="BX81" s="394">
        <f t="shared" si="62"/>
        <v>1.7861232808330268E-2</v>
      </c>
      <c r="BY81" s="394">
        <f t="shared" si="62"/>
        <v>6.6853413834725844E-2</v>
      </c>
      <c r="BZ81" s="394">
        <f t="shared" si="62"/>
        <v>1.9626493576421676E-2</v>
      </c>
      <c r="CA81" s="395">
        <f t="shared" si="29"/>
        <v>5.488744052895532</v>
      </c>
      <c r="CB81" s="396">
        <f t="shared" si="51"/>
        <v>0.22999999999999998</v>
      </c>
      <c r="CC81" s="396">
        <f t="shared" si="30"/>
        <v>0.54887440528955322</v>
      </c>
      <c r="CD81" s="396">
        <f t="shared" si="31"/>
        <v>0.22083333333333335</v>
      </c>
      <c r="CE81" s="397">
        <f t="shared" si="32"/>
        <v>4.7190363142726452</v>
      </c>
      <c r="CF81" s="396">
        <f>'Other Income'!$B$25/12</f>
        <v>1.3948885068772501</v>
      </c>
      <c r="CG81" s="398">
        <f t="shared" si="33"/>
        <v>6.343924821149896</v>
      </c>
      <c r="CH81" s="395">
        <f t="shared" si="34"/>
        <v>5.2180362697632647</v>
      </c>
      <c r="CI81" s="396">
        <f t="shared" si="35"/>
        <v>0.22999999999999998</v>
      </c>
      <c r="CJ81" s="396">
        <f t="shared" si="36"/>
        <v>0.52180362697632654</v>
      </c>
      <c r="CK81" s="396">
        <f t="shared" si="37"/>
        <v>0.22083333333333335</v>
      </c>
      <c r="CL81" s="397">
        <f t="shared" si="38"/>
        <v>4.4753993094536053</v>
      </c>
      <c r="CM81" s="399">
        <f t="shared" si="39"/>
        <v>6.1002878163308552</v>
      </c>
    </row>
    <row r="82" spans="2:91" s="159" customFormat="1" x14ac:dyDescent="0.25">
      <c r="B82" s="257">
        <f t="shared" si="40"/>
        <v>62</v>
      </c>
      <c r="C82" s="255">
        <f t="shared" si="41"/>
        <v>47177</v>
      </c>
      <c r="D82" s="214">
        <f t="shared" si="42"/>
        <v>0.46888359297024007</v>
      </c>
      <c r="E82" s="214">
        <f t="shared" si="42"/>
        <v>0.1896365856583333</v>
      </c>
      <c r="F82" s="214">
        <f t="shared" si="42"/>
        <v>0.18517078969999998</v>
      </c>
      <c r="G82" s="214">
        <f t="shared" si="42"/>
        <v>1.1979000000000004E-2</v>
      </c>
      <c r="H82" s="394">
        <f t="shared" si="43"/>
        <v>2.5054514531249992E-2</v>
      </c>
      <c r="I82" s="394">
        <f t="shared" si="43"/>
        <v>4.2903123312499993E-2</v>
      </c>
      <c r="J82" s="394">
        <f t="shared" si="43"/>
        <v>5.0378624999999996E-2</v>
      </c>
      <c r="K82" s="394">
        <f t="shared" si="43"/>
        <v>5.2149624999999998E-2</v>
      </c>
      <c r="L82" s="394">
        <f t="shared" si="52"/>
        <v>2.8569636874999992E-2</v>
      </c>
      <c r="M82" s="394">
        <f t="shared" si="52"/>
        <v>3.8687257812499987E-2</v>
      </c>
      <c r="N82" s="394">
        <f t="shared" si="52"/>
        <v>2.8516408531312491E-2</v>
      </c>
      <c r="O82" s="394">
        <f t="shared" si="52"/>
        <v>3.0434031249999997E-2</v>
      </c>
      <c r="P82" s="394">
        <f t="shared" si="44"/>
        <v>2.2711733333333331E-2</v>
      </c>
      <c r="Q82" s="394">
        <f t="shared" si="44"/>
        <v>0</v>
      </c>
      <c r="R82" s="394">
        <f t="shared" si="44"/>
        <v>6.1737588616666644E-2</v>
      </c>
      <c r="S82" s="394">
        <f t="shared" si="63"/>
        <v>8.7389477499999993E-2</v>
      </c>
      <c r="T82" s="394">
        <f t="shared" si="63"/>
        <v>0</v>
      </c>
      <c r="U82" s="394">
        <f t="shared" si="63"/>
        <v>0</v>
      </c>
      <c r="V82" s="394">
        <f t="shared" si="63"/>
        <v>2.2072458874999996E-2</v>
      </c>
      <c r="W82" s="394">
        <f t="shared" si="63"/>
        <v>1.8656066666666665E-2</v>
      </c>
      <c r="X82" s="394">
        <f t="shared" si="63"/>
        <v>2.0548288645833333E-2</v>
      </c>
      <c r="Y82" s="394">
        <f t="shared" si="63"/>
        <v>1.4406433333333335E-2</v>
      </c>
      <c r="Z82" s="394">
        <f t="shared" si="63"/>
        <v>3.4456690520833333E-2</v>
      </c>
      <c r="AA82" s="394">
        <f t="shared" si="63"/>
        <v>2.5874999999999999E-2</v>
      </c>
      <c r="AB82" s="394">
        <f t="shared" si="63"/>
        <v>2.8530292499999995E-2</v>
      </c>
      <c r="AC82" s="394">
        <f t="shared" si="63"/>
        <v>1.7201096249999999E-2</v>
      </c>
      <c r="AD82" s="394">
        <f t="shared" si="63"/>
        <v>1.09997284375E-2</v>
      </c>
      <c r="AE82" s="394">
        <f t="shared" si="63"/>
        <v>0</v>
      </c>
      <c r="AF82" s="394">
        <f t="shared" si="63"/>
        <v>0.18085413917491208</v>
      </c>
      <c r="AG82" s="394">
        <f t="shared" si="63"/>
        <v>0.237575214565</v>
      </c>
      <c r="AH82" s="394">
        <f t="shared" si="63"/>
        <v>0</v>
      </c>
      <c r="AI82" s="394">
        <f t="shared" si="63"/>
        <v>7.3829999999999998E-3</v>
      </c>
      <c r="AJ82" s="394">
        <f t="shared" si="63"/>
        <v>2.35934E-2</v>
      </c>
      <c r="AK82" s="394">
        <f t="shared" si="63"/>
        <v>0</v>
      </c>
      <c r="AL82" s="394">
        <f t="shared" si="63"/>
        <v>2.1649655624999993E-2</v>
      </c>
      <c r="AM82" s="394">
        <f t="shared" si="63"/>
        <v>2.2912312499999993E-2</v>
      </c>
      <c r="AN82" s="394">
        <f t="shared" si="63"/>
        <v>4.7421543749999996E-2</v>
      </c>
      <c r="AO82" s="394">
        <f t="shared" si="63"/>
        <v>3.9617673372083329E-2</v>
      </c>
      <c r="AP82" s="394">
        <f t="shared" si="63"/>
        <v>0.15973674081249997</v>
      </c>
      <c r="AQ82" s="394">
        <f t="shared" si="57"/>
        <v>0</v>
      </c>
      <c r="AR82" s="394">
        <f t="shared" si="57"/>
        <v>4.0790323762499997E-2</v>
      </c>
      <c r="AS82" s="394">
        <f t="shared" si="57"/>
        <v>2.0293762499999996E-2</v>
      </c>
      <c r="AT82" s="394">
        <f t="shared" si="57"/>
        <v>2.1024512630208332E-2</v>
      </c>
      <c r="AU82" s="394">
        <f t="shared" si="57"/>
        <v>4.2366761395833327E-2</v>
      </c>
      <c r="AV82" s="394">
        <f t="shared" si="57"/>
        <v>5.1770584999999994E-2</v>
      </c>
      <c r="AW82" s="394">
        <f t="shared" si="61"/>
        <v>5.0713019220833329E-2</v>
      </c>
      <c r="AX82" s="394">
        <f t="shared" si="61"/>
        <v>0.16146575841964278</v>
      </c>
      <c r="AY82" s="394">
        <f t="shared" si="61"/>
        <v>6.9120726999999993E-2</v>
      </c>
      <c r="AZ82" s="394">
        <f t="shared" si="61"/>
        <v>6.7222674999999982E-2</v>
      </c>
      <c r="BA82" s="394">
        <f t="shared" si="61"/>
        <v>0.12607639366666665</v>
      </c>
      <c r="BB82" s="394">
        <f t="shared" si="61"/>
        <v>0.36910444874956816</v>
      </c>
      <c r="BC82" s="394">
        <f t="shared" si="61"/>
        <v>0.13870119278571424</v>
      </c>
      <c r="BD82" s="394">
        <f t="shared" si="61"/>
        <v>0.60665440229130252</v>
      </c>
      <c r="BE82" s="394">
        <f t="shared" si="61"/>
        <v>2.3113117593749996E-2</v>
      </c>
      <c r="BF82" s="394">
        <f t="shared" si="61"/>
        <v>0</v>
      </c>
      <c r="BG82" s="394">
        <f t="shared" si="60"/>
        <v>6.3905997596153813E-2</v>
      </c>
      <c r="BH82" s="394">
        <f t="shared" si="60"/>
        <v>9.4915362676041642E-2</v>
      </c>
      <c r="BI82" s="394">
        <f t="shared" si="60"/>
        <v>0</v>
      </c>
      <c r="BJ82" s="394">
        <f t="shared" si="60"/>
        <v>0</v>
      </c>
      <c r="BK82" s="394">
        <f t="shared" si="60"/>
        <v>4.6815067291666658E-2</v>
      </c>
      <c r="BL82" s="394">
        <f t="shared" si="60"/>
        <v>3.7034790623999995E-2</v>
      </c>
      <c r="BM82" s="394">
        <f t="shared" si="60"/>
        <v>0.14752487499999997</v>
      </c>
      <c r="BN82" s="394">
        <f t="shared" si="60"/>
        <v>0.31482112499999998</v>
      </c>
      <c r="BO82" s="394">
        <f t="shared" si="60"/>
        <v>9.2085674999999978E-2</v>
      </c>
      <c r="BP82" s="394">
        <f t="shared" si="60"/>
        <v>0.10916714010416664</v>
      </c>
      <c r="BQ82" s="394">
        <f t="shared" si="60"/>
        <v>0.14088482291666665</v>
      </c>
      <c r="BR82" s="394">
        <f t="shared" si="60"/>
        <v>0.10402546288749999</v>
      </c>
      <c r="BS82" s="394">
        <f t="shared" si="62"/>
        <v>1.2937499999999999E-2</v>
      </c>
      <c r="BT82" s="394">
        <f t="shared" si="62"/>
        <v>7.0977999999999996E-3</v>
      </c>
      <c r="BU82" s="394">
        <f t="shared" si="62"/>
        <v>3.7260000000000001E-3</v>
      </c>
      <c r="BV82" s="394">
        <f t="shared" si="62"/>
        <v>0.11546257969645436</v>
      </c>
      <c r="BW82" s="394">
        <f t="shared" si="62"/>
        <v>5.0904063216335407E-2</v>
      </c>
      <c r="BX82" s="394">
        <f t="shared" si="62"/>
        <v>1.7861232808330268E-2</v>
      </c>
      <c r="BY82" s="394">
        <f t="shared" si="62"/>
        <v>6.6853413834725844E-2</v>
      </c>
      <c r="BZ82" s="394">
        <f t="shared" si="62"/>
        <v>1.9626493576421676E-2</v>
      </c>
      <c r="CA82" s="395">
        <f t="shared" si="29"/>
        <v>5.491758807364282</v>
      </c>
      <c r="CB82" s="396">
        <f t="shared" si="51"/>
        <v>0.22999999999999998</v>
      </c>
      <c r="CC82" s="396">
        <f t="shared" si="30"/>
        <v>0.5491758807364282</v>
      </c>
      <c r="CD82" s="396">
        <f t="shared" si="31"/>
        <v>0.22083333333333335</v>
      </c>
      <c r="CE82" s="397">
        <f t="shared" si="32"/>
        <v>4.7217495932945202</v>
      </c>
      <c r="CF82" s="396">
        <f>'Other Income'!$B$25/12</f>
        <v>1.3948885068772501</v>
      </c>
      <c r="CG82" s="398">
        <f t="shared" si="33"/>
        <v>6.34663810017177</v>
      </c>
      <c r="CH82" s="395">
        <f t="shared" si="34"/>
        <v>5.2210510242320147</v>
      </c>
      <c r="CI82" s="396">
        <f t="shared" si="35"/>
        <v>0.22999999999999998</v>
      </c>
      <c r="CJ82" s="396">
        <f t="shared" si="36"/>
        <v>0.52210510242320152</v>
      </c>
      <c r="CK82" s="396">
        <f t="shared" si="37"/>
        <v>0.22083333333333335</v>
      </c>
      <c r="CL82" s="397">
        <f t="shared" si="38"/>
        <v>4.4781125884754802</v>
      </c>
      <c r="CM82" s="399">
        <f t="shared" si="39"/>
        <v>6.1030010953527309</v>
      </c>
    </row>
    <row r="83" spans="2:91" s="159" customFormat="1" x14ac:dyDescent="0.25">
      <c r="B83" s="257">
        <f t="shared" si="40"/>
        <v>63</v>
      </c>
      <c r="C83" s="255">
        <f t="shared" si="41"/>
        <v>47208</v>
      </c>
      <c r="D83" s="214">
        <f t="shared" si="42"/>
        <v>0.46888359297024007</v>
      </c>
      <c r="E83" s="214">
        <f t="shared" si="42"/>
        <v>0.1896365856583333</v>
      </c>
      <c r="F83" s="214">
        <f t="shared" si="42"/>
        <v>0.18517078969999998</v>
      </c>
      <c r="G83" s="214">
        <f t="shared" si="42"/>
        <v>1.1979000000000004E-2</v>
      </c>
      <c r="H83" s="394">
        <f t="shared" si="43"/>
        <v>2.5054514531249992E-2</v>
      </c>
      <c r="I83" s="394">
        <f t="shared" si="43"/>
        <v>4.2903123312499993E-2</v>
      </c>
      <c r="J83" s="394">
        <f t="shared" si="43"/>
        <v>5.0378624999999996E-2</v>
      </c>
      <c r="K83" s="394">
        <f t="shared" si="43"/>
        <v>5.2149624999999998E-2</v>
      </c>
      <c r="L83" s="394">
        <f t="shared" si="52"/>
        <v>2.8569636874999992E-2</v>
      </c>
      <c r="M83" s="394">
        <f t="shared" si="52"/>
        <v>3.8687257812499987E-2</v>
      </c>
      <c r="N83" s="394">
        <f t="shared" si="52"/>
        <v>2.8516408531312491E-2</v>
      </c>
      <c r="O83" s="394">
        <f t="shared" si="52"/>
        <v>3.0434031249999997E-2</v>
      </c>
      <c r="P83" s="394">
        <f t="shared" si="44"/>
        <v>2.2711733333333331E-2</v>
      </c>
      <c r="Q83" s="394">
        <f t="shared" si="44"/>
        <v>0</v>
      </c>
      <c r="R83" s="394">
        <f t="shared" si="44"/>
        <v>6.1737588616666644E-2</v>
      </c>
      <c r="S83" s="394">
        <f t="shared" si="63"/>
        <v>8.7389477499999993E-2</v>
      </c>
      <c r="T83" s="394">
        <f t="shared" si="63"/>
        <v>0</v>
      </c>
      <c r="U83" s="394">
        <f t="shared" si="63"/>
        <v>0</v>
      </c>
      <c r="V83" s="394">
        <f t="shared" si="63"/>
        <v>2.2072458874999996E-2</v>
      </c>
      <c r="W83" s="394">
        <f t="shared" si="63"/>
        <v>1.8656066666666665E-2</v>
      </c>
      <c r="X83" s="394">
        <f t="shared" si="63"/>
        <v>2.0548288645833333E-2</v>
      </c>
      <c r="Y83" s="394">
        <f t="shared" si="63"/>
        <v>1.4406433333333335E-2</v>
      </c>
      <c r="Z83" s="394">
        <f t="shared" si="63"/>
        <v>3.4456690520833333E-2</v>
      </c>
      <c r="AA83" s="394">
        <f t="shared" si="63"/>
        <v>2.5874999999999999E-2</v>
      </c>
      <c r="AB83" s="394">
        <f t="shared" si="63"/>
        <v>2.8530292499999995E-2</v>
      </c>
      <c r="AC83" s="394">
        <f t="shared" si="63"/>
        <v>1.7201096249999999E-2</v>
      </c>
      <c r="AD83" s="394">
        <f t="shared" si="63"/>
        <v>1.09997284375E-2</v>
      </c>
      <c r="AE83" s="394">
        <f t="shared" si="63"/>
        <v>0</v>
      </c>
      <c r="AF83" s="394">
        <f t="shared" si="63"/>
        <v>0.18085413917491208</v>
      </c>
      <c r="AG83" s="394">
        <f t="shared" si="63"/>
        <v>0.237575214565</v>
      </c>
      <c r="AH83" s="394">
        <f t="shared" si="63"/>
        <v>0</v>
      </c>
      <c r="AI83" s="394">
        <f t="shared" si="63"/>
        <v>7.3829999999999998E-3</v>
      </c>
      <c r="AJ83" s="394">
        <f t="shared" si="63"/>
        <v>2.35934E-2</v>
      </c>
      <c r="AK83" s="394">
        <f t="shared" si="63"/>
        <v>0</v>
      </c>
      <c r="AL83" s="394">
        <f t="shared" si="63"/>
        <v>2.1649655624999993E-2</v>
      </c>
      <c r="AM83" s="394">
        <f t="shared" si="63"/>
        <v>2.2912312499999993E-2</v>
      </c>
      <c r="AN83" s="394">
        <f t="shared" si="63"/>
        <v>4.7421543749999996E-2</v>
      </c>
      <c r="AO83" s="394">
        <f t="shared" si="63"/>
        <v>3.9617673372083329E-2</v>
      </c>
      <c r="AP83" s="394">
        <f t="shared" si="63"/>
        <v>0.15973674081249997</v>
      </c>
      <c r="AQ83" s="394">
        <f t="shared" si="57"/>
        <v>0</v>
      </c>
      <c r="AR83" s="394">
        <f t="shared" si="57"/>
        <v>4.0790323762499997E-2</v>
      </c>
      <c r="AS83" s="394">
        <f t="shared" si="57"/>
        <v>2.0293762499999996E-2</v>
      </c>
      <c r="AT83" s="394">
        <f t="shared" si="57"/>
        <v>2.1024512630208332E-2</v>
      </c>
      <c r="AU83" s="394">
        <f t="shared" si="57"/>
        <v>4.2366761395833327E-2</v>
      </c>
      <c r="AV83" s="394">
        <f t="shared" si="57"/>
        <v>5.1770584999999994E-2</v>
      </c>
      <c r="AW83" s="394">
        <f t="shared" si="61"/>
        <v>5.0713019220833329E-2</v>
      </c>
      <c r="AX83" s="394">
        <f t="shared" si="61"/>
        <v>0.16146575841964278</v>
      </c>
      <c r="AY83" s="394">
        <f t="shared" si="61"/>
        <v>6.9120726999999993E-2</v>
      </c>
      <c r="AZ83" s="394">
        <f t="shared" si="61"/>
        <v>6.7222674999999982E-2</v>
      </c>
      <c r="BA83" s="394">
        <f t="shared" si="61"/>
        <v>0.12607639366666665</v>
      </c>
      <c r="BB83" s="394">
        <f t="shared" si="61"/>
        <v>0.36910444874956816</v>
      </c>
      <c r="BC83" s="394">
        <f t="shared" si="61"/>
        <v>0.13870119278571424</v>
      </c>
      <c r="BD83" s="394">
        <f t="shared" si="61"/>
        <v>0.60665440229130252</v>
      </c>
      <c r="BE83" s="394">
        <f t="shared" si="61"/>
        <v>2.3113117593749996E-2</v>
      </c>
      <c r="BF83" s="394">
        <f t="shared" si="61"/>
        <v>0</v>
      </c>
      <c r="BG83" s="394">
        <f t="shared" si="60"/>
        <v>6.3905997596153813E-2</v>
      </c>
      <c r="BH83" s="394">
        <f t="shared" si="60"/>
        <v>9.4915362676041642E-2</v>
      </c>
      <c r="BI83" s="394">
        <f t="shared" si="60"/>
        <v>0</v>
      </c>
      <c r="BJ83" s="394">
        <f t="shared" si="60"/>
        <v>0</v>
      </c>
      <c r="BK83" s="394">
        <f t="shared" si="60"/>
        <v>4.6815067291666658E-2</v>
      </c>
      <c r="BL83" s="394">
        <f t="shared" si="60"/>
        <v>3.7034790623999995E-2</v>
      </c>
      <c r="BM83" s="394">
        <f t="shared" si="60"/>
        <v>0.14752487499999997</v>
      </c>
      <c r="BN83" s="394">
        <f t="shared" si="60"/>
        <v>0.31482112499999998</v>
      </c>
      <c r="BO83" s="394">
        <f t="shared" si="60"/>
        <v>9.2085674999999978E-2</v>
      </c>
      <c r="BP83" s="394">
        <f t="shared" si="60"/>
        <v>0.10916714010416664</v>
      </c>
      <c r="BQ83" s="394">
        <f t="shared" si="60"/>
        <v>0.14088482291666665</v>
      </c>
      <c r="BR83" s="394">
        <f t="shared" si="60"/>
        <v>0.10402546288749999</v>
      </c>
      <c r="BS83" s="394">
        <f t="shared" si="62"/>
        <v>1.2937499999999999E-2</v>
      </c>
      <c r="BT83" s="394">
        <f t="shared" si="62"/>
        <v>7.0977999999999996E-3</v>
      </c>
      <c r="BU83" s="394">
        <f t="shared" si="62"/>
        <v>3.7260000000000001E-3</v>
      </c>
      <c r="BV83" s="394">
        <f t="shared" si="62"/>
        <v>0.11546257969645436</v>
      </c>
      <c r="BW83" s="394">
        <f t="shared" si="62"/>
        <v>5.0904063216335407E-2</v>
      </c>
      <c r="BX83" s="394">
        <f t="shared" si="62"/>
        <v>1.7861232808330268E-2</v>
      </c>
      <c r="BY83" s="394">
        <f t="shared" si="62"/>
        <v>6.6853413834725844E-2</v>
      </c>
      <c r="BZ83" s="394">
        <f t="shared" si="62"/>
        <v>1.9626493576421676E-2</v>
      </c>
      <c r="CA83" s="395">
        <f t="shared" si="29"/>
        <v>5.491758807364282</v>
      </c>
      <c r="CB83" s="396">
        <f t="shared" si="51"/>
        <v>0.22999999999999998</v>
      </c>
      <c r="CC83" s="396">
        <f t="shared" si="30"/>
        <v>0.5491758807364282</v>
      </c>
      <c r="CD83" s="396">
        <f t="shared" si="31"/>
        <v>0.22083333333333335</v>
      </c>
      <c r="CE83" s="397">
        <f t="shared" si="32"/>
        <v>4.7217495932945202</v>
      </c>
      <c r="CF83" s="396">
        <f>'Other Income'!$B$25/12</f>
        <v>1.3948885068772501</v>
      </c>
      <c r="CG83" s="398">
        <f t="shared" si="33"/>
        <v>6.34663810017177</v>
      </c>
      <c r="CH83" s="395">
        <f t="shared" si="34"/>
        <v>5.2210510242320147</v>
      </c>
      <c r="CI83" s="396">
        <f t="shared" si="35"/>
        <v>0.22999999999999998</v>
      </c>
      <c r="CJ83" s="396">
        <f t="shared" si="36"/>
        <v>0.52210510242320152</v>
      </c>
      <c r="CK83" s="396">
        <f t="shared" si="37"/>
        <v>0.22083333333333335</v>
      </c>
      <c r="CL83" s="397">
        <f t="shared" si="38"/>
        <v>4.4781125884754802</v>
      </c>
      <c r="CM83" s="399">
        <f t="shared" si="39"/>
        <v>6.1030010953527309</v>
      </c>
    </row>
    <row r="84" spans="2:91" s="159" customFormat="1" x14ac:dyDescent="0.25">
      <c r="B84" s="257">
        <f t="shared" si="40"/>
        <v>64</v>
      </c>
      <c r="C84" s="255">
        <f t="shared" si="41"/>
        <v>47238</v>
      </c>
      <c r="D84" s="214">
        <f t="shared" si="42"/>
        <v>0.46888359297024007</v>
      </c>
      <c r="E84" s="214">
        <f t="shared" si="42"/>
        <v>0.1896365856583333</v>
      </c>
      <c r="F84" s="214">
        <f t="shared" si="42"/>
        <v>0.18517078969999998</v>
      </c>
      <c r="G84" s="214">
        <f t="shared" si="42"/>
        <v>1.1979000000000004E-2</v>
      </c>
      <c r="H84" s="394">
        <f t="shared" si="43"/>
        <v>2.5054514531249992E-2</v>
      </c>
      <c r="I84" s="394">
        <f t="shared" si="43"/>
        <v>4.2903123312499993E-2</v>
      </c>
      <c r="J84" s="394">
        <f t="shared" si="43"/>
        <v>5.0378624999999996E-2</v>
      </c>
      <c r="K84" s="394">
        <f t="shared" si="43"/>
        <v>5.2149624999999998E-2</v>
      </c>
      <c r="L84" s="394">
        <f t="shared" si="52"/>
        <v>2.8569636874999992E-2</v>
      </c>
      <c r="M84" s="394">
        <f t="shared" si="52"/>
        <v>3.8687257812499987E-2</v>
      </c>
      <c r="N84" s="394">
        <f t="shared" si="52"/>
        <v>2.8516408531312491E-2</v>
      </c>
      <c r="O84" s="394">
        <f t="shared" si="52"/>
        <v>3.0434031249999997E-2</v>
      </c>
      <c r="P84" s="394">
        <f t="shared" si="44"/>
        <v>2.2711733333333331E-2</v>
      </c>
      <c r="Q84" s="394">
        <f t="shared" si="44"/>
        <v>0</v>
      </c>
      <c r="R84" s="394">
        <f t="shared" si="44"/>
        <v>6.1737588616666644E-2</v>
      </c>
      <c r="S84" s="394">
        <f t="shared" si="63"/>
        <v>8.7389477499999993E-2</v>
      </c>
      <c r="T84" s="394">
        <f t="shared" si="63"/>
        <v>0</v>
      </c>
      <c r="U84" s="394">
        <f t="shared" si="63"/>
        <v>0</v>
      </c>
      <c r="V84" s="394">
        <f t="shared" si="63"/>
        <v>2.2072458874999996E-2</v>
      </c>
      <c r="W84" s="394">
        <f t="shared" si="63"/>
        <v>1.8656066666666665E-2</v>
      </c>
      <c r="X84" s="394">
        <f t="shared" si="63"/>
        <v>2.0548288645833333E-2</v>
      </c>
      <c r="Y84" s="394">
        <f t="shared" si="63"/>
        <v>1.4406433333333335E-2</v>
      </c>
      <c r="Z84" s="394">
        <f t="shared" si="63"/>
        <v>3.4456690520833333E-2</v>
      </c>
      <c r="AA84" s="394">
        <f t="shared" si="63"/>
        <v>2.5874999999999999E-2</v>
      </c>
      <c r="AB84" s="394">
        <f t="shared" si="63"/>
        <v>2.8530292499999995E-2</v>
      </c>
      <c r="AC84" s="394">
        <f t="shared" si="63"/>
        <v>1.7201096249999999E-2</v>
      </c>
      <c r="AD84" s="394">
        <f t="shared" si="63"/>
        <v>1.09997284375E-2</v>
      </c>
      <c r="AE84" s="394">
        <f t="shared" si="63"/>
        <v>0</v>
      </c>
      <c r="AF84" s="394">
        <f t="shared" si="63"/>
        <v>0.18085413917491208</v>
      </c>
      <c r="AG84" s="394">
        <f t="shared" si="63"/>
        <v>0.237575214565</v>
      </c>
      <c r="AH84" s="394">
        <f t="shared" si="63"/>
        <v>0</v>
      </c>
      <c r="AI84" s="394">
        <f t="shared" si="63"/>
        <v>7.3829999999999998E-3</v>
      </c>
      <c r="AJ84" s="394">
        <f t="shared" si="63"/>
        <v>2.35934E-2</v>
      </c>
      <c r="AK84" s="394">
        <f t="shared" si="63"/>
        <v>0</v>
      </c>
      <c r="AL84" s="394">
        <f t="shared" si="63"/>
        <v>2.1649655624999993E-2</v>
      </c>
      <c r="AM84" s="394">
        <f t="shared" si="63"/>
        <v>2.2912312499999993E-2</v>
      </c>
      <c r="AN84" s="394">
        <f t="shared" si="63"/>
        <v>4.7421543749999996E-2</v>
      </c>
      <c r="AO84" s="394">
        <f t="shared" si="63"/>
        <v>3.9617673372083329E-2</v>
      </c>
      <c r="AP84" s="394">
        <f t="shared" si="63"/>
        <v>0.15973674081249997</v>
      </c>
      <c r="AQ84" s="394">
        <f t="shared" si="57"/>
        <v>0</v>
      </c>
      <c r="AR84" s="394">
        <f t="shared" si="57"/>
        <v>4.0790323762499997E-2</v>
      </c>
      <c r="AS84" s="394">
        <f t="shared" si="57"/>
        <v>2.0293762499999996E-2</v>
      </c>
      <c r="AT84" s="394">
        <f t="shared" si="57"/>
        <v>2.1024512630208332E-2</v>
      </c>
      <c r="AU84" s="394">
        <f t="shared" si="57"/>
        <v>4.2366761395833327E-2</v>
      </c>
      <c r="AV84" s="394">
        <f t="shared" si="57"/>
        <v>5.1770584999999994E-2</v>
      </c>
      <c r="AW84" s="394">
        <f t="shared" si="61"/>
        <v>5.0713019220833329E-2</v>
      </c>
      <c r="AX84" s="394">
        <f t="shared" si="61"/>
        <v>0.16146575841964278</v>
      </c>
      <c r="AY84" s="394">
        <f t="shared" si="61"/>
        <v>6.9120726999999993E-2</v>
      </c>
      <c r="AZ84" s="394">
        <f t="shared" si="61"/>
        <v>6.7222674999999982E-2</v>
      </c>
      <c r="BA84" s="394">
        <f t="shared" si="61"/>
        <v>0.12607639366666665</v>
      </c>
      <c r="BB84" s="394">
        <f t="shared" si="61"/>
        <v>0.36910444874956816</v>
      </c>
      <c r="BC84" s="394">
        <f t="shared" si="61"/>
        <v>0.13870119278571424</v>
      </c>
      <c r="BD84" s="394">
        <f t="shared" si="61"/>
        <v>0.60665440229130252</v>
      </c>
      <c r="BE84" s="394">
        <f t="shared" si="61"/>
        <v>2.3113117593749996E-2</v>
      </c>
      <c r="BF84" s="394">
        <f t="shared" si="61"/>
        <v>0</v>
      </c>
      <c r="BG84" s="394">
        <f t="shared" si="60"/>
        <v>6.3905997596153813E-2</v>
      </c>
      <c r="BH84" s="394">
        <f t="shared" si="60"/>
        <v>9.4915362676041642E-2</v>
      </c>
      <c r="BI84" s="394">
        <f t="shared" si="60"/>
        <v>0</v>
      </c>
      <c r="BJ84" s="394">
        <f t="shared" si="60"/>
        <v>0</v>
      </c>
      <c r="BK84" s="394">
        <f t="shared" si="60"/>
        <v>4.6815067291666658E-2</v>
      </c>
      <c r="BL84" s="394">
        <f t="shared" si="60"/>
        <v>3.7034790623999995E-2</v>
      </c>
      <c r="BM84" s="394">
        <f t="shared" si="60"/>
        <v>0.14752487499999997</v>
      </c>
      <c r="BN84" s="394">
        <f t="shared" si="60"/>
        <v>0.31482112499999998</v>
      </c>
      <c r="BO84" s="394">
        <f t="shared" si="60"/>
        <v>9.2085674999999978E-2</v>
      </c>
      <c r="BP84" s="394">
        <f t="shared" si="60"/>
        <v>0.10916714010416664</v>
      </c>
      <c r="BQ84" s="394">
        <f t="shared" si="60"/>
        <v>0.14088482291666665</v>
      </c>
      <c r="BR84" s="394">
        <f t="shared" si="60"/>
        <v>0.10402546288749999</v>
      </c>
      <c r="BS84" s="394">
        <f t="shared" si="62"/>
        <v>1.2937499999999999E-2</v>
      </c>
      <c r="BT84" s="394">
        <f t="shared" si="62"/>
        <v>7.0977999999999996E-3</v>
      </c>
      <c r="BU84" s="394">
        <f t="shared" si="62"/>
        <v>3.7260000000000001E-3</v>
      </c>
      <c r="BV84" s="394">
        <f t="shared" si="62"/>
        <v>0.11546257969645436</v>
      </c>
      <c r="BW84" s="394">
        <f t="shared" si="62"/>
        <v>5.0904063216335407E-2</v>
      </c>
      <c r="BX84" s="394">
        <f t="shared" si="62"/>
        <v>1.7861232808330268E-2</v>
      </c>
      <c r="BY84" s="394">
        <f t="shared" si="62"/>
        <v>6.6853413834725844E-2</v>
      </c>
      <c r="BZ84" s="394">
        <f t="shared" si="62"/>
        <v>1.9626493576421676E-2</v>
      </c>
      <c r="CA84" s="395">
        <f t="shared" si="29"/>
        <v>5.491758807364282</v>
      </c>
      <c r="CB84" s="396">
        <f t="shared" si="51"/>
        <v>0.22999999999999998</v>
      </c>
      <c r="CC84" s="396">
        <f t="shared" si="30"/>
        <v>0.5491758807364282</v>
      </c>
      <c r="CD84" s="396">
        <f t="shared" si="31"/>
        <v>0.22083333333333335</v>
      </c>
      <c r="CE84" s="397">
        <f t="shared" si="32"/>
        <v>4.7217495932945202</v>
      </c>
      <c r="CF84" s="396">
        <f>'Other Income'!$B$25/12</f>
        <v>1.3948885068772501</v>
      </c>
      <c r="CG84" s="398">
        <f t="shared" si="33"/>
        <v>6.34663810017177</v>
      </c>
      <c r="CH84" s="395">
        <f t="shared" si="34"/>
        <v>5.2210510242320147</v>
      </c>
      <c r="CI84" s="396">
        <f t="shared" si="35"/>
        <v>0.22999999999999998</v>
      </c>
      <c r="CJ84" s="396">
        <f t="shared" si="36"/>
        <v>0.52210510242320152</v>
      </c>
      <c r="CK84" s="396">
        <f t="shared" si="37"/>
        <v>0.22083333333333335</v>
      </c>
      <c r="CL84" s="397">
        <f t="shared" si="38"/>
        <v>4.4781125884754802</v>
      </c>
      <c r="CM84" s="399">
        <f t="shared" si="39"/>
        <v>6.1030010953527309</v>
      </c>
    </row>
    <row r="85" spans="2:91" s="159" customFormat="1" x14ac:dyDescent="0.25">
      <c r="B85" s="257">
        <f t="shared" si="40"/>
        <v>65</v>
      </c>
      <c r="C85" s="255">
        <f t="shared" si="41"/>
        <v>47269</v>
      </c>
      <c r="D85" s="214">
        <f t="shared" si="42"/>
        <v>0.46888359297024007</v>
      </c>
      <c r="E85" s="214">
        <f t="shared" si="42"/>
        <v>0.1896365856583333</v>
      </c>
      <c r="F85" s="214">
        <f t="shared" si="42"/>
        <v>0.18517078969999998</v>
      </c>
      <c r="G85" s="214">
        <f t="shared" si="42"/>
        <v>1.1979000000000004E-2</v>
      </c>
      <c r="H85" s="394">
        <f t="shared" si="43"/>
        <v>2.5054514531249992E-2</v>
      </c>
      <c r="I85" s="394">
        <f t="shared" si="43"/>
        <v>4.2903123312499993E-2</v>
      </c>
      <c r="J85" s="394">
        <f t="shared" si="43"/>
        <v>5.0378624999999996E-2</v>
      </c>
      <c r="K85" s="394">
        <f t="shared" si="43"/>
        <v>5.2149624999999998E-2</v>
      </c>
      <c r="L85" s="394">
        <f t="shared" si="52"/>
        <v>2.8569636874999992E-2</v>
      </c>
      <c r="M85" s="394">
        <f t="shared" si="52"/>
        <v>3.8687257812499987E-2</v>
      </c>
      <c r="N85" s="394">
        <f t="shared" si="52"/>
        <v>3.279386981100936E-2</v>
      </c>
      <c r="O85" s="394">
        <f t="shared" si="52"/>
        <v>3.0434031249999997E-2</v>
      </c>
      <c r="P85" s="394">
        <f t="shared" si="44"/>
        <v>2.2711733333333331E-2</v>
      </c>
      <c r="Q85" s="394">
        <f t="shared" si="44"/>
        <v>0</v>
      </c>
      <c r="R85" s="394">
        <f t="shared" si="44"/>
        <v>6.1737588616666644E-2</v>
      </c>
      <c r="S85" s="394">
        <f t="shared" si="63"/>
        <v>8.7389477499999993E-2</v>
      </c>
      <c r="T85" s="394">
        <f t="shared" si="63"/>
        <v>0</v>
      </c>
      <c r="U85" s="394">
        <f t="shared" si="63"/>
        <v>0</v>
      </c>
      <c r="V85" s="394">
        <f t="shared" si="63"/>
        <v>2.2072458874999996E-2</v>
      </c>
      <c r="W85" s="394">
        <f t="shared" si="63"/>
        <v>1.8656066666666665E-2</v>
      </c>
      <c r="X85" s="394">
        <f t="shared" si="63"/>
        <v>2.0548288645833333E-2</v>
      </c>
      <c r="Y85" s="394">
        <f t="shared" si="63"/>
        <v>1.4406433333333335E-2</v>
      </c>
      <c r="Z85" s="394">
        <f t="shared" si="63"/>
        <v>3.4456690520833333E-2</v>
      </c>
      <c r="AA85" s="394">
        <f t="shared" si="63"/>
        <v>2.5874999999999999E-2</v>
      </c>
      <c r="AB85" s="394">
        <f t="shared" si="63"/>
        <v>2.8530292499999995E-2</v>
      </c>
      <c r="AC85" s="394">
        <f t="shared" si="63"/>
        <v>1.9781260687499996E-2</v>
      </c>
      <c r="AD85" s="394">
        <f t="shared" si="63"/>
        <v>1.09997284375E-2</v>
      </c>
      <c r="AE85" s="394">
        <f t="shared" si="63"/>
        <v>0</v>
      </c>
      <c r="AF85" s="394">
        <f t="shared" si="63"/>
        <v>0.18085413917491208</v>
      </c>
      <c r="AG85" s="394">
        <f t="shared" si="63"/>
        <v>0.237575214565</v>
      </c>
      <c r="AH85" s="394">
        <f t="shared" si="63"/>
        <v>0</v>
      </c>
      <c r="AI85" s="394">
        <f t="shared" si="63"/>
        <v>7.3829999999999998E-3</v>
      </c>
      <c r="AJ85" s="394">
        <f t="shared" si="63"/>
        <v>2.35934E-2</v>
      </c>
      <c r="AK85" s="394">
        <f t="shared" si="63"/>
        <v>0</v>
      </c>
      <c r="AL85" s="394">
        <f t="shared" si="63"/>
        <v>2.1649655624999993E-2</v>
      </c>
      <c r="AM85" s="394">
        <f t="shared" si="63"/>
        <v>2.2912312499999993E-2</v>
      </c>
      <c r="AN85" s="394">
        <f t="shared" si="63"/>
        <v>4.7421543749999996E-2</v>
      </c>
      <c r="AO85" s="394">
        <f t="shared" si="63"/>
        <v>3.9617673372083329E-2</v>
      </c>
      <c r="AP85" s="394">
        <f t="shared" si="63"/>
        <v>0.15973674081249997</v>
      </c>
      <c r="AQ85" s="394">
        <f t="shared" si="57"/>
        <v>0</v>
      </c>
      <c r="AR85" s="394">
        <f t="shared" si="57"/>
        <v>4.0790323762499997E-2</v>
      </c>
      <c r="AS85" s="394">
        <f t="shared" si="57"/>
        <v>2.0293762499999996E-2</v>
      </c>
      <c r="AT85" s="394">
        <f t="shared" si="57"/>
        <v>2.1024512630208332E-2</v>
      </c>
      <c r="AU85" s="394">
        <f t="shared" si="57"/>
        <v>4.2366761395833327E-2</v>
      </c>
      <c r="AV85" s="394">
        <f t="shared" si="57"/>
        <v>5.1770584999999994E-2</v>
      </c>
      <c r="AW85" s="394">
        <f t="shared" si="61"/>
        <v>5.0713019220833329E-2</v>
      </c>
      <c r="AX85" s="394">
        <f t="shared" si="61"/>
        <v>0.16146575841964278</v>
      </c>
      <c r="AY85" s="394">
        <f t="shared" si="61"/>
        <v>6.9120726999999993E-2</v>
      </c>
      <c r="AZ85" s="394">
        <f t="shared" si="61"/>
        <v>6.7222674999999982E-2</v>
      </c>
      <c r="BA85" s="394">
        <f t="shared" si="61"/>
        <v>0.12607639366666665</v>
      </c>
      <c r="BB85" s="394">
        <f t="shared" si="61"/>
        <v>0.36910444874956816</v>
      </c>
      <c r="BC85" s="394">
        <f t="shared" si="61"/>
        <v>0.13870119278571424</v>
      </c>
      <c r="BD85" s="394">
        <f t="shared" si="61"/>
        <v>0.60665440229130252</v>
      </c>
      <c r="BE85" s="394">
        <f t="shared" si="61"/>
        <v>2.3113117593749996E-2</v>
      </c>
      <c r="BF85" s="394">
        <f t="shared" si="61"/>
        <v>0</v>
      </c>
      <c r="BG85" s="394">
        <f t="shared" si="60"/>
        <v>6.3905997596153813E-2</v>
      </c>
      <c r="BH85" s="394">
        <f t="shared" si="60"/>
        <v>9.4915362676041642E-2</v>
      </c>
      <c r="BI85" s="394">
        <f t="shared" si="60"/>
        <v>0</v>
      </c>
      <c r="BJ85" s="394">
        <f t="shared" si="60"/>
        <v>0</v>
      </c>
      <c r="BK85" s="394">
        <f t="shared" si="60"/>
        <v>4.6815067291666658E-2</v>
      </c>
      <c r="BL85" s="394">
        <f t="shared" si="60"/>
        <v>3.7034790623999995E-2</v>
      </c>
      <c r="BM85" s="394">
        <f t="shared" si="60"/>
        <v>0.14752487499999997</v>
      </c>
      <c r="BN85" s="394">
        <f t="shared" si="60"/>
        <v>0.31482112499999998</v>
      </c>
      <c r="BO85" s="394">
        <f t="shared" si="60"/>
        <v>9.2085674999999978E-2</v>
      </c>
      <c r="BP85" s="394">
        <f t="shared" si="60"/>
        <v>0.10916714010416664</v>
      </c>
      <c r="BQ85" s="394">
        <f t="shared" si="60"/>
        <v>0.14088482291666665</v>
      </c>
      <c r="BR85" s="394">
        <f t="shared" si="60"/>
        <v>0.10402546288749999</v>
      </c>
      <c r="BS85" s="394">
        <f t="shared" si="62"/>
        <v>1.2937499999999999E-2</v>
      </c>
      <c r="BT85" s="394">
        <f t="shared" si="62"/>
        <v>7.0977999999999996E-3</v>
      </c>
      <c r="BU85" s="394">
        <f t="shared" si="62"/>
        <v>3.7260000000000001E-3</v>
      </c>
      <c r="BV85" s="394">
        <f t="shared" si="62"/>
        <v>0.11546257969645436</v>
      </c>
      <c r="BW85" s="394">
        <f t="shared" si="62"/>
        <v>5.0904063216335407E-2</v>
      </c>
      <c r="BX85" s="394">
        <f t="shared" si="62"/>
        <v>1.7861232808330268E-2</v>
      </c>
      <c r="BY85" s="394">
        <f t="shared" si="62"/>
        <v>6.6853413834725844E-2</v>
      </c>
      <c r="BZ85" s="394">
        <f t="shared" si="62"/>
        <v>1.9626493576421676E-2</v>
      </c>
      <c r="CA85" s="395">
        <f t="shared" si="29"/>
        <v>5.4986164330814784</v>
      </c>
      <c r="CB85" s="396">
        <f t="shared" si="51"/>
        <v>0.22999999999999998</v>
      </c>
      <c r="CC85" s="396">
        <f t="shared" si="30"/>
        <v>0.54986164330814791</v>
      </c>
      <c r="CD85" s="396">
        <f t="shared" si="31"/>
        <v>0.22083333333333335</v>
      </c>
      <c r="CE85" s="397">
        <f t="shared" si="32"/>
        <v>4.7279214564399972</v>
      </c>
      <c r="CF85" s="396">
        <f>'Other Income'!$B$25/12</f>
        <v>1.3948885068772501</v>
      </c>
      <c r="CG85" s="398">
        <f t="shared" si="33"/>
        <v>6.352809963317247</v>
      </c>
      <c r="CH85" s="395">
        <f t="shared" si="34"/>
        <v>5.2279086499492111</v>
      </c>
      <c r="CI85" s="396">
        <f t="shared" si="35"/>
        <v>0.22999999999999998</v>
      </c>
      <c r="CJ85" s="396">
        <f t="shared" si="36"/>
        <v>0.52279086499492111</v>
      </c>
      <c r="CK85" s="396">
        <f t="shared" si="37"/>
        <v>0.22083333333333335</v>
      </c>
      <c r="CL85" s="397">
        <f t="shared" si="38"/>
        <v>4.4842844516209563</v>
      </c>
      <c r="CM85" s="399">
        <f t="shared" si="39"/>
        <v>6.1091729584982062</v>
      </c>
    </row>
    <row r="86" spans="2:91" s="159" customFormat="1" x14ac:dyDescent="0.25">
      <c r="B86" s="257">
        <f t="shared" si="40"/>
        <v>66</v>
      </c>
      <c r="C86" s="255">
        <f t="shared" si="41"/>
        <v>47299</v>
      </c>
      <c r="D86" s="214">
        <f t="shared" si="42"/>
        <v>0.46888359297024007</v>
      </c>
      <c r="E86" s="214">
        <f t="shared" si="42"/>
        <v>0.1896365856583333</v>
      </c>
      <c r="F86" s="214">
        <f t="shared" si="42"/>
        <v>0.18517078969999998</v>
      </c>
      <c r="G86" s="214">
        <f t="shared" ref="G86:K149" si="64">IF(AND(MONTH($C86)-MONTH(G$5)=0,MOD((YEAR(G$5)-YEAR($C86)),3)=0),G85*(1+G$15),G85)</f>
        <v>1.1979000000000004E-2</v>
      </c>
      <c r="H86" s="394">
        <f t="shared" si="64"/>
        <v>2.5054514531249992E-2</v>
      </c>
      <c r="I86" s="394">
        <f t="shared" si="64"/>
        <v>4.2903123312499993E-2</v>
      </c>
      <c r="J86" s="394">
        <f t="shared" si="64"/>
        <v>5.0378624999999996E-2</v>
      </c>
      <c r="K86" s="394">
        <f t="shared" si="64"/>
        <v>5.2149624999999998E-2</v>
      </c>
      <c r="L86" s="394">
        <f t="shared" si="52"/>
        <v>2.8569636874999992E-2</v>
      </c>
      <c r="M86" s="394">
        <f t="shared" si="52"/>
        <v>3.8687257812499987E-2</v>
      </c>
      <c r="N86" s="394">
        <f t="shared" si="52"/>
        <v>3.279386981100936E-2</v>
      </c>
      <c r="O86" s="394">
        <f t="shared" si="52"/>
        <v>3.0434031249999997E-2</v>
      </c>
      <c r="P86" s="394">
        <f t="shared" si="44"/>
        <v>2.2711733333333331E-2</v>
      </c>
      <c r="Q86" s="394">
        <f t="shared" si="44"/>
        <v>0</v>
      </c>
      <c r="R86" s="394">
        <f t="shared" si="44"/>
        <v>6.1737588616666644E-2</v>
      </c>
      <c r="S86" s="394">
        <f t="shared" si="63"/>
        <v>8.7389477499999993E-2</v>
      </c>
      <c r="T86" s="394">
        <f t="shared" si="63"/>
        <v>0</v>
      </c>
      <c r="U86" s="394">
        <f t="shared" si="63"/>
        <v>0</v>
      </c>
      <c r="V86" s="394">
        <f t="shared" si="63"/>
        <v>2.2072458874999996E-2</v>
      </c>
      <c r="W86" s="394">
        <f t="shared" si="63"/>
        <v>1.8656066666666665E-2</v>
      </c>
      <c r="X86" s="394">
        <f t="shared" si="63"/>
        <v>2.0548288645833333E-2</v>
      </c>
      <c r="Y86" s="394">
        <f t="shared" si="63"/>
        <v>1.4406433333333335E-2</v>
      </c>
      <c r="Z86" s="394">
        <f t="shared" si="63"/>
        <v>3.4456690520833333E-2</v>
      </c>
      <c r="AA86" s="394">
        <f t="shared" si="63"/>
        <v>2.5874999999999999E-2</v>
      </c>
      <c r="AB86" s="394">
        <f t="shared" si="63"/>
        <v>2.8530292499999995E-2</v>
      </c>
      <c r="AC86" s="394">
        <f t="shared" si="63"/>
        <v>1.9781260687499996E-2</v>
      </c>
      <c r="AD86" s="394">
        <f t="shared" si="63"/>
        <v>1.09997284375E-2</v>
      </c>
      <c r="AE86" s="394">
        <f t="shared" si="63"/>
        <v>0</v>
      </c>
      <c r="AF86" s="394">
        <f t="shared" si="63"/>
        <v>0.18085413917491208</v>
      </c>
      <c r="AG86" s="394">
        <f t="shared" si="63"/>
        <v>0.237575214565</v>
      </c>
      <c r="AH86" s="394">
        <f t="shared" si="63"/>
        <v>0</v>
      </c>
      <c r="AI86" s="394">
        <f t="shared" si="63"/>
        <v>7.3829999999999998E-3</v>
      </c>
      <c r="AJ86" s="394">
        <f t="shared" si="63"/>
        <v>2.35934E-2</v>
      </c>
      <c r="AK86" s="394">
        <f t="shared" si="63"/>
        <v>0</v>
      </c>
      <c r="AL86" s="394">
        <f t="shared" si="63"/>
        <v>2.1649655624999993E-2</v>
      </c>
      <c r="AM86" s="394">
        <f t="shared" si="63"/>
        <v>2.2912312499999993E-2</v>
      </c>
      <c r="AN86" s="394">
        <f t="shared" si="63"/>
        <v>4.7421543749999996E-2</v>
      </c>
      <c r="AO86" s="394">
        <f t="shared" si="63"/>
        <v>3.9617673372083329E-2</v>
      </c>
      <c r="AP86" s="394">
        <f t="shared" si="63"/>
        <v>0.15973674081249997</v>
      </c>
      <c r="AQ86" s="394">
        <f t="shared" si="57"/>
        <v>0</v>
      </c>
      <c r="AR86" s="394">
        <f t="shared" si="57"/>
        <v>4.0790323762499997E-2</v>
      </c>
      <c r="AS86" s="394">
        <f t="shared" si="57"/>
        <v>2.0293762499999996E-2</v>
      </c>
      <c r="AT86" s="394">
        <f t="shared" si="57"/>
        <v>2.1024512630208332E-2</v>
      </c>
      <c r="AU86" s="394">
        <f t="shared" si="57"/>
        <v>4.2366761395833327E-2</v>
      </c>
      <c r="AV86" s="394">
        <f t="shared" si="57"/>
        <v>5.1770584999999994E-2</v>
      </c>
      <c r="AW86" s="394">
        <f t="shared" si="61"/>
        <v>5.0713019220833329E-2</v>
      </c>
      <c r="AX86" s="394">
        <f t="shared" si="61"/>
        <v>0.16146575841964278</v>
      </c>
      <c r="AY86" s="394">
        <f t="shared" si="61"/>
        <v>6.9120726999999993E-2</v>
      </c>
      <c r="AZ86" s="394">
        <f t="shared" si="61"/>
        <v>6.7222674999999982E-2</v>
      </c>
      <c r="BA86" s="394">
        <f t="shared" si="61"/>
        <v>0.12607639366666665</v>
      </c>
      <c r="BB86" s="394">
        <f t="shared" si="61"/>
        <v>0.36910444874956816</v>
      </c>
      <c r="BC86" s="394">
        <f t="shared" si="61"/>
        <v>0.13870119278571424</v>
      </c>
      <c r="BD86" s="394">
        <f t="shared" si="61"/>
        <v>0.60665440229130252</v>
      </c>
      <c r="BE86" s="394">
        <f t="shared" si="61"/>
        <v>2.3113117593749996E-2</v>
      </c>
      <c r="BF86" s="394">
        <f t="shared" si="61"/>
        <v>0</v>
      </c>
      <c r="BG86" s="394">
        <f t="shared" si="60"/>
        <v>6.3905997596153813E-2</v>
      </c>
      <c r="BH86" s="394">
        <f t="shared" si="60"/>
        <v>9.4915362676041642E-2</v>
      </c>
      <c r="BI86" s="394">
        <f t="shared" si="60"/>
        <v>0</v>
      </c>
      <c r="BJ86" s="394">
        <f t="shared" si="60"/>
        <v>0</v>
      </c>
      <c r="BK86" s="394">
        <f t="shared" si="60"/>
        <v>4.6815067291666658E-2</v>
      </c>
      <c r="BL86" s="394">
        <f t="shared" si="60"/>
        <v>3.7034790623999995E-2</v>
      </c>
      <c r="BM86" s="394">
        <f t="shared" si="60"/>
        <v>0.14752487499999997</v>
      </c>
      <c r="BN86" s="394">
        <f t="shared" si="60"/>
        <v>0.31482112499999998</v>
      </c>
      <c r="BO86" s="394">
        <f t="shared" si="60"/>
        <v>9.2085674999999978E-2</v>
      </c>
      <c r="BP86" s="394">
        <f t="shared" si="60"/>
        <v>0.10916714010416664</v>
      </c>
      <c r="BQ86" s="394">
        <f t="shared" si="60"/>
        <v>0.14088482291666665</v>
      </c>
      <c r="BR86" s="394">
        <f t="shared" si="60"/>
        <v>0.10402546288749999</v>
      </c>
      <c r="BS86" s="394">
        <f t="shared" si="62"/>
        <v>1.2937499999999999E-2</v>
      </c>
      <c r="BT86" s="394">
        <f t="shared" si="62"/>
        <v>7.0977999999999996E-3</v>
      </c>
      <c r="BU86" s="394">
        <f t="shared" si="62"/>
        <v>3.7260000000000001E-3</v>
      </c>
      <c r="BV86" s="394">
        <f t="shared" si="62"/>
        <v>0.11546257969645436</v>
      </c>
      <c r="BW86" s="394">
        <f t="shared" si="62"/>
        <v>5.0904063216335407E-2</v>
      </c>
      <c r="BX86" s="394">
        <f t="shared" si="62"/>
        <v>1.7861232808330268E-2</v>
      </c>
      <c r="BY86" s="394">
        <f t="shared" si="62"/>
        <v>6.6853413834725844E-2</v>
      </c>
      <c r="BZ86" s="394">
        <f t="shared" si="62"/>
        <v>1.9626493576421676E-2</v>
      </c>
      <c r="CA86" s="395">
        <f t="shared" ref="CA86:CA149" si="65">SUM(D86:BZ86)</f>
        <v>5.4986164330814784</v>
      </c>
      <c r="CB86" s="396">
        <f t="shared" si="51"/>
        <v>0.22999999999999998</v>
      </c>
      <c r="CC86" s="396">
        <f t="shared" ref="CC86:CC149" si="66">CA86*$CC$1</f>
        <v>0.54986164330814791</v>
      </c>
      <c r="CD86" s="396">
        <f t="shared" ref="CD86:CD149" si="67">$CD$16/10^7</f>
        <v>0.22083333333333335</v>
      </c>
      <c r="CE86" s="397">
        <f t="shared" ref="CE86:CE149" si="68">(CA86-CD86-CC86)</f>
        <v>4.7279214564399972</v>
      </c>
      <c r="CF86" s="396">
        <f>'Other Income'!$B$25/12</f>
        <v>1.3948885068772501</v>
      </c>
      <c r="CG86" s="398">
        <f t="shared" ref="CG86:CG149" si="69">SUM(CE86:CF86)+CB86</f>
        <v>6.352809963317247</v>
      </c>
      <c r="CH86" s="395">
        <f t="shared" ref="CH86:CH149" si="70">CA86-SUM(BV86:BZ86)</f>
        <v>5.2279086499492111</v>
      </c>
      <c r="CI86" s="396">
        <f t="shared" ref="CI86:CI149" si="71">CB86</f>
        <v>0.22999999999999998</v>
      </c>
      <c r="CJ86" s="396">
        <f t="shared" ref="CJ86:CJ149" si="72">CH86*$CC$1</f>
        <v>0.52279086499492111</v>
      </c>
      <c r="CK86" s="396">
        <f t="shared" ref="CK86:CK149" si="73">CD86</f>
        <v>0.22083333333333335</v>
      </c>
      <c r="CL86" s="397">
        <f t="shared" ref="CL86:CL149" si="74">(CH86-CK86-CJ86)</f>
        <v>4.4842844516209563</v>
      </c>
      <c r="CM86" s="399">
        <f t="shared" ref="CM86:CM149" si="75">CL86+CF86+CI86</f>
        <v>6.1091729584982062</v>
      </c>
    </row>
    <row r="87" spans="2:91" s="159" customFormat="1" x14ac:dyDescent="0.25">
      <c r="B87" s="257">
        <f t="shared" ref="B87:B150" si="76">B86+1</f>
        <v>67</v>
      </c>
      <c r="C87" s="255">
        <f t="shared" ref="C87:C150" si="77">EOMONTH(C86,1)</f>
        <v>47330</v>
      </c>
      <c r="D87" s="214">
        <f t="shared" ref="D87:G150" si="78">IF(AND(MONTH($C87)-MONTH(D$5)=0,MOD((YEAR(D$5)-YEAR($C87)),3)=0),D86*(1+D$15),D86)</f>
        <v>0.46888359297024007</v>
      </c>
      <c r="E87" s="214">
        <f t="shared" si="78"/>
        <v>0.1896365856583333</v>
      </c>
      <c r="F87" s="214">
        <f t="shared" si="78"/>
        <v>0.18517078969999998</v>
      </c>
      <c r="G87" s="214">
        <f t="shared" si="78"/>
        <v>1.1979000000000004E-2</v>
      </c>
      <c r="H87" s="394">
        <f t="shared" si="64"/>
        <v>2.5054514531249992E-2</v>
      </c>
      <c r="I87" s="394">
        <f t="shared" si="64"/>
        <v>4.2903123312499993E-2</v>
      </c>
      <c r="J87" s="394">
        <f t="shared" si="64"/>
        <v>5.0378624999999996E-2</v>
      </c>
      <c r="K87" s="394">
        <f t="shared" si="64"/>
        <v>5.2149624999999998E-2</v>
      </c>
      <c r="L87" s="394">
        <f t="shared" si="52"/>
        <v>2.8569636874999992E-2</v>
      </c>
      <c r="M87" s="394">
        <f t="shared" si="52"/>
        <v>3.8687257812499987E-2</v>
      </c>
      <c r="N87" s="394">
        <f t="shared" si="52"/>
        <v>3.279386981100936E-2</v>
      </c>
      <c r="O87" s="394">
        <f t="shared" si="52"/>
        <v>3.0434031249999997E-2</v>
      </c>
      <c r="P87" s="394">
        <f t="shared" ref="P87:AM105" si="79">IF(AND(MONTH($C87)-MONTH(P$5)=0,MOD((YEAR(P$5)-YEAR($C87)),3)=0),P86*(1+P$15),P86)</f>
        <v>2.2711733333333331E-2</v>
      </c>
      <c r="Q87" s="394">
        <f t="shared" si="79"/>
        <v>0</v>
      </c>
      <c r="R87" s="394">
        <f t="shared" si="79"/>
        <v>6.1737588616666644E-2</v>
      </c>
      <c r="S87" s="394">
        <f t="shared" si="79"/>
        <v>8.7389477499999993E-2</v>
      </c>
      <c r="T87" s="394">
        <f t="shared" si="79"/>
        <v>0</v>
      </c>
      <c r="U87" s="394">
        <f t="shared" si="79"/>
        <v>0</v>
      </c>
      <c r="V87" s="394">
        <f t="shared" si="79"/>
        <v>2.2072458874999996E-2</v>
      </c>
      <c r="W87" s="394">
        <f t="shared" si="79"/>
        <v>1.8656066666666665E-2</v>
      </c>
      <c r="X87" s="394">
        <f t="shared" si="79"/>
        <v>2.0548288645833333E-2</v>
      </c>
      <c r="Y87" s="394">
        <f t="shared" si="79"/>
        <v>1.4406433333333335E-2</v>
      </c>
      <c r="Z87" s="394">
        <f t="shared" si="79"/>
        <v>3.4456690520833333E-2</v>
      </c>
      <c r="AA87" s="394">
        <f t="shared" si="79"/>
        <v>2.5874999999999999E-2</v>
      </c>
      <c r="AB87" s="394">
        <f t="shared" si="79"/>
        <v>2.8530292499999995E-2</v>
      </c>
      <c r="AC87" s="394">
        <f t="shared" si="79"/>
        <v>1.9781260687499996E-2</v>
      </c>
      <c r="AD87" s="394">
        <f t="shared" si="79"/>
        <v>1.09997284375E-2</v>
      </c>
      <c r="AE87" s="394">
        <f t="shared" si="79"/>
        <v>0</v>
      </c>
      <c r="AF87" s="394">
        <f t="shared" si="79"/>
        <v>0.18085413917491208</v>
      </c>
      <c r="AG87" s="394">
        <f t="shared" si="79"/>
        <v>0.237575214565</v>
      </c>
      <c r="AH87" s="394">
        <f t="shared" si="79"/>
        <v>0</v>
      </c>
      <c r="AI87" s="394">
        <f t="shared" si="79"/>
        <v>7.3829999999999998E-3</v>
      </c>
      <c r="AJ87" s="394">
        <f t="shared" si="79"/>
        <v>2.35934E-2</v>
      </c>
      <c r="AK87" s="394">
        <f t="shared" si="79"/>
        <v>0</v>
      </c>
      <c r="AL87" s="394">
        <f t="shared" si="79"/>
        <v>2.1649655624999993E-2</v>
      </c>
      <c r="AM87" s="394">
        <f t="shared" si="79"/>
        <v>2.2912312499999993E-2</v>
      </c>
      <c r="AN87" s="394">
        <f t="shared" si="63"/>
        <v>4.7421543749999996E-2</v>
      </c>
      <c r="AO87" s="394">
        <f t="shared" si="63"/>
        <v>3.9617673372083329E-2</v>
      </c>
      <c r="AP87" s="394">
        <f t="shared" si="63"/>
        <v>0.15973674081249997</v>
      </c>
      <c r="AQ87" s="394">
        <f t="shared" si="57"/>
        <v>0</v>
      </c>
      <c r="AR87" s="394">
        <f t="shared" si="57"/>
        <v>4.0790323762499997E-2</v>
      </c>
      <c r="AS87" s="394">
        <f t="shared" si="57"/>
        <v>2.0293762499999996E-2</v>
      </c>
      <c r="AT87" s="394">
        <f t="shared" si="57"/>
        <v>2.1024512630208332E-2</v>
      </c>
      <c r="AU87" s="394">
        <f t="shared" si="57"/>
        <v>4.2366761395833327E-2</v>
      </c>
      <c r="AV87" s="394">
        <f t="shared" si="57"/>
        <v>5.1770584999999994E-2</v>
      </c>
      <c r="AW87" s="394">
        <f t="shared" si="61"/>
        <v>5.0713019220833329E-2</v>
      </c>
      <c r="AX87" s="394">
        <f t="shared" si="61"/>
        <v>0.16146575841964278</v>
      </c>
      <c r="AY87" s="394">
        <f t="shared" si="61"/>
        <v>6.9120726999999993E-2</v>
      </c>
      <c r="AZ87" s="394">
        <f t="shared" si="61"/>
        <v>6.7222674999999982E-2</v>
      </c>
      <c r="BA87" s="394">
        <f t="shared" si="61"/>
        <v>0.12607639366666665</v>
      </c>
      <c r="BB87" s="394">
        <f t="shared" si="61"/>
        <v>0.36910444874956816</v>
      </c>
      <c r="BC87" s="394">
        <f t="shared" si="61"/>
        <v>0.13870119278571424</v>
      </c>
      <c r="BD87" s="394">
        <f t="shared" si="61"/>
        <v>0.60665440229130252</v>
      </c>
      <c r="BE87" s="394">
        <f t="shared" si="61"/>
        <v>2.3113117593749996E-2</v>
      </c>
      <c r="BF87" s="394">
        <f t="shared" si="61"/>
        <v>0</v>
      </c>
      <c r="BG87" s="394">
        <f t="shared" si="60"/>
        <v>6.3905997596153813E-2</v>
      </c>
      <c r="BH87" s="394">
        <f t="shared" si="60"/>
        <v>9.4915362676041642E-2</v>
      </c>
      <c r="BI87" s="394">
        <f t="shared" si="60"/>
        <v>0</v>
      </c>
      <c r="BJ87" s="394">
        <f t="shared" si="60"/>
        <v>0</v>
      </c>
      <c r="BK87" s="394">
        <f t="shared" si="60"/>
        <v>4.6815067291666658E-2</v>
      </c>
      <c r="BL87" s="394">
        <f t="shared" si="60"/>
        <v>3.7034790623999995E-2</v>
      </c>
      <c r="BM87" s="394">
        <f t="shared" si="60"/>
        <v>0.14752487499999997</v>
      </c>
      <c r="BN87" s="394">
        <f t="shared" si="60"/>
        <v>0.31482112499999998</v>
      </c>
      <c r="BO87" s="394">
        <f t="shared" si="60"/>
        <v>9.2085674999999978E-2</v>
      </c>
      <c r="BP87" s="394">
        <f t="shared" si="60"/>
        <v>0.10916714010416664</v>
      </c>
      <c r="BQ87" s="394">
        <f t="shared" si="60"/>
        <v>0.14088482291666665</v>
      </c>
      <c r="BR87" s="394">
        <f t="shared" si="60"/>
        <v>0.10402546288749999</v>
      </c>
      <c r="BS87" s="394">
        <f t="shared" si="62"/>
        <v>1.2937499999999999E-2</v>
      </c>
      <c r="BT87" s="394">
        <f t="shared" si="62"/>
        <v>7.0977999999999996E-3</v>
      </c>
      <c r="BU87" s="394">
        <f t="shared" si="62"/>
        <v>3.7260000000000001E-3</v>
      </c>
      <c r="BV87" s="394">
        <f t="shared" si="62"/>
        <v>0.11546257969645436</v>
      </c>
      <c r="BW87" s="394">
        <f t="shared" si="62"/>
        <v>5.0904063216335407E-2</v>
      </c>
      <c r="BX87" s="394">
        <f t="shared" si="62"/>
        <v>1.7861232808330268E-2</v>
      </c>
      <c r="BY87" s="394">
        <f t="shared" si="62"/>
        <v>6.6853413834725844E-2</v>
      </c>
      <c r="BZ87" s="394">
        <f t="shared" si="62"/>
        <v>1.9626493576421676E-2</v>
      </c>
      <c r="CA87" s="395">
        <f t="shared" si="65"/>
        <v>5.4986164330814784</v>
      </c>
      <c r="CB87" s="396">
        <f t="shared" ref="CB87:CB150" si="80">+CB86</f>
        <v>0.22999999999999998</v>
      </c>
      <c r="CC87" s="396">
        <f t="shared" si="66"/>
        <v>0.54986164330814791</v>
      </c>
      <c r="CD87" s="396">
        <f t="shared" si="67"/>
        <v>0.22083333333333335</v>
      </c>
      <c r="CE87" s="397">
        <f t="shared" si="68"/>
        <v>4.7279214564399972</v>
      </c>
      <c r="CF87" s="396">
        <f>'Other Income'!$B$25/12</f>
        <v>1.3948885068772501</v>
      </c>
      <c r="CG87" s="398">
        <f t="shared" si="69"/>
        <v>6.352809963317247</v>
      </c>
      <c r="CH87" s="395">
        <f t="shared" si="70"/>
        <v>5.2279086499492111</v>
      </c>
      <c r="CI87" s="396">
        <f t="shared" si="71"/>
        <v>0.22999999999999998</v>
      </c>
      <c r="CJ87" s="396">
        <f t="shared" si="72"/>
        <v>0.52279086499492111</v>
      </c>
      <c r="CK87" s="396">
        <f t="shared" si="73"/>
        <v>0.22083333333333335</v>
      </c>
      <c r="CL87" s="397">
        <f t="shared" si="74"/>
        <v>4.4842844516209563</v>
      </c>
      <c r="CM87" s="399">
        <f t="shared" si="75"/>
        <v>6.1091729584982062</v>
      </c>
    </row>
    <row r="88" spans="2:91" s="159" customFormat="1" x14ac:dyDescent="0.25">
      <c r="B88" s="257">
        <f t="shared" si="76"/>
        <v>68</v>
      </c>
      <c r="C88" s="255">
        <f t="shared" si="77"/>
        <v>47361</v>
      </c>
      <c r="D88" s="214">
        <f t="shared" si="78"/>
        <v>0.46888359297024007</v>
      </c>
      <c r="E88" s="214">
        <f t="shared" si="78"/>
        <v>0.1896365856583333</v>
      </c>
      <c r="F88" s="214">
        <f t="shared" si="78"/>
        <v>0.18517078969999998</v>
      </c>
      <c r="G88" s="214">
        <f t="shared" si="78"/>
        <v>1.1979000000000004E-2</v>
      </c>
      <c r="H88" s="394">
        <f t="shared" si="64"/>
        <v>2.5054514531249992E-2</v>
      </c>
      <c r="I88" s="394">
        <f t="shared" si="64"/>
        <v>4.2903123312499993E-2</v>
      </c>
      <c r="J88" s="394">
        <f t="shared" si="64"/>
        <v>5.7935418749999988E-2</v>
      </c>
      <c r="K88" s="394">
        <f t="shared" si="64"/>
        <v>5.2149624999999998E-2</v>
      </c>
      <c r="L88" s="394">
        <f t="shared" si="52"/>
        <v>2.8569636874999992E-2</v>
      </c>
      <c r="M88" s="394">
        <f t="shared" si="52"/>
        <v>3.8687257812499987E-2</v>
      </c>
      <c r="N88" s="394">
        <f t="shared" si="52"/>
        <v>3.279386981100936E-2</v>
      </c>
      <c r="O88" s="394">
        <f t="shared" si="52"/>
        <v>3.0434031249999997E-2</v>
      </c>
      <c r="P88" s="394">
        <f t="shared" si="79"/>
        <v>2.2711733333333331E-2</v>
      </c>
      <c r="Q88" s="394">
        <f t="shared" si="79"/>
        <v>0</v>
      </c>
      <c r="R88" s="394">
        <f t="shared" si="79"/>
        <v>6.1737588616666644E-2</v>
      </c>
      <c r="S88" s="394">
        <f t="shared" si="79"/>
        <v>8.7389477499999993E-2</v>
      </c>
      <c r="T88" s="394">
        <f t="shared" si="79"/>
        <v>0</v>
      </c>
      <c r="U88" s="394">
        <f t="shared" si="79"/>
        <v>0</v>
      </c>
      <c r="V88" s="394">
        <f t="shared" si="79"/>
        <v>2.2072458874999996E-2</v>
      </c>
      <c r="W88" s="394">
        <f t="shared" si="79"/>
        <v>1.8656066666666665E-2</v>
      </c>
      <c r="X88" s="394">
        <f t="shared" si="79"/>
        <v>2.0548288645833333E-2</v>
      </c>
      <c r="Y88" s="394">
        <f t="shared" si="79"/>
        <v>1.4406433333333335E-2</v>
      </c>
      <c r="Z88" s="394">
        <f t="shared" si="79"/>
        <v>3.4456690520833333E-2</v>
      </c>
      <c r="AA88" s="394">
        <f t="shared" si="79"/>
        <v>2.5874999999999999E-2</v>
      </c>
      <c r="AB88" s="394">
        <f t="shared" si="79"/>
        <v>2.8530292499999995E-2</v>
      </c>
      <c r="AC88" s="394">
        <f t="shared" si="79"/>
        <v>1.9781260687499996E-2</v>
      </c>
      <c r="AD88" s="394">
        <f t="shared" si="79"/>
        <v>1.09997284375E-2</v>
      </c>
      <c r="AE88" s="394">
        <f t="shared" si="79"/>
        <v>0</v>
      </c>
      <c r="AF88" s="394">
        <f t="shared" si="79"/>
        <v>0.18085413917491208</v>
      </c>
      <c r="AG88" s="394">
        <f t="shared" si="79"/>
        <v>0.237575214565</v>
      </c>
      <c r="AH88" s="394">
        <f t="shared" si="79"/>
        <v>0</v>
      </c>
      <c r="AI88" s="394">
        <f t="shared" si="79"/>
        <v>7.3829999999999998E-3</v>
      </c>
      <c r="AJ88" s="394">
        <f t="shared" si="79"/>
        <v>2.35934E-2</v>
      </c>
      <c r="AK88" s="394">
        <f t="shared" si="79"/>
        <v>0</v>
      </c>
      <c r="AL88" s="394">
        <f t="shared" si="79"/>
        <v>2.1649655624999993E-2</v>
      </c>
      <c r="AM88" s="394">
        <f t="shared" si="79"/>
        <v>2.2912312499999993E-2</v>
      </c>
      <c r="AN88" s="394">
        <f t="shared" si="63"/>
        <v>4.7421543749999996E-2</v>
      </c>
      <c r="AO88" s="394">
        <f t="shared" si="63"/>
        <v>3.9617673372083329E-2</v>
      </c>
      <c r="AP88" s="394">
        <f t="shared" si="63"/>
        <v>0.15973674081249997</v>
      </c>
      <c r="AQ88" s="394">
        <f t="shared" si="57"/>
        <v>0</v>
      </c>
      <c r="AR88" s="394">
        <f t="shared" si="57"/>
        <v>4.0790323762499997E-2</v>
      </c>
      <c r="AS88" s="394">
        <f t="shared" si="57"/>
        <v>2.0293762499999996E-2</v>
      </c>
      <c r="AT88" s="394">
        <f t="shared" si="57"/>
        <v>2.1024512630208332E-2</v>
      </c>
      <c r="AU88" s="394">
        <f t="shared" si="57"/>
        <v>4.2366761395833327E-2</v>
      </c>
      <c r="AV88" s="394">
        <f t="shared" si="57"/>
        <v>5.1770584999999994E-2</v>
      </c>
      <c r="AW88" s="394">
        <f t="shared" si="61"/>
        <v>5.0713019220833329E-2</v>
      </c>
      <c r="AX88" s="394">
        <f t="shared" si="61"/>
        <v>0.16146575841964278</v>
      </c>
      <c r="AY88" s="394">
        <f t="shared" si="61"/>
        <v>6.9120726999999993E-2</v>
      </c>
      <c r="AZ88" s="394">
        <f t="shared" si="61"/>
        <v>6.7222674999999982E-2</v>
      </c>
      <c r="BA88" s="394">
        <f t="shared" si="61"/>
        <v>0.12607639366666665</v>
      </c>
      <c r="BB88" s="394">
        <f t="shared" si="61"/>
        <v>0.36910444874956816</v>
      </c>
      <c r="BC88" s="394">
        <f t="shared" si="61"/>
        <v>0.13870119278571424</v>
      </c>
      <c r="BD88" s="394">
        <f t="shared" si="61"/>
        <v>0.60665440229130252</v>
      </c>
      <c r="BE88" s="394">
        <f t="shared" si="61"/>
        <v>2.3113117593749996E-2</v>
      </c>
      <c r="BF88" s="394">
        <f t="shared" si="61"/>
        <v>0</v>
      </c>
      <c r="BG88" s="394">
        <f t="shared" si="60"/>
        <v>6.3905997596153813E-2</v>
      </c>
      <c r="BH88" s="394">
        <f t="shared" si="60"/>
        <v>9.4915362676041642E-2</v>
      </c>
      <c r="BI88" s="394">
        <f t="shared" si="60"/>
        <v>0</v>
      </c>
      <c r="BJ88" s="394">
        <f t="shared" si="60"/>
        <v>0</v>
      </c>
      <c r="BK88" s="394">
        <f t="shared" si="60"/>
        <v>4.6815067291666658E-2</v>
      </c>
      <c r="BL88" s="394">
        <f t="shared" si="60"/>
        <v>3.7034790623999995E-2</v>
      </c>
      <c r="BM88" s="394">
        <f t="shared" si="60"/>
        <v>0.14752487499999997</v>
      </c>
      <c r="BN88" s="394">
        <f t="shared" si="60"/>
        <v>0.31482112499999998</v>
      </c>
      <c r="BO88" s="394">
        <f t="shared" si="60"/>
        <v>9.2085674999999978E-2</v>
      </c>
      <c r="BP88" s="394">
        <f t="shared" si="60"/>
        <v>0.10916714010416664</v>
      </c>
      <c r="BQ88" s="394">
        <f t="shared" si="60"/>
        <v>0.14088482291666665</v>
      </c>
      <c r="BR88" s="394">
        <f t="shared" si="60"/>
        <v>0.10402546288749999</v>
      </c>
      <c r="BS88" s="394">
        <f t="shared" si="62"/>
        <v>1.2937499999999999E-2</v>
      </c>
      <c r="BT88" s="394">
        <f t="shared" si="62"/>
        <v>7.0977999999999996E-3</v>
      </c>
      <c r="BU88" s="394">
        <f t="shared" si="62"/>
        <v>3.7260000000000001E-3</v>
      </c>
      <c r="BV88" s="394">
        <f t="shared" si="62"/>
        <v>0.11546257969645436</v>
      </c>
      <c r="BW88" s="394">
        <f t="shared" si="62"/>
        <v>5.0904063216335407E-2</v>
      </c>
      <c r="BX88" s="394">
        <f t="shared" si="62"/>
        <v>1.7861232808330268E-2</v>
      </c>
      <c r="BY88" s="394">
        <f t="shared" si="62"/>
        <v>6.6853413834725844E-2</v>
      </c>
      <c r="BZ88" s="394">
        <f t="shared" si="62"/>
        <v>1.9626493576421676E-2</v>
      </c>
      <c r="CA88" s="395">
        <f t="shared" si="65"/>
        <v>5.5061732268314785</v>
      </c>
      <c r="CB88" s="396">
        <f t="shared" si="80"/>
        <v>0.22999999999999998</v>
      </c>
      <c r="CC88" s="396">
        <f t="shared" si="66"/>
        <v>0.55061732268314789</v>
      </c>
      <c r="CD88" s="396">
        <f t="shared" si="67"/>
        <v>0.22083333333333335</v>
      </c>
      <c r="CE88" s="397">
        <f t="shared" si="68"/>
        <v>4.7347225708149976</v>
      </c>
      <c r="CF88" s="396">
        <f>'Other Income'!$B$25/12</f>
        <v>1.3948885068772501</v>
      </c>
      <c r="CG88" s="398">
        <f t="shared" si="69"/>
        <v>6.3596110776922483</v>
      </c>
      <c r="CH88" s="395">
        <f t="shared" si="70"/>
        <v>5.2354654436992112</v>
      </c>
      <c r="CI88" s="396">
        <f t="shared" si="71"/>
        <v>0.22999999999999998</v>
      </c>
      <c r="CJ88" s="396">
        <f t="shared" si="72"/>
        <v>0.5235465443699211</v>
      </c>
      <c r="CK88" s="396">
        <f t="shared" si="73"/>
        <v>0.22083333333333335</v>
      </c>
      <c r="CL88" s="397">
        <f t="shared" si="74"/>
        <v>4.4910855659959568</v>
      </c>
      <c r="CM88" s="399">
        <f t="shared" si="75"/>
        <v>6.1159740728732075</v>
      </c>
    </row>
    <row r="89" spans="2:91" s="159" customFormat="1" x14ac:dyDescent="0.25">
      <c r="B89" s="257">
        <f t="shared" si="76"/>
        <v>69</v>
      </c>
      <c r="C89" s="255">
        <f t="shared" si="77"/>
        <v>47391</v>
      </c>
      <c r="D89" s="214">
        <f t="shared" si="78"/>
        <v>0.46888359297024007</v>
      </c>
      <c r="E89" s="214">
        <f t="shared" si="78"/>
        <v>0.1896365856583333</v>
      </c>
      <c r="F89" s="214">
        <f t="shared" si="78"/>
        <v>0.18517078969999998</v>
      </c>
      <c r="G89" s="214">
        <f t="shared" si="78"/>
        <v>1.1979000000000004E-2</v>
      </c>
      <c r="H89" s="394">
        <f t="shared" si="64"/>
        <v>2.5054514531249992E-2</v>
      </c>
      <c r="I89" s="394">
        <f t="shared" si="64"/>
        <v>4.2903123312499993E-2</v>
      </c>
      <c r="J89" s="394">
        <f t="shared" si="64"/>
        <v>5.7935418749999988E-2</v>
      </c>
      <c r="K89" s="394">
        <f t="shared" si="64"/>
        <v>5.2149624999999998E-2</v>
      </c>
      <c r="L89" s="394">
        <f t="shared" si="52"/>
        <v>3.2855082406249986E-2</v>
      </c>
      <c r="M89" s="394">
        <f t="shared" si="52"/>
        <v>3.8687257812499987E-2</v>
      </c>
      <c r="N89" s="394">
        <f t="shared" si="52"/>
        <v>3.279386981100936E-2</v>
      </c>
      <c r="O89" s="394">
        <f t="shared" ref="O89:Z122" si="81">IF(AND(MONTH($C89)-MONTH(O$5)=0,MOD((YEAR(O$5)-YEAR($C89)),3)=0),O88*(1+O$15),O88)</f>
        <v>3.0434031249999997E-2</v>
      </c>
      <c r="P89" s="394">
        <f t="shared" si="81"/>
        <v>2.2711733333333331E-2</v>
      </c>
      <c r="Q89" s="394">
        <f t="shared" si="81"/>
        <v>0</v>
      </c>
      <c r="R89" s="394">
        <f t="shared" si="81"/>
        <v>6.1737588616666644E-2</v>
      </c>
      <c r="S89" s="394">
        <f t="shared" si="81"/>
        <v>8.7389477499999993E-2</v>
      </c>
      <c r="T89" s="394">
        <f t="shared" si="81"/>
        <v>0</v>
      </c>
      <c r="U89" s="394">
        <f t="shared" si="81"/>
        <v>0</v>
      </c>
      <c r="V89" s="394">
        <f t="shared" si="81"/>
        <v>2.2072458874999996E-2</v>
      </c>
      <c r="W89" s="394">
        <f t="shared" si="81"/>
        <v>1.8656066666666665E-2</v>
      </c>
      <c r="X89" s="394">
        <f t="shared" si="81"/>
        <v>2.0548288645833333E-2</v>
      </c>
      <c r="Y89" s="394">
        <f t="shared" si="81"/>
        <v>1.4406433333333335E-2</v>
      </c>
      <c r="Z89" s="394">
        <f t="shared" si="81"/>
        <v>3.4456690520833333E-2</v>
      </c>
      <c r="AA89" s="394">
        <f t="shared" si="79"/>
        <v>2.5874999999999999E-2</v>
      </c>
      <c r="AB89" s="394">
        <f t="shared" si="79"/>
        <v>2.8530292499999995E-2</v>
      </c>
      <c r="AC89" s="394">
        <f t="shared" si="79"/>
        <v>1.9781260687499996E-2</v>
      </c>
      <c r="AD89" s="394">
        <f t="shared" si="79"/>
        <v>1.09997284375E-2</v>
      </c>
      <c r="AE89" s="394">
        <f t="shared" si="79"/>
        <v>0</v>
      </c>
      <c r="AF89" s="394">
        <f t="shared" si="79"/>
        <v>0.18085413917491208</v>
      </c>
      <c r="AG89" s="394">
        <f t="shared" si="79"/>
        <v>0.237575214565</v>
      </c>
      <c r="AH89" s="394">
        <f t="shared" si="79"/>
        <v>0</v>
      </c>
      <c r="AI89" s="394">
        <f t="shared" si="79"/>
        <v>7.3829999999999998E-3</v>
      </c>
      <c r="AJ89" s="394">
        <f t="shared" si="79"/>
        <v>2.35934E-2</v>
      </c>
      <c r="AK89" s="394">
        <f t="shared" si="79"/>
        <v>0</v>
      </c>
      <c r="AL89" s="394">
        <f t="shared" si="79"/>
        <v>2.1649655624999993E-2</v>
      </c>
      <c r="AM89" s="394">
        <f t="shared" si="79"/>
        <v>2.2912312499999993E-2</v>
      </c>
      <c r="AN89" s="394">
        <f t="shared" si="63"/>
        <v>4.7421543749999996E-2</v>
      </c>
      <c r="AO89" s="394">
        <f t="shared" si="63"/>
        <v>3.9617673372083329E-2</v>
      </c>
      <c r="AP89" s="394">
        <f t="shared" si="63"/>
        <v>0.15973674081249997</v>
      </c>
      <c r="AQ89" s="394">
        <f t="shared" si="57"/>
        <v>0</v>
      </c>
      <c r="AR89" s="394">
        <f t="shared" si="57"/>
        <v>4.0790323762499997E-2</v>
      </c>
      <c r="AS89" s="394">
        <f t="shared" si="57"/>
        <v>2.0293762499999996E-2</v>
      </c>
      <c r="AT89" s="394">
        <f t="shared" si="57"/>
        <v>2.1024512630208332E-2</v>
      </c>
      <c r="AU89" s="394">
        <f t="shared" si="57"/>
        <v>4.2366761395833327E-2</v>
      </c>
      <c r="AV89" s="394">
        <f t="shared" si="57"/>
        <v>5.1770584999999994E-2</v>
      </c>
      <c r="AW89" s="394">
        <f t="shared" si="61"/>
        <v>5.0713019220833329E-2</v>
      </c>
      <c r="AX89" s="394">
        <f t="shared" si="61"/>
        <v>0.16146575841964278</v>
      </c>
      <c r="AY89" s="394">
        <f t="shared" si="61"/>
        <v>6.9120726999999993E-2</v>
      </c>
      <c r="AZ89" s="394">
        <f t="shared" si="61"/>
        <v>6.7222674999999982E-2</v>
      </c>
      <c r="BA89" s="394">
        <f t="shared" si="61"/>
        <v>0.12607639366666665</v>
      </c>
      <c r="BB89" s="394">
        <f t="shared" si="61"/>
        <v>0.36910444874956816</v>
      </c>
      <c r="BC89" s="394">
        <f t="shared" si="61"/>
        <v>0.13870119278571424</v>
      </c>
      <c r="BD89" s="394">
        <f t="shared" si="61"/>
        <v>0.60665440229130252</v>
      </c>
      <c r="BE89" s="394">
        <f t="shared" si="61"/>
        <v>2.3113117593749996E-2</v>
      </c>
      <c r="BF89" s="394">
        <f t="shared" si="61"/>
        <v>0</v>
      </c>
      <c r="BG89" s="394">
        <f t="shared" si="60"/>
        <v>6.3905997596153813E-2</v>
      </c>
      <c r="BH89" s="394">
        <f t="shared" si="60"/>
        <v>9.4915362676041642E-2</v>
      </c>
      <c r="BI89" s="394">
        <f t="shared" si="60"/>
        <v>0</v>
      </c>
      <c r="BJ89" s="394">
        <f t="shared" si="60"/>
        <v>0</v>
      </c>
      <c r="BK89" s="394">
        <f t="shared" si="60"/>
        <v>4.6815067291666658E-2</v>
      </c>
      <c r="BL89" s="394">
        <f t="shared" si="60"/>
        <v>3.7034790623999995E-2</v>
      </c>
      <c r="BM89" s="394">
        <f t="shared" si="60"/>
        <v>0.14752487499999997</v>
      </c>
      <c r="BN89" s="394">
        <f t="shared" si="60"/>
        <v>0.31482112499999998</v>
      </c>
      <c r="BO89" s="394">
        <f t="shared" si="60"/>
        <v>9.2085674999999978E-2</v>
      </c>
      <c r="BP89" s="394">
        <f t="shared" si="60"/>
        <v>0.10916714010416664</v>
      </c>
      <c r="BQ89" s="394">
        <f t="shared" si="60"/>
        <v>0.14088482291666665</v>
      </c>
      <c r="BR89" s="394">
        <f t="shared" si="60"/>
        <v>0.10402546288749999</v>
      </c>
      <c r="BS89" s="394">
        <f t="shared" si="62"/>
        <v>1.2937499999999999E-2</v>
      </c>
      <c r="BT89" s="394">
        <f t="shared" si="62"/>
        <v>7.0977999999999996E-3</v>
      </c>
      <c r="BU89" s="394">
        <f t="shared" si="62"/>
        <v>3.7260000000000001E-3</v>
      </c>
      <c r="BV89" s="394">
        <f t="shared" si="62"/>
        <v>0.11546257969645436</v>
      </c>
      <c r="BW89" s="394">
        <f t="shared" si="62"/>
        <v>5.0904063216335407E-2</v>
      </c>
      <c r="BX89" s="394">
        <f t="shared" si="62"/>
        <v>1.7861232808330268E-2</v>
      </c>
      <c r="BY89" s="394">
        <f t="shared" si="62"/>
        <v>6.6853413834725844E-2</v>
      </c>
      <c r="BZ89" s="394">
        <f t="shared" si="62"/>
        <v>1.9626493576421676E-2</v>
      </c>
      <c r="CA89" s="395">
        <f t="shared" si="65"/>
        <v>5.510458672362728</v>
      </c>
      <c r="CB89" s="396">
        <f t="shared" si="80"/>
        <v>0.22999999999999998</v>
      </c>
      <c r="CC89" s="396">
        <f t="shared" si="66"/>
        <v>0.5510458672362728</v>
      </c>
      <c r="CD89" s="396">
        <f t="shared" si="67"/>
        <v>0.22083333333333335</v>
      </c>
      <c r="CE89" s="397">
        <f t="shared" si="68"/>
        <v>4.7385794717931216</v>
      </c>
      <c r="CF89" s="396">
        <f>'Other Income'!$B$25/12</f>
        <v>1.3948885068772501</v>
      </c>
      <c r="CG89" s="398">
        <f t="shared" si="69"/>
        <v>6.3634679786703714</v>
      </c>
      <c r="CH89" s="395">
        <f t="shared" si="70"/>
        <v>5.2397508892304607</v>
      </c>
      <c r="CI89" s="396">
        <f t="shared" si="71"/>
        <v>0.22999999999999998</v>
      </c>
      <c r="CJ89" s="396">
        <f t="shared" si="72"/>
        <v>0.52397508892304612</v>
      </c>
      <c r="CK89" s="396">
        <f t="shared" si="73"/>
        <v>0.22083333333333335</v>
      </c>
      <c r="CL89" s="397">
        <f t="shared" si="74"/>
        <v>4.4949424669740816</v>
      </c>
      <c r="CM89" s="399">
        <f t="shared" si="75"/>
        <v>6.1198309738513323</v>
      </c>
    </row>
    <row r="90" spans="2:91" s="159" customFormat="1" x14ac:dyDescent="0.25">
      <c r="B90" s="257">
        <f t="shared" si="76"/>
        <v>70</v>
      </c>
      <c r="C90" s="255">
        <f t="shared" si="77"/>
        <v>47422</v>
      </c>
      <c r="D90" s="214">
        <f t="shared" si="78"/>
        <v>0.46888359297024007</v>
      </c>
      <c r="E90" s="214">
        <f t="shared" si="78"/>
        <v>0.1896365856583333</v>
      </c>
      <c r="F90" s="214">
        <f t="shared" si="78"/>
        <v>0.18517078969999998</v>
      </c>
      <c r="G90" s="214">
        <f t="shared" si="78"/>
        <v>1.1979000000000004E-2</v>
      </c>
      <c r="H90" s="394">
        <f t="shared" si="64"/>
        <v>2.5054514531249992E-2</v>
      </c>
      <c r="I90" s="394">
        <f t="shared" si="64"/>
        <v>4.2903123312499993E-2</v>
      </c>
      <c r="J90" s="394">
        <f t="shared" si="64"/>
        <v>5.7935418749999988E-2</v>
      </c>
      <c r="K90" s="394">
        <f t="shared" si="64"/>
        <v>5.2149624999999998E-2</v>
      </c>
      <c r="L90" s="394">
        <f t="shared" ref="L90:P147" si="82">IF(AND(MONTH($C90)-MONTH(L$5)=0,MOD((YEAR(L$5)-YEAR($C90)),3)=0),L89*(1+L$15),L89)</f>
        <v>3.2855082406249986E-2</v>
      </c>
      <c r="M90" s="394">
        <f t="shared" si="82"/>
        <v>3.8687257812499987E-2</v>
      </c>
      <c r="N90" s="394">
        <f t="shared" si="82"/>
        <v>3.279386981100936E-2</v>
      </c>
      <c r="O90" s="394">
        <f t="shared" si="82"/>
        <v>3.0434031249999997E-2</v>
      </c>
      <c r="P90" s="394">
        <f t="shared" si="82"/>
        <v>2.2711733333333331E-2</v>
      </c>
      <c r="Q90" s="394">
        <f t="shared" si="81"/>
        <v>0</v>
      </c>
      <c r="R90" s="394">
        <f t="shared" si="81"/>
        <v>6.1737588616666644E-2</v>
      </c>
      <c r="S90" s="394">
        <f t="shared" si="81"/>
        <v>8.7389477499999993E-2</v>
      </c>
      <c r="T90" s="394">
        <f t="shared" si="81"/>
        <v>0</v>
      </c>
      <c r="U90" s="394">
        <f t="shared" si="81"/>
        <v>0</v>
      </c>
      <c r="V90" s="394">
        <f t="shared" si="81"/>
        <v>2.2072458874999996E-2</v>
      </c>
      <c r="W90" s="394">
        <f t="shared" si="81"/>
        <v>1.8656066666666665E-2</v>
      </c>
      <c r="X90" s="394">
        <f t="shared" si="81"/>
        <v>2.0548288645833333E-2</v>
      </c>
      <c r="Y90" s="394">
        <f t="shared" si="81"/>
        <v>1.4406433333333335E-2</v>
      </c>
      <c r="Z90" s="394">
        <f t="shared" si="81"/>
        <v>3.4456690520833333E-2</v>
      </c>
      <c r="AA90" s="394">
        <f t="shared" si="79"/>
        <v>2.9756249999999995E-2</v>
      </c>
      <c r="AB90" s="394">
        <f t="shared" si="79"/>
        <v>2.8530292499999995E-2</v>
      </c>
      <c r="AC90" s="394">
        <f t="shared" si="79"/>
        <v>1.9781260687499996E-2</v>
      </c>
      <c r="AD90" s="394">
        <f t="shared" si="79"/>
        <v>1.09997284375E-2</v>
      </c>
      <c r="AE90" s="394">
        <f t="shared" si="79"/>
        <v>0</v>
      </c>
      <c r="AF90" s="394">
        <f t="shared" si="79"/>
        <v>0.18085413917491208</v>
      </c>
      <c r="AG90" s="394">
        <f t="shared" si="79"/>
        <v>0.237575214565</v>
      </c>
      <c r="AH90" s="394">
        <f t="shared" si="79"/>
        <v>0</v>
      </c>
      <c r="AI90" s="394">
        <f t="shared" si="79"/>
        <v>7.3829999999999998E-3</v>
      </c>
      <c r="AJ90" s="394">
        <f t="shared" si="79"/>
        <v>2.35934E-2</v>
      </c>
      <c r="AK90" s="394">
        <f t="shared" si="79"/>
        <v>0</v>
      </c>
      <c r="AL90" s="394">
        <f t="shared" si="79"/>
        <v>2.1649655624999993E-2</v>
      </c>
      <c r="AM90" s="394">
        <f t="shared" si="79"/>
        <v>2.2912312499999993E-2</v>
      </c>
      <c r="AN90" s="394">
        <f t="shared" si="63"/>
        <v>4.7421543749999996E-2</v>
      </c>
      <c r="AO90" s="394">
        <f t="shared" si="63"/>
        <v>3.9617673372083329E-2</v>
      </c>
      <c r="AP90" s="394">
        <f t="shared" si="63"/>
        <v>0.15973674081249997</v>
      </c>
      <c r="AQ90" s="394">
        <f t="shared" si="57"/>
        <v>0</v>
      </c>
      <c r="AR90" s="394">
        <f t="shared" si="57"/>
        <v>4.0790323762499997E-2</v>
      </c>
      <c r="AS90" s="394">
        <f t="shared" si="57"/>
        <v>2.0293762499999996E-2</v>
      </c>
      <c r="AT90" s="394">
        <f t="shared" si="57"/>
        <v>2.1024512630208332E-2</v>
      </c>
      <c r="AU90" s="394">
        <f t="shared" si="57"/>
        <v>4.2366761395833327E-2</v>
      </c>
      <c r="AV90" s="394">
        <f t="shared" si="57"/>
        <v>5.1770584999999994E-2</v>
      </c>
      <c r="AW90" s="394">
        <f t="shared" si="61"/>
        <v>5.0713019220833329E-2</v>
      </c>
      <c r="AX90" s="394">
        <f t="shared" si="61"/>
        <v>0.16146575841964278</v>
      </c>
      <c r="AY90" s="394">
        <f t="shared" si="61"/>
        <v>6.9120726999999993E-2</v>
      </c>
      <c r="AZ90" s="394">
        <f t="shared" si="61"/>
        <v>6.7222674999999982E-2</v>
      </c>
      <c r="BA90" s="394">
        <f t="shared" si="61"/>
        <v>0.12607639366666665</v>
      </c>
      <c r="BB90" s="394">
        <f t="shared" si="61"/>
        <v>0.36910444874956816</v>
      </c>
      <c r="BC90" s="394">
        <f t="shared" si="61"/>
        <v>0.13870119278571424</v>
      </c>
      <c r="BD90" s="394">
        <f t="shared" si="61"/>
        <v>0.60665440229130252</v>
      </c>
      <c r="BE90" s="394">
        <f t="shared" si="61"/>
        <v>2.3113117593749996E-2</v>
      </c>
      <c r="BF90" s="394">
        <f t="shared" ref="BF90:BR118" si="83">IF(AND(MONTH($C90)-MONTH(BF$5)=0,MOD((YEAR(BF$5)-YEAR($C90)),3)=0),BF89*(1+BF$15),BF89)</f>
        <v>0</v>
      </c>
      <c r="BG90" s="394">
        <f t="shared" si="83"/>
        <v>6.3905997596153813E-2</v>
      </c>
      <c r="BH90" s="394">
        <f t="shared" si="83"/>
        <v>9.4915362676041642E-2</v>
      </c>
      <c r="BI90" s="394">
        <f t="shared" si="83"/>
        <v>0</v>
      </c>
      <c r="BJ90" s="394">
        <f t="shared" si="83"/>
        <v>0</v>
      </c>
      <c r="BK90" s="394">
        <f t="shared" si="83"/>
        <v>4.6815067291666658E-2</v>
      </c>
      <c r="BL90" s="394">
        <f t="shared" si="83"/>
        <v>3.7034790623999995E-2</v>
      </c>
      <c r="BM90" s="394">
        <f t="shared" si="83"/>
        <v>0.14752487499999997</v>
      </c>
      <c r="BN90" s="394">
        <f t="shared" si="83"/>
        <v>0.31482112499999998</v>
      </c>
      <c r="BO90" s="394">
        <f t="shared" si="83"/>
        <v>9.2085674999999978E-2</v>
      </c>
      <c r="BP90" s="394">
        <f t="shared" si="83"/>
        <v>0.10916714010416664</v>
      </c>
      <c r="BQ90" s="394">
        <f t="shared" si="83"/>
        <v>0.14088482291666665</v>
      </c>
      <c r="BR90" s="394">
        <f t="shared" si="83"/>
        <v>0.10402546288749999</v>
      </c>
      <c r="BS90" s="394">
        <f t="shared" si="62"/>
        <v>1.2937499999999999E-2</v>
      </c>
      <c r="BT90" s="394">
        <f t="shared" si="62"/>
        <v>7.0977999999999996E-3</v>
      </c>
      <c r="BU90" s="394">
        <f t="shared" si="62"/>
        <v>3.7260000000000001E-3</v>
      </c>
      <c r="BV90" s="394">
        <f t="shared" si="62"/>
        <v>0.11546257969645436</v>
      </c>
      <c r="BW90" s="394">
        <f t="shared" si="62"/>
        <v>5.0904063216335407E-2</v>
      </c>
      <c r="BX90" s="394">
        <f t="shared" si="62"/>
        <v>1.7861232808330268E-2</v>
      </c>
      <c r="BY90" s="394">
        <f t="shared" si="62"/>
        <v>6.6853413834725844E-2</v>
      </c>
      <c r="BZ90" s="394">
        <f t="shared" si="62"/>
        <v>1.9626493576421676E-2</v>
      </c>
      <c r="CA90" s="395">
        <f t="shared" si="65"/>
        <v>5.5143399223627281</v>
      </c>
      <c r="CB90" s="396">
        <f t="shared" si="80"/>
        <v>0.22999999999999998</v>
      </c>
      <c r="CC90" s="396">
        <f t="shared" si="66"/>
        <v>0.55143399223627287</v>
      </c>
      <c r="CD90" s="396">
        <f t="shared" si="67"/>
        <v>0.22083333333333335</v>
      </c>
      <c r="CE90" s="397">
        <f t="shared" si="68"/>
        <v>4.7420725967931219</v>
      </c>
      <c r="CF90" s="396">
        <f>'Other Income'!$B$25/12</f>
        <v>1.3948885068772501</v>
      </c>
      <c r="CG90" s="398">
        <f t="shared" si="69"/>
        <v>6.3669611036703717</v>
      </c>
      <c r="CH90" s="395">
        <f t="shared" si="70"/>
        <v>5.2436321392304608</v>
      </c>
      <c r="CI90" s="396">
        <f t="shared" si="71"/>
        <v>0.22999999999999998</v>
      </c>
      <c r="CJ90" s="396">
        <f t="shared" si="72"/>
        <v>0.52436321392304608</v>
      </c>
      <c r="CK90" s="396">
        <f t="shared" si="73"/>
        <v>0.22083333333333335</v>
      </c>
      <c r="CL90" s="397">
        <f t="shared" si="74"/>
        <v>4.498435591974081</v>
      </c>
      <c r="CM90" s="399">
        <f t="shared" si="75"/>
        <v>6.1233240988513309</v>
      </c>
    </row>
    <row r="91" spans="2:91" s="159" customFormat="1" x14ac:dyDescent="0.25">
      <c r="B91" s="257">
        <f t="shared" si="76"/>
        <v>71</v>
      </c>
      <c r="C91" s="255">
        <f t="shared" si="77"/>
        <v>47452</v>
      </c>
      <c r="D91" s="214">
        <f t="shared" si="78"/>
        <v>0.46888359297024007</v>
      </c>
      <c r="E91" s="214">
        <f t="shared" si="78"/>
        <v>0.1896365856583333</v>
      </c>
      <c r="F91" s="214">
        <f t="shared" si="78"/>
        <v>0.18517078969999998</v>
      </c>
      <c r="G91" s="214">
        <f t="shared" si="78"/>
        <v>1.1979000000000004E-2</v>
      </c>
      <c r="H91" s="394">
        <f t="shared" si="64"/>
        <v>2.5054514531249992E-2</v>
      </c>
      <c r="I91" s="394">
        <f t="shared" si="64"/>
        <v>4.2903123312499993E-2</v>
      </c>
      <c r="J91" s="394">
        <f t="shared" si="64"/>
        <v>5.7935418749999988E-2</v>
      </c>
      <c r="K91" s="394">
        <f t="shared" si="64"/>
        <v>5.2149624999999998E-2</v>
      </c>
      <c r="L91" s="394">
        <f t="shared" si="82"/>
        <v>3.2855082406249986E-2</v>
      </c>
      <c r="M91" s="394">
        <f t="shared" si="82"/>
        <v>3.8687257812499987E-2</v>
      </c>
      <c r="N91" s="394">
        <f t="shared" si="82"/>
        <v>3.279386981100936E-2</v>
      </c>
      <c r="O91" s="394">
        <f t="shared" si="82"/>
        <v>3.0434031249999997E-2</v>
      </c>
      <c r="P91" s="394">
        <f t="shared" si="82"/>
        <v>2.2711733333333331E-2</v>
      </c>
      <c r="Q91" s="394">
        <f t="shared" si="81"/>
        <v>0</v>
      </c>
      <c r="R91" s="394">
        <f t="shared" si="81"/>
        <v>6.1737588616666644E-2</v>
      </c>
      <c r="S91" s="394">
        <f t="shared" si="81"/>
        <v>8.7389477499999993E-2</v>
      </c>
      <c r="T91" s="394">
        <f t="shared" si="81"/>
        <v>0</v>
      </c>
      <c r="U91" s="394">
        <f t="shared" si="81"/>
        <v>0</v>
      </c>
      <c r="V91" s="394">
        <f t="shared" si="81"/>
        <v>2.2072458874999996E-2</v>
      </c>
      <c r="W91" s="394">
        <f t="shared" si="81"/>
        <v>1.8656066666666665E-2</v>
      </c>
      <c r="X91" s="394">
        <f t="shared" si="81"/>
        <v>2.0548288645833333E-2</v>
      </c>
      <c r="Y91" s="394">
        <f t="shared" si="81"/>
        <v>1.4406433333333335E-2</v>
      </c>
      <c r="Z91" s="394">
        <f t="shared" si="81"/>
        <v>3.4456690520833333E-2</v>
      </c>
      <c r="AA91" s="394">
        <f t="shared" si="79"/>
        <v>2.9756249999999995E-2</v>
      </c>
      <c r="AB91" s="394">
        <f t="shared" si="79"/>
        <v>2.8530292499999995E-2</v>
      </c>
      <c r="AC91" s="394">
        <f t="shared" si="79"/>
        <v>1.9781260687499996E-2</v>
      </c>
      <c r="AD91" s="394">
        <f t="shared" si="79"/>
        <v>1.09997284375E-2</v>
      </c>
      <c r="AE91" s="394">
        <f t="shared" si="79"/>
        <v>0</v>
      </c>
      <c r="AF91" s="394">
        <f t="shared" si="79"/>
        <v>0.18085413917491208</v>
      </c>
      <c r="AG91" s="394">
        <f t="shared" si="79"/>
        <v>0.237575214565</v>
      </c>
      <c r="AH91" s="394">
        <f t="shared" si="79"/>
        <v>0</v>
      </c>
      <c r="AI91" s="394">
        <f t="shared" si="79"/>
        <v>7.3829999999999998E-3</v>
      </c>
      <c r="AJ91" s="394">
        <f t="shared" si="79"/>
        <v>2.35934E-2</v>
      </c>
      <c r="AK91" s="394">
        <f t="shared" si="79"/>
        <v>0</v>
      </c>
      <c r="AL91" s="394">
        <f t="shared" si="79"/>
        <v>2.1649655624999993E-2</v>
      </c>
      <c r="AM91" s="394">
        <f t="shared" si="79"/>
        <v>2.2912312499999993E-2</v>
      </c>
      <c r="AN91" s="394">
        <f t="shared" si="63"/>
        <v>4.7421543749999996E-2</v>
      </c>
      <c r="AO91" s="394">
        <f t="shared" si="63"/>
        <v>3.9617673372083329E-2</v>
      </c>
      <c r="AP91" s="394">
        <f t="shared" si="63"/>
        <v>0.15973674081249997</v>
      </c>
      <c r="AQ91" s="394">
        <f t="shared" si="57"/>
        <v>0</v>
      </c>
      <c r="AR91" s="394">
        <f t="shared" si="57"/>
        <v>4.0790323762499997E-2</v>
      </c>
      <c r="AS91" s="394">
        <f t="shared" si="57"/>
        <v>2.0293762499999996E-2</v>
      </c>
      <c r="AT91" s="394">
        <f t="shared" si="57"/>
        <v>2.1024512630208332E-2</v>
      </c>
      <c r="AU91" s="394">
        <f t="shared" si="57"/>
        <v>4.2366761395833327E-2</v>
      </c>
      <c r="AV91" s="394">
        <f t="shared" si="57"/>
        <v>5.1770584999999994E-2</v>
      </c>
      <c r="AW91" s="394">
        <f t="shared" si="61"/>
        <v>5.0713019220833329E-2</v>
      </c>
      <c r="AX91" s="394">
        <f t="shared" si="61"/>
        <v>0.16146575841964278</v>
      </c>
      <c r="AY91" s="394">
        <f t="shared" si="61"/>
        <v>6.9120726999999993E-2</v>
      </c>
      <c r="AZ91" s="394">
        <f t="shared" si="61"/>
        <v>6.7222674999999982E-2</v>
      </c>
      <c r="BA91" s="394">
        <f t="shared" si="61"/>
        <v>0.12607639366666665</v>
      </c>
      <c r="BB91" s="394">
        <f t="shared" si="61"/>
        <v>0.36910444874956816</v>
      </c>
      <c r="BC91" s="394">
        <f t="shared" si="61"/>
        <v>0.13870119278571424</v>
      </c>
      <c r="BD91" s="394">
        <f t="shared" si="61"/>
        <v>0.60665440229130252</v>
      </c>
      <c r="BE91" s="394">
        <f t="shared" si="61"/>
        <v>2.3113117593749996E-2</v>
      </c>
      <c r="BF91" s="394">
        <f t="shared" si="83"/>
        <v>0</v>
      </c>
      <c r="BG91" s="394">
        <f t="shared" si="83"/>
        <v>6.3905997596153813E-2</v>
      </c>
      <c r="BH91" s="394">
        <f t="shared" si="83"/>
        <v>9.4915362676041642E-2</v>
      </c>
      <c r="BI91" s="394">
        <f t="shared" si="83"/>
        <v>0</v>
      </c>
      <c r="BJ91" s="394">
        <f t="shared" si="83"/>
        <v>0</v>
      </c>
      <c r="BK91" s="394">
        <f t="shared" si="83"/>
        <v>4.6815067291666658E-2</v>
      </c>
      <c r="BL91" s="394">
        <f t="shared" si="83"/>
        <v>3.7034790623999995E-2</v>
      </c>
      <c r="BM91" s="394">
        <f t="shared" si="83"/>
        <v>0.14752487499999997</v>
      </c>
      <c r="BN91" s="394">
        <f t="shared" si="83"/>
        <v>0.31482112499999998</v>
      </c>
      <c r="BO91" s="394">
        <f t="shared" si="83"/>
        <v>9.2085674999999978E-2</v>
      </c>
      <c r="BP91" s="394">
        <f t="shared" si="83"/>
        <v>0.10916714010416664</v>
      </c>
      <c r="BQ91" s="394">
        <f t="shared" si="83"/>
        <v>0.14088482291666665</v>
      </c>
      <c r="BR91" s="394">
        <f t="shared" si="83"/>
        <v>0.10402546288749999</v>
      </c>
      <c r="BS91" s="394">
        <f t="shared" si="62"/>
        <v>1.2937499999999999E-2</v>
      </c>
      <c r="BT91" s="394">
        <f t="shared" si="62"/>
        <v>7.0977999999999996E-3</v>
      </c>
      <c r="BU91" s="394">
        <f t="shared" si="62"/>
        <v>3.7260000000000001E-3</v>
      </c>
      <c r="BV91" s="394">
        <f t="shared" si="62"/>
        <v>0.11546257969645436</v>
      </c>
      <c r="BW91" s="394">
        <f t="shared" si="62"/>
        <v>5.0904063216335407E-2</v>
      </c>
      <c r="BX91" s="394">
        <f t="shared" si="62"/>
        <v>1.7861232808330268E-2</v>
      </c>
      <c r="BY91" s="394">
        <f t="shared" si="62"/>
        <v>6.6853413834725844E-2</v>
      </c>
      <c r="BZ91" s="394">
        <f t="shared" si="62"/>
        <v>1.9626493576421676E-2</v>
      </c>
      <c r="CA91" s="395">
        <f t="shared" si="65"/>
        <v>5.5143399223627281</v>
      </c>
      <c r="CB91" s="396">
        <f t="shared" si="80"/>
        <v>0.22999999999999998</v>
      </c>
      <c r="CC91" s="396">
        <f t="shared" si="66"/>
        <v>0.55143399223627287</v>
      </c>
      <c r="CD91" s="396">
        <f t="shared" si="67"/>
        <v>0.22083333333333335</v>
      </c>
      <c r="CE91" s="397">
        <f t="shared" si="68"/>
        <v>4.7420725967931219</v>
      </c>
      <c r="CF91" s="396">
        <f>'Other Income'!$B$25/12</f>
        <v>1.3948885068772501</v>
      </c>
      <c r="CG91" s="398">
        <f t="shared" si="69"/>
        <v>6.3669611036703717</v>
      </c>
      <c r="CH91" s="395">
        <f t="shared" si="70"/>
        <v>5.2436321392304608</v>
      </c>
      <c r="CI91" s="396">
        <f t="shared" si="71"/>
        <v>0.22999999999999998</v>
      </c>
      <c r="CJ91" s="396">
        <f t="shared" si="72"/>
        <v>0.52436321392304608</v>
      </c>
      <c r="CK91" s="396">
        <f t="shared" si="73"/>
        <v>0.22083333333333335</v>
      </c>
      <c r="CL91" s="397">
        <f t="shared" si="74"/>
        <v>4.498435591974081</v>
      </c>
      <c r="CM91" s="399">
        <f t="shared" si="75"/>
        <v>6.1233240988513309</v>
      </c>
    </row>
    <row r="92" spans="2:91" s="159" customFormat="1" x14ac:dyDescent="0.25">
      <c r="B92" s="257">
        <f t="shared" si="76"/>
        <v>72</v>
      </c>
      <c r="C92" s="255">
        <f t="shared" si="77"/>
        <v>47483</v>
      </c>
      <c r="D92" s="214">
        <f t="shared" si="78"/>
        <v>0.46888359297024007</v>
      </c>
      <c r="E92" s="214">
        <f t="shared" si="78"/>
        <v>0.1896365856583333</v>
      </c>
      <c r="F92" s="214">
        <f t="shared" si="78"/>
        <v>0.18517078969999998</v>
      </c>
      <c r="G92" s="214">
        <f t="shared" si="78"/>
        <v>1.1979000000000004E-2</v>
      </c>
      <c r="H92" s="394">
        <f t="shared" si="64"/>
        <v>2.5054514531249992E-2</v>
      </c>
      <c r="I92" s="394">
        <f t="shared" si="64"/>
        <v>4.2903123312499993E-2</v>
      </c>
      <c r="J92" s="394">
        <f t="shared" si="64"/>
        <v>5.7935418749999988E-2</v>
      </c>
      <c r="K92" s="394">
        <f t="shared" si="64"/>
        <v>5.9972068749999996E-2</v>
      </c>
      <c r="L92" s="394">
        <f t="shared" si="82"/>
        <v>3.2855082406249986E-2</v>
      </c>
      <c r="M92" s="394">
        <f t="shared" si="82"/>
        <v>3.8687257812499987E-2</v>
      </c>
      <c r="N92" s="394">
        <f t="shared" si="82"/>
        <v>3.279386981100936E-2</v>
      </c>
      <c r="O92" s="394">
        <f t="shared" si="82"/>
        <v>3.0434031249999997E-2</v>
      </c>
      <c r="P92" s="394">
        <f t="shared" si="82"/>
        <v>2.2711733333333331E-2</v>
      </c>
      <c r="Q92" s="394">
        <f t="shared" si="81"/>
        <v>0</v>
      </c>
      <c r="R92" s="394">
        <f t="shared" si="81"/>
        <v>6.1737588616666644E-2</v>
      </c>
      <c r="S92" s="394">
        <f t="shared" si="81"/>
        <v>8.7389477499999993E-2</v>
      </c>
      <c r="T92" s="394">
        <f t="shared" si="81"/>
        <v>0</v>
      </c>
      <c r="U92" s="394">
        <f t="shared" si="81"/>
        <v>0</v>
      </c>
      <c r="V92" s="394">
        <f t="shared" si="81"/>
        <v>2.2072458874999996E-2</v>
      </c>
      <c r="W92" s="394">
        <f t="shared" si="81"/>
        <v>1.8656066666666665E-2</v>
      </c>
      <c r="X92" s="394">
        <f t="shared" si="81"/>
        <v>2.0548288645833333E-2</v>
      </c>
      <c r="Y92" s="394">
        <f t="shared" si="81"/>
        <v>1.4406433333333335E-2</v>
      </c>
      <c r="Z92" s="394">
        <f t="shared" si="81"/>
        <v>3.4456690520833333E-2</v>
      </c>
      <c r="AA92" s="394">
        <f t="shared" si="79"/>
        <v>2.9756249999999995E-2</v>
      </c>
      <c r="AB92" s="394">
        <f t="shared" si="79"/>
        <v>2.8530292499999995E-2</v>
      </c>
      <c r="AC92" s="394">
        <f t="shared" si="79"/>
        <v>1.9781260687499996E-2</v>
      </c>
      <c r="AD92" s="394">
        <f t="shared" si="79"/>
        <v>1.09997284375E-2</v>
      </c>
      <c r="AE92" s="394">
        <f t="shared" si="79"/>
        <v>0</v>
      </c>
      <c r="AF92" s="394">
        <f t="shared" si="79"/>
        <v>0.18085413917491208</v>
      </c>
      <c r="AG92" s="394">
        <f t="shared" si="79"/>
        <v>0.237575214565</v>
      </c>
      <c r="AH92" s="394">
        <f t="shared" si="79"/>
        <v>0</v>
      </c>
      <c r="AI92" s="394">
        <f t="shared" si="79"/>
        <v>7.3829999999999998E-3</v>
      </c>
      <c r="AJ92" s="394">
        <f t="shared" si="79"/>
        <v>2.35934E-2</v>
      </c>
      <c r="AK92" s="394">
        <f t="shared" si="79"/>
        <v>0</v>
      </c>
      <c r="AL92" s="394">
        <f t="shared" si="79"/>
        <v>2.1649655624999993E-2</v>
      </c>
      <c r="AM92" s="394">
        <f t="shared" ref="AM92:AX114" si="84">IF(AND(MONTH($C92)-MONTH(AM$5)=0,MOD((YEAR(AM$5)-YEAR($C92)),3)=0),AM91*(1+AM$15),AM91)</f>
        <v>2.2912312499999993E-2</v>
      </c>
      <c r="AN92" s="394">
        <f t="shared" si="84"/>
        <v>4.7421543749999996E-2</v>
      </c>
      <c r="AO92" s="394">
        <f t="shared" si="84"/>
        <v>3.9617673372083329E-2</v>
      </c>
      <c r="AP92" s="394">
        <f t="shared" si="84"/>
        <v>0.15973674081249997</v>
      </c>
      <c r="AQ92" s="394">
        <f t="shared" si="84"/>
        <v>0</v>
      </c>
      <c r="AR92" s="394">
        <f t="shared" si="84"/>
        <v>4.0790323762499997E-2</v>
      </c>
      <c r="AS92" s="394">
        <f t="shared" si="84"/>
        <v>2.0293762499999996E-2</v>
      </c>
      <c r="AT92" s="394">
        <f t="shared" si="84"/>
        <v>2.1024512630208332E-2</v>
      </c>
      <c r="AU92" s="394">
        <f t="shared" si="84"/>
        <v>4.2366761395833327E-2</v>
      </c>
      <c r="AV92" s="394">
        <f t="shared" si="84"/>
        <v>5.1770584999999994E-2</v>
      </c>
      <c r="AW92" s="394">
        <f t="shared" si="84"/>
        <v>5.0713019220833329E-2</v>
      </c>
      <c r="AX92" s="394">
        <f t="shared" si="84"/>
        <v>0.16146575841964278</v>
      </c>
      <c r="AY92" s="394">
        <f t="shared" si="61"/>
        <v>6.9120726999999993E-2</v>
      </c>
      <c r="AZ92" s="394">
        <f t="shared" si="61"/>
        <v>6.7222674999999982E-2</v>
      </c>
      <c r="BA92" s="394">
        <f t="shared" si="61"/>
        <v>0.12607639366666665</v>
      </c>
      <c r="BB92" s="394">
        <f t="shared" si="61"/>
        <v>0.36910444874956816</v>
      </c>
      <c r="BC92" s="394">
        <f t="shared" si="61"/>
        <v>0.13870119278571424</v>
      </c>
      <c r="BD92" s="394">
        <f t="shared" si="61"/>
        <v>0.60665440229130252</v>
      </c>
      <c r="BE92" s="394">
        <f t="shared" si="61"/>
        <v>2.3113117593749996E-2</v>
      </c>
      <c r="BF92" s="394">
        <f t="shared" si="83"/>
        <v>0</v>
      </c>
      <c r="BG92" s="394">
        <f t="shared" si="83"/>
        <v>6.3905997596153813E-2</v>
      </c>
      <c r="BH92" s="394">
        <f t="shared" si="83"/>
        <v>9.4915362676041642E-2</v>
      </c>
      <c r="BI92" s="394">
        <f t="shared" si="83"/>
        <v>0</v>
      </c>
      <c r="BJ92" s="394">
        <f t="shared" si="83"/>
        <v>0</v>
      </c>
      <c r="BK92" s="394">
        <f t="shared" si="83"/>
        <v>4.6815067291666658E-2</v>
      </c>
      <c r="BL92" s="394">
        <f t="shared" si="83"/>
        <v>3.7034790623999995E-2</v>
      </c>
      <c r="BM92" s="394">
        <f t="shared" si="83"/>
        <v>0.14752487499999997</v>
      </c>
      <c r="BN92" s="394">
        <f t="shared" si="83"/>
        <v>0.31482112499999998</v>
      </c>
      <c r="BO92" s="394">
        <f t="shared" si="83"/>
        <v>9.2085674999999978E-2</v>
      </c>
      <c r="BP92" s="394">
        <f t="shared" si="83"/>
        <v>0.10916714010416664</v>
      </c>
      <c r="BQ92" s="394">
        <f t="shared" si="83"/>
        <v>0.14088482291666665</v>
      </c>
      <c r="BR92" s="394">
        <f t="shared" si="83"/>
        <v>0.10402546288749999</v>
      </c>
      <c r="BS92" s="394">
        <f t="shared" si="62"/>
        <v>1.2937499999999999E-2</v>
      </c>
      <c r="BT92" s="394">
        <f t="shared" si="62"/>
        <v>7.0977999999999996E-3</v>
      </c>
      <c r="BU92" s="394">
        <f t="shared" si="62"/>
        <v>3.7260000000000001E-3</v>
      </c>
      <c r="BV92" s="394">
        <f t="shared" si="62"/>
        <v>0.11546257969645436</v>
      </c>
      <c r="BW92" s="394">
        <f t="shared" si="62"/>
        <v>5.0904063216335407E-2</v>
      </c>
      <c r="BX92" s="394">
        <f t="shared" si="62"/>
        <v>1.7861232808330268E-2</v>
      </c>
      <c r="BY92" s="394">
        <f t="shared" si="62"/>
        <v>6.6853413834725844E-2</v>
      </c>
      <c r="BZ92" s="394">
        <f t="shared" si="62"/>
        <v>1.9626493576421676E-2</v>
      </c>
      <c r="CA92" s="395">
        <f t="shared" si="65"/>
        <v>5.5221623661127284</v>
      </c>
      <c r="CB92" s="396">
        <f t="shared" si="80"/>
        <v>0.22999999999999998</v>
      </c>
      <c r="CC92" s="396">
        <f t="shared" si="66"/>
        <v>0.55221623661127284</v>
      </c>
      <c r="CD92" s="396">
        <f t="shared" si="67"/>
        <v>0.22083333333333335</v>
      </c>
      <c r="CE92" s="397">
        <f t="shared" si="68"/>
        <v>4.7491127961681219</v>
      </c>
      <c r="CF92" s="396">
        <f>'Other Income'!$B$25/12</f>
        <v>1.3948885068772501</v>
      </c>
      <c r="CG92" s="398">
        <f t="shared" si="69"/>
        <v>6.3740013030453717</v>
      </c>
      <c r="CH92" s="395">
        <f t="shared" si="70"/>
        <v>5.2514545829804611</v>
      </c>
      <c r="CI92" s="396">
        <f t="shared" si="71"/>
        <v>0.22999999999999998</v>
      </c>
      <c r="CJ92" s="396">
        <f t="shared" si="72"/>
        <v>0.52514545829804615</v>
      </c>
      <c r="CK92" s="396">
        <f t="shared" si="73"/>
        <v>0.22083333333333335</v>
      </c>
      <c r="CL92" s="397">
        <f t="shared" si="74"/>
        <v>4.5054757913490819</v>
      </c>
      <c r="CM92" s="399">
        <f t="shared" si="75"/>
        <v>6.1303642982263327</v>
      </c>
    </row>
    <row r="93" spans="2:91" s="159" customFormat="1" x14ac:dyDescent="0.25">
      <c r="B93" s="257">
        <f t="shared" si="76"/>
        <v>73</v>
      </c>
      <c r="C93" s="255">
        <f t="shared" si="77"/>
        <v>47514</v>
      </c>
      <c r="D93" s="214">
        <f t="shared" si="78"/>
        <v>0.46888359297024007</v>
      </c>
      <c r="E93" s="214">
        <f t="shared" si="78"/>
        <v>0.1896365856583333</v>
      </c>
      <c r="F93" s="214">
        <f t="shared" si="78"/>
        <v>0.18517078969999998</v>
      </c>
      <c r="G93" s="214">
        <f t="shared" si="78"/>
        <v>1.1979000000000004E-2</v>
      </c>
      <c r="H93" s="394">
        <f t="shared" si="64"/>
        <v>2.5054514531249992E-2</v>
      </c>
      <c r="I93" s="394">
        <f t="shared" si="64"/>
        <v>4.2903123312499993E-2</v>
      </c>
      <c r="J93" s="394">
        <f t="shared" si="64"/>
        <v>5.7935418749999988E-2</v>
      </c>
      <c r="K93" s="394">
        <f t="shared" si="64"/>
        <v>5.9972068749999996E-2</v>
      </c>
      <c r="L93" s="394">
        <f t="shared" si="82"/>
        <v>3.2855082406249986E-2</v>
      </c>
      <c r="M93" s="394">
        <f t="shared" si="82"/>
        <v>3.8687257812499987E-2</v>
      </c>
      <c r="N93" s="394">
        <f t="shared" si="82"/>
        <v>3.279386981100936E-2</v>
      </c>
      <c r="O93" s="394">
        <f t="shared" si="82"/>
        <v>3.0434031249999997E-2</v>
      </c>
      <c r="P93" s="394">
        <f t="shared" si="82"/>
        <v>2.2711733333333331E-2</v>
      </c>
      <c r="Q93" s="394">
        <f t="shared" si="81"/>
        <v>0</v>
      </c>
      <c r="R93" s="394">
        <f t="shared" si="81"/>
        <v>6.1737588616666644E-2</v>
      </c>
      <c r="S93" s="394">
        <f t="shared" si="81"/>
        <v>8.7389477499999993E-2</v>
      </c>
      <c r="T93" s="394">
        <f t="shared" si="81"/>
        <v>0</v>
      </c>
      <c r="U93" s="394">
        <f t="shared" si="81"/>
        <v>0</v>
      </c>
      <c r="V93" s="394">
        <f t="shared" si="81"/>
        <v>2.2072458874999996E-2</v>
      </c>
      <c r="W93" s="394">
        <f t="shared" si="81"/>
        <v>1.8656066666666665E-2</v>
      </c>
      <c r="X93" s="394">
        <f t="shared" si="81"/>
        <v>2.0548288645833333E-2</v>
      </c>
      <c r="Y93" s="394">
        <f t="shared" si="81"/>
        <v>1.4406433333333335E-2</v>
      </c>
      <c r="Z93" s="394">
        <f t="shared" si="81"/>
        <v>3.4456690520833333E-2</v>
      </c>
      <c r="AA93" s="394">
        <f t="shared" si="79"/>
        <v>2.9756249999999995E-2</v>
      </c>
      <c r="AB93" s="394">
        <f t="shared" si="79"/>
        <v>2.8530292499999995E-2</v>
      </c>
      <c r="AC93" s="394">
        <f t="shared" si="79"/>
        <v>1.9781260687499996E-2</v>
      </c>
      <c r="AD93" s="394">
        <f t="shared" si="79"/>
        <v>1.09997284375E-2</v>
      </c>
      <c r="AE93" s="394">
        <f t="shared" si="79"/>
        <v>0</v>
      </c>
      <c r="AF93" s="394">
        <f t="shared" si="79"/>
        <v>0.18085413917491208</v>
      </c>
      <c r="AG93" s="394">
        <f t="shared" si="79"/>
        <v>0.237575214565</v>
      </c>
      <c r="AH93" s="394">
        <f t="shared" si="79"/>
        <v>0</v>
      </c>
      <c r="AI93" s="394">
        <f t="shared" si="79"/>
        <v>7.3829999999999998E-3</v>
      </c>
      <c r="AJ93" s="394">
        <f t="shared" si="79"/>
        <v>2.35934E-2</v>
      </c>
      <c r="AK93" s="394">
        <f t="shared" si="79"/>
        <v>0</v>
      </c>
      <c r="AL93" s="394">
        <f t="shared" si="79"/>
        <v>2.1649655624999993E-2</v>
      </c>
      <c r="AM93" s="394">
        <f t="shared" si="84"/>
        <v>2.2912312499999993E-2</v>
      </c>
      <c r="AN93" s="394">
        <f t="shared" si="84"/>
        <v>4.7421543749999996E-2</v>
      </c>
      <c r="AO93" s="394">
        <f t="shared" si="84"/>
        <v>3.9617673372083329E-2</v>
      </c>
      <c r="AP93" s="394">
        <f t="shared" si="84"/>
        <v>0.15973674081249997</v>
      </c>
      <c r="AQ93" s="394">
        <f t="shared" si="84"/>
        <v>0</v>
      </c>
      <c r="AR93" s="394">
        <f t="shared" si="84"/>
        <v>4.0790323762499997E-2</v>
      </c>
      <c r="AS93" s="394">
        <f t="shared" si="84"/>
        <v>2.0293762499999996E-2</v>
      </c>
      <c r="AT93" s="394">
        <f t="shared" si="84"/>
        <v>2.1024512630208332E-2</v>
      </c>
      <c r="AU93" s="394">
        <f t="shared" si="84"/>
        <v>4.2366761395833327E-2</v>
      </c>
      <c r="AV93" s="394">
        <f t="shared" si="84"/>
        <v>5.1770584999999994E-2</v>
      </c>
      <c r="AW93" s="394">
        <f t="shared" si="84"/>
        <v>5.0713019220833329E-2</v>
      </c>
      <c r="AX93" s="394">
        <f t="shared" si="84"/>
        <v>0.16146575841964278</v>
      </c>
      <c r="AY93" s="394">
        <f t="shared" si="61"/>
        <v>6.9120726999999993E-2</v>
      </c>
      <c r="AZ93" s="394">
        <f t="shared" si="61"/>
        <v>6.7222674999999982E-2</v>
      </c>
      <c r="BA93" s="394">
        <f t="shared" si="61"/>
        <v>0.12607639366666665</v>
      </c>
      <c r="BB93" s="394">
        <f t="shared" si="61"/>
        <v>0.36910444874956816</v>
      </c>
      <c r="BC93" s="394">
        <f t="shared" si="61"/>
        <v>0.13870119278571424</v>
      </c>
      <c r="BD93" s="394">
        <f t="shared" si="61"/>
        <v>0.60665440229130252</v>
      </c>
      <c r="BE93" s="394">
        <f t="shared" si="61"/>
        <v>2.3113117593749996E-2</v>
      </c>
      <c r="BF93" s="394">
        <f t="shared" si="83"/>
        <v>0</v>
      </c>
      <c r="BG93" s="394">
        <f t="shared" si="83"/>
        <v>6.3905997596153813E-2</v>
      </c>
      <c r="BH93" s="394">
        <f t="shared" si="83"/>
        <v>9.4915362676041642E-2</v>
      </c>
      <c r="BI93" s="394">
        <f t="shared" si="83"/>
        <v>0</v>
      </c>
      <c r="BJ93" s="394">
        <f t="shared" si="83"/>
        <v>0</v>
      </c>
      <c r="BK93" s="394">
        <f t="shared" si="83"/>
        <v>4.6815067291666658E-2</v>
      </c>
      <c r="BL93" s="394">
        <f t="shared" si="83"/>
        <v>3.7034790623999995E-2</v>
      </c>
      <c r="BM93" s="394">
        <f t="shared" si="83"/>
        <v>0.14752487499999997</v>
      </c>
      <c r="BN93" s="394">
        <f t="shared" si="83"/>
        <v>0.31482112499999998</v>
      </c>
      <c r="BO93" s="394">
        <f t="shared" si="83"/>
        <v>9.2085674999999978E-2</v>
      </c>
      <c r="BP93" s="394">
        <f t="shared" si="83"/>
        <v>0.10916714010416664</v>
      </c>
      <c r="BQ93" s="394">
        <f t="shared" si="83"/>
        <v>0.14088482291666665</v>
      </c>
      <c r="BR93" s="394">
        <f t="shared" si="83"/>
        <v>0.11962928232062497</v>
      </c>
      <c r="BS93" s="394">
        <f t="shared" si="62"/>
        <v>1.2937499999999999E-2</v>
      </c>
      <c r="BT93" s="394">
        <f t="shared" si="62"/>
        <v>7.0977999999999996E-3</v>
      </c>
      <c r="BU93" s="394">
        <f t="shared" si="62"/>
        <v>3.7260000000000001E-3</v>
      </c>
      <c r="BV93" s="394">
        <f t="shared" si="62"/>
        <v>0.11546257969645436</v>
      </c>
      <c r="BW93" s="394">
        <f t="shared" si="62"/>
        <v>5.0904063216335407E-2</v>
      </c>
      <c r="BX93" s="394">
        <f t="shared" si="62"/>
        <v>1.7861232808330268E-2</v>
      </c>
      <c r="BY93" s="394">
        <f t="shared" si="62"/>
        <v>6.6853413834725844E-2</v>
      </c>
      <c r="BZ93" s="394">
        <f t="shared" si="62"/>
        <v>1.9626493576421676E-2</v>
      </c>
      <c r="CA93" s="395">
        <f t="shared" si="65"/>
        <v>5.5377661855458538</v>
      </c>
      <c r="CB93" s="400">
        <f>+CB92*(1+CB15)</f>
        <v>0.26449999999999996</v>
      </c>
      <c r="CC93" s="396">
        <f t="shared" si="66"/>
        <v>0.55377661855458538</v>
      </c>
      <c r="CD93" s="396">
        <f t="shared" si="67"/>
        <v>0.22083333333333335</v>
      </c>
      <c r="CE93" s="397">
        <f t="shared" si="68"/>
        <v>4.7631562336579352</v>
      </c>
      <c r="CF93" s="396">
        <f>'Other Income'!$B$26/12</f>
        <v>1.4646329322211127</v>
      </c>
      <c r="CG93" s="398">
        <f t="shared" si="69"/>
        <v>6.4922891658790478</v>
      </c>
      <c r="CH93" s="395">
        <f t="shared" si="70"/>
        <v>5.2670584024135865</v>
      </c>
      <c r="CI93" s="396">
        <f t="shared" si="71"/>
        <v>0.26449999999999996</v>
      </c>
      <c r="CJ93" s="396">
        <f t="shared" si="72"/>
        <v>0.52670584024135869</v>
      </c>
      <c r="CK93" s="396">
        <f t="shared" si="73"/>
        <v>0.22083333333333335</v>
      </c>
      <c r="CL93" s="397">
        <f t="shared" si="74"/>
        <v>4.5195192288388943</v>
      </c>
      <c r="CM93" s="399">
        <f t="shared" si="75"/>
        <v>6.248652161060007</v>
      </c>
    </row>
    <row r="94" spans="2:91" s="159" customFormat="1" x14ac:dyDescent="0.25">
      <c r="B94" s="257">
        <f t="shared" si="76"/>
        <v>74</v>
      </c>
      <c r="C94" s="255">
        <f t="shared" si="77"/>
        <v>47542</v>
      </c>
      <c r="D94" s="214">
        <f t="shared" si="78"/>
        <v>0.46888359297024007</v>
      </c>
      <c r="E94" s="214">
        <f t="shared" si="78"/>
        <v>0.1896365856583333</v>
      </c>
      <c r="F94" s="214">
        <f t="shared" si="78"/>
        <v>0.18517078969999998</v>
      </c>
      <c r="G94" s="214">
        <f t="shared" si="78"/>
        <v>1.1979000000000004E-2</v>
      </c>
      <c r="H94" s="394">
        <f t="shared" si="64"/>
        <v>2.5054514531249992E-2</v>
      </c>
      <c r="I94" s="394">
        <f t="shared" si="64"/>
        <v>4.2903123312499993E-2</v>
      </c>
      <c r="J94" s="394">
        <f t="shared" si="64"/>
        <v>5.7935418749999988E-2</v>
      </c>
      <c r="K94" s="394">
        <f t="shared" si="64"/>
        <v>5.9972068749999996E-2</v>
      </c>
      <c r="L94" s="394">
        <f t="shared" si="82"/>
        <v>3.2855082406249986E-2</v>
      </c>
      <c r="M94" s="394">
        <f t="shared" si="82"/>
        <v>3.8687257812499987E-2</v>
      </c>
      <c r="N94" s="394">
        <f t="shared" si="82"/>
        <v>3.279386981100936E-2</v>
      </c>
      <c r="O94" s="394">
        <f t="shared" si="82"/>
        <v>3.0434031249999997E-2</v>
      </c>
      <c r="P94" s="394">
        <f t="shared" si="82"/>
        <v>2.2711733333333331E-2</v>
      </c>
      <c r="Q94" s="394">
        <f t="shared" si="81"/>
        <v>0</v>
      </c>
      <c r="R94" s="394">
        <f t="shared" si="81"/>
        <v>6.1737588616666644E-2</v>
      </c>
      <c r="S94" s="394">
        <f t="shared" si="81"/>
        <v>8.7389477499999993E-2</v>
      </c>
      <c r="T94" s="394">
        <f t="shared" si="81"/>
        <v>0</v>
      </c>
      <c r="U94" s="394">
        <f t="shared" si="81"/>
        <v>0</v>
      </c>
      <c r="V94" s="394">
        <f t="shared" si="81"/>
        <v>2.2072458874999996E-2</v>
      </c>
      <c r="W94" s="394">
        <f t="shared" si="81"/>
        <v>1.8656066666666665E-2</v>
      </c>
      <c r="X94" s="394">
        <f t="shared" si="81"/>
        <v>2.0548288645833333E-2</v>
      </c>
      <c r="Y94" s="394">
        <f t="shared" si="81"/>
        <v>1.4406433333333335E-2</v>
      </c>
      <c r="Z94" s="394">
        <f t="shared" si="81"/>
        <v>3.4456690520833333E-2</v>
      </c>
      <c r="AA94" s="394">
        <f t="shared" si="79"/>
        <v>2.9756249999999995E-2</v>
      </c>
      <c r="AB94" s="394">
        <f t="shared" si="79"/>
        <v>2.8530292499999995E-2</v>
      </c>
      <c r="AC94" s="394">
        <f t="shared" si="79"/>
        <v>1.9781260687499996E-2</v>
      </c>
      <c r="AD94" s="394">
        <f t="shared" si="79"/>
        <v>1.09997284375E-2</v>
      </c>
      <c r="AE94" s="394">
        <f t="shared" si="79"/>
        <v>0</v>
      </c>
      <c r="AF94" s="394">
        <f t="shared" si="79"/>
        <v>0.18085413917491208</v>
      </c>
      <c r="AG94" s="394">
        <f t="shared" si="79"/>
        <v>0.237575214565</v>
      </c>
      <c r="AH94" s="394">
        <f t="shared" si="79"/>
        <v>0</v>
      </c>
      <c r="AI94" s="394">
        <f t="shared" si="79"/>
        <v>7.3829999999999998E-3</v>
      </c>
      <c r="AJ94" s="394">
        <f t="shared" si="79"/>
        <v>2.35934E-2</v>
      </c>
      <c r="AK94" s="394">
        <f t="shared" si="79"/>
        <v>0</v>
      </c>
      <c r="AL94" s="394">
        <f t="shared" si="79"/>
        <v>2.1649655624999993E-2</v>
      </c>
      <c r="AM94" s="394">
        <f t="shared" si="84"/>
        <v>2.2912312499999993E-2</v>
      </c>
      <c r="AN94" s="394">
        <f t="shared" si="84"/>
        <v>4.7421543749999996E-2</v>
      </c>
      <c r="AO94" s="394">
        <f t="shared" si="84"/>
        <v>3.9617673372083329E-2</v>
      </c>
      <c r="AP94" s="394">
        <f t="shared" si="84"/>
        <v>0.15973674081249997</v>
      </c>
      <c r="AQ94" s="394">
        <f t="shared" si="84"/>
        <v>0</v>
      </c>
      <c r="AR94" s="394">
        <f t="shared" si="84"/>
        <v>4.0790323762499997E-2</v>
      </c>
      <c r="AS94" s="394">
        <f t="shared" si="84"/>
        <v>2.0293762499999996E-2</v>
      </c>
      <c r="AT94" s="394">
        <f t="shared" si="84"/>
        <v>2.1024512630208332E-2</v>
      </c>
      <c r="AU94" s="394">
        <f t="shared" si="84"/>
        <v>4.2366761395833327E-2</v>
      </c>
      <c r="AV94" s="394">
        <f t="shared" si="84"/>
        <v>5.1770584999999994E-2</v>
      </c>
      <c r="AW94" s="394">
        <f t="shared" si="84"/>
        <v>5.0713019220833329E-2</v>
      </c>
      <c r="AX94" s="394">
        <f t="shared" si="84"/>
        <v>0.16146575841964278</v>
      </c>
      <c r="AY94" s="394">
        <f t="shared" si="61"/>
        <v>6.9120726999999993E-2</v>
      </c>
      <c r="AZ94" s="394">
        <f t="shared" si="61"/>
        <v>6.7222674999999982E-2</v>
      </c>
      <c r="BA94" s="394">
        <f t="shared" si="61"/>
        <v>0.12607639366666665</v>
      </c>
      <c r="BB94" s="394">
        <f t="shared" si="61"/>
        <v>0.36910444874956816</v>
      </c>
      <c r="BC94" s="394">
        <f t="shared" si="61"/>
        <v>0.13870119278571424</v>
      </c>
      <c r="BD94" s="394">
        <f t="shared" si="61"/>
        <v>0.60665440229130252</v>
      </c>
      <c r="BE94" s="394">
        <f t="shared" si="61"/>
        <v>2.3113117593749996E-2</v>
      </c>
      <c r="BF94" s="394">
        <f t="shared" si="83"/>
        <v>0</v>
      </c>
      <c r="BG94" s="394">
        <f t="shared" si="83"/>
        <v>6.3905997596153813E-2</v>
      </c>
      <c r="BH94" s="394">
        <f t="shared" si="83"/>
        <v>9.4915362676041642E-2</v>
      </c>
      <c r="BI94" s="394">
        <f t="shared" si="83"/>
        <v>0</v>
      </c>
      <c r="BJ94" s="394">
        <f t="shared" si="83"/>
        <v>0</v>
      </c>
      <c r="BK94" s="394">
        <f t="shared" si="83"/>
        <v>4.6815067291666658E-2</v>
      </c>
      <c r="BL94" s="394">
        <f t="shared" si="83"/>
        <v>3.7034790623999995E-2</v>
      </c>
      <c r="BM94" s="394">
        <f t="shared" si="83"/>
        <v>0.14752487499999997</v>
      </c>
      <c r="BN94" s="394">
        <f t="shared" si="83"/>
        <v>0.31482112499999998</v>
      </c>
      <c r="BO94" s="394">
        <f t="shared" si="83"/>
        <v>9.2085674999999978E-2</v>
      </c>
      <c r="BP94" s="394">
        <f t="shared" si="83"/>
        <v>0.10916714010416664</v>
      </c>
      <c r="BQ94" s="394">
        <f t="shared" si="83"/>
        <v>0.14088482291666665</v>
      </c>
      <c r="BR94" s="394">
        <f t="shared" si="83"/>
        <v>0.11962928232062497</v>
      </c>
      <c r="BS94" s="394">
        <f t="shared" si="62"/>
        <v>1.2937499999999999E-2</v>
      </c>
      <c r="BT94" s="394">
        <f t="shared" si="62"/>
        <v>7.0977999999999996E-3</v>
      </c>
      <c r="BU94" s="394">
        <f t="shared" si="62"/>
        <v>3.7260000000000001E-3</v>
      </c>
      <c r="BV94" s="394">
        <f t="shared" si="62"/>
        <v>0.11546257969645436</v>
      </c>
      <c r="BW94" s="394">
        <f t="shared" si="62"/>
        <v>5.0904063216335407E-2</v>
      </c>
      <c r="BX94" s="394">
        <f t="shared" si="62"/>
        <v>1.7861232808330268E-2</v>
      </c>
      <c r="BY94" s="394">
        <f t="shared" si="62"/>
        <v>6.6853413834725844E-2</v>
      </c>
      <c r="BZ94" s="394">
        <f t="shared" si="62"/>
        <v>1.9626493576421676E-2</v>
      </c>
      <c r="CA94" s="395">
        <f t="shared" si="65"/>
        <v>5.5377661855458538</v>
      </c>
      <c r="CB94" s="396">
        <f t="shared" si="80"/>
        <v>0.26449999999999996</v>
      </c>
      <c r="CC94" s="396">
        <f t="shared" si="66"/>
        <v>0.55377661855458538</v>
      </c>
      <c r="CD94" s="396">
        <f t="shared" si="67"/>
        <v>0.22083333333333335</v>
      </c>
      <c r="CE94" s="397">
        <f t="shared" si="68"/>
        <v>4.7631562336579352</v>
      </c>
      <c r="CF94" s="396">
        <f>'Other Income'!$B$26/12</f>
        <v>1.4646329322211127</v>
      </c>
      <c r="CG94" s="398">
        <f t="shared" si="69"/>
        <v>6.4922891658790478</v>
      </c>
      <c r="CH94" s="395">
        <f t="shared" si="70"/>
        <v>5.2670584024135865</v>
      </c>
      <c r="CI94" s="396">
        <f t="shared" si="71"/>
        <v>0.26449999999999996</v>
      </c>
      <c r="CJ94" s="396">
        <f t="shared" si="72"/>
        <v>0.52670584024135869</v>
      </c>
      <c r="CK94" s="396">
        <f t="shared" si="73"/>
        <v>0.22083333333333335</v>
      </c>
      <c r="CL94" s="397">
        <f t="shared" si="74"/>
        <v>4.5195192288388943</v>
      </c>
      <c r="CM94" s="399">
        <f t="shared" si="75"/>
        <v>6.248652161060007</v>
      </c>
    </row>
    <row r="95" spans="2:91" s="159" customFormat="1" x14ac:dyDescent="0.25">
      <c r="B95" s="257">
        <f t="shared" si="76"/>
        <v>75</v>
      </c>
      <c r="C95" s="255">
        <f t="shared" si="77"/>
        <v>47573</v>
      </c>
      <c r="D95" s="214">
        <f t="shared" si="78"/>
        <v>0.52514962412666888</v>
      </c>
      <c r="E95" s="214">
        <f t="shared" si="78"/>
        <v>0.21808207350708328</v>
      </c>
      <c r="F95" s="214">
        <f t="shared" si="78"/>
        <v>0.18517078969999998</v>
      </c>
      <c r="G95" s="214">
        <f t="shared" si="78"/>
        <v>1.1979000000000004E-2</v>
      </c>
      <c r="H95" s="394">
        <f t="shared" si="64"/>
        <v>2.5054514531249992E-2</v>
      </c>
      <c r="I95" s="394">
        <f t="shared" si="64"/>
        <v>4.2903123312499993E-2</v>
      </c>
      <c r="J95" s="394">
        <f t="shared" si="64"/>
        <v>5.7935418749999988E-2</v>
      </c>
      <c r="K95" s="394">
        <f t="shared" si="64"/>
        <v>5.9972068749999996E-2</v>
      </c>
      <c r="L95" s="394">
        <f t="shared" si="82"/>
        <v>3.2855082406249986E-2</v>
      </c>
      <c r="M95" s="394">
        <f t="shared" si="82"/>
        <v>3.8687257812499987E-2</v>
      </c>
      <c r="N95" s="394">
        <f t="shared" si="82"/>
        <v>3.279386981100936E-2</v>
      </c>
      <c r="O95" s="394">
        <f t="shared" si="82"/>
        <v>3.0434031249999997E-2</v>
      </c>
      <c r="P95" s="394">
        <f t="shared" si="82"/>
        <v>2.2711733333333331E-2</v>
      </c>
      <c r="Q95" s="394">
        <f t="shared" si="81"/>
        <v>0</v>
      </c>
      <c r="R95" s="394">
        <f t="shared" si="81"/>
        <v>6.1737588616666644E-2</v>
      </c>
      <c r="S95" s="394">
        <f t="shared" si="81"/>
        <v>8.7389477499999993E-2</v>
      </c>
      <c r="T95" s="394">
        <f t="shared" si="81"/>
        <v>0</v>
      </c>
      <c r="U95" s="394">
        <f t="shared" si="81"/>
        <v>0</v>
      </c>
      <c r="V95" s="394">
        <f t="shared" si="81"/>
        <v>2.2072458874999996E-2</v>
      </c>
      <c r="W95" s="394">
        <f t="shared" si="81"/>
        <v>1.8656066666666665E-2</v>
      </c>
      <c r="X95" s="394">
        <f t="shared" si="81"/>
        <v>2.0548288645833333E-2</v>
      </c>
      <c r="Y95" s="394">
        <f t="shared" si="81"/>
        <v>1.4406433333333335E-2</v>
      </c>
      <c r="Z95" s="394">
        <f t="shared" si="81"/>
        <v>3.4456690520833333E-2</v>
      </c>
      <c r="AA95" s="394">
        <f t="shared" si="79"/>
        <v>2.9756249999999995E-2</v>
      </c>
      <c r="AB95" s="394">
        <f t="shared" si="79"/>
        <v>2.8530292499999995E-2</v>
      </c>
      <c r="AC95" s="394">
        <f t="shared" si="79"/>
        <v>1.9781260687499996E-2</v>
      </c>
      <c r="AD95" s="394">
        <f t="shared" si="79"/>
        <v>1.09997284375E-2</v>
      </c>
      <c r="AE95" s="394">
        <f t="shared" si="79"/>
        <v>0</v>
      </c>
      <c r="AF95" s="394">
        <f t="shared" si="79"/>
        <v>0.18085413917491208</v>
      </c>
      <c r="AG95" s="394">
        <f t="shared" si="79"/>
        <v>0.237575214565</v>
      </c>
      <c r="AH95" s="394">
        <f t="shared" si="79"/>
        <v>0</v>
      </c>
      <c r="AI95" s="394">
        <f t="shared" si="79"/>
        <v>7.3829999999999998E-3</v>
      </c>
      <c r="AJ95" s="394">
        <f t="shared" si="79"/>
        <v>2.35934E-2</v>
      </c>
      <c r="AK95" s="394">
        <f t="shared" si="79"/>
        <v>0</v>
      </c>
      <c r="AL95" s="394">
        <f t="shared" si="79"/>
        <v>2.1649655624999993E-2</v>
      </c>
      <c r="AM95" s="394">
        <f t="shared" si="84"/>
        <v>2.2912312499999993E-2</v>
      </c>
      <c r="AN95" s="394">
        <f t="shared" si="84"/>
        <v>4.7421543749999996E-2</v>
      </c>
      <c r="AO95" s="394">
        <f t="shared" si="84"/>
        <v>3.9617673372083329E-2</v>
      </c>
      <c r="AP95" s="394">
        <f t="shared" si="84"/>
        <v>0.15973674081249997</v>
      </c>
      <c r="AQ95" s="394">
        <f t="shared" si="84"/>
        <v>0</v>
      </c>
      <c r="AR95" s="394">
        <f t="shared" si="84"/>
        <v>4.0790323762499997E-2</v>
      </c>
      <c r="AS95" s="394">
        <f t="shared" si="84"/>
        <v>2.0293762499999996E-2</v>
      </c>
      <c r="AT95" s="394">
        <f t="shared" si="84"/>
        <v>2.1024512630208332E-2</v>
      </c>
      <c r="AU95" s="394">
        <f t="shared" si="84"/>
        <v>4.2366761395833327E-2</v>
      </c>
      <c r="AV95" s="394">
        <f t="shared" si="84"/>
        <v>5.1770584999999994E-2</v>
      </c>
      <c r="AW95" s="394">
        <f t="shared" si="84"/>
        <v>5.0713019220833329E-2</v>
      </c>
      <c r="AX95" s="394">
        <f t="shared" si="84"/>
        <v>0.16146575841964278</v>
      </c>
      <c r="AY95" s="394">
        <f t="shared" si="61"/>
        <v>6.9120726999999993E-2</v>
      </c>
      <c r="AZ95" s="394">
        <f t="shared" si="61"/>
        <v>6.7222674999999982E-2</v>
      </c>
      <c r="BA95" s="394">
        <f t="shared" si="61"/>
        <v>0.12607639366666665</v>
      </c>
      <c r="BB95" s="394">
        <f t="shared" si="61"/>
        <v>0.36910444874956816</v>
      </c>
      <c r="BC95" s="394">
        <f t="shared" si="61"/>
        <v>0.13870119278571424</v>
      </c>
      <c r="BD95" s="394">
        <f t="shared" si="61"/>
        <v>0.60665440229130252</v>
      </c>
      <c r="BE95" s="394">
        <f t="shared" si="61"/>
        <v>2.3113117593749996E-2</v>
      </c>
      <c r="BF95" s="394">
        <f t="shared" si="83"/>
        <v>0</v>
      </c>
      <c r="BG95" s="394">
        <f t="shared" si="83"/>
        <v>6.3905997596153813E-2</v>
      </c>
      <c r="BH95" s="394">
        <f t="shared" si="83"/>
        <v>9.4915362676041642E-2</v>
      </c>
      <c r="BI95" s="394">
        <f t="shared" si="83"/>
        <v>0</v>
      </c>
      <c r="BJ95" s="394">
        <f t="shared" si="83"/>
        <v>0</v>
      </c>
      <c r="BK95" s="394">
        <f t="shared" si="83"/>
        <v>4.6815067291666658E-2</v>
      </c>
      <c r="BL95" s="394">
        <f t="shared" si="83"/>
        <v>3.7034790623999995E-2</v>
      </c>
      <c r="BM95" s="394">
        <f t="shared" si="83"/>
        <v>0.14752487499999997</v>
      </c>
      <c r="BN95" s="394">
        <f t="shared" si="83"/>
        <v>0.31482112499999998</v>
      </c>
      <c r="BO95" s="394">
        <f t="shared" si="83"/>
        <v>9.2085674999999978E-2</v>
      </c>
      <c r="BP95" s="394">
        <f t="shared" si="83"/>
        <v>0.10916714010416664</v>
      </c>
      <c r="BQ95" s="394">
        <f t="shared" si="83"/>
        <v>0.14088482291666665</v>
      </c>
      <c r="BR95" s="394">
        <f t="shared" si="83"/>
        <v>0.11962928232062497</v>
      </c>
      <c r="BS95" s="394">
        <f t="shared" si="62"/>
        <v>1.2937499999999999E-2</v>
      </c>
      <c r="BT95" s="394">
        <f t="shared" si="62"/>
        <v>7.0977999999999996E-3</v>
      </c>
      <c r="BU95" s="394">
        <f t="shared" si="62"/>
        <v>3.7260000000000001E-3</v>
      </c>
      <c r="BV95" s="394">
        <f t="shared" si="62"/>
        <v>0.11546257969645436</v>
      </c>
      <c r="BW95" s="394">
        <f t="shared" si="62"/>
        <v>5.0904063216335407E-2</v>
      </c>
      <c r="BX95" s="394">
        <f t="shared" si="62"/>
        <v>1.7861232808330268E-2</v>
      </c>
      <c r="BY95" s="394">
        <f t="shared" si="62"/>
        <v>6.6853413834725844E-2</v>
      </c>
      <c r="BZ95" s="394">
        <f t="shared" si="62"/>
        <v>1.9626493576421676E-2</v>
      </c>
      <c r="CA95" s="395">
        <f t="shared" si="65"/>
        <v>5.6224777045510326</v>
      </c>
      <c r="CB95" s="396">
        <f t="shared" si="80"/>
        <v>0.26449999999999996</v>
      </c>
      <c r="CC95" s="396">
        <f t="shared" si="66"/>
        <v>0.56224777045510332</v>
      </c>
      <c r="CD95" s="396">
        <f t="shared" si="67"/>
        <v>0.22083333333333335</v>
      </c>
      <c r="CE95" s="397">
        <f t="shared" si="68"/>
        <v>4.8393966007625959</v>
      </c>
      <c r="CF95" s="396">
        <f>'Other Income'!$B$26/12</f>
        <v>1.4646329322211127</v>
      </c>
      <c r="CG95" s="398">
        <f t="shared" si="69"/>
        <v>6.5685295329837086</v>
      </c>
      <c r="CH95" s="395">
        <f t="shared" si="70"/>
        <v>5.3517699214187653</v>
      </c>
      <c r="CI95" s="396">
        <f t="shared" si="71"/>
        <v>0.26449999999999996</v>
      </c>
      <c r="CJ95" s="396">
        <f t="shared" si="72"/>
        <v>0.53517699214187653</v>
      </c>
      <c r="CK95" s="396">
        <f t="shared" si="73"/>
        <v>0.22083333333333335</v>
      </c>
      <c r="CL95" s="397">
        <f t="shared" si="74"/>
        <v>4.5957595959435551</v>
      </c>
      <c r="CM95" s="399">
        <f t="shared" si="75"/>
        <v>6.3248925281646677</v>
      </c>
    </row>
    <row r="96" spans="2:91" s="159" customFormat="1" x14ac:dyDescent="0.25">
      <c r="B96" s="257">
        <f t="shared" si="76"/>
        <v>76</v>
      </c>
      <c r="C96" s="255">
        <f t="shared" si="77"/>
        <v>47603</v>
      </c>
      <c r="D96" s="214">
        <f t="shared" si="78"/>
        <v>0.52514962412666888</v>
      </c>
      <c r="E96" s="214">
        <f t="shared" si="78"/>
        <v>0.21808207350708328</v>
      </c>
      <c r="F96" s="214">
        <f t="shared" si="78"/>
        <v>0.18517078969999998</v>
      </c>
      <c r="G96" s="214">
        <f t="shared" si="78"/>
        <v>1.1979000000000004E-2</v>
      </c>
      <c r="H96" s="394">
        <f t="shared" si="64"/>
        <v>2.5054514531249992E-2</v>
      </c>
      <c r="I96" s="394">
        <f t="shared" si="64"/>
        <v>4.2903123312499993E-2</v>
      </c>
      <c r="J96" s="394">
        <f t="shared" si="64"/>
        <v>5.7935418749999988E-2</v>
      </c>
      <c r="K96" s="394">
        <f t="shared" si="64"/>
        <v>5.9972068749999996E-2</v>
      </c>
      <c r="L96" s="394">
        <f t="shared" si="82"/>
        <v>3.2855082406249986E-2</v>
      </c>
      <c r="M96" s="394">
        <f t="shared" si="82"/>
        <v>3.8687257812499987E-2</v>
      </c>
      <c r="N96" s="394">
        <f t="shared" si="82"/>
        <v>3.279386981100936E-2</v>
      </c>
      <c r="O96" s="394">
        <f t="shared" si="82"/>
        <v>3.0434031249999997E-2</v>
      </c>
      <c r="P96" s="394">
        <f t="shared" si="82"/>
        <v>2.2711733333333331E-2</v>
      </c>
      <c r="Q96" s="394">
        <f t="shared" si="81"/>
        <v>0</v>
      </c>
      <c r="R96" s="394">
        <f t="shared" si="81"/>
        <v>6.1737588616666644E-2</v>
      </c>
      <c r="S96" s="394">
        <f t="shared" si="81"/>
        <v>8.7389477499999993E-2</v>
      </c>
      <c r="T96" s="394">
        <f t="shared" si="81"/>
        <v>0</v>
      </c>
      <c r="U96" s="394">
        <f t="shared" si="81"/>
        <v>0</v>
      </c>
      <c r="V96" s="394">
        <f t="shared" si="81"/>
        <v>2.2072458874999996E-2</v>
      </c>
      <c r="W96" s="394">
        <f t="shared" si="81"/>
        <v>2.1454476666666663E-2</v>
      </c>
      <c r="X96" s="394">
        <f t="shared" si="81"/>
        <v>2.3630531942708331E-2</v>
      </c>
      <c r="Y96" s="394">
        <f t="shared" si="81"/>
        <v>1.4406433333333335E-2</v>
      </c>
      <c r="Z96" s="394">
        <f t="shared" si="81"/>
        <v>3.4456690520833333E-2</v>
      </c>
      <c r="AA96" s="394">
        <f t="shared" si="79"/>
        <v>2.9756249999999995E-2</v>
      </c>
      <c r="AB96" s="394">
        <f t="shared" si="79"/>
        <v>2.8530292499999995E-2</v>
      </c>
      <c r="AC96" s="394">
        <f t="shared" si="79"/>
        <v>1.9781260687499996E-2</v>
      </c>
      <c r="AD96" s="394">
        <f t="shared" si="79"/>
        <v>1.09997284375E-2</v>
      </c>
      <c r="AE96" s="394">
        <f t="shared" si="79"/>
        <v>0</v>
      </c>
      <c r="AF96" s="394">
        <f t="shared" si="79"/>
        <v>0.18085413917491208</v>
      </c>
      <c r="AG96" s="394">
        <f t="shared" si="79"/>
        <v>0.237575214565</v>
      </c>
      <c r="AH96" s="394">
        <f t="shared" si="79"/>
        <v>0</v>
      </c>
      <c r="AI96" s="394">
        <f t="shared" si="79"/>
        <v>7.3829999999999998E-3</v>
      </c>
      <c r="AJ96" s="394">
        <f t="shared" si="79"/>
        <v>2.35934E-2</v>
      </c>
      <c r="AK96" s="394">
        <f t="shared" si="79"/>
        <v>0</v>
      </c>
      <c r="AL96" s="394">
        <f t="shared" si="79"/>
        <v>2.1649655624999993E-2</v>
      </c>
      <c r="AM96" s="394">
        <f t="shared" si="84"/>
        <v>2.2912312499999993E-2</v>
      </c>
      <c r="AN96" s="394">
        <f t="shared" si="84"/>
        <v>4.7421543749999996E-2</v>
      </c>
      <c r="AO96" s="394">
        <f t="shared" si="84"/>
        <v>3.9617673372083329E-2</v>
      </c>
      <c r="AP96" s="394">
        <f t="shared" si="84"/>
        <v>0.15973674081249997</v>
      </c>
      <c r="AQ96" s="394">
        <f t="shared" si="84"/>
        <v>0</v>
      </c>
      <c r="AR96" s="394">
        <f t="shared" si="84"/>
        <v>4.0790323762499997E-2</v>
      </c>
      <c r="AS96" s="394">
        <f t="shared" si="84"/>
        <v>2.0293762499999996E-2</v>
      </c>
      <c r="AT96" s="394">
        <f t="shared" si="84"/>
        <v>2.1024512630208332E-2</v>
      </c>
      <c r="AU96" s="394">
        <f t="shared" si="84"/>
        <v>4.2366761395833327E-2</v>
      </c>
      <c r="AV96" s="394">
        <f t="shared" si="84"/>
        <v>5.1770584999999994E-2</v>
      </c>
      <c r="AW96" s="394">
        <f t="shared" si="84"/>
        <v>5.0713019220833329E-2</v>
      </c>
      <c r="AX96" s="394">
        <f t="shared" si="84"/>
        <v>0.16146575841964278</v>
      </c>
      <c r="AY96" s="394">
        <f t="shared" si="61"/>
        <v>6.9120726999999993E-2</v>
      </c>
      <c r="AZ96" s="394">
        <f t="shared" si="61"/>
        <v>6.7222674999999982E-2</v>
      </c>
      <c r="BA96" s="394">
        <f t="shared" si="61"/>
        <v>0.12607639366666665</v>
      </c>
      <c r="BB96" s="394">
        <f t="shared" si="61"/>
        <v>0.36910444874956816</v>
      </c>
      <c r="BC96" s="394">
        <f t="shared" si="61"/>
        <v>0.13870119278571424</v>
      </c>
      <c r="BD96" s="394">
        <f t="shared" si="61"/>
        <v>0.60665440229130252</v>
      </c>
      <c r="BE96" s="394">
        <f t="shared" si="61"/>
        <v>2.3113117593749996E-2</v>
      </c>
      <c r="BF96" s="394">
        <f t="shared" si="83"/>
        <v>0</v>
      </c>
      <c r="BG96" s="394">
        <f t="shared" si="83"/>
        <v>6.3905997596153813E-2</v>
      </c>
      <c r="BH96" s="394">
        <f t="shared" si="83"/>
        <v>9.4915362676041642E-2</v>
      </c>
      <c r="BI96" s="394">
        <f t="shared" si="83"/>
        <v>0</v>
      </c>
      <c r="BJ96" s="394">
        <f t="shared" si="83"/>
        <v>0</v>
      </c>
      <c r="BK96" s="394">
        <f t="shared" si="83"/>
        <v>4.6815067291666658E-2</v>
      </c>
      <c r="BL96" s="394">
        <f t="shared" si="83"/>
        <v>4.2590009217599992E-2</v>
      </c>
      <c r="BM96" s="394">
        <f t="shared" si="83"/>
        <v>0.14752487499999997</v>
      </c>
      <c r="BN96" s="394">
        <f t="shared" si="83"/>
        <v>0.31482112499999998</v>
      </c>
      <c r="BO96" s="394">
        <f t="shared" si="83"/>
        <v>9.2085674999999978E-2</v>
      </c>
      <c r="BP96" s="394">
        <f t="shared" si="83"/>
        <v>0.12554221111979164</v>
      </c>
      <c r="BQ96" s="394">
        <f t="shared" si="83"/>
        <v>0.14088482291666665</v>
      </c>
      <c r="BR96" s="394">
        <f t="shared" si="83"/>
        <v>0.11962928232062497</v>
      </c>
      <c r="BS96" s="394">
        <f t="shared" si="62"/>
        <v>1.2937499999999999E-2</v>
      </c>
      <c r="BT96" s="394">
        <f t="shared" si="62"/>
        <v>7.0977999999999996E-3</v>
      </c>
      <c r="BU96" s="394">
        <f t="shared" si="62"/>
        <v>3.7260000000000001E-3</v>
      </c>
      <c r="BV96" s="394">
        <f t="shared" si="62"/>
        <v>0.11546257969645436</v>
      </c>
      <c r="BW96" s="394">
        <f t="shared" si="62"/>
        <v>5.0904063216335407E-2</v>
      </c>
      <c r="BX96" s="394">
        <f t="shared" si="62"/>
        <v>1.7861232808330268E-2</v>
      </c>
      <c r="BY96" s="394">
        <f t="shared" si="62"/>
        <v>6.6853413834725844E-2</v>
      </c>
      <c r="BZ96" s="394">
        <f t="shared" si="62"/>
        <v>1.9626493576421676E-2</v>
      </c>
      <c r="CA96" s="395">
        <f t="shared" si="65"/>
        <v>5.6502886474571321</v>
      </c>
      <c r="CB96" s="396">
        <f t="shared" si="80"/>
        <v>0.26449999999999996</v>
      </c>
      <c r="CC96" s="396">
        <f t="shared" si="66"/>
        <v>0.56502886474571323</v>
      </c>
      <c r="CD96" s="396">
        <f t="shared" si="67"/>
        <v>0.22083333333333335</v>
      </c>
      <c r="CE96" s="397">
        <f t="shared" si="68"/>
        <v>4.8644264493780858</v>
      </c>
      <c r="CF96" s="396">
        <f>'Other Income'!$B$26/12</f>
        <v>1.4646329322211127</v>
      </c>
      <c r="CG96" s="398">
        <f t="shared" si="69"/>
        <v>6.5935593815991984</v>
      </c>
      <c r="CH96" s="395">
        <f t="shared" si="70"/>
        <v>5.3795808643248648</v>
      </c>
      <c r="CI96" s="396">
        <f t="shared" si="71"/>
        <v>0.26449999999999996</v>
      </c>
      <c r="CJ96" s="396">
        <f t="shared" si="72"/>
        <v>0.53795808643248655</v>
      </c>
      <c r="CK96" s="396">
        <f t="shared" si="73"/>
        <v>0.22083333333333335</v>
      </c>
      <c r="CL96" s="397">
        <f t="shared" si="74"/>
        <v>4.6207894445590449</v>
      </c>
      <c r="CM96" s="399">
        <f t="shared" si="75"/>
        <v>6.3499223767801576</v>
      </c>
    </row>
    <row r="97" spans="2:91" s="159" customFormat="1" x14ac:dyDescent="0.25">
      <c r="B97" s="257">
        <f t="shared" si="76"/>
        <v>77</v>
      </c>
      <c r="C97" s="255">
        <f t="shared" si="77"/>
        <v>47634</v>
      </c>
      <c r="D97" s="214">
        <f t="shared" si="78"/>
        <v>0.52514962412666888</v>
      </c>
      <c r="E97" s="214">
        <f t="shared" si="78"/>
        <v>0.21808207350708328</v>
      </c>
      <c r="F97" s="214">
        <f t="shared" si="78"/>
        <v>0.18517078969999998</v>
      </c>
      <c r="G97" s="214">
        <f t="shared" si="78"/>
        <v>1.1979000000000004E-2</v>
      </c>
      <c r="H97" s="394">
        <f t="shared" si="64"/>
        <v>2.5054514531249992E-2</v>
      </c>
      <c r="I97" s="394">
        <f t="shared" si="64"/>
        <v>4.2903123312499993E-2</v>
      </c>
      <c r="J97" s="394">
        <f t="shared" si="64"/>
        <v>5.7935418749999988E-2</v>
      </c>
      <c r="K97" s="394">
        <f t="shared" si="64"/>
        <v>5.9972068749999996E-2</v>
      </c>
      <c r="L97" s="394">
        <f t="shared" si="82"/>
        <v>3.2855082406249986E-2</v>
      </c>
      <c r="M97" s="394">
        <f t="shared" si="82"/>
        <v>3.8687257812499987E-2</v>
      </c>
      <c r="N97" s="394">
        <f t="shared" si="82"/>
        <v>3.279386981100936E-2</v>
      </c>
      <c r="O97" s="394">
        <f t="shared" si="82"/>
        <v>3.0434031249999997E-2</v>
      </c>
      <c r="P97" s="394">
        <f t="shared" si="82"/>
        <v>2.2711733333333331E-2</v>
      </c>
      <c r="Q97" s="394">
        <f t="shared" si="81"/>
        <v>0</v>
      </c>
      <c r="R97" s="394">
        <f t="shared" si="81"/>
        <v>6.1737588616666644E-2</v>
      </c>
      <c r="S97" s="394">
        <f t="shared" si="81"/>
        <v>8.7389477499999993E-2</v>
      </c>
      <c r="T97" s="394">
        <f t="shared" si="81"/>
        <v>0</v>
      </c>
      <c r="U97" s="394">
        <f t="shared" si="81"/>
        <v>0</v>
      </c>
      <c r="V97" s="394">
        <f t="shared" si="81"/>
        <v>2.2072458874999996E-2</v>
      </c>
      <c r="W97" s="394">
        <f t="shared" si="81"/>
        <v>2.1454476666666663E-2</v>
      </c>
      <c r="X97" s="394">
        <f t="shared" si="81"/>
        <v>2.3630531942708331E-2</v>
      </c>
      <c r="Y97" s="394">
        <f t="shared" si="81"/>
        <v>1.4406433333333335E-2</v>
      </c>
      <c r="Z97" s="394">
        <f t="shared" si="81"/>
        <v>3.4456690520833333E-2</v>
      </c>
      <c r="AA97" s="394">
        <f t="shared" si="79"/>
        <v>2.9756249999999995E-2</v>
      </c>
      <c r="AB97" s="394">
        <f t="shared" si="79"/>
        <v>2.8530292499999995E-2</v>
      </c>
      <c r="AC97" s="394">
        <f t="shared" si="79"/>
        <v>1.9781260687499996E-2</v>
      </c>
      <c r="AD97" s="394">
        <f t="shared" si="79"/>
        <v>1.09997284375E-2</v>
      </c>
      <c r="AE97" s="394">
        <f t="shared" si="79"/>
        <v>0</v>
      </c>
      <c r="AF97" s="394">
        <f t="shared" si="79"/>
        <v>0.18085413917491208</v>
      </c>
      <c r="AG97" s="394">
        <f t="shared" si="79"/>
        <v>0.237575214565</v>
      </c>
      <c r="AH97" s="394">
        <f t="shared" si="79"/>
        <v>0</v>
      </c>
      <c r="AI97" s="394">
        <f t="shared" si="79"/>
        <v>7.3829999999999998E-3</v>
      </c>
      <c r="AJ97" s="394">
        <f t="shared" si="79"/>
        <v>2.35934E-2</v>
      </c>
      <c r="AK97" s="394">
        <f t="shared" si="79"/>
        <v>0</v>
      </c>
      <c r="AL97" s="394">
        <f t="shared" si="79"/>
        <v>2.1649655624999993E-2</v>
      </c>
      <c r="AM97" s="394">
        <f t="shared" si="84"/>
        <v>2.2912312499999993E-2</v>
      </c>
      <c r="AN97" s="394">
        <f t="shared" si="84"/>
        <v>4.7421543749999996E-2</v>
      </c>
      <c r="AO97" s="394">
        <f t="shared" si="84"/>
        <v>3.9617673372083329E-2</v>
      </c>
      <c r="AP97" s="394">
        <f t="shared" si="84"/>
        <v>0.15973674081249997</v>
      </c>
      <c r="AQ97" s="394">
        <f t="shared" si="84"/>
        <v>0</v>
      </c>
      <c r="AR97" s="394">
        <f t="shared" si="84"/>
        <v>4.0790323762499997E-2</v>
      </c>
      <c r="AS97" s="394">
        <f t="shared" si="84"/>
        <v>2.0293762499999996E-2</v>
      </c>
      <c r="AT97" s="394">
        <f t="shared" si="84"/>
        <v>2.1024512630208332E-2</v>
      </c>
      <c r="AU97" s="394">
        <f t="shared" si="84"/>
        <v>4.2366761395833327E-2</v>
      </c>
      <c r="AV97" s="394">
        <f t="shared" si="84"/>
        <v>5.1770584999999994E-2</v>
      </c>
      <c r="AW97" s="394">
        <f t="shared" si="84"/>
        <v>5.0713019220833329E-2</v>
      </c>
      <c r="AX97" s="394">
        <f t="shared" si="84"/>
        <v>0.16146575841964278</v>
      </c>
      <c r="AY97" s="394">
        <f t="shared" si="61"/>
        <v>6.9120726999999993E-2</v>
      </c>
      <c r="AZ97" s="394">
        <f t="shared" si="61"/>
        <v>7.7306076249999967E-2</v>
      </c>
      <c r="BA97" s="394">
        <f t="shared" si="61"/>
        <v>0.12607639366666665</v>
      </c>
      <c r="BB97" s="394">
        <f t="shared" si="61"/>
        <v>0.36910444874956816</v>
      </c>
      <c r="BC97" s="394">
        <f t="shared" si="61"/>
        <v>0.13870119278571424</v>
      </c>
      <c r="BD97" s="394">
        <f t="shared" si="61"/>
        <v>0.60665440229130252</v>
      </c>
      <c r="BE97" s="394">
        <f t="shared" si="61"/>
        <v>2.3113117593749996E-2</v>
      </c>
      <c r="BF97" s="394">
        <f t="shared" si="83"/>
        <v>0</v>
      </c>
      <c r="BG97" s="394">
        <f t="shared" si="83"/>
        <v>6.3905997596153813E-2</v>
      </c>
      <c r="BH97" s="394">
        <f t="shared" si="83"/>
        <v>9.4915362676041642E-2</v>
      </c>
      <c r="BI97" s="394">
        <f t="shared" si="83"/>
        <v>0</v>
      </c>
      <c r="BJ97" s="394">
        <f t="shared" si="83"/>
        <v>0</v>
      </c>
      <c r="BK97" s="394">
        <f t="shared" si="83"/>
        <v>4.6815067291666658E-2</v>
      </c>
      <c r="BL97" s="394">
        <f t="shared" si="83"/>
        <v>4.2590009217599992E-2</v>
      </c>
      <c r="BM97" s="394">
        <f t="shared" si="83"/>
        <v>0.14752487499999997</v>
      </c>
      <c r="BN97" s="394">
        <f t="shared" si="83"/>
        <v>0.31482112499999998</v>
      </c>
      <c r="BO97" s="394">
        <f t="shared" si="83"/>
        <v>9.2085674999999978E-2</v>
      </c>
      <c r="BP97" s="394">
        <f t="shared" si="83"/>
        <v>0.12554221111979164</v>
      </c>
      <c r="BQ97" s="394">
        <f t="shared" si="83"/>
        <v>0.14088482291666665</v>
      </c>
      <c r="BR97" s="394">
        <f t="shared" si="83"/>
        <v>0.11962928232062497</v>
      </c>
      <c r="BS97" s="394">
        <f t="shared" si="62"/>
        <v>1.2937499999999999E-2</v>
      </c>
      <c r="BT97" s="394">
        <f t="shared" si="62"/>
        <v>7.0977999999999996E-3</v>
      </c>
      <c r="BU97" s="394">
        <f t="shared" si="62"/>
        <v>3.7260000000000001E-3</v>
      </c>
      <c r="BV97" s="394">
        <f t="shared" si="62"/>
        <v>0.11546257969645436</v>
      </c>
      <c r="BW97" s="394">
        <f t="shared" si="62"/>
        <v>5.0904063216335407E-2</v>
      </c>
      <c r="BX97" s="394">
        <f t="shared" si="62"/>
        <v>1.7861232808330268E-2</v>
      </c>
      <c r="BY97" s="394">
        <f t="shared" si="62"/>
        <v>6.6853413834725844E-2</v>
      </c>
      <c r="BZ97" s="394">
        <f t="shared" si="62"/>
        <v>1.9626493576421676E-2</v>
      </c>
      <c r="CA97" s="395">
        <f t="shared" si="65"/>
        <v>5.6603720487071323</v>
      </c>
      <c r="CB97" s="396">
        <f t="shared" si="80"/>
        <v>0.26449999999999996</v>
      </c>
      <c r="CC97" s="396">
        <f t="shared" si="66"/>
        <v>0.5660372048707133</v>
      </c>
      <c r="CD97" s="396">
        <f t="shared" si="67"/>
        <v>0.22083333333333335</v>
      </c>
      <c r="CE97" s="397">
        <f t="shared" si="68"/>
        <v>4.8735015105030861</v>
      </c>
      <c r="CF97" s="396">
        <f>'Other Income'!$B$26/12</f>
        <v>1.4646329322211127</v>
      </c>
      <c r="CG97" s="398">
        <f t="shared" si="69"/>
        <v>6.6026344427241987</v>
      </c>
      <c r="CH97" s="395">
        <f t="shared" si="70"/>
        <v>5.389664265574865</v>
      </c>
      <c r="CI97" s="396">
        <f t="shared" si="71"/>
        <v>0.26449999999999996</v>
      </c>
      <c r="CJ97" s="396">
        <f t="shared" si="72"/>
        <v>0.5389664265574865</v>
      </c>
      <c r="CK97" s="396">
        <f t="shared" si="73"/>
        <v>0.22083333333333335</v>
      </c>
      <c r="CL97" s="397">
        <f t="shared" si="74"/>
        <v>4.6298645056840453</v>
      </c>
      <c r="CM97" s="399">
        <f t="shared" si="75"/>
        <v>6.3589974379051579</v>
      </c>
    </row>
    <row r="98" spans="2:91" s="159" customFormat="1" x14ac:dyDescent="0.25">
      <c r="B98" s="257">
        <f t="shared" si="76"/>
        <v>78</v>
      </c>
      <c r="C98" s="255">
        <f t="shared" si="77"/>
        <v>47664</v>
      </c>
      <c r="D98" s="214">
        <f t="shared" si="78"/>
        <v>0.52514962412666888</v>
      </c>
      <c r="E98" s="214">
        <f t="shared" si="78"/>
        <v>0.21808207350708328</v>
      </c>
      <c r="F98" s="214">
        <f t="shared" si="78"/>
        <v>0.18517078969999998</v>
      </c>
      <c r="G98" s="214">
        <f t="shared" si="78"/>
        <v>1.1979000000000004E-2</v>
      </c>
      <c r="H98" s="394">
        <f t="shared" si="64"/>
        <v>2.5054514531249992E-2</v>
      </c>
      <c r="I98" s="394">
        <f t="shared" si="64"/>
        <v>4.2903123312499993E-2</v>
      </c>
      <c r="J98" s="394">
        <f t="shared" si="64"/>
        <v>5.7935418749999988E-2</v>
      </c>
      <c r="K98" s="394">
        <f t="shared" si="64"/>
        <v>5.9972068749999996E-2</v>
      </c>
      <c r="L98" s="394">
        <f t="shared" si="82"/>
        <v>3.2855082406249986E-2</v>
      </c>
      <c r="M98" s="394">
        <f t="shared" si="82"/>
        <v>3.8687257812499987E-2</v>
      </c>
      <c r="N98" s="394">
        <f t="shared" si="82"/>
        <v>3.279386981100936E-2</v>
      </c>
      <c r="O98" s="394">
        <f t="shared" si="82"/>
        <v>3.0434031249999997E-2</v>
      </c>
      <c r="P98" s="394">
        <f t="shared" si="82"/>
        <v>2.2711733333333331E-2</v>
      </c>
      <c r="Q98" s="394">
        <f t="shared" si="81"/>
        <v>0</v>
      </c>
      <c r="R98" s="394">
        <f t="shared" si="81"/>
        <v>6.1737588616666644E-2</v>
      </c>
      <c r="S98" s="394">
        <f t="shared" si="81"/>
        <v>8.7389477499999993E-2</v>
      </c>
      <c r="T98" s="394">
        <f t="shared" si="81"/>
        <v>0</v>
      </c>
      <c r="U98" s="394">
        <f t="shared" si="81"/>
        <v>0</v>
      </c>
      <c r="V98" s="394">
        <f t="shared" si="81"/>
        <v>2.2072458874999996E-2</v>
      </c>
      <c r="W98" s="394">
        <f t="shared" si="81"/>
        <v>2.1454476666666663E-2</v>
      </c>
      <c r="X98" s="394">
        <f t="shared" si="81"/>
        <v>2.3630531942708331E-2</v>
      </c>
      <c r="Y98" s="394">
        <f t="shared" si="81"/>
        <v>1.4406433333333335E-2</v>
      </c>
      <c r="Z98" s="394">
        <f t="shared" si="81"/>
        <v>3.4456690520833333E-2</v>
      </c>
      <c r="AA98" s="394">
        <f t="shared" si="79"/>
        <v>2.9756249999999995E-2</v>
      </c>
      <c r="AB98" s="394">
        <f t="shared" si="79"/>
        <v>2.8530292499999995E-2</v>
      </c>
      <c r="AC98" s="394">
        <f t="shared" si="79"/>
        <v>1.9781260687499996E-2</v>
      </c>
      <c r="AD98" s="394">
        <f t="shared" si="79"/>
        <v>1.09997284375E-2</v>
      </c>
      <c r="AE98" s="394">
        <f t="shared" si="79"/>
        <v>0</v>
      </c>
      <c r="AF98" s="394">
        <f t="shared" si="79"/>
        <v>0.18085413917491208</v>
      </c>
      <c r="AG98" s="394">
        <f t="shared" si="79"/>
        <v>0.237575214565</v>
      </c>
      <c r="AH98" s="394">
        <f t="shared" si="79"/>
        <v>0</v>
      </c>
      <c r="AI98" s="394">
        <f t="shared" si="79"/>
        <v>7.3829999999999998E-3</v>
      </c>
      <c r="AJ98" s="394">
        <f t="shared" si="79"/>
        <v>2.35934E-2</v>
      </c>
      <c r="AK98" s="394">
        <f t="shared" si="79"/>
        <v>0</v>
      </c>
      <c r="AL98" s="394">
        <f t="shared" si="79"/>
        <v>2.1649655624999993E-2</v>
      </c>
      <c r="AM98" s="394">
        <f t="shared" si="84"/>
        <v>2.2912312499999993E-2</v>
      </c>
      <c r="AN98" s="394">
        <f t="shared" si="84"/>
        <v>4.7421543749999996E-2</v>
      </c>
      <c r="AO98" s="394">
        <f t="shared" si="84"/>
        <v>3.9617673372083329E-2</v>
      </c>
      <c r="AP98" s="394">
        <f t="shared" si="84"/>
        <v>0.15973674081249997</v>
      </c>
      <c r="AQ98" s="394">
        <f t="shared" si="84"/>
        <v>0</v>
      </c>
      <c r="AR98" s="394">
        <f t="shared" si="84"/>
        <v>4.0790323762499997E-2</v>
      </c>
      <c r="AS98" s="394">
        <f t="shared" si="84"/>
        <v>2.0293762499999996E-2</v>
      </c>
      <c r="AT98" s="394">
        <f t="shared" si="84"/>
        <v>2.1024512630208332E-2</v>
      </c>
      <c r="AU98" s="394">
        <f t="shared" si="84"/>
        <v>4.2366761395833327E-2</v>
      </c>
      <c r="AV98" s="394">
        <f t="shared" si="84"/>
        <v>5.1770584999999994E-2</v>
      </c>
      <c r="AW98" s="394">
        <f t="shared" si="84"/>
        <v>5.0713019220833329E-2</v>
      </c>
      <c r="AX98" s="394">
        <f t="shared" si="84"/>
        <v>0.16146575841964278</v>
      </c>
      <c r="AY98" s="394">
        <f t="shared" si="61"/>
        <v>6.9120726999999993E-2</v>
      </c>
      <c r="AZ98" s="394">
        <f t="shared" si="61"/>
        <v>7.7306076249999967E-2</v>
      </c>
      <c r="BA98" s="394">
        <f t="shared" si="61"/>
        <v>0.12607639366666665</v>
      </c>
      <c r="BB98" s="394">
        <f t="shared" si="61"/>
        <v>0.36910444874956816</v>
      </c>
      <c r="BC98" s="394">
        <f t="shared" si="61"/>
        <v>0.13870119278571424</v>
      </c>
      <c r="BD98" s="394">
        <f t="shared" si="61"/>
        <v>0.60665440229130252</v>
      </c>
      <c r="BE98" s="394">
        <f t="shared" si="61"/>
        <v>2.3113117593749996E-2</v>
      </c>
      <c r="BF98" s="394">
        <f t="shared" si="83"/>
        <v>0</v>
      </c>
      <c r="BG98" s="394">
        <f t="shared" si="83"/>
        <v>6.3905997596153813E-2</v>
      </c>
      <c r="BH98" s="394">
        <f t="shared" si="83"/>
        <v>9.4915362676041642E-2</v>
      </c>
      <c r="BI98" s="394">
        <f t="shared" si="83"/>
        <v>0</v>
      </c>
      <c r="BJ98" s="394">
        <f t="shared" si="83"/>
        <v>0</v>
      </c>
      <c r="BK98" s="394">
        <f t="shared" si="83"/>
        <v>4.6815067291666658E-2</v>
      </c>
      <c r="BL98" s="394">
        <f t="shared" si="83"/>
        <v>4.2590009217599992E-2</v>
      </c>
      <c r="BM98" s="394">
        <f t="shared" si="83"/>
        <v>0.14752487499999997</v>
      </c>
      <c r="BN98" s="394">
        <f t="shared" si="83"/>
        <v>0.31482112499999998</v>
      </c>
      <c r="BO98" s="394">
        <f t="shared" si="83"/>
        <v>0.10589852624999997</v>
      </c>
      <c r="BP98" s="394">
        <f t="shared" si="83"/>
        <v>0.12554221111979164</v>
      </c>
      <c r="BQ98" s="394">
        <f t="shared" si="83"/>
        <v>0.14088482291666665</v>
      </c>
      <c r="BR98" s="394">
        <f t="shared" si="83"/>
        <v>0.11962928232062497</v>
      </c>
      <c r="BS98" s="394">
        <f t="shared" si="62"/>
        <v>1.2937499999999999E-2</v>
      </c>
      <c r="BT98" s="394">
        <f t="shared" si="62"/>
        <v>7.0977999999999996E-3</v>
      </c>
      <c r="BU98" s="394">
        <f t="shared" si="62"/>
        <v>3.7260000000000001E-3</v>
      </c>
      <c r="BV98" s="394">
        <f t="shared" si="62"/>
        <v>0.11546257969645436</v>
      </c>
      <c r="BW98" s="394">
        <f t="shared" si="62"/>
        <v>5.0904063216335407E-2</v>
      </c>
      <c r="BX98" s="394">
        <f t="shared" si="62"/>
        <v>1.7861232808330268E-2</v>
      </c>
      <c r="BY98" s="394">
        <f t="shared" si="62"/>
        <v>6.6853413834725844E-2</v>
      </c>
      <c r="BZ98" s="394">
        <f t="shared" si="62"/>
        <v>1.9626493576421676E-2</v>
      </c>
      <c r="CA98" s="395">
        <f t="shared" si="65"/>
        <v>5.6741848999571323</v>
      </c>
      <c r="CB98" s="396">
        <f t="shared" si="80"/>
        <v>0.26449999999999996</v>
      </c>
      <c r="CC98" s="396">
        <f t="shared" si="66"/>
        <v>0.5674184899957132</v>
      </c>
      <c r="CD98" s="396">
        <f t="shared" si="67"/>
        <v>0.22083333333333335</v>
      </c>
      <c r="CE98" s="397">
        <f t="shared" si="68"/>
        <v>4.8859330766280857</v>
      </c>
      <c r="CF98" s="396">
        <f>'Other Income'!$B$26/12</f>
        <v>1.4646329322211127</v>
      </c>
      <c r="CG98" s="398">
        <f t="shared" si="69"/>
        <v>6.6150660088491984</v>
      </c>
      <c r="CH98" s="395">
        <f t="shared" si="70"/>
        <v>5.403477116824865</v>
      </c>
      <c r="CI98" s="396">
        <f t="shared" si="71"/>
        <v>0.26449999999999996</v>
      </c>
      <c r="CJ98" s="396">
        <f t="shared" si="72"/>
        <v>0.54034771168248652</v>
      </c>
      <c r="CK98" s="396">
        <f t="shared" si="73"/>
        <v>0.22083333333333335</v>
      </c>
      <c r="CL98" s="397">
        <f t="shared" si="74"/>
        <v>4.6422960718090449</v>
      </c>
      <c r="CM98" s="399">
        <f t="shared" si="75"/>
        <v>6.3714290040301576</v>
      </c>
    </row>
    <row r="99" spans="2:91" s="159" customFormat="1" x14ac:dyDescent="0.25">
      <c r="B99" s="257">
        <f t="shared" si="76"/>
        <v>79</v>
      </c>
      <c r="C99" s="255">
        <f t="shared" si="77"/>
        <v>47695</v>
      </c>
      <c r="D99" s="214">
        <f t="shared" si="78"/>
        <v>0.52514962412666888</v>
      </c>
      <c r="E99" s="214">
        <f t="shared" si="78"/>
        <v>0.21808207350708328</v>
      </c>
      <c r="F99" s="214">
        <f t="shared" si="78"/>
        <v>0.18517078969999998</v>
      </c>
      <c r="G99" s="214">
        <f t="shared" si="78"/>
        <v>1.1979000000000004E-2</v>
      </c>
      <c r="H99" s="394">
        <f t="shared" si="64"/>
        <v>2.5054514531249992E-2</v>
      </c>
      <c r="I99" s="394">
        <f t="shared" si="64"/>
        <v>4.2903123312499993E-2</v>
      </c>
      <c r="J99" s="394">
        <f t="shared" si="64"/>
        <v>5.7935418749999988E-2</v>
      </c>
      <c r="K99" s="394">
        <f t="shared" si="64"/>
        <v>5.9972068749999996E-2</v>
      </c>
      <c r="L99" s="394">
        <f t="shared" si="82"/>
        <v>3.2855082406249986E-2</v>
      </c>
      <c r="M99" s="394">
        <f t="shared" si="82"/>
        <v>3.8687257812499987E-2</v>
      </c>
      <c r="N99" s="394">
        <f t="shared" si="82"/>
        <v>3.279386981100936E-2</v>
      </c>
      <c r="O99" s="394">
        <f t="shared" si="82"/>
        <v>3.0434031249999997E-2</v>
      </c>
      <c r="P99" s="394">
        <f t="shared" si="82"/>
        <v>2.2711733333333331E-2</v>
      </c>
      <c r="Q99" s="394">
        <f t="shared" si="81"/>
        <v>0</v>
      </c>
      <c r="R99" s="394">
        <f t="shared" si="81"/>
        <v>6.1737588616666644E-2</v>
      </c>
      <c r="S99" s="394">
        <f t="shared" si="81"/>
        <v>8.7389477499999993E-2</v>
      </c>
      <c r="T99" s="394">
        <f t="shared" si="81"/>
        <v>0</v>
      </c>
      <c r="U99" s="394">
        <f t="shared" si="81"/>
        <v>0</v>
      </c>
      <c r="V99" s="394">
        <f t="shared" si="81"/>
        <v>2.2072458874999996E-2</v>
      </c>
      <c r="W99" s="394">
        <f t="shared" si="81"/>
        <v>2.1454476666666663E-2</v>
      </c>
      <c r="X99" s="394">
        <f t="shared" si="81"/>
        <v>2.3630531942708331E-2</v>
      </c>
      <c r="Y99" s="394">
        <f t="shared" si="81"/>
        <v>1.4406433333333335E-2</v>
      </c>
      <c r="Z99" s="394">
        <f t="shared" si="81"/>
        <v>3.4456690520833333E-2</v>
      </c>
      <c r="AA99" s="394">
        <f t="shared" si="79"/>
        <v>2.9756249999999995E-2</v>
      </c>
      <c r="AB99" s="394">
        <f t="shared" si="79"/>
        <v>2.8530292499999995E-2</v>
      </c>
      <c r="AC99" s="394">
        <f t="shared" si="79"/>
        <v>1.9781260687499996E-2</v>
      </c>
      <c r="AD99" s="394">
        <f t="shared" si="79"/>
        <v>1.09997284375E-2</v>
      </c>
      <c r="AE99" s="394">
        <f t="shared" si="79"/>
        <v>0</v>
      </c>
      <c r="AF99" s="394">
        <f t="shared" si="79"/>
        <v>0.18085413917491208</v>
      </c>
      <c r="AG99" s="394">
        <f t="shared" si="79"/>
        <v>0.237575214565</v>
      </c>
      <c r="AH99" s="394">
        <f t="shared" si="79"/>
        <v>0</v>
      </c>
      <c r="AI99" s="394">
        <f t="shared" si="79"/>
        <v>7.3829999999999998E-3</v>
      </c>
      <c r="AJ99" s="394">
        <f t="shared" si="79"/>
        <v>2.35934E-2</v>
      </c>
      <c r="AK99" s="394">
        <f t="shared" si="79"/>
        <v>0</v>
      </c>
      <c r="AL99" s="394">
        <f t="shared" si="79"/>
        <v>2.1649655624999993E-2</v>
      </c>
      <c r="AM99" s="394">
        <f t="shared" si="84"/>
        <v>2.2912312499999993E-2</v>
      </c>
      <c r="AN99" s="394">
        <f t="shared" si="84"/>
        <v>4.7421543749999996E-2</v>
      </c>
      <c r="AO99" s="394">
        <f t="shared" si="84"/>
        <v>3.9617673372083329E-2</v>
      </c>
      <c r="AP99" s="394">
        <f t="shared" si="84"/>
        <v>0.15973674081249997</v>
      </c>
      <c r="AQ99" s="394">
        <f t="shared" si="84"/>
        <v>0</v>
      </c>
      <c r="AR99" s="394">
        <f t="shared" si="84"/>
        <v>4.0790323762499997E-2</v>
      </c>
      <c r="AS99" s="394">
        <f t="shared" si="84"/>
        <v>2.0293762499999996E-2</v>
      </c>
      <c r="AT99" s="394">
        <f t="shared" si="84"/>
        <v>2.1024512630208332E-2</v>
      </c>
      <c r="AU99" s="394">
        <f t="shared" si="84"/>
        <v>4.2366761395833327E-2</v>
      </c>
      <c r="AV99" s="394">
        <f t="shared" si="84"/>
        <v>5.1770584999999994E-2</v>
      </c>
      <c r="AW99" s="394">
        <f t="shared" si="84"/>
        <v>5.0713019220833329E-2</v>
      </c>
      <c r="AX99" s="394">
        <f t="shared" si="84"/>
        <v>0.16146575841964278</v>
      </c>
      <c r="AY99" s="394">
        <f t="shared" si="61"/>
        <v>6.9120726999999993E-2</v>
      </c>
      <c r="AZ99" s="394">
        <f t="shared" si="61"/>
        <v>7.7306076249999967E-2</v>
      </c>
      <c r="BA99" s="394">
        <f t="shared" si="61"/>
        <v>0.12607639366666665</v>
      </c>
      <c r="BB99" s="394">
        <f t="shared" si="61"/>
        <v>0.36910444874956816</v>
      </c>
      <c r="BC99" s="394">
        <f t="shared" si="61"/>
        <v>0.13870119278571424</v>
      </c>
      <c r="BD99" s="394">
        <f t="shared" si="61"/>
        <v>0.60665440229130252</v>
      </c>
      <c r="BE99" s="394">
        <f t="shared" si="61"/>
        <v>2.3113117593749996E-2</v>
      </c>
      <c r="BF99" s="394">
        <f t="shared" si="83"/>
        <v>0</v>
      </c>
      <c r="BG99" s="394">
        <f t="shared" si="83"/>
        <v>6.3905997596153813E-2</v>
      </c>
      <c r="BH99" s="394">
        <f t="shared" si="83"/>
        <v>9.4915362676041642E-2</v>
      </c>
      <c r="BI99" s="394">
        <f t="shared" si="83"/>
        <v>0</v>
      </c>
      <c r="BJ99" s="394">
        <f t="shared" si="83"/>
        <v>0</v>
      </c>
      <c r="BK99" s="394">
        <f t="shared" si="83"/>
        <v>4.6815067291666658E-2</v>
      </c>
      <c r="BL99" s="394">
        <f t="shared" si="83"/>
        <v>4.2590009217599992E-2</v>
      </c>
      <c r="BM99" s="394">
        <f t="shared" si="83"/>
        <v>0.14752487499999997</v>
      </c>
      <c r="BN99" s="394">
        <f t="shared" si="83"/>
        <v>0.31482112499999998</v>
      </c>
      <c r="BO99" s="394">
        <f t="shared" si="83"/>
        <v>0.10589852624999997</v>
      </c>
      <c r="BP99" s="394">
        <f t="shared" si="83"/>
        <v>0.12554221111979164</v>
      </c>
      <c r="BQ99" s="394">
        <f t="shared" si="83"/>
        <v>0.14088482291666665</v>
      </c>
      <c r="BR99" s="394">
        <f t="shared" si="83"/>
        <v>0.11962928232062497</v>
      </c>
      <c r="BS99" s="394">
        <f t="shared" si="62"/>
        <v>1.2937499999999999E-2</v>
      </c>
      <c r="BT99" s="394">
        <f t="shared" si="62"/>
        <v>7.0977999999999996E-3</v>
      </c>
      <c r="BU99" s="394">
        <f t="shared" si="62"/>
        <v>3.7260000000000001E-3</v>
      </c>
      <c r="BV99" s="394">
        <f t="shared" si="62"/>
        <v>0.11546257969645436</v>
      </c>
      <c r="BW99" s="394">
        <f t="shared" si="62"/>
        <v>5.0904063216335407E-2</v>
      </c>
      <c r="BX99" s="394">
        <f t="shared" si="62"/>
        <v>1.7861232808330268E-2</v>
      </c>
      <c r="BY99" s="394">
        <f t="shared" si="62"/>
        <v>6.6853413834725844E-2</v>
      </c>
      <c r="BZ99" s="394">
        <f t="shared" si="62"/>
        <v>1.9626493576421676E-2</v>
      </c>
      <c r="CA99" s="395">
        <f t="shared" si="65"/>
        <v>5.6741848999571323</v>
      </c>
      <c r="CB99" s="396">
        <f t="shared" si="80"/>
        <v>0.26449999999999996</v>
      </c>
      <c r="CC99" s="396">
        <f t="shared" si="66"/>
        <v>0.5674184899957132</v>
      </c>
      <c r="CD99" s="396">
        <f t="shared" si="67"/>
        <v>0.22083333333333335</v>
      </c>
      <c r="CE99" s="397">
        <f t="shared" si="68"/>
        <v>4.8859330766280857</v>
      </c>
      <c r="CF99" s="396">
        <f>'Other Income'!$B$26/12</f>
        <v>1.4646329322211127</v>
      </c>
      <c r="CG99" s="398">
        <f t="shared" si="69"/>
        <v>6.6150660088491984</v>
      </c>
      <c r="CH99" s="395">
        <f t="shared" si="70"/>
        <v>5.403477116824865</v>
      </c>
      <c r="CI99" s="396">
        <f t="shared" si="71"/>
        <v>0.26449999999999996</v>
      </c>
      <c r="CJ99" s="396">
        <f t="shared" si="72"/>
        <v>0.54034771168248652</v>
      </c>
      <c r="CK99" s="396">
        <f t="shared" si="73"/>
        <v>0.22083333333333335</v>
      </c>
      <c r="CL99" s="397">
        <f t="shared" si="74"/>
        <v>4.6422960718090449</v>
      </c>
      <c r="CM99" s="399">
        <f t="shared" si="75"/>
        <v>6.3714290040301576</v>
      </c>
    </row>
    <row r="100" spans="2:91" s="159" customFormat="1" x14ac:dyDescent="0.25">
      <c r="B100" s="257">
        <f t="shared" si="76"/>
        <v>80</v>
      </c>
      <c r="C100" s="255">
        <f t="shared" si="77"/>
        <v>47726</v>
      </c>
      <c r="D100" s="214">
        <f t="shared" si="78"/>
        <v>0.52514962412666888</v>
      </c>
      <c r="E100" s="214">
        <f t="shared" si="78"/>
        <v>0.21808207350708328</v>
      </c>
      <c r="F100" s="214">
        <f t="shared" si="78"/>
        <v>0.18517078969999998</v>
      </c>
      <c r="G100" s="214">
        <f t="shared" si="78"/>
        <v>1.1979000000000004E-2</v>
      </c>
      <c r="H100" s="394">
        <f t="shared" si="64"/>
        <v>2.5054514531249992E-2</v>
      </c>
      <c r="I100" s="394">
        <f t="shared" si="64"/>
        <v>4.2903123312499993E-2</v>
      </c>
      <c r="J100" s="394">
        <f t="shared" si="64"/>
        <v>5.7935418749999988E-2</v>
      </c>
      <c r="K100" s="394">
        <f t="shared" si="64"/>
        <v>5.9972068749999996E-2</v>
      </c>
      <c r="L100" s="394">
        <f t="shared" si="82"/>
        <v>3.2855082406249986E-2</v>
      </c>
      <c r="M100" s="394">
        <f t="shared" si="82"/>
        <v>3.8687257812499987E-2</v>
      </c>
      <c r="N100" s="394">
        <f t="shared" si="82"/>
        <v>3.279386981100936E-2</v>
      </c>
      <c r="O100" s="394">
        <f t="shared" si="82"/>
        <v>3.0434031249999997E-2</v>
      </c>
      <c r="P100" s="394">
        <f t="shared" si="82"/>
        <v>2.2711733333333331E-2</v>
      </c>
      <c r="Q100" s="394">
        <f t="shared" si="81"/>
        <v>0</v>
      </c>
      <c r="R100" s="394">
        <f t="shared" si="81"/>
        <v>6.1737588616666644E-2</v>
      </c>
      <c r="S100" s="394">
        <f t="shared" si="81"/>
        <v>8.7389477499999993E-2</v>
      </c>
      <c r="T100" s="394">
        <f t="shared" si="81"/>
        <v>0</v>
      </c>
      <c r="U100" s="394">
        <f t="shared" si="81"/>
        <v>0</v>
      </c>
      <c r="V100" s="394">
        <f t="shared" si="81"/>
        <v>2.2072458874999996E-2</v>
      </c>
      <c r="W100" s="394">
        <f t="shared" si="81"/>
        <v>2.1454476666666663E-2</v>
      </c>
      <c r="X100" s="394">
        <f t="shared" si="81"/>
        <v>2.3630531942708331E-2</v>
      </c>
      <c r="Y100" s="394">
        <f t="shared" si="81"/>
        <v>1.4406433333333335E-2</v>
      </c>
      <c r="Z100" s="394">
        <f t="shared" si="81"/>
        <v>3.4456690520833333E-2</v>
      </c>
      <c r="AA100" s="394">
        <f t="shared" si="79"/>
        <v>2.9756249999999995E-2</v>
      </c>
      <c r="AB100" s="394">
        <f t="shared" si="79"/>
        <v>2.8530292499999995E-2</v>
      </c>
      <c r="AC100" s="394">
        <f t="shared" si="79"/>
        <v>1.9781260687499996E-2</v>
      </c>
      <c r="AD100" s="394">
        <f t="shared" si="79"/>
        <v>1.09997284375E-2</v>
      </c>
      <c r="AE100" s="394">
        <f t="shared" si="79"/>
        <v>0</v>
      </c>
      <c r="AF100" s="394">
        <f t="shared" si="79"/>
        <v>0.18085413917491208</v>
      </c>
      <c r="AG100" s="394">
        <f t="shared" si="79"/>
        <v>0.237575214565</v>
      </c>
      <c r="AH100" s="394">
        <f t="shared" si="79"/>
        <v>0</v>
      </c>
      <c r="AI100" s="394">
        <f t="shared" si="79"/>
        <v>7.3829999999999998E-3</v>
      </c>
      <c r="AJ100" s="394">
        <f t="shared" si="79"/>
        <v>2.35934E-2</v>
      </c>
      <c r="AK100" s="394">
        <f t="shared" si="79"/>
        <v>0</v>
      </c>
      <c r="AL100" s="394">
        <f t="shared" si="79"/>
        <v>2.1649655624999993E-2</v>
      </c>
      <c r="AM100" s="394">
        <f t="shared" si="84"/>
        <v>2.2912312499999993E-2</v>
      </c>
      <c r="AN100" s="394">
        <f t="shared" si="84"/>
        <v>4.7421543749999996E-2</v>
      </c>
      <c r="AO100" s="394">
        <f t="shared" si="84"/>
        <v>3.9617673372083329E-2</v>
      </c>
      <c r="AP100" s="394">
        <f t="shared" si="84"/>
        <v>0.15973674081249997</v>
      </c>
      <c r="AQ100" s="394">
        <f t="shared" si="84"/>
        <v>0</v>
      </c>
      <c r="AR100" s="394">
        <f t="shared" si="84"/>
        <v>4.0790323762499997E-2</v>
      </c>
      <c r="AS100" s="394">
        <f t="shared" si="84"/>
        <v>2.0293762499999996E-2</v>
      </c>
      <c r="AT100" s="394">
        <f t="shared" si="84"/>
        <v>2.1024512630208332E-2</v>
      </c>
      <c r="AU100" s="394">
        <f t="shared" si="84"/>
        <v>4.2366761395833327E-2</v>
      </c>
      <c r="AV100" s="394">
        <f t="shared" si="84"/>
        <v>5.1770584999999994E-2</v>
      </c>
      <c r="AW100" s="394">
        <f t="shared" si="84"/>
        <v>5.0713019220833329E-2</v>
      </c>
      <c r="AX100" s="394">
        <f t="shared" si="84"/>
        <v>0.16146575841964278</v>
      </c>
      <c r="AY100" s="394">
        <f t="shared" si="61"/>
        <v>6.9120726999999993E-2</v>
      </c>
      <c r="AZ100" s="394">
        <f t="shared" si="61"/>
        <v>7.7306076249999967E-2</v>
      </c>
      <c r="BA100" s="394">
        <f t="shared" si="61"/>
        <v>0.12607639366666665</v>
      </c>
      <c r="BB100" s="394">
        <f t="shared" si="61"/>
        <v>0.36910444874956816</v>
      </c>
      <c r="BC100" s="394">
        <f t="shared" si="61"/>
        <v>0.13870119278571424</v>
      </c>
      <c r="BD100" s="394">
        <f t="shared" si="61"/>
        <v>0.60665440229130252</v>
      </c>
      <c r="BE100" s="394">
        <f t="shared" si="61"/>
        <v>2.3113117593749996E-2</v>
      </c>
      <c r="BF100" s="394">
        <f t="shared" si="83"/>
        <v>0</v>
      </c>
      <c r="BG100" s="394">
        <f t="shared" si="83"/>
        <v>6.3905997596153813E-2</v>
      </c>
      <c r="BH100" s="394">
        <f t="shared" si="83"/>
        <v>9.4915362676041642E-2</v>
      </c>
      <c r="BI100" s="394">
        <f t="shared" si="83"/>
        <v>0</v>
      </c>
      <c r="BJ100" s="394">
        <f t="shared" si="83"/>
        <v>0</v>
      </c>
      <c r="BK100" s="394">
        <f t="shared" si="83"/>
        <v>4.6815067291666658E-2</v>
      </c>
      <c r="BL100" s="394">
        <f t="shared" si="83"/>
        <v>4.2590009217599992E-2</v>
      </c>
      <c r="BM100" s="394">
        <f t="shared" si="83"/>
        <v>0.14752487499999997</v>
      </c>
      <c r="BN100" s="394">
        <f t="shared" si="83"/>
        <v>0.31482112499999998</v>
      </c>
      <c r="BO100" s="394">
        <f t="shared" si="83"/>
        <v>0.10589852624999997</v>
      </c>
      <c r="BP100" s="394">
        <f t="shared" si="83"/>
        <v>0.12554221111979164</v>
      </c>
      <c r="BQ100" s="394">
        <f t="shared" si="83"/>
        <v>0.14088482291666665</v>
      </c>
      <c r="BR100" s="394">
        <f t="shared" si="83"/>
        <v>0.11962928232062497</v>
      </c>
      <c r="BS100" s="394">
        <f t="shared" si="62"/>
        <v>1.2937499999999999E-2</v>
      </c>
      <c r="BT100" s="394">
        <f t="shared" si="62"/>
        <v>7.0977999999999996E-3</v>
      </c>
      <c r="BU100" s="394">
        <f t="shared" si="62"/>
        <v>3.7260000000000001E-3</v>
      </c>
      <c r="BV100" s="394">
        <f t="shared" si="62"/>
        <v>0.11546257969645436</v>
      </c>
      <c r="BW100" s="394">
        <f t="shared" si="62"/>
        <v>5.0904063216335407E-2</v>
      </c>
      <c r="BX100" s="394">
        <f t="shared" si="62"/>
        <v>1.7861232808330268E-2</v>
      </c>
      <c r="BY100" s="394">
        <f t="shared" si="62"/>
        <v>6.6853413834725844E-2</v>
      </c>
      <c r="BZ100" s="394">
        <f t="shared" si="62"/>
        <v>1.9626493576421676E-2</v>
      </c>
      <c r="CA100" s="395">
        <f t="shared" si="65"/>
        <v>5.6741848999571323</v>
      </c>
      <c r="CB100" s="396">
        <f t="shared" si="80"/>
        <v>0.26449999999999996</v>
      </c>
      <c r="CC100" s="396">
        <f t="shared" si="66"/>
        <v>0.5674184899957132</v>
      </c>
      <c r="CD100" s="396">
        <f t="shared" si="67"/>
        <v>0.22083333333333335</v>
      </c>
      <c r="CE100" s="397">
        <f t="shared" si="68"/>
        <v>4.8859330766280857</v>
      </c>
      <c r="CF100" s="396">
        <f>'Other Income'!$B$26/12</f>
        <v>1.4646329322211127</v>
      </c>
      <c r="CG100" s="398">
        <f t="shared" si="69"/>
        <v>6.6150660088491984</v>
      </c>
      <c r="CH100" s="395">
        <f t="shared" si="70"/>
        <v>5.403477116824865</v>
      </c>
      <c r="CI100" s="396">
        <f t="shared" si="71"/>
        <v>0.26449999999999996</v>
      </c>
      <c r="CJ100" s="396">
        <f t="shared" si="72"/>
        <v>0.54034771168248652</v>
      </c>
      <c r="CK100" s="396">
        <f t="shared" si="73"/>
        <v>0.22083333333333335</v>
      </c>
      <c r="CL100" s="397">
        <f t="shared" si="74"/>
        <v>4.6422960718090449</v>
      </c>
      <c r="CM100" s="399">
        <f t="shared" si="75"/>
        <v>6.3714290040301576</v>
      </c>
    </row>
    <row r="101" spans="2:91" s="159" customFormat="1" x14ac:dyDescent="0.25">
      <c r="B101" s="257">
        <f t="shared" si="76"/>
        <v>81</v>
      </c>
      <c r="C101" s="255">
        <f t="shared" si="77"/>
        <v>47756</v>
      </c>
      <c r="D101" s="214">
        <f t="shared" si="78"/>
        <v>0.52514962412666888</v>
      </c>
      <c r="E101" s="214">
        <f t="shared" si="78"/>
        <v>0.21808207350708328</v>
      </c>
      <c r="F101" s="214">
        <f t="shared" si="78"/>
        <v>0.18517078969999998</v>
      </c>
      <c r="G101" s="214">
        <f t="shared" si="78"/>
        <v>1.1979000000000004E-2</v>
      </c>
      <c r="H101" s="394">
        <f t="shared" si="64"/>
        <v>2.5054514531249992E-2</v>
      </c>
      <c r="I101" s="394">
        <f t="shared" si="64"/>
        <v>4.2903123312499993E-2</v>
      </c>
      <c r="J101" s="394">
        <f t="shared" si="64"/>
        <v>5.7935418749999988E-2</v>
      </c>
      <c r="K101" s="394">
        <f t="shared" si="64"/>
        <v>5.9972068749999996E-2</v>
      </c>
      <c r="L101" s="394">
        <f t="shared" si="82"/>
        <v>3.2855082406249986E-2</v>
      </c>
      <c r="M101" s="394">
        <f t="shared" si="82"/>
        <v>3.8687257812499987E-2</v>
      </c>
      <c r="N101" s="394">
        <f t="shared" si="82"/>
        <v>3.279386981100936E-2</v>
      </c>
      <c r="O101" s="394">
        <f t="shared" si="82"/>
        <v>3.0434031249999997E-2</v>
      </c>
      <c r="P101" s="394">
        <f t="shared" si="82"/>
        <v>2.2711733333333331E-2</v>
      </c>
      <c r="Q101" s="394">
        <f t="shared" si="81"/>
        <v>0</v>
      </c>
      <c r="R101" s="394">
        <f t="shared" si="81"/>
        <v>6.1737588616666644E-2</v>
      </c>
      <c r="S101" s="394">
        <f t="shared" si="81"/>
        <v>8.7389477499999993E-2</v>
      </c>
      <c r="T101" s="394">
        <f t="shared" si="81"/>
        <v>0</v>
      </c>
      <c r="U101" s="394">
        <f t="shared" si="81"/>
        <v>0</v>
      </c>
      <c r="V101" s="394">
        <f t="shared" si="81"/>
        <v>2.2072458874999996E-2</v>
      </c>
      <c r="W101" s="394">
        <f t="shared" si="81"/>
        <v>2.1454476666666663E-2</v>
      </c>
      <c r="X101" s="394">
        <f t="shared" si="81"/>
        <v>2.3630531942708331E-2</v>
      </c>
      <c r="Y101" s="394">
        <f t="shared" si="81"/>
        <v>1.4406433333333335E-2</v>
      </c>
      <c r="Z101" s="394">
        <f t="shared" si="81"/>
        <v>3.4456690520833333E-2</v>
      </c>
      <c r="AA101" s="394">
        <f t="shared" si="79"/>
        <v>2.9756249999999995E-2</v>
      </c>
      <c r="AB101" s="394">
        <f t="shared" si="79"/>
        <v>2.8530292499999995E-2</v>
      </c>
      <c r="AC101" s="394">
        <f t="shared" si="79"/>
        <v>1.9781260687499996E-2</v>
      </c>
      <c r="AD101" s="394">
        <f t="shared" si="79"/>
        <v>1.09997284375E-2</v>
      </c>
      <c r="AE101" s="394">
        <f t="shared" si="79"/>
        <v>0</v>
      </c>
      <c r="AF101" s="394">
        <f t="shared" si="79"/>
        <v>0.18085413917491208</v>
      </c>
      <c r="AG101" s="394">
        <f t="shared" si="79"/>
        <v>0.237575214565</v>
      </c>
      <c r="AH101" s="394">
        <f t="shared" si="79"/>
        <v>0</v>
      </c>
      <c r="AI101" s="394">
        <f t="shared" si="79"/>
        <v>7.3829999999999998E-3</v>
      </c>
      <c r="AJ101" s="394">
        <f t="shared" si="79"/>
        <v>2.35934E-2</v>
      </c>
      <c r="AK101" s="394">
        <f t="shared" si="79"/>
        <v>0</v>
      </c>
      <c r="AL101" s="394">
        <f t="shared" si="79"/>
        <v>2.1649655624999993E-2</v>
      </c>
      <c r="AM101" s="394">
        <f t="shared" si="84"/>
        <v>2.2912312499999993E-2</v>
      </c>
      <c r="AN101" s="394">
        <f t="shared" si="84"/>
        <v>4.7421543749999996E-2</v>
      </c>
      <c r="AO101" s="394">
        <f t="shared" si="84"/>
        <v>3.9617673372083329E-2</v>
      </c>
      <c r="AP101" s="394">
        <f t="shared" si="84"/>
        <v>0.15973674081249997</v>
      </c>
      <c r="AQ101" s="394">
        <f t="shared" si="84"/>
        <v>0</v>
      </c>
      <c r="AR101" s="394">
        <f t="shared" si="84"/>
        <v>4.0790323762499997E-2</v>
      </c>
      <c r="AS101" s="394">
        <f t="shared" si="84"/>
        <v>2.0293762499999996E-2</v>
      </c>
      <c r="AT101" s="394">
        <f t="shared" si="84"/>
        <v>2.1024512630208332E-2</v>
      </c>
      <c r="AU101" s="394">
        <f t="shared" si="84"/>
        <v>4.2366761395833327E-2</v>
      </c>
      <c r="AV101" s="394">
        <f t="shared" si="84"/>
        <v>5.1770584999999994E-2</v>
      </c>
      <c r="AW101" s="394">
        <f t="shared" si="84"/>
        <v>5.0713019220833329E-2</v>
      </c>
      <c r="AX101" s="394">
        <f t="shared" si="84"/>
        <v>0.16146575841964278</v>
      </c>
      <c r="AY101" s="394">
        <f t="shared" si="61"/>
        <v>6.9120726999999993E-2</v>
      </c>
      <c r="AZ101" s="394">
        <f t="shared" si="61"/>
        <v>7.7306076249999967E-2</v>
      </c>
      <c r="BA101" s="394">
        <f t="shared" si="61"/>
        <v>0.12607639366666665</v>
      </c>
      <c r="BB101" s="394">
        <f t="shared" si="61"/>
        <v>0.36910444874956816</v>
      </c>
      <c r="BC101" s="394">
        <f t="shared" si="61"/>
        <v>0.13870119278571424</v>
      </c>
      <c r="BD101" s="394">
        <f t="shared" si="61"/>
        <v>0.60665440229130252</v>
      </c>
      <c r="BE101" s="394">
        <f t="shared" si="61"/>
        <v>2.3113117593749996E-2</v>
      </c>
      <c r="BF101" s="394">
        <f t="shared" si="83"/>
        <v>0</v>
      </c>
      <c r="BG101" s="394">
        <f t="shared" si="83"/>
        <v>6.3905997596153813E-2</v>
      </c>
      <c r="BH101" s="394">
        <f t="shared" si="83"/>
        <v>9.4915362676041642E-2</v>
      </c>
      <c r="BI101" s="394">
        <f t="shared" si="83"/>
        <v>0</v>
      </c>
      <c r="BJ101" s="394">
        <f t="shared" si="83"/>
        <v>0</v>
      </c>
      <c r="BK101" s="394">
        <f t="shared" si="83"/>
        <v>4.6815067291666658E-2</v>
      </c>
      <c r="BL101" s="394">
        <f t="shared" si="83"/>
        <v>4.2590009217599992E-2</v>
      </c>
      <c r="BM101" s="394">
        <f t="shared" si="83"/>
        <v>0.14752487499999997</v>
      </c>
      <c r="BN101" s="394">
        <f t="shared" si="83"/>
        <v>0.31482112499999998</v>
      </c>
      <c r="BO101" s="394">
        <f t="shared" si="83"/>
        <v>0.10589852624999997</v>
      </c>
      <c r="BP101" s="394">
        <f t="shared" si="83"/>
        <v>0.12554221111979164</v>
      </c>
      <c r="BQ101" s="394">
        <f t="shared" si="83"/>
        <v>0.14088482291666665</v>
      </c>
      <c r="BR101" s="394">
        <f t="shared" ref="BR101:BZ133" si="85">IF(AND(MONTH($C101)-MONTH(BR$5)=0,MOD((YEAR(BR$5)-YEAR($C101)),3)=0),BR100*(1+BR$15),BR100)</f>
        <v>0.11962928232062497</v>
      </c>
      <c r="BS101" s="394">
        <f t="shared" si="85"/>
        <v>1.2937499999999999E-2</v>
      </c>
      <c r="BT101" s="394">
        <f t="shared" si="85"/>
        <v>7.0977999999999996E-3</v>
      </c>
      <c r="BU101" s="394">
        <f t="shared" si="85"/>
        <v>3.7260000000000001E-3</v>
      </c>
      <c r="BV101" s="394">
        <f t="shared" si="85"/>
        <v>0.11546257969645436</v>
      </c>
      <c r="BW101" s="394">
        <f t="shared" si="85"/>
        <v>5.0904063216335407E-2</v>
      </c>
      <c r="BX101" s="394">
        <f t="shared" si="85"/>
        <v>1.7861232808330268E-2</v>
      </c>
      <c r="BY101" s="394">
        <f t="shared" si="85"/>
        <v>6.6853413834725844E-2</v>
      </c>
      <c r="BZ101" s="394">
        <f t="shared" si="85"/>
        <v>1.9626493576421676E-2</v>
      </c>
      <c r="CA101" s="395">
        <f t="shared" si="65"/>
        <v>5.6741848999571323</v>
      </c>
      <c r="CB101" s="396">
        <f t="shared" si="80"/>
        <v>0.26449999999999996</v>
      </c>
      <c r="CC101" s="396">
        <f t="shared" si="66"/>
        <v>0.5674184899957132</v>
      </c>
      <c r="CD101" s="396">
        <f t="shared" si="67"/>
        <v>0.22083333333333335</v>
      </c>
      <c r="CE101" s="397">
        <f t="shared" si="68"/>
        <v>4.8859330766280857</v>
      </c>
      <c r="CF101" s="396">
        <f>'Other Income'!$B$26/12</f>
        <v>1.4646329322211127</v>
      </c>
      <c r="CG101" s="398">
        <f t="shared" si="69"/>
        <v>6.6150660088491984</v>
      </c>
      <c r="CH101" s="395">
        <f t="shared" si="70"/>
        <v>5.403477116824865</v>
      </c>
      <c r="CI101" s="396">
        <f t="shared" si="71"/>
        <v>0.26449999999999996</v>
      </c>
      <c r="CJ101" s="396">
        <f t="shared" si="72"/>
        <v>0.54034771168248652</v>
      </c>
      <c r="CK101" s="396">
        <f t="shared" si="73"/>
        <v>0.22083333333333335</v>
      </c>
      <c r="CL101" s="397">
        <f t="shared" si="74"/>
        <v>4.6422960718090449</v>
      </c>
      <c r="CM101" s="399">
        <f t="shared" si="75"/>
        <v>6.3714290040301576</v>
      </c>
    </row>
    <row r="102" spans="2:91" s="159" customFormat="1" x14ac:dyDescent="0.25">
      <c r="B102" s="257">
        <f t="shared" si="76"/>
        <v>82</v>
      </c>
      <c r="C102" s="255">
        <f t="shared" si="77"/>
        <v>47787</v>
      </c>
      <c r="D102" s="214">
        <f t="shared" si="78"/>
        <v>0.52514962412666888</v>
      </c>
      <c r="E102" s="214">
        <f t="shared" si="78"/>
        <v>0.21808207350708328</v>
      </c>
      <c r="F102" s="214">
        <f t="shared" si="78"/>
        <v>0.18517078969999998</v>
      </c>
      <c r="G102" s="214">
        <f t="shared" si="78"/>
        <v>1.1979000000000004E-2</v>
      </c>
      <c r="H102" s="394">
        <f t="shared" si="64"/>
        <v>2.5054514531249992E-2</v>
      </c>
      <c r="I102" s="394">
        <f t="shared" si="64"/>
        <v>4.2903123312499993E-2</v>
      </c>
      <c r="J102" s="394">
        <f t="shared" si="64"/>
        <v>5.7935418749999988E-2</v>
      </c>
      <c r="K102" s="394">
        <f t="shared" si="64"/>
        <v>5.9972068749999996E-2</v>
      </c>
      <c r="L102" s="394">
        <f t="shared" si="82"/>
        <v>3.2855082406249986E-2</v>
      </c>
      <c r="M102" s="394">
        <f t="shared" si="82"/>
        <v>3.8687257812499987E-2</v>
      </c>
      <c r="N102" s="394">
        <f t="shared" si="82"/>
        <v>3.279386981100936E-2</v>
      </c>
      <c r="O102" s="394">
        <f t="shared" si="82"/>
        <v>3.0434031249999997E-2</v>
      </c>
      <c r="P102" s="394">
        <f t="shared" si="82"/>
        <v>2.2711733333333331E-2</v>
      </c>
      <c r="Q102" s="394">
        <f t="shared" si="81"/>
        <v>0</v>
      </c>
      <c r="R102" s="394">
        <f t="shared" si="81"/>
        <v>6.1737588616666644E-2</v>
      </c>
      <c r="S102" s="394">
        <f t="shared" si="81"/>
        <v>8.7389477499999993E-2</v>
      </c>
      <c r="T102" s="394">
        <f t="shared" si="81"/>
        <v>0</v>
      </c>
      <c r="U102" s="394">
        <f t="shared" si="81"/>
        <v>0</v>
      </c>
      <c r="V102" s="394">
        <f t="shared" si="81"/>
        <v>2.2072458874999996E-2</v>
      </c>
      <c r="W102" s="394">
        <f t="shared" si="81"/>
        <v>2.1454476666666663E-2</v>
      </c>
      <c r="X102" s="394">
        <f t="shared" si="81"/>
        <v>2.3630531942708331E-2</v>
      </c>
      <c r="Y102" s="394">
        <f t="shared" si="81"/>
        <v>1.4406433333333335E-2</v>
      </c>
      <c r="Z102" s="394">
        <f t="shared" si="81"/>
        <v>3.4456690520833333E-2</v>
      </c>
      <c r="AA102" s="394">
        <f t="shared" si="79"/>
        <v>2.9756249999999995E-2</v>
      </c>
      <c r="AB102" s="394">
        <f t="shared" si="79"/>
        <v>2.8530292499999995E-2</v>
      </c>
      <c r="AC102" s="394">
        <f t="shared" si="79"/>
        <v>1.9781260687499996E-2</v>
      </c>
      <c r="AD102" s="394">
        <f t="shared" si="79"/>
        <v>1.09997284375E-2</v>
      </c>
      <c r="AE102" s="394">
        <f t="shared" si="79"/>
        <v>0</v>
      </c>
      <c r="AF102" s="394">
        <f t="shared" si="79"/>
        <v>0.18085413917491208</v>
      </c>
      <c r="AG102" s="394">
        <f t="shared" si="79"/>
        <v>0.237575214565</v>
      </c>
      <c r="AH102" s="394">
        <f t="shared" si="79"/>
        <v>0</v>
      </c>
      <c r="AI102" s="394">
        <f t="shared" si="79"/>
        <v>7.3829999999999998E-3</v>
      </c>
      <c r="AJ102" s="394">
        <f t="shared" si="79"/>
        <v>2.35934E-2</v>
      </c>
      <c r="AK102" s="394">
        <f t="shared" si="79"/>
        <v>0</v>
      </c>
      <c r="AL102" s="394">
        <f t="shared" si="79"/>
        <v>2.1649655624999993E-2</v>
      </c>
      <c r="AM102" s="394">
        <f t="shared" si="84"/>
        <v>2.2912312499999993E-2</v>
      </c>
      <c r="AN102" s="394">
        <f t="shared" si="84"/>
        <v>4.7421543749999996E-2</v>
      </c>
      <c r="AO102" s="394">
        <f t="shared" si="84"/>
        <v>3.9617673372083329E-2</v>
      </c>
      <c r="AP102" s="394">
        <f t="shared" si="84"/>
        <v>0.15973674081249997</v>
      </c>
      <c r="AQ102" s="394">
        <f t="shared" si="84"/>
        <v>0</v>
      </c>
      <c r="AR102" s="394">
        <f t="shared" si="84"/>
        <v>4.0790323762499997E-2</v>
      </c>
      <c r="AS102" s="394">
        <f t="shared" si="84"/>
        <v>2.0293762499999996E-2</v>
      </c>
      <c r="AT102" s="394">
        <f t="shared" si="84"/>
        <v>2.1024512630208332E-2</v>
      </c>
      <c r="AU102" s="394">
        <f t="shared" si="84"/>
        <v>4.2366761395833327E-2</v>
      </c>
      <c r="AV102" s="394">
        <f t="shared" si="84"/>
        <v>5.1770584999999994E-2</v>
      </c>
      <c r="AW102" s="394">
        <f t="shared" si="84"/>
        <v>5.0713019220833329E-2</v>
      </c>
      <c r="AX102" s="394">
        <f t="shared" si="84"/>
        <v>0.16146575841964278</v>
      </c>
      <c r="AY102" s="394">
        <f t="shared" si="61"/>
        <v>6.9120726999999993E-2</v>
      </c>
      <c r="AZ102" s="394">
        <f t="shared" si="61"/>
        <v>7.7306076249999967E-2</v>
      </c>
      <c r="BA102" s="394">
        <f t="shared" si="61"/>
        <v>0.12607639366666665</v>
      </c>
      <c r="BB102" s="394">
        <f t="shared" si="61"/>
        <v>0.36910444874956816</v>
      </c>
      <c r="BC102" s="394">
        <f t="shared" si="61"/>
        <v>0.13870119278571424</v>
      </c>
      <c r="BD102" s="394">
        <f t="shared" si="61"/>
        <v>0.60665440229130252</v>
      </c>
      <c r="BE102" s="394">
        <f t="shared" si="61"/>
        <v>2.3113117593749996E-2</v>
      </c>
      <c r="BF102" s="394">
        <f t="shared" si="83"/>
        <v>0</v>
      </c>
      <c r="BG102" s="394">
        <f t="shared" si="83"/>
        <v>6.3905997596153813E-2</v>
      </c>
      <c r="BH102" s="394">
        <f t="shared" si="83"/>
        <v>9.4915362676041642E-2</v>
      </c>
      <c r="BI102" s="394">
        <f t="shared" si="83"/>
        <v>0</v>
      </c>
      <c r="BJ102" s="394">
        <f t="shared" si="83"/>
        <v>0</v>
      </c>
      <c r="BK102" s="394">
        <f t="shared" si="83"/>
        <v>4.6815067291666658E-2</v>
      </c>
      <c r="BL102" s="394">
        <f t="shared" si="83"/>
        <v>4.2590009217599992E-2</v>
      </c>
      <c r="BM102" s="394">
        <f t="shared" si="83"/>
        <v>0.14752487499999997</v>
      </c>
      <c r="BN102" s="394">
        <f t="shared" si="83"/>
        <v>0.31482112499999998</v>
      </c>
      <c r="BO102" s="394">
        <f t="shared" si="83"/>
        <v>0.10589852624999997</v>
      </c>
      <c r="BP102" s="394">
        <f t="shared" si="83"/>
        <v>0.12554221111979164</v>
      </c>
      <c r="BQ102" s="394">
        <f t="shared" si="83"/>
        <v>0.14088482291666665</v>
      </c>
      <c r="BR102" s="394">
        <f t="shared" si="85"/>
        <v>0.11962928232062497</v>
      </c>
      <c r="BS102" s="394">
        <f t="shared" si="85"/>
        <v>1.2937499999999999E-2</v>
      </c>
      <c r="BT102" s="394">
        <f t="shared" si="85"/>
        <v>7.0977999999999996E-3</v>
      </c>
      <c r="BU102" s="394">
        <f t="shared" si="85"/>
        <v>3.7260000000000001E-3</v>
      </c>
      <c r="BV102" s="394">
        <f t="shared" si="85"/>
        <v>0.11546257969645436</v>
      </c>
      <c r="BW102" s="394">
        <f t="shared" si="85"/>
        <v>5.0904063216335407E-2</v>
      </c>
      <c r="BX102" s="394">
        <f t="shared" si="85"/>
        <v>1.7861232808330268E-2</v>
      </c>
      <c r="BY102" s="394">
        <f t="shared" si="85"/>
        <v>6.6853413834725844E-2</v>
      </c>
      <c r="BZ102" s="394">
        <f t="shared" si="85"/>
        <v>1.9626493576421676E-2</v>
      </c>
      <c r="CA102" s="395">
        <f t="shared" si="65"/>
        <v>5.6741848999571323</v>
      </c>
      <c r="CB102" s="396">
        <f t="shared" si="80"/>
        <v>0.26449999999999996</v>
      </c>
      <c r="CC102" s="396">
        <f t="shared" si="66"/>
        <v>0.5674184899957132</v>
      </c>
      <c r="CD102" s="396">
        <f t="shared" si="67"/>
        <v>0.22083333333333335</v>
      </c>
      <c r="CE102" s="397">
        <f t="shared" si="68"/>
        <v>4.8859330766280857</v>
      </c>
      <c r="CF102" s="396">
        <f>'Other Income'!$B$26/12</f>
        <v>1.4646329322211127</v>
      </c>
      <c r="CG102" s="398">
        <f t="shared" si="69"/>
        <v>6.6150660088491984</v>
      </c>
      <c r="CH102" s="395">
        <f t="shared" si="70"/>
        <v>5.403477116824865</v>
      </c>
      <c r="CI102" s="396">
        <f t="shared" si="71"/>
        <v>0.26449999999999996</v>
      </c>
      <c r="CJ102" s="396">
        <f t="shared" si="72"/>
        <v>0.54034771168248652</v>
      </c>
      <c r="CK102" s="396">
        <f t="shared" si="73"/>
        <v>0.22083333333333335</v>
      </c>
      <c r="CL102" s="397">
        <f t="shared" si="74"/>
        <v>4.6422960718090449</v>
      </c>
      <c r="CM102" s="399">
        <f t="shared" si="75"/>
        <v>6.3714290040301576</v>
      </c>
    </row>
    <row r="103" spans="2:91" s="159" customFormat="1" x14ac:dyDescent="0.25">
      <c r="B103" s="257">
        <f t="shared" si="76"/>
        <v>83</v>
      </c>
      <c r="C103" s="255">
        <f t="shared" si="77"/>
        <v>47817</v>
      </c>
      <c r="D103" s="214">
        <f t="shared" si="78"/>
        <v>0.52514962412666888</v>
      </c>
      <c r="E103" s="214">
        <f t="shared" si="78"/>
        <v>0.21808207350708328</v>
      </c>
      <c r="F103" s="214">
        <f t="shared" si="78"/>
        <v>0.18517078969999998</v>
      </c>
      <c r="G103" s="214">
        <f t="shared" si="78"/>
        <v>1.1979000000000004E-2</v>
      </c>
      <c r="H103" s="394">
        <f t="shared" si="64"/>
        <v>2.5054514531249992E-2</v>
      </c>
      <c r="I103" s="394">
        <f t="shared" si="64"/>
        <v>4.2903123312499993E-2</v>
      </c>
      <c r="J103" s="394">
        <f t="shared" si="64"/>
        <v>5.7935418749999988E-2</v>
      </c>
      <c r="K103" s="394">
        <f t="shared" si="64"/>
        <v>5.9972068749999996E-2</v>
      </c>
      <c r="L103" s="394">
        <f t="shared" si="82"/>
        <v>3.2855082406249986E-2</v>
      </c>
      <c r="M103" s="394">
        <f t="shared" si="82"/>
        <v>3.8687257812499987E-2</v>
      </c>
      <c r="N103" s="394">
        <f t="shared" si="82"/>
        <v>3.279386981100936E-2</v>
      </c>
      <c r="O103" s="394">
        <f t="shared" si="82"/>
        <v>3.0434031249999997E-2</v>
      </c>
      <c r="P103" s="394">
        <f t="shared" si="82"/>
        <v>2.2711733333333331E-2</v>
      </c>
      <c r="Q103" s="394">
        <f t="shared" si="81"/>
        <v>0</v>
      </c>
      <c r="R103" s="394">
        <f t="shared" si="81"/>
        <v>6.1737588616666644E-2</v>
      </c>
      <c r="S103" s="394">
        <f t="shared" si="81"/>
        <v>8.7389477499999993E-2</v>
      </c>
      <c r="T103" s="394">
        <f t="shared" si="81"/>
        <v>0</v>
      </c>
      <c r="U103" s="394">
        <f t="shared" si="81"/>
        <v>0</v>
      </c>
      <c r="V103" s="394">
        <f t="shared" si="81"/>
        <v>2.2072458874999996E-2</v>
      </c>
      <c r="W103" s="394">
        <f t="shared" si="81"/>
        <v>2.1454476666666663E-2</v>
      </c>
      <c r="X103" s="394">
        <f t="shared" si="81"/>
        <v>2.3630531942708331E-2</v>
      </c>
      <c r="Y103" s="394">
        <f t="shared" si="81"/>
        <v>1.4406433333333335E-2</v>
      </c>
      <c r="Z103" s="394">
        <f t="shared" si="81"/>
        <v>3.4456690520833333E-2</v>
      </c>
      <c r="AA103" s="394">
        <f t="shared" si="79"/>
        <v>2.9756249999999995E-2</v>
      </c>
      <c r="AB103" s="394">
        <f t="shared" si="79"/>
        <v>2.8530292499999995E-2</v>
      </c>
      <c r="AC103" s="394">
        <f t="shared" si="79"/>
        <v>1.9781260687499996E-2</v>
      </c>
      <c r="AD103" s="394">
        <f t="shared" si="79"/>
        <v>1.09997284375E-2</v>
      </c>
      <c r="AE103" s="394">
        <f t="shared" si="79"/>
        <v>0</v>
      </c>
      <c r="AF103" s="394">
        <f t="shared" si="79"/>
        <v>0.18085413917491208</v>
      </c>
      <c r="AG103" s="394">
        <f t="shared" si="79"/>
        <v>0.237575214565</v>
      </c>
      <c r="AH103" s="394">
        <f t="shared" si="79"/>
        <v>0</v>
      </c>
      <c r="AI103" s="394">
        <f t="shared" si="79"/>
        <v>7.3829999999999998E-3</v>
      </c>
      <c r="AJ103" s="394">
        <f t="shared" si="79"/>
        <v>2.35934E-2</v>
      </c>
      <c r="AK103" s="394">
        <f t="shared" si="79"/>
        <v>0</v>
      </c>
      <c r="AL103" s="394">
        <f t="shared" si="79"/>
        <v>2.1649655624999993E-2</v>
      </c>
      <c r="AM103" s="394">
        <f t="shared" si="84"/>
        <v>2.2912312499999993E-2</v>
      </c>
      <c r="AN103" s="394">
        <f t="shared" si="84"/>
        <v>4.7421543749999996E-2</v>
      </c>
      <c r="AO103" s="394">
        <f t="shared" si="84"/>
        <v>3.9617673372083329E-2</v>
      </c>
      <c r="AP103" s="394">
        <f t="shared" si="84"/>
        <v>0.15973674081249997</v>
      </c>
      <c r="AQ103" s="394">
        <f t="shared" si="84"/>
        <v>0</v>
      </c>
      <c r="AR103" s="394">
        <f t="shared" si="84"/>
        <v>4.0790323762499997E-2</v>
      </c>
      <c r="AS103" s="394">
        <f t="shared" si="84"/>
        <v>2.0293762499999996E-2</v>
      </c>
      <c r="AT103" s="394">
        <f t="shared" si="84"/>
        <v>2.1024512630208332E-2</v>
      </c>
      <c r="AU103" s="394">
        <f t="shared" si="84"/>
        <v>4.2366761395833327E-2</v>
      </c>
      <c r="AV103" s="394">
        <f t="shared" si="84"/>
        <v>5.1770584999999994E-2</v>
      </c>
      <c r="AW103" s="394">
        <f t="shared" si="84"/>
        <v>5.0713019220833329E-2</v>
      </c>
      <c r="AX103" s="394">
        <f t="shared" ref="AX103:BF136" si="86">IF(AND(MONTH($C103)-MONTH(AX$5)=0,MOD((YEAR(AX$5)-YEAR($C103)),3)=0),AX102*(1+AX$15),AX102)</f>
        <v>0.16146575841964278</v>
      </c>
      <c r="AY103" s="394">
        <f t="shared" si="86"/>
        <v>6.9120726999999993E-2</v>
      </c>
      <c r="AZ103" s="394">
        <f t="shared" si="86"/>
        <v>7.7306076249999967E-2</v>
      </c>
      <c r="BA103" s="394">
        <f t="shared" si="86"/>
        <v>0.12607639366666665</v>
      </c>
      <c r="BB103" s="394">
        <f t="shared" si="86"/>
        <v>0.36910444874956816</v>
      </c>
      <c r="BC103" s="394">
        <f t="shared" si="86"/>
        <v>0.13870119278571424</v>
      </c>
      <c r="BD103" s="394">
        <f t="shared" si="86"/>
        <v>0.60665440229130252</v>
      </c>
      <c r="BE103" s="394">
        <f t="shared" si="86"/>
        <v>2.3113117593749996E-2</v>
      </c>
      <c r="BF103" s="394">
        <f t="shared" si="86"/>
        <v>0</v>
      </c>
      <c r="BG103" s="394">
        <f t="shared" si="83"/>
        <v>6.3905997596153813E-2</v>
      </c>
      <c r="BH103" s="394">
        <f t="shared" si="83"/>
        <v>9.4915362676041642E-2</v>
      </c>
      <c r="BI103" s="394">
        <f t="shared" si="83"/>
        <v>0</v>
      </c>
      <c r="BJ103" s="394">
        <f t="shared" si="83"/>
        <v>0</v>
      </c>
      <c r="BK103" s="394">
        <f t="shared" si="83"/>
        <v>4.6815067291666658E-2</v>
      </c>
      <c r="BL103" s="394">
        <f t="shared" si="83"/>
        <v>4.2590009217599992E-2</v>
      </c>
      <c r="BM103" s="394">
        <f t="shared" si="83"/>
        <v>0.14752487499999997</v>
      </c>
      <c r="BN103" s="394">
        <f t="shared" si="83"/>
        <v>0.31482112499999998</v>
      </c>
      <c r="BO103" s="394">
        <f t="shared" si="83"/>
        <v>0.10589852624999997</v>
      </c>
      <c r="BP103" s="394">
        <f t="shared" si="83"/>
        <v>0.12554221111979164</v>
      </c>
      <c r="BQ103" s="394">
        <f t="shared" si="83"/>
        <v>0.14088482291666665</v>
      </c>
      <c r="BR103" s="394">
        <f t="shared" si="85"/>
        <v>0.11962928232062497</v>
      </c>
      <c r="BS103" s="394">
        <f t="shared" si="85"/>
        <v>1.2937499999999999E-2</v>
      </c>
      <c r="BT103" s="394">
        <f t="shared" si="85"/>
        <v>7.0977999999999996E-3</v>
      </c>
      <c r="BU103" s="394">
        <f t="shared" si="85"/>
        <v>3.7260000000000001E-3</v>
      </c>
      <c r="BV103" s="394">
        <f t="shared" si="85"/>
        <v>0.11546257969645436</v>
      </c>
      <c r="BW103" s="394">
        <f t="shared" si="85"/>
        <v>5.0904063216335407E-2</v>
      </c>
      <c r="BX103" s="394">
        <f t="shared" si="85"/>
        <v>1.7861232808330268E-2</v>
      </c>
      <c r="BY103" s="394">
        <f t="shared" si="85"/>
        <v>6.6853413834725844E-2</v>
      </c>
      <c r="BZ103" s="394">
        <f t="shared" si="85"/>
        <v>1.9626493576421676E-2</v>
      </c>
      <c r="CA103" s="395">
        <f t="shared" si="65"/>
        <v>5.6741848999571323</v>
      </c>
      <c r="CB103" s="396">
        <f t="shared" si="80"/>
        <v>0.26449999999999996</v>
      </c>
      <c r="CC103" s="396">
        <f t="shared" si="66"/>
        <v>0.5674184899957132</v>
      </c>
      <c r="CD103" s="396">
        <f t="shared" si="67"/>
        <v>0.22083333333333335</v>
      </c>
      <c r="CE103" s="397">
        <f t="shared" si="68"/>
        <v>4.8859330766280857</v>
      </c>
      <c r="CF103" s="396">
        <f>'Other Income'!$B$26/12</f>
        <v>1.4646329322211127</v>
      </c>
      <c r="CG103" s="398">
        <f t="shared" si="69"/>
        <v>6.6150660088491984</v>
      </c>
      <c r="CH103" s="395">
        <f t="shared" si="70"/>
        <v>5.403477116824865</v>
      </c>
      <c r="CI103" s="396">
        <f t="shared" si="71"/>
        <v>0.26449999999999996</v>
      </c>
      <c r="CJ103" s="396">
        <f t="shared" si="72"/>
        <v>0.54034771168248652</v>
      </c>
      <c r="CK103" s="396">
        <f t="shared" si="73"/>
        <v>0.22083333333333335</v>
      </c>
      <c r="CL103" s="397">
        <f t="shared" si="74"/>
        <v>4.6422960718090449</v>
      </c>
      <c r="CM103" s="399">
        <f t="shared" si="75"/>
        <v>6.3714290040301576</v>
      </c>
    </row>
    <row r="104" spans="2:91" s="159" customFormat="1" x14ac:dyDescent="0.25">
      <c r="B104" s="257">
        <f t="shared" si="76"/>
        <v>84</v>
      </c>
      <c r="C104" s="255">
        <f t="shared" si="77"/>
        <v>47848</v>
      </c>
      <c r="D104" s="214">
        <f t="shared" si="78"/>
        <v>0.52514962412666888</v>
      </c>
      <c r="E104" s="214">
        <f t="shared" si="78"/>
        <v>0.21808207350708328</v>
      </c>
      <c r="F104" s="214">
        <f t="shared" si="78"/>
        <v>0.18517078969999998</v>
      </c>
      <c r="G104" s="214">
        <f t="shared" si="78"/>
        <v>1.1979000000000004E-2</v>
      </c>
      <c r="H104" s="394">
        <f t="shared" si="64"/>
        <v>2.5054514531249992E-2</v>
      </c>
      <c r="I104" s="394">
        <f t="shared" si="64"/>
        <v>4.2903123312499993E-2</v>
      </c>
      <c r="J104" s="394">
        <f t="shared" si="64"/>
        <v>5.7935418749999988E-2</v>
      </c>
      <c r="K104" s="394">
        <f t="shared" si="64"/>
        <v>5.9972068749999996E-2</v>
      </c>
      <c r="L104" s="394">
        <f t="shared" si="82"/>
        <v>3.2855082406249986E-2</v>
      </c>
      <c r="M104" s="394">
        <f t="shared" si="82"/>
        <v>3.8687257812499987E-2</v>
      </c>
      <c r="N104" s="394">
        <f t="shared" si="82"/>
        <v>3.279386981100936E-2</v>
      </c>
      <c r="O104" s="394">
        <f t="shared" si="82"/>
        <v>3.0434031249999997E-2</v>
      </c>
      <c r="P104" s="394">
        <f t="shared" si="82"/>
        <v>2.2711733333333331E-2</v>
      </c>
      <c r="Q104" s="394">
        <f t="shared" si="81"/>
        <v>0</v>
      </c>
      <c r="R104" s="394">
        <f t="shared" si="81"/>
        <v>6.1737588616666644E-2</v>
      </c>
      <c r="S104" s="394">
        <f t="shared" si="81"/>
        <v>8.7389477499999993E-2</v>
      </c>
      <c r="T104" s="394">
        <f t="shared" si="81"/>
        <v>0</v>
      </c>
      <c r="U104" s="394">
        <f t="shared" si="81"/>
        <v>0</v>
      </c>
      <c r="V104" s="394">
        <f t="shared" si="81"/>
        <v>2.2072458874999996E-2</v>
      </c>
      <c r="W104" s="394">
        <f t="shared" si="81"/>
        <v>2.1454476666666663E-2</v>
      </c>
      <c r="X104" s="394">
        <f t="shared" si="81"/>
        <v>2.3630531942708331E-2</v>
      </c>
      <c r="Y104" s="394">
        <f t="shared" si="81"/>
        <v>1.4406433333333335E-2</v>
      </c>
      <c r="Z104" s="394">
        <f t="shared" si="81"/>
        <v>3.4456690520833333E-2</v>
      </c>
      <c r="AA104" s="394">
        <f t="shared" si="79"/>
        <v>2.9756249999999995E-2</v>
      </c>
      <c r="AB104" s="394">
        <f t="shared" si="79"/>
        <v>2.8530292499999995E-2</v>
      </c>
      <c r="AC104" s="394">
        <f t="shared" si="79"/>
        <v>1.9781260687499996E-2</v>
      </c>
      <c r="AD104" s="394">
        <f t="shared" si="79"/>
        <v>1.09997284375E-2</v>
      </c>
      <c r="AE104" s="394">
        <f t="shared" si="79"/>
        <v>0</v>
      </c>
      <c r="AF104" s="394">
        <f t="shared" si="79"/>
        <v>0.18085413917491208</v>
      </c>
      <c r="AG104" s="394">
        <f t="shared" si="79"/>
        <v>0.237575214565</v>
      </c>
      <c r="AH104" s="394">
        <f t="shared" si="79"/>
        <v>0</v>
      </c>
      <c r="AI104" s="394">
        <f t="shared" si="79"/>
        <v>7.3829999999999998E-3</v>
      </c>
      <c r="AJ104" s="394">
        <f t="shared" si="79"/>
        <v>2.35934E-2</v>
      </c>
      <c r="AK104" s="394">
        <f t="shared" si="79"/>
        <v>0</v>
      </c>
      <c r="AL104" s="394">
        <f t="shared" si="79"/>
        <v>2.489710396874999E-2</v>
      </c>
      <c r="AM104" s="394">
        <f t="shared" si="84"/>
        <v>2.634915937499999E-2</v>
      </c>
      <c r="AN104" s="394">
        <f t="shared" si="84"/>
        <v>4.7421543749999996E-2</v>
      </c>
      <c r="AO104" s="394">
        <f t="shared" si="84"/>
        <v>3.9617673372083329E-2</v>
      </c>
      <c r="AP104" s="394">
        <f t="shared" si="84"/>
        <v>0.15973674081249997</v>
      </c>
      <c r="AQ104" s="394">
        <f t="shared" si="84"/>
        <v>0</v>
      </c>
      <c r="AR104" s="394">
        <f t="shared" si="84"/>
        <v>4.0790323762499997E-2</v>
      </c>
      <c r="AS104" s="394">
        <f t="shared" si="84"/>
        <v>2.0293762499999996E-2</v>
      </c>
      <c r="AT104" s="394">
        <f t="shared" si="84"/>
        <v>2.1024512630208332E-2</v>
      </c>
      <c r="AU104" s="394">
        <f t="shared" si="84"/>
        <v>4.2366761395833327E-2</v>
      </c>
      <c r="AV104" s="394">
        <f t="shared" si="84"/>
        <v>5.1770584999999994E-2</v>
      </c>
      <c r="AW104" s="394">
        <f t="shared" si="84"/>
        <v>5.0713019220833329E-2</v>
      </c>
      <c r="AX104" s="394">
        <f t="shared" si="86"/>
        <v>0.16146575841964278</v>
      </c>
      <c r="AY104" s="394">
        <f t="shared" si="86"/>
        <v>6.9120726999999993E-2</v>
      </c>
      <c r="AZ104" s="394">
        <f t="shared" si="86"/>
        <v>7.7306076249999967E-2</v>
      </c>
      <c r="BA104" s="394">
        <f t="shared" si="86"/>
        <v>0.12607639366666665</v>
      </c>
      <c r="BB104" s="394">
        <f t="shared" si="86"/>
        <v>0.36910444874956816</v>
      </c>
      <c r="BC104" s="394">
        <f t="shared" si="86"/>
        <v>0.13870119278571424</v>
      </c>
      <c r="BD104" s="394">
        <f t="shared" si="86"/>
        <v>0.60665440229130252</v>
      </c>
      <c r="BE104" s="394">
        <f t="shared" si="86"/>
        <v>2.3113117593749996E-2</v>
      </c>
      <c r="BF104" s="394">
        <f t="shared" si="86"/>
        <v>0</v>
      </c>
      <c r="BG104" s="394">
        <f t="shared" si="83"/>
        <v>6.3905997596153813E-2</v>
      </c>
      <c r="BH104" s="394">
        <f t="shared" si="83"/>
        <v>9.4915362676041642E-2</v>
      </c>
      <c r="BI104" s="394">
        <f t="shared" si="83"/>
        <v>0</v>
      </c>
      <c r="BJ104" s="394">
        <f t="shared" si="83"/>
        <v>0</v>
      </c>
      <c r="BK104" s="394">
        <f t="shared" si="83"/>
        <v>4.6815067291666658E-2</v>
      </c>
      <c r="BL104" s="394">
        <f t="shared" si="83"/>
        <v>4.2590009217599992E-2</v>
      </c>
      <c r="BM104" s="394">
        <f t="shared" si="83"/>
        <v>0.14752487499999997</v>
      </c>
      <c r="BN104" s="394">
        <f t="shared" si="83"/>
        <v>0.31482112499999998</v>
      </c>
      <c r="BO104" s="394">
        <f t="shared" si="83"/>
        <v>0.10589852624999997</v>
      </c>
      <c r="BP104" s="394">
        <f t="shared" si="83"/>
        <v>0.12554221111979164</v>
      </c>
      <c r="BQ104" s="394">
        <f t="shared" si="83"/>
        <v>0.14088482291666665</v>
      </c>
      <c r="BR104" s="394">
        <f t="shared" si="85"/>
        <v>0.11962928232062497</v>
      </c>
      <c r="BS104" s="394">
        <f t="shared" si="85"/>
        <v>1.2937499999999999E-2</v>
      </c>
      <c r="BT104" s="394">
        <f t="shared" si="85"/>
        <v>7.0977999999999996E-3</v>
      </c>
      <c r="BU104" s="394">
        <f t="shared" si="85"/>
        <v>3.7260000000000001E-3</v>
      </c>
      <c r="BV104" s="394">
        <f t="shared" si="85"/>
        <v>0.11546257969645436</v>
      </c>
      <c r="BW104" s="394">
        <f t="shared" si="85"/>
        <v>5.0904063216335407E-2</v>
      </c>
      <c r="BX104" s="394">
        <f t="shared" si="85"/>
        <v>1.7861232808330268E-2</v>
      </c>
      <c r="BY104" s="394">
        <f t="shared" si="85"/>
        <v>6.6853413834725844E-2</v>
      </c>
      <c r="BZ104" s="394">
        <f t="shared" si="85"/>
        <v>1.9626493576421676E-2</v>
      </c>
      <c r="CA104" s="395">
        <f t="shared" si="65"/>
        <v>5.6808691951758821</v>
      </c>
      <c r="CB104" s="396">
        <f t="shared" si="80"/>
        <v>0.26449999999999996</v>
      </c>
      <c r="CC104" s="396">
        <f t="shared" si="66"/>
        <v>0.56808691951758827</v>
      </c>
      <c r="CD104" s="396">
        <f t="shared" si="67"/>
        <v>0.22083333333333335</v>
      </c>
      <c r="CE104" s="397">
        <f t="shared" si="68"/>
        <v>4.8919489423249605</v>
      </c>
      <c r="CF104" s="396">
        <f>'Other Income'!$B$26/12</f>
        <v>1.4646329322211127</v>
      </c>
      <c r="CG104" s="398">
        <f t="shared" si="69"/>
        <v>6.6210818745460731</v>
      </c>
      <c r="CH104" s="395">
        <f t="shared" si="70"/>
        <v>5.4101614120436148</v>
      </c>
      <c r="CI104" s="396">
        <f t="shared" si="71"/>
        <v>0.26449999999999996</v>
      </c>
      <c r="CJ104" s="396">
        <f t="shared" si="72"/>
        <v>0.54101614120436148</v>
      </c>
      <c r="CK104" s="396">
        <f t="shared" si="73"/>
        <v>0.22083333333333335</v>
      </c>
      <c r="CL104" s="397">
        <f t="shared" si="74"/>
        <v>4.6483119375059196</v>
      </c>
      <c r="CM104" s="399">
        <f t="shared" si="75"/>
        <v>6.3774448697270323</v>
      </c>
    </row>
    <row r="105" spans="2:91" s="159" customFormat="1" x14ac:dyDescent="0.25">
      <c r="B105" s="257">
        <f t="shared" si="76"/>
        <v>85</v>
      </c>
      <c r="C105" s="255">
        <f t="shared" si="77"/>
        <v>47879</v>
      </c>
      <c r="D105" s="214">
        <f t="shared" si="78"/>
        <v>0.52514962412666888</v>
      </c>
      <c r="E105" s="214">
        <f t="shared" si="78"/>
        <v>0.21808207350708328</v>
      </c>
      <c r="F105" s="214">
        <f t="shared" si="78"/>
        <v>0.18517078969999998</v>
      </c>
      <c r="G105" s="214">
        <f t="shared" si="78"/>
        <v>1.1979000000000004E-2</v>
      </c>
      <c r="H105" s="394">
        <f t="shared" si="64"/>
        <v>2.5054514531249992E-2</v>
      </c>
      <c r="I105" s="394">
        <f t="shared" si="64"/>
        <v>4.2903123312499993E-2</v>
      </c>
      <c r="J105" s="394">
        <f t="shared" si="64"/>
        <v>5.7935418749999988E-2</v>
      </c>
      <c r="K105" s="394">
        <f t="shared" si="64"/>
        <v>5.9972068749999996E-2</v>
      </c>
      <c r="L105" s="394">
        <f t="shared" si="82"/>
        <v>3.2855082406249986E-2</v>
      </c>
      <c r="M105" s="394">
        <f t="shared" si="82"/>
        <v>3.8687257812499987E-2</v>
      </c>
      <c r="N105" s="394">
        <f t="shared" si="82"/>
        <v>3.279386981100936E-2</v>
      </c>
      <c r="O105" s="394">
        <f t="shared" si="82"/>
        <v>3.0434031249999997E-2</v>
      </c>
      <c r="P105" s="394">
        <f t="shared" si="82"/>
        <v>2.2711733333333331E-2</v>
      </c>
      <c r="Q105" s="394">
        <f t="shared" si="81"/>
        <v>0</v>
      </c>
      <c r="R105" s="394">
        <f t="shared" si="81"/>
        <v>6.1737588616666644E-2</v>
      </c>
      <c r="S105" s="394">
        <f t="shared" si="81"/>
        <v>8.7389477499999993E-2</v>
      </c>
      <c r="T105" s="394">
        <f t="shared" si="81"/>
        <v>0</v>
      </c>
      <c r="U105" s="394">
        <f t="shared" si="81"/>
        <v>0</v>
      </c>
      <c r="V105" s="394">
        <f t="shared" si="81"/>
        <v>2.2072458874999996E-2</v>
      </c>
      <c r="W105" s="394">
        <f t="shared" si="81"/>
        <v>2.1454476666666663E-2</v>
      </c>
      <c r="X105" s="394">
        <f t="shared" si="81"/>
        <v>2.3630531942708331E-2</v>
      </c>
      <c r="Y105" s="394">
        <f t="shared" si="81"/>
        <v>1.4406433333333335E-2</v>
      </c>
      <c r="Z105" s="394">
        <f t="shared" si="81"/>
        <v>3.4456690520833333E-2</v>
      </c>
      <c r="AA105" s="394">
        <f t="shared" si="79"/>
        <v>2.9756249999999995E-2</v>
      </c>
      <c r="AB105" s="394">
        <f t="shared" si="79"/>
        <v>2.8530292499999995E-2</v>
      </c>
      <c r="AC105" s="394">
        <f t="shared" si="79"/>
        <v>1.9781260687499996E-2</v>
      </c>
      <c r="AD105" s="394">
        <f t="shared" si="79"/>
        <v>1.09997284375E-2</v>
      </c>
      <c r="AE105" s="394">
        <f t="shared" si="79"/>
        <v>0</v>
      </c>
      <c r="AF105" s="394">
        <f t="shared" si="79"/>
        <v>0.18085413917491208</v>
      </c>
      <c r="AG105" s="394">
        <f t="shared" si="79"/>
        <v>0.237575214565</v>
      </c>
      <c r="AH105" s="394">
        <f t="shared" si="79"/>
        <v>0</v>
      </c>
      <c r="AI105" s="394">
        <f t="shared" si="79"/>
        <v>7.3829999999999998E-3</v>
      </c>
      <c r="AJ105" s="394">
        <f t="shared" si="79"/>
        <v>2.35934E-2</v>
      </c>
      <c r="AK105" s="394">
        <f t="shared" si="79"/>
        <v>0</v>
      </c>
      <c r="AL105" s="394">
        <f t="shared" si="79"/>
        <v>2.489710396874999E-2</v>
      </c>
      <c r="AM105" s="394">
        <f t="shared" si="84"/>
        <v>2.634915937499999E-2</v>
      </c>
      <c r="AN105" s="394">
        <f t="shared" si="84"/>
        <v>4.7421543749999996E-2</v>
      </c>
      <c r="AO105" s="394">
        <f t="shared" si="84"/>
        <v>3.9617673372083329E-2</v>
      </c>
      <c r="AP105" s="394">
        <f t="shared" si="84"/>
        <v>0.15973674081249997</v>
      </c>
      <c r="AQ105" s="394">
        <f t="shared" si="84"/>
        <v>0</v>
      </c>
      <c r="AR105" s="394">
        <f t="shared" si="84"/>
        <v>4.0790323762499997E-2</v>
      </c>
      <c r="AS105" s="394">
        <f t="shared" si="84"/>
        <v>2.0293762499999996E-2</v>
      </c>
      <c r="AT105" s="394">
        <f t="shared" si="84"/>
        <v>2.1024512630208332E-2</v>
      </c>
      <c r="AU105" s="394">
        <f t="shared" si="84"/>
        <v>4.2366761395833327E-2</v>
      </c>
      <c r="AV105" s="394">
        <f t="shared" si="84"/>
        <v>5.1770584999999994E-2</v>
      </c>
      <c r="AW105" s="394">
        <f t="shared" si="84"/>
        <v>5.0713019220833329E-2</v>
      </c>
      <c r="AX105" s="394">
        <f t="shared" si="86"/>
        <v>0.16146575841964278</v>
      </c>
      <c r="AY105" s="394">
        <f t="shared" si="86"/>
        <v>6.9120726999999993E-2</v>
      </c>
      <c r="AZ105" s="394">
        <f t="shared" si="86"/>
        <v>7.7306076249999967E-2</v>
      </c>
      <c r="BA105" s="394">
        <f t="shared" si="86"/>
        <v>0.14498785271666664</v>
      </c>
      <c r="BB105" s="394">
        <f t="shared" si="86"/>
        <v>0.36910444874956816</v>
      </c>
      <c r="BC105" s="394">
        <f t="shared" si="86"/>
        <v>0.13870119278571424</v>
      </c>
      <c r="BD105" s="394">
        <f t="shared" si="86"/>
        <v>0.60665440229130252</v>
      </c>
      <c r="BE105" s="394">
        <f t="shared" si="86"/>
        <v>2.3113117593749996E-2</v>
      </c>
      <c r="BF105" s="394">
        <f t="shared" si="86"/>
        <v>0</v>
      </c>
      <c r="BG105" s="394">
        <f t="shared" si="83"/>
        <v>6.3905997596153813E-2</v>
      </c>
      <c r="BH105" s="394">
        <f t="shared" si="83"/>
        <v>9.4915362676041642E-2</v>
      </c>
      <c r="BI105" s="394">
        <f t="shared" si="83"/>
        <v>0</v>
      </c>
      <c r="BJ105" s="394">
        <f t="shared" si="83"/>
        <v>0</v>
      </c>
      <c r="BK105" s="394">
        <f t="shared" si="83"/>
        <v>4.6815067291666658E-2</v>
      </c>
      <c r="BL105" s="394">
        <f t="shared" si="83"/>
        <v>4.2590009217599992E-2</v>
      </c>
      <c r="BM105" s="394">
        <f t="shared" si="83"/>
        <v>0.14752487499999997</v>
      </c>
      <c r="BN105" s="394">
        <f t="shared" si="83"/>
        <v>0.31482112499999998</v>
      </c>
      <c r="BO105" s="394">
        <f t="shared" si="83"/>
        <v>0.10589852624999997</v>
      </c>
      <c r="BP105" s="394">
        <f t="shared" si="83"/>
        <v>0.12554221111979164</v>
      </c>
      <c r="BQ105" s="394">
        <f t="shared" si="83"/>
        <v>0.14088482291666665</v>
      </c>
      <c r="BR105" s="394">
        <f t="shared" si="85"/>
        <v>0.11962928232062497</v>
      </c>
      <c r="BS105" s="394">
        <f t="shared" si="85"/>
        <v>1.2937499999999999E-2</v>
      </c>
      <c r="BT105" s="394">
        <f t="shared" si="85"/>
        <v>7.0977999999999996E-3</v>
      </c>
      <c r="BU105" s="394">
        <f t="shared" si="85"/>
        <v>3.7260000000000001E-3</v>
      </c>
      <c r="BV105" s="394">
        <f t="shared" si="85"/>
        <v>0.11546257969645436</v>
      </c>
      <c r="BW105" s="394">
        <f t="shared" si="85"/>
        <v>5.0904063216335407E-2</v>
      </c>
      <c r="BX105" s="394">
        <f t="shared" si="85"/>
        <v>1.7861232808330268E-2</v>
      </c>
      <c r="BY105" s="394">
        <f t="shared" si="85"/>
        <v>6.6853413834725844E-2</v>
      </c>
      <c r="BZ105" s="394">
        <f t="shared" si="85"/>
        <v>1.9626493576421676E-2</v>
      </c>
      <c r="CA105" s="395">
        <f t="shared" si="65"/>
        <v>5.699780654225882</v>
      </c>
      <c r="CB105" s="396">
        <f t="shared" si="80"/>
        <v>0.26449999999999996</v>
      </c>
      <c r="CC105" s="396">
        <f t="shared" si="66"/>
        <v>0.56997806542258822</v>
      </c>
      <c r="CD105" s="396">
        <f t="shared" si="67"/>
        <v>0.22083333333333335</v>
      </c>
      <c r="CE105" s="397">
        <f t="shared" si="68"/>
        <v>4.9089692554699607</v>
      </c>
      <c r="CF105" s="396">
        <f>'Other Income'!$B$27/12</f>
        <v>1.5378645788321685</v>
      </c>
      <c r="CG105" s="398">
        <f t="shared" si="69"/>
        <v>6.7113338343021294</v>
      </c>
      <c r="CH105" s="395">
        <f t="shared" si="70"/>
        <v>5.4290728710936147</v>
      </c>
      <c r="CI105" s="396">
        <f t="shared" si="71"/>
        <v>0.26449999999999996</v>
      </c>
      <c r="CJ105" s="396">
        <f t="shared" si="72"/>
        <v>0.54290728710936154</v>
      </c>
      <c r="CK105" s="396">
        <f t="shared" si="73"/>
        <v>0.22083333333333335</v>
      </c>
      <c r="CL105" s="397">
        <f t="shared" si="74"/>
        <v>4.6653322506509198</v>
      </c>
      <c r="CM105" s="399">
        <f t="shared" si="75"/>
        <v>6.4676968294830885</v>
      </c>
    </row>
    <row r="106" spans="2:91" s="159" customFormat="1" x14ac:dyDescent="0.25">
      <c r="B106" s="257">
        <f t="shared" si="76"/>
        <v>86</v>
      </c>
      <c r="C106" s="255">
        <f t="shared" si="77"/>
        <v>47907</v>
      </c>
      <c r="D106" s="214">
        <f t="shared" si="78"/>
        <v>0.52514962412666888</v>
      </c>
      <c r="E106" s="214">
        <f t="shared" si="78"/>
        <v>0.21808207350708328</v>
      </c>
      <c r="F106" s="214">
        <f t="shared" si="78"/>
        <v>0.18517078969999998</v>
      </c>
      <c r="G106" s="214">
        <f t="shared" si="78"/>
        <v>1.1979000000000004E-2</v>
      </c>
      <c r="H106" s="394">
        <f t="shared" si="64"/>
        <v>2.5054514531249992E-2</v>
      </c>
      <c r="I106" s="394">
        <f t="shared" si="64"/>
        <v>4.2903123312499993E-2</v>
      </c>
      <c r="J106" s="394">
        <f t="shared" si="64"/>
        <v>5.7935418749999988E-2</v>
      </c>
      <c r="K106" s="394">
        <f t="shared" si="64"/>
        <v>5.9972068749999996E-2</v>
      </c>
      <c r="L106" s="394">
        <f t="shared" si="82"/>
        <v>3.2855082406249986E-2</v>
      </c>
      <c r="M106" s="394">
        <f t="shared" si="82"/>
        <v>3.8687257812499987E-2</v>
      </c>
      <c r="N106" s="394">
        <f t="shared" si="82"/>
        <v>3.279386981100936E-2</v>
      </c>
      <c r="O106" s="394">
        <f t="shared" si="82"/>
        <v>3.0434031249999997E-2</v>
      </c>
      <c r="P106" s="394">
        <f t="shared" si="82"/>
        <v>2.2711733333333331E-2</v>
      </c>
      <c r="Q106" s="394">
        <f t="shared" si="81"/>
        <v>0</v>
      </c>
      <c r="R106" s="394">
        <f t="shared" si="81"/>
        <v>6.1737588616666644E-2</v>
      </c>
      <c r="S106" s="394">
        <f t="shared" si="81"/>
        <v>8.7389477499999993E-2</v>
      </c>
      <c r="T106" s="394">
        <f t="shared" si="81"/>
        <v>0</v>
      </c>
      <c r="U106" s="394">
        <f t="shared" si="81"/>
        <v>0</v>
      </c>
      <c r="V106" s="394">
        <f t="shared" si="81"/>
        <v>2.2072458874999996E-2</v>
      </c>
      <c r="W106" s="394">
        <f t="shared" si="81"/>
        <v>2.1454476666666663E-2</v>
      </c>
      <c r="X106" s="394">
        <f t="shared" si="81"/>
        <v>2.3630531942708331E-2</v>
      </c>
      <c r="Y106" s="394">
        <f t="shared" si="81"/>
        <v>1.6567398333333334E-2</v>
      </c>
      <c r="Z106" s="394">
        <f t="shared" ref="Z106:AM127" si="87">IF(AND(MONTH($C106)-MONTH(Z$5)=0,MOD((YEAR(Z$5)-YEAR($C106)),3)=0),Z105*(1+Z$15),Z105)</f>
        <v>3.4456690520833333E-2</v>
      </c>
      <c r="AA106" s="394">
        <f t="shared" si="87"/>
        <v>2.9756249999999995E-2</v>
      </c>
      <c r="AB106" s="394">
        <f t="shared" si="87"/>
        <v>2.8530292499999995E-2</v>
      </c>
      <c r="AC106" s="394">
        <f t="shared" si="87"/>
        <v>1.9781260687499996E-2</v>
      </c>
      <c r="AD106" s="394">
        <f t="shared" si="87"/>
        <v>1.09997284375E-2</v>
      </c>
      <c r="AE106" s="394">
        <f t="shared" si="87"/>
        <v>0</v>
      </c>
      <c r="AF106" s="394">
        <f t="shared" si="87"/>
        <v>0.18085413917491208</v>
      </c>
      <c r="AG106" s="394">
        <f t="shared" si="87"/>
        <v>0.237575214565</v>
      </c>
      <c r="AH106" s="394">
        <f t="shared" si="87"/>
        <v>0</v>
      </c>
      <c r="AI106" s="394">
        <f t="shared" si="87"/>
        <v>7.3829999999999998E-3</v>
      </c>
      <c r="AJ106" s="394">
        <f t="shared" si="87"/>
        <v>2.35934E-2</v>
      </c>
      <c r="AK106" s="394">
        <f t="shared" si="87"/>
        <v>0</v>
      </c>
      <c r="AL106" s="394">
        <f t="shared" si="87"/>
        <v>2.489710396874999E-2</v>
      </c>
      <c r="AM106" s="394">
        <f t="shared" si="87"/>
        <v>2.634915937499999E-2</v>
      </c>
      <c r="AN106" s="394">
        <f t="shared" si="84"/>
        <v>4.7421543749999996E-2</v>
      </c>
      <c r="AO106" s="394">
        <f t="shared" si="84"/>
        <v>3.9617673372083329E-2</v>
      </c>
      <c r="AP106" s="394">
        <f t="shared" si="84"/>
        <v>0.15973674081249997</v>
      </c>
      <c r="AQ106" s="394">
        <f t="shared" si="84"/>
        <v>0</v>
      </c>
      <c r="AR106" s="394">
        <f t="shared" si="84"/>
        <v>4.0790323762499997E-2</v>
      </c>
      <c r="AS106" s="394">
        <f t="shared" si="84"/>
        <v>2.0293762499999996E-2</v>
      </c>
      <c r="AT106" s="394">
        <f t="shared" si="84"/>
        <v>2.1024512630208332E-2</v>
      </c>
      <c r="AU106" s="394">
        <f t="shared" si="84"/>
        <v>4.2366761395833327E-2</v>
      </c>
      <c r="AV106" s="394">
        <f t="shared" si="84"/>
        <v>5.1770584999999994E-2</v>
      </c>
      <c r="AW106" s="394">
        <f t="shared" si="84"/>
        <v>5.0713019220833329E-2</v>
      </c>
      <c r="AX106" s="394">
        <f t="shared" si="86"/>
        <v>0.16146575841964278</v>
      </c>
      <c r="AY106" s="394">
        <f t="shared" si="86"/>
        <v>6.9120726999999993E-2</v>
      </c>
      <c r="AZ106" s="394">
        <f t="shared" si="86"/>
        <v>7.7306076249999967E-2</v>
      </c>
      <c r="BA106" s="394">
        <f t="shared" si="86"/>
        <v>0.14498785271666664</v>
      </c>
      <c r="BB106" s="394">
        <f t="shared" si="86"/>
        <v>0.36910444874956816</v>
      </c>
      <c r="BC106" s="394">
        <f t="shared" si="86"/>
        <v>0.13870119278571424</v>
      </c>
      <c r="BD106" s="394">
        <f t="shared" si="86"/>
        <v>0.60665440229130252</v>
      </c>
      <c r="BE106" s="394">
        <f t="shared" si="86"/>
        <v>2.3113117593749996E-2</v>
      </c>
      <c r="BF106" s="394">
        <f t="shared" si="86"/>
        <v>0</v>
      </c>
      <c r="BG106" s="394">
        <f t="shared" si="83"/>
        <v>6.3905997596153813E-2</v>
      </c>
      <c r="BH106" s="394">
        <f t="shared" si="83"/>
        <v>9.4915362676041642E-2</v>
      </c>
      <c r="BI106" s="394">
        <f t="shared" si="83"/>
        <v>0</v>
      </c>
      <c r="BJ106" s="394">
        <f t="shared" si="83"/>
        <v>0</v>
      </c>
      <c r="BK106" s="394">
        <f t="shared" si="83"/>
        <v>4.6815067291666658E-2</v>
      </c>
      <c r="BL106" s="394">
        <f t="shared" si="83"/>
        <v>4.2590009217599992E-2</v>
      </c>
      <c r="BM106" s="394">
        <f t="shared" si="83"/>
        <v>0.14752487499999997</v>
      </c>
      <c r="BN106" s="394">
        <f t="shared" si="83"/>
        <v>0.31482112499999998</v>
      </c>
      <c r="BO106" s="394">
        <f t="shared" si="83"/>
        <v>0.10589852624999997</v>
      </c>
      <c r="BP106" s="394">
        <f t="shared" si="83"/>
        <v>0.12554221111979164</v>
      </c>
      <c r="BQ106" s="394">
        <f t="shared" si="83"/>
        <v>0.16201754635416662</v>
      </c>
      <c r="BR106" s="394">
        <f t="shared" si="85"/>
        <v>0.11962928232062497</v>
      </c>
      <c r="BS106" s="394">
        <f t="shared" si="85"/>
        <v>1.2937499999999999E-2</v>
      </c>
      <c r="BT106" s="394">
        <f t="shared" si="85"/>
        <v>7.0977999999999996E-3</v>
      </c>
      <c r="BU106" s="394">
        <f t="shared" si="85"/>
        <v>3.7260000000000001E-3</v>
      </c>
      <c r="BV106" s="394">
        <f t="shared" si="85"/>
        <v>0.11546257969645436</v>
      </c>
      <c r="BW106" s="394">
        <f t="shared" si="85"/>
        <v>5.0904063216335407E-2</v>
      </c>
      <c r="BX106" s="394">
        <f t="shared" si="85"/>
        <v>1.7861232808330268E-2</v>
      </c>
      <c r="BY106" s="394">
        <f t="shared" si="85"/>
        <v>6.6853413834725844E-2</v>
      </c>
      <c r="BZ106" s="394">
        <f t="shared" si="85"/>
        <v>1.9626493576421676E-2</v>
      </c>
      <c r="CA106" s="395">
        <f t="shared" si="65"/>
        <v>5.7230743426633817</v>
      </c>
      <c r="CB106" s="396">
        <f t="shared" si="80"/>
        <v>0.26449999999999996</v>
      </c>
      <c r="CC106" s="396">
        <f t="shared" si="66"/>
        <v>0.57230743426633823</v>
      </c>
      <c r="CD106" s="396">
        <f t="shared" si="67"/>
        <v>0.22083333333333335</v>
      </c>
      <c r="CE106" s="397">
        <f t="shared" si="68"/>
        <v>4.9299335750637105</v>
      </c>
      <c r="CF106" s="396">
        <f>'Other Income'!$B$27/12</f>
        <v>1.5378645788321685</v>
      </c>
      <c r="CG106" s="398">
        <f t="shared" si="69"/>
        <v>6.7322981538958793</v>
      </c>
      <c r="CH106" s="395">
        <f t="shared" si="70"/>
        <v>5.4523665595311144</v>
      </c>
      <c r="CI106" s="396">
        <f t="shared" si="71"/>
        <v>0.26449999999999996</v>
      </c>
      <c r="CJ106" s="396">
        <f t="shared" si="72"/>
        <v>0.54523665595311144</v>
      </c>
      <c r="CK106" s="396">
        <f t="shared" si="73"/>
        <v>0.22083333333333335</v>
      </c>
      <c r="CL106" s="397">
        <f t="shared" si="74"/>
        <v>4.6862965702446697</v>
      </c>
      <c r="CM106" s="399">
        <f t="shared" si="75"/>
        <v>6.4886611490768384</v>
      </c>
    </row>
    <row r="107" spans="2:91" s="159" customFormat="1" x14ac:dyDescent="0.25">
      <c r="B107" s="257">
        <f t="shared" si="76"/>
        <v>87</v>
      </c>
      <c r="C107" s="255">
        <f t="shared" si="77"/>
        <v>47938</v>
      </c>
      <c r="D107" s="214">
        <f t="shared" si="78"/>
        <v>0.52514962412666888</v>
      </c>
      <c r="E107" s="214">
        <f t="shared" si="78"/>
        <v>0.21808207350708328</v>
      </c>
      <c r="F107" s="214">
        <f t="shared" si="78"/>
        <v>0.21294640815499996</v>
      </c>
      <c r="G107" s="214">
        <f t="shared" si="78"/>
        <v>1.1979000000000004E-2</v>
      </c>
      <c r="H107" s="394">
        <f t="shared" si="64"/>
        <v>2.5054514531249992E-2</v>
      </c>
      <c r="I107" s="394">
        <f t="shared" si="64"/>
        <v>4.2903123312499993E-2</v>
      </c>
      <c r="J107" s="394">
        <f t="shared" si="64"/>
        <v>5.7935418749999988E-2</v>
      </c>
      <c r="K107" s="394">
        <f t="shared" si="64"/>
        <v>5.9972068749999996E-2</v>
      </c>
      <c r="L107" s="394">
        <f t="shared" si="82"/>
        <v>3.2855082406249986E-2</v>
      </c>
      <c r="M107" s="394">
        <f t="shared" si="82"/>
        <v>3.8687257812499987E-2</v>
      </c>
      <c r="N107" s="394">
        <f t="shared" si="82"/>
        <v>3.279386981100936E-2</v>
      </c>
      <c r="O107" s="394">
        <f t="shared" si="82"/>
        <v>3.0434031249999997E-2</v>
      </c>
      <c r="P107" s="394">
        <f t="shared" si="82"/>
        <v>2.2711733333333331E-2</v>
      </c>
      <c r="Q107" s="394">
        <f t="shared" si="81"/>
        <v>0</v>
      </c>
      <c r="R107" s="394">
        <f t="shared" si="81"/>
        <v>6.1737588616666644E-2</v>
      </c>
      <c r="S107" s="394">
        <f t="shared" si="81"/>
        <v>8.7389477499999993E-2</v>
      </c>
      <c r="T107" s="394">
        <f t="shared" si="81"/>
        <v>0</v>
      </c>
      <c r="U107" s="394">
        <f t="shared" si="81"/>
        <v>0</v>
      </c>
      <c r="V107" s="394">
        <f t="shared" si="81"/>
        <v>2.2072458874999996E-2</v>
      </c>
      <c r="W107" s="394">
        <f t="shared" si="81"/>
        <v>2.1454476666666663E-2</v>
      </c>
      <c r="X107" s="394">
        <f t="shared" si="81"/>
        <v>2.3630531942708331E-2</v>
      </c>
      <c r="Y107" s="394">
        <f t="shared" si="81"/>
        <v>1.6567398333333334E-2</v>
      </c>
      <c r="Z107" s="394">
        <f t="shared" si="87"/>
        <v>3.4456690520833333E-2</v>
      </c>
      <c r="AA107" s="394">
        <f t="shared" si="87"/>
        <v>2.9756249999999995E-2</v>
      </c>
      <c r="AB107" s="394">
        <f t="shared" si="87"/>
        <v>2.8530292499999995E-2</v>
      </c>
      <c r="AC107" s="394">
        <f t="shared" si="87"/>
        <v>1.9781260687499996E-2</v>
      </c>
      <c r="AD107" s="394">
        <f t="shared" si="87"/>
        <v>1.09997284375E-2</v>
      </c>
      <c r="AE107" s="394">
        <f t="shared" si="87"/>
        <v>0</v>
      </c>
      <c r="AF107" s="394">
        <f t="shared" si="87"/>
        <v>0.18085413917491208</v>
      </c>
      <c r="AG107" s="394">
        <f t="shared" si="87"/>
        <v>0.237575214565</v>
      </c>
      <c r="AH107" s="394">
        <f t="shared" si="87"/>
        <v>0</v>
      </c>
      <c r="AI107" s="394">
        <f t="shared" si="87"/>
        <v>7.3829999999999998E-3</v>
      </c>
      <c r="AJ107" s="394">
        <f t="shared" si="87"/>
        <v>2.35934E-2</v>
      </c>
      <c r="AK107" s="394">
        <f t="shared" si="87"/>
        <v>0</v>
      </c>
      <c r="AL107" s="394">
        <f t="shared" si="87"/>
        <v>2.489710396874999E-2</v>
      </c>
      <c r="AM107" s="394">
        <f t="shared" si="87"/>
        <v>2.634915937499999E-2</v>
      </c>
      <c r="AN107" s="394">
        <f t="shared" si="84"/>
        <v>4.7421543749999996E-2</v>
      </c>
      <c r="AO107" s="394">
        <f t="shared" si="84"/>
        <v>3.9617673372083329E-2</v>
      </c>
      <c r="AP107" s="394">
        <f t="shared" si="84"/>
        <v>0.15973674081249997</v>
      </c>
      <c r="AQ107" s="394">
        <f t="shared" si="84"/>
        <v>0</v>
      </c>
      <c r="AR107" s="394">
        <f t="shared" si="84"/>
        <v>4.0790323762499997E-2</v>
      </c>
      <c r="AS107" s="394">
        <f t="shared" si="84"/>
        <v>2.0293762499999996E-2</v>
      </c>
      <c r="AT107" s="394">
        <f t="shared" si="84"/>
        <v>2.1024512630208332E-2</v>
      </c>
      <c r="AU107" s="394">
        <f t="shared" si="84"/>
        <v>4.2366761395833327E-2</v>
      </c>
      <c r="AV107" s="394">
        <f t="shared" si="84"/>
        <v>5.1770584999999994E-2</v>
      </c>
      <c r="AW107" s="394">
        <f t="shared" si="84"/>
        <v>5.0713019220833329E-2</v>
      </c>
      <c r="AX107" s="394">
        <f t="shared" si="86"/>
        <v>0.16146575841964278</v>
      </c>
      <c r="AY107" s="394">
        <f t="shared" si="86"/>
        <v>6.9120726999999993E-2</v>
      </c>
      <c r="AZ107" s="394">
        <f t="shared" si="86"/>
        <v>7.7306076249999967E-2</v>
      </c>
      <c r="BA107" s="394">
        <f t="shared" si="86"/>
        <v>0.14498785271666664</v>
      </c>
      <c r="BB107" s="394">
        <f t="shared" si="86"/>
        <v>0.36910444874956816</v>
      </c>
      <c r="BC107" s="394">
        <f t="shared" si="86"/>
        <v>0.13870119278571424</v>
      </c>
      <c r="BD107" s="394">
        <f t="shared" si="86"/>
        <v>0.60665440229130252</v>
      </c>
      <c r="BE107" s="394">
        <f t="shared" si="86"/>
        <v>2.3113117593749996E-2</v>
      </c>
      <c r="BF107" s="394">
        <f t="shared" si="86"/>
        <v>0</v>
      </c>
      <c r="BG107" s="394">
        <f t="shared" si="83"/>
        <v>6.3905997596153813E-2</v>
      </c>
      <c r="BH107" s="394">
        <f t="shared" si="83"/>
        <v>9.4915362676041642E-2</v>
      </c>
      <c r="BI107" s="394">
        <f t="shared" si="83"/>
        <v>0</v>
      </c>
      <c r="BJ107" s="394">
        <f t="shared" si="83"/>
        <v>0</v>
      </c>
      <c r="BK107" s="394">
        <f t="shared" si="83"/>
        <v>4.6815067291666658E-2</v>
      </c>
      <c r="BL107" s="394">
        <f t="shared" si="83"/>
        <v>4.2590009217599992E-2</v>
      </c>
      <c r="BM107" s="394">
        <f t="shared" si="83"/>
        <v>0.14752487499999997</v>
      </c>
      <c r="BN107" s="394">
        <f t="shared" si="83"/>
        <v>0.31482112499999998</v>
      </c>
      <c r="BO107" s="394">
        <f t="shared" si="83"/>
        <v>0.10589852624999997</v>
      </c>
      <c r="BP107" s="394">
        <f t="shared" si="83"/>
        <v>0.12554221111979164</v>
      </c>
      <c r="BQ107" s="394">
        <f t="shared" si="83"/>
        <v>0.16201754635416662</v>
      </c>
      <c r="BR107" s="394">
        <f t="shared" si="85"/>
        <v>0.11962928232062497</v>
      </c>
      <c r="BS107" s="394">
        <f t="shared" si="85"/>
        <v>1.2937499999999999E-2</v>
      </c>
      <c r="BT107" s="394">
        <f t="shared" si="85"/>
        <v>7.0977999999999996E-3</v>
      </c>
      <c r="BU107" s="394">
        <f t="shared" si="85"/>
        <v>3.7260000000000001E-3</v>
      </c>
      <c r="BV107" s="394">
        <f t="shared" si="85"/>
        <v>0.11546257969645436</v>
      </c>
      <c r="BW107" s="394">
        <f t="shared" si="85"/>
        <v>5.0904063216335407E-2</v>
      </c>
      <c r="BX107" s="394">
        <f t="shared" si="85"/>
        <v>1.7861232808330268E-2</v>
      </c>
      <c r="BY107" s="394">
        <f t="shared" si="85"/>
        <v>6.6853413834725844E-2</v>
      </c>
      <c r="BZ107" s="394">
        <f t="shared" si="85"/>
        <v>1.9626493576421676E-2</v>
      </c>
      <c r="CA107" s="395">
        <f t="shared" si="65"/>
        <v>5.7508499611183819</v>
      </c>
      <c r="CB107" s="396">
        <f t="shared" si="80"/>
        <v>0.26449999999999996</v>
      </c>
      <c r="CC107" s="396">
        <f t="shared" si="66"/>
        <v>0.57508499611183816</v>
      </c>
      <c r="CD107" s="396">
        <f t="shared" si="67"/>
        <v>0.22083333333333335</v>
      </c>
      <c r="CE107" s="397">
        <f t="shared" si="68"/>
        <v>4.9549316316732108</v>
      </c>
      <c r="CF107" s="396">
        <f>'Other Income'!$B$27/12</f>
        <v>1.5378645788321685</v>
      </c>
      <c r="CG107" s="398">
        <f t="shared" si="69"/>
        <v>6.7572962105053795</v>
      </c>
      <c r="CH107" s="395">
        <f t="shared" si="70"/>
        <v>5.4801421779861146</v>
      </c>
      <c r="CI107" s="396">
        <f t="shared" si="71"/>
        <v>0.26449999999999996</v>
      </c>
      <c r="CJ107" s="396">
        <f t="shared" si="72"/>
        <v>0.54801421779861148</v>
      </c>
      <c r="CK107" s="396">
        <f t="shared" si="73"/>
        <v>0.22083333333333335</v>
      </c>
      <c r="CL107" s="397">
        <f t="shared" si="74"/>
        <v>4.71129462685417</v>
      </c>
      <c r="CM107" s="399">
        <f t="shared" si="75"/>
        <v>6.5136592056863387</v>
      </c>
    </row>
    <row r="108" spans="2:91" s="159" customFormat="1" x14ac:dyDescent="0.25">
      <c r="B108" s="257">
        <f t="shared" si="76"/>
        <v>88</v>
      </c>
      <c r="C108" s="255">
        <f t="shared" si="77"/>
        <v>47968</v>
      </c>
      <c r="D108" s="214">
        <f t="shared" si="78"/>
        <v>0.52514962412666888</v>
      </c>
      <c r="E108" s="214">
        <f t="shared" si="78"/>
        <v>0.21808207350708328</v>
      </c>
      <c r="F108" s="214">
        <f t="shared" si="78"/>
        <v>0.21294640815499996</v>
      </c>
      <c r="G108" s="214">
        <f t="shared" si="78"/>
        <v>1.1979000000000004E-2</v>
      </c>
      <c r="H108" s="394">
        <f t="shared" si="64"/>
        <v>2.5054514531249992E-2</v>
      </c>
      <c r="I108" s="394">
        <f t="shared" si="64"/>
        <v>4.2903123312499993E-2</v>
      </c>
      <c r="J108" s="394">
        <f t="shared" si="64"/>
        <v>5.7935418749999988E-2</v>
      </c>
      <c r="K108" s="394">
        <f t="shared" si="64"/>
        <v>5.9972068749999996E-2</v>
      </c>
      <c r="L108" s="394">
        <f t="shared" si="82"/>
        <v>3.2855082406249986E-2</v>
      </c>
      <c r="M108" s="394">
        <f t="shared" si="82"/>
        <v>3.8687257812499987E-2</v>
      </c>
      <c r="N108" s="394">
        <f t="shared" si="82"/>
        <v>3.279386981100936E-2</v>
      </c>
      <c r="O108" s="394">
        <f t="shared" si="82"/>
        <v>3.0434031249999997E-2</v>
      </c>
      <c r="P108" s="394">
        <f t="shared" si="82"/>
        <v>2.2711733333333331E-2</v>
      </c>
      <c r="Q108" s="394">
        <f t="shared" si="81"/>
        <v>0</v>
      </c>
      <c r="R108" s="394">
        <f t="shared" si="81"/>
        <v>6.1737588616666644E-2</v>
      </c>
      <c r="S108" s="394">
        <f t="shared" si="81"/>
        <v>8.7389477499999993E-2</v>
      </c>
      <c r="T108" s="394">
        <f t="shared" si="81"/>
        <v>0</v>
      </c>
      <c r="U108" s="394">
        <f t="shared" si="81"/>
        <v>0</v>
      </c>
      <c r="V108" s="394">
        <f t="shared" si="81"/>
        <v>2.2072458874999996E-2</v>
      </c>
      <c r="W108" s="394">
        <f t="shared" si="81"/>
        <v>2.1454476666666663E-2</v>
      </c>
      <c r="X108" s="394">
        <f t="shared" si="81"/>
        <v>2.3630531942708331E-2</v>
      </c>
      <c r="Y108" s="394">
        <f t="shared" si="81"/>
        <v>1.6567398333333334E-2</v>
      </c>
      <c r="Z108" s="394">
        <f t="shared" si="87"/>
        <v>3.4456690520833333E-2</v>
      </c>
      <c r="AA108" s="394">
        <f t="shared" si="87"/>
        <v>2.9756249999999995E-2</v>
      </c>
      <c r="AB108" s="394">
        <f t="shared" si="87"/>
        <v>2.8530292499999995E-2</v>
      </c>
      <c r="AC108" s="394">
        <f t="shared" si="87"/>
        <v>1.9781260687499996E-2</v>
      </c>
      <c r="AD108" s="394">
        <f t="shared" si="87"/>
        <v>1.09997284375E-2</v>
      </c>
      <c r="AE108" s="394">
        <f t="shared" si="87"/>
        <v>0</v>
      </c>
      <c r="AF108" s="394">
        <f t="shared" si="87"/>
        <v>0.18085413917491208</v>
      </c>
      <c r="AG108" s="394">
        <f t="shared" si="87"/>
        <v>0.237575214565</v>
      </c>
      <c r="AH108" s="394">
        <f t="shared" si="87"/>
        <v>0</v>
      </c>
      <c r="AI108" s="394">
        <f t="shared" si="87"/>
        <v>7.3829999999999998E-3</v>
      </c>
      <c r="AJ108" s="394">
        <f t="shared" si="87"/>
        <v>2.35934E-2</v>
      </c>
      <c r="AK108" s="394">
        <f t="shared" si="87"/>
        <v>0</v>
      </c>
      <c r="AL108" s="394">
        <f t="shared" si="87"/>
        <v>2.489710396874999E-2</v>
      </c>
      <c r="AM108" s="394">
        <f t="shared" si="87"/>
        <v>2.634915937499999E-2</v>
      </c>
      <c r="AN108" s="394">
        <f t="shared" si="84"/>
        <v>4.7421543749999996E-2</v>
      </c>
      <c r="AO108" s="394">
        <f t="shared" si="84"/>
        <v>3.9617673372083329E-2</v>
      </c>
      <c r="AP108" s="394">
        <f t="shared" si="84"/>
        <v>0.15973674081249997</v>
      </c>
      <c r="AQ108" s="394">
        <f t="shared" si="84"/>
        <v>0</v>
      </c>
      <c r="AR108" s="394">
        <f t="shared" si="84"/>
        <v>4.0790323762499997E-2</v>
      </c>
      <c r="AS108" s="394">
        <f t="shared" si="84"/>
        <v>2.3337826874999995E-2</v>
      </c>
      <c r="AT108" s="394">
        <f t="shared" si="84"/>
        <v>2.1024512630208332E-2</v>
      </c>
      <c r="AU108" s="394">
        <f t="shared" si="84"/>
        <v>4.2366761395833327E-2</v>
      </c>
      <c r="AV108" s="394">
        <f t="shared" si="84"/>
        <v>5.1770584999999994E-2</v>
      </c>
      <c r="AW108" s="394">
        <f t="shared" si="84"/>
        <v>5.0713019220833329E-2</v>
      </c>
      <c r="AX108" s="394">
        <f t="shared" si="86"/>
        <v>0.16146575841964278</v>
      </c>
      <c r="AY108" s="394">
        <f t="shared" si="86"/>
        <v>6.9120726999999993E-2</v>
      </c>
      <c r="AZ108" s="394">
        <f t="shared" si="86"/>
        <v>7.7306076249999967E-2</v>
      </c>
      <c r="BA108" s="394">
        <f t="shared" si="86"/>
        <v>0.14498785271666664</v>
      </c>
      <c r="BB108" s="394">
        <f t="shared" si="86"/>
        <v>0.36910444874956816</v>
      </c>
      <c r="BC108" s="394">
        <f t="shared" si="86"/>
        <v>0.13870119278571424</v>
      </c>
      <c r="BD108" s="394">
        <f t="shared" si="86"/>
        <v>0.67945293056625888</v>
      </c>
      <c r="BE108" s="394">
        <f t="shared" si="86"/>
        <v>2.3113117593749996E-2</v>
      </c>
      <c r="BF108" s="394">
        <f t="shared" ref="BF108:BN148" si="88">IF(AND(MONTH($C108)-MONTH(BF$5)=0,MOD((YEAR(BF$5)-YEAR($C108)),3)=0),BF107*(1+BF$15),BF107)</f>
        <v>0</v>
      </c>
      <c r="BG108" s="394">
        <f t="shared" si="88"/>
        <v>6.3905997596153813E-2</v>
      </c>
      <c r="BH108" s="394">
        <f t="shared" si="88"/>
        <v>9.4915362676041642E-2</v>
      </c>
      <c r="BI108" s="394">
        <f t="shared" si="88"/>
        <v>0</v>
      </c>
      <c r="BJ108" s="394">
        <f t="shared" si="88"/>
        <v>0</v>
      </c>
      <c r="BK108" s="394">
        <f t="shared" si="88"/>
        <v>4.6815067291666658E-2</v>
      </c>
      <c r="BL108" s="394">
        <f t="shared" si="88"/>
        <v>4.2590009217599992E-2</v>
      </c>
      <c r="BM108" s="394">
        <f t="shared" si="88"/>
        <v>0.16965360624999995</v>
      </c>
      <c r="BN108" s="394">
        <f t="shared" si="88"/>
        <v>0.31482112499999998</v>
      </c>
      <c r="BO108" s="394">
        <f t="shared" si="83"/>
        <v>0.10589852624999997</v>
      </c>
      <c r="BP108" s="394">
        <f t="shared" si="83"/>
        <v>0.12554221111979164</v>
      </c>
      <c r="BQ108" s="394">
        <f t="shared" si="83"/>
        <v>0.16201754635416662</v>
      </c>
      <c r="BR108" s="394">
        <f t="shared" si="85"/>
        <v>0.11962928232062497</v>
      </c>
      <c r="BS108" s="394">
        <f t="shared" si="85"/>
        <v>1.2937499999999999E-2</v>
      </c>
      <c r="BT108" s="394">
        <f t="shared" si="85"/>
        <v>7.0977999999999996E-3</v>
      </c>
      <c r="BU108" s="394">
        <f t="shared" si="85"/>
        <v>3.7260000000000001E-3</v>
      </c>
      <c r="BV108" s="394">
        <f t="shared" si="85"/>
        <v>0.11546257969645436</v>
      </c>
      <c r="BW108" s="394">
        <f t="shared" si="85"/>
        <v>5.0904063216335407E-2</v>
      </c>
      <c r="BX108" s="394">
        <f t="shared" si="85"/>
        <v>1.7861232808330268E-2</v>
      </c>
      <c r="BY108" s="394">
        <f t="shared" si="85"/>
        <v>6.6853413834725844E-2</v>
      </c>
      <c r="BZ108" s="394">
        <f t="shared" si="85"/>
        <v>1.9626493576421676E-2</v>
      </c>
      <c r="CA108" s="395">
        <f t="shared" si="65"/>
        <v>5.848821285018337</v>
      </c>
      <c r="CB108" s="396">
        <f t="shared" si="80"/>
        <v>0.26449999999999996</v>
      </c>
      <c r="CC108" s="396">
        <f t="shared" si="66"/>
        <v>0.58488212850183374</v>
      </c>
      <c r="CD108" s="396">
        <f t="shared" si="67"/>
        <v>0.22083333333333335</v>
      </c>
      <c r="CE108" s="397">
        <f t="shared" si="68"/>
        <v>5.0431058231831702</v>
      </c>
      <c r="CF108" s="396">
        <f>'Other Income'!$B$27/12</f>
        <v>1.5378645788321685</v>
      </c>
      <c r="CG108" s="398">
        <f t="shared" si="69"/>
        <v>6.845470402015339</v>
      </c>
      <c r="CH108" s="395">
        <f t="shared" si="70"/>
        <v>5.5781135018860697</v>
      </c>
      <c r="CI108" s="396">
        <f t="shared" si="71"/>
        <v>0.26449999999999996</v>
      </c>
      <c r="CJ108" s="396">
        <f t="shared" si="72"/>
        <v>0.55781135018860695</v>
      </c>
      <c r="CK108" s="396">
        <f t="shared" si="73"/>
        <v>0.22083333333333335</v>
      </c>
      <c r="CL108" s="397">
        <f t="shared" si="74"/>
        <v>4.7994688183641294</v>
      </c>
      <c r="CM108" s="399">
        <f t="shared" si="75"/>
        <v>6.6018333971962981</v>
      </c>
    </row>
    <row r="109" spans="2:91" s="159" customFormat="1" x14ac:dyDescent="0.25">
      <c r="B109" s="257">
        <f t="shared" si="76"/>
        <v>89</v>
      </c>
      <c r="C109" s="255">
        <f t="shared" si="77"/>
        <v>47999</v>
      </c>
      <c r="D109" s="214">
        <f t="shared" si="78"/>
        <v>0.52514962412666888</v>
      </c>
      <c r="E109" s="214">
        <f t="shared" si="78"/>
        <v>0.21808207350708328</v>
      </c>
      <c r="F109" s="214">
        <f t="shared" si="78"/>
        <v>0.21294640815499996</v>
      </c>
      <c r="G109" s="214">
        <f t="shared" si="78"/>
        <v>1.1979000000000004E-2</v>
      </c>
      <c r="H109" s="394">
        <f t="shared" si="64"/>
        <v>2.8812691710937487E-2</v>
      </c>
      <c r="I109" s="394">
        <f t="shared" si="64"/>
        <v>4.2903123312499993E-2</v>
      </c>
      <c r="J109" s="394">
        <f t="shared" si="64"/>
        <v>5.7935418749999988E-2</v>
      </c>
      <c r="K109" s="394">
        <f t="shared" si="64"/>
        <v>5.9972068749999996E-2</v>
      </c>
      <c r="L109" s="394">
        <f t="shared" si="82"/>
        <v>3.2855082406249986E-2</v>
      </c>
      <c r="M109" s="394">
        <f t="shared" si="82"/>
        <v>3.8687257812499987E-2</v>
      </c>
      <c r="N109" s="394">
        <f t="shared" si="82"/>
        <v>3.279386981100936E-2</v>
      </c>
      <c r="O109" s="394">
        <f t="shared" si="82"/>
        <v>3.0434031249999997E-2</v>
      </c>
      <c r="P109" s="394">
        <f t="shared" si="82"/>
        <v>2.2711733333333331E-2</v>
      </c>
      <c r="Q109" s="394">
        <f t="shared" si="81"/>
        <v>0</v>
      </c>
      <c r="R109" s="394">
        <f t="shared" si="81"/>
        <v>6.1737588616666644E-2</v>
      </c>
      <c r="S109" s="394">
        <f t="shared" si="81"/>
        <v>8.7389477499999993E-2</v>
      </c>
      <c r="T109" s="394">
        <f t="shared" si="81"/>
        <v>0</v>
      </c>
      <c r="U109" s="394">
        <f t="shared" si="81"/>
        <v>0</v>
      </c>
      <c r="V109" s="394">
        <f t="shared" si="81"/>
        <v>2.2072458874999996E-2</v>
      </c>
      <c r="W109" s="394">
        <f t="shared" si="81"/>
        <v>2.1454476666666663E-2</v>
      </c>
      <c r="X109" s="394">
        <f t="shared" si="81"/>
        <v>2.3630531942708331E-2</v>
      </c>
      <c r="Y109" s="394">
        <f t="shared" si="81"/>
        <v>1.6567398333333334E-2</v>
      </c>
      <c r="Z109" s="394">
        <f t="shared" si="87"/>
        <v>3.4456690520833333E-2</v>
      </c>
      <c r="AA109" s="394">
        <f t="shared" si="87"/>
        <v>2.9756249999999995E-2</v>
      </c>
      <c r="AB109" s="394">
        <f t="shared" si="87"/>
        <v>2.8530292499999995E-2</v>
      </c>
      <c r="AC109" s="394">
        <f t="shared" si="87"/>
        <v>1.9781260687499996E-2</v>
      </c>
      <c r="AD109" s="394">
        <f t="shared" si="87"/>
        <v>1.09997284375E-2</v>
      </c>
      <c r="AE109" s="394">
        <f t="shared" si="87"/>
        <v>0</v>
      </c>
      <c r="AF109" s="394">
        <f t="shared" si="87"/>
        <v>0.18085413917491208</v>
      </c>
      <c r="AG109" s="394">
        <f t="shared" si="87"/>
        <v>0.27321149674974998</v>
      </c>
      <c r="AH109" s="394">
        <f t="shared" si="87"/>
        <v>0</v>
      </c>
      <c r="AI109" s="394">
        <f t="shared" si="87"/>
        <v>7.3829999999999998E-3</v>
      </c>
      <c r="AJ109" s="394">
        <f t="shared" si="87"/>
        <v>2.35934E-2</v>
      </c>
      <c r="AK109" s="394">
        <f t="shared" si="87"/>
        <v>0</v>
      </c>
      <c r="AL109" s="394">
        <f t="shared" si="87"/>
        <v>2.489710396874999E-2</v>
      </c>
      <c r="AM109" s="394">
        <f t="shared" si="87"/>
        <v>2.634915937499999E-2</v>
      </c>
      <c r="AN109" s="394">
        <f t="shared" si="84"/>
        <v>4.7421543749999996E-2</v>
      </c>
      <c r="AO109" s="394">
        <f t="shared" si="84"/>
        <v>3.9617673372083329E-2</v>
      </c>
      <c r="AP109" s="394">
        <f t="shared" si="84"/>
        <v>0.15973674081249997</v>
      </c>
      <c r="AQ109" s="394">
        <f t="shared" si="84"/>
        <v>0</v>
      </c>
      <c r="AR109" s="394">
        <f t="shared" si="84"/>
        <v>4.690887232687499E-2</v>
      </c>
      <c r="AS109" s="394">
        <f t="shared" si="84"/>
        <v>2.3337826874999995E-2</v>
      </c>
      <c r="AT109" s="394">
        <f t="shared" si="84"/>
        <v>2.1024512630208332E-2</v>
      </c>
      <c r="AU109" s="394">
        <f t="shared" si="84"/>
        <v>4.2366761395833327E-2</v>
      </c>
      <c r="AV109" s="394">
        <f t="shared" si="84"/>
        <v>5.1770584999999994E-2</v>
      </c>
      <c r="AW109" s="394">
        <f t="shared" si="84"/>
        <v>5.0713019220833329E-2</v>
      </c>
      <c r="AX109" s="394">
        <f t="shared" si="86"/>
        <v>0.16146575841964278</v>
      </c>
      <c r="AY109" s="394">
        <f t="shared" si="86"/>
        <v>6.9120726999999993E-2</v>
      </c>
      <c r="AZ109" s="394">
        <f t="shared" si="86"/>
        <v>7.7306076249999967E-2</v>
      </c>
      <c r="BA109" s="394">
        <f t="shared" si="86"/>
        <v>0.14498785271666664</v>
      </c>
      <c r="BB109" s="394">
        <f t="shared" si="86"/>
        <v>0.36910444874956816</v>
      </c>
      <c r="BC109" s="394">
        <f t="shared" si="86"/>
        <v>0.15950637170357138</v>
      </c>
      <c r="BD109" s="394">
        <f t="shared" si="86"/>
        <v>0.67945293056625888</v>
      </c>
      <c r="BE109" s="394">
        <f t="shared" si="86"/>
        <v>2.3113117593749996E-2</v>
      </c>
      <c r="BF109" s="394">
        <f t="shared" si="88"/>
        <v>0</v>
      </c>
      <c r="BG109" s="394">
        <f t="shared" si="88"/>
        <v>6.3905997596153813E-2</v>
      </c>
      <c r="BH109" s="394">
        <f t="shared" si="88"/>
        <v>9.4915362676041642E-2</v>
      </c>
      <c r="BI109" s="394">
        <f t="shared" si="88"/>
        <v>0</v>
      </c>
      <c r="BJ109" s="394">
        <f t="shared" si="88"/>
        <v>0</v>
      </c>
      <c r="BK109" s="394">
        <f t="shared" si="88"/>
        <v>4.6815067291666658E-2</v>
      </c>
      <c r="BL109" s="394">
        <f t="shared" si="88"/>
        <v>4.2590009217599992E-2</v>
      </c>
      <c r="BM109" s="394">
        <f t="shared" si="88"/>
        <v>0.16965360624999995</v>
      </c>
      <c r="BN109" s="394">
        <f t="shared" si="88"/>
        <v>0.31482112499999998</v>
      </c>
      <c r="BO109" s="394">
        <f t="shared" si="83"/>
        <v>0.10589852624999997</v>
      </c>
      <c r="BP109" s="394">
        <f t="shared" si="83"/>
        <v>0.12554221111979164</v>
      </c>
      <c r="BQ109" s="394">
        <f t="shared" si="83"/>
        <v>0.16201754635416662</v>
      </c>
      <c r="BR109" s="394">
        <f t="shared" si="85"/>
        <v>0.11962928232062497</v>
      </c>
      <c r="BS109" s="394">
        <f t="shared" si="85"/>
        <v>1.2937499999999999E-2</v>
      </c>
      <c r="BT109" s="394">
        <f t="shared" si="85"/>
        <v>7.0977999999999996E-3</v>
      </c>
      <c r="BU109" s="394">
        <f t="shared" si="85"/>
        <v>3.7260000000000001E-3</v>
      </c>
      <c r="BV109" s="394">
        <f t="shared" si="85"/>
        <v>0.11546257969645436</v>
      </c>
      <c r="BW109" s="394">
        <f t="shared" si="85"/>
        <v>5.0904063216335407E-2</v>
      </c>
      <c r="BX109" s="394">
        <f t="shared" si="85"/>
        <v>1.7861232808330268E-2</v>
      </c>
      <c r="BY109" s="394">
        <f t="shared" si="85"/>
        <v>6.6853413834725844E-2</v>
      </c>
      <c r="BZ109" s="394">
        <f t="shared" si="85"/>
        <v>1.9626493576421676E-2</v>
      </c>
      <c r="CA109" s="395">
        <f t="shared" si="65"/>
        <v>5.9151394718650074</v>
      </c>
      <c r="CB109" s="396">
        <f t="shared" si="80"/>
        <v>0.26449999999999996</v>
      </c>
      <c r="CC109" s="396">
        <f t="shared" si="66"/>
        <v>0.59151394718650074</v>
      </c>
      <c r="CD109" s="396">
        <f t="shared" si="67"/>
        <v>0.22083333333333335</v>
      </c>
      <c r="CE109" s="397">
        <f t="shared" si="68"/>
        <v>5.1027921913451735</v>
      </c>
      <c r="CF109" s="396">
        <f>'Other Income'!$B$27/12</f>
        <v>1.5378645788321685</v>
      </c>
      <c r="CG109" s="398">
        <f t="shared" si="69"/>
        <v>6.9051567701773422</v>
      </c>
      <c r="CH109" s="395">
        <f t="shared" si="70"/>
        <v>5.6444316887327401</v>
      </c>
      <c r="CI109" s="396">
        <f t="shared" si="71"/>
        <v>0.26449999999999996</v>
      </c>
      <c r="CJ109" s="396">
        <f t="shared" si="72"/>
        <v>0.56444316887327406</v>
      </c>
      <c r="CK109" s="396">
        <f t="shared" si="73"/>
        <v>0.22083333333333335</v>
      </c>
      <c r="CL109" s="397">
        <f t="shared" si="74"/>
        <v>4.8591551865261327</v>
      </c>
      <c r="CM109" s="399">
        <f t="shared" si="75"/>
        <v>6.6615197653583014</v>
      </c>
    </row>
    <row r="110" spans="2:91" s="159" customFormat="1" x14ac:dyDescent="0.25">
      <c r="B110" s="257">
        <f t="shared" si="76"/>
        <v>90</v>
      </c>
      <c r="C110" s="255">
        <f t="shared" si="77"/>
        <v>48029</v>
      </c>
      <c r="D110" s="214">
        <f t="shared" si="78"/>
        <v>0.52514962412666888</v>
      </c>
      <c r="E110" s="214">
        <f t="shared" si="78"/>
        <v>0.21808207350708328</v>
      </c>
      <c r="F110" s="214">
        <f t="shared" si="78"/>
        <v>0.21294640815499996</v>
      </c>
      <c r="G110" s="214">
        <f t="shared" si="78"/>
        <v>1.1979000000000004E-2</v>
      </c>
      <c r="H110" s="394">
        <f t="shared" si="64"/>
        <v>2.8812691710937487E-2</v>
      </c>
      <c r="I110" s="394">
        <f t="shared" si="64"/>
        <v>4.2903123312499993E-2</v>
      </c>
      <c r="J110" s="394">
        <f t="shared" si="64"/>
        <v>5.7935418749999988E-2</v>
      </c>
      <c r="K110" s="394">
        <f t="shared" si="64"/>
        <v>5.9972068749999996E-2</v>
      </c>
      <c r="L110" s="394">
        <f t="shared" si="82"/>
        <v>3.2855082406249986E-2</v>
      </c>
      <c r="M110" s="394">
        <f t="shared" si="82"/>
        <v>3.8687257812499987E-2</v>
      </c>
      <c r="N110" s="394">
        <f t="shared" si="82"/>
        <v>3.279386981100936E-2</v>
      </c>
      <c r="O110" s="394">
        <f t="shared" si="82"/>
        <v>3.0434031249999997E-2</v>
      </c>
      <c r="P110" s="394">
        <f t="shared" si="82"/>
        <v>2.2711733333333331E-2</v>
      </c>
      <c r="Q110" s="394">
        <f t="shared" si="81"/>
        <v>0</v>
      </c>
      <c r="R110" s="394">
        <f t="shared" si="81"/>
        <v>6.1737588616666644E-2</v>
      </c>
      <c r="S110" s="394">
        <f t="shared" si="81"/>
        <v>8.7389477499999993E-2</v>
      </c>
      <c r="T110" s="394">
        <f t="shared" si="81"/>
        <v>0</v>
      </c>
      <c r="U110" s="394">
        <f t="shared" si="81"/>
        <v>0</v>
      </c>
      <c r="V110" s="394">
        <f t="shared" si="81"/>
        <v>2.2072458874999996E-2</v>
      </c>
      <c r="W110" s="394">
        <f t="shared" si="81"/>
        <v>2.1454476666666663E-2</v>
      </c>
      <c r="X110" s="394">
        <f t="shared" si="81"/>
        <v>2.3630531942708331E-2</v>
      </c>
      <c r="Y110" s="394">
        <f t="shared" si="81"/>
        <v>1.6567398333333334E-2</v>
      </c>
      <c r="Z110" s="394">
        <f t="shared" si="87"/>
        <v>3.4456690520833333E-2</v>
      </c>
      <c r="AA110" s="394">
        <f t="shared" si="87"/>
        <v>2.9756249999999995E-2</v>
      </c>
      <c r="AB110" s="394">
        <f t="shared" si="87"/>
        <v>3.2809836374999991E-2</v>
      </c>
      <c r="AC110" s="394">
        <f t="shared" si="87"/>
        <v>1.9781260687499996E-2</v>
      </c>
      <c r="AD110" s="394">
        <f t="shared" si="87"/>
        <v>1.09997284375E-2</v>
      </c>
      <c r="AE110" s="394">
        <f t="shared" si="87"/>
        <v>0</v>
      </c>
      <c r="AF110" s="394">
        <f t="shared" si="87"/>
        <v>0.20255663587590156</v>
      </c>
      <c r="AG110" s="394">
        <f t="shared" si="87"/>
        <v>0.27321149674974998</v>
      </c>
      <c r="AH110" s="394">
        <f t="shared" si="87"/>
        <v>0</v>
      </c>
      <c r="AI110" s="394">
        <f t="shared" si="87"/>
        <v>7.3829999999999998E-3</v>
      </c>
      <c r="AJ110" s="394">
        <f t="shared" si="87"/>
        <v>2.35934E-2</v>
      </c>
      <c r="AK110" s="394">
        <f t="shared" si="87"/>
        <v>0</v>
      </c>
      <c r="AL110" s="394">
        <f t="shared" si="87"/>
        <v>2.489710396874999E-2</v>
      </c>
      <c r="AM110" s="394">
        <f t="shared" si="87"/>
        <v>2.634915937499999E-2</v>
      </c>
      <c r="AN110" s="394">
        <f t="shared" si="84"/>
        <v>4.7421543749999996E-2</v>
      </c>
      <c r="AO110" s="394">
        <f t="shared" si="84"/>
        <v>3.9617673372083329E-2</v>
      </c>
      <c r="AP110" s="394">
        <f t="shared" si="84"/>
        <v>0.15973674081249997</v>
      </c>
      <c r="AQ110" s="394">
        <f t="shared" si="84"/>
        <v>0</v>
      </c>
      <c r="AR110" s="394">
        <f t="shared" si="84"/>
        <v>4.690887232687499E-2</v>
      </c>
      <c r="AS110" s="394">
        <f t="shared" si="84"/>
        <v>2.3337826874999995E-2</v>
      </c>
      <c r="AT110" s="394">
        <f t="shared" si="84"/>
        <v>2.1024512630208332E-2</v>
      </c>
      <c r="AU110" s="394">
        <f t="shared" si="84"/>
        <v>4.2366761395833327E-2</v>
      </c>
      <c r="AV110" s="394">
        <f t="shared" si="84"/>
        <v>5.1770584999999994E-2</v>
      </c>
      <c r="AW110" s="394">
        <f t="shared" si="84"/>
        <v>5.0713019220833329E-2</v>
      </c>
      <c r="AX110" s="394">
        <f t="shared" si="86"/>
        <v>0.18568562218258919</v>
      </c>
      <c r="AY110" s="394">
        <f t="shared" si="86"/>
        <v>6.9120726999999993E-2</v>
      </c>
      <c r="AZ110" s="394">
        <f t="shared" si="86"/>
        <v>7.7306076249999967E-2</v>
      </c>
      <c r="BA110" s="394">
        <f t="shared" si="86"/>
        <v>0.14498785271666664</v>
      </c>
      <c r="BB110" s="394">
        <f t="shared" si="86"/>
        <v>0.4133969825995164</v>
      </c>
      <c r="BC110" s="394">
        <f t="shared" si="86"/>
        <v>0.15950637170357138</v>
      </c>
      <c r="BD110" s="394">
        <f t="shared" si="86"/>
        <v>0.67945293056625888</v>
      </c>
      <c r="BE110" s="394">
        <f t="shared" si="86"/>
        <v>2.3113117593749996E-2</v>
      </c>
      <c r="BF110" s="394">
        <f t="shared" si="88"/>
        <v>0</v>
      </c>
      <c r="BG110" s="394">
        <f t="shared" si="88"/>
        <v>6.3905997596153813E-2</v>
      </c>
      <c r="BH110" s="394">
        <f t="shared" si="88"/>
        <v>9.4915362676041642E-2</v>
      </c>
      <c r="BI110" s="394">
        <f t="shared" si="88"/>
        <v>0</v>
      </c>
      <c r="BJ110" s="394">
        <f t="shared" si="88"/>
        <v>0</v>
      </c>
      <c r="BK110" s="394">
        <f t="shared" si="88"/>
        <v>4.6815067291666658E-2</v>
      </c>
      <c r="BL110" s="394">
        <f t="shared" si="88"/>
        <v>4.2590009217599992E-2</v>
      </c>
      <c r="BM110" s="394">
        <f t="shared" si="88"/>
        <v>0.16965360624999995</v>
      </c>
      <c r="BN110" s="394">
        <f t="shared" si="88"/>
        <v>0.36204429374999997</v>
      </c>
      <c r="BO110" s="394">
        <f t="shared" si="83"/>
        <v>0.10589852624999997</v>
      </c>
      <c r="BP110" s="394">
        <f t="shared" si="83"/>
        <v>0.12554221111979164</v>
      </c>
      <c r="BQ110" s="394">
        <f t="shared" si="83"/>
        <v>0.16201754635416662</v>
      </c>
      <c r="BR110" s="394">
        <f t="shared" si="85"/>
        <v>0.11962928232062497</v>
      </c>
      <c r="BS110" s="394">
        <f t="shared" si="85"/>
        <v>1.2937499999999999E-2</v>
      </c>
      <c r="BT110" s="394">
        <f t="shared" si="85"/>
        <v>7.0977999999999996E-3</v>
      </c>
      <c r="BU110" s="394">
        <f t="shared" si="85"/>
        <v>3.7260000000000001E-3</v>
      </c>
      <c r="BV110" s="394">
        <f t="shared" si="85"/>
        <v>0.11546257969645436</v>
      </c>
      <c r="BW110" s="394">
        <f t="shared" si="85"/>
        <v>5.0904063216335407E-2</v>
      </c>
      <c r="BX110" s="394">
        <f t="shared" si="85"/>
        <v>1.7861232808330268E-2</v>
      </c>
      <c r="BY110" s="394">
        <f t="shared" si="85"/>
        <v>6.6853413834725844E-2</v>
      </c>
      <c r="BZ110" s="394">
        <f t="shared" si="85"/>
        <v>1.9626493576421676E-2</v>
      </c>
      <c r="CA110" s="395">
        <f t="shared" si="65"/>
        <v>6.0568570788038913</v>
      </c>
      <c r="CB110" s="396">
        <f t="shared" si="80"/>
        <v>0.26449999999999996</v>
      </c>
      <c r="CC110" s="396">
        <f t="shared" si="66"/>
        <v>0.60568570788038922</v>
      </c>
      <c r="CD110" s="396">
        <f t="shared" si="67"/>
        <v>0.22083333333333335</v>
      </c>
      <c r="CE110" s="397">
        <f t="shared" si="68"/>
        <v>5.2303380375901689</v>
      </c>
      <c r="CF110" s="396">
        <f>'Other Income'!$B$27/12</f>
        <v>1.5378645788321685</v>
      </c>
      <c r="CG110" s="398">
        <f t="shared" si="69"/>
        <v>7.0327026164223376</v>
      </c>
      <c r="CH110" s="395">
        <f t="shared" si="70"/>
        <v>5.7861492956716241</v>
      </c>
      <c r="CI110" s="396">
        <f t="shared" si="71"/>
        <v>0.26449999999999996</v>
      </c>
      <c r="CJ110" s="396">
        <f t="shared" si="72"/>
        <v>0.57861492956716243</v>
      </c>
      <c r="CK110" s="396">
        <f t="shared" si="73"/>
        <v>0.22083333333333335</v>
      </c>
      <c r="CL110" s="397">
        <f t="shared" si="74"/>
        <v>4.9867010327711281</v>
      </c>
      <c r="CM110" s="399">
        <f t="shared" si="75"/>
        <v>6.7890656116032968</v>
      </c>
    </row>
    <row r="111" spans="2:91" s="159" customFormat="1" x14ac:dyDescent="0.25">
      <c r="B111" s="257">
        <f t="shared" si="76"/>
        <v>91</v>
      </c>
      <c r="C111" s="255">
        <f t="shared" si="77"/>
        <v>48060</v>
      </c>
      <c r="D111" s="214">
        <f t="shared" si="78"/>
        <v>0.52514962412666888</v>
      </c>
      <c r="E111" s="214">
        <f t="shared" si="78"/>
        <v>0.21808207350708328</v>
      </c>
      <c r="F111" s="214">
        <f t="shared" si="78"/>
        <v>0.21294640815499996</v>
      </c>
      <c r="G111" s="214">
        <f t="shared" si="78"/>
        <v>1.1979000000000004E-2</v>
      </c>
      <c r="H111" s="394">
        <f t="shared" si="64"/>
        <v>2.8812691710937487E-2</v>
      </c>
      <c r="I111" s="394">
        <f t="shared" si="64"/>
        <v>4.9338591809374985E-2</v>
      </c>
      <c r="J111" s="394">
        <f t="shared" si="64"/>
        <v>5.7935418749999988E-2</v>
      </c>
      <c r="K111" s="394">
        <f t="shared" si="64"/>
        <v>5.9972068749999996E-2</v>
      </c>
      <c r="L111" s="394">
        <f t="shared" si="82"/>
        <v>3.2855082406249986E-2</v>
      </c>
      <c r="M111" s="394">
        <f t="shared" si="82"/>
        <v>4.4490346484374985E-2</v>
      </c>
      <c r="N111" s="394">
        <f t="shared" si="82"/>
        <v>3.279386981100936E-2</v>
      </c>
      <c r="O111" s="394">
        <f t="shared" si="82"/>
        <v>3.0434031249999997E-2</v>
      </c>
      <c r="P111" s="394">
        <f t="shared" si="82"/>
        <v>2.6118493333333329E-2</v>
      </c>
      <c r="Q111" s="394">
        <f t="shared" si="81"/>
        <v>0</v>
      </c>
      <c r="R111" s="394">
        <f t="shared" si="81"/>
        <v>6.1737588616666644E-2</v>
      </c>
      <c r="S111" s="394">
        <f t="shared" si="81"/>
        <v>8.7389477499999993E-2</v>
      </c>
      <c r="T111" s="394">
        <f t="shared" si="81"/>
        <v>0</v>
      </c>
      <c r="U111" s="394">
        <f t="shared" si="81"/>
        <v>0</v>
      </c>
      <c r="V111" s="394">
        <f t="shared" si="81"/>
        <v>2.2072458874999996E-2</v>
      </c>
      <c r="W111" s="394">
        <f t="shared" si="81"/>
        <v>2.1454476666666663E-2</v>
      </c>
      <c r="X111" s="394">
        <f t="shared" si="81"/>
        <v>2.3630531942708331E-2</v>
      </c>
      <c r="Y111" s="394">
        <f t="shared" si="81"/>
        <v>1.6567398333333334E-2</v>
      </c>
      <c r="Z111" s="394">
        <f t="shared" si="87"/>
        <v>3.4456690520833333E-2</v>
      </c>
      <c r="AA111" s="394">
        <f t="shared" si="87"/>
        <v>2.9756249999999995E-2</v>
      </c>
      <c r="AB111" s="394">
        <f t="shared" si="87"/>
        <v>3.2809836374999991E-2</v>
      </c>
      <c r="AC111" s="394">
        <f t="shared" si="87"/>
        <v>1.9781260687499996E-2</v>
      </c>
      <c r="AD111" s="394">
        <f t="shared" si="87"/>
        <v>1.09997284375E-2</v>
      </c>
      <c r="AE111" s="394">
        <f t="shared" si="87"/>
        <v>0</v>
      </c>
      <c r="AF111" s="394">
        <f t="shared" si="87"/>
        <v>0.20255663587590156</v>
      </c>
      <c r="AG111" s="394">
        <f t="shared" si="87"/>
        <v>0.27321149674974998</v>
      </c>
      <c r="AH111" s="394">
        <f t="shared" si="87"/>
        <v>0</v>
      </c>
      <c r="AI111" s="394">
        <f t="shared" si="87"/>
        <v>7.3829999999999998E-3</v>
      </c>
      <c r="AJ111" s="394">
        <f t="shared" si="87"/>
        <v>2.35934E-2</v>
      </c>
      <c r="AK111" s="394">
        <f t="shared" si="87"/>
        <v>0</v>
      </c>
      <c r="AL111" s="394">
        <f t="shared" si="87"/>
        <v>2.489710396874999E-2</v>
      </c>
      <c r="AM111" s="394">
        <f t="shared" si="87"/>
        <v>2.634915937499999E-2</v>
      </c>
      <c r="AN111" s="394">
        <f t="shared" si="84"/>
        <v>4.7421543749999996E-2</v>
      </c>
      <c r="AO111" s="394">
        <f t="shared" si="84"/>
        <v>3.9617673372083329E-2</v>
      </c>
      <c r="AP111" s="394">
        <f t="shared" si="84"/>
        <v>0.18369725193437494</v>
      </c>
      <c r="AQ111" s="394">
        <f t="shared" si="84"/>
        <v>0</v>
      </c>
      <c r="AR111" s="394">
        <f t="shared" si="84"/>
        <v>4.690887232687499E-2</v>
      </c>
      <c r="AS111" s="394">
        <f t="shared" si="84"/>
        <v>2.3337826874999995E-2</v>
      </c>
      <c r="AT111" s="394">
        <f t="shared" si="84"/>
        <v>2.1024512630208332E-2</v>
      </c>
      <c r="AU111" s="394">
        <f t="shared" si="84"/>
        <v>4.8721775605208323E-2</v>
      </c>
      <c r="AV111" s="394">
        <f t="shared" si="84"/>
        <v>5.9536172749999991E-2</v>
      </c>
      <c r="AW111" s="394">
        <f t="shared" si="84"/>
        <v>5.0713019220833329E-2</v>
      </c>
      <c r="AX111" s="394">
        <f t="shared" si="86"/>
        <v>0.18568562218258919</v>
      </c>
      <c r="AY111" s="394">
        <f t="shared" si="86"/>
        <v>6.9120726999999993E-2</v>
      </c>
      <c r="AZ111" s="394">
        <f t="shared" si="86"/>
        <v>7.7306076249999967E-2</v>
      </c>
      <c r="BA111" s="394">
        <f t="shared" si="86"/>
        <v>0.14498785271666664</v>
      </c>
      <c r="BB111" s="394">
        <f t="shared" si="86"/>
        <v>0.4133969825995164</v>
      </c>
      <c r="BC111" s="394">
        <f t="shared" si="86"/>
        <v>0.15950637170357138</v>
      </c>
      <c r="BD111" s="394">
        <f t="shared" si="86"/>
        <v>0.67945293056625888</v>
      </c>
      <c r="BE111" s="394">
        <f t="shared" si="86"/>
        <v>2.3113117593749996E-2</v>
      </c>
      <c r="BF111" s="394">
        <f t="shared" si="88"/>
        <v>0</v>
      </c>
      <c r="BG111" s="394">
        <f t="shared" si="88"/>
        <v>6.3905997596153813E-2</v>
      </c>
      <c r="BH111" s="394">
        <f t="shared" si="88"/>
        <v>0.10915266707744788</v>
      </c>
      <c r="BI111" s="394">
        <f t="shared" si="88"/>
        <v>0</v>
      </c>
      <c r="BJ111" s="394">
        <f t="shared" si="88"/>
        <v>0</v>
      </c>
      <c r="BK111" s="394">
        <f t="shared" si="88"/>
        <v>4.6815067291666658E-2</v>
      </c>
      <c r="BL111" s="394">
        <f t="shared" si="88"/>
        <v>4.2590009217599992E-2</v>
      </c>
      <c r="BM111" s="394">
        <f t="shared" si="88"/>
        <v>0.16965360624999995</v>
      </c>
      <c r="BN111" s="394">
        <f t="shared" si="88"/>
        <v>0.36204429374999997</v>
      </c>
      <c r="BO111" s="394">
        <f t="shared" si="83"/>
        <v>0.10589852624999997</v>
      </c>
      <c r="BP111" s="394">
        <f t="shared" si="83"/>
        <v>0.12554221111979164</v>
      </c>
      <c r="BQ111" s="394">
        <f t="shared" si="83"/>
        <v>0.16201754635416662</v>
      </c>
      <c r="BR111" s="394">
        <f t="shared" si="85"/>
        <v>0.11962928232062497</v>
      </c>
      <c r="BS111" s="394">
        <f t="shared" si="85"/>
        <v>1.2937499999999999E-2</v>
      </c>
      <c r="BT111" s="394">
        <f t="shared" si="85"/>
        <v>7.0977999999999996E-3</v>
      </c>
      <c r="BU111" s="394">
        <f t="shared" si="85"/>
        <v>3.7260000000000001E-3</v>
      </c>
      <c r="BV111" s="394">
        <f t="shared" si="85"/>
        <v>0.11546257969645436</v>
      </c>
      <c r="BW111" s="394">
        <f t="shared" si="85"/>
        <v>5.0904063216335407E-2</v>
      </c>
      <c r="BX111" s="394">
        <f t="shared" si="85"/>
        <v>1.7861232808330268E-2</v>
      </c>
      <c r="BY111" s="394">
        <f t="shared" si="85"/>
        <v>6.6853413834725844E-2</v>
      </c>
      <c r="BZ111" s="394">
        <f t="shared" si="85"/>
        <v>1.9626493576421676E-2</v>
      </c>
      <c r="CA111" s="395">
        <f t="shared" si="65"/>
        <v>6.1248208134552993</v>
      </c>
      <c r="CB111" s="396">
        <f t="shared" si="80"/>
        <v>0.26449999999999996</v>
      </c>
      <c r="CC111" s="396">
        <f t="shared" si="66"/>
        <v>0.61248208134552995</v>
      </c>
      <c r="CD111" s="396">
        <f t="shared" si="67"/>
        <v>0.22083333333333335</v>
      </c>
      <c r="CE111" s="397">
        <f t="shared" si="68"/>
        <v>5.2915053987764358</v>
      </c>
      <c r="CF111" s="396">
        <f>'Other Income'!$B$27/12</f>
        <v>1.5378645788321685</v>
      </c>
      <c r="CG111" s="398">
        <f t="shared" si="69"/>
        <v>7.0938699776086045</v>
      </c>
      <c r="CH111" s="395">
        <f t="shared" si="70"/>
        <v>5.854113030323032</v>
      </c>
      <c r="CI111" s="396">
        <f t="shared" si="71"/>
        <v>0.26449999999999996</v>
      </c>
      <c r="CJ111" s="396">
        <f t="shared" si="72"/>
        <v>0.58541130303230327</v>
      </c>
      <c r="CK111" s="396">
        <f t="shared" si="73"/>
        <v>0.22083333333333335</v>
      </c>
      <c r="CL111" s="397">
        <f t="shared" si="74"/>
        <v>5.0478683939573958</v>
      </c>
      <c r="CM111" s="399">
        <f t="shared" si="75"/>
        <v>6.8502329727895646</v>
      </c>
    </row>
    <row r="112" spans="2:91" s="159" customFormat="1" x14ac:dyDescent="0.25">
      <c r="B112" s="257">
        <f t="shared" si="76"/>
        <v>92</v>
      </c>
      <c r="C112" s="255">
        <f t="shared" si="77"/>
        <v>48091</v>
      </c>
      <c r="D112" s="214">
        <f t="shared" si="78"/>
        <v>0.52514962412666888</v>
      </c>
      <c r="E112" s="214">
        <f t="shared" si="78"/>
        <v>0.21808207350708328</v>
      </c>
      <c r="F112" s="214">
        <f t="shared" si="78"/>
        <v>0.21294640815499996</v>
      </c>
      <c r="G112" s="214">
        <f t="shared" si="78"/>
        <v>1.1979000000000004E-2</v>
      </c>
      <c r="H112" s="394">
        <f t="shared" si="64"/>
        <v>2.8812691710937487E-2</v>
      </c>
      <c r="I112" s="394">
        <f t="shared" si="64"/>
        <v>4.9338591809374985E-2</v>
      </c>
      <c r="J112" s="394">
        <f t="shared" si="64"/>
        <v>5.7935418749999988E-2</v>
      </c>
      <c r="K112" s="394">
        <f t="shared" si="64"/>
        <v>5.9972068749999996E-2</v>
      </c>
      <c r="L112" s="394">
        <f t="shared" si="82"/>
        <v>3.2855082406249986E-2</v>
      </c>
      <c r="M112" s="394">
        <f t="shared" si="82"/>
        <v>4.4490346484374985E-2</v>
      </c>
      <c r="N112" s="394">
        <f t="shared" si="82"/>
        <v>3.279386981100936E-2</v>
      </c>
      <c r="O112" s="394">
        <f t="shared" si="82"/>
        <v>3.0434031249999997E-2</v>
      </c>
      <c r="P112" s="394">
        <f t="shared" si="82"/>
        <v>2.6118493333333329E-2</v>
      </c>
      <c r="Q112" s="394">
        <f t="shared" si="81"/>
        <v>0</v>
      </c>
      <c r="R112" s="394">
        <f t="shared" si="81"/>
        <v>6.1737588616666644E-2</v>
      </c>
      <c r="S112" s="394">
        <f t="shared" si="81"/>
        <v>0.10049789912499998</v>
      </c>
      <c r="T112" s="394">
        <f t="shared" si="81"/>
        <v>0</v>
      </c>
      <c r="U112" s="394">
        <f t="shared" si="81"/>
        <v>0</v>
      </c>
      <c r="V112" s="394">
        <f t="shared" si="81"/>
        <v>2.2072458874999996E-2</v>
      </c>
      <c r="W112" s="394">
        <f t="shared" si="81"/>
        <v>2.1454476666666663E-2</v>
      </c>
      <c r="X112" s="394">
        <f t="shared" si="81"/>
        <v>2.3630531942708331E-2</v>
      </c>
      <c r="Y112" s="394">
        <f t="shared" si="81"/>
        <v>1.6567398333333334E-2</v>
      </c>
      <c r="Z112" s="394">
        <f t="shared" si="87"/>
        <v>3.4456690520833333E-2</v>
      </c>
      <c r="AA112" s="394">
        <f t="shared" si="87"/>
        <v>2.9756249999999995E-2</v>
      </c>
      <c r="AB112" s="394">
        <f t="shared" si="87"/>
        <v>3.2809836374999991E-2</v>
      </c>
      <c r="AC112" s="394">
        <f t="shared" si="87"/>
        <v>1.9781260687499996E-2</v>
      </c>
      <c r="AD112" s="394">
        <f t="shared" si="87"/>
        <v>1.09997284375E-2</v>
      </c>
      <c r="AE112" s="394">
        <f t="shared" si="87"/>
        <v>0</v>
      </c>
      <c r="AF112" s="394">
        <f t="shared" si="87"/>
        <v>0.20255663587590156</v>
      </c>
      <c r="AG112" s="394">
        <f t="shared" si="87"/>
        <v>0.27321149674974998</v>
      </c>
      <c r="AH112" s="394">
        <f t="shared" si="87"/>
        <v>0</v>
      </c>
      <c r="AI112" s="394">
        <f t="shared" si="87"/>
        <v>7.3829999999999998E-3</v>
      </c>
      <c r="AJ112" s="394">
        <f t="shared" si="87"/>
        <v>2.35934E-2</v>
      </c>
      <c r="AK112" s="394">
        <f t="shared" si="87"/>
        <v>0</v>
      </c>
      <c r="AL112" s="394">
        <f t="shared" si="87"/>
        <v>2.489710396874999E-2</v>
      </c>
      <c r="AM112" s="394">
        <f t="shared" si="87"/>
        <v>2.634915937499999E-2</v>
      </c>
      <c r="AN112" s="394">
        <f t="shared" si="84"/>
        <v>4.7421543749999996E-2</v>
      </c>
      <c r="AO112" s="394">
        <f t="shared" si="84"/>
        <v>3.9617673372083329E-2</v>
      </c>
      <c r="AP112" s="394">
        <f t="shared" si="84"/>
        <v>0.18369725193437494</v>
      </c>
      <c r="AQ112" s="394">
        <f t="shared" si="84"/>
        <v>0</v>
      </c>
      <c r="AR112" s="394">
        <f t="shared" si="84"/>
        <v>4.690887232687499E-2</v>
      </c>
      <c r="AS112" s="394">
        <f t="shared" si="84"/>
        <v>2.3337826874999995E-2</v>
      </c>
      <c r="AT112" s="394">
        <f t="shared" si="84"/>
        <v>2.1024512630208332E-2</v>
      </c>
      <c r="AU112" s="394">
        <f t="shared" si="84"/>
        <v>4.8721775605208323E-2</v>
      </c>
      <c r="AV112" s="394">
        <f t="shared" si="84"/>
        <v>5.9536172749999991E-2</v>
      </c>
      <c r="AW112" s="394">
        <f t="shared" si="84"/>
        <v>5.8319972103958326E-2</v>
      </c>
      <c r="AX112" s="394">
        <f t="shared" si="86"/>
        <v>0.18568562218258919</v>
      </c>
      <c r="AY112" s="394">
        <f t="shared" si="86"/>
        <v>6.9120726999999993E-2</v>
      </c>
      <c r="AZ112" s="394">
        <f t="shared" si="86"/>
        <v>7.7306076249999967E-2</v>
      </c>
      <c r="BA112" s="394">
        <f t="shared" si="86"/>
        <v>0.14498785271666664</v>
      </c>
      <c r="BB112" s="394">
        <f t="shared" si="86"/>
        <v>0.4133969825995164</v>
      </c>
      <c r="BC112" s="394">
        <f t="shared" si="86"/>
        <v>0.15950637170357138</v>
      </c>
      <c r="BD112" s="394">
        <f t="shared" si="86"/>
        <v>0.67945293056625888</v>
      </c>
      <c r="BE112" s="394">
        <f t="shared" si="86"/>
        <v>2.3113117593749996E-2</v>
      </c>
      <c r="BF112" s="394">
        <f t="shared" si="88"/>
        <v>0</v>
      </c>
      <c r="BG112" s="394">
        <f t="shared" si="88"/>
        <v>6.3905997596153813E-2</v>
      </c>
      <c r="BH112" s="394">
        <f t="shared" si="88"/>
        <v>0.10915266707744788</v>
      </c>
      <c r="BI112" s="394">
        <f t="shared" si="88"/>
        <v>0</v>
      </c>
      <c r="BJ112" s="394">
        <f t="shared" si="88"/>
        <v>0</v>
      </c>
      <c r="BK112" s="394">
        <f t="shared" si="88"/>
        <v>4.6815067291666658E-2</v>
      </c>
      <c r="BL112" s="394">
        <f t="shared" si="88"/>
        <v>4.2590009217599992E-2</v>
      </c>
      <c r="BM112" s="394">
        <f t="shared" si="88"/>
        <v>0.16965360624999995</v>
      </c>
      <c r="BN112" s="394">
        <f t="shared" si="88"/>
        <v>0.36204429374999997</v>
      </c>
      <c r="BO112" s="394">
        <f t="shared" si="83"/>
        <v>0.10589852624999997</v>
      </c>
      <c r="BP112" s="394">
        <f t="shared" si="83"/>
        <v>0.12554221111979164</v>
      </c>
      <c r="BQ112" s="394">
        <f t="shared" si="83"/>
        <v>0.16201754635416662</v>
      </c>
      <c r="BR112" s="394">
        <f t="shared" si="85"/>
        <v>0.11962928232062497</v>
      </c>
      <c r="BS112" s="394">
        <f t="shared" si="85"/>
        <v>1.2937499999999999E-2</v>
      </c>
      <c r="BT112" s="394">
        <f t="shared" si="85"/>
        <v>7.0977999999999996E-3</v>
      </c>
      <c r="BU112" s="394">
        <f t="shared" si="85"/>
        <v>3.7260000000000001E-3</v>
      </c>
      <c r="BV112" s="394">
        <f t="shared" si="85"/>
        <v>0.11546257969645436</v>
      </c>
      <c r="BW112" s="394">
        <f t="shared" si="85"/>
        <v>5.0904063216335407E-2</v>
      </c>
      <c r="BX112" s="394">
        <f t="shared" si="85"/>
        <v>1.7861232808330268E-2</v>
      </c>
      <c r="BY112" s="394">
        <f t="shared" si="85"/>
        <v>6.6853413834725844E-2</v>
      </c>
      <c r="BZ112" s="394">
        <f t="shared" si="85"/>
        <v>1.9626493576421676E-2</v>
      </c>
      <c r="CA112" s="395">
        <f t="shared" si="65"/>
        <v>6.1455361879634243</v>
      </c>
      <c r="CB112" s="396">
        <f t="shared" si="80"/>
        <v>0.26449999999999996</v>
      </c>
      <c r="CC112" s="396">
        <f t="shared" si="66"/>
        <v>0.61455361879634252</v>
      </c>
      <c r="CD112" s="396">
        <f t="shared" si="67"/>
        <v>0.22083333333333335</v>
      </c>
      <c r="CE112" s="397">
        <f t="shared" si="68"/>
        <v>5.3101492358337481</v>
      </c>
      <c r="CF112" s="396">
        <f>'Other Income'!$B$27/12</f>
        <v>1.5378645788321685</v>
      </c>
      <c r="CG112" s="398">
        <f t="shared" si="69"/>
        <v>7.1125138146659168</v>
      </c>
      <c r="CH112" s="395">
        <f t="shared" si="70"/>
        <v>5.874828404831157</v>
      </c>
      <c r="CI112" s="396">
        <f t="shared" si="71"/>
        <v>0.26449999999999996</v>
      </c>
      <c r="CJ112" s="396">
        <f t="shared" si="72"/>
        <v>0.58748284048311572</v>
      </c>
      <c r="CK112" s="396">
        <f t="shared" si="73"/>
        <v>0.22083333333333335</v>
      </c>
      <c r="CL112" s="397">
        <f t="shared" si="74"/>
        <v>5.0665122310147082</v>
      </c>
      <c r="CM112" s="399">
        <f t="shared" si="75"/>
        <v>6.8688768098468769</v>
      </c>
    </row>
    <row r="113" spans="2:91" s="159" customFormat="1" x14ac:dyDescent="0.25">
      <c r="B113" s="257">
        <f t="shared" si="76"/>
        <v>93</v>
      </c>
      <c r="C113" s="255">
        <f t="shared" si="77"/>
        <v>48121</v>
      </c>
      <c r="D113" s="214">
        <f t="shared" si="78"/>
        <v>0.52514962412666888</v>
      </c>
      <c r="E113" s="214">
        <f t="shared" si="78"/>
        <v>0.21808207350708328</v>
      </c>
      <c r="F113" s="214">
        <f t="shared" si="78"/>
        <v>0.21294640815499996</v>
      </c>
      <c r="G113" s="214">
        <f t="shared" si="78"/>
        <v>1.1979000000000004E-2</v>
      </c>
      <c r="H113" s="394">
        <f t="shared" si="64"/>
        <v>2.8812691710937487E-2</v>
      </c>
      <c r="I113" s="394">
        <f t="shared" si="64"/>
        <v>4.9338591809374985E-2</v>
      </c>
      <c r="J113" s="394">
        <f t="shared" si="64"/>
        <v>5.7935418749999988E-2</v>
      </c>
      <c r="K113" s="394">
        <f t="shared" si="64"/>
        <v>5.9972068749999996E-2</v>
      </c>
      <c r="L113" s="394">
        <f t="shared" si="82"/>
        <v>3.2855082406249986E-2</v>
      </c>
      <c r="M113" s="394">
        <f t="shared" si="82"/>
        <v>4.4490346484374985E-2</v>
      </c>
      <c r="N113" s="394">
        <f t="shared" si="82"/>
        <v>3.279386981100936E-2</v>
      </c>
      <c r="O113" s="394">
        <f t="shared" si="82"/>
        <v>3.0434031249999997E-2</v>
      </c>
      <c r="P113" s="394">
        <f t="shared" ref="P113:W147" si="89">IF(AND(MONTH($C113)-MONTH(P$5)=0,MOD((YEAR(P$5)-YEAR($C113)),3)=0),P112*(1+P$15),P112)</f>
        <v>2.6118493333333329E-2</v>
      </c>
      <c r="Q113" s="394">
        <f t="shared" si="89"/>
        <v>0</v>
      </c>
      <c r="R113" s="394">
        <f t="shared" si="89"/>
        <v>6.1737588616666644E-2</v>
      </c>
      <c r="S113" s="394">
        <f t="shared" si="89"/>
        <v>0.10049789912499998</v>
      </c>
      <c r="T113" s="394">
        <f t="shared" si="89"/>
        <v>0</v>
      </c>
      <c r="U113" s="394">
        <f t="shared" si="89"/>
        <v>0</v>
      </c>
      <c r="V113" s="394">
        <f t="shared" si="89"/>
        <v>2.2072458874999996E-2</v>
      </c>
      <c r="W113" s="394">
        <f t="shared" si="89"/>
        <v>2.1454476666666663E-2</v>
      </c>
      <c r="X113" s="394">
        <f t="shared" si="81"/>
        <v>2.3630531942708331E-2</v>
      </c>
      <c r="Y113" s="394">
        <f t="shared" si="81"/>
        <v>1.6567398333333334E-2</v>
      </c>
      <c r="Z113" s="394">
        <f t="shared" si="87"/>
        <v>3.4456690520833333E-2</v>
      </c>
      <c r="AA113" s="394">
        <f t="shared" si="87"/>
        <v>2.9756249999999995E-2</v>
      </c>
      <c r="AB113" s="394">
        <f t="shared" si="87"/>
        <v>3.2809836374999991E-2</v>
      </c>
      <c r="AC113" s="394">
        <f t="shared" si="87"/>
        <v>1.9781260687499996E-2</v>
      </c>
      <c r="AD113" s="394">
        <f t="shared" si="87"/>
        <v>1.2649687703124999E-2</v>
      </c>
      <c r="AE113" s="394">
        <f t="shared" si="87"/>
        <v>0</v>
      </c>
      <c r="AF113" s="394">
        <f t="shared" si="87"/>
        <v>0.20255663587590156</v>
      </c>
      <c r="AG113" s="394">
        <f t="shared" si="87"/>
        <v>0.27321149674974998</v>
      </c>
      <c r="AH113" s="394">
        <f t="shared" si="87"/>
        <v>0</v>
      </c>
      <c r="AI113" s="394">
        <f t="shared" si="87"/>
        <v>7.3829999999999998E-3</v>
      </c>
      <c r="AJ113" s="394">
        <f t="shared" si="87"/>
        <v>2.35934E-2</v>
      </c>
      <c r="AK113" s="394">
        <f t="shared" si="87"/>
        <v>0</v>
      </c>
      <c r="AL113" s="394">
        <f t="shared" si="87"/>
        <v>2.489710396874999E-2</v>
      </c>
      <c r="AM113" s="394">
        <f t="shared" si="87"/>
        <v>2.634915937499999E-2</v>
      </c>
      <c r="AN113" s="394">
        <f t="shared" si="84"/>
        <v>4.7421543749999996E-2</v>
      </c>
      <c r="AO113" s="394">
        <f t="shared" si="84"/>
        <v>3.9617673372083329E-2</v>
      </c>
      <c r="AP113" s="394">
        <f t="shared" si="84"/>
        <v>0.18369725193437494</v>
      </c>
      <c r="AQ113" s="394">
        <f t="shared" si="84"/>
        <v>0</v>
      </c>
      <c r="AR113" s="394">
        <f t="shared" si="84"/>
        <v>4.690887232687499E-2</v>
      </c>
      <c r="AS113" s="394">
        <f t="shared" si="84"/>
        <v>2.3337826874999995E-2</v>
      </c>
      <c r="AT113" s="394">
        <f t="shared" si="84"/>
        <v>2.1024512630208332E-2</v>
      </c>
      <c r="AU113" s="394">
        <f t="shared" si="84"/>
        <v>4.8721775605208323E-2</v>
      </c>
      <c r="AV113" s="394">
        <f t="shared" si="84"/>
        <v>5.9536172749999991E-2</v>
      </c>
      <c r="AW113" s="394">
        <f t="shared" si="84"/>
        <v>5.8319972103958326E-2</v>
      </c>
      <c r="AX113" s="394">
        <f t="shared" si="86"/>
        <v>0.18568562218258919</v>
      </c>
      <c r="AY113" s="394">
        <f t="shared" si="86"/>
        <v>7.9488836049999984E-2</v>
      </c>
      <c r="AZ113" s="394">
        <f t="shared" si="86"/>
        <v>7.7306076249999967E-2</v>
      </c>
      <c r="BA113" s="394">
        <f t="shared" si="86"/>
        <v>0.14498785271666664</v>
      </c>
      <c r="BB113" s="394">
        <f t="shared" si="86"/>
        <v>0.4133969825995164</v>
      </c>
      <c r="BC113" s="394">
        <f t="shared" si="86"/>
        <v>0.15950637170357138</v>
      </c>
      <c r="BD113" s="394">
        <f t="shared" si="86"/>
        <v>0.67945293056625888</v>
      </c>
      <c r="BE113" s="394">
        <f t="shared" si="86"/>
        <v>2.3113117593749996E-2</v>
      </c>
      <c r="BF113" s="394">
        <f t="shared" si="88"/>
        <v>0</v>
      </c>
      <c r="BG113" s="394">
        <f t="shared" si="88"/>
        <v>6.3905997596153813E-2</v>
      </c>
      <c r="BH113" s="394">
        <f t="shared" si="88"/>
        <v>0.10915266707744788</v>
      </c>
      <c r="BI113" s="394">
        <f t="shared" si="88"/>
        <v>0</v>
      </c>
      <c r="BJ113" s="394">
        <f t="shared" si="88"/>
        <v>0</v>
      </c>
      <c r="BK113" s="394">
        <f t="shared" si="88"/>
        <v>4.6815067291666658E-2</v>
      </c>
      <c r="BL113" s="394">
        <f t="shared" si="88"/>
        <v>4.2590009217599992E-2</v>
      </c>
      <c r="BM113" s="394">
        <f t="shared" si="88"/>
        <v>0.16965360624999995</v>
      </c>
      <c r="BN113" s="394">
        <f t="shared" si="88"/>
        <v>0.36204429374999997</v>
      </c>
      <c r="BO113" s="394">
        <f t="shared" si="83"/>
        <v>0.10589852624999997</v>
      </c>
      <c r="BP113" s="394">
        <f t="shared" si="83"/>
        <v>0.12554221111979164</v>
      </c>
      <c r="BQ113" s="394">
        <f t="shared" si="83"/>
        <v>0.16201754635416662</v>
      </c>
      <c r="BR113" s="394">
        <f t="shared" si="85"/>
        <v>0.11962928232062497</v>
      </c>
      <c r="BS113" s="394">
        <f t="shared" si="85"/>
        <v>1.2937499999999999E-2</v>
      </c>
      <c r="BT113" s="394">
        <f t="shared" si="85"/>
        <v>7.0977999999999996E-3</v>
      </c>
      <c r="BU113" s="394">
        <f t="shared" si="85"/>
        <v>3.7260000000000001E-3</v>
      </c>
      <c r="BV113" s="394">
        <f t="shared" si="85"/>
        <v>0.11546257969645436</v>
      </c>
      <c r="BW113" s="394">
        <f t="shared" si="85"/>
        <v>5.0904063216335407E-2</v>
      </c>
      <c r="BX113" s="394">
        <f t="shared" si="85"/>
        <v>1.7861232808330268E-2</v>
      </c>
      <c r="BY113" s="394">
        <f t="shared" si="85"/>
        <v>6.6853413834725844E-2</v>
      </c>
      <c r="BZ113" s="394">
        <f t="shared" si="85"/>
        <v>1.9626493576421676E-2</v>
      </c>
      <c r="CA113" s="395">
        <f t="shared" si="65"/>
        <v>6.1575542562790488</v>
      </c>
      <c r="CB113" s="396">
        <f t="shared" si="80"/>
        <v>0.26449999999999996</v>
      </c>
      <c r="CC113" s="396">
        <f t="shared" si="66"/>
        <v>0.61575542562790497</v>
      </c>
      <c r="CD113" s="396">
        <f t="shared" si="67"/>
        <v>0.22083333333333335</v>
      </c>
      <c r="CE113" s="397">
        <f t="shared" si="68"/>
        <v>5.3209654973178111</v>
      </c>
      <c r="CF113" s="396">
        <f>'Other Income'!$B$27/12</f>
        <v>1.5378645788321685</v>
      </c>
      <c r="CG113" s="398">
        <f t="shared" si="69"/>
        <v>7.1233300761499798</v>
      </c>
      <c r="CH113" s="395">
        <f t="shared" si="70"/>
        <v>5.8868464731467816</v>
      </c>
      <c r="CI113" s="396">
        <f t="shared" si="71"/>
        <v>0.26449999999999996</v>
      </c>
      <c r="CJ113" s="396">
        <f t="shared" si="72"/>
        <v>0.58868464731467818</v>
      </c>
      <c r="CK113" s="396">
        <f t="shared" si="73"/>
        <v>0.22083333333333335</v>
      </c>
      <c r="CL113" s="397">
        <f t="shared" si="74"/>
        <v>5.0773284924987703</v>
      </c>
      <c r="CM113" s="399">
        <f t="shared" si="75"/>
        <v>6.879693071330939</v>
      </c>
    </row>
    <row r="114" spans="2:91" s="159" customFormat="1" x14ac:dyDescent="0.25">
      <c r="B114" s="257">
        <f t="shared" si="76"/>
        <v>94</v>
      </c>
      <c r="C114" s="255">
        <f t="shared" si="77"/>
        <v>48152</v>
      </c>
      <c r="D114" s="214">
        <f t="shared" si="78"/>
        <v>0.52514962412666888</v>
      </c>
      <c r="E114" s="214">
        <f t="shared" si="78"/>
        <v>0.21808207350708328</v>
      </c>
      <c r="F114" s="214">
        <f t="shared" si="78"/>
        <v>0.21294640815499996</v>
      </c>
      <c r="G114" s="214">
        <f t="shared" si="78"/>
        <v>1.1979000000000004E-2</v>
      </c>
      <c r="H114" s="394">
        <f t="shared" si="64"/>
        <v>2.8812691710937487E-2</v>
      </c>
      <c r="I114" s="394">
        <f t="shared" si="64"/>
        <v>4.9338591809374985E-2</v>
      </c>
      <c r="J114" s="394">
        <f t="shared" si="64"/>
        <v>5.7935418749999988E-2</v>
      </c>
      <c r="K114" s="394">
        <f t="shared" si="64"/>
        <v>5.9972068749999996E-2</v>
      </c>
      <c r="L114" s="394">
        <f t="shared" si="82"/>
        <v>3.2855082406249986E-2</v>
      </c>
      <c r="M114" s="394">
        <f t="shared" si="82"/>
        <v>4.4490346484374985E-2</v>
      </c>
      <c r="N114" s="394">
        <f t="shared" si="82"/>
        <v>3.279386981100936E-2</v>
      </c>
      <c r="O114" s="394">
        <f t="shared" si="82"/>
        <v>3.0434031249999997E-2</v>
      </c>
      <c r="P114" s="394">
        <f t="shared" si="89"/>
        <v>2.6118493333333329E-2</v>
      </c>
      <c r="Q114" s="394">
        <f t="shared" si="89"/>
        <v>0</v>
      </c>
      <c r="R114" s="394">
        <f t="shared" si="89"/>
        <v>6.1737588616666644E-2</v>
      </c>
      <c r="S114" s="394">
        <f t="shared" si="89"/>
        <v>0.10049789912499998</v>
      </c>
      <c r="T114" s="394">
        <f t="shared" si="89"/>
        <v>0</v>
      </c>
      <c r="U114" s="394">
        <f t="shared" si="89"/>
        <v>0</v>
      </c>
      <c r="V114" s="394">
        <f t="shared" si="89"/>
        <v>2.2072458874999996E-2</v>
      </c>
      <c r="W114" s="394">
        <f t="shared" si="89"/>
        <v>2.1454476666666663E-2</v>
      </c>
      <c r="X114" s="394">
        <f t="shared" si="81"/>
        <v>2.3630531942708331E-2</v>
      </c>
      <c r="Y114" s="394">
        <f t="shared" si="81"/>
        <v>1.6567398333333334E-2</v>
      </c>
      <c r="Z114" s="394">
        <f t="shared" si="87"/>
        <v>3.4456690520833333E-2</v>
      </c>
      <c r="AA114" s="394">
        <f t="shared" si="87"/>
        <v>2.9756249999999995E-2</v>
      </c>
      <c r="AB114" s="394">
        <f t="shared" si="87"/>
        <v>3.2809836374999991E-2</v>
      </c>
      <c r="AC114" s="394">
        <f t="shared" si="87"/>
        <v>1.9781260687499996E-2</v>
      </c>
      <c r="AD114" s="394">
        <f t="shared" si="87"/>
        <v>1.2649687703124999E-2</v>
      </c>
      <c r="AE114" s="394">
        <f t="shared" si="87"/>
        <v>0</v>
      </c>
      <c r="AF114" s="394">
        <f t="shared" si="87"/>
        <v>0.20255663587590156</v>
      </c>
      <c r="AG114" s="394">
        <f t="shared" si="87"/>
        <v>0.27321149674974998</v>
      </c>
      <c r="AH114" s="394">
        <f t="shared" si="87"/>
        <v>0</v>
      </c>
      <c r="AI114" s="394">
        <f t="shared" si="87"/>
        <v>7.3829999999999998E-3</v>
      </c>
      <c r="AJ114" s="394">
        <f t="shared" si="87"/>
        <v>2.35934E-2</v>
      </c>
      <c r="AK114" s="394">
        <f t="shared" si="87"/>
        <v>0</v>
      </c>
      <c r="AL114" s="394">
        <f t="shared" si="87"/>
        <v>2.489710396874999E-2</v>
      </c>
      <c r="AM114" s="394">
        <f t="shared" si="87"/>
        <v>2.634915937499999E-2</v>
      </c>
      <c r="AN114" s="394">
        <f t="shared" si="84"/>
        <v>4.7421543749999996E-2</v>
      </c>
      <c r="AO114" s="394">
        <f t="shared" si="84"/>
        <v>4.5560324377895825E-2</v>
      </c>
      <c r="AP114" s="394">
        <f t="shared" si="84"/>
        <v>0.18369725193437494</v>
      </c>
      <c r="AQ114" s="394">
        <f t="shared" si="84"/>
        <v>0</v>
      </c>
      <c r="AR114" s="394">
        <f t="shared" si="84"/>
        <v>4.690887232687499E-2</v>
      </c>
      <c r="AS114" s="394">
        <f t="shared" si="84"/>
        <v>2.3337826874999995E-2</v>
      </c>
      <c r="AT114" s="394">
        <f t="shared" si="84"/>
        <v>2.1024512630208332E-2</v>
      </c>
      <c r="AU114" s="394">
        <f t="shared" si="84"/>
        <v>4.8721775605208323E-2</v>
      </c>
      <c r="AV114" s="394">
        <f t="shared" si="84"/>
        <v>5.9536172749999991E-2</v>
      </c>
      <c r="AW114" s="394">
        <f t="shared" si="84"/>
        <v>5.8319972103958326E-2</v>
      </c>
      <c r="AX114" s="394">
        <f t="shared" si="86"/>
        <v>0.18568562218258919</v>
      </c>
      <c r="AY114" s="394">
        <f t="shared" si="86"/>
        <v>7.9488836049999984E-2</v>
      </c>
      <c r="AZ114" s="394">
        <f t="shared" si="86"/>
        <v>7.7306076249999967E-2</v>
      </c>
      <c r="BA114" s="394">
        <f t="shared" si="86"/>
        <v>0.14498785271666664</v>
      </c>
      <c r="BB114" s="394">
        <f t="shared" si="86"/>
        <v>0.4133969825995164</v>
      </c>
      <c r="BC114" s="394">
        <f t="shared" si="86"/>
        <v>0.15950637170357138</v>
      </c>
      <c r="BD114" s="394">
        <f t="shared" si="86"/>
        <v>0.67945293056625888</v>
      </c>
      <c r="BE114" s="394">
        <f t="shared" si="86"/>
        <v>2.3113117593749996E-2</v>
      </c>
      <c r="BF114" s="394">
        <f t="shared" si="88"/>
        <v>0</v>
      </c>
      <c r="BG114" s="394">
        <f t="shared" si="88"/>
        <v>6.3905997596153813E-2</v>
      </c>
      <c r="BH114" s="394">
        <f t="shared" si="88"/>
        <v>0.10915266707744788</v>
      </c>
      <c r="BI114" s="394">
        <f t="shared" si="88"/>
        <v>0</v>
      </c>
      <c r="BJ114" s="394">
        <f t="shared" si="88"/>
        <v>0</v>
      </c>
      <c r="BK114" s="394">
        <f t="shared" si="88"/>
        <v>4.6815067291666658E-2</v>
      </c>
      <c r="BL114" s="394">
        <f t="shared" si="88"/>
        <v>4.2590009217599992E-2</v>
      </c>
      <c r="BM114" s="394">
        <f t="shared" si="88"/>
        <v>0.16965360624999995</v>
      </c>
      <c r="BN114" s="394">
        <f t="shared" si="88"/>
        <v>0.36204429374999997</v>
      </c>
      <c r="BO114" s="394">
        <f t="shared" si="83"/>
        <v>0.10589852624999997</v>
      </c>
      <c r="BP114" s="394">
        <f t="shared" si="83"/>
        <v>0.12554221111979164</v>
      </c>
      <c r="BQ114" s="394">
        <f t="shared" si="83"/>
        <v>0.16201754635416662</v>
      </c>
      <c r="BR114" s="394">
        <f t="shared" si="85"/>
        <v>0.11962928232062497</v>
      </c>
      <c r="BS114" s="394">
        <f t="shared" si="85"/>
        <v>1.2937499999999999E-2</v>
      </c>
      <c r="BT114" s="394">
        <f t="shared" si="85"/>
        <v>7.0977999999999996E-3</v>
      </c>
      <c r="BU114" s="394">
        <f t="shared" si="85"/>
        <v>3.7260000000000001E-3</v>
      </c>
      <c r="BV114" s="394">
        <f t="shared" si="85"/>
        <v>0.11546257969645436</v>
      </c>
      <c r="BW114" s="394">
        <f t="shared" si="85"/>
        <v>5.0904063216335407E-2</v>
      </c>
      <c r="BX114" s="394">
        <f t="shared" si="85"/>
        <v>1.7861232808330268E-2</v>
      </c>
      <c r="BY114" s="394">
        <f t="shared" si="85"/>
        <v>6.6853413834725844E-2</v>
      </c>
      <c r="BZ114" s="394">
        <f t="shared" si="85"/>
        <v>1.9626493576421676E-2</v>
      </c>
      <c r="CA114" s="395">
        <f t="shared" si="65"/>
        <v>6.1634969072848609</v>
      </c>
      <c r="CB114" s="396">
        <f t="shared" si="80"/>
        <v>0.26449999999999996</v>
      </c>
      <c r="CC114" s="396">
        <f t="shared" si="66"/>
        <v>0.61634969072848611</v>
      </c>
      <c r="CD114" s="396">
        <f t="shared" si="67"/>
        <v>0.22083333333333335</v>
      </c>
      <c r="CE114" s="397">
        <f t="shared" si="68"/>
        <v>5.3263138832230412</v>
      </c>
      <c r="CF114" s="396">
        <f>'Other Income'!$B$27/12</f>
        <v>1.5378645788321685</v>
      </c>
      <c r="CG114" s="398">
        <f t="shared" si="69"/>
        <v>7.1286784620552099</v>
      </c>
      <c r="CH114" s="395">
        <f t="shared" si="70"/>
        <v>5.8927891241525936</v>
      </c>
      <c r="CI114" s="396">
        <f t="shared" si="71"/>
        <v>0.26449999999999996</v>
      </c>
      <c r="CJ114" s="396">
        <f t="shared" si="72"/>
        <v>0.58927891241525943</v>
      </c>
      <c r="CK114" s="396">
        <f t="shared" si="73"/>
        <v>0.22083333333333335</v>
      </c>
      <c r="CL114" s="397">
        <f t="shared" si="74"/>
        <v>5.0826768784040013</v>
      </c>
      <c r="CM114" s="399">
        <f t="shared" si="75"/>
        <v>6.88504145723617</v>
      </c>
    </row>
    <row r="115" spans="2:91" s="159" customFormat="1" x14ac:dyDescent="0.25">
      <c r="B115" s="257">
        <f t="shared" si="76"/>
        <v>95</v>
      </c>
      <c r="C115" s="255">
        <f t="shared" si="77"/>
        <v>48182</v>
      </c>
      <c r="D115" s="214">
        <f t="shared" si="78"/>
        <v>0.52514962412666888</v>
      </c>
      <c r="E115" s="214">
        <f t="shared" si="78"/>
        <v>0.21808207350708328</v>
      </c>
      <c r="F115" s="214">
        <f t="shared" si="78"/>
        <v>0.21294640815499996</v>
      </c>
      <c r="G115" s="214">
        <f t="shared" si="78"/>
        <v>1.1979000000000004E-2</v>
      </c>
      <c r="H115" s="394">
        <f t="shared" si="64"/>
        <v>2.8812691710937487E-2</v>
      </c>
      <c r="I115" s="394">
        <f t="shared" si="64"/>
        <v>4.9338591809374985E-2</v>
      </c>
      <c r="J115" s="394">
        <f t="shared" si="64"/>
        <v>5.7935418749999988E-2</v>
      </c>
      <c r="K115" s="394">
        <f t="shared" si="64"/>
        <v>5.9972068749999996E-2</v>
      </c>
      <c r="L115" s="394">
        <f t="shared" si="82"/>
        <v>3.2855082406249986E-2</v>
      </c>
      <c r="M115" s="394">
        <f t="shared" si="82"/>
        <v>4.4490346484374985E-2</v>
      </c>
      <c r="N115" s="394">
        <f t="shared" si="82"/>
        <v>3.279386981100936E-2</v>
      </c>
      <c r="O115" s="394">
        <f t="shared" si="82"/>
        <v>3.0434031249999997E-2</v>
      </c>
      <c r="P115" s="394">
        <f t="shared" si="89"/>
        <v>2.6118493333333329E-2</v>
      </c>
      <c r="Q115" s="394">
        <f t="shared" si="89"/>
        <v>0</v>
      </c>
      <c r="R115" s="394">
        <f t="shared" si="89"/>
        <v>6.1737588616666644E-2</v>
      </c>
      <c r="S115" s="394">
        <f t="shared" si="89"/>
        <v>0.10049789912499998</v>
      </c>
      <c r="T115" s="394">
        <f t="shared" si="89"/>
        <v>0</v>
      </c>
      <c r="U115" s="394">
        <f t="shared" si="89"/>
        <v>0</v>
      </c>
      <c r="V115" s="394">
        <f t="shared" si="89"/>
        <v>2.2072458874999996E-2</v>
      </c>
      <c r="W115" s="394">
        <f t="shared" si="89"/>
        <v>2.1454476666666663E-2</v>
      </c>
      <c r="X115" s="394">
        <f t="shared" si="81"/>
        <v>2.3630531942708331E-2</v>
      </c>
      <c r="Y115" s="394">
        <f t="shared" si="81"/>
        <v>1.6567398333333334E-2</v>
      </c>
      <c r="Z115" s="394">
        <f t="shared" si="87"/>
        <v>3.4456690520833333E-2</v>
      </c>
      <c r="AA115" s="394">
        <f t="shared" si="87"/>
        <v>2.9756249999999995E-2</v>
      </c>
      <c r="AB115" s="394">
        <f t="shared" si="87"/>
        <v>3.2809836374999991E-2</v>
      </c>
      <c r="AC115" s="394">
        <f t="shared" si="87"/>
        <v>1.9781260687499996E-2</v>
      </c>
      <c r="AD115" s="394">
        <f t="shared" si="87"/>
        <v>1.2649687703124999E-2</v>
      </c>
      <c r="AE115" s="394">
        <f t="shared" si="87"/>
        <v>0</v>
      </c>
      <c r="AF115" s="394">
        <f t="shared" si="87"/>
        <v>0.20255663587590156</v>
      </c>
      <c r="AG115" s="394">
        <f t="shared" si="87"/>
        <v>0.27321149674974998</v>
      </c>
      <c r="AH115" s="394">
        <f t="shared" si="87"/>
        <v>0</v>
      </c>
      <c r="AI115" s="394">
        <f t="shared" si="87"/>
        <v>7.3829999999999998E-3</v>
      </c>
      <c r="AJ115" s="394">
        <f t="shared" si="87"/>
        <v>2.35934E-2</v>
      </c>
      <c r="AK115" s="394">
        <f t="shared" si="87"/>
        <v>0</v>
      </c>
      <c r="AL115" s="394">
        <f t="shared" si="87"/>
        <v>2.489710396874999E-2</v>
      </c>
      <c r="AM115" s="394">
        <f t="shared" ref="AM115:AX142" si="90">IF(AND(MONTH($C115)-MONTH(AM$5)=0,MOD((YEAR(AM$5)-YEAR($C115)),3)=0),AM114*(1+AM$15),AM114)</f>
        <v>2.634915937499999E-2</v>
      </c>
      <c r="AN115" s="394">
        <f t="shared" si="90"/>
        <v>4.7421543749999996E-2</v>
      </c>
      <c r="AO115" s="394">
        <f t="shared" si="90"/>
        <v>4.5560324377895825E-2</v>
      </c>
      <c r="AP115" s="394">
        <f t="shared" si="90"/>
        <v>0.18369725193437494</v>
      </c>
      <c r="AQ115" s="394">
        <f t="shared" si="90"/>
        <v>0</v>
      </c>
      <c r="AR115" s="394">
        <f t="shared" si="90"/>
        <v>4.690887232687499E-2</v>
      </c>
      <c r="AS115" s="394">
        <f t="shared" si="90"/>
        <v>2.3337826874999995E-2</v>
      </c>
      <c r="AT115" s="394">
        <f t="shared" si="90"/>
        <v>2.4178189524739581E-2</v>
      </c>
      <c r="AU115" s="394">
        <f t="shared" si="90"/>
        <v>4.8721775605208323E-2</v>
      </c>
      <c r="AV115" s="394">
        <f t="shared" si="90"/>
        <v>5.9536172749999991E-2</v>
      </c>
      <c r="AW115" s="394">
        <f t="shared" si="90"/>
        <v>5.8319972103958326E-2</v>
      </c>
      <c r="AX115" s="394">
        <f t="shared" si="90"/>
        <v>0.18568562218258919</v>
      </c>
      <c r="AY115" s="394">
        <f t="shared" si="86"/>
        <v>7.9488836049999984E-2</v>
      </c>
      <c r="AZ115" s="394">
        <f t="shared" si="86"/>
        <v>7.7306076249999967E-2</v>
      </c>
      <c r="BA115" s="394">
        <f t="shared" si="86"/>
        <v>0.14498785271666664</v>
      </c>
      <c r="BB115" s="394">
        <f t="shared" si="86"/>
        <v>0.4133969825995164</v>
      </c>
      <c r="BC115" s="394">
        <f t="shared" si="86"/>
        <v>0.15950637170357138</v>
      </c>
      <c r="BD115" s="394">
        <f t="shared" si="86"/>
        <v>0.67945293056625888</v>
      </c>
      <c r="BE115" s="394">
        <f t="shared" si="86"/>
        <v>2.3113117593749996E-2</v>
      </c>
      <c r="BF115" s="394">
        <f t="shared" si="88"/>
        <v>0</v>
      </c>
      <c r="BG115" s="394">
        <f t="shared" si="88"/>
        <v>7.3491897235576878E-2</v>
      </c>
      <c r="BH115" s="394">
        <f t="shared" si="88"/>
        <v>0.10915266707744788</v>
      </c>
      <c r="BI115" s="394">
        <f t="shared" si="88"/>
        <v>0</v>
      </c>
      <c r="BJ115" s="394">
        <f t="shared" si="88"/>
        <v>0</v>
      </c>
      <c r="BK115" s="394">
        <f t="shared" si="88"/>
        <v>4.6815067291666658E-2</v>
      </c>
      <c r="BL115" s="394">
        <f t="shared" si="88"/>
        <v>4.2590009217599992E-2</v>
      </c>
      <c r="BM115" s="394">
        <f t="shared" si="88"/>
        <v>0.16965360624999995</v>
      </c>
      <c r="BN115" s="394">
        <f t="shared" si="88"/>
        <v>0.36204429374999997</v>
      </c>
      <c r="BO115" s="394">
        <f t="shared" si="83"/>
        <v>0.10589852624999997</v>
      </c>
      <c r="BP115" s="394">
        <f t="shared" si="83"/>
        <v>0.12554221111979164</v>
      </c>
      <c r="BQ115" s="394">
        <f t="shared" si="83"/>
        <v>0.16201754635416662</v>
      </c>
      <c r="BR115" s="394">
        <f t="shared" si="85"/>
        <v>0.11962928232062497</v>
      </c>
      <c r="BS115" s="394">
        <f t="shared" si="85"/>
        <v>1.2937499999999999E-2</v>
      </c>
      <c r="BT115" s="394">
        <f t="shared" si="85"/>
        <v>7.0977999999999996E-3</v>
      </c>
      <c r="BU115" s="394">
        <f t="shared" si="85"/>
        <v>3.7260000000000001E-3</v>
      </c>
      <c r="BV115" s="394">
        <f t="shared" si="85"/>
        <v>0.11546257969645436</v>
      </c>
      <c r="BW115" s="394">
        <f t="shared" si="85"/>
        <v>5.0904063216335407E-2</v>
      </c>
      <c r="BX115" s="394">
        <f t="shared" si="85"/>
        <v>1.7861232808330268E-2</v>
      </c>
      <c r="BY115" s="394">
        <f t="shared" si="85"/>
        <v>6.6853413834725844E-2</v>
      </c>
      <c r="BZ115" s="394">
        <f t="shared" si="85"/>
        <v>1.9626493576421676E-2</v>
      </c>
      <c r="CA115" s="395">
        <f t="shared" si="65"/>
        <v>6.1762364838188155</v>
      </c>
      <c r="CB115" s="396">
        <f t="shared" si="80"/>
        <v>0.26449999999999996</v>
      </c>
      <c r="CC115" s="396">
        <f t="shared" si="66"/>
        <v>0.61762364838188155</v>
      </c>
      <c r="CD115" s="396">
        <f t="shared" si="67"/>
        <v>0.22083333333333335</v>
      </c>
      <c r="CE115" s="397">
        <f t="shared" si="68"/>
        <v>5.3377795021036007</v>
      </c>
      <c r="CF115" s="396">
        <f>'Other Income'!$B$27/12</f>
        <v>1.5378645788321685</v>
      </c>
      <c r="CG115" s="398">
        <f t="shared" si="69"/>
        <v>7.1401440809357695</v>
      </c>
      <c r="CH115" s="395">
        <f t="shared" si="70"/>
        <v>5.9055287006865482</v>
      </c>
      <c r="CI115" s="396">
        <f t="shared" si="71"/>
        <v>0.26449999999999996</v>
      </c>
      <c r="CJ115" s="396">
        <f t="shared" si="72"/>
        <v>0.59055287006865487</v>
      </c>
      <c r="CK115" s="396">
        <f t="shared" si="73"/>
        <v>0.22083333333333335</v>
      </c>
      <c r="CL115" s="397">
        <f t="shared" si="74"/>
        <v>5.0941424972845599</v>
      </c>
      <c r="CM115" s="399">
        <f t="shared" si="75"/>
        <v>6.8965070761167286</v>
      </c>
    </row>
    <row r="116" spans="2:91" s="159" customFormat="1" x14ac:dyDescent="0.25">
      <c r="B116" s="257">
        <f t="shared" si="76"/>
        <v>96</v>
      </c>
      <c r="C116" s="255">
        <f t="shared" si="77"/>
        <v>48213</v>
      </c>
      <c r="D116" s="214">
        <f t="shared" si="78"/>
        <v>0.52514962412666888</v>
      </c>
      <c r="E116" s="214">
        <f t="shared" si="78"/>
        <v>0.21808207350708328</v>
      </c>
      <c r="F116" s="214">
        <f t="shared" si="78"/>
        <v>0.21294640815499996</v>
      </c>
      <c r="G116" s="214">
        <f t="shared" si="78"/>
        <v>1.1979000000000004E-2</v>
      </c>
      <c r="H116" s="394">
        <f t="shared" si="64"/>
        <v>2.8812691710937487E-2</v>
      </c>
      <c r="I116" s="394">
        <f t="shared" si="64"/>
        <v>4.9338591809374985E-2</v>
      </c>
      <c r="J116" s="394">
        <f t="shared" si="64"/>
        <v>5.7935418749999988E-2</v>
      </c>
      <c r="K116" s="394">
        <f t="shared" si="64"/>
        <v>5.9972068749999996E-2</v>
      </c>
      <c r="L116" s="394">
        <f t="shared" si="82"/>
        <v>3.2855082406249986E-2</v>
      </c>
      <c r="M116" s="394">
        <f t="shared" si="82"/>
        <v>4.4490346484374985E-2</v>
      </c>
      <c r="N116" s="394">
        <f t="shared" si="82"/>
        <v>3.279386981100936E-2</v>
      </c>
      <c r="O116" s="394">
        <f t="shared" si="82"/>
        <v>3.0434031249999997E-2</v>
      </c>
      <c r="P116" s="394">
        <f t="shared" si="89"/>
        <v>2.6118493333333329E-2</v>
      </c>
      <c r="Q116" s="394">
        <f t="shared" si="89"/>
        <v>0</v>
      </c>
      <c r="R116" s="394">
        <f t="shared" si="89"/>
        <v>6.1737588616666644E-2</v>
      </c>
      <c r="S116" s="394">
        <f t="shared" si="89"/>
        <v>0.10049789912499998</v>
      </c>
      <c r="T116" s="394">
        <f t="shared" si="89"/>
        <v>0</v>
      </c>
      <c r="U116" s="394">
        <f t="shared" si="89"/>
        <v>0</v>
      </c>
      <c r="V116" s="394">
        <f t="shared" si="89"/>
        <v>2.2072458874999996E-2</v>
      </c>
      <c r="W116" s="394">
        <f t="shared" si="89"/>
        <v>2.1454476666666663E-2</v>
      </c>
      <c r="X116" s="394">
        <f t="shared" si="81"/>
        <v>2.3630531942708331E-2</v>
      </c>
      <c r="Y116" s="394">
        <f t="shared" si="81"/>
        <v>1.6567398333333334E-2</v>
      </c>
      <c r="Z116" s="394">
        <f t="shared" si="87"/>
        <v>3.4456690520833333E-2</v>
      </c>
      <c r="AA116" s="394">
        <f t="shared" si="87"/>
        <v>2.9756249999999995E-2</v>
      </c>
      <c r="AB116" s="394">
        <f t="shared" si="87"/>
        <v>3.2809836374999991E-2</v>
      </c>
      <c r="AC116" s="394">
        <f t="shared" si="87"/>
        <v>1.9781260687499996E-2</v>
      </c>
      <c r="AD116" s="394">
        <f t="shared" si="87"/>
        <v>1.2649687703124999E-2</v>
      </c>
      <c r="AE116" s="394">
        <f t="shared" si="87"/>
        <v>0</v>
      </c>
      <c r="AF116" s="394">
        <f t="shared" si="87"/>
        <v>0.20255663587590156</v>
      </c>
      <c r="AG116" s="394">
        <f t="shared" si="87"/>
        <v>0.27321149674974998</v>
      </c>
      <c r="AH116" s="394">
        <f t="shared" si="87"/>
        <v>0</v>
      </c>
      <c r="AI116" s="394">
        <f t="shared" si="87"/>
        <v>7.3829999999999998E-3</v>
      </c>
      <c r="AJ116" s="394">
        <f t="shared" si="87"/>
        <v>2.35934E-2</v>
      </c>
      <c r="AK116" s="394">
        <f t="shared" si="87"/>
        <v>0</v>
      </c>
      <c r="AL116" s="394">
        <f t="shared" si="87"/>
        <v>2.489710396874999E-2</v>
      </c>
      <c r="AM116" s="394">
        <f t="shared" si="90"/>
        <v>2.634915937499999E-2</v>
      </c>
      <c r="AN116" s="394">
        <f t="shared" si="90"/>
        <v>5.4534775312499992E-2</v>
      </c>
      <c r="AO116" s="394">
        <f t="shared" si="90"/>
        <v>4.5560324377895825E-2</v>
      </c>
      <c r="AP116" s="394">
        <f t="shared" si="90"/>
        <v>0.18369725193437494</v>
      </c>
      <c r="AQ116" s="394">
        <f t="shared" si="90"/>
        <v>0</v>
      </c>
      <c r="AR116" s="394">
        <f t="shared" si="90"/>
        <v>4.690887232687499E-2</v>
      </c>
      <c r="AS116" s="394">
        <f t="shared" si="90"/>
        <v>2.3337826874999995E-2</v>
      </c>
      <c r="AT116" s="394">
        <f t="shared" si="90"/>
        <v>2.4178189524739581E-2</v>
      </c>
      <c r="AU116" s="394">
        <f t="shared" si="90"/>
        <v>4.8721775605208323E-2</v>
      </c>
      <c r="AV116" s="394">
        <f t="shared" si="90"/>
        <v>5.9536172749999991E-2</v>
      </c>
      <c r="AW116" s="394">
        <f t="shared" si="90"/>
        <v>5.8319972103958326E-2</v>
      </c>
      <c r="AX116" s="394">
        <f t="shared" si="90"/>
        <v>0.18568562218258919</v>
      </c>
      <c r="AY116" s="394">
        <f t="shared" si="86"/>
        <v>7.9488836049999984E-2</v>
      </c>
      <c r="AZ116" s="394">
        <f t="shared" si="86"/>
        <v>7.7306076249999967E-2</v>
      </c>
      <c r="BA116" s="394">
        <f t="shared" si="86"/>
        <v>0.14498785271666664</v>
      </c>
      <c r="BB116" s="394">
        <f t="shared" si="86"/>
        <v>0.4133969825995164</v>
      </c>
      <c r="BC116" s="394">
        <f t="shared" si="86"/>
        <v>0.15950637170357138</v>
      </c>
      <c r="BD116" s="394">
        <f t="shared" si="86"/>
        <v>0.67945293056625888</v>
      </c>
      <c r="BE116" s="394">
        <f t="shared" si="86"/>
        <v>2.3113117593749996E-2</v>
      </c>
      <c r="BF116" s="394">
        <f t="shared" si="88"/>
        <v>0</v>
      </c>
      <c r="BG116" s="394">
        <f t="shared" si="88"/>
        <v>7.3491897235576878E-2</v>
      </c>
      <c r="BH116" s="394">
        <f t="shared" si="88"/>
        <v>0.10915266707744788</v>
      </c>
      <c r="BI116" s="394">
        <f t="shared" si="88"/>
        <v>0</v>
      </c>
      <c r="BJ116" s="394">
        <f t="shared" si="88"/>
        <v>0</v>
      </c>
      <c r="BK116" s="394">
        <f t="shared" si="88"/>
        <v>4.6815067291666658E-2</v>
      </c>
      <c r="BL116" s="394">
        <f t="shared" si="88"/>
        <v>4.2590009217599992E-2</v>
      </c>
      <c r="BM116" s="394">
        <f t="shared" si="88"/>
        <v>0.16965360624999995</v>
      </c>
      <c r="BN116" s="394">
        <f t="shared" si="88"/>
        <v>0.36204429374999997</v>
      </c>
      <c r="BO116" s="394">
        <f t="shared" si="83"/>
        <v>0.10589852624999997</v>
      </c>
      <c r="BP116" s="394">
        <f t="shared" si="83"/>
        <v>0.12554221111979164</v>
      </c>
      <c r="BQ116" s="394">
        <f t="shared" si="83"/>
        <v>0.16201754635416662</v>
      </c>
      <c r="BR116" s="394">
        <f t="shared" si="85"/>
        <v>0.11962928232062497</v>
      </c>
      <c r="BS116" s="394">
        <f t="shared" si="85"/>
        <v>1.2937499999999999E-2</v>
      </c>
      <c r="BT116" s="394">
        <f t="shared" si="85"/>
        <v>7.0977999999999996E-3</v>
      </c>
      <c r="BU116" s="394">
        <f t="shared" si="85"/>
        <v>3.7260000000000001E-3</v>
      </c>
      <c r="BV116" s="394">
        <f t="shared" si="85"/>
        <v>0.11546257969645436</v>
      </c>
      <c r="BW116" s="394">
        <f t="shared" si="85"/>
        <v>5.0904063216335407E-2</v>
      </c>
      <c r="BX116" s="394">
        <f t="shared" si="85"/>
        <v>1.7861232808330268E-2</v>
      </c>
      <c r="BY116" s="394">
        <f t="shared" si="85"/>
        <v>6.6853413834725844E-2</v>
      </c>
      <c r="BZ116" s="394">
        <f t="shared" si="85"/>
        <v>1.9626493576421676E-2</v>
      </c>
      <c r="CA116" s="395">
        <f t="shared" si="65"/>
        <v>6.1833497153813148</v>
      </c>
      <c r="CB116" s="396">
        <f t="shared" si="80"/>
        <v>0.26449999999999996</v>
      </c>
      <c r="CC116" s="396">
        <f t="shared" si="66"/>
        <v>0.61833497153813155</v>
      </c>
      <c r="CD116" s="396">
        <f t="shared" si="67"/>
        <v>0.22083333333333335</v>
      </c>
      <c r="CE116" s="397">
        <f t="shared" si="68"/>
        <v>5.34418141050985</v>
      </c>
      <c r="CF116" s="396">
        <f>'Other Income'!$B$27/12</f>
        <v>1.5378645788321685</v>
      </c>
      <c r="CG116" s="398">
        <f t="shared" si="69"/>
        <v>7.1465459893420187</v>
      </c>
      <c r="CH116" s="395">
        <f t="shared" si="70"/>
        <v>5.9126419322490475</v>
      </c>
      <c r="CI116" s="396">
        <f t="shared" si="71"/>
        <v>0.26449999999999996</v>
      </c>
      <c r="CJ116" s="396">
        <f t="shared" si="72"/>
        <v>0.59126419322490475</v>
      </c>
      <c r="CK116" s="396">
        <f t="shared" si="73"/>
        <v>0.22083333333333335</v>
      </c>
      <c r="CL116" s="397">
        <f t="shared" si="74"/>
        <v>5.10054440569081</v>
      </c>
      <c r="CM116" s="399">
        <f t="shared" si="75"/>
        <v>6.9029089845229787</v>
      </c>
    </row>
    <row r="117" spans="2:91" s="159" customFormat="1" x14ac:dyDescent="0.25">
      <c r="B117" s="257">
        <f t="shared" si="76"/>
        <v>97</v>
      </c>
      <c r="C117" s="255">
        <f t="shared" si="77"/>
        <v>48244</v>
      </c>
      <c r="D117" s="214">
        <f t="shared" si="78"/>
        <v>0.52514962412666888</v>
      </c>
      <c r="E117" s="214">
        <f t="shared" si="78"/>
        <v>0.21808207350708328</v>
      </c>
      <c r="F117" s="214">
        <f t="shared" si="78"/>
        <v>0.21294640815499996</v>
      </c>
      <c r="G117" s="214">
        <f t="shared" si="78"/>
        <v>1.3176900000000005E-2</v>
      </c>
      <c r="H117" s="394">
        <f t="shared" si="64"/>
        <v>2.8812691710937487E-2</v>
      </c>
      <c r="I117" s="394">
        <f t="shared" si="64"/>
        <v>4.9338591809374985E-2</v>
      </c>
      <c r="J117" s="394">
        <f t="shared" si="64"/>
        <v>5.7935418749999988E-2</v>
      </c>
      <c r="K117" s="394">
        <f t="shared" si="64"/>
        <v>5.9972068749999996E-2</v>
      </c>
      <c r="L117" s="394">
        <f t="shared" si="82"/>
        <v>3.2855082406249986E-2</v>
      </c>
      <c r="M117" s="394">
        <f t="shared" si="82"/>
        <v>4.4490346484374985E-2</v>
      </c>
      <c r="N117" s="394">
        <f t="shared" si="82"/>
        <v>3.279386981100936E-2</v>
      </c>
      <c r="O117" s="394">
        <f t="shared" si="82"/>
        <v>3.4999135937499995E-2</v>
      </c>
      <c r="P117" s="394">
        <f t="shared" si="89"/>
        <v>2.6118493333333329E-2</v>
      </c>
      <c r="Q117" s="394">
        <f t="shared" si="89"/>
        <v>0</v>
      </c>
      <c r="R117" s="394">
        <f t="shared" si="89"/>
        <v>7.0998226909166642E-2</v>
      </c>
      <c r="S117" s="394">
        <f t="shared" si="89"/>
        <v>0.10049789912499998</v>
      </c>
      <c r="T117" s="394">
        <f t="shared" si="89"/>
        <v>0</v>
      </c>
      <c r="U117" s="394">
        <f t="shared" si="89"/>
        <v>0</v>
      </c>
      <c r="V117" s="394">
        <f t="shared" si="89"/>
        <v>2.5383327706249993E-2</v>
      </c>
      <c r="W117" s="394">
        <f t="shared" si="89"/>
        <v>2.1454476666666663E-2</v>
      </c>
      <c r="X117" s="394">
        <f t="shared" si="81"/>
        <v>2.3630531942708331E-2</v>
      </c>
      <c r="Y117" s="394">
        <f t="shared" si="81"/>
        <v>1.6567398333333334E-2</v>
      </c>
      <c r="Z117" s="394">
        <f t="shared" si="87"/>
        <v>3.962519409895833E-2</v>
      </c>
      <c r="AA117" s="394">
        <f t="shared" si="87"/>
        <v>2.9756249999999995E-2</v>
      </c>
      <c r="AB117" s="394">
        <f t="shared" si="87"/>
        <v>3.2809836374999991E-2</v>
      </c>
      <c r="AC117" s="394">
        <f t="shared" si="87"/>
        <v>1.9781260687499996E-2</v>
      </c>
      <c r="AD117" s="394">
        <f t="shared" si="87"/>
        <v>1.2649687703124999E-2</v>
      </c>
      <c r="AE117" s="394">
        <f t="shared" si="87"/>
        <v>0</v>
      </c>
      <c r="AF117" s="394">
        <f t="shared" si="87"/>
        <v>0.20255663587590156</v>
      </c>
      <c r="AG117" s="394">
        <f t="shared" si="87"/>
        <v>0.27321149674974998</v>
      </c>
      <c r="AH117" s="394">
        <f t="shared" si="87"/>
        <v>0</v>
      </c>
      <c r="AI117" s="394">
        <f t="shared" si="87"/>
        <v>7.3829999999999998E-3</v>
      </c>
      <c r="AJ117" s="394">
        <f t="shared" si="87"/>
        <v>2.35934E-2</v>
      </c>
      <c r="AK117" s="394">
        <f t="shared" si="87"/>
        <v>0</v>
      </c>
      <c r="AL117" s="394">
        <f t="shared" si="87"/>
        <v>2.489710396874999E-2</v>
      </c>
      <c r="AM117" s="394">
        <f t="shared" si="90"/>
        <v>2.634915937499999E-2</v>
      </c>
      <c r="AN117" s="394">
        <f t="shared" si="90"/>
        <v>5.4534775312499992E-2</v>
      </c>
      <c r="AO117" s="394">
        <f t="shared" si="90"/>
        <v>4.5560324377895825E-2</v>
      </c>
      <c r="AP117" s="394">
        <f t="shared" si="90"/>
        <v>0.18369725193437494</v>
      </c>
      <c r="AQ117" s="394">
        <f t="shared" si="90"/>
        <v>0</v>
      </c>
      <c r="AR117" s="394">
        <f t="shared" si="90"/>
        <v>4.690887232687499E-2</v>
      </c>
      <c r="AS117" s="394">
        <f t="shared" si="90"/>
        <v>2.3337826874999995E-2</v>
      </c>
      <c r="AT117" s="394">
        <f t="shared" si="90"/>
        <v>2.4178189524739581E-2</v>
      </c>
      <c r="AU117" s="394">
        <f t="shared" si="90"/>
        <v>4.8721775605208323E-2</v>
      </c>
      <c r="AV117" s="394">
        <f t="shared" si="90"/>
        <v>5.9536172749999991E-2</v>
      </c>
      <c r="AW117" s="394">
        <f t="shared" si="90"/>
        <v>5.8319972103958326E-2</v>
      </c>
      <c r="AX117" s="394">
        <f t="shared" si="90"/>
        <v>0.18568562218258919</v>
      </c>
      <c r="AY117" s="394">
        <f t="shared" si="86"/>
        <v>7.9488836049999984E-2</v>
      </c>
      <c r="AZ117" s="394">
        <f t="shared" si="86"/>
        <v>7.7306076249999967E-2</v>
      </c>
      <c r="BA117" s="394">
        <f t="shared" si="86"/>
        <v>0.14498785271666664</v>
      </c>
      <c r="BB117" s="394">
        <f t="shared" si="86"/>
        <v>0.4133969825995164</v>
      </c>
      <c r="BC117" s="394">
        <f t="shared" si="86"/>
        <v>0.15950637170357138</v>
      </c>
      <c r="BD117" s="394">
        <f t="shared" si="86"/>
        <v>0.67945293056625888</v>
      </c>
      <c r="BE117" s="394">
        <f t="shared" si="86"/>
        <v>2.3113117593749996E-2</v>
      </c>
      <c r="BF117" s="394">
        <f t="shared" si="88"/>
        <v>0</v>
      </c>
      <c r="BG117" s="394">
        <f t="shared" si="88"/>
        <v>7.3491897235576878E-2</v>
      </c>
      <c r="BH117" s="394">
        <f t="shared" si="88"/>
        <v>0.10915266707744788</v>
      </c>
      <c r="BI117" s="394">
        <f t="shared" si="88"/>
        <v>0</v>
      </c>
      <c r="BJ117" s="394">
        <f t="shared" si="88"/>
        <v>0</v>
      </c>
      <c r="BK117" s="394">
        <f t="shared" si="88"/>
        <v>5.3837327385416654E-2</v>
      </c>
      <c r="BL117" s="394">
        <f t="shared" si="88"/>
        <v>4.2590009217599992E-2</v>
      </c>
      <c r="BM117" s="394">
        <f t="shared" si="88"/>
        <v>0.16965360624999995</v>
      </c>
      <c r="BN117" s="394">
        <f t="shared" si="88"/>
        <v>0.36204429374999997</v>
      </c>
      <c r="BO117" s="394">
        <f t="shared" si="83"/>
        <v>0.10589852624999997</v>
      </c>
      <c r="BP117" s="394">
        <f t="shared" si="83"/>
        <v>0.12554221111979164</v>
      </c>
      <c r="BQ117" s="394">
        <f t="shared" si="83"/>
        <v>0.16201754635416662</v>
      </c>
      <c r="BR117" s="394">
        <f t="shared" si="85"/>
        <v>0.11962928232062497</v>
      </c>
      <c r="BS117" s="394">
        <f t="shared" si="85"/>
        <v>1.2937499999999999E-2</v>
      </c>
      <c r="BT117" s="394">
        <f t="shared" si="85"/>
        <v>7.0977999999999996E-3</v>
      </c>
      <c r="BU117" s="394">
        <f t="shared" si="85"/>
        <v>3.7260000000000001E-3</v>
      </c>
      <c r="BV117" s="394">
        <f t="shared" si="85"/>
        <v>0.11546257969645436</v>
      </c>
      <c r="BW117" s="394">
        <f t="shared" si="85"/>
        <v>5.0904063216335407E-2</v>
      </c>
      <c r="BX117" s="394">
        <f t="shared" si="85"/>
        <v>1.7861232808330268E-2</v>
      </c>
      <c r="BY117" s="394">
        <f t="shared" si="85"/>
        <v>6.6853413834725844E-2</v>
      </c>
      <c r="BZ117" s="394">
        <f t="shared" si="85"/>
        <v>1.9626493576421676E-2</v>
      </c>
      <c r="CA117" s="395">
        <f t="shared" si="65"/>
        <v>6.21387499086444</v>
      </c>
      <c r="CB117" s="396">
        <f t="shared" si="80"/>
        <v>0.26449999999999996</v>
      </c>
      <c r="CC117" s="396">
        <f t="shared" si="66"/>
        <v>0.62138749908644408</v>
      </c>
      <c r="CD117" s="396">
        <f t="shared" si="67"/>
        <v>0.22083333333333335</v>
      </c>
      <c r="CE117" s="397">
        <f t="shared" si="68"/>
        <v>5.3716541584446631</v>
      </c>
      <c r="CF117" s="396">
        <f>'Other Income'!$B$28/12</f>
        <v>1.614757807773777</v>
      </c>
      <c r="CG117" s="398">
        <f t="shared" si="69"/>
        <v>7.2509119662184398</v>
      </c>
      <c r="CH117" s="395">
        <f t="shared" si="70"/>
        <v>5.9431672077321727</v>
      </c>
      <c r="CI117" s="396">
        <f t="shared" si="71"/>
        <v>0.26449999999999996</v>
      </c>
      <c r="CJ117" s="396">
        <f t="shared" si="72"/>
        <v>0.59431672077321729</v>
      </c>
      <c r="CK117" s="396">
        <f t="shared" si="73"/>
        <v>0.22083333333333335</v>
      </c>
      <c r="CL117" s="397">
        <f t="shared" si="74"/>
        <v>5.1280171536256223</v>
      </c>
      <c r="CM117" s="399">
        <f t="shared" si="75"/>
        <v>7.007274961399399</v>
      </c>
    </row>
    <row r="118" spans="2:91" s="159" customFormat="1" x14ac:dyDescent="0.25">
      <c r="B118" s="257">
        <f t="shared" si="76"/>
        <v>98</v>
      </c>
      <c r="C118" s="255">
        <f t="shared" si="77"/>
        <v>48273</v>
      </c>
      <c r="D118" s="214">
        <f t="shared" si="78"/>
        <v>0.52514962412666888</v>
      </c>
      <c r="E118" s="214">
        <f t="shared" si="78"/>
        <v>0.21808207350708328</v>
      </c>
      <c r="F118" s="214">
        <f t="shared" si="78"/>
        <v>0.21294640815499996</v>
      </c>
      <c r="G118" s="214">
        <f t="shared" si="78"/>
        <v>1.3176900000000005E-2</v>
      </c>
      <c r="H118" s="394">
        <f t="shared" si="64"/>
        <v>2.8812691710937487E-2</v>
      </c>
      <c r="I118" s="394">
        <f t="shared" si="64"/>
        <v>4.9338591809374985E-2</v>
      </c>
      <c r="J118" s="394">
        <f t="shared" si="64"/>
        <v>5.7935418749999988E-2</v>
      </c>
      <c r="K118" s="394">
        <f t="shared" si="64"/>
        <v>5.9972068749999996E-2</v>
      </c>
      <c r="L118" s="394">
        <f t="shared" si="82"/>
        <v>3.2855082406249986E-2</v>
      </c>
      <c r="M118" s="394">
        <f t="shared" si="82"/>
        <v>4.4490346484374985E-2</v>
      </c>
      <c r="N118" s="394">
        <f t="shared" si="82"/>
        <v>3.279386981100936E-2</v>
      </c>
      <c r="O118" s="394">
        <f t="shared" si="82"/>
        <v>3.4999135937499995E-2</v>
      </c>
      <c r="P118" s="394">
        <f t="shared" si="89"/>
        <v>2.6118493333333329E-2</v>
      </c>
      <c r="Q118" s="394">
        <f t="shared" si="89"/>
        <v>0</v>
      </c>
      <c r="R118" s="394">
        <f t="shared" si="89"/>
        <v>7.0998226909166642E-2</v>
      </c>
      <c r="S118" s="394">
        <f t="shared" si="89"/>
        <v>0.10049789912499998</v>
      </c>
      <c r="T118" s="394">
        <f t="shared" si="89"/>
        <v>0</v>
      </c>
      <c r="U118" s="394">
        <f t="shared" si="89"/>
        <v>0</v>
      </c>
      <c r="V118" s="394">
        <f t="shared" si="89"/>
        <v>2.5383327706249993E-2</v>
      </c>
      <c r="W118" s="394">
        <f t="shared" si="89"/>
        <v>2.1454476666666663E-2</v>
      </c>
      <c r="X118" s="394">
        <f t="shared" si="81"/>
        <v>2.3630531942708331E-2</v>
      </c>
      <c r="Y118" s="394">
        <f t="shared" si="81"/>
        <v>1.6567398333333334E-2</v>
      </c>
      <c r="Z118" s="394">
        <f t="shared" si="87"/>
        <v>3.962519409895833E-2</v>
      </c>
      <c r="AA118" s="394">
        <f t="shared" si="87"/>
        <v>2.9756249999999995E-2</v>
      </c>
      <c r="AB118" s="394">
        <f t="shared" si="87"/>
        <v>3.2809836374999991E-2</v>
      </c>
      <c r="AC118" s="394">
        <f t="shared" si="87"/>
        <v>1.9781260687499996E-2</v>
      </c>
      <c r="AD118" s="394">
        <f t="shared" si="87"/>
        <v>1.2649687703124999E-2</v>
      </c>
      <c r="AE118" s="394">
        <f t="shared" si="87"/>
        <v>0</v>
      </c>
      <c r="AF118" s="394">
        <f t="shared" si="87"/>
        <v>0.20255663587590156</v>
      </c>
      <c r="AG118" s="394">
        <f t="shared" si="87"/>
        <v>0.27321149674974998</v>
      </c>
      <c r="AH118" s="394">
        <f t="shared" si="87"/>
        <v>0</v>
      </c>
      <c r="AI118" s="394">
        <f t="shared" si="87"/>
        <v>7.3829999999999998E-3</v>
      </c>
      <c r="AJ118" s="394">
        <f t="shared" si="87"/>
        <v>2.35934E-2</v>
      </c>
      <c r="AK118" s="394">
        <f t="shared" si="87"/>
        <v>0</v>
      </c>
      <c r="AL118" s="394">
        <f t="shared" si="87"/>
        <v>2.489710396874999E-2</v>
      </c>
      <c r="AM118" s="394">
        <f t="shared" si="90"/>
        <v>2.634915937499999E-2</v>
      </c>
      <c r="AN118" s="394">
        <f t="shared" si="90"/>
        <v>5.4534775312499992E-2</v>
      </c>
      <c r="AO118" s="394">
        <f t="shared" si="90"/>
        <v>4.5560324377895825E-2</v>
      </c>
      <c r="AP118" s="394">
        <f t="shared" si="90"/>
        <v>0.18369725193437494</v>
      </c>
      <c r="AQ118" s="394">
        <f t="shared" si="90"/>
        <v>0</v>
      </c>
      <c r="AR118" s="394">
        <f t="shared" si="90"/>
        <v>4.690887232687499E-2</v>
      </c>
      <c r="AS118" s="394">
        <f t="shared" si="90"/>
        <v>2.3337826874999995E-2</v>
      </c>
      <c r="AT118" s="394">
        <f t="shared" si="90"/>
        <v>2.4178189524739581E-2</v>
      </c>
      <c r="AU118" s="394">
        <f t="shared" si="90"/>
        <v>4.8721775605208323E-2</v>
      </c>
      <c r="AV118" s="394">
        <f t="shared" si="90"/>
        <v>5.9536172749999991E-2</v>
      </c>
      <c r="AW118" s="394">
        <f t="shared" si="90"/>
        <v>5.8319972103958326E-2</v>
      </c>
      <c r="AX118" s="394">
        <f t="shared" si="90"/>
        <v>0.18568562218258919</v>
      </c>
      <c r="AY118" s="394">
        <f t="shared" si="86"/>
        <v>7.9488836049999984E-2</v>
      </c>
      <c r="AZ118" s="394">
        <f t="shared" si="86"/>
        <v>7.7306076249999967E-2</v>
      </c>
      <c r="BA118" s="394">
        <f t="shared" si="86"/>
        <v>0.14498785271666664</v>
      </c>
      <c r="BB118" s="394">
        <f t="shared" si="86"/>
        <v>0.4133969825995164</v>
      </c>
      <c r="BC118" s="394">
        <f t="shared" si="86"/>
        <v>0.15950637170357138</v>
      </c>
      <c r="BD118" s="394">
        <f t="shared" si="86"/>
        <v>0.67945293056625888</v>
      </c>
      <c r="BE118" s="394">
        <f t="shared" si="86"/>
        <v>2.6580085232812495E-2</v>
      </c>
      <c r="BF118" s="394">
        <f t="shared" si="88"/>
        <v>0</v>
      </c>
      <c r="BG118" s="394">
        <f t="shared" si="88"/>
        <v>7.3491897235576878E-2</v>
      </c>
      <c r="BH118" s="394">
        <f t="shared" si="88"/>
        <v>0.10915266707744788</v>
      </c>
      <c r="BI118" s="394">
        <f t="shared" si="88"/>
        <v>0</v>
      </c>
      <c r="BJ118" s="394">
        <f t="shared" si="88"/>
        <v>0</v>
      </c>
      <c r="BK118" s="394">
        <f t="shared" si="88"/>
        <v>5.3837327385416654E-2</v>
      </c>
      <c r="BL118" s="394">
        <f t="shared" si="88"/>
        <v>4.2590009217599992E-2</v>
      </c>
      <c r="BM118" s="394">
        <f t="shared" si="88"/>
        <v>0.16965360624999995</v>
      </c>
      <c r="BN118" s="394">
        <f t="shared" si="88"/>
        <v>0.36204429374999997</v>
      </c>
      <c r="BO118" s="394">
        <f t="shared" si="83"/>
        <v>0.10589852624999997</v>
      </c>
      <c r="BP118" s="394">
        <f t="shared" si="83"/>
        <v>0.12554221111979164</v>
      </c>
      <c r="BQ118" s="394">
        <f t="shared" si="83"/>
        <v>0.16201754635416662</v>
      </c>
      <c r="BR118" s="394">
        <f t="shared" si="85"/>
        <v>0.11962928232062497</v>
      </c>
      <c r="BS118" s="394">
        <f t="shared" si="85"/>
        <v>1.2937499999999999E-2</v>
      </c>
      <c r="BT118" s="394">
        <f t="shared" si="85"/>
        <v>7.0977999999999996E-3</v>
      </c>
      <c r="BU118" s="394">
        <f t="shared" si="85"/>
        <v>3.7260000000000001E-3</v>
      </c>
      <c r="BV118" s="394">
        <f t="shared" si="85"/>
        <v>0.11546257969645436</v>
      </c>
      <c r="BW118" s="394">
        <f t="shared" si="85"/>
        <v>5.0904063216335407E-2</v>
      </c>
      <c r="BX118" s="394">
        <f t="shared" si="85"/>
        <v>1.7861232808330268E-2</v>
      </c>
      <c r="BY118" s="394">
        <f t="shared" si="85"/>
        <v>6.6853413834725844E-2</v>
      </c>
      <c r="BZ118" s="394">
        <f t="shared" si="85"/>
        <v>1.9626493576421676E-2</v>
      </c>
      <c r="CA118" s="395">
        <f t="shared" si="65"/>
        <v>6.2173419585035026</v>
      </c>
      <c r="CB118" s="396">
        <f t="shared" si="80"/>
        <v>0.26449999999999996</v>
      </c>
      <c r="CC118" s="396">
        <f t="shared" si="66"/>
        <v>0.62173419585035028</v>
      </c>
      <c r="CD118" s="396">
        <f t="shared" si="67"/>
        <v>0.22083333333333335</v>
      </c>
      <c r="CE118" s="397">
        <f t="shared" si="68"/>
        <v>5.3747744293198192</v>
      </c>
      <c r="CF118" s="396">
        <f>'Other Income'!$B$28/12</f>
        <v>1.614757807773777</v>
      </c>
      <c r="CG118" s="398">
        <f t="shared" si="69"/>
        <v>7.2540322370935959</v>
      </c>
      <c r="CH118" s="395">
        <f t="shared" si="70"/>
        <v>5.9466341753712353</v>
      </c>
      <c r="CI118" s="396">
        <f t="shared" si="71"/>
        <v>0.26449999999999996</v>
      </c>
      <c r="CJ118" s="396">
        <f t="shared" si="72"/>
        <v>0.5946634175371236</v>
      </c>
      <c r="CK118" s="396">
        <f t="shared" si="73"/>
        <v>0.22083333333333335</v>
      </c>
      <c r="CL118" s="397">
        <f t="shared" si="74"/>
        <v>5.1311374245007784</v>
      </c>
      <c r="CM118" s="399">
        <f t="shared" si="75"/>
        <v>7.0103952322745551</v>
      </c>
    </row>
    <row r="119" spans="2:91" s="159" customFormat="1" x14ac:dyDescent="0.25">
      <c r="B119" s="257">
        <f t="shared" si="76"/>
        <v>99</v>
      </c>
      <c r="C119" s="255">
        <f t="shared" si="77"/>
        <v>48304</v>
      </c>
      <c r="D119" s="214">
        <f t="shared" si="78"/>
        <v>0.52514962412666888</v>
      </c>
      <c r="E119" s="214">
        <f t="shared" si="78"/>
        <v>0.21808207350708328</v>
      </c>
      <c r="F119" s="214">
        <f t="shared" si="78"/>
        <v>0.21294640815499996</v>
      </c>
      <c r="G119" s="214">
        <f t="shared" si="78"/>
        <v>1.3176900000000005E-2</v>
      </c>
      <c r="H119" s="394">
        <f t="shared" si="64"/>
        <v>2.8812691710937487E-2</v>
      </c>
      <c r="I119" s="394">
        <f t="shared" si="64"/>
        <v>4.9338591809374985E-2</v>
      </c>
      <c r="J119" s="394">
        <f t="shared" si="64"/>
        <v>5.7935418749999988E-2</v>
      </c>
      <c r="K119" s="394">
        <f t="shared" si="64"/>
        <v>5.9972068749999996E-2</v>
      </c>
      <c r="L119" s="394">
        <f t="shared" si="82"/>
        <v>3.2855082406249986E-2</v>
      </c>
      <c r="M119" s="394">
        <f t="shared" si="82"/>
        <v>4.4490346484374985E-2</v>
      </c>
      <c r="N119" s="394">
        <f t="shared" si="82"/>
        <v>3.279386981100936E-2</v>
      </c>
      <c r="O119" s="394">
        <f t="shared" si="82"/>
        <v>3.4999135937499995E-2</v>
      </c>
      <c r="P119" s="394">
        <f t="shared" si="89"/>
        <v>2.6118493333333329E-2</v>
      </c>
      <c r="Q119" s="394">
        <f t="shared" si="89"/>
        <v>0</v>
      </c>
      <c r="R119" s="394">
        <f t="shared" si="89"/>
        <v>7.0998226909166642E-2</v>
      </c>
      <c r="S119" s="394">
        <f t="shared" si="89"/>
        <v>0.10049789912499998</v>
      </c>
      <c r="T119" s="394">
        <f t="shared" si="89"/>
        <v>0</v>
      </c>
      <c r="U119" s="394">
        <f t="shared" si="89"/>
        <v>0</v>
      </c>
      <c r="V119" s="394">
        <f t="shared" si="89"/>
        <v>2.5383327706249993E-2</v>
      </c>
      <c r="W119" s="394">
        <f t="shared" si="89"/>
        <v>2.1454476666666663E-2</v>
      </c>
      <c r="X119" s="394">
        <f t="shared" si="81"/>
        <v>2.3630531942708331E-2</v>
      </c>
      <c r="Y119" s="394">
        <f t="shared" si="81"/>
        <v>1.6567398333333334E-2</v>
      </c>
      <c r="Z119" s="394">
        <f t="shared" si="87"/>
        <v>3.962519409895833E-2</v>
      </c>
      <c r="AA119" s="394">
        <f t="shared" si="87"/>
        <v>2.9756249999999995E-2</v>
      </c>
      <c r="AB119" s="394">
        <f t="shared" si="87"/>
        <v>3.2809836374999991E-2</v>
      </c>
      <c r="AC119" s="394">
        <f t="shared" si="87"/>
        <v>1.9781260687499996E-2</v>
      </c>
      <c r="AD119" s="394">
        <f t="shared" si="87"/>
        <v>1.2649687703124999E-2</v>
      </c>
      <c r="AE119" s="394">
        <f t="shared" si="87"/>
        <v>0</v>
      </c>
      <c r="AF119" s="394">
        <f t="shared" si="87"/>
        <v>0.20255663587590156</v>
      </c>
      <c r="AG119" s="394">
        <f t="shared" si="87"/>
        <v>0.27321149674974998</v>
      </c>
      <c r="AH119" s="394">
        <f t="shared" si="87"/>
        <v>0</v>
      </c>
      <c r="AI119" s="394">
        <f t="shared" si="87"/>
        <v>7.3829999999999998E-3</v>
      </c>
      <c r="AJ119" s="394">
        <f t="shared" si="87"/>
        <v>2.35934E-2</v>
      </c>
      <c r="AK119" s="394">
        <f t="shared" si="87"/>
        <v>0</v>
      </c>
      <c r="AL119" s="394">
        <f t="shared" si="87"/>
        <v>2.489710396874999E-2</v>
      </c>
      <c r="AM119" s="394">
        <f t="shared" si="90"/>
        <v>2.634915937499999E-2</v>
      </c>
      <c r="AN119" s="394">
        <f t="shared" si="90"/>
        <v>5.4534775312499992E-2</v>
      </c>
      <c r="AO119" s="394">
        <f t="shared" si="90"/>
        <v>4.5560324377895825E-2</v>
      </c>
      <c r="AP119" s="394">
        <f t="shared" si="90"/>
        <v>0.18369725193437494</v>
      </c>
      <c r="AQ119" s="394">
        <f t="shared" si="90"/>
        <v>0</v>
      </c>
      <c r="AR119" s="394">
        <f t="shared" si="90"/>
        <v>4.690887232687499E-2</v>
      </c>
      <c r="AS119" s="394">
        <f t="shared" si="90"/>
        <v>2.3337826874999995E-2</v>
      </c>
      <c r="AT119" s="394">
        <f t="shared" si="90"/>
        <v>2.4178189524739581E-2</v>
      </c>
      <c r="AU119" s="394">
        <f t="shared" si="90"/>
        <v>4.8721775605208323E-2</v>
      </c>
      <c r="AV119" s="394">
        <f t="shared" si="90"/>
        <v>5.9536172749999991E-2</v>
      </c>
      <c r="AW119" s="394">
        <f t="shared" si="90"/>
        <v>5.8319972103958326E-2</v>
      </c>
      <c r="AX119" s="394">
        <f t="shared" si="90"/>
        <v>0.18568562218258919</v>
      </c>
      <c r="AY119" s="394">
        <f t="shared" si="86"/>
        <v>7.9488836049999984E-2</v>
      </c>
      <c r="AZ119" s="394">
        <f t="shared" si="86"/>
        <v>7.7306076249999967E-2</v>
      </c>
      <c r="BA119" s="394">
        <f t="shared" si="86"/>
        <v>0.14498785271666664</v>
      </c>
      <c r="BB119" s="394">
        <f t="shared" si="86"/>
        <v>0.4133969825995164</v>
      </c>
      <c r="BC119" s="394">
        <f t="shared" si="86"/>
        <v>0.15950637170357138</v>
      </c>
      <c r="BD119" s="394">
        <f t="shared" si="86"/>
        <v>0.67945293056625888</v>
      </c>
      <c r="BE119" s="394">
        <f t="shared" si="86"/>
        <v>2.6580085232812495E-2</v>
      </c>
      <c r="BF119" s="394">
        <f t="shared" si="88"/>
        <v>0</v>
      </c>
      <c r="BG119" s="394">
        <f t="shared" si="88"/>
        <v>7.3491897235576878E-2</v>
      </c>
      <c r="BH119" s="394">
        <f t="shared" si="88"/>
        <v>0.10915266707744788</v>
      </c>
      <c r="BI119" s="394">
        <f t="shared" si="88"/>
        <v>0</v>
      </c>
      <c r="BJ119" s="394">
        <f t="shared" si="88"/>
        <v>0</v>
      </c>
      <c r="BK119" s="394">
        <f t="shared" si="88"/>
        <v>5.3837327385416654E-2</v>
      </c>
      <c r="BL119" s="394">
        <f t="shared" si="88"/>
        <v>4.2590009217599992E-2</v>
      </c>
      <c r="BM119" s="394">
        <f t="shared" si="88"/>
        <v>0.16965360624999995</v>
      </c>
      <c r="BN119" s="394">
        <f t="shared" ref="BN119:BU158" si="91">IF(AND(MONTH($C119)-MONTH(BN$5)=0,MOD((YEAR(BN$5)-YEAR($C119)),3)=0),BN118*(1+BN$15),BN118)</f>
        <v>0.36204429374999997</v>
      </c>
      <c r="BO119" s="394">
        <f t="shared" si="91"/>
        <v>0.10589852624999997</v>
      </c>
      <c r="BP119" s="394">
        <f t="shared" si="91"/>
        <v>0.12554221111979164</v>
      </c>
      <c r="BQ119" s="394">
        <f t="shared" si="91"/>
        <v>0.16201754635416662</v>
      </c>
      <c r="BR119" s="394">
        <f t="shared" si="91"/>
        <v>0.11962928232062497</v>
      </c>
      <c r="BS119" s="394">
        <f t="shared" si="91"/>
        <v>1.2937499999999999E-2</v>
      </c>
      <c r="BT119" s="394">
        <f t="shared" si="91"/>
        <v>7.0977999999999996E-3</v>
      </c>
      <c r="BU119" s="394">
        <f t="shared" si="91"/>
        <v>3.7260000000000001E-3</v>
      </c>
      <c r="BV119" s="394">
        <f t="shared" si="85"/>
        <v>0.11546257969645436</v>
      </c>
      <c r="BW119" s="394">
        <f t="shared" si="85"/>
        <v>5.0904063216335407E-2</v>
      </c>
      <c r="BX119" s="394">
        <f t="shared" si="85"/>
        <v>1.7861232808330268E-2</v>
      </c>
      <c r="BY119" s="394">
        <f t="shared" si="85"/>
        <v>6.6853413834725844E-2</v>
      </c>
      <c r="BZ119" s="394">
        <f t="shared" si="85"/>
        <v>1.9626493576421676E-2</v>
      </c>
      <c r="CA119" s="395">
        <f t="shared" si="65"/>
        <v>6.2173419585035026</v>
      </c>
      <c r="CB119" s="396">
        <f t="shared" si="80"/>
        <v>0.26449999999999996</v>
      </c>
      <c r="CC119" s="396">
        <f t="shared" si="66"/>
        <v>0.62173419585035028</v>
      </c>
      <c r="CD119" s="396">
        <f t="shared" si="67"/>
        <v>0.22083333333333335</v>
      </c>
      <c r="CE119" s="397">
        <f t="shared" si="68"/>
        <v>5.3747744293198192</v>
      </c>
      <c r="CF119" s="396">
        <f>'Other Income'!$B$28/12</f>
        <v>1.614757807773777</v>
      </c>
      <c r="CG119" s="398">
        <f t="shared" si="69"/>
        <v>7.2540322370935959</v>
      </c>
      <c r="CH119" s="395">
        <f t="shared" si="70"/>
        <v>5.9466341753712353</v>
      </c>
      <c r="CI119" s="396">
        <f t="shared" si="71"/>
        <v>0.26449999999999996</v>
      </c>
      <c r="CJ119" s="396">
        <f t="shared" si="72"/>
        <v>0.5946634175371236</v>
      </c>
      <c r="CK119" s="396">
        <f t="shared" si="73"/>
        <v>0.22083333333333335</v>
      </c>
      <c r="CL119" s="397">
        <f t="shared" si="74"/>
        <v>5.1311374245007784</v>
      </c>
      <c r="CM119" s="399">
        <f t="shared" si="75"/>
        <v>7.0103952322745551</v>
      </c>
    </row>
    <row r="120" spans="2:91" s="159" customFormat="1" x14ac:dyDescent="0.25">
      <c r="B120" s="257">
        <f t="shared" si="76"/>
        <v>100</v>
      </c>
      <c r="C120" s="255">
        <f t="shared" si="77"/>
        <v>48334</v>
      </c>
      <c r="D120" s="214">
        <f t="shared" si="78"/>
        <v>0.52514962412666888</v>
      </c>
      <c r="E120" s="214">
        <f t="shared" si="78"/>
        <v>0.21808207350708328</v>
      </c>
      <c r="F120" s="214">
        <f t="shared" si="78"/>
        <v>0.21294640815499996</v>
      </c>
      <c r="G120" s="214">
        <f t="shared" si="78"/>
        <v>1.3176900000000005E-2</v>
      </c>
      <c r="H120" s="394">
        <f t="shared" si="64"/>
        <v>2.8812691710937487E-2</v>
      </c>
      <c r="I120" s="394">
        <f t="shared" si="64"/>
        <v>4.9338591809374985E-2</v>
      </c>
      <c r="J120" s="394">
        <f t="shared" si="64"/>
        <v>5.7935418749999988E-2</v>
      </c>
      <c r="K120" s="394">
        <f t="shared" si="64"/>
        <v>5.9972068749999996E-2</v>
      </c>
      <c r="L120" s="394">
        <f t="shared" si="82"/>
        <v>3.2855082406249986E-2</v>
      </c>
      <c r="M120" s="394">
        <f t="shared" si="82"/>
        <v>4.4490346484374985E-2</v>
      </c>
      <c r="N120" s="394">
        <f t="shared" si="82"/>
        <v>3.279386981100936E-2</v>
      </c>
      <c r="O120" s="394">
        <f t="shared" si="82"/>
        <v>3.4999135937499995E-2</v>
      </c>
      <c r="P120" s="394">
        <f t="shared" si="89"/>
        <v>2.6118493333333329E-2</v>
      </c>
      <c r="Q120" s="394">
        <f t="shared" si="89"/>
        <v>0</v>
      </c>
      <c r="R120" s="394">
        <f t="shared" si="89"/>
        <v>7.0998226909166642E-2</v>
      </c>
      <c r="S120" s="394">
        <f t="shared" si="89"/>
        <v>0.10049789912499998</v>
      </c>
      <c r="T120" s="394">
        <f t="shared" si="89"/>
        <v>0</v>
      </c>
      <c r="U120" s="394">
        <f t="shared" si="89"/>
        <v>0</v>
      </c>
      <c r="V120" s="394">
        <f t="shared" si="89"/>
        <v>2.5383327706249993E-2</v>
      </c>
      <c r="W120" s="394">
        <f t="shared" si="89"/>
        <v>2.1454476666666663E-2</v>
      </c>
      <c r="X120" s="394">
        <f t="shared" si="81"/>
        <v>2.3630531942708331E-2</v>
      </c>
      <c r="Y120" s="394">
        <f t="shared" si="81"/>
        <v>1.6567398333333334E-2</v>
      </c>
      <c r="Z120" s="394">
        <f t="shared" si="87"/>
        <v>3.962519409895833E-2</v>
      </c>
      <c r="AA120" s="394">
        <f t="shared" si="87"/>
        <v>2.9756249999999995E-2</v>
      </c>
      <c r="AB120" s="394">
        <f t="shared" si="87"/>
        <v>3.2809836374999991E-2</v>
      </c>
      <c r="AC120" s="394">
        <f t="shared" si="87"/>
        <v>1.9781260687499996E-2</v>
      </c>
      <c r="AD120" s="394">
        <f t="shared" si="87"/>
        <v>1.2649687703124999E-2</v>
      </c>
      <c r="AE120" s="394">
        <f t="shared" si="87"/>
        <v>0</v>
      </c>
      <c r="AF120" s="394">
        <f t="shared" si="87"/>
        <v>0.20255663587590156</v>
      </c>
      <c r="AG120" s="394">
        <f t="shared" si="87"/>
        <v>0.27321149674974998</v>
      </c>
      <c r="AH120" s="394">
        <f t="shared" si="87"/>
        <v>0</v>
      </c>
      <c r="AI120" s="394">
        <f t="shared" si="87"/>
        <v>7.3829999999999998E-3</v>
      </c>
      <c r="AJ120" s="394">
        <f t="shared" si="87"/>
        <v>2.35934E-2</v>
      </c>
      <c r="AK120" s="394">
        <f t="shared" si="87"/>
        <v>0</v>
      </c>
      <c r="AL120" s="394">
        <f t="shared" si="87"/>
        <v>2.489710396874999E-2</v>
      </c>
      <c r="AM120" s="394">
        <f t="shared" si="90"/>
        <v>2.634915937499999E-2</v>
      </c>
      <c r="AN120" s="394">
        <f t="shared" si="90"/>
        <v>5.4534775312499992E-2</v>
      </c>
      <c r="AO120" s="394">
        <f t="shared" si="90"/>
        <v>4.5560324377895825E-2</v>
      </c>
      <c r="AP120" s="394">
        <f t="shared" si="90"/>
        <v>0.18369725193437494</v>
      </c>
      <c r="AQ120" s="394">
        <f t="shared" si="90"/>
        <v>0</v>
      </c>
      <c r="AR120" s="394">
        <f t="shared" si="90"/>
        <v>4.690887232687499E-2</v>
      </c>
      <c r="AS120" s="394">
        <f t="shared" si="90"/>
        <v>2.3337826874999995E-2</v>
      </c>
      <c r="AT120" s="394">
        <f t="shared" si="90"/>
        <v>2.4178189524739581E-2</v>
      </c>
      <c r="AU120" s="394">
        <f t="shared" si="90"/>
        <v>4.8721775605208323E-2</v>
      </c>
      <c r="AV120" s="394">
        <f t="shared" si="90"/>
        <v>5.9536172749999991E-2</v>
      </c>
      <c r="AW120" s="394">
        <f t="shared" si="90"/>
        <v>5.8319972103958326E-2</v>
      </c>
      <c r="AX120" s="394">
        <f t="shared" si="90"/>
        <v>0.18568562218258919</v>
      </c>
      <c r="AY120" s="394">
        <f t="shared" si="86"/>
        <v>7.9488836049999984E-2</v>
      </c>
      <c r="AZ120" s="394">
        <f t="shared" si="86"/>
        <v>7.7306076249999967E-2</v>
      </c>
      <c r="BA120" s="394">
        <f t="shared" si="86"/>
        <v>0.14498785271666664</v>
      </c>
      <c r="BB120" s="394">
        <f t="shared" si="86"/>
        <v>0.4133969825995164</v>
      </c>
      <c r="BC120" s="394">
        <f t="shared" si="86"/>
        <v>0.15950637170357138</v>
      </c>
      <c r="BD120" s="394">
        <f t="shared" si="86"/>
        <v>0.67945293056625888</v>
      </c>
      <c r="BE120" s="394">
        <f t="shared" si="86"/>
        <v>2.6580085232812495E-2</v>
      </c>
      <c r="BF120" s="394">
        <f t="shared" si="88"/>
        <v>0</v>
      </c>
      <c r="BG120" s="394">
        <f t="shared" si="88"/>
        <v>7.3491897235576878E-2</v>
      </c>
      <c r="BH120" s="394">
        <f t="shared" si="88"/>
        <v>0.10915266707744788</v>
      </c>
      <c r="BI120" s="394">
        <f t="shared" si="88"/>
        <v>0</v>
      </c>
      <c r="BJ120" s="394">
        <f t="shared" si="88"/>
        <v>0</v>
      </c>
      <c r="BK120" s="394">
        <f t="shared" si="88"/>
        <v>5.3837327385416654E-2</v>
      </c>
      <c r="BL120" s="394">
        <f t="shared" si="88"/>
        <v>4.2590009217599992E-2</v>
      </c>
      <c r="BM120" s="394">
        <f t="shared" si="88"/>
        <v>0.16965360624999995</v>
      </c>
      <c r="BN120" s="394">
        <f t="shared" si="91"/>
        <v>0.36204429374999997</v>
      </c>
      <c r="BO120" s="394">
        <f t="shared" si="91"/>
        <v>0.10589852624999997</v>
      </c>
      <c r="BP120" s="394">
        <f t="shared" si="91"/>
        <v>0.12554221111979164</v>
      </c>
      <c r="BQ120" s="394">
        <f t="shared" si="91"/>
        <v>0.16201754635416662</v>
      </c>
      <c r="BR120" s="394">
        <f t="shared" si="91"/>
        <v>0.11962928232062497</v>
      </c>
      <c r="BS120" s="394">
        <f t="shared" si="91"/>
        <v>1.2937499999999999E-2</v>
      </c>
      <c r="BT120" s="394">
        <f t="shared" si="91"/>
        <v>7.0977999999999996E-3</v>
      </c>
      <c r="BU120" s="394">
        <f t="shared" si="91"/>
        <v>3.7260000000000001E-3</v>
      </c>
      <c r="BV120" s="394">
        <f t="shared" si="85"/>
        <v>0.11546257969645436</v>
      </c>
      <c r="BW120" s="394">
        <f t="shared" si="85"/>
        <v>5.0904063216335407E-2</v>
      </c>
      <c r="BX120" s="394">
        <f t="shared" si="85"/>
        <v>1.7861232808330268E-2</v>
      </c>
      <c r="BY120" s="394">
        <f t="shared" si="85"/>
        <v>6.6853413834725844E-2</v>
      </c>
      <c r="BZ120" s="394">
        <f t="shared" si="85"/>
        <v>1.9626493576421676E-2</v>
      </c>
      <c r="CA120" s="395">
        <f t="shared" si="65"/>
        <v>6.2173419585035026</v>
      </c>
      <c r="CB120" s="396">
        <f t="shared" si="80"/>
        <v>0.26449999999999996</v>
      </c>
      <c r="CC120" s="396">
        <f t="shared" si="66"/>
        <v>0.62173419585035028</v>
      </c>
      <c r="CD120" s="396">
        <f t="shared" si="67"/>
        <v>0.22083333333333335</v>
      </c>
      <c r="CE120" s="397">
        <f t="shared" si="68"/>
        <v>5.3747744293198192</v>
      </c>
      <c r="CF120" s="396">
        <f>'Other Income'!$B$28/12</f>
        <v>1.614757807773777</v>
      </c>
      <c r="CG120" s="398">
        <f t="shared" si="69"/>
        <v>7.2540322370935959</v>
      </c>
      <c r="CH120" s="395">
        <f t="shared" si="70"/>
        <v>5.9466341753712353</v>
      </c>
      <c r="CI120" s="396">
        <f t="shared" si="71"/>
        <v>0.26449999999999996</v>
      </c>
      <c r="CJ120" s="396">
        <f t="shared" si="72"/>
        <v>0.5946634175371236</v>
      </c>
      <c r="CK120" s="396">
        <f t="shared" si="73"/>
        <v>0.22083333333333335</v>
      </c>
      <c r="CL120" s="397">
        <f t="shared" si="74"/>
        <v>5.1311374245007784</v>
      </c>
      <c r="CM120" s="399">
        <f t="shared" si="75"/>
        <v>7.0103952322745551</v>
      </c>
    </row>
    <row r="121" spans="2:91" s="159" customFormat="1" x14ac:dyDescent="0.25">
      <c r="B121" s="257">
        <f t="shared" si="76"/>
        <v>101</v>
      </c>
      <c r="C121" s="255">
        <f t="shared" si="77"/>
        <v>48365</v>
      </c>
      <c r="D121" s="214">
        <f t="shared" si="78"/>
        <v>0.52514962412666888</v>
      </c>
      <c r="E121" s="214">
        <f t="shared" si="78"/>
        <v>0.21808207350708328</v>
      </c>
      <c r="F121" s="214">
        <f t="shared" si="78"/>
        <v>0.21294640815499996</v>
      </c>
      <c r="G121" s="214">
        <f t="shared" si="78"/>
        <v>1.3176900000000005E-2</v>
      </c>
      <c r="H121" s="394">
        <f t="shared" si="64"/>
        <v>2.8812691710937487E-2</v>
      </c>
      <c r="I121" s="394">
        <f t="shared" si="64"/>
        <v>4.9338591809374985E-2</v>
      </c>
      <c r="J121" s="394">
        <f t="shared" si="64"/>
        <v>5.7935418749999988E-2</v>
      </c>
      <c r="K121" s="394">
        <f t="shared" si="64"/>
        <v>5.9972068749999996E-2</v>
      </c>
      <c r="L121" s="394">
        <f t="shared" si="82"/>
        <v>3.2855082406249986E-2</v>
      </c>
      <c r="M121" s="394">
        <f t="shared" si="82"/>
        <v>4.4490346484374985E-2</v>
      </c>
      <c r="N121" s="394">
        <f t="shared" si="82"/>
        <v>3.7712950282660758E-2</v>
      </c>
      <c r="O121" s="394">
        <f t="shared" si="82"/>
        <v>3.4999135937499995E-2</v>
      </c>
      <c r="P121" s="394">
        <f t="shared" si="89"/>
        <v>2.6118493333333329E-2</v>
      </c>
      <c r="Q121" s="394">
        <f t="shared" si="89"/>
        <v>0</v>
      </c>
      <c r="R121" s="394">
        <f t="shared" si="89"/>
        <v>7.0998226909166642E-2</v>
      </c>
      <c r="S121" s="394">
        <f t="shared" si="89"/>
        <v>0.10049789912499998</v>
      </c>
      <c r="T121" s="394">
        <f t="shared" si="89"/>
        <v>0</v>
      </c>
      <c r="U121" s="394">
        <f t="shared" si="89"/>
        <v>0</v>
      </c>
      <c r="V121" s="394">
        <f t="shared" si="89"/>
        <v>2.5383327706249993E-2</v>
      </c>
      <c r="W121" s="394">
        <f t="shared" si="89"/>
        <v>2.1454476666666663E-2</v>
      </c>
      <c r="X121" s="394">
        <f t="shared" si="81"/>
        <v>2.3630531942708331E-2</v>
      </c>
      <c r="Y121" s="394">
        <f t="shared" si="81"/>
        <v>1.6567398333333334E-2</v>
      </c>
      <c r="Z121" s="394">
        <f t="shared" si="87"/>
        <v>3.962519409895833E-2</v>
      </c>
      <c r="AA121" s="394">
        <f t="shared" si="87"/>
        <v>2.9756249999999995E-2</v>
      </c>
      <c r="AB121" s="394">
        <f t="shared" si="87"/>
        <v>3.2809836374999991E-2</v>
      </c>
      <c r="AC121" s="394">
        <f t="shared" si="87"/>
        <v>2.2748449790624993E-2</v>
      </c>
      <c r="AD121" s="394">
        <f t="shared" si="87"/>
        <v>1.2649687703124999E-2</v>
      </c>
      <c r="AE121" s="394">
        <f t="shared" si="87"/>
        <v>0</v>
      </c>
      <c r="AF121" s="394">
        <f t="shared" si="87"/>
        <v>0.20255663587590156</v>
      </c>
      <c r="AG121" s="394">
        <f t="shared" si="87"/>
        <v>0.27321149674974998</v>
      </c>
      <c r="AH121" s="394">
        <f t="shared" si="87"/>
        <v>0</v>
      </c>
      <c r="AI121" s="394">
        <f t="shared" si="87"/>
        <v>7.3829999999999998E-3</v>
      </c>
      <c r="AJ121" s="394">
        <f t="shared" si="87"/>
        <v>2.35934E-2</v>
      </c>
      <c r="AK121" s="394">
        <f t="shared" si="87"/>
        <v>0</v>
      </c>
      <c r="AL121" s="394">
        <f t="shared" si="87"/>
        <v>2.489710396874999E-2</v>
      </c>
      <c r="AM121" s="394">
        <f t="shared" si="90"/>
        <v>2.634915937499999E-2</v>
      </c>
      <c r="AN121" s="394">
        <f t="shared" si="90"/>
        <v>5.4534775312499992E-2</v>
      </c>
      <c r="AO121" s="394">
        <f t="shared" si="90"/>
        <v>4.5560324377895825E-2</v>
      </c>
      <c r="AP121" s="394">
        <f t="shared" si="90"/>
        <v>0.18369725193437494</v>
      </c>
      <c r="AQ121" s="394">
        <f t="shared" si="90"/>
        <v>0</v>
      </c>
      <c r="AR121" s="394">
        <f t="shared" si="90"/>
        <v>4.690887232687499E-2</v>
      </c>
      <c r="AS121" s="394">
        <f t="shared" si="90"/>
        <v>2.3337826874999995E-2</v>
      </c>
      <c r="AT121" s="394">
        <f t="shared" si="90"/>
        <v>2.4178189524739581E-2</v>
      </c>
      <c r="AU121" s="394">
        <f t="shared" si="90"/>
        <v>4.8721775605208323E-2</v>
      </c>
      <c r="AV121" s="394">
        <f t="shared" si="90"/>
        <v>5.9536172749999991E-2</v>
      </c>
      <c r="AW121" s="394">
        <f t="shared" si="90"/>
        <v>5.8319972103958326E-2</v>
      </c>
      <c r="AX121" s="394">
        <f t="shared" si="90"/>
        <v>0.18568562218258919</v>
      </c>
      <c r="AY121" s="394">
        <f t="shared" si="86"/>
        <v>7.9488836049999984E-2</v>
      </c>
      <c r="AZ121" s="394">
        <f t="shared" si="86"/>
        <v>7.7306076249999967E-2</v>
      </c>
      <c r="BA121" s="394">
        <f t="shared" si="86"/>
        <v>0.14498785271666664</v>
      </c>
      <c r="BB121" s="394">
        <f t="shared" si="86"/>
        <v>0.4133969825995164</v>
      </c>
      <c r="BC121" s="394">
        <f t="shared" si="86"/>
        <v>0.15950637170357138</v>
      </c>
      <c r="BD121" s="394">
        <f t="shared" si="86"/>
        <v>0.67945293056625888</v>
      </c>
      <c r="BE121" s="394">
        <f t="shared" si="86"/>
        <v>2.6580085232812495E-2</v>
      </c>
      <c r="BF121" s="394">
        <f t="shared" si="88"/>
        <v>0</v>
      </c>
      <c r="BG121" s="394">
        <f t="shared" si="88"/>
        <v>7.3491897235576878E-2</v>
      </c>
      <c r="BH121" s="394">
        <f t="shared" si="88"/>
        <v>0.10915266707744788</v>
      </c>
      <c r="BI121" s="394">
        <f t="shared" si="88"/>
        <v>0</v>
      </c>
      <c r="BJ121" s="394">
        <f t="shared" si="88"/>
        <v>0</v>
      </c>
      <c r="BK121" s="394">
        <f t="shared" si="88"/>
        <v>5.3837327385416654E-2</v>
      </c>
      <c r="BL121" s="394">
        <f t="shared" si="88"/>
        <v>4.2590009217599992E-2</v>
      </c>
      <c r="BM121" s="394">
        <f t="shared" si="88"/>
        <v>0.16965360624999995</v>
      </c>
      <c r="BN121" s="394">
        <f t="shared" si="91"/>
        <v>0.36204429374999997</v>
      </c>
      <c r="BO121" s="394">
        <f t="shared" si="91"/>
        <v>0.10589852624999997</v>
      </c>
      <c r="BP121" s="394">
        <f t="shared" si="91"/>
        <v>0.12554221111979164</v>
      </c>
      <c r="BQ121" s="394">
        <f t="shared" si="91"/>
        <v>0.16201754635416662</v>
      </c>
      <c r="BR121" s="394">
        <f t="shared" si="91"/>
        <v>0.11962928232062497</v>
      </c>
      <c r="BS121" s="394">
        <f t="shared" si="91"/>
        <v>1.2937499999999999E-2</v>
      </c>
      <c r="BT121" s="394">
        <f t="shared" si="91"/>
        <v>7.0977999999999996E-3</v>
      </c>
      <c r="BU121" s="394">
        <f t="shared" si="91"/>
        <v>3.7260000000000001E-3</v>
      </c>
      <c r="BV121" s="394">
        <f t="shared" si="85"/>
        <v>0.11546257969645436</v>
      </c>
      <c r="BW121" s="394">
        <f t="shared" si="85"/>
        <v>5.0904063216335407E-2</v>
      </c>
      <c r="BX121" s="394">
        <f t="shared" si="85"/>
        <v>1.7861232808330268E-2</v>
      </c>
      <c r="BY121" s="394">
        <f t="shared" si="85"/>
        <v>6.6853413834725844E-2</v>
      </c>
      <c r="BZ121" s="394">
        <f t="shared" si="85"/>
        <v>1.9626493576421676E-2</v>
      </c>
      <c r="CA121" s="395">
        <f t="shared" si="65"/>
        <v>6.2252282280782785</v>
      </c>
      <c r="CB121" s="396">
        <f t="shared" si="80"/>
        <v>0.26449999999999996</v>
      </c>
      <c r="CC121" s="396">
        <f t="shared" si="66"/>
        <v>0.62252282280782789</v>
      </c>
      <c r="CD121" s="396">
        <f t="shared" si="67"/>
        <v>0.22083333333333335</v>
      </c>
      <c r="CE121" s="397">
        <f t="shared" si="68"/>
        <v>5.3818720719371171</v>
      </c>
      <c r="CF121" s="396">
        <f>'Other Income'!$B$28/12</f>
        <v>1.614757807773777</v>
      </c>
      <c r="CG121" s="398">
        <f t="shared" si="69"/>
        <v>7.2611298797108939</v>
      </c>
      <c r="CH121" s="395">
        <f t="shared" si="70"/>
        <v>5.9545204449460112</v>
      </c>
      <c r="CI121" s="396">
        <f t="shared" si="71"/>
        <v>0.26449999999999996</v>
      </c>
      <c r="CJ121" s="396">
        <f t="shared" si="72"/>
        <v>0.5954520444946011</v>
      </c>
      <c r="CK121" s="396">
        <f t="shared" si="73"/>
        <v>0.22083333333333335</v>
      </c>
      <c r="CL121" s="397">
        <f t="shared" si="74"/>
        <v>5.1382350671180772</v>
      </c>
      <c r="CM121" s="399">
        <f t="shared" si="75"/>
        <v>7.0174928748918539</v>
      </c>
    </row>
    <row r="122" spans="2:91" s="159" customFormat="1" x14ac:dyDescent="0.25">
      <c r="B122" s="257">
        <f t="shared" si="76"/>
        <v>102</v>
      </c>
      <c r="C122" s="255">
        <f t="shared" si="77"/>
        <v>48395</v>
      </c>
      <c r="D122" s="214">
        <f t="shared" si="78"/>
        <v>0.52514962412666888</v>
      </c>
      <c r="E122" s="214">
        <f t="shared" si="78"/>
        <v>0.21808207350708328</v>
      </c>
      <c r="F122" s="214">
        <f t="shared" si="78"/>
        <v>0.21294640815499996</v>
      </c>
      <c r="G122" s="214">
        <f t="shared" si="78"/>
        <v>1.3176900000000005E-2</v>
      </c>
      <c r="H122" s="394">
        <f t="shared" si="64"/>
        <v>2.8812691710937487E-2</v>
      </c>
      <c r="I122" s="394">
        <f t="shared" si="64"/>
        <v>4.9338591809374985E-2</v>
      </c>
      <c r="J122" s="394">
        <f t="shared" si="64"/>
        <v>5.7935418749999988E-2</v>
      </c>
      <c r="K122" s="394">
        <f t="shared" si="64"/>
        <v>5.9972068749999996E-2</v>
      </c>
      <c r="L122" s="394">
        <f t="shared" si="82"/>
        <v>3.2855082406249986E-2</v>
      </c>
      <c r="M122" s="394">
        <f t="shared" si="82"/>
        <v>4.4490346484374985E-2</v>
      </c>
      <c r="N122" s="394">
        <f t="shared" si="82"/>
        <v>3.7712950282660758E-2</v>
      </c>
      <c r="O122" s="394">
        <f t="shared" si="82"/>
        <v>3.4999135937499995E-2</v>
      </c>
      <c r="P122" s="394">
        <f t="shared" si="89"/>
        <v>2.6118493333333329E-2</v>
      </c>
      <c r="Q122" s="394">
        <f t="shared" si="89"/>
        <v>0</v>
      </c>
      <c r="R122" s="394">
        <f t="shared" si="89"/>
        <v>7.0998226909166642E-2</v>
      </c>
      <c r="S122" s="394">
        <f t="shared" si="89"/>
        <v>0.10049789912499998</v>
      </c>
      <c r="T122" s="394">
        <f t="shared" si="89"/>
        <v>0</v>
      </c>
      <c r="U122" s="394">
        <f t="shared" si="89"/>
        <v>0</v>
      </c>
      <c r="V122" s="394">
        <f t="shared" si="89"/>
        <v>2.5383327706249993E-2</v>
      </c>
      <c r="W122" s="394">
        <f t="shared" si="89"/>
        <v>2.1454476666666663E-2</v>
      </c>
      <c r="X122" s="394">
        <f t="shared" si="81"/>
        <v>2.3630531942708331E-2</v>
      </c>
      <c r="Y122" s="394">
        <f t="shared" si="81"/>
        <v>1.6567398333333334E-2</v>
      </c>
      <c r="Z122" s="394">
        <f t="shared" si="87"/>
        <v>3.962519409895833E-2</v>
      </c>
      <c r="AA122" s="394">
        <f t="shared" si="87"/>
        <v>2.9756249999999995E-2</v>
      </c>
      <c r="AB122" s="394">
        <f t="shared" si="87"/>
        <v>3.2809836374999991E-2</v>
      </c>
      <c r="AC122" s="394">
        <f t="shared" si="87"/>
        <v>2.2748449790624993E-2</v>
      </c>
      <c r="AD122" s="394">
        <f t="shared" si="87"/>
        <v>1.2649687703124999E-2</v>
      </c>
      <c r="AE122" s="394">
        <f t="shared" si="87"/>
        <v>0</v>
      </c>
      <c r="AF122" s="394">
        <f t="shared" si="87"/>
        <v>0.20255663587590156</v>
      </c>
      <c r="AG122" s="394">
        <f t="shared" si="87"/>
        <v>0.27321149674974998</v>
      </c>
      <c r="AH122" s="394">
        <f t="shared" si="87"/>
        <v>0</v>
      </c>
      <c r="AI122" s="394">
        <f t="shared" si="87"/>
        <v>7.3829999999999998E-3</v>
      </c>
      <c r="AJ122" s="394">
        <f t="shared" si="87"/>
        <v>2.35934E-2</v>
      </c>
      <c r="AK122" s="394">
        <f t="shared" si="87"/>
        <v>0</v>
      </c>
      <c r="AL122" s="394">
        <f t="shared" si="87"/>
        <v>2.489710396874999E-2</v>
      </c>
      <c r="AM122" s="394">
        <f t="shared" si="90"/>
        <v>2.634915937499999E-2</v>
      </c>
      <c r="AN122" s="394">
        <f t="shared" si="90"/>
        <v>5.4534775312499992E-2</v>
      </c>
      <c r="AO122" s="394">
        <f t="shared" si="90"/>
        <v>4.5560324377895825E-2</v>
      </c>
      <c r="AP122" s="394">
        <f t="shared" si="90"/>
        <v>0.18369725193437494</v>
      </c>
      <c r="AQ122" s="394">
        <f t="shared" si="90"/>
        <v>0</v>
      </c>
      <c r="AR122" s="394">
        <f t="shared" si="90"/>
        <v>4.690887232687499E-2</v>
      </c>
      <c r="AS122" s="394">
        <f t="shared" si="90"/>
        <v>2.3337826874999995E-2</v>
      </c>
      <c r="AT122" s="394">
        <f t="shared" si="90"/>
        <v>2.4178189524739581E-2</v>
      </c>
      <c r="AU122" s="394">
        <f t="shared" si="90"/>
        <v>4.8721775605208323E-2</v>
      </c>
      <c r="AV122" s="394">
        <f t="shared" si="90"/>
        <v>5.9536172749999991E-2</v>
      </c>
      <c r="AW122" s="394">
        <f t="shared" si="90"/>
        <v>5.8319972103958326E-2</v>
      </c>
      <c r="AX122" s="394">
        <f t="shared" si="90"/>
        <v>0.18568562218258919</v>
      </c>
      <c r="AY122" s="394">
        <f t="shared" si="86"/>
        <v>7.9488836049999984E-2</v>
      </c>
      <c r="AZ122" s="394">
        <f t="shared" si="86"/>
        <v>7.7306076249999967E-2</v>
      </c>
      <c r="BA122" s="394">
        <f t="shared" si="86"/>
        <v>0.14498785271666664</v>
      </c>
      <c r="BB122" s="394">
        <f t="shared" si="86"/>
        <v>0.4133969825995164</v>
      </c>
      <c r="BC122" s="394">
        <f t="shared" si="86"/>
        <v>0.15950637170357138</v>
      </c>
      <c r="BD122" s="394">
        <f t="shared" si="86"/>
        <v>0.67945293056625888</v>
      </c>
      <c r="BE122" s="394">
        <f t="shared" si="86"/>
        <v>2.6580085232812495E-2</v>
      </c>
      <c r="BF122" s="394">
        <f t="shared" si="88"/>
        <v>0</v>
      </c>
      <c r="BG122" s="394">
        <f t="shared" si="88"/>
        <v>7.3491897235576878E-2</v>
      </c>
      <c r="BH122" s="394">
        <f t="shared" si="88"/>
        <v>0.10915266707744788</v>
      </c>
      <c r="BI122" s="394">
        <f t="shared" si="88"/>
        <v>0</v>
      </c>
      <c r="BJ122" s="394">
        <f t="shared" si="88"/>
        <v>0</v>
      </c>
      <c r="BK122" s="394">
        <f t="shared" si="88"/>
        <v>5.3837327385416654E-2</v>
      </c>
      <c r="BL122" s="394">
        <f t="shared" si="88"/>
        <v>4.2590009217599992E-2</v>
      </c>
      <c r="BM122" s="394">
        <f t="shared" si="88"/>
        <v>0.16965360624999995</v>
      </c>
      <c r="BN122" s="394">
        <f t="shared" si="91"/>
        <v>0.36204429374999997</v>
      </c>
      <c r="BO122" s="394">
        <f t="shared" si="91"/>
        <v>0.10589852624999997</v>
      </c>
      <c r="BP122" s="394">
        <f t="shared" si="91"/>
        <v>0.12554221111979164</v>
      </c>
      <c r="BQ122" s="394">
        <f t="shared" si="91"/>
        <v>0.16201754635416662</v>
      </c>
      <c r="BR122" s="394">
        <f t="shared" si="91"/>
        <v>0.11962928232062497</v>
      </c>
      <c r="BS122" s="394">
        <f t="shared" si="91"/>
        <v>1.2937499999999999E-2</v>
      </c>
      <c r="BT122" s="394">
        <f t="shared" si="91"/>
        <v>7.0977999999999996E-3</v>
      </c>
      <c r="BU122" s="394">
        <f t="shared" si="91"/>
        <v>3.7260000000000001E-3</v>
      </c>
      <c r="BV122" s="394">
        <f t="shared" si="85"/>
        <v>0.11546257969645436</v>
      </c>
      <c r="BW122" s="394">
        <f t="shared" si="85"/>
        <v>5.0904063216335407E-2</v>
      </c>
      <c r="BX122" s="394">
        <f t="shared" si="85"/>
        <v>1.7861232808330268E-2</v>
      </c>
      <c r="BY122" s="394">
        <f t="shared" si="85"/>
        <v>6.6853413834725844E-2</v>
      </c>
      <c r="BZ122" s="394">
        <f t="shared" si="85"/>
        <v>1.9626493576421676E-2</v>
      </c>
      <c r="CA122" s="395">
        <f t="shared" si="65"/>
        <v>6.2252282280782785</v>
      </c>
      <c r="CB122" s="396">
        <f t="shared" si="80"/>
        <v>0.26449999999999996</v>
      </c>
      <c r="CC122" s="396">
        <f t="shared" si="66"/>
        <v>0.62252282280782789</v>
      </c>
      <c r="CD122" s="396">
        <f t="shared" si="67"/>
        <v>0.22083333333333335</v>
      </c>
      <c r="CE122" s="397">
        <f t="shared" si="68"/>
        <v>5.3818720719371171</v>
      </c>
      <c r="CF122" s="396">
        <f>'Other Income'!$B$28/12</f>
        <v>1.614757807773777</v>
      </c>
      <c r="CG122" s="398">
        <f t="shared" si="69"/>
        <v>7.2611298797108939</v>
      </c>
      <c r="CH122" s="395">
        <f t="shared" si="70"/>
        <v>5.9545204449460112</v>
      </c>
      <c r="CI122" s="396">
        <f t="shared" si="71"/>
        <v>0.26449999999999996</v>
      </c>
      <c r="CJ122" s="396">
        <f t="shared" si="72"/>
        <v>0.5954520444946011</v>
      </c>
      <c r="CK122" s="396">
        <f t="shared" si="73"/>
        <v>0.22083333333333335</v>
      </c>
      <c r="CL122" s="397">
        <f t="shared" si="74"/>
        <v>5.1382350671180772</v>
      </c>
      <c r="CM122" s="399">
        <f t="shared" si="75"/>
        <v>7.0174928748918539</v>
      </c>
    </row>
    <row r="123" spans="2:91" s="159" customFormat="1" x14ac:dyDescent="0.25">
      <c r="B123" s="257">
        <f t="shared" si="76"/>
        <v>103</v>
      </c>
      <c r="C123" s="255">
        <f t="shared" si="77"/>
        <v>48426</v>
      </c>
      <c r="D123" s="214">
        <f t="shared" si="78"/>
        <v>0.52514962412666888</v>
      </c>
      <c r="E123" s="214">
        <f t="shared" si="78"/>
        <v>0.21808207350708328</v>
      </c>
      <c r="F123" s="214">
        <f t="shared" si="78"/>
        <v>0.21294640815499996</v>
      </c>
      <c r="G123" s="214">
        <f t="shared" si="78"/>
        <v>1.3176900000000005E-2</v>
      </c>
      <c r="H123" s="394">
        <f t="shared" si="64"/>
        <v>2.8812691710937487E-2</v>
      </c>
      <c r="I123" s="394">
        <f t="shared" si="64"/>
        <v>4.9338591809374985E-2</v>
      </c>
      <c r="J123" s="394">
        <f t="shared" si="64"/>
        <v>5.7935418749999988E-2</v>
      </c>
      <c r="K123" s="394">
        <f t="shared" si="64"/>
        <v>5.9972068749999996E-2</v>
      </c>
      <c r="L123" s="394">
        <f t="shared" si="82"/>
        <v>3.2855082406249986E-2</v>
      </c>
      <c r="M123" s="394">
        <f t="shared" si="82"/>
        <v>4.4490346484374985E-2</v>
      </c>
      <c r="N123" s="394">
        <f t="shared" si="82"/>
        <v>3.7712950282660758E-2</v>
      </c>
      <c r="O123" s="394">
        <f t="shared" si="82"/>
        <v>3.4999135937499995E-2</v>
      </c>
      <c r="P123" s="394">
        <f t="shared" si="89"/>
        <v>2.6118493333333329E-2</v>
      </c>
      <c r="Q123" s="394">
        <f t="shared" si="89"/>
        <v>0</v>
      </c>
      <c r="R123" s="394">
        <f t="shared" si="89"/>
        <v>7.0998226909166642E-2</v>
      </c>
      <c r="S123" s="394">
        <f t="shared" si="89"/>
        <v>0.10049789912499998</v>
      </c>
      <c r="T123" s="394">
        <f t="shared" si="89"/>
        <v>0</v>
      </c>
      <c r="U123" s="394">
        <f t="shared" si="89"/>
        <v>0</v>
      </c>
      <c r="V123" s="394">
        <f t="shared" si="89"/>
        <v>2.5383327706249993E-2</v>
      </c>
      <c r="W123" s="394">
        <f t="shared" ref="W123:AG147" si="92">IF(AND(MONTH($C123)-MONTH(W$5)=0,MOD((YEAR(W$5)-YEAR($C123)),3)=0),W122*(1+W$15),W122)</f>
        <v>2.1454476666666663E-2</v>
      </c>
      <c r="X123" s="394">
        <f t="shared" si="92"/>
        <v>2.3630531942708331E-2</v>
      </c>
      <c r="Y123" s="394">
        <f t="shared" si="92"/>
        <v>1.6567398333333334E-2</v>
      </c>
      <c r="Z123" s="394">
        <f t="shared" si="92"/>
        <v>3.962519409895833E-2</v>
      </c>
      <c r="AA123" s="394">
        <f t="shared" si="92"/>
        <v>2.9756249999999995E-2</v>
      </c>
      <c r="AB123" s="394">
        <f t="shared" si="92"/>
        <v>3.2809836374999991E-2</v>
      </c>
      <c r="AC123" s="394">
        <f t="shared" si="92"/>
        <v>2.2748449790624993E-2</v>
      </c>
      <c r="AD123" s="394">
        <f t="shared" si="92"/>
        <v>1.2649687703124999E-2</v>
      </c>
      <c r="AE123" s="394">
        <f t="shared" si="92"/>
        <v>0</v>
      </c>
      <c r="AF123" s="394">
        <f t="shared" si="92"/>
        <v>0.20255663587590156</v>
      </c>
      <c r="AG123" s="394">
        <f t="shared" si="92"/>
        <v>0.27321149674974998</v>
      </c>
      <c r="AH123" s="394">
        <f t="shared" si="87"/>
        <v>0</v>
      </c>
      <c r="AI123" s="394">
        <f t="shared" si="87"/>
        <v>7.3829999999999998E-3</v>
      </c>
      <c r="AJ123" s="394">
        <f t="shared" si="87"/>
        <v>2.35934E-2</v>
      </c>
      <c r="AK123" s="394">
        <f t="shared" si="87"/>
        <v>0</v>
      </c>
      <c r="AL123" s="394">
        <f t="shared" si="87"/>
        <v>2.489710396874999E-2</v>
      </c>
      <c r="AM123" s="394">
        <f t="shared" si="90"/>
        <v>2.634915937499999E-2</v>
      </c>
      <c r="AN123" s="394">
        <f t="shared" si="90"/>
        <v>5.4534775312499992E-2</v>
      </c>
      <c r="AO123" s="394">
        <f t="shared" si="90"/>
        <v>4.5560324377895825E-2</v>
      </c>
      <c r="AP123" s="394">
        <f t="shared" si="90"/>
        <v>0.18369725193437494</v>
      </c>
      <c r="AQ123" s="394">
        <f t="shared" si="90"/>
        <v>0</v>
      </c>
      <c r="AR123" s="394">
        <f t="shared" si="90"/>
        <v>4.690887232687499E-2</v>
      </c>
      <c r="AS123" s="394">
        <f t="shared" si="90"/>
        <v>2.3337826874999995E-2</v>
      </c>
      <c r="AT123" s="394">
        <f t="shared" si="90"/>
        <v>2.4178189524739581E-2</v>
      </c>
      <c r="AU123" s="394">
        <f t="shared" si="90"/>
        <v>4.8721775605208323E-2</v>
      </c>
      <c r="AV123" s="394">
        <f t="shared" si="90"/>
        <v>5.9536172749999991E-2</v>
      </c>
      <c r="AW123" s="394">
        <f t="shared" si="90"/>
        <v>5.8319972103958326E-2</v>
      </c>
      <c r="AX123" s="394">
        <f t="shared" si="90"/>
        <v>0.18568562218258919</v>
      </c>
      <c r="AY123" s="394">
        <f t="shared" si="86"/>
        <v>7.9488836049999984E-2</v>
      </c>
      <c r="AZ123" s="394">
        <f t="shared" si="86"/>
        <v>7.7306076249999967E-2</v>
      </c>
      <c r="BA123" s="394">
        <f t="shared" si="86"/>
        <v>0.14498785271666664</v>
      </c>
      <c r="BB123" s="394">
        <f t="shared" si="86"/>
        <v>0.4133969825995164</v>
      </c>
      <c r="BC123" s="394">
        <f t="shared" si="86"/>
        <v>0.15950637170357138</v>
      </c>
      <c r="BD123" s="394">
        <f t="shared" si="86"/>
        <v>0.67945293056625888</v>
      </c>
      <c r="BE123" s="394">
        <f t="shared" si="86"/>
        <v>2.6580085232812495E-2</v>
      </c>
      <c r="BF123" s="394">
        <f t="shared" si="88"/>
        <v>0</v>
      </c>
      <c r="BG123" s="394">
        <f t="shared" si="88"/>
        <v>7.3491897235576878E-2</v>
      </c>
      <c r="BH123" s="394">
        <f t="shared" si="88"/>
        <v>0.10915266707744788</v>
      </c>
      <c r="BI123" s="394">
        <f t="shared" si="88"/>
        <v>0</v>
      </c>
      <c r="BJ123" s="394">
        <f t="shared" si="88"/>
        <v>0</v>
      </c>
      <c r="BK123" s="394">
        <f t="shared" si="88"/>
        <v>5.3837327385416654E-2</v>
      </c>
      <c r="BL123" s="394">
        <f t="shared" si="88"/>
        <v>4.2590009217599992E-2</v>
      </c>
      <c r="BM123" s="394">
        <f t="shared" si="88"/>
        <v>0.16965360624999995</v>
      </c>
      <c r="BN123" s="394">
        <f t="shared" si="91"/>
        <v>0.36204429374999997</v>
      </c>
      <c r="BO123" s="394">
        <f t="shared" si="91"/>
        <v>0.10589852624999997</v>
      </c>
      <c r="BP123" s="394">
        <f t="shared" si="91"/>
        <v>0.12554221111979164</v>
      </c>
      <c r="BQ123" s="394">
        <f t="shared" si="91"/>
        <v>0.16201754635416662</v>
      </c>
      <c r="BR123" s="394">
        <f t="shared" si="91"/>
        <v>0.11962928232062497</v>
      </c>
      <c r="BS123" s="394">
        <f t="shared" si="91"/>
        <v>1.2937499999999999E-2</v>
      </c>
      <c r="BT123" s="394">
        <f t="shared" si="91"/>
        <v>7.0977999999999996E-3</v>
      </c>
      <c r="BU123" s="394">
        <f t="shared" si="91"/>
        <v>3.7260000000000001E-3</v>
      </c>
      <c r="BV123" s="394">
        <f t="shared" si="85"/>
        <v>0.11546257969645436</v>
      </c>
      <c r="BW123" s="394">
        <f t="shared" si="85"/>
        <v>5.0904063216335407E-2</v>
      </c>
      <c r="BX123" s="394">
        <f t="shared" si="85"/>
        <v>1.7861232808330268E-2</v>
      </c>
      <c r="BY123" s="394">
        <f t="shared" si="85"/>
        <v>6.6853413834725844E-2</v>
      </c>
      <c r="BZ123" s="394">
        <f t="shared" si="85"/>
        <v>1.9626493576421676E-2</v>
      </c>
      <c r="CA123" s="395">
        <f t="shared" si="65"/>
        <v>6.2252282280782785</v>
      </c>
      <c r="CB123" s="396">
        <f t="shared" si="80"/>
        <v>0.26449999999999996</v>
      </c>
      <c r="CC123" s="396">
        <f t="shared" si="66"/>
        <v>0.62252282280782789</v>
      </c>
      <c r="CD123" s="396">
        <f t="shared" si="67"/>
        <v>0.22083333333333335</v>
      </c>
      <c r="CE123" s="397">
        <f t="shared" si="68"/>
        <v>5.3818720719371171</v>
      </c>
      <c r="CF123" s="396">
        <f>'Other Income'!$B$28/12</f>
        <v>1.614757807773777</v>
      </c>
      <c r="CG123" s="398">
        <f t="shared" si="69"/>
        <v>7.2611298797108939</v>
      </c>
      <c r="CH123" s="395">
        <f t="shared" si="70"/>
        <v>5.9545204449460112</v>
      </c>
      <c r="CI123" s="396">
        <f t="shared" si="71"/>
        <v>0.26449999999999996</v>
      </c>
      <c r="CJ123" s="396">
        <f t="shared" si="72"/>
        <v>0.5954520444946011</v>
      </c>
      <c r="CK123" s="396">
        <f t="shared" si="73"/>
        <v>0.22083333333333335</v>
      </c>
      <c r="CL123" s="397">
        <f t="shared" si="74"/>
        <v>5.1382350671180772</v>
      </c>
      <c r="CM123" s="399">
        <f t="shared" si="75"/>
        <v>7.0174928748918539</v>
      </c>
    </row>
    <row r="124" spans="2:91" s="159" customFormat="1" x14ac:dyDescent="0.25">
      <c r="B124" s="257">
        <f t="shared" si="76"/>
        <v>104</v>
      </c>
      <c r="C124" s="255">
        <f t="shared" si="77"/>
        <v>48457</v>
      </c>
      <c r="D124" s="214">
        <f t="shared" si="78"/>
        <v>0.52514962412666888</v>
      </c>
      <c r="E124" s="214">
        <f t="shared" si="78"/>
        <v>0.21808207350708328</v>
      </c>
      <c r="F124" s="214">
        <f t="shared" si="78"/>
        <v>0.21294640815499996</v>
      </c>
      <c r="G124" s="214">
        <f t="shared" si="78"/>
        <v>1.3176900000000005E-2</v>
      </c>
      <c r="H124" s="394">
        <f t="shared" si="64"/>
        <v>2.8812691710937487E-2</v>
      </c>
      <c r="I124" s="394">
        <f t="shared" si="64"/>
        <v>4.9338591809374985E-2</v>
      </c>
      <c r="J124" s="394">
        <f t="shared" si="64"/>
        <v>6.6625731562499985E-2</v>
      </c>
      <c r="K124" s="394">
        <f t="shared" si="64"/>
        <v>5.9972068749999996E-2</v>
      </c>
      <c r="L124" s="394">
        <f t="shared" si="82"/>
        <v>3.2855082406249986E-2</v>
      </c>
      <c r="M124" s="394">
        <f t="shared" si="82"/>
        <v>4.4490346484374985E-2</v>
      </c>
      <c r="N124" s="394">
        <f t="shared" si="82"/>
        <v>3.7712950282660758E-2</v>
      </c>
      <c r="O124" s="394">
        <f t="shared" si="82"/>
        <v>3.4999135937499995E-2</v>
      </c>
      <c r="P124" s="394">
        <f t="shared" si="89"/>
        <v>2.6118493333333329E-2</v>
      </c>
      <c r="Q124" s="394">
        <f t="shared" si="89"/>
        <v>0</v>
      </c>
      <c r="R124" s="394">
        <f t="shared" si="89"/>
        <v>7.0998226909166642E-2</v>
      </c>
      <c r="S124" s="394">
        <f t="shared" si="89"/>
        <v>0.10049789912499998</v>
      </c>
      <c r="T124" s="394">
        <f t="shared" si="89"/>
        <v>0</v>
      </c>
      <c r="U124" s="394">
        <f t="shared" si="89"/>
        <v>0</v>
      </c>
      <c r="V124" s="394">
        <f t="shared" si="89"/>
        <v>2.5383327706249993E-2</v>
      </c>
      <c r="W124" s="394">
        <f t="shared" si="92"/>
        <v>2.1454476666666663E-2</v>
      </c>
      <c r="X124" s="394">
        <f t="shared" si="92"/>
        <v>2.3630531942708331E-2</v>
      </c>
      <c r="Y124" s="394">
        <f t="shared" si="92"/>
        <v>1.6567398333333334E-2</v>
      </c>
      <c r="Z124" s="394">
        <f t="shared" si="92"/>
        <v>3.962519409895833E-2</v>
      </c>
      <c r="AA124" s="394">
        <f t="shared" si="92"/>
        <v>2.9756249999999995E-2</v>
      </c>
      <c r="AB124" s="394">
        <f t="shared" si="92"/>
        <v>3.2809836374999991E-2</v>
      </c>
      <c r="AC124" s="394">
        <f t="shared" si="92"/>
        <v>2.2748449790624993E-2</v>
      </c>
      <c r="AD124" s="394">
        <f t="shared" si="92"/>
        <v>1.2649687703124999E-2</v>
      </c>
      <c r="AE124" s="394">
        <f t="shared" si="92"/>
        <v>0</v>
      </c>
      <c r="AF124" s="394">
        <f t="shared" si="92"/>
        <v>0.20255663587590156</v>
      </c>
      <c r="AG124" s="394">
        <f t="shared" si="92"/>
        <v>0.27321149674974998</v>
      </c>
      <c r="AH124" s="394">
        <f t="shared" si="87"/>
        <v>0</v>
      </c>
      <c r="AI124" s="394">
        <f t="shared" si="87"/>
        <v>7.3829999999999998E-3</v>
      </c>
      <c r="AJ124" s="394">
        <f t="shared" si="87"/>
        <v>2.35934E-2</v>
      </c>
      <c r="AK124" s="394">
        <f t="shared" si="87"/>
        <v>0</v>
      </c>
      <c r="AL124" s="394">
        <f t="shared" si="87"/>
        <v>2.489710396874999E-2</v>
      </c>
      <c r="AM124" s="394">
        <f t="shared" si="90"/>
        <v>2.634915937499999E-2</v>
      </c>
      <c r="AN124" s="394">
        <f t="shared" si="90"/>
        <v>5.4534775312499992E-2</v>
      </c>
      <c r="AO124" s="394">
        <f t="shared" si="90"/>
        <v>4.5560324377895825E-2</v>
      </c>
      <c r="AP124" s="394">
        <f t="shared" si="90"/>
        <v>0.18369725193437494</v>
      </c>
      <c r="AQ124" s="394">
        <f t="shared" si="90"/>
        <v>0</v>
      </c>
      <c r="AR124" s="394">
        <f t="shared" si="90"/>
        <v>4.690887232687499E-2</v>
      </c>
      <c r="AS124" s="394">
        <f t="shared" si="90"/>
        <v>2.3337826874999995E-2</v>
      </c>
      <c r="AT124" s="394">
        <f t="shared" si="90"/>
        <v>2.4178189524739581E-2</v>
      </c>
      <c r="AU124" s="394">
        <f t="shared" si="90"/>
        <v>4.8721775605208323E-2</v>
      </c>
      <c r="AV124" s="394">
        <f t="shared" si="90"/>
        <v>5.9536172749999991E-2</v>
      </c>
      <c r="AW124" s="394">
        <f t="shared" si="90"/>
        <v>5.8319972103958326E-2</v>
      </c>
      <c r="AX124" s="394">
        <f t="shared" si="90"/>
        <v>0.18568562218258919</v>
      </c>
      <c r="AY124" s="394">
        <f t="shared" si="86"/>
        <v>7.9488836049999984E-2</v>
      </c>
      <c r="AZ124" s="394">
        <f t="shared" si="86"/>
        <v>7.7306076249999967E-2</v>
      </c>
      <c r="BA124" s="394">
        <f t="shared" si="86"/>
        <v>0.14498785271666664</v>
      </c>
      <c r="BB124" s="394">
        <f t="shared" si="86"/>
        <v>0.4133969825995164</v>
      </c>
      <c r="BC124" s="394">
        <f t="shared" si="86"/>
        <v>0.15950637170357138</v>
      </c>
      <c r="BD124" s="394">
        <f t="shared" si="86"/>
        <v>0.67945293056625888</v>
      </c>
      <c r="BE124" s="394">
        <f t="shared" si="86"/>
        <v>2.6580085232812495E-2</v>
      </c>
      <c r="BF124" s="394">
        <f t="shared" si="88"/>
        <v>0</v>
      </c>
      <c r="BG124" s="394">
        <f t="shared" si="88"/>
        <v>7.3491897235576878E-2</v>
      </c>
      <c r="BH124" s="394">
        <f t="shared" si="88"/>
        <v>0.10915266707744788</v>
      </c>
      <c r="BI124" s="394">
        <f t="shared" si="88"/>
        <v>0</v>
      </c>
      <c r="BJ124" s="394">
        <f t="shared" si="88"/>
        <v>0</v>
      </c>
      <c r="BK124" s="394">
        <f t="shared" si="88"/>
        <v>5.3837327385416654E-2</v>
      </c>
      <c r="BL124" s="394">
        <f t="shared" si="88"/>
        <v>4.2590009217599992E-2</v>
      </c>
      <c r="BM124" s="394">
        <f t="shared" si="88"/>
        <v>0.16965360624999995</v>
      </c>
      <c r="BN124" s="394">
        <f t="shared" si="91"/>
        <v>0.36204429374999997</v>
      </c>
      <c r="BO124" s="394">
        <f t="shared" si="91"/>
        <v>0.10589852624999997</v>
      </c>
      <c r="BP124" s="394">
        <f t="shared" si="91"/>
        <v>0.12554221111979164</v>
      </c>
      <c r="BQ124" s="394">
        <f t="shared" si="91"/>
        <v>0.16201754635416662</v>
      </c>
      <c r="BR124" s="394">
        <f t="shared" si="91"/>
        <v>0.11962928232062497</v>
      </c>
      <c r="BS124" s="394">
        <f t="shared" si="91"/>
        <v>1.2937499999999999E-2</v>
      </c>
      <c r="BT124" s="394">
        <f t="shared" si="91"/>
        <v>7.0977999999999996E-3</v>
      </c>
      <c r="BU124" s="394">
        <f t="shared" si="91"/>
        <v>3.7260000000000001E-3</v>
      </c>
      <c r="BV124" s="394">
        <f t="shared" si="85"/>
        <v>0.11546257969645436</v>
      </c>
      <c r="BW124" s="394">
        <f t="shared" si="85"/>
        <v>5.0904063216335407E-2</v>
      </c>
      <c r="BX124" s="394">
        <f t="shared" si="85"/>
        <v>1.7861232808330268E-2</v>
      </c>
      <c r="BY124" s="394">
        <f t="shared" si="85"/>
        <v>6.6853413834725844E-2</v>
      </c>
      <c r="BZ124" s="394">
        <f t="shared" si="85"/>
        <v>1.9626493576421676E-2</v>
      </c>
      <c r="CA124" s="395">
        <f t="shared" si="65"/>
        <v>6.2339185408907785</v>
      </c>
      <c r="CB124" s="396">
        <f t="shared" si="80"/>
        <v>0.26449999999999996</v>
      </c>
      <c r="CC124" s="396">
        <f t="shared" si="66"/>
        <v>0.62339185408907793</v>
      </c>
      <c r="CD124" s="396">
        <f t="shared" si="67"/>
        <v>0.22083333333333335</v>
      </c>
      <c r="CE124" s="397">
        <f t="shared" si="68"/>
        <v>5.3896933534683669</v>
      </c>
      <c r="CF124" s="396">
        <f>'Other Income'!$B$28/12</f>
        <v>1.614757807773777</v>
      </c>
      <c r="CG124" s="398">
        <f t="shared" si="69"/>
        <v>7.2689511612421436</v>
      </c>
      <c r="CH124" s="395">
        <f t="shared" si="70"/>
        <v>5.9632107577585112</v>
      </c>
      <c r="CI124" s="396">
        <f t="shared" si="71"/>
        <v>0.26449999999999996</v>
      </c>
      <c r="CJ124" s="396">
        <f t="shared" si="72"/>
        <v>0.59632107577585114</v>
      </c>
      <c r="CK124" s="396">
        <f t="shared" si="73"/>
        <v>0.22083333333333335</v>
      </c>
      <c r="CL124" s="397">
        <f t="shared" si="74"/>
        <v>5.1460563486493269</v>
      </c>
      <c r="CM124" s="399">
        <f t="shared" si="75"/>
        <v>7.0253141564231036</v>
      </c>
    </row>
    <row r="125" spans="2:91" s="159" customFormat="1" x14ac:dyDescent="0.25">
      <c r="B125" s="257">
        <f t="shared" si="76"/>
        <v>105</v>
      </c>
      <c r="C125" s="255">
        <f t="shared" si="77"/>
        <v>48487</v>
      </c>
      <c r="D125" s="214">
        <f t="shared" si="78"/>
        <v>0.52514962412666888</v>
      </c>
      <c r="E125" s="214">
        <f t="shared" si="78"/>
        <v>0.21808207350708328</v>
      </c>
      <c r="F125" s="214">
        <f t="shared" si="78"/>
        <v>0.21294640815499996</v>
      </c>
      <c r="G125" s="214">
        <f t="shared" si="78"/>
        <v>1.3176900000000005E-2</v>
      </c>
      <c r="H125" s="394">
        <f t="shared" si="64"/>
        <v>2.8812691710937487E-2</v>
      </c>
      <c r="I125" s="394">
        <f t="shared" si="64"/>
        <v>4.9338591809374985E-2</v>
      </c>
      <c r="J125" s="394">
        <f t="shared" si="64"/>
        <v>6.6625731562499985E-2</v>
      </c>
      <c r="K125" s="394">
        <f t="shared" si="64"/>
        <v>5.9972068749999996E-2</v>
      </c>
      <c r="L125" s="394">
        <f t="shared" si="82"/>
        <v>3.7783344767187484E-2</v>
      </c>
      <c r="M125" s="394">
        <f t="shared" si="82"/>
        <v>4.4490346484374985E-2</v>
      </c>
      <c r="N125" s="394">
        <f t="shared" si="82"/>
        <v>3.7712950282660758E-2</v>
      </c>
      <c r="O125" s="394">
        <f t="shared" si="82"/>
        <v>3.4999135937499995E-2</v>
      </c>
      <c r="P125" s="394">
        <f t="shared" si="89"/>
        <v>2.6118493333333329E-2</v>
      </c>
      <c r="Q125" s="394">
        <f t="shared" si="89"/>
        <v>0</v>
      </c>
      <c r="R125" s="394">
        <f t="shared" si="89"/>
        <v>7.0998226909166642E-2</v>
      </c>
      <c r="S125" s="394">
        <f t="shared" si="89"/>
        <v>0.10049789912499998</v>
      </c>
      <c r="T125" s="394">
        <f t="shared" si="89"/>
        <v>0</v>
      </c>
      <c r="U125" s="394">
        <f t="shared" si="89"/>
        <v>0</v>
      </c>
      <c r="V125" s="394">
        <f t="shared" si="89"/>
        <v>2.5383327706249993E-2</v>
      </c>
      <c r="W125" s="394">
        <f t="shared" si="92"/>
        <v>2.1454476666666663E-2</v>
      </c>
      <c r="X125" s="394">
        <f t="shared" si="92"/>
        <v>2.3630531942708331E-2</v>
      </c>
      <c r="Y125" s="394">
        <f t="shared" si="92"/>
        <v>1.6567398333333334E-2</v>
      </c>
      <c r="Z125" s="394">
        <f t="shared" si="92"/>
        <v>3.962519409895833E-2</v>
      </c>
      <c r="AA125" s="394">
        <f t="shared" si="92"/>
        <v>2.9756249999999995E-2</v>
      </c>
      <c r="AB125" s="394">
        <f t="shared" si="92"/>
        <v>3.2809836374999991E-2</v>
      </c>
      <c r="AC125" s="394">
        <f t="shared" si="92"/>
        <v>2.2748449790624993E-2</v>
      </c>
      <c r="AD125" s="394">
        <f t="shared" si="92"/>
        <v>1.2649687703124999E-2</v>
      </c>
      <c r="AE125" s="394">
        <f t="shared" si="92"/>
        <v>0</v>
      </c>
      <c r="AF125" s="394">
        <f t="shared" si="92"/>
        <v>0.20255663587590156</v>
      </c>
      <c r="AG125" s="394">
        <f t="shared" si="92"/>
        <v>0.27321149674974998</v>
      </c>
      <c r="AH125" s="394">
        <f t="shared" si="87"/>
        <v>0</v>
      </c>
      <c r="AI125" s="394">
        <f t="shared" si="87"/>
        <v>7.3829999999999998E-3</v>
      </c>
      <c r="AJ125" s="394">
        <f t="shared" si="87"/>
        <v>2.35934E-2</v>
      </c>
      <c r="AK125" s="394">
        <f t="shared" si="87"/>
        <v>0</v>
      </c>
      <c r="AL125" s="394">
        <f t="shared" si="87"/>
        <v>2.489710396874999E-2</v>
      </c>
      <c r="AM125" s="394">
        <f t="shared" si="90"/>
        <v>2.634915937499999E-2</v>
      </c>
      <c r="AN125" s="394">
        <f t="shared" si="90"/>
        <v>5.4534775312499992E-2</v>
      </c>
      <c r="AO125" s="394">
        <f t="shared" si="90"/>
        <v>4.5560324377895825E-2</v>
      </c>
      <c r="AP125" s="394">
        <f t="shared" si="90"/>
        <v>0.18369725193437494</v>
      </c>
      <c r="AQ125" s="394">
        <f t="shared" si="90"/>
        <v>0</v>
      </c>
      <c r="AR125" s="394">
        <f t="shared" si="90"/>
        <v>4.690887232687499E-2</v>
      </c>
      <c r="AS125" s="394">
        <f t="shared" si="90"/>
        <v>2.3337826874999995E-2</v>
      </c>
      <c r="AT125" s="394">
        <f t="shared" si="90"/>
        <v>2.4178189524739581E-2</v>
      </c>
      <c r="AU125" s="394">
        <f t="shared" si="90"/>
        <v>4.8721775605208323E-2</v>
      </c>
      <c r="AV125" s="394">
        <f t="shared" si="90"/>
        <v>5.9536172749999991E-2</v>
      </c>
      <c r="AW125" s="394">
        <f t="shared" si="90"/>
        <v>5.8319972103958326E-2</v>
      </c>
      <c r="AX125" s="394">
        <f t="shared" si="90"/>
        <v>0.18568562218258919</v>
      </c>
      <c r="AY125" s="394">
        <f t="shared" si="86"/>
        <v>7.9488836049999984E-2</v>
      </c>
      <c r="AZ125" s="394">
        <f t="shared" si="86"/>
        <v>7.7306076249999967E-2</v>
      </c>
      <c r="BA125" s="394">
        <f t="shared" si="86"/>
        <v>0.14498785271666664</v>
      </c>
      <c r="BB125" s="394">
        <f t="shared" si="86"/>
        <v>0.4133969825995164</v>
      </c>
      <c r="BC125" s="394">
        <f t="shared" si="86"/>
        <v>0.15950637170357138</v>
      </c>
      <c r="BD125" s="394">
        <f t="shared" si="86"/>
        <v>0.67945293056625888</v>
      </c>
      <c r="BE125" s="394">
        <f t="shared" si="86"/>
        <v>2.6580085232812495E-2</v>
      </c>
      <c r="BF125" s="394">
        <f t="shared" si="88"/>
        <v>0</v>
      </c>
      <c r="BG125" s="394">
        <f t="shared" si="88"/>
        <v>7.3491897235576878E-2</v>
      </c>
      <c r="BH125" s="394">
        <f t="shared" si="88"/>
        <v>0.10915266707744788</v>
      </c>
      <c r="BI125" s="394">
        <f t="shared" si="88"/>
        <v>0</v>
      </c>
      <c r="BJ125" s="394">
        <f t="shared" si="88"/>
        <v>0</v>
      </c>
      <c r="BK125" s="394">
        <f t="shared" si="88"/>
        <v>5.3837327385416654E-2</v>
      </c>
      <c r="BL125" s="394">
        <f t="shared" si="88"/>
        <v>4.2590009217599992E-2</v>
      </c>
      <c r="BM125" s="394">
        <f t="shared" si="88"/>
        <v>0.16965360624999995</v>
      </c>
      <c r="BN125" s="394">
        <f t="shared" si="91"/>
        <v>0.36204429374999997</v>
      </c>
      <c r="BO125" s="394">
        <f t="shared" si="91"/>
        <v>0.10589852624999997</v>
      </c>
      <c r="BP125" s="394">
        <f t="shared" si="91"/>
        <v>0.12554221111979164</v>
      </c>
      <c r="BQ125" s="394">
        <f t="shared" si="91"/>
        <v>0.16201754635416662</v>
      </c>
      <c r="BR125" s="394">
        <f t="shared" si="91"/>
        <v>0.11962928232062497</v>
      </c>
      <c r="BS125" s="394">
        <f t="shared" si="91"/>
        <v>1.2937499999999999E-2</v>
      </c>
      <c r="BT125" s="394">
        <f t="shared" si="91"/>
        <v>7.0977999999999996E-3</v>
      </c>
      <c r="BU125" s="394">
        <f t="shared" si="91"/>
        <v>3.7260000000000001E-3</v>
      </c>
      <c r="BV125" s="394">
        <f t="shared" si="85"/>
        <v>0.11546257969645436</v>
      </c>
      <c r="BW125" s="394">
        <f t="shared" si="85"/>
        <v>5.0904063216335407E-2</v>
      </c>
      <c r="BX125" s="394">
        <f t="shared" si="85"/>
        <v>1.7861232808330268E-2</v>
      </c>
      <c r="BY125" s="394">
        <f t="shared" si="85"/>
        <v>6.6853413834725844E-2</v>
      </c>
      <c r="BZ125" s="394">
        <f t="shared" si="85"/>
        <v>1.9626493576421676E-2</v>
      </c>
      <c r="CA125" s="395">
        <f t="shared" si="65"/>
        <v>6.2388468032517164</v>
      </c>
      <c r="CB125" s="396">
        <f t="shared" si="80"/>
        <v>0.26449999999999996</v>
      </c>
      <c r="CC125" s="396">
        <f t="shared" si="66"/>
        <v>0.62388468032517164</v>
      </c>
      <c r="CD125" s="396">
        <f t="shared" si="67"/>
        <v>0.22083333333333335</v>
      </c>
      <c r="CE125" s="397">
        <f t="shared" si="68"/>
        <v>5.3941287895932115</v>
      </c>
      <c r="CF125" s="396">
        <f>'Other Income'!$B$28/12</f>
        <v>1.614757807773777</v>
      </c>
      <c r="CG125" s="398">
        <f t="shared" si="69"/>
        <v>7.2733865973669882</v>
      </c>
      <c r="CH125" s="395">
        <f t="shared" si="70"/>
        <v>5.9681390201194491</v>
      </c>
      <c r="CI125" s="396">
        <f t="shared" si="71"/>
        <v>0.26449999999999996</v>
      </c>
      <c r="CJ125" s="396">
        <f t="shared" si="72"/>
        <v>0.59681390201194495</v>
      </c>
      <c r="CK125" s="396">
        <f t="shared" si="73"/>
        <v>0.22083333333333335</v>
      </c>
      <c r="CL125" s="397">
        <f t="shared" si="74"/>
        <v>5.1504917847741707</v>
      </c>
      <c r="CM125" s="399">
        <f t="shared" si="75"/>
        <v>7.0297495925479474</v>
      </c>
    </row>
    <row r="126" spans="2:91" s="159" customFormat="1" x14ac:dyDescent="0.25">
      <c r="B126" s="257">
        <f t="shared" si="76"/>
        <v>106</v>
      </c>
      <c r="C126" s="255">
        <f t="shared" si="77"/>
        <v>48518</v>
      </c>
      <c r="D126" s="214">
        <f t="shared" si="78"/>
        <v>0.52514962412666888</v>
      </c>
      <c r="E126" s="214">
        <f t="shared" si="78"/>
        <v>0.21808207350708328</v>
      </c>
      <c r="F126" s="214">
        <f t="shared" si="78"/>
        <v>0.21294640815499996</v>
      </c>
      <c r="G126" s="214">
        <f t="shared" si="78"/>
        <v>1.3176900000000005E-2</v>
      </c>
      <c r="H126" s="394">
        <f t="shared" si="64"/>
        <v>2.8812691710937487E-2</v>
      </c>
      <c r="I126" s="394">
        <f t="shared" si="64"/>
        <v>4.9338591809374985E-2</v>
      </c>
      <c r="J126" s="394">
        <f t="shared" si="64"/>
        <v>6.6625731562499985E-2</v>
      </c>
      <c r="K126" s="394">
        <f t="shared" si="64"/>
        <v>5.9972068749999996E-2</v>
      </c>
      <c r="L126" s="394">
        <f t="shared" si="82"/>
        <v>3.7783344767187484E-2</v>
      </c>
      <c r="M126" s="394">
        <f t="shared" si="82"/>
        <v>4.4490346484374985E-2</v>
      </c>
      <c r="N126" s="394">
        <f t="shared" si="82"/>
        <v>3.7712950282660758E-2</v>
      </c>
      <c r="O126" s="394">
        <f t="shared" si="82"/>
        <v>3.4999135937499995E-2</v>
      </c>
      <c r="P126" s="394">
        <f t="shared" si="89"/>
        <v>2.6118493333333329E-2</v>
      </c>
      <c r="Q126" s="394">
        <f t="shared" si="89"/>
        <v>0</v>
      </c>
      <c r="R126" s="394">
        <f t="shared" si="89"/>
        <v>7.0998226909166642E-2</v>
      </c>
      <c r="S126" s="394">
        <f t="shared" si="89"/>
        <v>0.10049789912499998</v>
      </c>
      <c r="T126" s="394">
        <f t="shared" si="89"/>
        <v>0</v>
      </c>
      <c r="U126" s="394">
        <f t="shared" si="89"/>
        <v>0</v>
      </c>
      <c r="V126" s="394">
        <f t="shared" si="89"/>
        <v>2.5383327706249993E-2</v>
      </c>
      <c r="W126" s="394">
        <f t="shared" si="92"/>
        <v>2.1454476666666663E-2</v>
      </c>
      <c r="X126" s="394">
        <f t="shared" si="92"/>
        <v>2.3630531942708331E-2</v>
      </c>
      <c r="Y126" s="394">
        <f t="shared" si="92"/>
        <v>1.6567398333333334E-2</v>
      </c>
      <c r="Z126" s="394">
        <f t="shared" si="92"/>
        <v>3.962519409895833E-2</v>
      </c>
      <c r="AA126" s="394">
        <f t="shared" si="92"/>
        <v>3.4219687499999991E-2</v>
      </c>
      <c r="AB126" s="394">
        <f t="shared" si="92"/>
        <v>3.2809836374999991E-2</v>
      </c>
      <c r="AC126" s="394">
        <f t="shared" si="92"/>
        <v>2.2748449790624993E-2</v>
      </c>
      <c r="AD126" s="394">
        <f t="shared" si="92"/>
        <v>1.2649687703124999E-2</v>
      </c>
      <c r="AE126" s="394">
        <f t="shared" si="92"/>
        <v>0</v>
      </c>
      <c r="AF126" s="394">
        <f t="shared" si="92"/>
        <v>0.20255663587590156</v>
      </c>
      <c r="AG126" s="394">
        <f t="shared" si="92"/>
        <v>0.27321149674974998</v>
      </c>
      <c r="AH126" s="394">
        <f t="shared" si="87"/>
        <v>0</v>
      </c>
      <c r="AI126" s="394">
        <f t="shared" si="87"/>
        <v>7.3829999999999998E-3</v>
      </c>
      <c r="AJ126" s="394">
        <f t="shared" si="87"/>
        <v>2.35934E-2</v>
      </c>
      <c r="AK126" s="394">
        <f t="shared" si="87"/>
        <v>0</v>
      </c>
      <c r="AL126" s="394">
        <f t="shared" si="87"/>
        <v>2.489710396874999E-2</v>
      </c>
      <c r="AM126" s="394">
        <f t="shared" si="90"/>
        <v>2.634915937499999E-2</v>
      </c>
      <c r="AN126" s="394">
        <f t="shared" si="90"/>
        <v>5.4534775312499992E-2</v>
      </c>
      <c r="AO126" s="394">
        <f t="shared" si="90"/>
        <v>4.5560324377895825E-2</v>
      </c>
      <c r="AP126" s="394">
        <f t="shared" si="90"/>
        <v>0.18369725193437494</v>
      </c>
      <c r="AQ126" s="394">
        <f t="shared" si="90"/>
        <v>0</v>
      </c>
      <c r="AR126" s="394">
        <f t="shared" si="90"/>
        <v>4.690887232687499E-2</v>
      </c>
      <c r="AS126" s="394">
        <f t="shared" si="90"/>
        <v>2.3337826874999995E-2</v>
      </c>
      <c r="AT126" s="394">
        <f t="shared" si="90"/>
        <v>2.4178189524739581E-2</v>
      </c>
      <c r="AU126" s="394">
        <f t="shared" si="90"/>
        <v>4.8721775605208323E-2</v>
      </c>
      <c r="AV126" s="394">
        <f t="shared" si="90"/>
        <v>5.9536172749999991E-2</v>
      </c>
      <c r="AW126" s="394">
        <f t="shared" si="90"/>
        <v>5.8319972103958326E-2</v>
      </c>
      <c r="AX126" s="394">
        <f t="shared" si="90"/>
        <v>0.18568562218258919</v>
      </c>
      <c r="AY126" s="394">
        <f t="shared" si="86"/>
        <v>7.9488836049999984E-2</v>
      </c>
      <c r="AZ126" s="394">
        <f t="shared" si="86"/>
        <v>7.7306076249999967E-2</v>
      </c>
      <c r="BA126" s="394">
        <f t="shared" si="86"/>
        <v>0.14498785271666664</v>
      </c>
      <c r="BB126" s="394">
        <f t="shared" si="86"/>
        <v>0.4133969825995164</v>
      </c>
      <c r="BC126" s="394">
        <f t="shared" si="86"/>
        <v>0.15950637170357138</v>
      </c>
      <c r="BD126" s="394">
        <f t="shared" si="86"/>
        <v>0.67945293056625888</v>
      </c>
      <c r="BE126" s="394">
        <f t="shared" si="86"/>
        <v>2.6580085232812495E-2</v>
      </c>
      <c r="BF126" s="394">
        <f t="shared" si="88"/>
        <v>0</v>
      </c>
      <c r="BG126" s="394">
        <f t="shared" si="88"/>
        <v>7.3491897235576878E-2</v>
      </c>
      <c r="BH126" s="394">
        <f t="shared" si="88"/>
        <v>0.10915266707744788</v>
      </c>
      <c r="BI126" s="394">
        <f t="shared" si="88"/>
        <v>0</v>
      </c>
      <c r="BJ126" s="394">
        <f t="shared" si="88"/>
        <v>0</v>
      </c>
      <c r="BK126" s="394">
        <f t="shared" si="88"/>
        <v>5.3837327385416654E-2</v>
      </c>
      <c r="BL126" s="394">
        <f t="shared" si="88"/>
        <v>4.2590009217599992E-2</v>
      </c>
      <c r="BM126" s="394">
        <f t="shared" si="88"/>
        <v>0.16965360624999995</v>
      </c>
      <c r="BN126" s="394">
        <f t="shared" si="91"/>
        <v>0.36204429374999997</v>
      </c>
      <c r="BO126" s="394">
        <f t="shared" si="91"/>
        <v>0.10589852624999997</v>
      </c>
      <c r="BP126" s="394">
        <f t="shared" si="91"/>
        <v>0.12554221111979164</v>
      </c>
      <c r="BQ126" s="394">
        <f t="shared" si="91"/>
        <v>0.16201754635416662</v>
      </c>
      <c r="BR126" s="394">
        <f t="shared" si="91"/>
        <v>0.11962928232062497</v>
      </c>
      <c r="BS126" s="394">
        <f t="shared" si="91"/>
        <v>1.2937499999999999E-2</v>
      </c>
      <c r="BT126" s="394">
        <f t="shared" si="91"/>
        <v>7.0977999999999996E-3</v>
      </c>
      <c r="BU126" s="394">
        <f t="shared" si="91"/>
        <v>3.7260000000000001E-3</v>
      </c>
      <c r="BV126" s="394">
        <f t="shared" si="85"/>
        <v>0.11546257969645436</v>
      </c>
      <c r="BW126" s="394">
        <f t="shared" si="85"/>
        <v>5.0904063216335407E-2</v>
      </c>
      <c r="BX126" s="394">
        <f t="shared" si="85"/>
        <v>1.7861232808330268E-2</v>
      </c>
      <c r="BY126" s="394">
        <f t="shared" si="85"/>
        <v>6.6853413834725844E-2</v>
      </c>
      <c r="BZ126" s="394">
        <f t="shared" si="85"/>
        <v>1.9626493576421676E-2</v>
      </c>
      <c r="CA126" s="395">
        <f t="shared" si="65"/>
        <v>6.2433102407517165</v>
      </c>
      <c r="CB126" s="396">
        <f t="shared" si="80"/>
        <v>0.26449999999999996</v>
      </c>
      <c r="CC126" s="396">
        <f t="shared" si="66"/>
        <v>0.62433102407517171</v>
      </c>
      <c r="CD126" s="396">
        <f t="shared" si="67"/>
        <v>0.22083333333333335</v>
      </c>
      <c r="CE126" s="397">
        <f t="shared" si="68"/>
        <v>5.3981458833432114</v>
      </c>
      <c r="CF126" s="396">
        <f>'Other Income'!$B$28/12</f>
        <v>1.614757807773777</v>
      </c>
      <c r="CG126" s="398">
        <f t="shared" si="69"/>
        <v>7.2774036911169881</v>
      </c>
      <c r="CH126" s="395">
        <f t="shared" si="70"/>
        <v>5.9726024576194492</v>
      </c>
      <c r="CI126" s="396">
        <f t="shared" si="71"/>
        <v>0.26449999999999996</v>
      </c>
      <c r="CJ126" s="396">
        <f t="shared" si="72"/>
        <v>0.59726024576194492</v>
      </c>
      <c r="CK126" s="396">
        <f t="shared" si="73"/>
        <v>0.22083333333333335</v>
      </c>
      <c r="CL126" s="397">
        <f t="shared" si="74"/>
        <v>5.1545088785241706</v>
      </c>
      <c r="CM126" s="399">
        <f t="shared" si="75"/>
        <v>7.0337666862979473</v>
      </c>
    </row>
    <row r="127" spans="2:91" s="159" customFormat="1" x14ac:dyDescent="0.25">
      <c r="B127" s="257">
        <f t="shared" si="76"/>
        <v>107</v>
      </c>
      <c r="C127" s="255">
        <f t="shared" si="77"/>
        <v>48548</v>
      </c>
      <c r="D127" s="214">
        <f t="shared" si="78"/>
        <v>0.52514962412666888</v>
      </c>
      <c r="E127" s="214">
        <f t="shared" si="78"/>
        <v>0.21808207350708328</v>
      </c>
      <c r="F127" s="214">
        <f t="shared" si="78"/>
        <v>0.21294640815499996</v>
      </c>
      <c r="G127" s="214">
        <f t="shared" si="78"/>
        <v>1.3176900000000005E-2</v>
      </c>
      <c r="H127" s="394">
        <f t="shared" si="64"/>
        <v>2.8812691710937487E-2</v>
      </c>
      <c r="I127" s="394">
        <f t="shared" si="64"/>
        <v>4.9338591809374985E-2</v>
      </c>
      <c r="J127" s="394">
        <f t="shared" si="64"/>
        <v>6.6625731562499985E-2</v>
      </c>
      <c r="K127" s="394">
        <f t="shared" si="64"/>
        <v>5.9972068749999996E-2</v>
      </c>
      <c r="L127" s="394">
        <f t="shared" si="82"/>
        <v>3.7783344767187484E-2</v>
      </c>
      <c r="M127" s="394">
        <f t="shared" si="82"/>
        <v>4.4490346484374985E-2</v>
      </c>
      <c r="N127" s="394">
        <f t="shared" si="82"/>
        <v>3.7712950282660758E-2</v>
      </c>
      <c r="O127" s="394">
        <f t="shared" si="82"/>
        <v>3.4999135937499995E-2</v>
      </c>
      <c r="P127" s="394">
        <f t="shared" si="89"/>
        <v>2.6118493333333329E-2</v>
      </c>
      <c r="Q127" s="394">
        <f t="shared" si="89"/>
        <v>0</v>
      </c>
      <c r="R127" s="394">
        <f t="shared" si="89"/>
        <v>7.0998226909166642E-2</v>
      </c>
      <c r="S127" s="394">
        <f t="shared" si="89"/>
        <v>0.10049789912499998</v>
      </c>
      <c r="T127" s="394">
        <f t="shared" si="89"/>
        <v>0</v>
      </c>
      <c r="U127" s="394">
        <f t="shared" si="89"/>
        <v>0</v>
      </c>
      <c r="V127" s="394">
        <f t="shared" si="89"/>
        <v>2.5383327706249993E-2</v>
      </c>
      <c r="W127" s="394">
        <f t="shared" si="92"/>
        <v>2.1454476666666663E-2</v>
      </c>
      <c r="X127" s="394">
        <f t="shared" si="92"/>
        <v>2.3630531942708331E-2</v>
      </c>
      <c r="Y127" s="394">
        <f t="shared" si="92"/>
        <v>1.6567398333333334E-2</v>
      </c>
      <c r="Z127" s="394">
        <f t="shared" si="92"/>
        <v>3.962519409895833E-2</v>
      </c>
      <c r="AA127" s="394">
        <f t="shared" si="92"/>
        <v>3.4219687499999991E-2</v>
      </c>
      <c r="AB127" s="394">
        <f t="shared" si="92"/>
        <v>3.2809836374999991E-2</v>
      </c>
      <c r="AC127" s="394">
        <f t="shared" si="92"/>
        <v>2.2748449790624993E-2</v>
      </c>
      <c r="AD127" s="394">
        <f t="shared" si="92"/>
        <v>1.2649687703124999E-2</v>
      </c>
      <c r="AE127" s="394">
        <f t="shared" si="92"/>
        <v>0</v>
      </c>
      <c r="AF127" s="394">
        <f t="shared" si="92"/>
        <v>0.20255663587590156</v>
      </c>
      <c r="AG127" s="394">
        <f t="shared" si="92"/>
        <v>0.27321149674974998</v>
      </c>
      <c r="AH127" s="394">
        <f t="shared" si="87"/>
        <v>0</v>
      </c>
      <c r="AI127" s="394">
        <f t="shared" si="87"/>
        <v>7.3829999999999998E-3</v>
      </c>
      <c r="AJ127" s="394">
        <f t="shared" si="87"/>
        <v>2.35934E-2</v>
      </c>
      <c r="AK127" s="394">
        <f t="shared" si="87"/>
        <v>0</v>
      </c>
      <c r="AL127" s="394">
        <f t="shared" si="87"/>
        <v>2.489710396874999E-2</v>
      </c>
      <c r="AM127" s="394">
        <f t="shared" si="90"/>
        <v>2.634915937499999E-2</v>
      </c>
      <c r="AN127" s="394">
        <f t="shared" si="90"/>
        <v>5.4534775312499992E-2</v>
      </c>
      <c r="AO127" s="394">
        <f t="shared" si="90"/>
        <v>4.5560324377895825E-2</v>
      </c>
      <c r="AP127" s="394">
        <f t="shared" si="90"/>
        <v>0.18369725193437494</v>
      </c>
      <c r="AQ127" s="394">
        <f t="shared" si="90"/>
        <v>0</v>
      </c>
      <c r="AR127" s="394">
        <f t="shared" si="90"/>
        <v>4.690887232687499E-2</v>
      </c>
      <c r="AS127" s="394">
        <f t="shared" si="90"/>
        <v>2.3337826874999995E-2</v>
      </c>
      <c r="AT127" s="394">
        <f t="shared" si="90"/>
        <v>2.4178189524739581E-2</v>
      </c>
      <c r="AU127" s="394">
        <f t="shared" si="90"/>
        <v>4.8721775605208323E-2</v>
      </c>
      <c r="AV127" s="394">
        <f t="shared" si="90"/>
        <v>5.9536172749999991E-2</v>
      </c>
      <c r="AW127" s="394">
        <f t="shared" si="90"/>
        <v>5.8319972103958326E-2</v>
      </c>
      <c r="AX127" s="394">
        <f t="shared" si="90"/>
        <v>0.18568562218258919</v>
      </c>
      <c r="AY127" s="394">
        <f t="shared" si="86"/>
        <v>7.9488836049999984E-2</v>
      </c>
      <c r="AZ127" s="394">
        <f t="shared" si="86"/>
        <v>7.7306076249999967E-2</v>
      </c>
      <c r="BA127" s="394">
        <f t="shared" si="86"/>
        <v>0.14498785271666664</v>
      </c>
      <c r="BB127" s="394">
        <f t="shared" si="86"/>
        <v>0.4133969825995164</v>
      </c>
      <c r="BC127" s="394">
        <f t="shared" si="86"/>
        <v>0.15950637170357138</v>
      </c>
      <c r="BD127" s="394">
        <f t="shared" si="86"/>
        <v>0.67945293056625888</v>
      </c>
      <c r="BE127" s="394">
        <f t="shared" si="86"/>
        <v>2.6580085232812495E-2</v>
      </c>
      <c r="BF127" s="394">
        <f t="shared" si="88"/>
        <v>0</v>
      </c>
      <c r="BG127" s="394">
        <f t="shared" si="88"/>
        <v>7.3491897235576878E-2</v>
      </c>
      <c r="BH127" s="394">
        <f t="shared" si="88"/>
        <v>0.10915266707744788</v>
      </c>
      <c r="BI127" s="394">
        <f t="shared" si="88"/>
        <v>0</v>
      </c>
      <c r="BJ127" s="394">
        <f t="shared" si="88"/>
        <v>0</v>
      </c>
      <c r="BK127" s="394">
        <f t="shared" si="88"/>
        <v>5.3837327385416654E-2</v>
      </c>
      <c r="BL127" s="394">
        <f t="shared" si="88"/>
        <v>4.2590009217599992E-2</v>
      </c>
      <c r="BM127" s="394">
        <f t="shared" si="88"/>
        <v>0.16965360624999995</v>
      </c>
      <c r="BN127" s="394">
        <f t="shared" si="91"/>
        <v>0.36204429374999997</v>
      </c>
      <c r="BO127" s="394">
        <f t="shared" si="91"/>
        <v>0.10589852624999997</v>
      </c>
      <c r="BP127" s="394">
        <f t="shared" si="91"/>
        <v>0.12554221111979164</v>
      </c>
      <c r="BQ127" s="394">
        <f t="shared" si="91"/>
        <v>0.16201754635416662</v>
      </c>
      <c r="BR127" s="394">
        <f t="shared" si="91"/>
        <v>0.11962928232062497</v>
      </c>
      <c r="BS127" s="394">
        <f t="shared" si="91"/>
        <v>1.2937499999999999E-2</v>
      </c>
      <c r="BT127" s="394">
        <f t="shared" si="91"/>
        <v>7.0977999999999996E-3</v>
      </c>
      <c r="BU127" s="394">
        <f t="shared" si="91"/>
        <v>3.7260000000000001E-3</v>
      </c>
      <c r="BV127" s="394">
        <f t="shared" si="85"/>
        <v>0.11546257969645436</v>
      </c>
      <c r="BW127" s="394">
        <f t="shared" si="85"/>
        <v>5.0904063216335407E-2</v>
      </c>
      <c r="BX127" s="394">
        <f t="shared" si="85"/>
        <v>1.7861232808330268E-2</v>
      </c>
      <c r="BY127" s="394">
        <f t="shared" si="85"/>
        <v>6.6853413834725844E-2</v>
      </c>
      <c r="BZ127" s="394">
        <f t="shared" si="85"/>
        <v>1.9626493576421676E-2</v>
      </c>
      <c r="CA127" s="395">
        <f t="shared" si="65"/>
        <v>6.2433102407517165</v>
      </c>
      <c r="CB127" s="396">
        <f t="shared" si="80"/>
        <v>0.26449999999999996</v>
      </c>
      <c r="CC127" s="396">
        <f t="shared" si="66"/>
        <v>0.62433102407517171</v>
      </c>
      <c r="CD127" s="396">
        <f t="shared" si="67"/>
        <v>0.22083333333333335</v>
      </c>
      <c r="CE127" s="397">
        <f t="shared" si="68"/>
        <v>5.3981458833432114</v>
      </c>
      <c r="CF127" s="396">
        <f>'Other Income'!$B$28/12</f>
        <v>1.614757807773777</v>
      </c>
      <c r="CG127" s="398">
        <f t="shared" si="69"/>
        <v>7.2774036911169881</v>
      </c>
      <c r="CH127" s="395">
        <f t="shared" si="70"/>
        <v>5.9726024576194492</v>
      </c>
      <c r="CI127" s="396">
        <f t="shared" si="71"/>
        <v>0.26449999999999996</v>
      </c>
      <c r="CJ127" s="396">
        <f t="shared" si="72"/>
        <v>0.59726024576194492</v>
      </c>
      <c r="CK127" s="396">
        <f t="shared" si="73"/>
        <v>0.22083333333333335</v>
      </c>
      <c r="CL127" s="397">
        <f t="shared" si="74"/>
        <v>5.1545088785241706</v>
      </c>
      <c r="CM127" s="399">
        <f t="shared" si="75"/>
        <v>7.0337666862979473</v>
      </c>
    </row>
    <row r="128" spans="2:91" s="159" customFormat="1" x14ac:dyDescent="0.25">
      <c r="B128" s="258">
        <f t="shared" si="76"/>
        <v>108</v>
      </c>
      <c r="C128" s="255">
        <f t="shared" si="77"/>
        <v>48579</v>
      </c>
      <c r="D128" s="214">
        <f t="shared" si="78"/>
        <v>0.52514962412666888</v>
      </c>
      <c r="E128" s="214">
        <f t="shared" si="78"/>
        <v>0.21808207350708328</v>
      </c>
      <c r="F128" s="214">
        <f t="shared" si="78"/>
        <v>0.21294640815499996</v>
      </c>
      <c r="G128" s="214">
        <f t="shared" si="78"/>
        <v>1.3176900000000005E-2</v>
      </c>
      <c r="H128" s="394">
        <f t="shared" si="64"/>
        <v>2.8812691710937487E-2</v>
      </c>
      <c r="I128" s="394">
        <f t="shared" si="64"/>
        <v>4.9338591809374985E-2</v>
      </c>
      <c r="J128" s="394">
        <f t="shared" si="64"/>
        <v>6.6625731562499985E-2</v>
      </c>
      <c r="K128" s="394">
        <f t="shared" si="64"/>
        <v>6.8967879062499987E-2</v>
      </c>
      <c r="L128" s="394">
        <f t="shared" si="82"/>
        <v>3.7783344767187484E-2</v>
      </c>
      <c r="M128" s="394">
        <f t="shared" si="82"/>
        <v>4.4490346484374985E-2</v>
      </c>
      <c r="N128" s="394">
        <f t="shared" si="82"/>
        <v>3.7712950282660758E-2</v>
      </c>
      <c r="O128" s="394">
        <f t="shared" si="82"/>
        <v>3.4999135937499995E-2</v>
      </c>
      <c r="P128" s="394">
        <f t="shared" si="89"/>
        <v>2.6118493333333329E-2</v>
      </c>
      <c r="Q128" s="394">
        <f t="shared" si="89"/>
        <v>0</v>
      </c>
      <c r="R128" s="394">
        <f t="shared" si="89"/>
        <v>7.0998226909166642E-2</v>
      </c>
      <c r="S128" s="394">
        <f t="shared" si="89"/>
        <v>0.10049789912499998</v>
      </c>
      <c r="T128" s="394">
        <f t="shared" si="89"/>
        <v>0</v>
      </c>
      <c r="U128" s="394">
        <f t="shared" si="89"/>
        <v>0</v>
      </c>
      <c r="V128" s="394">
        <f t="shared" si="89"/>
        <v>2.5383327706249993E-2</v>
      </c>
      <c r="W128" s="394">
        <f t="shared" si="92"/>
        <v>2.1454476666666663E-2</v>
      </c>
      <c r="X128" s="394">
        <f t="shared" si="92"/>
        <v>2.3630531942708331E-2</v>
      </c>
      <c r="Y128" s="394">
        <f t="shared" si="92"/>
        <v>1.6567398333333334E-2</v>
      </c>
      <c r="Z128" s="394">
        <f t="shared" si="92"/>
        <v>3.962519409895833E-2</v>
      </c>
      <c r="AA128" s="394">
        <f t="shared" si="92"/>
        <v>3.4219687499999991E-2</v>
      </c>
      <c r="AB128" s="394">
        <f t="shared" si="92"/>
        <v>3.2809836374999991E-2</v>
      </c>
      <c r="AC128" s="394">
        <f t="shared" si="92"/>
        <v>2.2748449790624993E-2</v>
      </c>
      <c r="AD128" s="394">
        <f t="shared" si="92"/>
        <v>1.2649687703124999E-2</v>
      </c>
      <c r="AE128" s="394">
        <f t="shared" si="92"/>
        <v>0</v>
      </c>
      <c r="AF128" s="394">
        <f t="shared" si="92"/>
        <v>0.20255663587590156</v>
      </c>
      <c r="AG128" s="394">
        <f t="shared" ref="AG128:AQ155" si="93">IF(AND(MONTH($C128)-MONTH(AG$5)=0,MOD((YEAR(AG$5)-YEAR($C128)),3)=0),AG127*(1+AG$15),AG127)</f>
        <v>0.27321149674974998</v>
      </c>
      <c r="AH128" s="394">
        <f t="shared" si="93"/>
        <v>0</v>
      </c>
      <c r="AI128" s="394">
        <f t="shared" si="93"/>
        <v>7.3829999999999998E-3</v>
      </c>
      <c r="AJ128" s="394">
        <f t="shared" si="93"/>
        <v>2.35934E-2</v>
      </c>
      <c r="AK128" s="394">
        <f t="shared" si="93"/>
        <v>0</v>
      </c>
      <c r="AL128" s="394">
        <f t="shared" si="93"/>
        <v>2.489710396874999E-2</v>
      </c>
      <c r="AM128" s="394">
        <f t="shared" si="93"/>
        <v>2.634915937499999E-2</v>
      </c>
      <c r="AN128" s="394">
        <f t="shared" si="93"/>
        <v>5.4534775312499992E-2</v>
      </c>
      <c r="AO128" s="394">
        <f t="shared" si="93"/>
        <v>4.5560324377895825E-2</v>
      </c>
      <c r="AP128" s="394">
        <f t="shared" si="93"/>
        <v>0.18369725193437494</v>
      </c>
      <c r="AQ128" s="394">
        <f t="shared" si="93"/>
        <v>0</v>
      </c>
      <c r="AR128" s="394">
        <f t="shared" si="90"/>
        <v>4.690887232687499E-2</v>
      </c>
      <c r="AS128" s="394">
        <f t="shared" si="90"/>
        <v>2.3337826874999995E-2</v>
      </c>
      <c r="AT128" s="394">
        <f t="shared" si="90"/>
        <v>2.4178189524739581E-2</v>
      </c>
      <c r="AU128" s="394">
        <f t="shared" si="90"/>
        <v>4.8721775605208323E-2</v>
      </c>
      <c r="AV128" s="394">
        <f t="shared" si="90"/>
        <v>5.9536172749999991E-2</v>
      </c>
      <c r="AW128" s="394">
        <f t="shared" si="90"/>
        <v>5.8319972103958326E-2</v>
      </c>
      <c r="AX128" s="394">
        <f t="shared" si="90"/>
        <v>0.18568562218258919</v>
      </c>
      <c r="AY128" s="394">
        <f t="shared" si="86"/>
        <v>7.9488836049999984E-2</v>
      </c>
      <c r="AZ128" s="394">
        <f t="shared" si="86"/>
        <v>7.7306076249999967E-2</v>
      </c>
      <c r="BA128" s="394">
        <f t="shared" si="86"/>
        <v>0.14498785271666664</v>
      </c>
      <c r="BB128" s="394">
        <f t="shared" si="86"/>
        <v>0.4133969825995164</v>
      </c>
      <c r="BC128" s="394">
        <f t="shared" si="86"/>
        <v>0.15950637170357138</v>
      </c>
      <c r="BD128" s="394">
        <f t="shared" si="86"/>
        <v>0.67945293056625888</v>
      </c>
      <c r="BE128" s="394">
        <f t="shared" si="86"/>
        <v>2.6580085232812495E-2</v>
      </c>
      <c r="BF128" s="394">
        <f t="shared" si="88"/>
        <v>0</v>
      </c>
      <c r="BG128" s="394">
        <f t="shared" si="88"/>
        <v>7.3491897235576878E-2</v>
      </c>
      <c r="BH128" s="394">
        <f t="shared" si="88"/>
        <v>0.10915266707744788</v>
      </c>
      <c r="BI128" s="394">
        <f t="shared" si="88"/>
        <v>0</v>
      </c>
      <c r="BJ128" s="394">
        <f t="shared" si="88"/>
        <v>0</v>
      </c>
      <c r="BK128" s="394">
        <f t="shared" si="88"/>
        <v>5.3837327385416654E-2</v>
      </c>
      <c r="BL128" s="394">
        <f t="shared" si="88"/>
        <v>4.2590009217599992E-2</v>
      </c>
      <c r="BM128" s="394">
        <f t="shared" si="88"/>
        <v>0.16965360624999995</v>
      </c>
      <c r="BN128" s="394">
        <f t="shared" si="91"/>
        <v>0.36204429374999997</v>
      </c>
      <c r="BO128" s="394">
        <f t="shared" si="91"/>
        <v>0.10589852624999997</v>
      </c>
      <c r="BP128" s="394">
        <f t="shared" si="91"/>
        <v>0.12554221111979164</v>
      </c>
      <c r="BQ128" s="394">
        <f t="shared" si="91"/>
        <v>0.16201754635416662</v>
      </c>
      <c r="BR128" s="394">
        <f t="shared" si="91"/>
        <v>0.11962928232062497</v>
      </c>
      <c r="BS128" s="394">
        <f t="shared" si="91"/>
        <v>1.2937499999999999E-2</v>
      </c>
      <c r="BT128" s="394">
        <f t="shared" si="91"/>
        <v>7.0977999999999996E-3</v>
      </c>
      <c r="BU128" s="394">
        <f t="shared" si="91"/>
        <v>3.7260000000000001E-3</v>
      </c>
      <c r="BV128" s="394">
        <f t="shared" si="85"/>
        <v>0.11546257969645436</v>
      </c>
      <c r="BW128" s="394">
        <f t="shared" si="85"/>
        <v>5.0904063216335407E-2</v>
      </c>
      <c r="BX128" s="394">
        <f t="shared" si="85"/>
        <v>1.7861232808330268E-2</v>
      </c>
      <c r="BY128" s="394">
        <f t="shared" si="85"/>
        <v>6.6853413834725844E-2</v>
      </c>
      <c r="BZ128" s="394">
        <f t="shared" si="85"/>
        <v>1.9626493576421676E-2</v>
      </c>
      <c r="CA128" s="395">
        <f t="shared" si="65"/>
        <v>6.2523060510642159</v>
      </c>
      <c r="CB128" s="396">
        <f t="shared" si="80"/>
        <v>0.26449999999999996</v>
      </c>
      <c r="CC128" s="396">
        <f t="shared" si="66"/>
        <v>0.62523060510642159</v>
      </c>
      <c r="CD128" s="396">
        <f t="shared" si="67"/>
        <v>0.22083333333333335</v>
      </c>
      <c r="CE128" s="397">
        <f t="shared" si="68"/>
        <v>5.4062421126244615</v>
      </c>
      <c r="CF128" s="396">
        <f>'Other Income'!$B$28/12</f>
        <v>1.614757807773777</v>
      </c>
      <c r="CG128" s="398">
        <f t="shared" si="69"/>
        <v>7.2854999203982382</v>
      </c>
      <c r="CH128" s="395">
        <f t="shared" si="70"/>
        <v>5.9815982679319486</v>
      </c>
      <c r="CI128" s="396">
        <f t="shared" si="71"/>
        <v>0.26449999999999996</v>
      </c>
      <c r="CJ128" s="396">
        <f t="shared" si="72"/>
        <v>0.5981598267931949</v>
      </c>
      <c r="CK128" s="396">
        <f t="shared" si="73"/>
        <v>0.22083333333333335</v>
      </c>
      <c r="CL128" s="397">
        <f t="shared" si="74"/>
        <v>5.1626051078054207</v>
      </c>
      <c r="CM128" s="399">
        <f t="shared" si="75"/>
        <v>7.0418629155791974</v>
      </c>
    </row>
    <row r="129" spans="2:91" s="159" customFormat="1" x14ac:dyDescent="0.25">
      <c r="B129" s="257">
        <f t="shared" si="76"/>
        <v>109</v>
      </c>
      <c r="C129" s="255">
        <f t="shared" si="77"/>
        <v>48610</v>
      </c>
      <c r="D129" s="214">
        <f t="shared" si="78"/>
        <v>0.52514962412666888</v>
      </c>
      <c r="E129" s="214">
        <f t="shared" si="78"/>
        <v>0.21808207350708328</v>
      </c>
      <c r="F129" s="214">
        <f t="shared" si="78"/>
        <v>0.21294640815499996</v>
      </c>
      <c r="G129" s="214">
        <f t="shared" si="78"/>
        <v>1.3176900000000005E-2</v>
      </c>
      <c r="H129" s="394">
        <f t="shared" si="64"/>
        <v>2.8812691710937487E-2</v>
      </c>
      <c r="I129" s="394">
        <f t="shared" si="64"/>
        <v>4.9338591809374985E-2</v>
      </c>
      <c r="J129" s="394">
        <f t="shared" si="64"/>
        <v>6.6625731562499985E-2</v>
      </c>
      <c r="K129" s="394">
        <f t="shared" si="64"/>
        <v>6.8967879062499987E-2</v>
      </c>
      <c r="L129" s="394">
        <f t="shared" si="82"/>
        <v>3.7783344767187484E-2</v>
      </c>
      <c r="M129" s="394">
        <f t="shared" si="82"/>
        <v>4.4490346484374985E-2</v>
      </c>
      <c r="N129" s="394">
        <f t="shared" si="82"/>
        <v>3.7712950282660758E-2</v>
      </c>
      <c r="O129" s="394">
        <f t="shared" si="82"/>
        <v>3.4999135937499995E-2</v>
      </c>
      <c r="P129" s="394">
        <f t="shared" si="89"/>
        <v>2.6118493333333329E-2</v>
      </c>
      <c r="Q129" s="394">
        <f t="shared" si="89"/>
        <v>0</v>
      </c>
      <c r="R129" s="394">
        <f t="shared" si="89"/>
        <v>7.0998226909166642E-2</v>
      </c>
      <c r="S129" s="394">
        <f t="shared" si="89"/>
        <v>0.10049789912499998</v>
      </c>
      <c r="T129" s="394">
        <f t="shared" si="89"/>
        <v>0</v>
      </c>
      <c r="U129" s="394">
        <f t="shared" si="89"/>
        <v>0</v>
      </c>
      <c r="V129" s="394">
        <f t="shared" si="89"/>
        <v>2.5383327706249993E-2</v>
      </c>
      <c r="W129" s="394">
        <f t="shared" si="92"/>
        <v>2.1454476666666663E-2</v>
      </c>
      <c r="X129" s="394">
        <f t="shared" si="92"/>
        <v>2.3630531942708331E-2</v>
      </c>
      <c r="Y129" s="394">
        <f t="shared" si="92"/>
        <v>1.6567398333333334E-2</v>
      </c>
      <c r="Z129" s="394">
        <f t="shared" si="92"/>
        <v>3.962519409895833E-2</v>
      </c>
      <c r="AA129" s="394">
        <f t="shared" si="92"/>
        <v>3.4219687499999991E-2</v>
      </c>
      <c r="AB129" s="394">
        <f t="shared" si="92"/>
        <v>3.2809836374999991E-2</v>
      </c>
      <c r="AC129" s="394">
        <f t="shared" si="92"/>
        <v>2.2748449790624993E-2</v>
      </c>
      <c r="AD129" s="394">
        <f t="shared" si="92"/>
        <v>1.2649687703124999E-2</v>
      </c>
      <c r="AE129" s="394">
        <f t="shared" si="92"/>
        <v>0</v>
      </c>
      <c r="AF129" s="394">
        <f t="shared" si="92"/>
        <v>0.20255663587590156</v>
      </c>
      <c r="AG129" s="394">
        <f t="shared" si="93"/>
        <v>0.27321149674974998</v>
      </c>
      <c r="AH129" s="394">
        <f t="shared" si="93"/>
        <v>0</v>
      </c>
      <c r="AI129" s="394">
        <f t="shared" si="93"/>
        <v>7.3829999999999998E-3</v>
      </c>
      <c r="AJ129" s="394">
        <f t="shared" si="93"/>
        <v>2.35934E-2</v>
      </c>
      <c r="AK129" s="394">
        <f t="shared" si="93"/>
        <v>0</v>
      </c>
      <c r="AL129" s="394">
        <f t="shared" si="93"/>
        <v>2.489710396874999E-2</v>
      </c>
      <c r="AM129" s="394">
        <f t="shared" si="93"/>
        <v>2.634915937499999E-2</v>
      </c>
      <c r="AN129" s="394">
        <f t="shared" si="93"/>
        <v>5.4534775312499992E-2</v>
      </c>
      <c r="AO129" s="394">
        <f t="shared" si="93"/>
        <v>4.5560324377895825E-2</v>
      </c>
      <c r="AP129" s="394">
        <f t="shared" si="93"/>
        <v>0.18369725193437494</v>
      </c>
      <c r="AQ129" s="394">
        <f t="shared" si="93"/>
        <v>0</v>
      </c>
      <c r="AR129" s="394">
        <f t="shared" si="90"/>
        <v>4.690887232687499E-2</v>
      </c>
      <c r="AS129" s="394">
        <f t="shared" si="90"/>
        <v>2.3337826874999995E-2</v>
      </c>
      <c r="AT129" s="394">
        <f t="shared" si="90"/>
        <v>2.4178189524739581E-2</v>
      </c>
      <c r="AU129" s="394">
        <f t="shared" si="90"/>
        <v>4.8721775605208323E-2</v>
      </c>
      <c r="AV129" s="394">
        <f t="shared" si="90"/>
        <v>5.9536172749999991E-2</v>
      </c>
      <c r="AW129" s="394">
        <f t="shared" si="90"/>
        <v>5.8319972103958326E-2</v>
      </c>
      <c r="AX129" s="394">
        <f t="shared" si="90"/>
        <v>0.18568562218258919</v>
      </c>
      <c r="AY129" s="394">
        <f t="shared" si="86"/>
        <v>7.9488836049999984E-2</v>
      </c>
      <c r="AZ129" s="394">
        <f t="shared" si="86"/>
        <v>7.7306076249999967E-2</v>
      </c>
      <c r="BA129" s="394">
        <f t="shared" si="86"/>
        <v>0.14498785271666664</v>
      </c>
      <c r="BB129" s="394">
        <f t="shared" si="86"/>
        <v>0.4133969825995164</v>
      </c>
      <c r="BC129" s="394">
        <f t="shared" si="86"/>
        <v>0.15950637170357138</v>
      </c>
      <c r="BD129" s="394">
        <f t="shared" si="86"/>
        <v>0.67945293056625888</v>
      </c>
      <c r="BE129" s="394">
        <f t="shared" si="86"/>
        <v>2.6580085232812495E-2</v>
      </c>
      <c r="BF129" s="394">
        <f t="shared" si="88"/>
        <v>0</v>
      </c>
      <c r="BG129" s="394">
        <f t="shared" si="88"/>
        <v>7.3491897235576878E-2</v>
      </c>
      <c r="BH129" s="394">
        <f t="shared" si="88"/>
        <v>0.10915266707744788</v>
      </c>
      <c r="BI129" s="394">
        <f t="shared" si="88"/>
        <v>0</v>
      </c>
      <c r="BJ129" s="394">
        <f t="shared" si="88"/>
        <v>0</v>
      </c>
      <c r="BK129" s="394">
        <f t="shared" si="88"/>
        <v>5.3837327385416654E-2</v>
      </c>
      <c r="BL129" s="394">
        <f t="shared" si="88"/>
        <v>4.2590009217599992E-2</v>
      </c>
      <c r="BM129" s="394">
        <f t="shared" si="88"/>
        <v>0.16965360624999995</v>
      </c>
      <c r="BN129" s="394">
        <f t="shared" si="91"/>
        <v>0.36204429374999997</v>
      </c>
      <c r="BO129" s="394">
        <f t="shared" si="91"/>
        <v>0.10589852624999997</v>
      </c>
      <c r="BP129" s="394">
        <f t="shared" si="91"/>
        <v>0.12554221111979164</v>
      </c>
      <c r="BQ129" s="394">
        <f t="shared" si="91"/>
        <v>0.16201754635416662</v>
      </c>
      <c r="BR129" s="394">
        <f t="shared" si="91"/>
        <v>0.1375736746687187</v>
      </c>
      <c r="BS129" s="394">
        <f t="shared" si="91"/>
        <v>1.2937499999999999E-2</v>
      </c>
      <c r="BT129" s="394">
        <f t="shared" si="91"/>
        <v>7.0977999999999996E-3</v>
      </c>
      <c r="BU129" s="394">
        <f t="shared" si="91"/>
        <v>3.7260000000000001E-3</v>
      </c>
      <c r="BV129" s="394">
        <f t="shared" si="85"/>
        <v>0.11546257969645436</v>
      </c>
      <c r="BW129" s="394">
        <f t="shared" si="85"/>
        <v>5.0904063216335407E-2</v>
      </c>
      <c r="BX129" s="394">
        <f t="shared" si="85"/>
        <v>1.7861232808330268E-2</v>
      </c>
      <c r="BY129" s="394">
        <f t="shared" si="85"/>
        <v>6.6853413834725844E-2</v>
      </c>
      <c r="BZ129" s="394">
        <f t="shared" si="85"/>
        <v>1.9626493576421676E-2</v>
      </c>
      <c r="CA129" s="395">
        <f t="shared" si="65"/>
        <v>6.2702504434123094</v>
      </c>
      <c r="CB129" s="400">
        <f>+CB128*(1+CB15)</f>
        <v>0.30417499999999992</v>
      </c>
      <c r="CC129" s="396">
        <f t="shared" si="66"/>
        <v>0.62702504434123096</v>
      </c>
      <c r="CD129" s="396">
        <f t="shared" si="67"/>
        <v>0.22083333333333335</v>
      </c>
      <c r="CE129" s="397">
        <f t="shared" si="68"/>
        <v>5.4223920657377453</v>
      </c>
      <c r="CF129" s="396">
        <f>'Other Income'!$B$29/12</f>
        <v>1.695495698162466</v>
      </c>
      <c r="CG129" s="398">
        <f t="shared" si="69"/>
        <v>7.422062763900211</v>
      </c>
      <c r="CH129" s="395">
        <f t="shared" si="70"/>
        <v>5.9995426602800421</v>
      </c>
      <c r="CI129" s="396">
        <f t="shared" si="71"/>
        <v>0.30417499999999992</v>
      </c>
      <c r="CJ129" s="396">
        <f t="shared" si="72"/>
        <v>0.59995426602800428</v>
      </c>
      <c r="CK129" s="396">
        <f t="shared" si="73"/>
        <v>0.22083333333333335</v>
      </c>
      <c r="CL129" s="397">
        <f t="shared" si="74"/>
        <v>5.1787550609187045</v>
      </c>
      <c r="CM129" s="399">
        <f t="shared" si="75"/>
        <v>7.1784257590811702</v>
      </c>
    </row>
    <row r="130" spans="2:91" s="159" customFormat="1" x14ac:dyDescent="0.25">
      <c r="B130" s="257">
        <f t="shared" si="76"/>
        <v>110</v>
      </c>
      <c r="C130" s="255">
        <f t="shared" si="77"/>
        <v>48638</v>
      </c>
      <c r="D130" s="214">
        <f t="shared" si="78"/>
        <v>0.52514962412666888</v>
      </c>
      <c r="E130" s="214">
        <f t="shared" si="78"/>
        <v>0.21808207350708328</v>
      </c>
      <c r="F130" s="214">
        <f t="shared" si="78"/>
        <v>0.21294640815499996</v>
      </c>
      <c r="G130" s="214">
        <f t="shared" si="78"/>
        <v>1.3176900000000005E-2</v>
      </c>
      <c r="H130" s="394">
        <f t="shared" si="64"/>
        <v>2.8812691710937487E-2</v>
      </c>
      <c r="I130" s="394">
        <f t="shared" si="64"/>
        <v>4.9338591809374985E-2</v>
      </c>
      <c r="J130" s="394">
        <f t="shared" si="64"/>
        <v>6.6625731562499985E-2</v>
      </c>
      <c r="K130" s="394">
        <f t="shared" si="64"/>
        <v>6.8967879062499987E-2</v>
      </c>
      <c r="L130" s="394">
        <f t="shared" si="82"/>
        <v>3.7783344767187484E-2</v>
      </c>
      <c r="M130" s="394">
        <f t="shared" si="82"/>
        <v>4.4490346484374985E-2</v>
      </c>
      <c r="N130" s="394">
        <f t="shared" si="82"/>
        <v>3.7712950282660758E-2</v>
      </c>
      <c r="O130" s="394">
        <f t="shared" si="82"/>
        <v>3.4999135937499995E-2</v>
      </c>
      <c r="P130" s="394">
        <f t="shared" si="89"/>
        <v>2.6118493333333329E-2</v>
      </c>
      <c r="Q130" s="394">
        <f t="shared" si="89"/>
        <v>0</v>
      </c>
      <c r="R130" s="394">
        <f t="shared" si="89"/>
        <v>7.0998226909166642E-2</v>
      </c>
      <c r="S130" s="394">
        <f t="shared" si="89"/>
        <v>0.10049789912499998</v>
      </c>
      <c r="T130" s="394">
        <f t="shared" si="89"/>
        <v>0</v>
      </c>
      <c r="U130" s="394">
        <f t="shared" si="89"/>
        <v>0</v>
      </c>
      <c r="V130" s="394">
        <f t="shared" si="89"/>
        <v>2.5383327706249993E-2</v>
      </c>
      <c r="W130" s="394">
        <f t="shared" si="92"/>
        <v>2.1454476666666663E-2</v>
      </c>
      <c r="X130" s="394">
        <f t="shared" si="92"/>
        <v>2.3630531942708331E-2</v>
      </c>
      <c r="Y130" s="394">
        <f t="shared" si="92"/>
        <v>1.6567398333333334E-2</v>
      </c>
      <c r="Z130" s="394">
        <f t="shared" si="92"/>
        <v>3.962519409895833E-2</v>
      </c>
      <c r="AA130" s="394">
        <f t="shared" si="92"/>
        <v>3.4219687499999991E-2</v>
      </c>
      <c r="AB130" s="394">
        <f t="shared" si="92"/>
        <v>3.2809836374999991E-2</v>
      </c>
      <c r="AC130" s="394">
        <f t="shared" si="92"/>
        <v>2.2748449790624993E-2</v>
      </c>
      <c r="AD130" s="394">
        <f t="shared" si="92"/>
        <v>1.2649687703124999E-2</v>
      </c>
      <c r="AE130" s="394">
        <f t="shared" si="92"/>
        <v>0</v>
      </c>
      <c r="AF130" s="394">
        <f t="shared" si="92"/>
        <v>0.20255663587590156</v>
      </c>
      <c r="AG130" s="394">
        <f t="shared" si="93"/>
        <v>0.27321149674974998</v>
      </c>
      <c r="AH130" s="394">
        <f t="shared" si="93"/>
        <v>0</v>
      </c>
      <c r="AI130" s="394">
        <f t="shared" si="93"/>
        <v>7.3829999999999998E-3</v>
      </c>
      <c r="AJ130" s="394">
        <f t="shared" si="93"/>
        <v>2.35934E-2</v>
      </c>
      <c r="AK130" s="394">
        <f t="shared" si="93"/>
        <v>0</v>
      </c>
      <c r="AL130" s="394">
        <f t="shared" si="93"/>
        <v>2.489710396874999E-2</v>
      </c>
      <c r="AM130" s="394">
        <f t="shared" si="93"/>
        <v>2.634915937499999E-2</v>
      </c>
      <c r="AN130" s="394">
        <f t="shared" si="93"/>
        <v>5.4534775312499992E-2</v>
      </c>
      <c r="AO130" s="394">
        <f t="shared" si="93"/>
        <v>4.5560324377895825E-2</v>
      </c>
      <c r="AP130" s="394">
        <f t="shared" si="93"/>
        <v>0.18369725193437494</v>
      </c>
      <c r="AQ130" s="394">
        <f t="shared" si="93"/>
        <v>0</v>
      </c>
      <c r="AR130" s="394">
        <f t="shared" si="90"/>
        <v>4.690887232687499E-2</v>
      </c>
      <c r="AS130" s="394">
        <f t="shared" si="90"/>
        <v>2.3337826874999995E-2</v>
      </c>
      <c r="AT130" s="394">
        <f t="shared" si="90"/>
        <v>2.4178189524739581E-2</v>
      </c>
      <c r="AU130" s="394">
        <f t="shared" si="90"/>
        <v>4.8721775605208323E-2</v>
      </c>
      <c r="AV130" s="394">
        <f t="shared" si="90"/>
        <v>5.9536172749999991E-2</v>
      </c>
      <c r="AW130" s="394">
        <f t="shared" si="90"/>
        <v>5.8319972103958326E-2</v>
      </c>
      <c r="AX130" s="394">
        <f t="shared" si="90"/>
        <v>0.18568562218258919</v>
      </c>
      <c r="AY130" s="394">
        <f t="shared" si="86"/>
        <v>7.9488836049999984E-2</v>
      </c>
      <c r="AZ130" s="394">
        <f t="shared" si="86"/>
        <v>7.7306076249999967E-2</v>
      </c>
      <c r="BA130" s="394">
        <f t="shared" si="86"/>
        <v>0.14498785271666664</v>
      </c>
      <c r="BB130" s="394">
        <f t="shared" si="86"/>
        <v>0.4133969825995164</v>
      </c>
      <c r="BC130" s="394">
        <f t="shared" si="86"/>
        <v>0.15950637170357138</v>
      </c>
      <c r="BD130" s="394">
        <f t="shared" si="86"/>
        <v>0.67945293056625888</v>
      </c>
      <c r="BE130" s="394">
        <f t="shared" si="86"/>
        <v>2.6580085232812495E-2</v>
      </c>
      <c r="BF130" s="394">
        <f t="shared" si="88"/>
        <v>0</v>
      </c>
      <c r="BG130" s="394">
        <f t="shared" si="88"/>
        <v>7.3491897235576878E-2</v>
      </c>
      <c r="BH130" s="394">
        <f t="shared" si="88"/>
        <v>0.10915266707744788</v>
      </c>
      <c r="BI130" s="394">
        <f t="shared" si="88"/>
        <v>0</v>
      </c>
      <c r="BJ130" s="394">
        <f t="shared" si="88"/>
        <v>0</v>
      </c>
      <c r="BK130" s="394">
        <f t="shared" si="88"/>
        <v>5.3837327385416654E-2</v>
      </c>
      <c r="BL130" s="394">
        <f t="shared" si="88"/>
        <v>4.2590009217599992E-2</v>
      </c>
      <c r="BM130" s="394">
        <f t="shared" si="88"/>
        <v>0.16965360624999995</v>
      </c>
      <c r="BN130" s="394">
        <f t="shared" si="91"/>
        <v>0.36204429374999997</v>
      </c>
      <c r="BO130" s="394">
        <f t="shared" si="91"/>
        <v>0.10589852624999997</v>
      </c>
      <c r="BP130" s="394">
        <f t="shared" si="91"/>
        <v>0.12554221111979164</v>
      </c>
      <c r="BQ130" s="394">
        <f t="shared" si="91"/>
        <v>0.16201754635416662</v>
      </c>
      <c r="BR130" s="394">
        <f t="shared" si="91"/>
        <v>0.1375736746687187</v>
      </c>
      <c r="BS130" s="394">
        <f t="shared" si="91"/>
        <v>1.2937499999999999E-2</v>
      </c>
      <c r="BT130" s="394">
        <f t="shared" si="91"/>
        <v>7.0977999999999996E-3</v>
      </c>
      <c r="BU130" s="394">
        <f t="shared" si="91"/>
        <v>3.7260000000000001E-3</v>
      </c>
      <c r="BV130" s="394">
        <f t="shared" si="85"/>
        <v>0.11546257969645436</v>
      </c>
      <c r="BW130" s="394">
        <f t="shared" si="85"/>
        <v>5.0904063216335407E-2</v>
      </c>
      <c r="BX130" s="394">
        <f t="shared" si="85"/>
        <v>1.7861232808330268E-2</v>
      </c>
      <c r="BY130" s="394">
        <f t="shared" si="85"/>
        <v>6.6853413834725844E-2</v>
      </c>
      <c r="BZ130" s="394">
        <f t="shared" si="85"/>
        <v>1.9626493576421676E-2</v>
      </c>
      <c r="CA130" s="395">
        <f t="shared" si="65"/>
        <v>6.2702504434123094</v>
      </c>
      <c r="CB130" s="396">
        <f t="shared" si="80"/>
        <v>0.30417499999999992</v>
      </c>
      <c r="CC130" s="396">
        <f t="shared" si="66"/>
        <v>0.62702504434123096</v>
      </c>
      <c r="CD130" s="396">
        <f t="shared" si="67"/>
        <v>0.22083333333333335</v>
      </c>
      <c r="CE130" s="397">
        <f t="shared" si="68"/>
        <v>5.4223920657377453</v>
      </c>
      <c r="CF130" s="396">
        <f>'Other Income'!$B$29/12</f>
        <v>1.695495698162466</v>
      </c>
      <c r="CG130" s="398">
        <f t="shared" si="69"/>
        <v>7.422062763900211</v>
      </c>
      <c r="CH130" s="395">
        <f t="shared" si="70"/>
        <v>5.9995426602800421</v>
      </c>
      <c r="CI130" s="396">
        <f t="shared" si="71"/>
        <v>0.30417499999999992</v>
      </c>
      <c r="CJ130" s="396">
        <f t="shared" si="72"/>
        <v>0.59995426602800428</v>
      </c>
      <c r="CK130" s="396">
        <f t="shared" si="73"/>
        <v>0.22083333333333335</v>
      </c>
      <c r="CL130" s="397">
        <f t="shared" si="74"/>
        <v>5.1787550609187045</v>
      </c>
      <c r="CM130" s="399">
        <f t="shared" si="75"/>
        <v>7.1784257590811702</v>
      </c>
    </row>
    <row r="131" spans="2:91" s="159" customFormat="1" x14ac:dyDescent="0.25">
      <c r="B131" s="257">
        <f t="shared" si="76"/>
        <v>111</v>
      </c>
      <c r="C131" s="255">
        <f t="shared" si="77"/>
        <v>48669</v>
      </c>
      <c r="D131" s="214">
        <f t="shared" si="78"/>
        <v>0.58816757902186922</v>
      </c>
      <c r="E131" s="214">
        <f t="shared" si="78"/>
        <v>0.25079438453314573</v>
      </c>
      <c r="F131" s="214">
        <f t="shared" si="78"/>
        <v>0.21294640815499996</v>
      </c>
      <c r="G131" s="214">
        <f t="shared" si="78"/>
        <v>1.3176900000000005E-2</v>
      </c>
      <c r="H131" s="394">
        <f t="shared" si="64"/>
        <v>2.8812691710937487E-2</v>
      </c>
      <c r="I131" s="394">
        <f t="shared" si="64"/>
        <v>4.9338591809374985E-2</v>
      </c>
      <c r="J131" s="394">
        <f t="shared" si="64"/>
        <v>6.6625731562499985E-2</v>
      </c>
      <c r="K131" s="394">
        <f t="shared" si="64"/>
        <v>6.8967879062499987E-2</v>
      </c>
      <c r="L131" s="394">
        <f t="shared" si="82"/>
        <v>3.7783344767187484E-2</v>
      </c>
      <c r="M131" s="394">
        <f t="shared" si="82"/>
        <v>4.4490346484374985E-2</v>
      </c>
      <c r="N131" s="394">
        <f t="shared" si="82"/>
        <v>3.7712950282660758E-2</v>
      </c>
      <c r="O131" s="394">
        <f t="shared" si="82"/>
        <v>3.4999135937499995E-2</v>
      </c>
      <c r="P131" s="394">
        <f t="shared" si="89"/>
        <v>2.6118493333333329E-2</v>
      </c>
      <c r="Q131" s="394">
        <f t="shared" si="89"/>
        <v>0</v>
      </c>
      <c r="R131" s="394">
        <f t="shared" si="89"/>
        <v>7.0998226909166642E-2</v>
      </c>
      <c r="S131" s="394">
        <f t="shared" si="89"/>
        <v>0.10049789912499998</v>
      </c>
      <c r="T131" s="394">
        <f t="shared" si="89"/>
        <v>0</v>
      </c>
      <c r="U131" s="394">
        <f t="shared" si="89"/>
        <v>0</v>
      </c>
      <c r="V131" s="394">
        <f t="shared" si="89"/>
        <v>2.5383327706249993E-2</v>
      </c>
      <c r="W131" s="394">
        <f t="shared" si="92"/>
        <v>2.1454476666666663E-2</v>
      </c>
      <c r="X131" s="394">
        <f t="shared" si="92"/>
        <v>2.3630531942708331E-2</v>
      </c>
      <c r="Y131" s="394">
        <f t="shared" si="92"/>
        <v>1.6567398333333334E-2</v>
      </c>
      <c r="Z131" s="394">
        <f t="shared" si="92"/>
        <v>3.962519409895833E-2</v>
      </c>
      <c r="AA131" s="394">
        <f t="shared" si="92"/>
        <v>3.4219687499999991E-2</v>
      </c>
      <c r="AB131" s="394">
        <f t="shared" si="92"/>
        <v>3.2809836374999991E-2</v>
      </c>
      <c r="AC131" s="394">
        <f t="shared" si="92"/>
        <v>2.2748449790624993E-2</v>
      </c>
      <c r="AD131" s="394">
        <f t="shared" si="92"/>
        <v>1.2649687703124999E-2</v>
      </c>
      <c r="AE131" s="394">
        <f t="shared" si="92"/>
        <v>0</v>
      </c>
      <c r="AF131" s="394">
        <f t="shared" si="92"/>
        <v>0.20255663587590156</v>
      </c>
      <c r="AG131" s="394">
        <f t="shared" si="93"/>
        <v>0.27321149674974998</v>
      </c>
      <c r="AH131" s="394">
        <f t="shared" si="93"/>
        <v>0</v>
      </c>
      <c r="AI131" s="394">
        <f t="shared" si="93"/>
        <v>7.3829999999999998E-3</v>
      </c>
      <c r="AJ131" s="394">
        <f t="shared" si="93"/>
        <v>2.35934E-2</v>
      </c>
      <c r="AK131" s="394">
        <f t="shared" si="93"/>
        <v>0</v>
      </c>
      <c r="AL131" s="394">
        <f t="shared" si="93"/>
        <v>2.489710396874999E-2</v>
      </c>
      <c r="AM131" s="394">
        <f t="shared" si="93"/>
        <v>2.634915937499999E-2</v>
      </c>
      <c r="AN131" s="394">
        <f t="shared" si="93"/>
        <v>5.4534775312499992E-2</v>
      </c>
      <c r="AO131" s="394">
        <f t="shared" si="93"/>
        <v>4.5560324377895825E-2</v>
      </c>
      <c r="AP131" s="394">
        <f t="shared" si="93"/>
        <v>0.18369725193437494</v>
      </c>
      <c r="AQ131" s="394">
        <f t="shared" si="93"/>
        <v>0</v>
      </c>
      <c r="AR131" s="394">
        <f t="shared" si="90"/>
        <v>4.690887232687499E-2</v>
      </c>
      <c r="AS131" s="394">
        <f t="shared" si="90"/>
        <v>2.3337826874999995E-2</v>
      </c>
      <c r="AT131" s="394">
        <f t="shared" si="90"/>
        <v>2.4178189524739581E-2</v>
      </c>
      <c r="AU131" s="394">
        <f t="shared" si="90"/>
        <v>4.8721775605208323E-2</v>
      </c>
      <c r="AV131" s="394">
        <f t="shared" si="90"/>
        <v>5.9536172749999991E-2</v>
      </c>
      <c r="AW131" s="394">
        <f t="shared" si="90"/>
        <v>5.8319972103958326E-2</v>
      </c>
      <c r="AX131" s="394">
        <f t="shared" si="90"/>
        <v>0.18568562218258919</v>
      </c>
      <c r="AY131" s="394">
        <f t="shared" si="86"/>
        <v>7.9488836049999984E-2</v>
      </c>
      <c r="AZ131" s="394">
        <f t="shared" si="86"/>
        <v>7.7306076249999967E-2</v>
      </c>
      <c r="BA131" s="394">
        <f t="shared" si="86"/>
        <v>0.14498785271666664</v>
      </c>
      <c r="BB131" s="394">
        <f t="shared" si="86"/>
        <v>0.4133969825995164</v>
      </c>
      <c r="BC131" s="394">
        <f t="shared" si="86"/>
        <v>0.15950637170357138</v>
      </c>
      <c r="BD131" s="394">
        <f t="shared" si="86"/>
        <v>0.67945293056625888</v>
      </c>
      <c r="BE131" s="394">
        <f t="shared" si="86"/>
        <v>2.6580085232812495E-2</v>
      </c>
      <c r="BF131" s="394">
        <f t="shared" si="88"/>
        <v>0</v>
      </c>
      <c r="BG131" s="394">
        <f t="shared" si="88"/>
        <v>7.3491897235576878E-2</v>
      </c>
      <c r="BH131" s="394">
        <f t="shared" si="88"/>
        <v>0.10915266707744788</v>
      </c>
      <c r="BI131" s="394">
        <f t="shared" si="88"/>
        <v>0</v>
      </c>
      <c r="BJ131" s="394">
        <f t="shared" si="88"/>
        <v>0</v>
      </c>
      <c r="BK131" s="394">
        <f t="shared" si="88"/>
        <v>5.3837327385416654E-2</v>
      </c>
      <c r="BL131" s="394">
        <f t="shared" si="88"/>
        <v>4.2590009217599992E-2</v>
      </c>
      <c r="BM131" s="394">
        <f t="shared" si="88"/>
        <v>0.16965360624999995</v>
      </c>
      <c r="BN131" s="394">
        <f t="shared" si="91"/>
        <v>0.36204429374999997</v>
      </c>
      <c r="BO131" s="394">
        <f t="shared" si="91"/>
        <v>0.10589852624999997</v>
      </c>
      <c r="BP131" s="394">
        <f t="shared" si="91"/>
        <v>0.12554221111979164</v>
      </c>
      <c r="BQ131" s="394">
        <f t="shared" si="91"/>
        <v>0.16201754635416662</v>
      </c>
      <c r="BR131" s="394">
        <f t="shared" si="91"/>
        <v>0.1375736746687187</v>
      </c>
      <c r="BS131" s="394">
        <f t="shared" si="91"/>
        <v>1.2937499999999999E-2</v>
      </c>
      <c r="BT131" s="394">
        <f t="shared" si="91"/>
        <v>7.0977999999999996E-3</v>
      </c>
      <c r="BU131" s="394">
        <f t="shared" si="91"/>
        <v>3.7260000000000001E-3</v>
      </c>
      <c r="BV131" s="394">
        <f t="shared" si="85"/>
        <v>0.11546257969645436</v>
      </c>
      <c r="BW131" s="394">
        <f t="shared" si="85"/>
        <v>5.0904063216335407E-2</v>
      </c>
      <c r="BX131" s="394">
        <f t="shared" si="85"/>
        <v>1.7861232808330268E-2</v>
      </c>
      <c r="BY131" s="394">
        <f t="shared" si="85"/>
        <v>6.6853413834725844E-2</v>
      </c>
      <c r="BZ131" s="394">
        <f t="shared" si="85"/>
        <v>1.9626493576421676E-2</v>
      </c>
      <c r="CA131" s="395">
        <f t="shared" si="65"/>
        <v>6.3659807093335719</v>
      </c>
      <c r="CB131" s="396">
        <f t="shared" si="80"/>
        <v>0.30417499999999992</v>
      </c>
      <c r="CC131" s="396">
        <f t="shared" si="66"/>
        <v>0.63659807093335719</v>
      </c>
      <c r="CD131" s="396">
        <f t="shared" si="67"/>
        <v>0.22083333333333335</v>
      </c>
      <c r="CE131" s="397">
        <f t="shared" si="68"/>
        <v>5.5085493050668815</v>
      </c>
      <c r="CF131" s="396">
        <f>'Other Income'!$B$29/12</f>
        <v>1.695495698162466</v>
      </c>
      <c r="CG131" s="398">
        <f t="shared" si="69"/>
        <v>7.5082200032293471</v>
      </c>
      <c r="CH131" s="395">
        <f t="shared" si="70"/>
        <v>6.0952729262013046</v>
      </c>
      <c r="CI131" s="396">
        <f t="shared" si="71"/>
        <v>0.30417499999999992</v>
      </c>
      <c r="CJ131" s="396">
        <f t="shared" si="72"/>
        <v>0.6095272926201305</v>
      </c>
      <c r="CK131" s="396">
        <f t="shared" si="73"/>
        <v>0.22083333333333335</v>
      </c>
      <c r="CL131" s="397">
        <f t="shared" si="74"/>
        <v>5.2649123002478406</v>
      </c>
      <c r="CM131" s="399">
        <f t="shared" si="75"/>
        <v>7.2645829984103063</v>
      </c>
    </row>
    <row r="132" spans="2:91" s="159" customFormat="1" x14ac:dyDescent="0.25">
      <c r="B132" s="257">
        <f t="shared" si="76"/>
        <v>112</v>
      </c>
      <c r="C132" s="255">
        <f t="shared" si="77"/>
        <v>48699</v>
      </c>
      <c r="D132" s="214">
        <f t="shared" si="78"/>
        <v>0.58816757902186922</v>
      </c>
      <c r="E132" s="214">
        <f t="shared" si="78"/>
        <v>0.25079438453314573</v>
      </c>
      <c r="F132" s="214">
        <f t="shared" si="78"/>
        <v>0.21294640815499996</v>
      </c>
      <c r="G132" s="214">
        <f t="shared" si="78"/>
        <v>1.3176900000000005E-2</v>
      </c>
      <c r="H132" s="394">
        <f t="shared" si="64"/>
        <v>2.8812691710937487E-2</v>
      </c>
      <c r="I132" s="394">
        <f t="shared" si="64"/>
        <v>4.9338591809374985E-2</v>
      </c>
      <c r="J132" s="394">
        <f t="shared" si="64"/>
        <v>6.6625731562499985E-2</v>
      </c>
      <c r="K132" s="394">
        <f t="shared" si="64"/>
        <v>6.8967879062499987E-2</v>
      </c>
      <c r="L132" s="394">
        <f t="shared" si="82"/>
        <v>3.7783344767187484E-2</v>
      </c>
      <c r="M132" s="394">
        <f t="shared" si="82"/>
        <v>4.4490346484374985E-2</v>
      </c>
      <c r="N132" s="394">
        <f t="shared" si="82"/>
        <v>3.7712950282660758E-2</v>
      </c>
      <c r="O132" s="394">
        <f t="shared" si="82"/>
        <v>3.4999135937499995E-2</v>
      </c>
      <c r="P132" s="394">
        <f t="shared" si="89"/>
        <v>2.6118493333333329E-2</v>
      </c>
      <c r="Q132" s="394">
        <f t="shared" si="89"/>
        <v>0</v>
      </c>
      <c r="R132" s="394">
        <f t="shared" si="89"/>
        <v>7.0998226909166642E-2</v>
      </c>
      <c r="S132" s="394">
        <f t="shared" si="89"/>
        <v>0.10049789912499998</v>
      </c>
      <c r="T132" s="394">
        <f t="shared" si="89"/>
        <v>0</v>
      </c>
      <c r="U132" s="394">
        <f t="shared" si="89"/>
        <v>0</v>
      </c>
      <c r="V132" s="394">
        <f t="shared" si="89"/>
        <v>2.5383327706249993E-2</v>
      </c>
      <c r="W132" s="394">
        <f t="shared" si="92"/>
        <v>2.4672648166666662E-2</v>
      </c>
      <c r="X132" s="394">
        <f t="shared" si="92"/>
        <v>2.717511173411458E-2</v>
      </c>
      <c r="Y132" s="394">
        <f t="shared" si="92"/>
        <v>1.6567398333333334E-2</v>
      </c>
      <c r="Z132" s="394">
        <f t="shared" si="92"/>
        <v>3.962519409895833E-2</v>
      </c>
      <c r="AA132" s="394">
        <f t="shared" si="92"/>
        <v>3.4219687499999991E-2</v>
      </c>
      <c r="AB132" s="394">
        <f t="shared" si="92"/>
        <v>3.2809836374999991E-2</v>
      </c>
      <c r="AC132" s="394">
        <f t="shared" si="92"/>
        <v>2.2748449790624993E-2</v>
      </c>
      <c r="AD132" s="394">
        <f t="shared" si="92"/>
        <v>1.2649687703124999E-2</v>
      </c>
      <c r="AE132" s="394">
        <f t="shared" si="92"/>
        <v>0</v>
      </c>
      <c r="AF132" s="394">
        <f t="shared" si="92"/>
        <v>0.20255663587590156</v>
      </c>
      <c r="AG132" s="394">
        <f t="shared" si="93"/>
        <v>0.27321149674974998</v>
      </c>
      <c r="AH132" s="394">
        <f t="shared" si="93"/>
        <v>0</v>
      </c>
      <c r="AI132" s="394">
        <f t="shared" si="93"/>
        <v>7.3829999999999998E-3</v>
      </c>
      <c r="AJ132" s="394">
        <f t="shared" si="93"/>
        <v>2.35934E-2</v>
      </c>
      <c r="AK132" s="394">
        <f t="shared" si="93"/>
        <v>0</v>
      </c>
      <c r="AL132" s="394">
        <f t="shared" si="93"/>
        <v>2.489710396874999E-2</v>
      </c>
      <c r="AM132" s="394">
        <f t="shared" si="93"/>
        <v>2.634915937499999E-2</v>
      </c>
      <c r="AN132" s="394">
        <f t="shared" si="93"/>
        <v>5.4534775312499992E-2</v>
      </c>
      <c r="AO132" s="394">
        <f t="shared" si="93"/>
        <v>4.5560324377895825E-2</v>
      </c>
      <c r="AP132" s="394">
        <f t="shared" si="93"/>
        <v>0.18369725193437494</v>
      </c>
      <c r="AQ132" s="394">
        <f t="shared" si="93"/>
        <v>0</v>
      </c>
      <c r="AR132" s="394">
        <f t="shared" si="90"/>
        <v>4.690887232687499E-2</v>
      </c>
      <c r="AS132" s="394">
        <f t="shared" si="90"/>
        <v>2.3337826874999995E-2</v>
      </c>
      <c r="AT132" s="394">
        <f t="shared" si="90"/>
        <v>2.4178189524739581E-2</v>
      </c>
      <c r="AU132" s="394">
        <f t="shared" si="90"/>
        <v>4.8721775605208323E-2</v>
      </c>
      <c r="AV132" s="394">
        <f t="shared" si="90"/>
        <v>5.9536172749999991E-2</v>
      </c>
      <c r="AW132" s="394">
        <f t="shared" si="90"/>
        <v>5.8319972103958326E-2</v>
      </c>
      <c r="AX132" s="394">
        <f t="shared" si="90"/>
        <v>0.18568562218258919</v>
      </c>
      <c r="AY132" s="394">
        <f t="shared" si="86"/>
        <v>7.9488836049999984E-2</v>
      </c>
      <c r="AZ132" s="394">
        <f t="shared" si="86"/>
        <v>7.7306076249999967E-2</v>
      </c>
      <c r="BA132" s="394">
        <f t="shared" si="86"/>
        <v>0.14498785271666664</v>
      </c>
      <c r="BB132" s="394">
        <f t="shared" si="86"/>
        <v>0.4133969825995164</v>
      </c>
      <c r="BC132" s="394">
        <f t="shared" si="86"/>
        <v>0.15950637170357138</v>
      </c>
      <c r="BD132" s="394">
        <f t="shared" si="86"/>
        <v>0.67945293056625888</v>
      </c>
      <c r="BE132" s="394">
        <f t="shared" si="86"/>
        <v>2.6580085232812495E-2</v>
      </c>
      <c r="BF132" s="394">
        <f t="shared" si="88"/>
        <v>0</v>
      </c>
      <c r="BG132" s="394">
        <f t="shared" si="88"/>
        <v>7.3491897235576878E-2</v>
      </c>
      <c r="BH132" s="394">
        <f t="shared" si="88"/>
        <v>0.10915266707744788</v>
      </c>
      <c r="BI132" s="394">
        <f t="shared" si="88"/>
        <v>0</v>
      </c>
      <c r="BJ132" s="394">
        <f t="shared" si="88"/>
        <v>0</v>
      </c>
      <c r="BK132" s="394">
        <f t="shared" si="88"/>
        <v>5.3837327385416654E-2</v>
      </c>
      <c r="BL132" s="394">
        <f t="shared" si="88"/>
        <v>4.8978510600239986E-2</v>
      </c>
      <c r="BM132" s="394">
        <f t="shared" si="88"/>
        <v>0.16965360624999995</v>
      </c>
      <c r="BN132" s="394">
        <f t="shared" si="91"/>
        <v>0.36204429374999997</v>
      </c>
      <c r="BO132" s="394">
        <f t="shared" si="91"/>
        <v>0.10589852624999997</v>
      </c>
      <c r="BP132" s="394">
        <f t="shared" si="91"/>
        <v>0.14437354278776038</v>
      </c>
      <c r="BQ132" s="394">
        <f t="shared" si="91"/>
        <v>0.16201754635416662</v>
      </c>
      <c r="BR132" s="394">
        <f t="shared" si="91"/>
        <v>0.1375736746687187</v>
      </c>
      <c r="BS132" s="394">
        <f t="shared" si="91"/>
        <v>1.2937499999999999E-2</v>
      </c>
      <c r="BT132" s="394">
        <f t="shared" si="91"/>
        <v>7.0977999999999996E-3</v>
      </c>
      <c r="BU132" s="394">
        <f t="shared" si="91"/>
        <v>3.7260000000000001E-3</v>
      </c>
      <c r="BV132" s="394">
        <f t="shared" si="85"/>
        <v>0.11546257969645436</v>
      </c>
      <c r="BW132" s="394">
        <f t="shared" si="85"/>
        <v>5.0904063216335407E-2</v>
      </c>
      <c r="BX132" s="394">
        <f t="shared" si="85"/>
        <v>1.7861232808330268E-2</v>
      </c>
      <c r="BY132" s="394">
        <f t="shared" si="85"/>
        <v>6.6853413834725844E-2</v>
      </c>
      <c r="BZ132" s="394">
        <f t="shared" si="85"/>
        <v>1.9626493576421676E-2</v>
      </c>
      <c r="CA132" s="395">
        <f t="shared" si="65"/>
        <v>6.3979632936755877</v>
      </c>
      <c r="CB132" s="396">
        <f t="shared" si="80"/>
        <v>0.30417499999999992</v>
      </c>
      <c r="CC132" s="396">
        <f t="shared" si="66"/>
        <v>0.63979632936755881</v>
      </c>
      <c r="CD132" s="396">
        <f t="shared" si="67"/>
        <v>0.22083333333333335</v>
      </c>
      <c r="CE132" s="397">
        <f t="shared" si="68"/>
        <v>5.5373336309746959</v>
      </c>
      <c r="CF132" s="396">
        <f>'Other Income'!$B$29/12</f>
        <v>1.695495698162466</v>
      </c>
      <c r="CG132" s="398">
        <f t="shared" si="69"/>
        <v>7.5370043291371616</v>
      </c>
      <c r="CH132" s="395">
        <f t="shared" si="70"/>
        <v>6.1272555105433204</v>
      </c>
      <c r="CI132" s="396">
        <f t="shared" si="71"/>
        <v>0.30417499999999992</v>
      </c>
      <c r="CJ132" s="396">
        <f t="shared" si="72"/>
        <v>0.61272555105433213</v>
      </c>
      <c r="CK132" s="396">
        <f t="shared" si="73"/>
        <v>0.22083333333333335</v>
      </c>
      <c r="CL132" s="397">
        <f t="shared" si="74"/>
        <v>5.2936966261556551</v>
      </c>
      <c r="CM132" s="399">
        <f t="shared" si="75"/>
        <v>7.2933673243181207</v>
      </c>
    </row>
    <row r="133" spans="2:91" s="159" customFormat="1" x14ac:dyDescent="0.25">
      <c r="B133" s="257">
        <f t="shared" si="76"/>
        <v>113</v>
      </c>
      <c r="C133" s="255">
        <f t="shared" si="77"/>
        <v>48730</v>
      </c>
      <c r="D133" s="214">
        <f t="shared" si="78"/>
        <v>0.58816757902186922</v>
      </c>
      <c r="E133" s="214">
        <f t="shared" si="78"/>
        <v>0.25079438453314573</v>
      </c>
      <c r="F133" s="214">
        <f t="shared" si="78"/>
        <v>0.21294640815499996</v>
      </c>
      <c r="G133" s="214">
        <f t="shared" si="78"/>
        <v>1.3176900000000005E-2</v>
      </c>
      <c r="H133" s="394">
        <f t="shared" si="64"/>
        <v>2.8812691710937487E-2</v>
      </c>
      <c r="I133" s="394">
        <f t="shared" si="64"/>
        <v>4.9338591809374985E-2</v>
      </c>
      <c r="J133" s="394">
        <f t="shared" si="64"/>
        <v>6.6625731562499985E-2</v>
      </c>
      <c r="K133" s="394">
        <f t="shared" si="64"/>
        <v>6.8967879062499987E-2</v>
      </c>
      <c r="L133" s="394">
        <f t="shared" si="82"/>
        <v>3.7783344767187484E-2</v>
      </c>
      <c r="M133" s="394">
        <f t="shared" si="82"/>
        <v>4.4490346484374985E-2</v>
      </c>
      <c r="N133" s="394">
        <f t="shared" si="82"/>
        <v>3.7712950282660758E-2</v>
      </c>
      <c r="O133" s="394">
        <f t="shared" si="82"/>
        <v>3.4999135937499995E-2</v>
      </c>
      <c r="P133" s="394">
        <f t="shared" si="89"/>
        <v>2.6118493333333329E-2</v>
      </c>
      <c r="Q133" s="394">
        <f t="shared" si="89"/>
        <v>0</v>
      </c>
      <c r="R133" s="394">
        <f t="shared" si="89"/>
        <v>7.0998226909166642E-2</v>
      </c>
      <c r="S133" s="394">
        <f t="shared" si="89"/>
        <v>0.10049789912499998</v>
      </c>
      <c r="T133" s="394">
        <f t="shared" si="89"/>
        <v>0</v>
      </c>
      <c r="U133" s="394">
        <f t="shared" si="89"/>
        <v>0</v>
      </c>
      <c r="V133" s="394">
        <f t="shared" si="89"/>
        <v>2.5383327706249993E-2</v>
      </c>
      <c r="W133" s="394">
        <f t="shared" si="92"/>
        <v>2.4672648166666662E-2</v>
      </c>
      <c r="X133" s="394">
        <f t="shared" si="92"/>
        <v>2.717511173411458E-2</v>
      </c>
      <c r="Y133" s="394">
        <f t="shared" si="92"/>
        <v>1.6567398333333334E-2</v>
      </c>
      <c r="Z133" s="394">
        <f t="shared" si="92"/>
        <v>3.962519409895833E-2</v>
      </c>
      <c r="AA133" s="394">
        <f t="shared" si="92"/>
        <v>3.4219687499999991E-2</v>
      </c>
      <c r="AB133" s="394">
        <f t="shared" si="92"/>
        <v>3.2809836374999991E-2</v>
      </c>
      <c r="AC133" s="394">
        <f t="shared" si="92"/>
        <v>2.2748449790624993E-2</v>
      </c>
      <c r="AD133" s="394">
        <f t="shared" si="92"/>
        <v>1.2649687703124999E-2</v>
      </c>
      <c r="AE133" s="394">
        <f t="shared" si="92"/>
        <v>0</v>
      </c>
      <c r="AF133" s="394">
        <f t="shared" si="92"/>
        <v>0.20255663587590156</v>
      </c>
      <c r="AG133" s="394">
        <f t="shared" si="93"/>
        <v>0.27321149674974998</v>
      </c>
      <c r="AH133" s="394">
        <f t="shared" si="93"/>
        <v>0</v>
      </c>
      <c r="AI133" s="394">
        <f t="shared" si="93"/>
        <v>7.3829999999999998E-3</v>
      </c>
      <c r="AJ133" s="394">
        <f t="shared" si="93"/>
        <v>2.35934E-2</v>
      </c>
      <c r="AK133" s="394">
        <f t="shared" si="93"/>
        <v>0</v>
      </c>
      <c r="AL133" s="394">
        <f t="shared" si="93"/>
        <v>2.489710396874999E-2</v>
      </c>
      <c r="AM133" s="394">
        <f t="shared" si="93"/>
        <v>2.634915937499999E-2</v>
      </c>
      <c r="AN133" s="394">
        <f t="shared" si="93"/>
        <v>5.4534775312499992E-2</v>
      </c>
      <c r="AO133" s="394">
        <f t="shared" si="93"/>
        <v>4.5560324377895825E-2</v>
      </c>
      <c r="AP133" s="394">
        <f t="shared" si="93"/>
        <v>0.18369725193437494</v>
      </c>
      <c r="AQ133" s="394">
        <f t="shared" si="93"/>
        <v>0</v>
      </c>
      <c r="AR133" s="394">
        <f t="shared" si="90"/>
        <v>4.690887232687499E-2</v>
      </c>
      <c r="AS133" s="394">
        <f t="shared" si="90"/>
        <v>2.3337826874999995E-2</v>
      </c>
      <c r="AT133" s="394">
        <f t="shared" si="90"/>
        <v>2.4178189524739581E-2</v>
      </c>
      <c r="AU133" s="394">
        <f t="shared" si="90"/>
        <v>4.8721775605208323E-2</v>
      </c>
      <c r="AV133" s="394">
        <f t="shared" si="90"/>
        <v>5.9536172749999991E-2</v>
      </c>
      <c r="AW133" s="394">
        <f t="shared" si="90"/>
        <v>5.8319972103958326E-2</v>
      </c>
      <c r="AX133" s="394">
        <f t="shared" si="90"/>
        <v>0.18568562218258919</v>
      </c>
      <c r="AY133" s="394">
        <f t="shared" si="86"/>
        <v>7.9488836049999984E-2</v>
      </c>
      <c r="AZ133" s="394">
        <f t="shared" si="86"/>
        <v>8.8901987687499961E-2</v>
      </c>
      <c r="BA133" s="394">
        <f t="shared" si="86"/>
        <v>0.14498785271666664</v>
      </c>
      <c r="BB133" s="394">
        <f t="shared" si="86"/>
        <v>0.4133969825995164</v>
      </c>
      <c r="BC133" s="394">
        <f t="shared" si="86"/>
        <v>0.15950637170357138</v>
      </c>
      <c r="BD133" s="394">
        <f t="shared" si="86"/>
        <v>0.67945293056625888</v>
      </c>
      <c r="BE133" s="394">
        <f t="shared" si="86"/>
        <v>2.6580085232812495E-2</v>
      </c>
      <c r="BF133" s="394">
        <f t="shared" si="88"/>
        <v>0</v>
      </c>
      <c r="BG133" s="394">
        <f t="shared" si="88"/>
        <v>7.3491897235576878E-2</v>
      </c>
      <c r="BH133" s="394">
        <f t="shared" si="88"/>
        <v>0.10915266707744788</v>
      </c>
      <c r="BI133" s="394">
        <f t="shared" si="88"/>
        <v>0</v>
      </c>
      <c r="BJ133" s="394">
        <f t="shared" si="88"/>
        <v>0</v>
      </c>
      <c r="BK133" s="394">
        <f t="shared" si="88"/>
        <v>5.3837327385416654E-2</v>
      </c>
      <c r="BL133" s="394">
        <f t="shared" si="88"/>
        <v>4.8978510600239986E-2</v>
      </c>
      <c r="BM133" s="394">
        <f t="shared" si="88"/>
        <v>0.16965360624999995</v>
      </c>
      <c r="BN133" s="394">
        <f t="shared" si="91"/>
        <v>0.36204429374999997</v>
      </c>
      <c r="BO133" s="394">
        <f t="shared" si="91"/>
        <v>0.10589852624999997</v>
      </c>
      <c r="BP133" s="394">
        <f t="shared" si="91"/>
        <v>0.14437354278776038</v>
      </c>
      <c r="BQ133" s="394">
        <f t="shared" si="91"/>
        <v>0.16201754635416662</v>
      </c>
      <c r="BR133" s="394">
        <f t="shared" si="91"/>
        <v>0.1375736746687187</v>
      </c>
      <c r="BS133" s="394">
        <f t="shared" si="91"/>
        <v>1.2937499999999999E-2</v>
      </c>
      <c r="BT133" s="394">
        <f t="shared" si="91"/>
        <v>7.0977999999999996E-3</v>
      </c>
      <c r="BU133" s="394">
        <f t="shared" si="91"/>
        <v>3.7260000000000001E-3</v>
      </c>
      <c r="BV133" s="394">
        <f t="shared" si="85"/>
        <v>0.11546257969645436</v>
      </c>
      <c r="BW133" s="394">
        <f t="shared" si="85"/>
        <v>5.0904063216335407E-2</v>
      </c>
      <c r="BX133" s="394">
        <f t="shared" si="85"/>
        <v>1.7861232808330268E-2</v>
      </c>
      <c r="BY133" s="394">
        <f t="shared" si="85"/>
        <v>6.6853413834725844E-2</v>
      </c>
      <c r="BZ133" s="394">
        <f t="shared" si="85"/>
        <v>1.9626493576421676E-2</v>
      </c>
      <c r="CA133" s="395">
        <f t="shared" si="65"/>
        <v>6.4095592051130881</v>
      </c>
      <c r="CB133" s="396">
        <f t="shared" si="80"/>
        <v>0.30417499999999992</v>
      </c>
      <c r="CC133" s="396">
        <f t="shared" si="66"/>
        <v>0.6409559205113089</v>
      </c>
      <c r="CD133" s="396">
        <f t="shared" si="67"/>
        <v>0.22083333333333335</v>
      </c>
      <c r="CE133" s="397">
        <f t="shared" si="68"/>
        <v>5.547769951268446</v>
      </c>
      <c r="CF133" s="396">
        <f>'Other Income'!$B$29/12</f>
        <v>1.695495698162466</v>
      </c>
      <c r="CG133" s="398">
        <f t="shared" si="69"/>
        <v>7.5474406494309116</v>
      </c>
      <c r="CH133" s="395">
        <f t="shared" si="70"/>
        <v>6.1388514219808208</v>
      </c>
      <c r="CI133" s="396">
        <f t="shared" si="71"/>
        <v>0.30417499999999992</v>
      </c>
      <c r="CJ133" s="396">
        <f t="shared" si="72"/>
        <v>0.6138851421980821</v>
      </c>
      <c r="CK133" s="396">
        <f t="shared" si="73"/>
        <v>0.22083333333333335</v>
      </c>
      <c r="CL133" s="397">
        <f t="shared" si="74"/>
        <v>5.3041329464494051</v>
      </c>
      <c r="CM133" s="399">
        <f t="shared" si="75"/>
        <v>7.3038036446118708</v>
      </c>
    </row>
    <row r="134" spans="2:91" s="159" customFormat="1" x14ac:dyDescent="0.25">
      <c r="B134" s="257">
        <f t="shared" si="76"/>
        <v>114</v>
      </c>
      <c r="C134" s="255">
        <f t="shared" si="77"/>
        <v>48760</v>
      </c>
      <c r="D134" s="214">
        <f t="shared" si="78"/>
        <v>0.58816757902186922</v>
      </c>
      <c r="E134" s="214">
        <f t="shared" si="78"/>
        <v>0.25079438453314573</v>
      </c>
      <c r="F134" s="214">
        <f t="shared" si="78"/>
        <v>0.21294640815499996</v>
      </c>
      <c r="G134" s="214">
        <f t="shared" si="78"/>
        <v>1.3176900000000005E-2</v>
      </c>
      <c r="H134" s="394">
        <f t="shared" si="64"/>
        <v>2.8812691710937487E-2</v>
      </c>
      <c r="I134" s="394">
        <f t="shared" si="64"/>
        <v>4.9338591809374985E-2</v>
      </c>
      <c r="J134" s="394">
        <f t="shared" si="64"/>
        <v>6.6625731562499985E-2</v>
      </c>
      <c r="K134" s="394">
        <f t="shared" si="64"/>
        <v>6.8967879062499987E-2</v>
      </c>
      <c r="L134" s="394">
        <f t="shared" si="82"/>
        <v>3.7783344767187484E-2</v>
      </c>
      <c r="M134" s="394">
        <f t="shared" si="82"/>
        <v>4.4490346484374985E-2</v>
      </c>
      <c r="N134" s="394">
        <f t="shared" si="82"/>
        <v>3.7712950282660758E-2</v>
      </c>
      <c r="O134" s="394">
        <f t="shared" si="82"/>
        <v>3.4999135937499995E-2</v>
      </c>
      <c r="P134" s="394">
        <f t="shared" si="89"/>
        <v>2.6118493333333329E-2</v>
      </c>
      <c r="Q134" s="394">
        <f t="shared" si="89"/>
        <v>0</v>
      </c>
      <c r="R134" s="394">
        <f t="shared" si="89"/>
        <v>7.0998226909166642E-2</v>
      </c>
      <c r="S134" s="394">
        <f t="shared" si="89"/>
        <v>0.10049789912499998</v>
      </c>
      <c r="T134" s="394">
        <f t="shared" si="89"/>
        <v>0</v>
      </c>
      <c r="U134" s="394">
        <f t="shared" si="89"/>
        <v>0</v>
      </c>
      <c r="V134" s="394">
        <f t="shared" si="89"/>
        <v>2.5383327706249993E-2</v>
      </c>
      <c r="W134" s="394">
        <f t="shared" si="92"/>
        <v>2.4672648166666662E-2</v>
      </c>
      <c r="X134" s="394">
        <f t="shared" si="92"/>
        <v>2.717511173411458E-2</v>
      </c>
      <c r="Y134" s="394">
        <f t="shared" si="92"/>
        <v>1.6567398333333334E-2</v>
      </c>
      <c r="Z134" s="394">
        <f t="shared" si="92"/>
        <v>3.962519409895833E-2</v>
      </c>
      <c r="AA134" s="394">
        <f t="shared" si="92"/>
        <v>3.4219687499999991E-2</v>
      </c>
      <c r="AB134" s="394">
        <f t="shared" si="92"/>
        <v>3.2809836374999991E-2</v>
      </c>
      <c r="AC134" s="394">
        <f t="shared" si="92"/>
        <v>2.2748449790624993E-2</v>
      </c>
      <c r="AD134" s="394">
        <f t="shared" si="92"/>
        <v>1.2649687703124999E-2</v>
      </c>
      <c r="AE134" s="394">
        <f t="shared" si="92"/>
        <v>0</v>
      </c>
      <c r="AF134" s="394">
        <f t="shared" si="92"/>
        <v>0.20255663587590156</v>
      </c>
      <c r="AG134" s="394">
        <f t="shared" si="93"/>
        <v>0.27321149674974998</v>
      </c>
      <c r="AH134" s="394">
        <f t="shared" si="93"/>
        <v>0</v>
      </c>
      <c r="AI134" s="394">
        <f t="shared" si="93"/>
        <v>7.3829999999999998E-3</v>
      </c>
      <c r="AJ134" s="394">
        <f t="shared" si="93"/>
        <v>2.35934E-2</v>
      </c>
      <c r="AK134" s="394">
        <f t="shared" si="93"/>
        <v>0</v>
      </c>
      <c r="AL134" s="394">
        <f t="shared" si="93"/>
        <v>2.489710396874999E-2</v>
      </c>
      <c r="AM134" s="394">
        <f t="shared" si="93"/>
        <v>2.634915937499999E-2</v>
      </c>
      <c r="AN134" s="394">
        <f t="shared" si="93"/>
        <v>5.4534775312499992E-2</v>
      </c>
      <c r="AO134" s="394">
        <f t="shared" si="93"/>
        <v>4.5560324377895825E-2</v>
      </c>
      <c r="AP134" s="394">
        <f t="shared" si="93"/>
        <v>0.18369725193437494</v>
      </c>
      <c r="AQ134" s="394">
        <f t="shared" si="93"/>
        <v>0</v>
      </c>
      <c r="AR134" s="394">
        <f t="shared" si="90"/>
        <v>4.690887232687499E-2</v>
      </c>
      <c r="AS134" s="394">
        <f t="shared" si="90"/>
        <v>2.3337826874999995E-2</v>
      </c>
      <c r="AT134" s="394">
        <f t="shared" si="90"/>
        <v>2.4178189524739581E-2</v>
      </c>
      <c r="AU134" s="394">
        <f t="shared" si="90"/>
        <v>4.8721775605208323E-2</v>
      </c>
      <c r="AV134" s="394">
        <f t="shared" si="90"/>
        <v>5.9536172749999991E-2</v>
      </c>
      <c r="AW134" s="394">
        <f t="shared" si="90"/>
        <v>5.8319972103958326E-2</v>
      </c>
      <c r="AX134" s="394">
        <f t="shared" si="90"/>
        <v>0.18568562218258919</v>
      </c>
      <c r="AY134" s="394">
        <f t="shared" si="86"/>
        <v>7.9488836049999984E-2</v>
      </c>
      <c r="AZ134" s="394">
        <f t="shared" si="86"/>
        <v>8.8901987687499961E-2</v>
      </c>
      <c r="BA134" s="394">
        <f t="shared" si="86"/>
        <v>0.14498785271666664</v>
      </c>
      <c r="BB134" s="394">
        <f t="shared" si="86"/>
        <v>0.4133969825995164</v>
      </c>
      <c r="BC134" s="394">
        <f t="shared" si="86"/>
        <v>0.15950637170357138</v>
      </c>
      <c r="BD134" s="394">
        <f t="shared" si="86"/>
        <v>0.67945293056625888</v>
      </c>
      <c r="BE134" s="394">
        <f t="shared" si="86"/>
        <v>2.6580085232812495E-2</v>
      </c>
      <c r="BF134" s="394">
        <f t="shared" si="88"/>
        <v>0</v>
      </c>
      <c r="BG134" s="394">
        <f t="shared" si="88"/>
        <v>7.3491897235576878E-2</v>
      </c>
      <c r="BH134" s="394">
        <f t="shared" si="88"/>
        <v>0.10915266707744788</v>
      </c>
      <c r="BI134" s="394">
        <f t="shared" si="88"/>
        <v>0</v>
      </c>
      <c r="BJ134" s="394">
        <f t="shared" si="88"/>
        <v>0</v>
      </c>
      <c r="BK134" s="394">
        <f t="shared" si="88"/>
        <v>5.3837327385416654E-2</v>
      </c>
      <c r="BL134" s="394">
        <f t="shared" si="88"/>
        <v>4.8978510600239986E-2</v>
      </c>
      <c r="BM134" s="394">
        <f t="shared" si="88"/>
        <v>0.16965360624999995</v>
      </c>
      <c r="BN134" s="394">
        <f t="shared" si="91"/>
        <v>0.36204429374999997</v>
      </c>
      <c r="BO134" s="394">
        <f t="shared" si="91"/>
        <v>0.12178330518749995</v>
      </c>
      <c r="BP134" s="394">
        <f t="shared" si="91"/>
        <v>0.14437354278776038</v>
      </c>
      <c r="BQ134" s="394">
        <f t="shared" si="91"/>
        <v>0.16201754635416662</v>
      </c>
      <c r="BR134" s="394">
        <f t="shared" si="91"/>
        <v>0.1375736746687187</v>
      </c>
      <c r="BS134" s="394">
        <f t="shared" si="91"/>
        <v>1.2937499999999999E-2</v>
      </c>
      <c r="BT134" s="394">
        <f t="shared" si="91"/>
        <v>7.0977999999999996E-3</v>
      </c>
      <c r="BU134" s="394">
        <f t="shared" ref="BU134:BZ179" si="94">IF(AND(MONTH($C134)-MONTH(BU$5)=0,MOD((YEAR(BU$5)-YEAR($C134)),3)=0),BU133*(1+BU$15),BU133)</f>
        <v>3.7260000000000001E-3</v>
      </c>
      <c r="BV134" s="394">
        <f t="shared" si="94"/>
        <v>0.11546257969645436</v>
      </c>
      <c r="BW134" s="394">
        <f t="shared" si="94"/>
        <v>5.0904063216335407E-2</v>
      </c>
      <c r="BX134" s="394">
        <f t="shared" si="94"/>
        <v>1.7861232808330268E-2</v>
      </c>
      <c r="BY134" s="394">
        <f t="shared" si="94"/>
        <v>6.6853413834725844E-2</v>
      </c>
      <c r="BZ134" s="394">
        <f t="shared" si="94"/>
        <v>1.9626493576421676E-2</v>
      </c>
      <c r="CA134" s="395">
        <f t="shared" si="65"/>
        <v>6.4254439840505881</v>
      </c>
      <c r="CB134" s="396">
        <f t="shared" si="80"/>
        <v>0.30417499999999992</v>
      </c>
      <c r="CC134" s="396">
        <f t="shared" si="66"/>
        <v>0.64254439840505884</v>
      </c>
      <c r="CD134" s="396">
        <f t="shared" si="67"/>
        <v>0.22083333333333335</v>
      </c>
      <c r="CE134" s="397">
        <f t="shared" si="68"/>
        <v>5.5620662523121958</v>
      </c>
      <c r="CF134" s="396">
        <f>'Other Income'!$B$29/12</f>
        <v>1.695495698162466</v>
      </c>
      <c r="CG134" s="398">
        <f t="shared" si="69"/>
        <v>7.5617369504746614</v>
      </c>
      <c r="CH134" s="395">
        <f t="shared" si="70"/>
        <v>6.1547362009183209</v>
      </c>
      <c r="CI134" s="396">
        <f t="shared" si="71"/>
        <v>0.30417499999999992</v>
      </c>
      <c r="CJ134" s="396">
        <f t="shared" si="72"/>
        <v>0.61547362009183215</v>
      </c>
      <c r="CK134" s="396">
        <f t="shared" si="73"/>
        <v>0.22083333333333335</v>
      </c>
      <c r="CL134" s="397">
        <f t="shared" si="74"/>
        <v>5.3184292474931558</v>
      </c>
      <c r="CM134" s="399">
        <f t="shared" si="75"/>
        <v>7.3180999456556215</v>
      </c>
    </row>
    <row r="135" spans="2:91" s="159" customFormat="1" x14ac:dyDescent="0.25">
      <c r="B135" s="257">
        <f t="shared" si="76"/>
        <v>115</v>
      </c>
      <c r="C135" s="255">
        <f t="shared" si="77"/>
        <v>48791</v>
      </c>
      <c r="D135" s="214">
        <f t="shared" si="78"/>
        <v>0.58816757902186922</v>
      </c>
      <c r="E135" s="214">
        <f t="shared" si="78"/>
        <v>0.25079438453314573</v>
      </c>
      <c r="F135" s="214">
        <f t="shared" si="78"/>
        <v>0.21294640815499996</v>
      </c>
      <c r="G135" s="214">
        <f t="shared" si="78"/>
        <v>1.3176900000000005E-2</v>
      </c>
      <c r="H135" s="394">
        <f t="shared" si="64"/>
        <v>2.8812691710937487E-2</v>
      </c>
      <c r="I135" s="394">
        <f t="shared" si="64"/>
        <v>4.9338591809374985E-2</v>
      </c>
      <c r="J135" s="394">
        <f t="shared" si="64"/>
        <v>6.6625731562499985E-2</v>
      </c>
      <c r="K135" s="394">
        <f t="shared" si="64"/>
        <v>6.8967879062499987E-2</v>
      </c>
      <c r="L135" s="394">
        <f t="shared" si="82"/>
        <v>3.7783344767187484E-2</v>
      </c>
      <c r="M135" s="394">
        <f t="shared" si="82"/>
        <v>4.4490346484374985E-2</v>
      </c>
      <c r="N135" s="394">
        <f t="shared" si="82"/>
        <v>3.7712950282660758E-2</v>
      </c>
      <c r="O135" s="394">
        <f t="shared" si="82"/>
        <v>3.4999135937499995E-2</v>
      </c>
      <c r="P135" s="394">
        <f t="shared" si="89"/>
        <v>2.6118493333333329E-2</v>
      </c>
      <c r="Q135" s="394">
        <f t="shared" si="89"/>
        <v>0</v>
      </c>
      <c r="R135" s="394">
        <f t="shared" si="89"/>
        <v>7.0998226909166642E-2</v>
      </c>
      <c r="S135" s="394">
        <f t="shared" si="89"/>
        <v>0.10049789912499998</v>
      </c>
      <c r="T135" s="394">
        <f t="shared" si="89"/>
        <v>0</v>
      </c>
      <c r="U135" s="394">
        <f t="shared" si="89"/>
        <v>0</v>
      </c>
      <c r="V135" s="394">
        <f t="shared" si="89"/>
        <v>2.5383327706249993E-2</v>
      </c>
      <c r="W135" s="394">
        <f t="shared" si="92"/>
        <v>2.4672648166666662E-2</v>
      </c>
      <c r="X135" s="394">
        <f t="shared" si="92"/>
        <v>2.717511173411458E-2</v>
      </c>
      <c r="Y135" s="394">
        <f t="shared" si="92"/>
        <v>1.6567398333333334E-2</v>
      </c>
      <c r="Z135" s="394">
        <f t="shared" si="92"/>
        <v>3.962519409895833E-2</v>
      </c>
      <c r="AA135" s="394">
        <f t="shared" si="92"/>
        <v>3.4219687499999991E-2</v>
      </c>
      <c r="AB135" s="394">
        <f t="shared" si="92"/>
        <v>3.2809836374999991E-2</v>
      </c>
      <c r="AC135" s="394">
        <f t="shared" si="92"/>
        <v>2.2748449790624993E-2</v>
      </c>
      <c r="AD135" s="394">
        <f t="shared" si="92"/>
        <v>1.2649687703124999E-2</v>
      </c>
      <c r="AE135" s="394">
        <f t="shared" si="92"/>
        <v>0</v>
      </c>
      <c r="AF135" s="394">
        <f t="shared" si="92"/>
        <v>0.20255663587590156</v>
      </c>
      <c r="AG135" s="394">
        <f t="shared" si="93"/>
        <v>0.27321149674974998</v>
      </c>
      <c r="AH135" s="394">
        <f t="shared" si="93"/>
        <v>0</v>
      </c>
      <c r="AI135" s="394">
        <f t="shared" si="93"/>
        <v>7.3829999999999998E-3</v>
      </c>
      <c r="AJ135" s="394">
        <f t="shared" si="93"/>
        <v>2.35934E-2</v>
      </c>
      <c r="AK135" s="394">
        <f t="shared" si="93"/>
        <v>0</v>
      </c>
      <c r="AL135" s="394">
        <f t="shared" si="93"/>
        <v>2.489710396874999E-2</v>
      </c>
      <c r="AM135" s="394">
        <f t="shared" si="93"/>
        <v>2.634915937499999E-2</v>
      </c>
      <c r="AN135" s="394">
        <f t="shared" si="93"/>
        <v>5.4534775312499992E-2</v>
      </c>
      <c r="AO135" s="394">
        <f t="shared" si="93"/>
        <v>4.5560324377895825E-2</v>
      </c>
      <c r="AP135" s="394">
        <f t="shared" si="93"/>
        <v>0.18369725193437494</v>
      </c>
      <c r="AQ135" s="394">
        <f t="shared" si="93"/>
        <v>0</v>
      </c>
      <c r="AR135" s="394">
        <f t="shared" si="90"/>
        <v>4.690887232687499E-2</v>
      </c>
      <c r="AS135" s="394">
        <f t="shared" si="90"/>
        <v>2.3337826874999995E-2</v>
      </c>
      <c r="AT135" s="394">
        <f t="shared" si="90"/>
        <v>2.4178189524739581E-2</v>
      </c>
      <c r="AU135" s="394">
        <f t="shared" si="90"/>
        <v>4.8721775605208323E-2</v>
      </c>
      <c r="AV135" s="394">
        <f t="shared" si="90"/>
        <v>5.9536172749999991E-2</v>
      </c>
      <c r="AW135" s="394">
        <f t="shared" si="90"/>
        <v>5.8319972103958326E-2</v>
      </c>
      <c r="AX135" s="394">
        <f t="shared" si="90"/>
        <v>0.18568562218258919</v>
      </c>
      <c r="AY135" s="394">
        <f t="shared" si="86"/>
        <v>7.9488836049999984E-2</v>
      </c>
      <c r="AZ135" s="394">
        <f t="shared" si="86"/>
        <v>8.8901987687499961E-2</v>
      </c>
      <c r="BA135" s="394">
        <f t="shared" si="86"/>
        <v>0.14498785271666664</v>
      </c>
      <c r="BB135" s="394">
        <f t="shared" si="86"/>
        <v>0.4133969825995164</v>
      </c>
      <c r="BC135" s="394">
        <f t="shared" si="86"/>
        <v>0.15950637170357138</v>
      </c>
      <c r="BD135" s="394">
        <f t="shared" si="86"/>
        <v>0.67945293056625888</v>
      </c>
      <c r="BE135" s="394">
        <f t="shared" si="86"/>
        <v>2.6580085232812495E-2</v>
      </c>
      <c r="BF135" s="394">
        <f t="shared" si="88"/>
        <v>0</v>
      </c>
      <c r="BG135" s="394">
        <f t="shared" si="88"/>
        <v>7.3491897235576878E-2</v>
      </c>
      <c r="BH135" s="394">
        <f t="shared" si="88"/>
        <v>0.10915266707744788</v>
      </c>
      <c r="BI135" s="394">
        <f t="shared" si="88"/>
        <v>0</v>
      </c>
      <c r="BJ135" s="394">
        <f t="shared" si="88"/>
        <v>0</v>
      </c>
      <c r="BK135" s="394">
        <f t="shared" si="88"/>
        <v>5.3837327385416654E-2</v>
      </c>
      <c r="BL135" s="394">
        <f t="shared" si="88"/>
        <v>4.8978510600239986E-2</v>
      </c>
      <c r="BM135" s="394">
        <f t="shared" si="88"/>
        <v>0.16965360624999995</v>
      </c>
      <c r="BN135" s="394">
        <f t="shared" si="91"/>
        <v>0.36204429374999997</v>
      </c>
      <c r="BO135" s="394">
        <f t="shared" si="91"/>
        <v>0.12178330518749995</v>
      </c>
      <c r="BP135" s="394">
        <f t="shared" si="91"/>
        <v>0.14437354278776038</v>
      </c>
      <c r="BQ135" s="394">
        <f t="shared" si="91"/>
        <v>0.16201754635416662</v>
      </c>
      <c r="BR135" s="394">
        <f t="shared" si="91"/>
        <v>0.1375736746687187</v>
      </c>
      <c r="BS135" s="394">
        <f t="shared" si="91"/>
        <v>1.2937499999999999E-2</v>
      </c>
      <c r="BT135" s="394">
        <f t="shared" si="91"/>
        <v>7.0977999999999996E-3</v>
      </c>
      <c r="BU135" s="394">
        <f t="shared" si="94"/>
        <v>3.7260000000000001E-3</v>
      </c>
      <c r="BV135" s="394">
        <f t="shared" si="94"/>
        <v>0.11546257969645436</v>
      </c>
      <c r="BW135" s="394">
        <f t="shared" si="94"/>
        <v>5.0904063216335407E-2</v>
      </c>
      <c r="BX135" s="394">
        <f t="shared" si="94"/>
        <v>1.7861232808330268E-2</v>
      </c>
      <c r="BY135" s="394">
        <f t="shared" si="94"/>
        <v>6.6853413834725844E-2</v>
      </c>
      <c r="BZ135" s="394">
        <f t="shared" si="94"/>
        <v>1.9626493576421676E-2</v>
      </c>
      <c r="CA135" s="395">
        <f t="shared" si="65"/>
        <v>6.4254439840505881</v>
      </c>
      <c r="CB135" s="396">
        <f t="shared" si="80"/>
        <v>0.30417499999999992</v>
      </c>
      <c r="CC135" s="396">
        <f t="shared" si="66"/>
        <v>0.64254439840505884</v>
      </c>
      <c r="CD135" s="396">
        <f t="shared" si="67"/>
        <v>0.22083333333333335</v>
      </c>
      <c r="CE135" s="397">
        <f t="shared" si="68"/>
        <v>5.5620662523121958</v>
      </c>
      <c r="CF135" s="396">
        <f>'Other Income'!$B$29/12</f>
        <v>1.695495698162466</v>
      </c>
      <c r="CG135" s="398">
        <f t="shared" si="69"/>
        <v>7.5617369504746614</v>
      </c>
      <c r="CH135" s="395">
        <f t="shared" si="70"/>
        <v>6.1547362009183209</v>
      </c>
      <c r="CI135" s="396">
        <f t="shared" si="71"/>
        <v>0.30417499999999992</v>
      </c>
      <c r="CJ135" s="396">
        <f t="shared" si="72"/>
        <v>0.61547362009183215</v>
      </c>
      <c r="CK135" s="396">
        <f t="shared" si="73"/>
        <v>0.22083333333333335</v>
      </c>
      <c r="CL135" s="397">
        <f t="shared" si="74"/>
        <v>5.3184292474931558</v>
      </c>
      <c r="CM135" s="399">
        <f t="shared" si="75"/>
        <v>7.3180999456556215</v>
      </c>
    </row>
    <row r="136" spans="2:91" s="159" customFormat="1" x14ac:dyDescent="0.25">
      <c r="B136" s="257">
        <f t="shared" si="76"/>
        <v>116</v>
      </c>
      <c r="C136" s="255">
        <f t="shared" si="77"/>
        <v>48822</v>
      </c>
      <c r="D136" s="214">
        <f t="shared" si="78"/>
        <v>0.58816757902186922</v>
      </c>
      <c r="E136" s="214">
        <f t="shared" si="78"/>
        <v>0.25079438453314573</v>
      </c>
      <c r="F136" s="214">
        <f t="shared" si="78"/>
        <v>0.21294640815499996</v>
      </c>
      <c r="G136" s="214">
        <f t="shared" si="78"/>
        <v>1.3176900000000005E-2</v>
      </c>
      <c r="H136" s="394">
        <f t="shared" si="64"/>
        <v>2.8812691710937487E-2</v>
      </c>
      <c r="I136" s="394">
        <f t="shared" si="64"/>
        <v>4.9338591809374985E-2</v>
      </c>
      <c r="J136" s="394">
        <f t="shared" si="64"/>
        <v>6.6625731562499985E-2</v>
      </c>
      <c r="K136" s="394">
        <f t="shared" si="64"/>
        <v>6.8967879062499987E-2</v>
      </c>
      <c r="L136" s="394">
        <f t="shared" si="82"/>
        <v>3.7783344767187484E-2</v>
      </c>
      <c r="M136" s="394">
        <f t="shared" si="82"/>
        <v>4.4490346484374985E-2</v>
      </c>
      <c r="N136" s="394">
        <f t="shared" si="82"/>
        <v>3.7712950282660758E-2</v>
      </c>
      <c r="O136" s="394">
        <f t="shared" si="82"/>
        <v>3.4999135937499995E-2</v>
      </c>
      <c r="P136" s="394">
        <f t="shared" si="89"/>
        <v>2.6118493333333329E-2</v>
      </c>
      <c r="Q136" s="394">
        <f t="shared" si="89"/>
        <v>0</v>
      </c>
      <c r="R136" s="394">
        <f t="shared" si="89"/>
        <v>7.0998226909166642E-2</v>
      </c>
      <c r="S136" s="394">
        <f t="shared" si="89"/>
        <v>0.10049789912499998</v>
      </c>
      <c r="T136" s="394">
        <f t="shared" si="89"/>
        <v>0</v>
      </c>
      <c r="U136" s="394">
        <f t="shared" si="89"/>
        <v>0</v>
      </c>
      <c r="V136" s="394">
        <f t="shared" si="89"/>
        <v>2.5383327706249993E-2</v>
      </c>
      <c r="W136" s="394">
        <f t="shared" si="92"/>
        <v>2.4672648166666662E-2</v>
      </c>
      <c r="X136" s="394">
        <f t="shared" si="92"/>
        <v>2.717511173411458E-2</v>
      </c>
      <c r="Y136" s="394">
        <f t="shared" si="92"/>
        <v>1.6567398333333334E-2</v>
      </c>
      <c r="Z136" s="394">
        <f t="shared" si="92"/>
        <v>3.962519409895833E-2</v>
      </c>
      <c r="AA136" s="394">
        <f t="shared" si="92"/>
        <v>3.4219687499999991E-2</v>
      </c>
      <c r="AB136" s="394">
        <f t="shared" si="92"/>
        <v>3.2809836374999991E-2</v>
      </c>
      <c r="AC136" s="394">
        <f t="shared" si="92"/>
        <v>2.2748449790624993E-2</v>
      </c>
      <c r="AD136" s="394">
        <f t="shared" si="92"/>
        <v>1.2649687703124999E-2</v>
      </c>
      <c r="AE136" s="394">
        <f t="shared" si="92"/>
        <v>0</v>
      </c>
      <c r="AF136" s="394">
        <f t="shared" si="92"/>
        <v>0.20255663587590156</v>
      </c>
      <c r="AG136" s="394">
        <f t="shared" si="93"/>
        <v>0.27321149674974998</v>
      </c>
      <c r="AH136" s="394">
        <f t="shared" si="93"/>
        <v>0</v>
      </c>
      <c r="AI136" s="394">
        <f t="shared" si="93"/>
        <v>7.3829999999999998E-3</v>
      </c>
      <c r="AJ136" s="394">
        <f t="shared" si="93"/>
        <v>2.35934E-2</v>
      </c>
      <c r="AK136" s="394">
        <f t="shared" si="93"/>
        <v>0</v>
      </c>
      <c r="AL136" s="394">
        <f t="shared" si="93"/>
        <v>2.489710396874999E-2</v>
      </c>
      <c r="AM136" s="394">
        <f t="shared" si="93"/>
        <v>2.634915937499999E-2</v>
      </c>
      <c r="AN136" s="394">
        <f t="shared" si="93"/>
        <v>5.4534775312499992E-2</v>
      </c>
      <c r="AO136" s="394">
        <f t="shared" si="93"/>
        <v>4.5560324377895825E-2</v>
      </c>
      <c r="AP136" s="394">
        <f t="shared" si="93"/>
        <v>0.18369725193437494</v>
      </c>
      <c r="AQ136" s="394">
        <f t="shared" si="93"/>
        <v>0</v>
      </c>
      <c r="AR136" s="394">
        <f t="shared" si="90"/>
        <v>4.690887232687499E-2</v>
      </c>
      <c r="AS136" s="394">
        <f t="shared" si="90"/>
        <v>2.3337826874999995E-2</v>
      </c>
      <c r="AT136" s="394">
        <f t="shared" si="90"/>
        <v>2.4178189524739581E-2</v>
      </c>
      <c r="AU136" s="394">
        <f t="shared" si="90"/>
        <v>4.8721775605208323E-2</v>
      </c>
      <c r="AV136" s="394">
        <f t="shared" si="90"/>
        <v>5.9536172749999991E-2</v>
      </c>
      <c r="AW136" s="394">
        <f t="shared" si="90"/>
        <v>5.8319972103958326E-2</v>
      </c>
      <c r="AX136" s="394">
        <f t="shared" si="90"/>
        <v>0.18568562218258919</v>
      </c>
      <c r="AY136" s="394">
        <f t="shared" si="86"/>
        <v>7.9488836049999984E-2</v>
      </c>
      <c r="AZ136" s="394">
        <f t="shared" si="86"/>
        <v>8.8901987687499961E-2</v>
      </c>
      <c r="BA136" s="394">
        <f t="shared" si="86"/>
        <v>0.14498785271666664</v>
      </c>
      <c r="BB136" s="394">
        <f t="shared" si="86"/>
        <v>0.4133969825995164</v>
      </c>
      <c r="BC136" s="394">
        <f t="shared" si="86"/>
        <v>0.15950637170357138</v>
      </c>
      <c r="BD136" s="394">
        <f t="shared" si="86"/>
        <v>0.67945293056625888</v>
      </c>
      <c r="BE136" s="394">
        <f t="shared" si="86"/>
        <v>2.6580085232812495E-2</v>
      </c>
      <c r="BF136" s="394">
        <f t="shared" si="88"/>
        <v>0</v>
      </c>
      <c r="BG136" s="394">
        <f t="shared" si="88"/>
        <v>7.3491897235576878E-2</v>
      </c>
      <c r="BH136" s="394">
        <f t="shared" si="88"/>
        <v>0.10915266707744788</v>
      </c>
      <c r="BI136" s="394">
        <f t="shared" si="88"/>
        <v>0</v>
      </c>
      <c r="BJ136" s="394">
        <f t="shared" si="88"/>
        <v>0</v>
      </c>
      <c r="BK136" s="394">
        <f t="shared" si="88"/>
        <v>5.3837327385416654E-2</v>
      </c>
      <c r="BL136" s="394">
        <f t="shared" si="88"/>
        <v>4.8978510600239986E-2</v>
      </c>
      <c r="BM136" s="394">
        <f t="shared" si="88"/>
        <v>0.16965360624999995</v>
      </c>
      <c r="BN136" s="394">
        <f t="shared" si="91"/>
        <v>0.36204429374999997</v>
      </c>
      <c r="BO136" s="394">
        <f t="shared" si="91"/>
        <v>0.12178330518749995</v>
      </c>
      <c r="BP136" s="394">
        <f t="shared" si="91"/>
        <v>0.14437354278776038</v>
      </c>
      <c r="BQ136" s="394">
        <f t="shared" si="91"/>
        <v>0.16201754635416662</v>
      </c>
      <c r="BR136" s="394">
        <f t="shared" si="91"/>
        <v>0.1375736746687187</v>
      </c>
      <c r="BS136" s="394">
        <f t="shared" si="91"/>
        <v>1.2937499999999999E-2</v>
      </c>
      <c r="BT136" s="394">
        <f t="shared" si="91"/>
        <v>7.0977999999999996E-3</v>
      </c>
      <c r="BU136" s="394">
        <f t="shared" si="94"/>
        <v>3.7260000000000001E-3</v>
      </c>
      <c r="BV136" s="394">
        <f t="shared" si="94"/>
        <v>0.11546257969645436</v>
      </c>
      <c r="BW136" s="394">
        <f t="shared" si="94"/>
        <v>5.0904063216335407E-2</v>
      </c>
      <c r="BX136" s="394">
        <f t="shared" si="94"/>
        <v>1.7861232808330268E-2</v>
      </c>
      <c r="BY136" s="394">
        <f t="shared" si="94"/>
        <v>6.6853413834725844E-2</v>
      </c>
      <c r="BZ136" s="394">
        <f t="shared" si="94"/>
        <v>1.9626493576421676E-2</v>
      </c>
      <c r="CA136" s="395">
        <f t="shared" si="65"/>
        <v>6.4254439840505881</v>
      </c>
      <c r="CB136" s="396">
        <f t="shared" si="80"/>
        <v>0.30417499999999992</v>
      </c>
      <c r="CC136" s="396">
        <f t="shared" si="66"/>
        <v>0.64254439840505884</v>
      </c>
      <c r="CD136" s="396">
        <f t="shared" si="67"/>
        <v>0.22083333333333335</v>
      </c>
      <c r="CE136" s="397">
        <f t="shared" si="68"/>
        <v>5.5620662523121958</v>
      </c>
      <c r="CF136" s="396">
        <f>'Other Income'!$B$29/12</f>
        <v>1.695495698162466</v>
      </c>
      <c r="CG136" s="398">
        <f t="shared" si="69"/>
        <v>7.5617369504746614</v>
      </c>
      <c r="CH136" s="395">
        <f t="shared" si="70"/>
        <v>6.1547362009183209</v>
      </c>
      <c r="CI136" s="396">
        <f t="shared" si="71"/>
        <v>0.30417499999999992</v>
      </c>
      <c r="CJ136" s="396">
        <f t="shared" si="72"/>
        <v>0.61547362009183215</v>
      </c>
      <c r="CK136" s="396">
        <f t="shared" si="73"/>
        <v>0.22083333333333335</v>
      </c>
      <c r="CL136" s="397">
        <f t="shared" si="74"/>
        <v>5.3184292474931558</v>
      </c>
      <c r="CM136" s="399">
        <f t="shared" si="75"/>
        <v>7.3180999456556215</v>
      </c>
    </row>
    <row r="137" spans="2:91" s="159" customFormat="1" x14ac:dyDescent="0.25">
      <c r="B137" s="257">
        <f t="shared" si="76"/>
        <v>117</v>
      </c>
      <c r="C137" s="255">
        <f t="shared" si="77"/>
        <v>48852</v>
      </c>
      <c r="D137" s="214">
        <f t="shared" si="78"/>
        <v>0.58816757902186922</v>
      </c>
      <c r="E137" s="214">
        <f t="shared" si="78"/>
        <v>0.25079438453314573</v>
      </c>
      <c r="F137" s="214">
        <f t="shared" si="78"/>
        <v>0.21294640815499996</v>
      </c>
      <c r="G137" s="214">
        <f t="shared" si="78"/>
        <v>1.3176900000000005E-2</v>
      </c>
      <c r="H137" s="394">
        <f t="shared" si="64"/>
        <v>2.8812691710937487E-2</v>
      </c>
      <c r="I137" s="394">
        <f t="shared" si="64"/>
        <v>4.9338591809374985E-2</v>
      </c>
      <c r="J137" s="394">
        <f t="shared" si="64"/>
        <v>6.6625731562499985E-2</v>
      </c>
      <c r="K137" s="394">
        <f t="shared" si="64"/>
        <v>6.8967879062499987E-2</v>
      </c>
      <c r="L137" s="394">
        <f t="shared" si="82"/>
        <v>3.7783344767187484E-2</v>
      </c>
      <c r="M137" s="394">
        <f t="shared" si="82"/>
        <v>4.4490346484374985E-2</v>
      </c>
      <c r="N137" s="394">
        <f t="shared" si="82"/>
        <v>3.7712950282660758E-2</v>
      </c>
      <c r="O137" s="394">
        <f t="shared" si="82"/>
        <v>3.4999135937499995E-2</v>
      </c>
      <c r="P137" s="394">
        <f t="shared" si="89"/>
        <v>2.6118493333333329E-2</v>
      </c>
      <c r="Q137" s="394">
        <f t="shared" si="89"/>
        <v>0</v>
      </c>
      <c r="R137" s="394">
        <f t="shared" si="89"/>
        <v>7.0998226909166642E-2</v>
      </c>
      <c r="S137" s="394">
        <f t="shared" si="89"/>
        <v>0.10049789912499998</v>
      </c>
      <c r="T137" s="394">
        <f t="shared" si="89"/>
        <v>0</v>
      </c>
      <c r="U137" s="394">
        <f t="shared" si="89"/>
        <v>0</v>
      </c>
      <c r="V137" s="394">
        <f t="shared" si="89"/>
        <v>2.5383327706249993E-2</v>
      </c>
      <c r="W137" s="394">
        <f t="shared" si="92"/>
        <v>2.4672648166666662E-2</v>
      </c>
      <c r="X137" s="394">
        <f t="shared" si="92"/>
        <v>2.717511173411458E-2</v>
      </c>
      <c r="Y137" s="394">
        <f t="shared" si="92"/>
        <v>1.6567398333333334E-2</v>
      </c>
      <c r="Z137" s="394">
        <f t="shared" si="92"/>
        <v>3.962519409895833E-2</v>
      </c>
      <c r="AA137" s="394">
        <f t="shared" si="92"/>
        <v>3.4219687499999991E-2</v>
      </c>
      <c r="AB137" s="394">
        <f t="shared" si="92"/>
        <v>3.2809836374999991E-2</v>
      </c>
      <c r="AC137" s="394">
        <f t="shared" si="92"/>
        <v>2.2748449790624993E-2</v>
      </c>
      <c r="AD137" s="394">
        <f t="shared" si="92"/>
        <v>1.2649687703124999E-2</v>
      </c>
      <c r="AE137" s="394">
        <f t="shared" si="92"/>
        <v>0</v>
      </c>
      <c r="AF137" s="394">
        <f t="shared" si="92"/>
        <v>0.20255663587590156</v>
      </c>
      <c r="AG137" s="394">
        <f t="shared" si="93"/>
        <v>0.27321149674974998</v>
      </c>
      <c r="AH137" s="394">
        <f t="shared" si="93"/>
        <v>0</v>
      </c>
      <c r="AI137" s="394">
        <f t="shared" si="93"/>
        <v>7.3829999999999998E-3</v>
      </c>
      <c r="AJ137" s="394">
        <f t="shared" si="93"/>
        <v>2.35934E-2</v>
      </c>
      <c r="AK137" s="394">
        <f t="shared" si="93"/>
        <v>0</v>
      </c>
      <c r="AL137" s="394">
        <f t="shared" si="93"/>
        <v>2.489710396874999E-2</v>
      </c>
      <c r="AM137" s="394">
        <f t="shared" si="93"/>
        <v>2.634915937499999E-2</v>
      </c>
      <c r="AN137" s="394">
        <f t="shared" si="93"/>
        <v>5.4534775312499992E-2</v>
      </c>
      <c r="AO137" s="394">
        <f t="shared" si="93"/>
        <v>4.5560324377895825E-2</v>
      </c>
      <c r="AP137" s="394">
        <f t="shared" si="93"/>
        <v>0.18369725193437494</v>
      </c>
      <c r="AQ137" s="394">
        <f t="shared" si="93"/>
        <v>0</v>
      </c>
      <c r="AR137" s="394">
        <f t="shared" si="90"/>
        <v>4.690887232687499E-2</v>
      </c>
      <c r="AS137" s="394">
        <f t="shared" si="90"/>
        <v>2.3337826874999995E-2</v>
      </c>
      <c r="AT137" s="394">
        <f t="shared" si="90"/>
        <v>2.4178189524739581E-2</v>
      </c>
      <c r="AU137" s="394">
        <f t="shared" si="90"/>
        <v>4.8721775605208323E-2</v>
      </c>
      <c r="AV137" s="394">
        <f t="shared" si="90"/>
        <v>5.9536172749999991E-2</v>
      </c>
      <c r="AW137" s="394">
        <f t="shared" si="90"/>
        <v>5.8319972103958326E-2</v>
      </c>
      <c r="AX137" s="394">
        <f t="shared" ref="AX137:BL197" si="95">IF(AND(MONTH($C137)-MONTH(AX$5)=0,MOD((YEAR(AX$5)-YEAR($C137)),3)=0),AX136*(1+AX$15),AX136)</f>
        <v>0.18568562218258919</v>
      </c>
      <c r="AY137" s="394">
        <f t="shared" si="95"/>
        <v>7.9488836049999984E-2</v>
      </c>
      <c r="AZ137" s="394">
        <f t="shared" si="95"/>
        <v>8.8901987687499961E-2</v>
      </c>
      <c r="BA137" s="394">
        <f t="shared" si="95"/>
        <v>0.14498785271666664</v>
      </c>
      <c r="BB137" s="394">
        <f t="shared" si="95"/>
        <v>0.4133969825995164</v>
      </c>
      <c r="BC137" s="394">
        <f t="shared" si="95"/>
        <v>0.15950637170357138</v>
      </c>
      <c r="BD137" s="394">
        <f t="shared" si="95"/>
        <v>0.67945293056625888</v>
      </c>
      <c r="BE137" s="394">
        <f t="shared" si="95"/>
        <v>2.6580085232812495E-2</v>
      </c>
      <c r="BF137" s="394">
        <f t="shared" si="95"/>
        <v>0</v>
      </c>
      <c r="BG137" s="394">
        <f t="shared" si="95"/>
        <v>7.3491897235576878E-2</v>
      </c>
      <c r="BH137" s="394">
        <f t="shared" si="95"/>
        <v>0.10915266707744788</v>
      </c>
      <c r="BI137" s="394">
        <f t="shared" si="95"/>
        <v>0</v>
      </c>
      <c r="BJ137" s="394">
        <f t="shared" si="95"/>
        <v>0</v>
      </c>
      <c r="BK137" s="394">
        <f t="shared" si="95"/>
        <v>5.3837327385416654E-2</v>
      </c>
      <c r="BL137" s="394">
        <f t="shared" si="95"/>
        <v>4.8978510600239986E-2</v>
      </c>
      <c r="BM137" s="394">
        <f t="shared" si="88"/>
        <v>0.16965360624999995</v>
      </c>
      <c r="BN137" s="394">
        <f t="shared" si="91"/>
        <v>0.36204429374999997</v>
      </c>
      <c r="BO137" s="394">
        <f t="shared" si="91"/>
        <v>0.12178330518749995</v>
      </c>
      <c r="BP137" s="394">
        <f t="shared" si="91"/>
        <v>0.14437354278776038</v>
      </c>
      <c r="BQ137" s="394">
        <f t="shared" si="91"/>
        <v>0.16201754635416662</v>
      </c>
      <c r="BR137" s="394">
        <f t="shared" si="91"/>
        <v>0.1375736746687187</v>
      </c>
      <c r="BS137" s="394">
        <f t="shared" si="91"/>
        <v>1.2937499999999999E-2</v>
      </c>
      <c r="BT137" s="394">
        <f t="shared" si="91"/>
        <v>7.0977999999999996E-3</v>
      </c>
      <c r="BU137" s="394">
        <f t="shared" si="94"/>
        <v>3.7260000000000001E-3</v>
      </c>
      <c r="BV137" s="394">
        <f t="shared" si="94"/>
        <v>0.11546257969645436</v>
      </c>
      <c r="BW137" s="394">
        <f t="shared" si="94"/>
        <v>5.0904063216335407E-2</v>
      </c>
      <c r="BX137" s="394">
        <f t="shared" si="94"/>
        <v>1.7861232808330268E-2</v>
      </c>
      <c r="BY137" s="394">
        <f t="shared" si="94"/>
        <v>6.6853413834725844E-2</v>
      </c>
      <c r="BZ137" s="394">
        <f t="shared" si="94"/>
        <v>1.9626493576421676E-2</v>
      </c>
      <c r="CA137" s="395">
        <f t="shared" si="65"/>
        <v>6.4254439840505881</v>
      </c>
      <c r="CB137" s="396">
        <f t="shared" si="80"/>
        <v>0.30417499999999992</v>
      </c>
      <c r="CC137" s="396">
        <f t="shared" si="66"/>
        <v>0.64254439840505884</v>
      </c>
      <c r="CD137" s="396">
        <f t="shared" si="67"/>
        <v>0.22083333333333335</v>
      </c>
      <c r="CE137" s="397">
        <f t="shared" si="68"/>
        <v>5.5620662523121958</v>
      </c>
      <c r="CF137" s="396">
        <f>'Other Income'!$B$29/12</f>
        <v>1.695495698162466</v>
      </c>
      <c r="CG137" s="398">
        <f t="shared" si="69"/>
        <v>7.5617369504746614</v>
      </c>
      <c r="CH137" s="395">
        <f t="shared" si="70"/>
        <v>6.1547362009183209</v>
      </c>
      <c r="CI137" s="396">
        <f t="shared" si="71"/>
        <v>0.30417499999999992</v>
      </c>
      <c r="CJ137" s="396">
        <f t="shared" si="72"/>
        <v>0.61547362009183215</v>
      </c>
      <c r="CK137" s="396">
        <f t="shared" si="73"/>
        <v>0.22083333333333335</v>
      </c>
      <c r="CL137" s="397">
        <f t="shared" si="74"/>
        <v>5.3184292474931558</v>
      </c>
      <c r="CM137" s="399">
        <f t="shared" si="75"/>
        <v>7.3180999456556215</v>
      </c>
    </row>
    <row r="138" spans="2:91" s="159" customFormat="1" x14ac:dyDescent="0.25">
      <c r="B138" s="257">
        <f t="shared" si="76"/>
        <v>118</v>
      </c>
      <c r="C138" s="255">
        <f t="shared" si="77"/>
        <v>48883</v>
      </c>
      <c r="D138" s="214">
        <f t="shared" si="78"/>
        <v>0.58816757902186922</v>
      </c>
      <c r="E138" s="214">
        <f t="shared" si="78"/>
        <v>0.25079438453314573</v>
      </c>
      <c r="F138" s="214">
        <f t="shared" si="78"/>
        <v>0.21294640815499996</v>
      </c>
      <c r="G138" s="214">
        <f t="shared" si="78"/>
        <v>1.3176900000000005E-2</v>
      </c>
      <c r="H138" s="394">
        <f t="shared" si="64"/>
        <v>2.8812691710937487E-2</v>
      </c>
      <c r="I138" s="394">
        <f t="shared" si="64"/>
        <v>4.9338591809374985E-2</v>
      </c>
      <c r="J138" s="394">
        <f t="shared" si="64"/>
        <v>6.6625731562499985E-2</v>
      </c>
      <c r="K138" s="394">
        <f t="shared" si="64"/>
        <v>6.8967879062499987E-2</v>
      </c>
      <c r="L138" s="394">
        <f t="shared" si="82"/>
        <v>3.7783344767187484E-2</v>
      </c>
      <c r="M138" s="394">
        <f t="shared" si="82"/>
        <v>4.4490346484374985E-2</v>
      </c>
      <c r="N138" s="394">
        <f t="shared" si="82"/>
        <v>3.7712950282660758E-2</v>
      </c>
      <c r="O138" s="394">
        <f t="shared" si="82"/>
        <v>3.4999135937499995E-2</v>
      </c>
      <c r="P138" s="394">
        <f t="shared" si="89"/>
        <v>2.6118493333333329E-2</v>
      </c>
      <c r="Q138" s="394">
        <f t="shared" si="89"/>
        <v>0</v>
      </c>
      <c r="R138" s="394">
        <f t="shared" si="89"/>
        <v>7.0998226909166642E-2</v>
      </c>
      <c r="S138" s="394">
        <f t="shared" si="89"/>
        <v>0.10049789912499998</v>
      </c>
      <c r="T138" s="394">
        <f t="shared" si="89"/>
        <v>0</v>
      </c>
      <c r="U138" s="394">
        <f t="shared" si="89"/>
        <v>0</v>
      </c>
      <c r="V138" s="394">
        <f t="shared" si="89"/>
        <v>2.5383327706249993E-2</v>
      </c>
      <c r="W138" s="394">
        <f t="shared" si="92"/>
        <v>2.4672648166666662E-2</v>
      </c>
      <c r="X138" s="394">
        <f t="shared" si="92"/>
        <v>2.717511173411458E-2</v>
      </c>
      <c r="Y138" s="394">
        <f t="shared" si="92"/>
        <v>1.6567398333333334E-2</v>
      </c>
      <c r="Z138" s="394">
        <f t="shared" si="92"/>
        <v>3.962519409895833E-2</v>
      </c>
      <c r="AA138" s="394">
        <f t="shared" si="92"/>
        <v>3.4219687499999991E-2</v>
      </c>
      <c r="AB138" s="394">
        <f t="shared" si="92"/>
        <v>3.2809836374999991E-2</v>
      </c>
      <c r="AC138" s="394">
        <f t="shared" si="92"/>
        <v>2.2748449790624993E-2</v>
      </c>
      <c r="AD138" s="394">
        <f t="shared" si="92"/>
        <v>1.2649687703124999E-2</v>
      </c>
      <c r="AE138" s="394">
        <f t="shared" si="92"/>
        <v>0</v>
      </c>
      <c r="AF138" s="394">
        <f t="shared" si="92"/>
        <v>0.20255663587590156</v>
      </c>
      <c r="AG138" s="394">
        <f t="shared" si="93"/>
        <v>0.27321149674974998</v>
      </c>
      <c r="AH138" s="394">
        <f t="shared" si="93"/>
        <v>0</v>
      </c>
      <c r="AI138" s="394">
        <f t="shared" si="93"/>
        <v>7.3829999999999998E-3</v>
      </c>
      <c r="AJ138" s="394">
        <f t="shared" si="93"/>
        <v>2.35934E-2</v>
      </c>
      <c r="AK138" s="394">
        <f t="shared" si="93"/>
        <v>0</v>
      </c>
      <c r="AL138" s="394">
        <f t="shared" si="93"/>
        <v>2.489710396874999E-2</v>
      </c>
      <c r="AM138" s="394">
        <f t="shared" si="93"/>
        <v>2.634915937499999E-2</v>
      </c>
      <c r="AN138" s="394">
        <f t="shared" si="93"/>
        <v>5.4534775312499992E-2</v>
      </c>
      <c r="AO138" s="394">
        <f t="shared" si="93"/>
        <v>4.5560324377895825E-2</v>
      </c>
      <c r="AP138" s="394">
        <f t="shared" si="93"/>
        <v>0.18369725193437494</v>
      </c>
      <c r="AQ138" s="394">
        <f t="shared" si="93"/>
        <v>0</v>
      </c>
      <c r="AR138" s="394">
        <f t="shared" si="90"/>
        <v>4.690887232687499E-2</v>
      </c>
      <c r="AS138" s="394">
        <f t="shared" si="90"/>
        <v>2.3337826874999995E-2</v>
      </c>
      <c r="AT138" s="394">
        <f t="shared" si="90"/>
        <v>2.4178189524739581E-2</v>
      </c>
      <c r="AU138" s="394">
        <f t="shared" si="90"/>
        <v>4.8721775605208323E-2</v>
      </c>
      <c r="AV138" s="394">
        <f t="shared" si="90"/>
        <v>5.9536172749999991E-2</v>
      </c>
      <c r="AW138" s="394">
        <f t="shared" si="90"/>
        <v>5.8319972103958326E-2</v>
      </c>
      <c r="AX138" s="394">
        <f t="shared" si="95"/>
        <v>0.18568562218258919</v>
      </c>
      <c r="AY138" s="394">
        <f t="shared" si="95"/>
        <v>7.9488836049999984E-2</v>
      </c>
      <c r="AZ138" s="394">
        <f t="shared" si="95"/>
        <v>8.8901987687499961E-2</v>
      </c>
      <c r="BA138" s="394">
        <f t="shared" si="95"/>
        <v>0.14498785271666664</v>
      </c>
      <c r="BB138" s="394">
        <f t="shared" si="95"/>
        <v>0.4133969825995164</v>
      </c>
      <c r="BC138" s="394">
        <f t="shared" si="95"/>
        <v>0.15950637170357138</v>
      </c>
      <c r="BD138" s="394">
        <f t="shared" si="95"/>
        <v>0.67945293056625888</v>
      </c>
      <c r="BE138" s="394">
        <f t="shared" si="95"/>
        <v>2.6580085232812495E-2</v>
      </c>
      <c r="BF138" s="394">
        <f t="shared" si="95"/>
        <v>0</v>
      </c>
      <c r="BG138" s="394">
        <f t="shared" si="95"/>
        <v>7.3491897235576878E-2</v>
      </c>
      <c r="BH138" s="394">
        <f t="shared" si="95"/>
        <v>0.10915266707744788</v>
      </c>
      <c r="BI138" s="394">
        <f t="shared" si="95"/>
        <v>0</v>
      </c>
      <c r="BJ138" s="394">
        <f t="shared" si="95"/>
        <v>0</v>
      </c>
      <c r="BK138" s="394">
        <f t="shared" si="95"/>
        <v>5.3837327385416654E-2</v>
      </c>
      <c r="BL138" s="394">
        <f t="shared" si="95"/>
        <v>4.8978510600239986E-2</v>
      </c>
      <c r="BM138" s="394">
        <f t="shared" si="88"/>
        <v>0.16965360624999995</v>
      </c>
      <c r="BN138" s="394">
        <f t="shared" si="91"/>
        <v>0.36204429374999997</v>
      </c>
      <c r="BO138" s="394">
        <f t="shared" si="91"/>
        <v>0.12178330518749995</v>
      </c>
      <c r="BP138" s="394">
        <f t="shared" si="91"/>
        <v>0.14437354278776038</v>
      </c>
      <c r="BQ138" s="394">
        <f t="shared" si="91"/>
        <v>0.16201754635416662</v>
      </c>
      <c r="BR138" s="394">
        <f t="shared" si="91"/>
        <v>0.1375736746687187</v>
      </c>
      <c r="BS138" s="394">
        <f t="shared" si="91"/>
        <v>1.2937499999999999E-2</v>
      </c>
      <c r="BT138" s="394">
        <f t="shared" si="91"/>
        <v>7.0977999999999996E-3</v>
      </c>
      <c r="BU138" s="394">
        <f t="shared" si="94"/>
        <v>3.7260000000000001E-3</v>
      </c>
      <c r="BV138" s="394">
        <f t="shared" si="94"/>
        <v>0.11546257969645436</v>
      </c>
      <c r="BW138" s="394">
        <f t="shared" si="94"/>
        <v>5.0904063216335407E-2</v>
      </c>
      <c r="BX138" s="394">
        <f t="shared" si="94"/>
        <v>1.7861232808330268E-2</v>
      </c>
      <c r="BY138" s="394">
        <f t="shared" si="94"/>
        <v>6.6853413834725844E-2</v>
      </c>
      <c r="BZ138" s="394">
        <f t="shared" si="94"/>
        <v>1.9626493576421676E-2</v>
      </c>
      <c r="CA138" s="395">
        <f t="shared" si="65"/>
        <v>6.4254439840505881</v>
      </c>
      <c r="CB138" s="396">
        <f t="shared" si="80"/>
        <v>0.30417499999999992</v>
      </c>
      <c r="CC138" s="396">
        <f t="shared" si="66"/>
        <v>0.64254439840505884</v>
      </c>
      <c r="CD138" s="396">
        <f t="shared" si="67"/>
        <v>0.22083333333333335</v>
      </c>
      <c r="CE138" s="397">
        <f t="shared" si="68"/>
        <v>5.5620662523121958</v>
      </c>
      <c r="CF138" s="396">
        <f>'Other Income'!$B$29/12</f>
        <v>1.695495698162466</v>
      </c>
      <c r="CG138" s="398">
        <f t="shared" si="69"/>
        <v>7.5617369504746614</v>
      </c>
      <c r="CH138" s="395">
        <f t="shared" si="70"/>
        <v>6.1547362009183209</v>
      </c>
      <c r="CI138" s="396">
        <f t="shared" si="71"/>
        <v>0.30417499999999992</v>
      </c>
      <c r="CJ138" s="396">
        <f t="shared" si="72"/>
        <v>0.61547362009183215</v>
      </c>
      <c r="CK138" s="396">
        <f t="shared" si="73"/>
        <v>0.22083333333333335</v>
      </c>
      <c r="CL138" s="397">
        <f t="shared" si="74"/>
        <v>5.3184292474931558</v>
      </c>
      <c r="CM138" s="399">
        <f t="shared" si="75"/>
        <v>7.3180999456556215</v>
      </c>
    </row>
    <row r="139" spans="2:91" s="159" customFormat="1" x14ac:dyDescent="0.25">
      <c r="B139" s="257">
        <f t="shared" si="76"/>
        <v>119</v>
      </c>
      <c r="C139" s="255">
        <f t="shared" si="77"/>
        <v>48913</v>
      </c>
      <c r="D139" s="214">
        <f t="shared" si="78"/>
        <v>0.58816757902186922</v>
      </c>
      <c r="E139" s="214">
        <f t="shared" si="78"/>
        <v>0.25079438453314573</v>
      </c>
      <c r="F139" s="214">
        <f t="shared" si="78"/>
        <v>0.21294640815499996</v>
      </c>
      <c r="G139" s="214">
        <f t="shared" si="78"/>
        <v>1.3176900000000005E-2</v>
      </c>
      <c r="H139" s="394">
        <f t="shared" si="64"/>
        <v>2.8812691710937487E-2</v>
      </c>
      <c r="I139" s="394">
        <f t="shared" si="64"/>
        <v>4.9338591809374985E-2</v>
      </c>
      <c r="J139" s="394">
        <f t="shared" si="64"/>
        <v>6.6625731562499985E-2</v>
      </c>
      <c r="K139" s="394">
        <f t="shared" si="64"/>
        <v>6.8967879062499987E-2</v>
      </c>
      <c r="L139" s="394">
        <f t="shared" si="82"/>
        <v>3.7783344767187484E-2</v>
      </c>
      <c r="M139" s="394">
        <f t="shared" si="82"/>
        <v>4.4490346484374985E-2</v>
      </c>
      <c r="N139" s="394">
        <f t="shared" si="82"/>
        <v>3.7712950282660758E-2</v>
      </c>
      <c r="O139" s="394">
        <f t="shared" si="82"/>
        <v>3.4999135937499995E-2</v>
      </c>
      <c r="P139" s="394">
        <f t="shared" si="89"/>
        <v>2.6118493333333329E-2</v>
      </c>
      <c r="Q139" s="394">
        <f t="shared" si="89"/>
        <v>0</v>
      </c>
      <c r="R139" s="394">
        <f t="shared" si="89"/>
        <v>7.0998226909166642E-2</v>
      </c>
      <c r="S139" s="394">
        <f t="shared" si="89"/>
        <v>0.10049789912499998</v>
      </c>
      <c r="T139" s="394">
        <f t="shared" si="89"/>
        <v>0</v>
      </c>
      <c r="U139" s="394">
        <f t="shared" si="89"/>
        <v>0</v>
      </c>
      <c r="V139" s="394">
        <f t="shared" si="89"/>
        <v>2.5383327706249993E-2</v>
      </c>
      <c r="W139" s="394">
        <f t="shared" si="92"/>
        <v>2.4672648166666662E-2</v>
      </c>
      <c r="X139" s="394">
        <f t="shared" si="92"/>
        <v>2.717511173411458E-2</v>
      </c>
      <c r="Y139" s="394">
        <f t="shared" si="92"/>
        <v>1.6567398333333334E-2</v>
      </c>
      <c r="Z139" s="394">
        <f t="shared" si="92"/>
        <v>3.962519409895833E-2</v>
      </c>
      <c r="AA139" s="394">
        <f t="shared" si="92"/>
        <v>3.4219687499999991E-2</v>
      </c>
      <c r="AB139" s="394">
        <f t="shared" si="92"/>
        <v>3.2809836374999991E-2</v>
      </c>
      <c r="AC139" s="394">
        <f t="shared" si="92"/>
        <v>2.2748449790624993E-2</v>
      </c>
      <c r="AD139" s="394">
        <f t="shared" si="92"/>
        <v>1.2649687703124999E-2</v>
      </c>
      <c r="AE139" s="394">
        <f t="shared" si="92"/>
        <v>0</v>
      </c>
      <c r="AF139" s="394">
        <f t="shared" si="92"/>
        <v>0.20255663587590156</v>
      </c>
      <c r="AG139" s="394">
        <f t="shared" si="93"/>
        <v>0.27321149674974998</v>
      </c>
      <c r="AH139" s="394">
        <f t="shared" si="93"/>
        <v>0</v>
      </c>
      <c r="AI139" s="394">
        <f t="shared" si="93"/>
        <v>7.3829999999999998E-3</v>
      </c>
      <c r="AJ139" s="394">
        <f t="shared" si="93"/>
        <v>2.35934E-2</v>
      </c>
      <c r="AK139" s="394">
        <f t="shared" si="93"/>
        <v>0</v>
      </c>
      <c r="AL139" s="394">
        <f t="shared" si="93"/>
        <v>2.489710396874999E-2</v>
      </c>
      <c r="AM139" s="394">
        <f t="shared" si="93"/>
        <v>2.634915937499999E-2</v>
      </c>
      <c r="AN139" s="394">
        <f t="shared" si="93"/>
        <v>5.4534775312499992E-2</v>
      </c>
      <c r="AO139" s="394">
        <f t="shared" si="93"/>
        <v>4.5560324377895825E-2</v>
      </c>
      <c r="AP139" s="394">
        <f t="shared" si="93"/>
        <v>0.18369725193437494</v>
      </c>
      <c r="AQ139" s="394">
        <f t="shared" si="93"/>
        <v>0</v>
      </c>
      <c r="AR139" s="394">
        <f t="shared" si="90"/>
        <v>4.690887232687499E-2</v>
      </c>
      <c r="AS139" s="394">
        <f t="shared" si="90"/>
        <v>2.3337826874999995E-2</v>
      </c>
      <c r="AT139" s="394">
        <f t="shared" si="90"/>
        <v>2.4178189524739581E-2</v>
      </c>
      <c r="AU139" s="394">
        <f t="shared" si="90"/>
        <v>4.8721775605208323E-2</v>
      </c>
      <c r="AV139" s="394">
        <f t="shared" si="90"/>
        <v>5.9536172749999991E-2</v>
      </c>
      <c r="AW139" s="394">
        <f t="shared" si="90"/>
        <v>5.8319972103958326E-2</v>
      </c>
      <c r="AX139" s="394">
        <f t="shared" si="95"/>
        <v>0.18568562218258919</v>
      </c>
      <c r="AY139" s="394">
        <f t="shared" si="95"/>
        <v>7.9488836049999984E-2</v>
      </c>
      <c r="AZ139" s="394">
        <f t="shared" si="95"/>
        <v>8.8901987687499961E-2</v>
      </c>
      <c r="BA139" s="394">
        <f t="shared" si="95"/>
        <v>0.14498785271666664</v>
      </c>
      <c r="BB139" s="394">
        <f t="shared" si="95"/>
        <v>0.4133969825995164</v>
      </c>
      <c r="BC139" s="394">
        <f t="shared" si="95"/>
        <v>0.15950637170357138</v>
      </c>
      <c r="BD139" s="394">
        <f t="shared" si="95"/>
        <v>0.67945293056625888</v>
      </c>
      <c r="BE139" s="394">
        <f t="shared" si="95"/>
        <v>2.6580085232812495E-2</v>
      </c>
      <c r="BF139" s="394">
        <f t="shared" si="95"/>
        <v>0</v>
      </c>
      <c r="BG139" s="394">
        <f t="shared" si="95"/>
        <v>7.3491897235576878E-2</v>
      </c>
      <c r="BH139" s="394">
        <f t="shared" si="95"/>
        <v>0.10915266707744788</v>
      </c>
      <c r="BI139" s="394">
        <f t="shared" si="95"/>
        <v>0</v>
      </c>
      <c r="BJ139" s="394">
        <f t="shared" si="95"/>
        <v>0</v>
      </c>
      <c r="BK139" s="394">
        <f t="shared" si="95"/>
        <v>5.3837327385416654E-2</v>
      </c>
      <c r="BL139" s="394">
        <f t="shared" si="95"/>
        <v>4.8978510600239986E-2</v>
      </c>
      <c r="BM139" s="394">
        <f t="shared" si="88"/>
        <v>0.16965360624999995</v>
      </c>
      <c r="BN139" s="394">
        <f t="shared" si="91"/>
        <v>0.36204429374999997</v>
      </c>
      <c r="BO139" s="394">
        <f t="shared" si="91"/>
        <v>0.12178330518749995</v>
      </c>
      <c r="BP139" s="394">
        <f t="shared" si="91"/>
        <v>0.14437354278776038</v>
      </c>
      <c r="BQ139" s="394">
        <f t="shared" si="91"/>
        <v>0.16201754635416662</v>
      </c>
      <c r="BR139" s="394">
        <f t="shared" si="91"/>
        <v>0.1375736746687187</v>
      </c>
      <c r="BS139" s="394">
        <f t="shared" si="91"/>
        <v>1.2937499999999999E-2</v>
      </c>
      <c r="BT139" s="394">
        <f t="shared" si="91"/>
        <v>7.0977999999999996E-3</v>
      </c>
      <c r="BU139" s="394">
        <f t="shared" si="94"/>
        <v>3.7260000000000001E-3</v>
      </c>
      <c r="BV139" s="394">
        <f t="shared" si="94"/>
        <v>0.11546257969645436</v>
      </c>
      <c r="BW139" s="394">
        <f t="shared" si="94"/>
        <v>5.0904063216335407E-2</v>
      </c>
      <c r="BX139" s="394">
        <f t="shared" si="94"/>
        <v>1.7861232808330268E-2</v>
      </c>
      <c r="BY139" s="394">
        <f t="shared" si="94"/>
        <v>6.6853413834725844E-2</v>
      </c>
      <c r="BZ139" s="394">
        <f t="shared" si="94"/>
        <v>1.9626493576421676E-2</v>
      </c>
      <c r="CA139" s="395">
        <f t="shared" si="65"/>
        <v>6.4254439840505881</v>
      </c>
      <c r="CB139" s="396">
        <f t="shared" si="80"/>
        <v>0.30417499999999992</v>
      </c>
      <c r="CC139" s="396">
        <f t="shared" si="66"/>
        <v>0.64254439840505884</v>
      </c>
      <c r="CD139" s="396">
        <f t="shared" si="67"/>
        <v>0.22083333333333335</v>
      </c>
      <c r="CE139" s="397">
        <f t="shared" si="68"/>
        <v>5.5620662523121958</v>
      </c>
      <c r="CF139" s="396">
        <f>'Other Income'!$B$29/12</f>
        <v>1.695495698162466</v>
      </c>
      <c r="CG139" s="398">
        <f t="shared" si="69"/>
        <v>7.5617369504746614</v>
      </c>
      <c r="CH139" s="395">
        <f t="shared" si="70"/>
        <v>6.1547362009183209</v>
      </c>
      <c r="CI139" s="396">
        <f t="shared" si="71"/>
        <v>0.30417499999999992</v>
      </c>
      <c r="CJ139" s="396">
        <f t="shared" si="72"/>
        <v>0.61547362009183215</v>
      </c>
      <c r="CK139" s="396">
        <f t="shared" si="73"/>
        <v>0.22083333333333335</v>
      </c>
      <c r="CL139" s="397">
        <f t="shared" si="74"/>
        <v>5.3184292474931558</v>
      </c>
      <c r="CM139" s="399">
        <f t="shared" si="75"/>
        <v>7.3180999456556215</v>
      </c>
    </row>
    <row r="140" spans="2:91" s="159" customFormat="1" x14ac:dyDescent="0.25">
      <c r="B140" s="257">
        <f t="shared" si="76"/>
        <v>120</v>
      </c>
      <c r="C140" s="255">
        <f t="shared" si="77"/>
        <v>48944</v>
      </c>
      <c r="D140" s="214">
        <f t="shared" si="78"/>
        <v>0.58816757902186922</v>
      </c>
      <c r="E140" s="214">
        <f t="shared" si="78"/>
        <v>0.25079438453314573</v>
      </c>
      <c r="F140" s="214">
        <f t="shared" si="78"/>
        <v>0.21294640815499996</v>
      </c>
      <c r="G140" s="214">
        <f t="shared" si="78"/>
        <v>1.3176900000000005E-2</v>
      </c>
      <c r="H140" s="394">
        <f t="shared" si="64"/>
        <v>2.8812691710937487E-2</v>
      </c>
      <c r="I140" s="394">
        <f t="shared" si="64"/>
        <v>4.9338591809374985E-2</v>
      </c>
      <c r="J140" s="394">
        <f t="shared" si="64"/>
        <v>6.6625731562499985E-2</v>
      </c>
      <c r="K140" s="394">
        <f t="shared" si="64"/>
        <v>6.8967879062499987E-2</v>
      </c>
      <c r="L140" s="394">
        <f t="shared" si="82"/>
        <v>3.7783344767187484E-2</v>
      </c>
      <c r="M140" s="394">
        <f t="shared" si="82"/>
        <v>4.4490346484374985E-2</v>
      </c>
      <c r="N140" s="394">
        <f t="shared" si="82"/>
        <v>3.7712950282660758E-2</v>
      </c>
      <c r="O140" s="394">
        <f t="shared" si="82"/>
        <v>3.4999135937499995E-2</v>
      </c>
      <c r="P140" s="394">
        <f t="shared" si="89"/>
        <v>2.6118493333333329E-2</v>
      </c>
      <c r="Q140" s="394">
        <f t="shared" si="89"/>
        <v>0</v>
      </c>
      <c r="R140" s="394">
        <f t="shared" si="89"/>
        <v>7.0998226909166642E-2</v>
      </c>
      <c r="S140" s="394">
        <f t="shared" si="89"/>
        <v>0.10049789912499998</v>
      </c>
      <c r="T140" s="394">
        <f t="shared" si="89"/>
        <v>0</v>
      </c>
      <c r="U140" s="394">
        <f t="shared" si="89"/>
        <v>0</v>
      </c>
      <c r="V140" s="394">
        <f t="shared" si="89"/>
        <v>2.5383327706249993E-2</v>
      </c>
      <c r="W140" s="394">
        <f t="shared" si="92"/>
        <v>2.4672648166666662E-2</v>
      </c>
      <c r="X140" s="394">
        <f t="shared" si="92"/>
        <v>2.717511173411458E-2</v>
      </c>
      <c r="Y140" s="394">
        <f t="shared" si="92"/>
        <v>1.6567398333333334E-2</v>
      </c>
      <c r="Z140" s="394">
        <f t="shared" si="92"/>
        <v>3.962519409895833E-2</v>
      </c>
      <c r="AA140" s="394">
        <f t="shared" si="92"/>
        <v>3.4219687499999991E-2</v>
      </c>
      <c r="AB140" s="394">
        <f t="shared" si="92"/>
        <v>3.2809836374999991E-2</v>
      </c>
      <c r="AC140" s="394">
        <f t="shared" si="92"/>
        <v>2.2748449790624993E-2</v>
      </c>
      <c r="AD140" s="394">
        <f t="shared" si="92"/>
        <v>1.2649687703124999E-2</v>
      </c>
      <c r="AE140" s="394">
        <f t="shared" si="92"/>
        <v>0</v>
      </c>
      <c r="AF140" s="394">
        <f t="shared" si="92"/>
        <v>0.20255663587590156</v>
      </c>
      <c r="AG140" s="394">
        <f t="shared" si="93"/>
        <v>0.27321149674974998</v>
      </c>
      <c r="AH140" s="394">
        <f t="shared" si="93"/>
        <v>0</v>
      </c>
      <c r="AI140" s="394">
        <f t="shared" si="93"/>
        <v>7.3829999999999998E-3</v>
      </c>
      <c r="AJ140" s="394">
        <f t="shared" si="93"/>
        <v>2.35934E-2</v>
      </c>
      <c r="AK140" s="394">
        <f t="shared" si="93"/>
        <v>0</v>
      </c>
      <c r="AL140" s="394">
        <f t="shared" si="93"/>
        <v>2.8631669564062486E-2</v>
      </c>
      <c r="AM140" s="394">
        <f t="shared" si="93"/>
        <v>3.0301533281249987E-2</v>
      </c>
      <c r="AN140" s="394">
        <f t="shared" si="93"/>
        <v>5.4534775312499992E-2</v>
      </c>
      <c r="AO140" s="394">
        <f t="shared" si="93"/>
        <v>4.5560324377895825E-2</v>
      </c>
      <c r="AP140" s="394">
        <f t="shared" si="93"/>
        <v>0.18369725193437494</v>
      </c>
      <c r="AQ140" s="394">
        <f t="shared" si="93"/>
        <v>0</v>
      </c>
      <c r="AR140" s="394">
        <f t="shared" si="90"/>
        <v>4.690887232687499E-2</v>
      </c>
      <c r="AS140" s="394">
        <f t="shared" si="90"/>
        <v>2.3337826874999995E-2</v>
      </c>
      <c r="AT140" s="394">
        <f t="shared" si="90"/>
        <v>2.4178189524739581E-2</v>
      </c>
      <c r="AU140" s="394">
        <f t="shared" si="90"/>
        <v>4.8721775605208323E-2</v>
      </c>
      <c r="AV140" s="394">
        <f t="shared" si="90"/>
        <v>5.9536172749999991E-2</v>
      </c>
      <c r="AW140" s="394">
        <f t="shared" si="90"/>
        <v>5.8319972103958326E-2</v>
      </c>
      <c r="AX140" s="394">
        <f t="shared" si="95"/>
        <v>0.18568562218258919</v>
      </c>
      <c r="AY140" s="394">
        <f t="shared" si="95"/>
        <v>7.9488836049999984E-2</v>
      </c>
      <c r="AZ140" s="394">
        <f t="shared" si="95"/>
        <v>8.8901987687499961E-2</v>
      </c>
      <c r="BA140" s="394">
        <f t="shared" si="95"/>
        <v>0.14498785271666664</v>
      </c>
      <c r="BB140" s="394">
        <f t="shared" si="95"/>
        <v>0.4133969825995164</v>
      </c>
      <c r="BC140" s="394">
        <f t="shared" si="95"/>
        <v>0.15950637170357138</v>
      </c>
      <c r="BD140" s="394">
        <f t="shared" si="95"/>
        <v>0.67945293056625888</v>
      </c>
      <c r="BE140" s="394">
        <f t="shared" si="95"/>
        <v>2.6580085232812495E-2</v>
      </c>
      <c r="BF140" s="394">
        <f t="shared" si="95"/>
        <v>0</v>
      </c>
      <c r="BG140" s="394">
        <f t="shared" si="95"/>
        <v>7.3491897235576878E-2</v>
      </c>
      <c r="BH140" s="394">
        <f t="shared" si="95"/>
        <v>0.10915266707744788</v>
      </c>
      <c r="BI140" s="394">
        <f t="shared" si="95"/>
        <v>0</v>
      </c>
      <c r="BJ140" s="394">
        <f t="shared" si="95"/>
        <v>0</v>
      </c>
      <c r="BK140" s="394">
        <f t="shared" si="95"/>
        <v>5.3837327385416654E-2</v>
      </c>
      <c r="BL140" s="394">
        <f t="shared" si="95"/>
        <v>4.8978510600239986E-2</v>
      </c>
      <c r="BM140" s="394">
        <f t="shared" si="88"/>
        <v>0.16965360624999995</v>
      </c>
      <c r="BN140" s="394">
        <f t="shared" si="91"/>
        <v>0.36204429374999997</v>
      </c>
      <c r="BO140" s="394">
        <f t="shared" si="91"/>
        <v>0.12178330518749995</v>
      </c>
      <c r="BP140" s="394">
        <f t="shared" si="91"/>
        <v>0.14437354278776038</v>
      </c>
      <c r="BQ140" s="394">
        <f t="shared" si="91"/>
        <v>0.16201754635416662</v>
      </c>
      <c r="BR140" s="394">
        <f t="shared" si="91"/>
        <v>0.1375736746687187</v>
      </c>
      <c r="BS140" s="394">
        <f t="shared" si="91"/>
        <v>1.2937499999999999E-2</v>
      </c>
      <c r="BT140" s="394">
        <f t="shared" si="91"/>
        <v>7.0977999999999996E-3</v>
      </c>
      <c r="BU140" s="394">
        <f t="shared" si="94"/>
        <v>3.7260000000000001E-3</v>
      </c>
      <c r="BV140" s="394">
        <f t="shared" si="94"/>
        <v>0.11546257969645436</v>
      </c>
      <c r="BW140" s="394">
        <f t="shared" si="94"/>
        <v>5.0904063216335407E-2</v>
      </c>
      <c r="BX140" s="394">
        <f t="shared" si="94"/>
        <v>1.7861232808330268E-2</v>
      </c>
      <c r="BY140" s="394">
        <f t="shared" si="94"/>
        <v>6.6853413834725844E-2</v>
      </c>
      <c r="BZ140" s="394">
        <f t="shared" si="94"/>
        <v>1.9626493576421676E-2</v>
      </c>
      <c r="CA140" s="395">
        <f t="shared" si="65"/>
        <v>6.4331309235521505</v>
      </c>
      <c r="CB140" s="396">
        <f t="shared" si="80"/>
        <v>0.30417499999999992</v>
      </c>
      <c r="CC140" s="396">
        <f t="shared" si="66"/>
        <v>0.64331309235521505</v>
      </c>
      <c r="CD140" s="396">
        <f t="shared" si="67"/>
        <v>0.22083333333333335</v>
      </c>
      <c r="CE140" s="397">
        <f t="shared" si="68"/>
        <v>5.5689844978636023</v>
      </c>
      <c r="CF140" s="396">
        <f>'Other Income'!$B$29/12</f>
        <v>1.695495698162466</v>
      </c>
      <c r="CG140" s="398">
        <f t="shared" si="69"/>
        <v>7.568655196026068</v>
      </c>
      <c r="CH140" s="395">
        <f t="shared" si="70"/>
        <v>6.1624231404198833</v>
      </c>
      <c r="CI140" s="396">
        <f t="shared" si="71"/>
        <v>0.30417499999999992</v>
      </c>
      <c r="CJ140" s="396">
        <f t="shared" si="72"/>
        <v>0.61624231404198837</v>
      </c>
      <c r="CK140" s="396">
        <f t="shared" si="73"/>
        <v>0.22083333333333335</v>
      </c>
      <c r="CL140" s="397">
        <f t="shared" si="74"/>
        <v>5.3253474930445615</v>
      </c>
      <c r="CM140" s="399">
        <f t="shared" si="75"/>
        <v>7.3250181912070271</v>
      </c>
    </row>
    <row r="141" spans="2:91" s="159" customFormat="1" x14ac:dyDescent="0.25">
      <c r="B141" s="257">
        <f t="shared" si="76"/>
        <v>121</v>
      </c>
      <c r="C141" s="255">
        <f t="shared" si="77"/>
        <v>48975</v>
      </c>
      <c r="D141" s="214">
        <f t="shared" si="78"/>
        <v>0.58816757902186922</v>
      </c>
      <c r="E141" s="214">
        <f t="shared" si="78"/>
        <v>0.25079438453314573</v>
      </c>
      <c r="F141" s="214">
        <f t="shared" si="78"/>
        <v>0.21294640815499996</v>
      </c>
      <c r="G141" s="214">
        <f t="shared" si="78"/>
        <v>1.3176900000000005E-2</v>
      </c>
      <c r="H141" s="394">
        <f t="shared" si="64"/>
        <v>2.8812691710937487E-2</v>
      </c>
      <c r="I141" s="394">
        <f t="shared" si="64"/>
        <v>4.9338591809374985E-2</v>
      </c>
      <c r="J141" s="394">
        <f t="shared" si="64"/>
        <v>6.6625731562499985E-2</v>
      </c>
      <c r="K141" s="394">
        <f t="shared" si="64"/>
        <v>6.8967879062499987E-2</v>
      </c>
      <c r="L141" s="394">
        <f t="shared" si="82"/>
        <v>3.7783344767187484E-2</v>
      </c>
      <c r="M141" s="394">
        <f t="shared" si="82"/>
        <v>4.4490346484374985E-2</v>
      </c>
      <c r="N141" s="394">
        <f t="shared" si="82"/>
        <v>3.7712950282660758E-2</v>
      </c>
      <c r="O141" s="394">
        <f t="shared" si="82"/>
        <v>3.4999135937499995E-2</v>
      </c>
      <c r="P141" s="394">
        <f t="shared" si="89"/>
        <v>2.6118493333333329E-2</v>
      </c>
      <c r="Q141" s="394">
        <f t="shared" si="89"/>
        <v>0</v>
      </c>
      <c r="R141" s="394">
        <f t="shared" si="89"/>
        <v>7.0998226909166642E-2</v>
      </c>
      <c r="S141" s="394">
        <f t="shared" si="89"/>
        <v>0.10049789912499998</v>
      </c>
      <c r="T141" s="394">
        <f t="shared" si="89"/>
        <v>0</v>
      </c>
      <c r="U141" s="394">
        <f t="shared" si="89"/>
        <v>0</v>
      </c>
      <c r="V141" s="394">
        <f t="shared" si="89"/>
        <v>2.5383327706249993E-2</v>
      </c>
      <c r="W141" s="394">
        <f t="shared" si="92"/>
        <v>2.4672648166666662E-2</v>
      </c>
      <c r="X141" s="394">
        <f t="shared" si="92"/>
        <v>2.717511173411458E-2</v>
      </c>
      <c r="Y141" s="394">
        <f t="shared" si="92"/>
        <v>1.6567398333333334E-2</v>
      </c>
      <c r="Z141" s="394">
        <f t="shared" si="92"/>
        <v>3.962519409895833E-2</v>
      </c>
      <c r="AA141" s="394">
        <f t="shared" si="92"/>
        <v>3.4219687499999991E-2</v>
      </c>
      <c r="AB141" s="394">
        <f t="shared" si="92"/>
        <v>3.2809836374999991E-2</v>
      </c>
      <c r="AC141" s="394">
        <f t="shared" si="92"/>
        <v>2.2748449790624993E-2</v>
      </c>
      <c r="AD141" s="394">
        <f t="shared" si="92"/>
        <v>1.2649687703124999E-2</v>
      </c>
      <c r="AE141" s="394">
        <f t="shared" si="92"/>
        <v>0</v>
      </c>
      <c r="AF141" s="394">
        <f t="shared" si="92"/>
        <v>0.20255663587590156</v>
      </c>
      <c r="AG141" s="394">
        <f t="shared" si="93"/>
        <v>0.27321149674974998</v>
      </c>
      <c r="AH141" s="394">
        <f t="shared" si="93"/>
        <v>0</v>
      </c>
      <c r="AI141" s="394">
        <f t="shared" si="93"/>
        <v>7.3829999999999998E-3</v>
      </c>
      <c r="AJ141" s="394">
        <f t="shared" si="93"/>
        <v>2.35934E-2</v>
      </c>
      <c r="AK141" s="394">
        <f t="shared" si="93"/>
        <v>0</v>
      </c>
      <c r="AL141" s="394">
        <f t="shared" si="93"/>
        <v>2.8631669564062486E-2</v>
      </c>
      <c r="AM141" s="394">
        <f t="shared" si="93"/>
        <v>3.0301533281249987E-2</v>
      </c>
      <c r="AN141" s="394">
        <f t="shared" si="93"/>
        <v>5.4534775312499992E-2</v>
      </c>
      <c r="AO141" s="394">
        <f t="shared" si="93"/>
        <v>4.5560324377895825E-2</v>
      </c>
      <c r="AP141" s="394">
        <f t="shared" si="93"/>
        <v>0.18369725193437494</v>
      </c>
      <c r="AQ141" s="394">
        <f t="shared" si="93"/>
        <v>0</v>
      </c>
      <c r="AR141" s="394">
        <f t="shared" si="90"/>
        <v>4.690887232687499E-2</v>
      </c>
      <c r="AS141" s="394">
        <f t="shared" si="90"/>
        <v>2.3337826874999995E-2</v>
      </c>
      <c r="AT141" s="394">
        <f t="shared" si="90"/>
        <v>2.4178189524739581E-2</v>
      </c>
      <c r="AU141" s="394">
        <f t="shared" si="90"/>
        <v>4.8721775605208323E-2</v>
      </c>
      <c r="AV141" s="394">
        <f t="shared" si="90"/>
        <v>5.9536172749999991E-2</v>
      </c>
      <c r="AW141" s="394">
        <f t="shared" si="90"/>
        <v>5.8319972103958326E-2</v>
      </c>
      <c r="AX141" s="394">
        <f t="shared" si="95"/>
        <v>0.18568562218258919</v>
      </c>
      <c r="AY141" s="394">
        <f t="shared" si="95"/>
        <v>7.9488836049999984E-2</v>
      </c>
      <c r="AZ141" s="394">
        <f t="shared" si="95"/>
        <v>8.8901987687499961E-2</v>
      </c>
      <c r="BA141" s="394">
        <f t="shared" si="95"/>
        <v>0.16673603062416661</v>
      </c>
      <c r="BB141" s="394">
        <f t="shared" si="95"/>
        <v>0.4133969825995164</v>
      </c>
      <c r="BC141" s="394">
        <f t="shared" si="95"/>
        <v>0.15950637170357138</v>
      </c>
      <c r="BD141" s="394">
        <f t="shared" si="95"/>
        <v>0.67945293056625888</v>
      </c>
      <c r="BE141" s="394">
        <f t="shared" si="95"/>
        <v>2.6580085232812495E-2</v>
      </c>
      <c r="BF141" s="394">
        <f t="shared" si="95"/>
        <v>0</v>
      </c>
      <c r="BG141" s="394">
        <f t="shared" si="95"/>
        <v>7.3491897235576878E-2</v>
      </c>
      <c r="BH141" s="394">
        <f t="shared" si="95"/>
        <v>0.10915266707744788</v>
      </c>
      <c r="BI141" s="394">
        <f t="shared" si="95"/>
        <v>0</v>
      </c>
      <c r="BJ141" s="394">
        <f t="shared" si="95"/>
        <v>0</v>
      </c>
      <c r="BK141" s="394">
        <f t="shared" si="95"/>
        <v>5.3837327385416654E-2</v>
      </c>
      <c r="BL141" s="394">
        <f t="shared" si="95"/>
        <v>4.8978510600239986E-2</v>
      </c>
      <c r="BM141" s="394">
        <f t="shared" si="88"/>
        <v>0.16965360624999995</v>
      </c>
      <c r="BN141" s="394">
        <f t="shared" si="91"/>
        <v>0.36204429374999997</v>
      </c>
      <c r="BO141" s="394">
        <f t="shared" si="91"/>
        <v>0.12178330518749995</v>
      </c>
      <c r="BP141" s="394">
        <f t="shared" si="91"/>
        <v>0.14437354278776038</v>
      </c>
      <c r="BQ141" s="394">
        <f t="shared" si="91"/>
        <v>0.16201754635416662</v>
      </c>
      <c r="BR141" s="394">
        <f t="shared" si="91"/>
        <v>0.1375736746687187</v>
      </c>
      <c r="BS141" s="394">
        <f t="shared" si="91"/>
        <v>1.2937499999999999E-2</v>
      </c>
      <c r="BT141" s="394">
        <f t="shared" si="91"/>
        <v>7.0977999999999996E-3</v>
      </c>
      <c r="BU141" s="394">
        <f t="shared" si="94"/>
        <v>3.7260000000000001E-3</v>
      </c>
      <c r="BV141" s="394">
        <f t="shared" si="94"/>
        <v>0.11546257969645436</v>
      </c>
      <c r="BW141" s="394">
        <f t="shared" si="94"/>
        <v>5.0904063216335407E-2</v>
      </c>
      <c r="BX141" s="394">
        <f t="shared" si="94"/>
        <v>1.7861232808330268E-2</v>
      </c>
      <c r="BY141" s="394">
        <f t="shared" si="94"/>
        <v>6.6853413834725844E-2</v>
      </c>
      <c r="BZ141" s="394">
        <f t="shared" si="94"/>
        <v>1.9626493576421676E-2</v>
      </c>
      <c r="CA141" s="395">
        <f t="shared" si="65"/>
        <v>6.4548791014596505</v>
      </c>
      <c r="CB141" s="396">
        <f t="shared" si="80"/>
        <v>0.30417499999999992</v>
      </c>
      <c r="CC141" s="396">
        <f t="shared" si="66"/>
        <v>0.64548791014596507</v>
      </c>
      <c r="CD141" s="396">
        <f t="shared" si="67"/>
        <v>0.22083333333333335</v>
      </c>
      <c r="CE141" s="397">
        <f t="shared" si="68"/>
        <v>5.5885578579803523</v>
      </c>
      <c r="CF141" s="396">
        <f>'Other Income'!$B$30/12</f>
        <v>1.7802704830705895</v>
      </c>
      <c r="CG141" s="398">
        <f t="shared" si="69"/>
        <v>7.6730033410509417</v>
      </c>
      <c r="CH141" s="395">
        <f t="shared" si="70"/>
        <v>6.1841713183273832</v>
      </c>
      <c r="CI141" s="396">
        <f t="shared" si="71"/>
        <v>0.30417499999999992</v>
      </c>
      <c r="CJ141" s="396">
        <f t="shared" si="72"/>
        <v>0.61841713183273839</v>
      </c>
      <c r="CK141" s="396">
        <f t="shared" si="73"/>
        <v>0.22083333333333335</v>
      </c>
      <c r="CL141" s="397">
        <f t="shared" si="74"/>
        <v>5.3449208531613115</v>
      </c>
      <c r="CM141" s="399">
        <f t="shared" si="75"/>
        <v>7.4293663362319009</v>
      </c>
    </row>
    <row r="142" spans="2:91" s="159" customFormat="1" x14ac:dyDescent="0.25">
      <c r="B142" s="257">
        <f t="shared" si="76"/>
        <v>122</v>
      </c>
      <c r="C142" s="255">
        <f t="shared" si="77"/>
        <v>49003</v>
      </c>
      <c r="D142" s="214">
        <f t="shared" si="78"/>
        <v>0.58816757902186922</v>
      </c>
      <c r="E142" s="214">
        <f t="shared" si="78"/>
        <v>0.25079438453314573</v>
      </c>
      <c r="F142" s="214">
        <f t="shared" si="78"/>
        <v>0.21294640815499996</v>
      </c>
      <c r="G142" s="214">
        <f t="shared" si="78"/>
        <v>1.3176900000000005E-2</v>
      </c>
      <c r="H142" s="394">
        <f t="shared" si="64"/>
        <v>2.8812691710937487E-2</v>
      </c>
      <c r="I142" s="394">
        <f t="shared" si="64"/>
        <v>4.9338591809374985E-2</v>
      </c>
      <c r="J142" s="394">
        <f t="shared" si="64"/>
        <v>6.6625731562499985E-2</v>
      </c>
      <c r="K142" s="394">
        <f t="shared" si="64"/>
        <v>6.8967879062499987E-2</v>
      </c>
      <c r="L142" s="394">
        <f t="shared" si="82"/>
        <v>3.7783344767187484E-2</v>
      </c>
      <c r="M142" s="394">
        <f t="shared" si="82"/>
        <v>4.4490346484374985E-2</v>
      </c>
      <c r="N142" s="394">
        <f t="shared" si="82"/>
        <v>3.7712950282660758E-2</v>
      </c>
      <c r="O142" s="394">
        <f t="shared" si="82"/>
        <v>3.4999135937499995E-2</v>
      </c>
      <c r="P142" s="394">
        <f t="shared" si="89"/>
        <v>2.6118493333333329E-2</v>
      </c>
      <c r="Q142" s="394">
        <f t="shared" si="89"/>
        <v>0</v>
      </c>
      <c r="R142" s="394">
        <f t="shared" si="89"/>
        <v>7.0998226909166642E-2</v>
      </c>
      <c r="S142" s="394">
        <f t="shared" si="89"/>
        <v>0.10049789912499998</v>
      </c>
      <c r="T142" s="394">
        <f t="shared" si="89"/>
        <v>0</v>
      </c>
      <c r="U142" s="394">
        <f t="shared" si="89"/>
        <v>0</v>
      </c>
      <c r="V142" s="394">
        <f t="shared" si="89"/>
        <v>2.5383327706249993E-2</v>
      </c>
      <c r="W142" s="394">
        <f t="shared" si="92"/>
        <v>2.4672648166666662E-2</v>
      </c>
      <c r="X142" s="394">
        <f t="shared" si="92"/>
        <v>2.717511173411458E-2</v>
      </c>
      <c r="Y142" s="394">
        <f t="shared" si="92"/>
        <v>1.9052508083333333E-2</v>
      </c>
      <c r="Z142" s="394">
        <f t="shared" si="92"/>
        <v>3.962519409895833E-2</v>
      </c>
      <c r="AA142" s="394">
        <f t="shared" si="92"/>
        <v>3.4219687499999991E-2</v>
      </c>
      <c r="AB142" s="394">
        <f t="shared" si="92"/>
        <v>3.2809836374999991E-2</v>
      </c>
      <c r="AC142" s="394">
        <f t="shared" si="92"/>
        <v>2.2748449790624993E-2</v>
      </c>
      <c r="AD142" s="394">
        <f t="shared" si="92"/>
        <v>1.2649687703124999E-2</v>
      </c>
      <c r="AE142" s="394">
        <f t="shared" si="92"/>
        <v>0</v>
      </c>
      <c r="AF142" s="394">
        <f t="shared" si="92"/>
        <v>0.20255663587590156</v>
      </c>
      <c r="AG142" s="394">
        <f t="shared" si="93"/>
        <v>0.27321149674974998</v>
      </c>
      <c r="AH142" s="394">
        <f t="shared" si="93"/>
        <v>0</v>
      </c>
      <c r="AI142" s="394">
        <f t="shared" si="93"/>
        <v>7.3829999999999998E-3</v>
      </c>
      <c r="AJ142" s="394">
        <f t="shared" si="93"/>
        <v>2.35934E-2</v>
      </c>
      <c r="AK142" s="394">
        <f t="shared" si="93"/>
        <v>0</v>
      </c>
      <c r="AL142" s="394">
        <f t="shared" si="93"/>
        <v>2.8631669564062486E-2</v>
      </c>
      <c r="AM142" s="394">
        <f t="shared" si="93"/>
        <v>3.0301533281249987E-2</v>
      </c>
      <c r="AN142" s="394">
        <f t="shared" si="93"/>
        <v>5.4534775312499992E-2</v>
      </c>
      <c r="AO142" s="394">
        <f t="shared" si="93"/>
        <v>4.5560324377895825E-2</v>
      </c>
      <c r="AP142" s="394">
        <f t="shared" si="93"/>
        <v>0.18369725193437494</v>
      </c>
      <c r="AQ142" s="394">
        <f t="shared" si="93"/>
        <v>0</v>
      </c>
      <c r="AR142" s="394">
        <f t="shared" si="90"/>
        <v>4.690887232687499E-2</v>
      </c>
      <c r="AS142" s="394">
        <f t="shared" si="90"/>
        <v>2.3337826874999995E-2</v>
      </c>
      <c r="AT142" s="394">
        <f t="shared" si="90"/>
        <v>2.4178189524739581E-2</v>
      </c>
      <c r="AU142" s="394">
        <f t="shared" si="90"/>
        <v>4.8721775605208323E-2</v>
      </c>
      <c r="AV142" s="394">
        <f t="shared" si="90"/>
        <v>5.9536172749999991E-2</v>
      </c>
      <c r="AW142" s="394">
        <f t="shared" si="90"/>
        <v>5.8319972103958326E-2</v>
      </c>
      <c r="AX142" s="394">
        <f t="shared" si="95"/>
        <v>0.18568562218258919</v>
      </c>
      <c r="AY142" s="394">
        <f t="shared" si="95"/>
        <v>7.9488836049999984E-2</v>
      </c>
      <c r="AZ142" s="394">
        <f t="shared" si="95"/>
        <v>8.8901987687499961E-2</v>
      </c>
      <c r="BA142" s="394">
        <f t="shared" si="95"/>
        <v>0.16673603062416661</v>
      </c>
      <c r="BB142" s="394">
        <f t="shared" si="95"/>
        <v>0.4133969825995164</v>
      </c>
      <c r="BC142" s="394">
        <f t="shared" si="95"/>
        <v>0.15950637170357138</v>
      </c>
      <c r="BD142" s="394">
        <f t="shared" si="95"/>
        <v>0.67945293056625888</v>
      </c>
      <c r="BE142" s="394">
        <f t="shared" si="95"/>
        <v>2.6580085232812495E-2</v>
      </c>
      <c r="BF142" s="394">
        <f t="shared" si="95"/>
        <v>0</v>
      </c>
      <c r="BG142" s="394">
        <f t="shared" si="95"/>
        <v>7.3491897235576878E-2</v>
      </c>
      <c r="BH142" s="394">
        <f t="shared" si="95"/>
        <v>0.10915266707744788</v>
      </c>
      <c r="BI142" s="394">
        <f t="shared" si="95"/>
        <v>0</v>
      </c>
      <c r="BJ142" s="394">
        <f t="shared" si="95"/>
        <v>0</v>
      </c>
      <c r="BK142" s="394">
        <f t="shared" si="95"/>
        <v>5.3837327385416654E-2</v>
      </c>
      <c r="BL142" s="394">
        <f t="shared" si="95"/>
        <v>4.8978510600239986E-2</v>
      </c>
      <c r="BM142" s="394">
        <f t="shared" si="88"/>
        <v>0.16965360624999995</v>
      </c>
      <c r="BN142" s="394">
        <f t="shared" si="91"/>
        <v>0.36204429374999997</v>
      </c>
      <c r="BO142" s="394">
        <f t="shared" si="91"/>
        <v>0.12178330518749995</v>
      </c>
      <c r="BP142" s="394">
        <f t="shared" si="91"/>
        <v>0.14437354278776038</v>
      </c>
      <c r="BQ142" s="394">
        <f t="shared" si="91"/>
        <v>0.18632017830729161</v>
      </c>
      <c r="BR142" s="394">
        <f t="shared" si="91"/>
        <v>0.1375736746687187</v>
      </c>
      <c r="BS142" s="394">
        <f t="shared" si="91"/>
        <v>1.2937499999999999E-2</v>
      </c>
      <c r="BT142" s="394">
        <f t="shared" si="91"/>
        <v>7.0977999999999996E-3</v>
      </c>
      <c r="BU142" s="394">
        <f t="shared" si="94"/>
        <v>3.7260000000000001E-3</v>
      </c>
      <c r="BV142" s="394">
        <f t="shared" si="94"/>
        <v>0.11546257969645436</v>
      </c>
      <c r="BW142" s="394">
        <f t="shared" si="94"/>
        <v>5.0904063216335407E-2</v>
      </c>
      <c r="BX142" s="394">
        <f t="shared" si="94"/>
        <v>1.7861232808330268E-2</v>
      </c>
      <c r="BY142" s="394">
        <f t="shared" si="94"/>
        <v>6.6853413834725844E-2</v>
      </c>
      <c r="BZ142" s="394">
        <f t="shared" si="94"/>
        <v>1.9626493576421676E-2</v>
      </c>
      <c r="CA142" s="395">
        <f t="shared" si="65"/>
        <v>6.4816668431627757</v>
      </c>
      <c r="CB142" s="396">
        <f t="shared" si="80"/>
        <v>0.30417499999999992</v>
      </c>
      <c r="CC142" s="396">
        <f t="shared" si="66"/>
        <v>0.64816668431627766</v>
      </c>
      <c r="CD142" s="396">
        <f t="shared" si="67"/>
        <v>0.22083333333333335</v>
      </c>
      <c r="CE142" s="397">
        <f t="shared" si="68"/>
        <v>5.6126668255131644</v>
      </c>
      <c r="CF142" s="396">
        <f>'Other Income'!$B$30/12</f>
        <v>1.7802704830705895</v>
      </c>
      <c r="CG142" s="398">
        <f t="shared" si="69"/>
        <v>7.6971123085837538</v>
      </c>
      <c r="CH142" s="395">
        <f t="shared" si="70"/>
        <v>6.2109590600305085</v>
      </c>
      <c r="CI142" s="396">
        <f t="shared" si="71"/>
        <v>0.30417499999999992</v>
      </c>
      <c r="CJ142" s="396">
        <f t="shared" si="72"/>
        <v>0.62109590600305087</v>
      </c>
      <c r="CK142" s="396">
        <f t="shared" si="73"/>
        <v>0.22083333333333335</v>
      </c>
      <c r="CL142" s="397">
        <f t="shared" si="74"/>
        <v>5.3690298206941245</v>
      </c>
      <c r="CM142" s="399">
        <f t="shared" si="75"/>
        <v>7.4534753037647139</v>
      </c>
    </row>
    <row r="143" spans="2:91" s="159" customFormat="1" x14ac:dyDescent="0.25">
      <c r="B143" s="257">
        <f t="shared" si="76"/>
        <v>123</v>
      </c>
      <c r="C143" s="255">
        <f t="shared" si="77"/>
        <v>49034</v>
      </c>
      <c r="D143" s="214">
        <f t="shared" si="78"/>
        <v>0.58816757902186922</v>
      </c>
      <c r="E143" s="214">
        <f t="shared" si="78"/>
        <v>0.25079438453314573</v>
      </c>
      <c r="F143" s="214">
        <f t="shared" si="78"/>
        <v>0.24488836937824993</v>
      </c>
      <c r="G143" s="214">
        <f t="shared" si="78"/>
        <v>1.3176900000000005E-2</v>
      </c>
      <c r="H143" s="394">
        <f t="shared" si="64"/>
        <v>2.8812691710937487E-2</v>
      </c>
      <c r="I143" s="394">
        <f t="shared" si="64"/>
        <v>4.9338591809374985E-2</v>
      </c>
      <c r="J143" s="394">
        <f t="shared" si="64"/>
        <v>6.6625731562499985E-2</v>
      </c>
      <c r="K143" s="394">
        <f t="shared" si="64"/>
        <v>6.8967879062499987E-2</v>
      </c>
      <c r="L143" s="394">
        <f t="shared" si="82"/>
        <v>3.7783344767187484E-2</v>
      </c>
      <c r="M143" s="394">
        <f t="shared" si="82"/>
        <v>4.4490346484374985E-2</v>
      </c>
      <c r="N143" s="394">
        <f t="shared" si="82"/>
        <v>3.7712950282660758E-2</v>
      </c>
      <c r="O143" s="394">
        <f t="shared" si="82"/>
        <v>3.4999135937499995E-2</v>
      </c>
      <c r="P143" s="394">
        <f t="shared" si="89"/>
        <v>2.6118493333333329E-2</v>
      </c>
      <c r="Q143" s="394">
        <f t="shared" si="89"/>
        <v>0</v>
      </c>
      <c r="R143" s="394">
        <f t="shared" si="89"/>
        <v>7.0998226909166642E-2</v>
      </c>
      <c r="S143" s="394">
        <f t="shared" si="89"/>
        <v>0.10049789912499998</v>
      </c>
      <c r="T143" s="394">
        <f t="shared" si="89"/>
        <v>0</v>
      </c>
      <c r="U143" s="394">
        <f t="shared" si="89"/>
        <v>0</v>
      </c>
      <c r="V143" s="394">
        <f t="shared" si="89"/>
        <v>2.5383327706249993E-2</v>
      </c>
      <c r="W143" s="394">
        <f t="shared" si="92"/>
        <v>2.4672648166666662E-2</v>
      </c>
      <c r="X143" s="394">
        <f t="shared" si="92"/>
        <v>2.717511173411458E-2</v>
      </c>
      <c r="Y143" s="394">
        <f t="shared" si="92"/>
        <v>1.9052508083333333E-2</v>
      </c>
      <c r="Z143" s="394">
        <f t="shared" si="92"/>
        <v>3.962519409895833E-2</v>
      </c>
      <c r="AA143" s="394">
        <f t="shared" si="92"/>
        <v>3.4219687499999991E-2</v>
      </c>
      <c r="AB143" s="394">
        <f t="shared" si="92"/>
        <v>3.2809836374999991E-2</v>
      </c>
      <c r="AC143" s="394">
        <f t="shared" si="92"/>
        <v>2.2748449790624993E-2</v>
      </c>
      <c r="AD143" s="394">
        <f t="shared" si="92"/>
        <v>1.2649687703124999E-2</v>
      </c>
      <c r="AE143" s="394">
        <f t="shared" si="92"/>
        <v>0</v>
      </c>
      <c r="AF143" s="394">
        <f t="shared" si="92"/>
        <v>0.20255663587590156</v>
      </c>
      <c r="AG143" s="394">
        <f t="shared" si="93"/>
        <v>0.27321149674974998</v>
      </c>
      <c r="AH143" s="394">
        <f t="shared" si="93"/>
        <v>0</v>
      </c>
      <c r="AI143" s="394">
        <f t="shared" si="93"/>
        <v>7.3829999999999998E-3</v>
      </c>
      <c r="AJ143" s="394">
        <f t="shared" si="93"/>
        <v>2.35934E-2</v>
      </c>
      <c r="AK143" s="394">
        <f t="shared" si="93"/>
        <v>0</v>
      </c>
      <c r="AL143" s="394">
        <f t="shared" si="93"/>
        <v>2.8631669564062486E-2</v>
      </c>
      <c r="AM143" s="394">
        <f t="shared" si="93"/>
        <v>3.0301533281249987E-2</v>
      </c>
      <c r="AN143" s="394">
        <f t="shared" si="93"/>
        <v>5.4534775312499992E-2</v>
      </c>
      <c r="AO143" s="394">
        <f t="shared" si="93"/>
        <v>4.5560324377895825E-2</v>
      </c>
      <c r="AP143" s="394">
        <f t="shared" si="93"/>
        <v>0.18369725193437494</v>
      </c>
      <c r="AQ143" s="394">
        <f t="shared" ref="AQ143:BB170" si="96">IF(AND(MONTH($C143)-MONTH(AQ$5)=0,MOD((YEAR(AQ$5)-YEAR($C143)),3)=0),AQ142*(1+AQ$15),AQ142)</f>
        <v>0</v>
      </c>
      <c r="AR143" s="394">
        <f t="shared" si="96"/>
        <v>4.690887232687499E-2</v>
      </c>
      <c r="AS143" s="394">
        <f t="shared" si="96"/>
        <v>2.3337826874999995E-2</v>
      </c>
      <c r="AT143" s="394">
        <f t="shared" si="96"/>
        <v>2.4178189524739581E-2</v>
      </c>
      <c r="AU143" s="394">
        <f t="shared" si="96"/>
        <v>4.8721775605208323E-2</v>
      </c>
      <c r="AV143" s="394">
        <f t="shared" si="96"/>
        <v>5.9536172749999991E-2</v>
      </c>
      <c r="AW143" s="394">
        <f t="shared" si="96"/>
        <v>5.8319972103958326E-2</v>
      </c>
      <c r="AX143" s="394">
        <f t="shared" si="96"/>
        <v>0.18568562218258919</v>
      </c>
      <c r="AY143" s="394">
        <f t="shared" si="96"/>
        <v>7.9488836049999984E-2</v>
      </c>
      <c r="AZ143" s="394">
        <f t="shared" si="96"/>
        <v>8.8901987687499961E-2</v>
      </c>
      <c r="BA143" s="394">
        <f t="shared" si="96"/>
        <v>0.16673603062416661</v>
      </c>
      <c r="BB143" s="394">
        <f t="shared" si="96"/>
        <v>0.4133969825995164</v>
      </c>
      <c r="BC143" s="394">
        <f t="shared" si="95"/>
        <v>0.15950637170357138</v>
      </c>
      <c r="BD143" s="394">
        <f t="shared" si="95"/>
        <v>0.67945293056625888</v>
      </c>
      <c r="BE143" s="394">
        <f t="shared" si="95"/>
        <v>2.6580085232812495E-2</v>
      </c>
      <c r="BF143" s="394">
        <f t="shared" si="95"/>
        <v>0</v>
      </c>
      <c r="BG143" s="394">
        <f t="shared" si="95"/>
        <v>7.3491897235576878E-2</v>
      </c>
      <c r="BH143" s="394">
        <f t="shared" si="95"/>
        <v>0.10915266707744788</v>
      </c>
      <c r="BI143" s="394">
        <f t="shared" si="95"/>
        <v>0</v>
      </c>
      <c r="BJ143" s="394">
        <f t="shared" si="95"/>
        <v>0</v>
      </c>
      <c r="BK143" s="394">
        <f t="shared" si="95"/>
        <v>5.3837327385416654E-2</v>
      </c>
      <c r="BL143" s="394">
        <f t="shared" si="95"/>
        <v>4.8978510600239986E-2</v>
      </c>
      <c r="BM143" s="394">
        <f t="shared" si="88"/>
        <v>0.16965360624999995</v>
      </c>
      <c r="BN143" s="394">
        <f t="shared" si="91"/>
        <v>0.36204429374999997</v>
      </c>
      <c r="BO143" s="394">
        <f t="shared" si="91"/>
        <v>0.12178330518749995</v>
      </c>
      <c r="BP143" s="394">
        <f t="shared" si="91"/>
        <v>0.14437354278776038</v>
      </c>
      <c r="BQ143" s="394">
        <f t="shared" si="91"/>
        <v>0.18632017830729161</v>
      </c>
      <c r="BR143" s="394">
        <f t="shared" si="91"/>
        <v>0.1375736746687187</v>
      </c>
      <c r="BS143" s="394">
        <f t="shared" si="91"/>
        <v>1.2937499999999999E-2</v>
      </c>
      <c r="BT143" s="394">
        <f t="shared" si="91"/>
        <v>7.0977999999999996E-3</v>
      </c>
      <c r="BU143" s="394">
        <f t="shared" si="94"/>
        <v>3.7260000000000001E-3</v>
      </c>
      <c r="BV143" s="394">
        <f t="shared" si="94"/>
        <v>0.11546257969645436</v>
      </c>
      <c r="BW143" s="394">
        <f t="shared" si="94"/>
        <v>5.0904063216335407E-2</v>
      </c>
      <c r="BX143" s="394">
        <f t="shared" si="94"/>
        <v>1.7861232808330268E-2</v>
      </c>
      <c r="BY143" s="394">
        <f t="shared" si="94"/>
        <v>6.6853413834725844E-2</v>
      </c>
      <c r="BZ143" s="394">
        <f t="shared" si="94"/>
        <v>1.9626493576421676E-2</v>
      </c>
      <c r="CA143" s="395">
        <f t="shared" si="65"/>
        <v>6.5136088043860259</v>
      </c>
      <c r="CB143" s="396">
        <f t="shared" si="80"/>
        <v>0.30417499999999992</v>
      </c>
      <c r="CC143" s="396">
        <f t="shared" si="66"/>
        <v>0.65136088043860263</v>
      </c>
      <c r="CD143" s="396">
        <f t="shared" si="67"/>
        <v>0.22083333333333335</v>
      </c>
      <c r="CE143" s="397">
        <f t="shared" si="68"/>
        <v>5.6414145906140902</v>
      </c>
      <c r="CF143" s="396">
        <f>'Other Income'!$B$30/12</f>
        <v>1.7802704830705895</v>
      </c>
      <c r="CG143" s="398">
        <f t="shared" si="69"/>
        <v>7.7258600736846796</v>
      </c>
      <c r="CH143" s="395">
        <f t="shared" si="70"/>
        <v>6.2429010212537586</v>
      </c>
      <c r="CI143" s="396">
        <f t="shared" si="71"/>
        <v>0.30417499999999992</v>
      </c>
      <c r="CJ143" s="396">
        <f t="shared" si="72"/>
        <v>0.62429010212537595</v>
      </c>
      <c r="CK143" s="396">
        <f t="shared" si="73"/>
        <v>0.22083333333333335</v>
      </c>
      <c r="CL143" s="397">
        <f t="shared" si="74"/>
        <v>5.3977775857950494</v>
      </c>
      <c r="CM143" s="399">
        <f t="shared" si="75"/>
        <v>7.4822230688656388</v>
      </c>
    </row>
    <row r="144" spans="2:91" s="159" customFormat="1" x14ac:dyDescent="0.25">
      <c r="B144" s="257">
        <f t="shared" si="76"/>
        <v>124</v>
      </c>
      <c r="C144" s="255">
        <f t="shared" si="77"/>
        <v>49064</v>
      </c>
      <c r="D144" s="214">
        <f t="shared" si="78"/>
        <v>0.58816757902186922</v>
      </c>
      <c r="E144" s="214">
        <f t="shared" si="78"/>
        <v>0.25079438453314573</v>
      </c>
      <c r="F144" s="214">
        <f t="shared" si="78"/>
        <v>0.24488836937824993</v>
      </c>
      <c r="G144" s="214">
        <f t="shared" si="78"/>
        <v>1.3176900000000005E-2</v>
      </c>
      <c r="H144" s="394">
        <f t="shared" si="64"/>
        <v>2.8812691710937487E-2</v>
      </c>
      <c r="I144" s="394">
        <f t="shared" si="64"/>
        <v>4.9338591809374985E-2</v>
      </c>
      <c r="J144" s="394">
        <f t="shared" si="64"/>
        <v>6.6625731562499985E-2</v>
      </c>
      <c r="K144" s="394">
        <f t="shared" si="64"/>
        <v>6.8967879062499987E-2</v>
      </c>
      <c r="L144" s="394">
        <f t="shared" si="82"/>
        <v>3.7783344767187484E-2</v>
      </c>
      <c r="M144" s="394">
        <f t="shared" si="82"/>
        <v>4.4490346484374985E-2</v>
      </c>
      <c r="N144" s="394">
        <f t="shared" si="82"/>
        <v>3.7712950282660758E-2</v>
      </c>
      <c r="O144" s="394">
        <f t="shared" si="82"/>
        <v>3.4999135937499995E-2</v>
      </c>
      <c r="P144" s="394">
        <f t="shared" si="89"/>
        <v>2.6118493333333329E-2</v>
      </c>
      <c r="Q144" s="394">
        <f t="shared" si="89"/>
        <v>0</v>
      </c>
      <c r="R144" s="394">
        <f t="shared" si="89"/>
        <v>7.0998226909166642E-2</v>
      </c>
      <c r="S144" s="394">
        <f t="shared" si="89"/>
        <v>0.10049789912499998</v>
      </c>
      <c r="T144" s="394">
        <f t="shared" si="89"/>
        <v>0</v>
      </c>
      <c r="U144" s="394">
        <f t="shared" si="89"/>
        <v>0</v>
      </c>
      <c r="V144" s="394">
        <f t="shared" si="89"/>
        <v>2.5383327706249993E-2</v>
      </c>
      <c r="W144" s="394">
        <f t="shared" si="92"/>
        <v>2.4672648166666662E-2</v>
      </c>
      <c r="X144" s="394">
        <f t="shared" si="92"/>
        <v>2.717511173411458E-2</v>
      </c>
      <c r="Y144" s="394">
        <f t="shared" si="92"/>
        <v>1.9052508083333333E-2</v>
      </c>
      <c r="Z144" s="394">
        <f t="shared" si="92"/>
        <v>3.962519409895833E-2</v>
      </c>
      <c r="AA144" s="394">
        <f t="shared" si="92"/>
        <v>3.4219687499999991E-2</v>
      </c>
      <c r="AB144" s="394">
        <f t="shared" si="92"/>
        <v>3.2809836374999991E-2</v>
      </c>
      <c r="AC144" s="394">
        <f t="shared" si="92"/>
        <v>2.2748449790624993E-2</v>
      </c>
      <c r="AD144" s="394">
        <f t="shared" si="92"/>
        <v>1.2649687703124999E-2</v>
      </c>
      <c r="AE144" s="394">
        <f t="shared" si="92"/>
        <v>0</v>
      </c>
      <c r="AF144" s="394">
        <f t="shared" si="92"/>
        <v>0.20255663587590156</v>
      </c>
      <c r="AG144" s="394">
        <f t="shared" si="93"/>
        <v>0.27321149674974998</v>
      </c>
      <c r="AH144" s="394">
        <f t="shared" si="93"/>
        <v>0</v>
      </c>
      <c r="AI144" s="394">
        <f t="shared" si="93"/>
        <v>7.3829999999999998E-3</v>
      </c>
      <c r="AJ144" s="394">
        <f t="shared" si="93"/>
        <v>2.35934E-2</v>
      </c>
      <c r="AK144" s="394">
        <f t="shared" si="93"/>
        <v>0</v>
      </c>
      <c r="AL144" s="394">
        <f t="shared" si="93"/>
        <v>2.8631669564062486E-2</v>
      </c>
      <c r="AM144" s="394">
        <f t="shared" si="93"/>
        <v>3.0301533281249987E-2</v>
      </c>
      <c r="AN144" s="394">
        <f t="shared" si="93"/>
        <v>5.4534775312499992E-2</v>
      </c>
      <c r="AO144" s="394">
        <f t="shared" si="93"/>
        <v>4.5560324377895825E-2</v>
      </c>
      <c r="AP144" s="394">
        <f t="shared" si="93"/>
        <v>0.18369725193437494</v>
      </c>
      <c r="AQ144" s="394">
        <f t="shared" si="96"/>
        <v>0</v>
      </c>
      <c r="AR144" s="394">
        <f t="shared" si="96"/>
        <v>4.690887232687499E-2</v>
      </c>
      <c r="AS144" s="394">
        <f t="shared" si="96"/>
        <v>2.6838500906249993E-2</v>
      </c>
      <c r="AT144" s="394">
        <f t="shared" si="96"/>
        <v>2.4178189524739581E-2</v>
      </c>
      <c r="AU144" s="394">
        <f t="shared" si="96"/>
        <v>4.8721775605208323E-2</v>
      </c>
      <c r="AV144" s="394">
        <f t="shared" si="96"/>
        <v>5.9536172749999991E-2</v>
      </c>
      <c r="AW144" s="394">
        <f t="shared" si="96"/>
        <v>5.8319972103958326E-2</v>
      </c>
      <c r="AX144" s="394">
        <f t="shared" si="96"/>
        <v>0.18568562218258919</v>
      </c>
      <c r="AY144" s="394">
        <f t="shared" si="96"/>
        <v>7.9488836049999984E-2</v>
      </c>
      <c r="AZ144" s="394">
        <f t="shared" si="96"/>
        <v>8.8901987687499961E-2</v>
      </c>
      <c r="BA144" s="394">
        <f t="shared" si="96"/>
        <v>0.16673603062416661</v>
      </c>
      <c r="BB144" s="394">
        <f t="shared" si="96"/>
        <v>0.4133969825995164</v>
      </c>
      <c r="BC144" s="394">
        <f t="shared" si="95"/>
        <v>0.15950637170357138</v>
      </c>
      <c r="BD144" s="394">
        <f t="shared" si="95"/>
        <v>0.76098728223420997</v>
      </c>
      <c r="BE144" s="394">
        <f t="shared" si="95"/>
        <v>2.6580085232812495E-2</v>
      </c>
      <c r="BF144" s="394">
        <f t="shared" si="95"/>
        <v>0</v>
      </c>
      <c r="BG144" s="394">
        <f t="shared" si="95"/>
        <v>7.3491897235576878E-2</v>
      </c>
      <c r="BH144" s="394">
        <f t="shared" si="95"/>
        <v>0.10915266707744788</v>
      </c>
      <c r="BI144" s="394">
        <f t="shared" si="95"/>
        <v>0</v>
      </c>
      <c r="BJ144" s="394">
        <f t="shared" si="95"/>
        <v>0</v>
      </c>
      <c r="BK144" s="394">
        <f t="shared" si="95"/>
        <v>5.3837327385416654E-2</v>
      </c>
      <c r="BL144" s="394">
        <f t="shared" si="95"/>
        <v>4.8978510600239986E-2</v>
      </c>
      <c r="BM144" s="394">
        <f t="shared" si="88"/>
        <v>0.19510164718749992</v>
      </c>
      <c r="BN144" s="394">
        <f t="shared" si="91"/>
        <v>0.36204429374999997</v>
      </c>
      <c r="BO144" s="394">
        <f t="shared" si="91"/>
        <v>0.12178330518749995</v>
      </c>
      <c r="BP144" s="394">
        <f t="shared" si="91"/>
        <v>0.14437354278776038</v>
      </c>
      <c r="BQ144" s="394">
        <f t="shared" si="91"/>
        <v>0.18632017830729161</v>
      </c>
      <c r="BR144" s="394">
        <f t="shared" si="91"/>
        <v>0.1375736746687187</v>
      </c>
      <c r="BS144" s="394">
        <f t="shared" si="91"/>
        <v>1.2937499999999999E-2</v>
      </c>
      <c r="BT144" s="394">
        <f t="shared" si="91"/>
        <v>7.0977999999999996E-3</v>
      </c>
      <c r="BU144" s="394">
        <f t="shared" si="94"/>
        <v>3.7260000000000001E-3</v>
      </c>
      <c r="BV144" s="394">
        <f t="shared" si="94"/>
        <v>0.11546257969645436</v>
      </c>
      <c r="BW144" s="394">
        <f t="shared" si="94"/>
        <v>5.0904063216335407E-2</v>
      </c>
      <c r="BX144" s="394">
        <f t="shared" si="94"/>
        <v>1.7861232808330268E-2</v>
      </c>
      <c r="BY144" s="394">
        <f t="shared" si="94"/>
        <v>6.6853413834725844E-2</v>
      </c>
      <c r="BZ144" s="394">
        <f t="shared" si="94"/>
        <v>1.9626493576421676E-2</v>
      </c>
      <c r="CA144" s="395">
        <f t="shared" si="65"/>
        <v>6.6240918710227268</v>
      </c>
      <c r="CB144" s="396">
        <f t="shared" si="80"/>
        <v>0.30417499999999992</v>
      </c>
      <c r="CC144" s="396">
        <f t="shared" si="66"/>
        <v>0.6624091871022727</v>
      </c>
      <c r="CD144" s="396">
        <f t="shared" si="67"/>
        <v>0.22083333333333335</v>
      </c>
      <c r="CE144" s="397">
        <f t="shared" si="68"/>
        <v>5.740849350587121</v>
      </c>
      <c r="CF144" s="396">
        <f>'Other Income'!$B$30/12</f>
        <v>1.7802704830705895</v>
      </c>
      <c r="CG144" s="398">
        <f t="shared" si="69"/>
        <v>7.8252948336577104</v>
      </c>
      <c r="CH144" s="395">
        <f t="shared" si="70"/>
        <v>6.3533840878904595</v>
      </c>
      <c r="CI144" s="396">
        <f t="shared" si="71"/>
        <v>0.30417499999999992</v>
      </c>
      <c r="CJ144" s="396">
        <f t="shared" si="72"/>
        <v>0.63533840878904602</v>
      </c>
      <c r="CK144" s="396">
        <f t="shared" si="73"/>
        <v>0.22083333333333335</v>
      </c>
      <c r="CL144" s="397">
        <f t="shared" si="74"/>
        <v>5.4972123457680802</v>
      </c>
      <c r="CM144" s="399">
        <f t="shared" si="75"/>
        <v>7.5816578288386696</v>
      </c>
    </row>
    <row r="145" spans="2:91" s="159" customFormat="1" x14ac:dyDescent="0.25">
      <c r="B145" s="257">
        <f t="shared" si="76"/>
        <v>125</v>
      </c>
      <c r="C145" s="255">
        <f t="shared" si="77"/>
        <v>49095</v>
      </c>
      <c r="D145" s="214">
        <f t="shared" si="78"/>
        <v>0.58816757902186922</v>
      </c>
      <c r="E145" s="214">
        <f t="shared" si="78"/>
        <v>0.25079438453314573</v>
      </c>
      <c r="F145" s="214">
        <f t="shared" si="78"/>
        <v>0.24488836937824993</v>
      </c>
      <c r="G145" s="214">
        <f t="shared" si="78"/>
        <v>1.3176900000000005E-2</v>
      </c>
      <c r="H145" s="394">
        <f t="shared" si="64"/>
        <v>3.3134595467578111E-2</v>
      </c>
      <c r="I145" s="394">
        <f t="shared" si="64"/>
        <v>4.9338591809374985E-2</v>
      </c>
      <c r="J145" s="394">
        <f t="shared" si="64"/>
        <v>6.6625731562499985E-2</v>
      </c>
      <c r="K145" s="394">
        <f t="shared" si="64"/>
        <v>6.8967879062499987E-2</v>
      </c>
      <c r="L145" s="394">
        <f t="shared" si="82"/>
        <v>3.7783344767187484E-2</v>
      </c>
      <c r="M145" s="394">
        <f t="shared" si="82"/>
        <v>4.4490346484374985E-2</v>
      </c>
      <c r="N145" s="394">
        <f t="shared" si="82"/>
        <v>3.7712950282660758E-2</v>
      </c>
      <c r="O145" s="394">
        <f t="shared" si="82"/>
        <v>3.4999135937499995E-2</v>
      </c>
      <c r="P145" s="394">
        <f t="shared" si="89"/>
        <v>2.6118493333333329E-2</v>
      </c>
      <c r="Q145" s="394">
        <f t="shared" si="89"/>
        <v>0</v>
      </c>
      <c r="R145" s="394">
        <f t="shared" si="89"/>
        <v>7.0998226909166642E-2</v>
      </c>
      <c r="S145" s="394">
        <f t="shared" si="89"/>
        <v>0.10049789912499998</v>
      </c>
      <c r="T145" s="394">
        <f t="shared" si="89"/>
        <v>0</v>
      </c>
      <c r="U145" s="394">
        <f t="shared" si="89"/>
        <v>0</v>
      </c>
      <c r="V145" s="394">
        <f t="shared" si="89"/>
        <v>2.5383327706249993E-2</v>
      </c>
      <c r="W145" s="394">
        <f t="shared" si="92"/>
        <v>2.4672648166666662E-2</v>
      </c>
      <c r="X145" s="394">
        <f t="shared" si="92"/>
        <v>2.717511173411458E-2</v>
      </c>
      <c r="Y145" s="394">
        <f t="shared" si="92"/>
        <v>1.9052508083333333E-2</v>
      </c>
      <c r="Z145" s="394">
        <f t="shared" si="92"/>
        <v>3.962519409895833E-2</v>
      </c>
      <c r="AA145" s="394">
        <f t="shared" si="92"/>
        <v>3.4219687499999991E-2</v>
      </c>
      <c r="AB145" s="394">
        <f t="shared" si="92"/>
        <v>3.2809836374999991E-2</v>
      </c>
      <c r="AC145" s="394">
        <f t="shared" si="92"/>
        <v>2.2748449790624993E-2</v>
      </c>
      <c r="AD145" s="394">
        <f t="shared" si="92"/>
        <v>1.2649687703124999E-2</v>
      </c>
      <c r="AE145" s="394">
        <f t="shared" si="92"/>
        <v>0</v>
      </c>
      <c r="AF145" s="394">
        <f t="shared" si="92"/>
        <v>0.20255663587590156</v>
      </c>
      <c r="AG145" s="394">
        <f t="shared" si="93"/>
        <v>0.31419322126221244</v>
      </c>
      <c r="AH145" s="394">
        <f t="shared" si="93"/>
        <v>0</v>
      </c>
      <c r="AI145" s="394">
        <f t="shared" si="93"/>
        <v>7.3829999999999998E-3</v>
      </c>
      <c r="AJ145" s="394">
        <f t="shared" si="93"/>
        <v>2.35934E-2</v>
      </c>
      <c r="AK145" s="394">
        <f t="shared" si="93"/>
        <v>0</v>
      </c>
      <c r="AL145" s="394">
        <f t="shared" si="93"/>
        <v>2.8631669564062486E-2</v>
      </c>
      <c r="AM145" s="394">
        <f t="shared" si="93"/>
        <v>3.0301533281249987E-2</v>
      </c>
      <c r="AN145" s="394">
        <f t="shared" si="93"/>
        <v>5.4534775312499992E-2</v>
      </c>
      <c r="AO145" s="394">
        <f t="shared" si="93"/>
        <v>4.5560324377895825E-2</v>
      </c>
      <c r="AP145" s="394">
        <f t="shared" si="93"/>
        <v>0.18369725193437494</v>
      </c>
      <c r="AQ145" s="394">
        <f t="shared" si="96"/>
        <v>0</v>
      </c>
      <c r="AR145" s="394">
        <f t="shared" si="96"/>
        <v>5.3945203175906231E-2</v>
      </c>
      <c r="AS145" s="394">
        <f t="shared" si="96"/>
        <v>2.6838500906249993E-2</v>
      </c>
      <c r="AT145" s="394">
        <f t="shared" si="96"/>
        <v>2.4178189524739581E-2</v>
      </c>
      <c r="AU145" s="394">
        <f t="shared" si="96"/>
        <v>4.8721775605208323E-2</v>
      </c>
      <c r="AV145" s="394">
        <f t="shared" si="96"/>
        <v>5.9536172749999991E-2</v>
      </c>
      <c r="AW145" s="394">
        <f t="shared" si="96"/>
        <v>5.8319972103958326E-2</v>
      </c>
      <c r="AX145" s="394">
        <f t="shared" si="96"/>
        <v>0.18568562218258919</v>
      </c>
      <c r="AY145" s="394">
        <f t="shared" si="96"/>
        <v>7.9488836049999984E-2</v>
      </c>
      <c r="AZ145" s="394">
        <f t="shared" si="96"/>
        <v>8.8901987687499961E-2</v>
      </c>
      <c r="BA145" s="394">
        <f t="shared" si="96"/>
        <v>0.16673603062416661</v>
      </c>
      <c r="BB145" s="394">
        <f t="shared" si="96"/>
        <v>0.4133969825995164</v>
      </c>
      <c r="BC145" s="394">
        <f t="shared" si="95"/>
        <v>0.18343232745910706</v>
      </c>
      <c r="BD145" s="394">
        <f t="shared" si="95"/>
        <v>0.76098728223420997</v>
      </c>
      <c r="BE145" s="394">
        <f t="shared" si="95"/>
        <v>2.6580085232812495E-2</v>
      </c>
      <c r="BF145" s="394">
        <f t="shared" si="95"/>
        <v>0</v>
      </c>
      <c r="BG145" s="394">
        <f t="shared" si="95"/>
        <v>7.3491897235576878E-2</v>
      </c>
      <c r="BH145" s="394">
        <f t="shared" si="95"/>
        <v>0.10915266707744788</v>
      </c>
      <c r="BI145" s="394">
        <f t="shared" si="95"/>
        <v>0</v>
      </c>
      <c r="BJ145" s="394">
        <f t="shared" si="95"/>
        <v>0</v>
      </c>
      <c r="BK145" s="394">
        <f t="shared" si="95"/>
        <v>5.3837327385416654E-2</v>
      </c>
      <c r="BL145" s="394">
        <f t="shared" si="95"/>
        <v>4.8978510600239986E-2</v>
      </c>
      <c r="BM145" s="394">
        <f t="shared" si="88"/>
        <v>0.19510164718749992</v>
      </c>
      <c r="BN145" s="394">
        <f t="shared" si="91"/>
        <v>0.36204429374999997</v>
      </c>
      <c r="BO145" s="394">
        <f t="shared" si="91"/>
        <v>0.12178330518749995</v>
      </c>
      <c r="BP145" s="394">
        <f t="shared" si="91"/>
        <v>0.14437354278776038</v>
      </c>
      <c r="BQ145" s="394">
        <f t="shared" si="91"/>
        <v>0.18632017830729161</v>
      </c>
      <c r="BR145" s="394">
        <f t="shared" si="91"/>
        <v>0.1375736746687187</v>
      </c>
      <c r="BS145" s="394">
        <f t="shared" si="91"/>
        <v>1.2937499999999999E-2</v>
      </c>
      <c r="BT145" s="394">
        <f t="shared" si="91"/>
        <v>7.0977999999999996E-3</v>
      </c>
      <c r="BU145" s="394">
        <f t="shared" si="94"/>
        <v>3.7260000000000001E-3</v>
      </c>
      <c r="BV145" s="394">
        <f t="shared" si="94"/>
        <v>0.11546257969645436</v>
      </c>
      <c r="BW145" s="394">
        <f t="shared" si="94"/>
        <v>5.0904063216335407E-2</v>
      </c>
      <c r="BX145" s="394">
        <f t="shared" si="94"/>
        <v>1.7861232808330268E-2</v>
      </c>
      <c r="BY145" s="394">
        <f t="shared" si="94"/>
        <v>6.6853413834725844E-2</v>
      </c>
      <c r="BZ145" s="394">
        <f t="shared" si="94"/>
        <v>1.9626493576421676E-2</v>
      </c>
      <c r="CA145" s="395">
        <f t="shared" si="65"/>
        <v>6.7003577858963963</v>
      </c>
      <c r="CB145" s="396">
        <f t="shared" si="80"/>
        <v>0.30417499999999992</v>
      </c>
      <c r="CC145" s="396">
        <f t="shared" si="66"/>
        <v>0.6700357785896397</v>
      </c>
      <c r="CD145" s="396">
        <f t="shared" si="67"/>
        <v>0.22083333333333335</v>
      </c>
      <c r="CE145" s="397">
        <f t="shared" si="68"/>
        <v>5.8094886739734237</v>
      </c>
      <c r="CF145" s="396">
        <f>'Other Income'!$B$30/12</f>
        <v>1.7802704830705895</v>
      </c>
      <c r="CG145" s="398">
        <f t="shared" si="69"/>
        <v>7.8939341570440131</v>
      </c>
      <c r="CH145" s="395">
        <f t="shared" si="70"/>
        <v>6.429650002764129</v>
      </c>
      <c r="CI145" s="396">
        <f t="shared" si="71"/>
        <v>0.30417499999999992</v>
      </c>
      <c r="CJ145" s="396">
        <f t="shared" si="72"/>
        <v>0.6429650002764129</v>
      </c>
      <c r="CK145" s="396">
        <f t="shared" si="73"/>
        <v>0.22083333333333335</v>
      </c>
      <c r="CL145" s="397">
        <f t="shared" si="74"/>
        <v>5.5658516691543829</v>
      </c>
      <c r="CM145" s="399">
        <f t="shared" si="75"/>
        <v>7.6502971522249723</v>
      </c>
    </row>
    <row r="146" spans="2:91" s="159" customFormat="1" x14ac:dyDescent="0.25">
      <c r="B146" s="257">
        <f t="shared" si="76"/>
        <v>126</v>
      </c>
      <c r="C146" s="255">
        <f t="shared" si="77"/>
        <v>49125</v>
      </c>
      <c r="D146" s="214">
        <f t="shared" si="78"/>
        <v>0.58816757902186922</v>
      </c>
      <c r="E146" s="214">
        <f t="shared" si="78"/>
        <v>0.25079438453314573</v>
      </c>
      <c r="F146" s="214">
        <f t="shared" si="78"/>
        <v>0.24488836937824993</v>
      </c>
      <c r="G146" s="214">
        <f t="shared" si="78"/>
        <v>1.3176900000000005E-2</v>
      </c>
      <c r="H146" s="394">
        <f t="shared" si="64"/>
        <v>3.3134595467578111E-2</v>
      </c>
      <c r="I146" s="394">
        <f t="shared" si="64"/>
        <v>4.9338591809374985E-2</v>
      </c>
      <c r="J146" s="394">
        <f t="shared" si="64"/>
        <v>6.6625731562499985E-2</v>
      </c>
      <c r="K146" s="394">
        <f t="shared" si="64"/>
        <v>6.8967879062499987E-2</v>
      </c>
      <c r="L146" s="394">
        <f t="shared" si="82"/>
        <v>3.7783344767187484E-2</v>
      </c>
      <c r="M146" s="394">
        <f t="shared" si="82"/>
        <v>4.4490346484374985E-2</v>
      </c>
      <c r="N146" s="394">
        <f t="shared" si="82"/>
        <v>3.7712950282660758E-2</v>
      </c>
      <c r="O146" s="394">
        <f t="shared" si="82"/>
        <v>3.4999135937499995E-2</v>
      </c>
      <c r="P146" s="394">
        <f t="shared" si="89"/>
        <v>2.6118493333333329E-2</v>
      </c>
      <c r="Q146" s="394">
        <f t="shared" si="89"/>
        <v>0</v>
      </c>
      <c r="R146" s="394">
        <f t="shared" si="89"/>
        <v>7.0998226909166642E-2</v>
      </c>
      <c r="S146" s="394">
        <f t="shared" si="89"/>
        <v>0.10049789912499998</v>
      </c>
      <c r="T146" s="394">
        <f t="shared" si="89"/>
        <v>0</v>
      </c>
      <c r="U146" s="394">
        <f t="shared" si="89"/>
        <v>0</v>
      </c>
      <c r="V146" s="394">
        <f t="shared" si="89"/>
        <v>2.5383327706249993E-2</v>
      </c>
      <c r="W146" s="394">
        <f t="shared" si="92"/>
        <v>2.4672648166666662E-2</v>
      </c>
      <c r="X146" s="394">
        <f t="shared" si="92"/>
        <v>2.717511173411458E-2</v>
      </c>
      <c r="Y146" s="394">
        <f t="shared" si="92"/>
        <v>1.9052508083333333E-2</v>
      </c>
      <c r="Z146" s="394">
        <f t="shared" si="92"/>
        <v>3.962519409895833E-2</v>
      </c>
      <c r="AA146" s="394">
        <f t="shared" si="92"/>
        <v>3.4219687499999991E-2</v>
      </c>
      <c r="AB146" s="394">
        <f t="shared" si="92"/>
        <v>3.7731311831249989E-2</v>
      </c>
      <c r="AC146" s="394">
        <f t="shared" si="92"/>
        <v>2.2748449790624993E-2</v>
      </c>
      <c r="AD146" s="394">
        <f t="shared" si="92"/>
        <v>1.2649687703124999E-2</v>
      </c>
      <c r="AE146" s="394">
        <f t="shared" si="92"/>
        <v>0</v>
      </c>
      <c r="AF146" s="394">
        <f t="shared" si="92"/>
        <v>0.22686343218100977</v>
      </c>
      <c r="AG146" s="394">
        <f t="shared" si="93"/>
        <v>0.31419322126221244</v>
      </c>
      <c r="AH146" s="394">
        <f t="shared" si="93"/>
        <v>0</v>
      </c>
      <c r="AI146" s="394">
        <f t="shared" si="93"/>
        <v>7.3829999999999998E-3</v>
      </c>
      <c r="AJ146" s="394">
        <f t="shared" si="93"/>
        <v>2.35934E-2</v>
      </c>
      <c r="AK146" s="394">
        <f t="shared" si="93"/>
        <v>0</v>
      </c>
      <c r="AL146" s="394">
        <f t="shared" si="93"/>
        <v>2.8631669564062486E-2</v>
      </c>
      <c r="AM146" s="394">
        <f t="shared" si="93"/>
        <v>3.0301533281249987E-2</v>
      </c>
      <c r="AN146" s="394">
        <f t="shared" si="93"/>
        <v>5.4534775312499992E-2</v>
      </c>
      <c r="AO146" s="394">
        <f t="shared" si="93"/>
        <v>4.5560324377895825E-2</v>
      </c>
      <c r="AP146" s="394">
        <f t="shared" si="93"/>
        <v>0.18369725193437494</v>
      </c>
      <c r="AQ146" s="394">
        <f t="shared" si="96"/>
        <v>0</v>
      </c>
      <c r="AR146" s="394">
        <f t="shared" si="96"/>
        <v>5.3945203175906231E-2</v>
      </c>
      <c r="AS146" s="394">
        <f t="shared" si="96"/>
        <v>2.6838500906249993E-2</v>
      </c>
      <c r="AT146" s="394">
        <f t="shared" si="96"/>
        <v>2.4178189524739581E-2</v>
      </c>
      <c r="AU146" s="394">
        <f t="shared" si="96"/>
        <v>4.8721775605208323E-2</v>
      </c>
      <c r="AV146" s="394">
        <f t="shared" si="96"/>
        <v>5.9536172749999991E-2</v>
      </c>
      <c r="AW146" s="394">
        <f t="shared" si="96"/>
        <v>5.8319972103958326E-2</v>
      </c>
      <c r="AX146" s="394">
        <f t="shared" si="96"/>
        <v>0.21353846550997754</v>
      </c>
      <c r="AY146" s="394">
        <f t="shared" si="96"/>
        <v>7.9488836049999984E-2</v>
      </c>
      <c r="AZ146" s="394">
        <f t="shared" si="96"/>
        <v>8.8901987687499961E-2</v>
      </c>
      <c r="BA146" s="394">
        <f t="shared" si="96"/>
        <v>0.16673603062416661</v>
      </c>
      <c r="BB146" s="394">
        <f t="shared" si="96"/>
        <v>0.46300462051145841</v>
      </c>
      <c r="BC146" s="394">
        <f t="shared" si="95"/>
        <v>0.18343232745910706</v>
      </c>
      <c r="BD146" s="394">
        <f t="shared" si="95"/>
        <v>0.76098728223420997</v>
      </c>
      <c r="BE146" s="394">
        <f t="shared" si="95"/>
        <v>2.6580085232812495E-2</v>
      </c>
      <c r="BF146" s="394">
        <f t="shared" si="95"/>
        <v>0</v>
      </c>
      <c r="BG146" s="394">
        <f t="shared" si="95"/>
        <v>7.3491897235576878E-2</v>
      </c>
      <c r="BH146" s="394">
        <f t="shared" si="95"/>
        <v>0.10915266707744788</v>
      </c>
      <c r="BI146" s="394">
        <f t="shared" si="95"/>
        <v>0</v>
      </c>
      <c r="BJ146" s="394">
        <f t="shared" si="95"/>
        <v>0</v>
      </c>
      <c r="BK146" s="394">
        <f t="shared" si="95"/>
        <v>5.3837327385416654E-2</v>
      </c>
      <c r="BL146" s="394">
        <f t="shared" si="95"/>
        <v>4.8978510600239986E-2</v>
      </c>
      <c r="BM146" s="394">
        <f t="shared" si="88"/>
        <v>0.19510164718749992</v>
      </c>
      <c r="BN146" s="394">
        <f t="shared" si="91"/>
        <v>0.41635093781249993</v>
      </c>
      <c r="BO146" s="394">
        <f t="shared" si="91"/>
        <v>0.12178330518749995</v>
      </c>
      <c r="BP146" s="394">
        <f t="shared" si="91"/>
        <v>0.14437354278776038</v>
      </c>
      <c r="BQ146" s="394">
        <f t="shared" si="91"/>
        <v>0.18632017830729161</v>
      </c>
      <c r="BR146" s="394">
        <f t="shared" si="91"/>
        <v>0.1375736746687187</v>
      </c>
      <c r="BS146" s="394">
        <f t="shared" si="91"/>
        <v>1.2937499999999999E-2</v>
      </c>
      <c r="BT146" s="394">
        <f t="shared" si="91"/>
        <v>7.0977999999999996E-3</v>
      </c>
      <c r="BU146" s="394">
        <f t="shared" si="94"/>
        <v>3.7260000000000001E-3</v>
      </c>
      <c r="BV146" s="394">
        <f t="shared" si="94"/>
        <v>0.11546257969645436</v>
      </c>
      <c r="BW146" s="394">
        <f t="shared" si="94"/>
        <v>5.0904063216335407E-2</v>
      </c>
      <c r="BX146" s="394">
        <f t="shared" si="94"/>
        <v>1.7861232808330268E-2</v>
      </c>
      <c r="BY146" s="394">
        <f t="shared" si="94"/>
        <v>6.6853413834725844E-2</v>
      </c>
      <c r="BZ146" s="394">
        <f t="shared" si="94"/>
        <v>1.9626493576421676E-2</v>
      </c>
      <c r="CA146" s="395">
        <f t="shared" si="65"/>
        <v>6.8613531829595846</v>
      </c>
      <c r="CB146" s="396">
        <f t="shared" si="80"/>
        <v>0.30417499999999992</v>
      </c>
      <c r="CC146" s="396">
        <f t="shared" si="66"/>
        <v>0.68613531829595853</v>
      </c>
      <c r="CD146" s="396">
        <f t="shared" si="67"/>
        <v>0.22083333333333335</v>
      </c>
      <c r="CE146" s="397">
        <f t="shared" si="68"/>
        <v>5.9543845313302928</v>
      </c>
      <c r="CF146" s="396">
        <f>'Other Income'!$B$30/12</f>
        <v>1.7802704830705895</v>
      </c>
      <c r="CG146" s="398">
        <f t="shared" si="69"/>
        <v>8.0388300144008831</v>
      </c>
      <c r="CH146" s="395">
        <f t="shared" si="70"/>
        <v>6.5906453998273173</v>
      </c>
      <c r="CI146" s="396">
        <f t="shared" si="71"/>
        <v>0.30417499999999992</v>
      </c>
      <c r="CJ146" s="396">
        <f t="shared" si="72"/>
        <v>0.65906453998273173</v>
      </c>
      <c r="CK146" s="396">
        <f t="shared" si="73"/>
        <v>0.22083333333333335</v>
      </c>
      <c r="CL146" s="397">
        <f t="shared" si="74"/>
        <v>5.7107475265112519</v>
      </c>
      <c r="CM146" s="399">
        <f t="shared" si="75"/>
        <v>7.7951930095818414</v>
      </c>
    </row>
    <row r="147" spans="2:91" s="159" customFormat="1" x14ac:dyDescent="0.25">
      <c r="B147" s="257">
        <f t="shared" si="76"/>
        <v>127</v>
      </c>
      <c r="C147" s="255">
        <f t="shared" si="77"/>
        <v>49156</v>
      </c>
      <c r="D147" s="214">
        <f t="shared" si="78"/>
        <v>0.58816757902186922</v>
      </c>
      <c r="E147" s="214">
        <f t="shared" si="78"/>
        <v>0.25079438453314573</v>
      </c>
      <c r="F147" s="214">
        <f t="shared" si="78"/>
        <v>0.24488836937824993</v>
      </c>
      <c r="G147" s="214">
        <f t="shared" si="78"/>
        <v>1.3176900000000005E-2</v>
      </c>
      <c r="H147" s="394">
        <f t="shared" si="64"/>
        <v>3.3134595467578111E-2</v>
      </c>
      <c r="I147" s="394">
        <f t="shared" si="64"/>
        <v>5.6739380580781228E-2</v>
      </c>
      <c r="J147" s="394">
        <f t="shared" si="64"/>
        <v>6.6625731562499985E-2</v>
      </c>
      <c r="K147" s="394">
        <f t="shared" si="64"/>
        <v>6.8967879062499987E-2</v>
      </c>
      <c r="L147" s="394">
        <f t="shared" si="82"/>
        <v>3.7783344767187484E-2</v>
      </c>
      <c r="M147" s="394">
        <f t="shared" si="82"/>
        <v>5.1163898457031232E-2</v>
      </c>
      <c r="N147" s="394">
        <f t="shared" si="82"/>
        <v>3.7712950282660758E-2</v>
      </c>
      <c r="O147" s="394">
        <f t="shared" si="82"/>
        <v>3.4999135937499995E-2</v>
      </c>
      <c r="P147" s="394">
        <f t="shared" si="89"/>
        <v>3.0036267333333325E-2</v>
      </c>
      <c r="Q147" s="394">
        <f t="shared" si="89"/>
        <v>0</v>
      </c>
      <c r="R147" s="394">
        <f t="shared" si="89"/>
        <v>7.0998226909166642E-2</v>
      </c>
      <c r="S147" s="394">
        <f t="shared" si="89"/>
        <v>0.10049789912499998</v>
      </c>
      <c r="T147" s="394">
        <f t="shared" si="89"/>
        <v>0</v>
      </c>
      <c r="U147" s="394">
        <f t="shared" si="89"/>
        <v>0</v>
      </c>
      <c r="V147" s="394">
        <f t="shared" si="89"/>
        <v>2.5383327706249993E-2</v>
      </c>
      <c r="W147" s="394">
        <f t="shared" si="92"/>
        <v>2.4672648166666662E-2</v>
      </c>
      <c r="X147" s="394">
        <f t="shared" si="92"/>
        <v>2.717511173411458E-2</v>
      </c>
      <c r="Y147" s="394">
        <f t="shared" si="92"/>
        <v>1.9052508083333333E-2</v>
      </c>
      <c r="Z147" s="394">
        <f t="shared" si="92"/>
        <v>3.962519409895833E-2</v>
      </c>
      <c r="AA147" s="394">
        <f t="shared" si="92"/>
        <v>3.4219687499999991E-2</v>
      </c>
      <c r="AB147" s="394">
        <f t="shared" si="92"/>
        <v>3.7731311831249989E-2</v>
      </c>
      <c r="AC147" s="394">
        <f t="shared" si="92"/>
        <v>2.2748449790624993E-2</v>
      </c>
      <c r="AD147" s="394">
        <f t="shared" si="92"/>
        <v>1.2649687703124999E-2</v>
      </c>
      <c r="AE147" s="394">
        <f t="shared" si="92"/>
        <v>0</v>
      </c>
      <c r="AF147" s="394">
        <f t="shared" si="92"/>
        <v>0.22686343218100977</v>
      </c>
      <c r="AG147" s="394">
        <f t="shared" si="93"/>
        <v>0.31419322126221244</v>
      </c>
      <c r="AH147" s="394">
        <f t="shared" si="93"/>
        <v>0</v>
      </c>
      <c r="AI147" s="394">
        <f t="shared" si="93"/>
        <v>7.3829999999999998E-3</v>
      </c>
      <c r="AJ147" s="394">
        <f t="shared" si="93"/>
        <v>2.35934E-2</v>
      </c>
      <c r="AK147" s="394">
        <f t="shared" si="93"/>
        <v>0</v>
      </c>
      <c r="AL147" s="394">
        <f t="shared" si="93"/>
        <v>2.8631669564062486E-2</v>
      </c>
      <c r="AM147" s="394">
        <f t="shared" si="93"/>
        <v>3.0301533281249987E-2</v>
      </c>
      <c r="AN147" s="394">
        <f t="shared" si="93"/>
        <v>5.4534775312499992E-2</v>
      </c>
      <c r="AO147" s="394">
        <f t="shared" si="93"/>
        <v>4.5560324377895825E-2</v>
      </c>
      <c r="AP147" s="394">
        <f t="shared" si="93"/>
        <v>0.21125183972453118</v>
      </c>
      <c r="AQ147" s="394">
        <f t="shared" si="96"/>
        <v>0</v>
      </c>
      <c r="AR147" s="394">
        <f t="shared" si="96"/>
        <v>5.3945203175906231E-2</v>
      </c>
      <c r="AS147" s="394">
        <f t="shared" si="96"/>
        <v>2.6838500906249993E-2</v>
      </c>
      <c r="AT147" s="394">
        <f t="shared" si="96"/>
        <v>2.4178189524739581E-2</v>
      </c>
      <c r="AU147" s="394">
        <f t="shared" si="96"/>
        <v>5.6030041945989567E-2</v>
      </c>
      <c r="AV147" s="394">
        <f t="shared" si="96"/>
        <v>6.8466598662499989E-2</v>
      </c>
      <c r="AW147" s="394">
        <f t="shared" si="96"/>
        <v>5.8319972103958326E-2</v>
      </c>
      <c r="AX147" s="394">
        <f t="shared" si="96"/>
        <v>0.21353846550997754</v>
      </c>
      <c r="AY147" s="394">
        <f t="shared" si="96"/>
        <v>7.9488836049999984E-2</v>
      </c>
      <c r="AZ147" s="394">
        <f t="shared" si="96"/>
        <v>8.8901987687499961E-2</v>
      </c>
      <c r="BA147" s="394">
        <f t="shared" si="96"/>
        <v>0.16673603062416661</v>
      </c>
      <c r="BB147" s="394">
        <f t="shared" si="96"/>
        <v>0.46300462051145841</v>
      </c>
      <c r="BC147" s="394">
        <f t="shared" si="95"/>
        <v>0.18343232745910706</v>
      </c>
      <c r="BD147" s="394">
        <f t="shared" si="95"/>
        <v>0.76098728223420997</v>
      </c>
      <c r="BE147" s="394">
        <f t="shared" si="95"/>
        <v>2.6580085232812495E-2</v>
      </c>
      <c r="BF147" s="394">
        <f t="shared" si="95"/>
        <v>0</v>
      </c>
      <c r="BG147" s="394">
        <f t="shared" si="95"/>
        <v>7.3491897235576878E-2</v>
      </c>
      <c r="BH147" s="394">
        <f t="shared" si="95"/>
        <v>0.12552556713906504</v>
      </c>
      <c r="BI147" s="394">
        <f t="shared" si="95"/>
        <v>0</v>
      </c>
      <c r="BJ147" s="394">
        <f t="shared" si="95"/>
        <v>0</v>
      </c>
      <c r="BK147" s="394">
        <f t="shared" si="95"/>
        <v>5.3837327385416654E-2</v>
      </c>
      <c r="BL147" s="394">
        <f t="shared" si="95"/>
        <v>4.8978510600239986E-2</v>
      </c>
      <c r="BM147" s="394">
        <f t="shared" si="88"/>
        <v>0.19510164718749992</v>
      </c>
      <c r="BN147" s="394">
        <f t="shared" si="91"/>
        <v>0.41635093781249993</v>
      </c>
      <c r="BO147" s="394">
        <f t="shared" si="91"/>
        <v>0.12178330518749995</v>
      </c>
      <c r="BP147" s="394">
        <f t="shared" si="91"/>
        <v>0.14437354278776038</v>
      </c>
      <c r="BQ147" s="394">
        <f t="shared" si="91"/>
        <v>0.18632017830729161</v>
      </c>
      <c r="BR147" s="394">
        <f t="shared" si="91"/>
        <v>0.1375736746687187</v>
      </c>
      <c r="BS147" s="394">
        <f t="shared" si="91"/>
        <v>1.2937499999999999E-2</v>
      </c>
      <c r="BT147" s="394">
        <f t="shared" si="91"/>
        <v>7.0977999999999996E-3</v>
      </c>
      <c r="BU147" s="394">
        <f t="shared" si="94"/>
        <v>3.7260000000000001E-3</v>
      </c>
      <c r="BV147" s="394">
        <f t="shared" si="94"/>
        <v>0.11546257969645436</v>
      </c>
      <c r="BW147" s="394">
        <f t="shared" si="94"/>
        <v>5.0904063216335407E-2</v>
      </c>
      <c r="BX147" s="394">
        <f t="shared" si="94"/>
        <v>1.7861232808330268E-2</v>
      </c>
      <c r="BY147" s="394">
        <f t="shared" si="94"/>
        <v>6.6853413834725844E-2</v>
      </c>
      <c r="BZ147" s="394">
        <f t="shared" si="94"/>
        <v>1.9626493576421676E-2</v>
      </c>
      <c r="CA147" s="395">
        <f t="shared" si="65"/>
        <v>6.9395114778087015</v>
      </c>
      <c r="CB147" s="396">
        <f t="shared" si="80"/>
        <v>0.30417499999999992</v>
      </c>
      <c r="CC147" s="396">
        <f t="shared" si="66"/>
        <v>0.69395114778087019</v>
      </c>
      <c r="CD147" s="396">
        <f t="shared" si="67"/>
        <v>0.22083333333333335</v>
      </c>
      <c r="CE147" s="397">
        <f t="shared" si="68"/>
        <v>6.0247269966944978</v>
      </c>
      <c r="CF147" s="396">
        <f>'Other Income'!$B$30/12</f>
        <v>1.7802704830705895</v>
      </c>
      <c r="CG147" s="398">
        <f t="shared" si="69"/>
        <v>8.1091724797650873</v>
      </c>
      <c r="CH147" s="395">
        <f t="shared" si="70"/>
        <v>6.6688036946764342</v>
      </c>
      <c r="CI147" s="396">
        <f t="shared" si="71"/>
        <v>0.30417499999999992</v>
      </c>
      <c r="CJ147" s="396">
        <f t="shared" si="72"/>
        <v>0.66688036946764351</v>
      </c>
      <c r="CK147" s="396">
        <f t="shared" si="73"/>
        <v>0.22083333333333335</v>
      </c>
      <c r="CL147" s="397">
        <f t="shared" si="74"/>
        <v>5.7810899918754579</v>
      </c>
      <c r="CM147" s="399">
        <f t="shared" si="75"/>
        <v>7.8655354749460473</v>
      </c>
    </row>
    <row r="148" spans="2:91" s="159" customFormat="1" x14ac:dyDescent="0.25">
      <c r="B148" s="257">
        <f t="shared" si="76"/>
        <v>128</v>
      </c>
      <c r="C148" s="255">
        <f t="shared" si="77"/>
        <v>49187</v>
      </c>
      <c r="D148" s="214">
        <f t="shared" si="78"/>
        <v>0.58816757902186922</v>
      </c>
      <c r="E148" s="214">
        <f t="shared" si="78"/>
        <v>0.25079438453314573</v>
      </c>
      <c r="F148" s="214">
        <f t="shared" si="78"/>
        <v>0.24488836937824993</v>
      </c>
      <c r="G148" s="214">
        <f t="shared" si="78"/>
        <v>1.3176900000000005E-2</v>
      </c>
      <c r="H148" s="394">
        <f t="shared" si="64"/>
        <v>3.3134595467578111E-2</v>
      </c>
      <c r="I148" s="394">
        <f t="shared" si="64"/>
        <v>5.6739380580781228E-2</v>
      </c>
      <c r="J148" s="394">
        <f t="shared" si="64"/>
        <v>6.6625731562499985E-2</v>
      </c>
      <c r="K148" s="394">
        <f t="shared" ref="K148:AK170" si="97">IF(AND(MONTH($C148)-MONTH(K$5)=0,MOD((YEAR(K$5)-YEAR($C148)),3)=0),K147*(1+K$15),K147)</f>
        <v>6.8967879062499987E-2</v>
      </c>
      <c r="L148" s="394">
        <f t="shared" si="97"/>
        <v>3.7783344767187484E-2</v>
      </c>
      <c r="M148" s="394">
        <f t="shared" si="97"/>
        <v>5.1163898457031232E-2</v>
      </c>
      <c r="N148" s="394">
        <f t="shared" si="97"/>
        <v>3.7712950282660758E-2</v>
      </c>
      <c r="O148" s="394">
        <f t="shared" si="97"/>
        <v>3.4999135937499995E-2</v>
      </c>
      <c r="P148" s="394">
        <f t="shared" si="97"/>
        <v>3.0036267333333325E-2</v>
      </c>
      <c r="Q148" s="394">
        <f t="shared" si="97"/>
        <v>0</v>
      </c>
      <c r="R148" s="394">
        <f t="shared" si="97"/>
        <v>7.0998226909166642E-2</v>
      </c>
      <c r="S148" s="394">
        <f t="shared" si="97"/>
        <v>0.11557258399374998</v>
      </c>
      <c r="T148" s="394">
        <f t="shared" si="97"/>
        <v>0</v>
      </c>
      <c r="U148" s="394">
        <f t="shared" si="97"/>
        <v>0</v>
      </c>
      <c r="V148" s="394">
        <f t="shared" si="97"/>
        <v>2.5383327706249993E-2</v>
      </c>
      <c r="W148" s="394">
        <f t="shared" si="97"/>
        <v>2.4672648166666662E-2</v>
      </c>
      <c r="X148" s="394">
        <f t="shared" si="97"/>
        <v>2.717511173411458E-2</v>
      </c>
      <c r="Y148" s="394">
        <f t="shared" si="97"/>
        <v>1.9052508083333333E-2</v>
      </c>
      <c r="Z148" s="394">
        <f t="shared" si="97"/>
        <v>3.962519409895833E-2</v>
      </c>
      <c r="AA148" s="394">
        <f t="shared" si="97"/>
        <v>3.4219687499999991E-2</v>
      </c>
      <c r="AB148" s="394">
        <f t="shared" si="97"/>
        <v>3.7731311831249989E-2</v>
      </c>
      <c r="AC148" s="394">
        <f t="shared" si="97"/>
        <v>2.2748449790624993E-2</v>
      </c>
      <c r="AD148" s="394">
        <f t="shared" si="97"/>
        <v>1.2649687703124999E-2</v>
      </c>
      <c r="AE148" s="394">
        <f t="shared" si="97"/>
        <v>0</v>
      </c>
      <c r="AF148" s="394">
        <f t="shared" si="97"/>
        <v>0.22686343218100977</v>
      </c>
      <c r="AG148" s="394">
        <f t="shared" si="97"/>
        <v>0.31419322126221244</v>
      </c>
      <c r="AH148" s="394">
        <f t="shared" si="97"/>
        <v>0</v>
      </c>
      <c r="AI148" s="394">
        <f t="shared" si="97"/>
        <v>7.3829999999999998E-3</v>
      </c>
      <c r="AJ148" s="394">
        <f t="shared" si="97"/>
        <v>2.35934E-2</v>
      </c>
      <c r="AK148" s="394">
        <f t="shared" si="97"/>
        <v>0</v>
      </c>
      <c r="AL148" s="394">
        <f t="shared" si="93"/>
        <v>2.8631669564062486E-2</v>
      </c>
      <c r="AM148" s="394">
        <f t="shared" si="93"/>
        <v>3.0301533281249987E-2</v>
      </c>
      <c r="AN148" s="394">
        <f t="shared" si="93"/>
        <v>5.4534775312499992E-2</v>
      </c>
      <c r="AO148" s="394">
        <f t="shared" si="93"/>
        <v>4.5560324377895825E-2</v>
      </c>
      <c r="AP148" s="394">
        <f t="shared" si="93"/>
        <v>0.21125183972453118</v>
      </c>
      <c r="AQ148" s="394">
        <f t="shared" si="96"/>
        <v>0</v>
      </c>
      <c r="AR148" s="394">
        <f t="shared" si="96"/>
        <v>5.3945203175906231E-2</v>
      </c>
      <c r="AS148" s="394">
        <f t="shared" si="96"/>
        <v>2.6838500906249993E-2</v>
      </c>
      <c r="AT148" s="394">
        <f t="shared" si="96"/>
        <v>2.4178189524739581E-2</v>
      </c>
      <c r="AU148" s="394">
        <f t="shared" si="96"/>
        <v>5.6030041945989567E-2</v>
      </c>
      <c r="AV148" s="394">
        <f t="shared" si="96"/>
        <v>6.8466598662499989E-2</v>
      </c>
      <c r="AW148" s="394">
        <f t="shared" si="96"/>
        <v>6.7067967919552066E-2</v>
      </c>
      <c r="AX148" s="394">
        <f t="shared" si="96"/>
        <v>0.21353846550997754</v>
      </c>
      <c r="AY148" s="394">
        <f t="shared" si="96"/>
        <v>7.9488836049999984E-2</v>
      </c>
      <c r="AZ148" s="394">
        <f t="shared" si="96"/>
        <v>8.8901987687499961E-2</v>
      </c>
      <c r="BA148" s="394">
        <f t="shared" si="96"/>
        <v>0.16673603062416661</v>
      </c>
      <c r="BB148" s="394">
        <f t="shared" si="96"/>
        <v>0.46300462051145841</v>
      </c>
      <c r="BC148" s="394">
        <f t="shared" si="95"/>
        <v>0.18343232745910706</v>
      </c>
      <c r="BD148" s="394">
        <f t="shared" si="95"/>
        <v>0.76098728223420997</v>
      </c>
      <c r="BE148" s="394">
        <f t="shared" si="95"/>
        <v>2.6580085232812495E-2</v>
      </c>
      <c r="BF148" s="394">
        <f t="shared" si="95"/>
        <v>0</v>
      </c>
      <c r="BG148" s="394">
        <f t="shared" si="95"/>
        <v>7.3491897235576878E-2</v>
      </c>
      <c r="BH148" s="394">
        <f t="shared" si="95"/>
        <v>0.12552556713906504</v>
      </c>
      <c r="BI148" s="394">
        <f t="shared" si="95"/>
        <v>0</v>
      </c>
      <c r="BJ148" s="394">
        <f t="shared" si="95"/>
        <v>0</v>
      </c>
      <c r="BK148" s="394">
        <f t="shared" si="95"/>
        <v>5.3837327385416654E-2</v>
      </c>
      <c r="BL148" s="394">
        <f t="shared" si="95"/>
        <v>4.8978510600239986E-2</v>
      </c>
      <c r="BM148" s="394">
        <f t="shared" si="88"/>
        <v>0.19510164718749992</v>
      </c>
      <c r="BN148" s="394">
        <f t="shared" si="91"/>
        <v>0.41635093781249993</v>
      </c>
      <c r="BO148" s="394">
        <f t="shared" si="91"/>
        <v>0.12178330518749995</v>
      </c>
      <c r="BP148" s="394">
        <f t="shared" si="91"/>
        <v>0.14437354278776038</v>
      </c>
      <c r="BQ148" s="394">
        <f t="shared" si="91"/>
        <v>0.18632017830729161</v>
      </c>
      <c r="BR148" s="394">
        <f t="shared" si="91"/>
        <v>0.1375736746687187</v>
      </c>
      <c r="BS148" s="394">
        <f t="shared" si="91"/>
        <v>1.2937499999999999E-2</v>
      </c>
      <c r="BT148" s="394">
        <f t="shared" si="91"/>
        <v>7.0977999999999996E-3</v>
      </c>
      <c r="BU148" s="394">
        <f t="shared" si="94"/>
        <v>3.7260000000000001E-3</v>
      </c>
      <c r="BV148" s="394">
        <f t="shared" si="94"/>
        <v>0.11546257969645436</v>
      </c>
      <c r="BW148" s="394">
        <f t="shared" si="94"/>
        <v>5.0904063216335407E-2</v>
      </c>
      <c r="BX148" s="394">
        <f t="shared" si="94"/>
        <v>1.7861232808330268E-2</v>
      </c>
      <c r="BY148" s="394">
        <f t="shared" si="94"/>
        <v>6.6853413834725844E-2</v>
      </c>
      <c r="BZ148" s="394">
        <f t="shared" si="94"/>
        <v>1.9626493576421676E-2</v>
      </c>
      <c r="CA148" s="395">
        <f t="shared" si="65"/>
        <v>6.963334158493045</v>
      </c>
      <c r="CB148" s="396">
        <f t="shared" si="80"/>
        <v>0.30417499999999992</v>
      </c>
      <c r="CC148" s="396">
        <f t="shared" si="66"/>
        <v>0.69633341584930453</v>
      </c>
      <c r="CD148" s="396">
        <f t="shared" si="67"/>
        <v>0.22083333333333335</v>
      </c>
      <c r="CE148" s="397">
        <f t="shared" si="68"/>
        <v>6.0461674093104074</v>
      </c>
      <c r="CF148" s="396">
        <f>'Other Income'!$B$30/12</f>
        <v>1.7802704830705895</v>
      </c>
      <c r="CG148" s="398">
        <f t="shared" si="69"/>
        <v>8.1306128923809968</v>
      </c>
      <c r="CH148" s="395">
        <f t="shared" si="70"/>
        <v>6.6926263753607778</v>
      </c>
      <c r="CI148" s="396">
        <f t="shared" si="71"/>
        <v>0.30417499999999992</v>
      </c>
      <c r="CJ148" s="396">
        <f t="shared" si="72"/>
        <v>0.66926263753607784</v>
      </c>
      <c r="CK148" s="396">
        <f t="shared" si="73"/>
        <v>0.22083333333333335</v>
      </c>
      <c r="CL148" s="397">
        <f t="shared" si="74"/>
        <v>5.8025304044913666</v>
      </c>
      <c r="CM148" s="399">
        <f t="shared" si="75"/>
        <v>7.886975887561956</v>
      </c>
    </row>
    <row r="149" spans="2:91" s="159" customFormat="1" x14ac:dyDescent="0.25">
      <c r="B149" s="257">
        <f t="shared" si="76"/>
        <v>129</v>
      </c>
      <c r="C149" s="255">
        <f t="shared" si="77"/>
        <v>49217</v>
      </c>
      <c r="D149" s="214">
        <f t="shared" si="78"/>
        <v>0.58816757902186922</v>
      </c>
      <c r="E149" s="214">
        <f t="shared" si="78"/>
        <v>0.25079438453314573</v>
      </c>
      <c r="F149" s="214">
        <f t="shared" si="78"/>
        <v>0.24488836937824993</v>
      </c>
      <c r="G149" s="214">
        <f t="shared" si="78"/>
        <v>1.3176900000000005E-2</v>
      </c>
      <c r="H149" s="394">
        <f t="shared" si="64"/>
        <v>3.3134595467578111E-2</v>
      </c>
      <c r="I149" s="394">
        <f t="shared" si="64"/>
        <v>5.6739380580781228E-2</v>
      </c>
      <c r="J149" s="394">
        <f t="shared" si="64"/>
        <v>6.6625731562499985E-2</v>
      </c>
      <c r="K149" s="394">
        <f t="shared" si="97"/>
        <v>6.8967879062499987E-2</v>
      </c>
      <c r="L149" s="394">
        <f t="shared" si="97"/>
        <v>3.7783344767187484E-2</v>
      </c>
      <c r="M149" s="394">
        <f t="shared" si="97"/>
        <v>5.1163898457031232E-2</v>
      </c>
      <c r="N149" s="394">
        <f t="shared" si="97"/>
        <v>3.7712950282660758E-2</v>
      </c>
      <c r="O149" s="394">
        <f t="shared" si="97"/>
        <v>3.4999135937499995E-2</v>
      </c>
      <c r="P149" s="394">
        <f t="shared" si="97"/>
        <v>3.0036267333333325E-2</v>
      </c>
      <c r="Q149" s="394">
        <f t="shared" si="97"/>
        <v>0</v>
      </c>
      <c r="R149" s="394">
        <f t="shared" si="97"/>
        <v>7.0998226909166642E-2</v>
      </c>
      <c r="S149" s="394">
        <f t="shared" si="97"/>
        <v>0.11557258399374998</v>
      </c>
      <c r="T149" s="394">
        <f t="shared" si="97"/>
        <v>0</v>
      </c>
      <c r="U149" s="394">
        <f t="shared" si="97"/>
        <v>0</v>
      </c>
      <c r="V149" s="394">
        <f t="shared" si="97"/>
        <v>2.5383327706249993E-2</v>
      </c>
      <c r="W149" s="394">
        <f t="shared" si="97"/>
        <v>2.4672648166666662E-2</v>
      </c>
      <c r="X149" s="394">
        <f t="shared" si="97"/>
        <v>2.717511173411458E-2</v>
      </c>
      <c r="Y149" s="394">
        <f t="shared" si="97"/>
        <v>1.9052508083333333E-2</v>
      </c>
      <c r="Z149" s="394">
        <f t="shared" si="97"/>
        <v>3.962519409895833E-2</v>
      </c>
      <c r="AA149" s="394">
        <f t="shared" si="97"/>
        <v>3.4219687499999991E-2</v>
      </c>
      <c r="AB149" s="394">
        <f t="shared" si="97"/>
        <v>3.7731311831249989E-2</v>
      </c>
      <c r="AC149" s="394">
        <f t="shared" si="97"/>
        <v>2.2748449790624993E-2</v>
      </c>
      <c r="AD149" s="394">
        <f t="shared" si="97"/>
        <v>1.4547140858593748E-2</v>
      </c>
      <c r="AE149" s="394">
        <f t="shared" si="97"/>
        <v>0</v>
      </c>
      <c r="AF149" s="394">
        <f t="shared" si="97"/>
        <v>0.22686343218100977</v>
      </c>
      <c r="AG149" s="394">
        <f t="shared" si="97"/>
        <v>0.31419322126221244</v>
      </c>
      <c r="AH149" s="394">
        <f t="shared" si="97"/>
        <v>0</v>
      </c>
      <c r="AI149" s="394">
        <f t="shared" si="97"/>
        <v>7.3829999999999998E-3</v>
      </c>
      <c r="AJ149" s="394">
        <f t="shared" si="97"/>
        <v>2.35934E-2</v>
      </c>
      <c r="AK149" s="394">
        <f t="shared" si="97"/>
        <v>0</v>
      </c>
      <c r="AL149" s="394">
        <f t="shared" si="93"/>
        <v>2.8631669564062486E-2</v>
      </c>
      <c r="AM149" s="394">
        <f t="shared" si="93"/>
        <v>3.0301533281249987E-2</v>
      </c>
      <c r="AN149" s="394">
        <f t="shared" si="93"/>
        <v>5.4534775312499992E-2</v>
      </c>
      <c r="AO149" s="394">
        <f t="shared" si="93"/>
        <v>4.5560324377895825E-2</v>
      </c>
      <c r="AP149" s="394">
        <f t="shared" si="93"/>
        <v>0.21125183972453118</v>
      </c>
      <c r="AQ149" s="394">
        <f t="shared" si="96"/>
        <v>0</v>
      </c>
      <c r="AR149" s="394">
        <f t="shared" si="96"/>
        <v>5.3945203175906231E-2</v>
      </c>
      <c r="AS149" s="394">
        <f t="shared" si="96"/>
        <v>2.6838500906249993E-2</v>
      </c>
      <c r="AT149" s="394">
        <f t="shared" si="96"/>
        <v>2.4178189524739581E-2</v>
      </c>
      <c r="AU149" s="394">
        <f t="shared" si="96"/>
        <v>5.6030041945989567E-2</v>
      </c>
      <c r="AV149" s="394">
        <f t="shared" si="96"/>
        <v>6.8466598662499989E-2</v>
      </c>
      <c r="AW149" s="394">
        <f t="shared" si="96"/>
        <v>6.7067967919552066E-2</v>
      </c>
      <c r="AX149" s="394">
        <f t="shared" si="96"/>
        <v>0.21353846550997754</v>
      </c>
      <c r="AY149" s="394">
        <f t="shared" si="96"/>
        <v>9.1412161457499974E-2</v>
      </c>
      <c r="AZ149" s="394">
        <f t="shared" si="96"/>
        <v>8.8901987687499961E-2</v>
      </c>
      <c r="BA149" s="394">
        <f t="shared" si="96"/>
        <v>0.16673603062416661</v>
      </c>
      <c r="BB149" s="394">
        <f t="shared" si="96"/>
        <v>0.46300462051145841</v>
      </c>
      <c r="BC149" s="394">
        <f t="shared" si="95"/>
        <v>0.18343232745910706</v>
      </c>
      <c r="BD149" s="394">
        <f t="shared" si="95"/>
        <v>0.76098728223420997</v>
      </c>
      <c r="BE149" s="394">
        <f t="shared" si="95"/>
        <v>2.6580085232812495E-2</v>
      </c>
      <c r="BF149" s="394">
        <f t="shared" si="95"/>
        <v>0</v>
      </c>
      <c r="BG149" s="394">
        <f t="shared" si="95"/>
        <v>7.3491897235576878E-2</v>
      </c>
      <c r="BH149" s="394">
        <f t="shared" si="95"/>
        <v>0.12552556713906504</v>
      </c>
      <c r="BI149" s="394">
        <f t="shared" si="95"/>
        <v>0</v>
      </c>
      <c r="BJ149" s="394">
        <f t="shared" si="95"/>
        <v>0</v>
      </c>
      <c r="BK149" s="394">
        <f t="shared" si="95"/>
        <v>5.3837327385416654E-2</v>
      </c>
      <c r="BL149" s="394">
        <f t="shared" ref="BL149:BQ197" si="98">IF(AND(MONTH($C149)-MONTH(BL$5)=0,MOD((YEAR(BL$5)-YEAR($C149)),3)=0),BL148*(1+BL$15),BL148)</f>
        <v>4.8978510600239986E-2</v>
      </c>
      <c r="BM149" s="394">
        <f t="shared" si="98"/>
        <v>0.19510164718749992</v>
      </c>
      <c r="BN149" s="394">
        <f t="shared" si="98"/>
        <v>0.41635093781249993</v>
      </c>
      <c r="BO149" s="394">
        <f t="shared" si="98"/>
        <v>0.12178330518749995</v>
      </c>
      <c r="BP149" s="394">
        <f t="shared" si="98"/>
        <v>0.14437354278776038</v>
      </c>
      <c r="BQ149" s="394">
        <f t="shared" si="98"/>
        <v>0.18632017830729161</v>
      </c>
      <c r="BR149" s="394">
        <f t="shared" si="91"/>
        <v>0.1375736746687187</v>
      </c>
      <c r="BS149" s="394">
        <f t="shared" si="91"/>
        <v>1.2937499999999999E-2</v>
      </c>
      <c r="BT149" s="394">
        <f t="shared" si="91"/>
        <v>7.0977999999999996E-3</v>
      </c>
      <c r="BU149" s="394">
        <f t="shared" si="94"/>
        <v>3.7260000000000001E-3</v>
      </c>
      <c r="BV149" s="394">
        <f t="shared" si="94"/>
        <v>0.11546257969645436</v>
      </c>
      <c r="BW149" s="394">
        <f t="shared" si="94"/>
        <v>5.0904063216335407E-2</v>
      </c>
      <c r="BX149" s="394">
        <f t="shared" si="94"/>
        <v>1.7861232808330268E-2</v>
      </c>
      <c r="BY149" s="394">
        <f t="shared" si="94"/>
        <v>6.6853413834725844E-2</v>
      </c>
      <c r="BZ149" s="394">
        <f t="shared" si="94"/>
        <v>1.9626493576421676E-2</v>
      </c>
      <c r="CA149" s="395">
        <f t="shared" si="65"/>
        <v>6.9771549370560138</v>
      </c>
      <c r="CB149" s="396">
        <f t="shared" si="80"/>
        <v>0.30417499999999992</v>
      </c>
      <c r="CC149" s="396">
        <f t="shared" si="66"/>
        <v>0.69771549370560138</v>
      </c>
      <c r="CD149" s="396">
        <f t="shared" si="67"/>
        <v>0.22083333333333335</v>
      </c>
      <c r="CE149" s="397">
        <f t="shared" si="68"/>
        <v>6.0586061100170792</v>
      </c>
      <c r="CF149" s="396">
        <f>'Other Income'!$B$30/12</f>
        <v>1.7802704830705895</v>
      </c>
      <c r="CG149" s="398">
        <f t="shared" si="69"/>
        <v>8.1430515930876695</v>
      </c>
      <c r="CH149" s="395">
        <f t="shared" si="70"/>
        <v>6.7064471539237465</v>
      </c>
      <c r="CI149" s="396">
        <f t="shared" si="71"/>
        <v>0.30417499999999992</v>
      </c>
      <c r="CJ149" s="396">
        <f t="shared" si="72"/>
        <v>0.67064471539237469</v>
      </c>
      <c r="CK149" s="396">
        <f t="shared" si="73"/>
        <v>0.22083333333333335</v>
      </c>
      <c r="CL149" s="397">
        <f t="shared" si="74"/>
        <v>5.8149691051980383</v>
      </c>
      <c r="CM149" s="399">
        <f t="shared" si="75"/>
        <v>7.8994145882686277</v>
      </c>
    </row>
    <row r="150" spans="2:91" s="159" customFormat="1" x14ac:dyDescent="0.25">
      <c r="B150" s="257">
        <f t="shared" si="76"/>
        <v>130</v>
      </c>
      <c r="C150" s="255">
        <f t="shared" si="77"/>
        <v>49248</v>
      </c>
      <c r="D150" s="214">
        <f t="shared" si="78"/>
        <v>0.58816757902186922</v>
      </c>
      <c r="E150" s="214">
        <f t="shared" si="78"/>
        <v>0.25079438453314573</v>
      </c>
      <c r="F150" s="214">
        <f t="shared" si="78"/>
        <v>0.24488836937824993</v>
      </c>
      <c r="G150" s="214">
        <f t="shared" ref="G150:U185" si="99">IF(AND(MONTH($C150)-MONTH(G$5)=0,MOD((YEAR(G$5)-YEAR($C150)),3)=0),G149*(1+G$15),G149)</f>
        <v>1.3176900000000005E-2</v>
      </c>
      <c r="H150" s="394">
        <f t="shared" si="99"/>
        <v>3.3134595467578111E-2</v>
      </c>
      <c r="I150" s="394">
        <f t="shared" si="99"/>
        <v>5.6739380580781228E-2</v>
      </c>
      <c r="J150" s="394">
        <f t="shared" si="99"/>
        <v>6.6625731562499985E-2</v>
      </c>
      <c r="K150" s="394">
        <f t="shared" si="99"/>
        <v>6.8967879062499987E-2</v>
      </c>
      <c r="L150" s="394">
        <f t="shared" si="99"/>
        <v>3.7783344767187484E-2</v>
      </c>
      <c r="M150" s="394">
        <f t="shared" si="99"/>
        <v>5.1163898457031232E-2</v>
      </c>
      <c r="N150" s="394">
        <f t="shared" si="99"/>
        <v>3.7712950282660758E-2</v>
      </c>
      <c r="O150" s="394">
        <f t="shared" si="99"/>
        <v>3.4999135937499995E-2</v>
      </c>
      <c r="P150" s="394">
        <f t="shared" si="99"/>
        <v>3.0036267333333325E-2</v>
      </c>
      <c r="Q150" s="394">
        <f t="shared" si="99"/>
        <v>0</v>
      </c>
      <c r="R150" s="394">
        <f t="shared" si="99"/>
        <v>7.0998226909166642E-2</v>
      </c>
      <c r="S150" s="394">
        <f t="shared" si="99"/>
        <v>0.11557258399374998</v>
      </c>
      <c r="T150" s="394">
        <f t="shared" si="99"/>
        <v>0</v>
      </c>
      <c r="U150" s="394">
        <f t="shared" si="99"/>
        <v>0</v>
      </c>
      <c r="V150" s="394">
        <f t="shared" si="97"/>
        <v>2.5383327706249993E-2</v>
      </c>
      <c r="W150" s="394">
        <f t="shared" si="97"/>
        <v>2.4672648166666662E-2</v>
      </c>
      <c r="X150" s="394">
        <f t="shared" si="97"/>
        <v>2.717511173411458E-2</v>
      </c>
      <c r="Y150" s="394">
        <f t="shared" si="97"/>
        <v>1.9052508083333333E-2</v>
      </c>
      <c r="Z150" s="394">
        <f t="shared" si="97"/>
        <v>3.962519409895833E-2</v>
      </c>
      <c r="AA150" s="394">
        <f t="shared" si="97"/>
        <v>3.4219687499999991E-2</v>
      </c>
      <c r="AB150" s="394">
        <f t="shared" si="97"/>
        <v>3.7731311831249989E-2</v>
      </c>
      <c r="AC150" s="394">
        <f t="shared" si="97"/>
        <v>2.2748449790624993E-2</v>
      </c>
      <c r="AD150" s="394">
        <f t="shared" si="97"/>
        <v>1.4547140858593748E-2</v>
      </c>
      <c r="AE150" s="394">
        <f t="shared" si="97"/>
        <v>0</v>
      </c>
      <c r="AF150" s="394">
        <f t="shared" si="97"/>
        <v>0.22686343218100977</v>
      </c>
      <c r="AG150" s="394">
        <f t="shared" si="97"/>
        <v>0.31419322126221244</v>
      </c>
      <c r="AH150" s="394">
        <f t="shared" si="97"/>
        <v>0</v>
      </c>
      <c r="AI150" s="394">
        <f t="shared" si="97"/>
        <v>7.3829999999999998E-3</v>
      </c>
      <c r="AJ150" s="394">
        <f t="shared" si="97"/>
        <v>2.35934E-2</v>
      </c>
      <c r="AK150" s="394">
        <f t="shared" si="97"/>
        <v>0</v>
      </c>
      <c r="AL150" s="394">
        <f t="shared" si="93"/>
        <v>2.8631669564062486E-2</v>
      </c>
      <c r="AM150" s="394">
        <f t="shared" si="93"/>
        <v>3.0301533281249987E-2</v>
      </c>
      <c r="AN150" s="394">
        <f t="shared" si="93"/>
        <v>5.4534775312499992E-2</v>
      </c>
      <c r="AO150" s="394">
        <f t="shared" si="93"/>
        <v>5.2394373034580194E-2</v>
      </c>
      <c r="AP150" s="394">
        <f t="shared" si="93"/>
        <v>0.21125183972453118</v>
      </c>
      <c r="AQ150" s="394">
        <f t="shared" si="96"/>
        <v>0</v>
      </c>
      <c r="AR150" s="394">
        <f t="shared" si="96"/>
        <v>5.3945203175906231E-2</v>
      </c>
      <c r="AS150" s="394">
        <f t="shared" si="96"/>
        <v>2.6838500906249993E-2</v>
      </c>
      <c r="AT150" s="394">
        <f t="shared" si="96"/>
        <v>2.4178189524739581E-2</v>
      </c>
      <c r="AU150" s="394">
        <f t="shared" si="96"/>
        <v>5.6030041945989567E-2</v>
      </c>
      <c r="AV150" s="394">
        <f t="shared" si="96"/>
        <v>6.8466598662499989E-2</v>
      </c>
      <c r="AW150" s="394">
        <f t="shared" si="96"/>
        <v>6.7067967919552066E-2</v>
      </c>
      <c r="AX150" s="394">
        <f t="shared" si="96"/>
        <v>0.21353846550997754</v>
      </c>
      <c r="AY150" s="394">
        <f t="shared" si="96"/>
        <v>9.1412161457499974E-2</v>
      </c>
      <c r="AZ150" s="394">
        <f t="shared" si="96"/>
        <v>8.8901987687499961E-2</v>
      </c>
      <c r="BA150" s="394">
        <f t="shared" si="96"/>
        <v>0.16673603062416661</v>
      </c>
      <c r="BB150" s="394">
        <f t="shared" ref="BB150:BI200" si="100">IF(AND(MONTH($C150)-MONTH(BB$5)=0,MOD((YEAR(BB$5)-YEAR($C150)),3)=0),BB149*(1+BB$15),BB149)</f>
        <v>0.46300462051145841</v>
      </c>
      <c r="BC150" s="394">
        <f t="shared" si="100"/>
        <v>0.18343232745910706</v>
      </c>
      <c r="BD150" s="394">
        <f t="shared" si="100"/>
        <v>0.76098728223420997</v>
      </c>
      <c r="BE150" s="394">
        <f t="shared" si="100"/>
        <v>2.6580085232812495E-2</v>
      </c>
      <c r="BF150" s="394">
        <f t="shared" si="100"/>
        <v>0</v>
      </c>
      <c r="BG150" s="394">
        <f t="shared" si="100"/>
        <v>7.3491897235576878E-2</v>
      </c>
      <c r="BH150" s="394">
        <f t="shared" si="100"/>
        <v>0.12552556713906504</v>
      </c>
      <c r="BI150" s="394">
        <f t="shared" si="100"/>
        <v>0</v>
      </c>
      <c r="BJ150" s="394">
        <f t="shared" si="95"/>
        <v>0</v>
      </c>
      <c r="BK150" s="394">
        <f t="shared" si="95"/>
        <v>5.3837327385416654E-2</v>
      </c>
      <c r="BL150" s="394">
        <f t="shared" si="98"/>
        <v>4.8978510600239986E-2</v>
      </c>
      <c r="BM150" s="394">
        <f t="shared" si="98"/>
        <v>0.19510164718749992</v>
      </c>
      <c r="BN150" s="394">
        <f t="shared" si="98"/>
        <v>0.41635093781249993</v>
      </c>
      <c r="BO150" s="394">
        <f t="shared" si="98"/>
        <v>0.12178330518749995</v>
      </c>
      <c r="BP150" s="394">
        <f t="shared" si="98"/>
        <v>0.14437354278776038</v>
      </c>
      <c r="BQ150" s="394">
        <f t="shared" si="98"/>
        <v>0.18632017830729161</v>
      </c>
      <c r="BR150" s="394">
        <f t="shared" si="91"/>
        <v>0.1375736746687187</v>
      </c>
      <c r="BS150" s="394">
        <f t="shared" si="91"/>
        <v>1.2937499999999999E-2</v>
      </c>
      <c r="BT150" s="394">
        <f t="shared" si="91"/>
        <v>7.0977999999999996E-3</v>
      </c>
      <c r="BU150" s="394">
        <f t="shared" si="94"/>
        <v>3.7260000000000001E-3</v>
      </c>
      <c r="BV150" s="394">
        <f t="shared" si="94"/>
        <v>0.11546257969645436</v>
      </c>
      <c r="BW150" s="394">
        <f t="shared" si="94"/>
        <v>5.0904063216335407E-2</v>
      </c>
      <c r="BX150" s="394">
        <f t="shared" si="94"/>
        <v>1.7861232808330268E-2</v>
      </c>
      <c r="BY150" s="394">
        <f t="shared" si="94"/>
        <v>6.6853413834725844E-2</v>
      </c>
      <c r="BZ150" s="394">
        <f t="shared" si="94"/>
        <v>1.9626493576421676E-2</v>
      </c>
      <c r="CA150" s="395">
        <f t="shared" ref="CA150:CA200" si="101">SUM(D150:BZ150)</f>
        <v>6.9839889857126991</v>
      </c>
      <c r="CB150" s="396">
        <f t="shared" si="80"/>
        <v>0.30417499999999992</v>
      </c>
      <c r="CC150" s="396">
        <f t="shared" ref="CC150:CC200" si="102">CA150*$CC$1</f>
        <v>0.69839889857126991</v>
      </c>
      <c r="CD150" s="396">
        <f t="shared" ref="CD150:CD200" si="103">$CD$16/10^7</f>
        <v>0.22083333333333335</v>
      </c>
      <c r="CE150" s="397">
        <f t="shared" ref="CE150:CE200" si="104">(CA150-CD150-CC150)</f>
        <v>6.064756753808096</v>
      </c>
      <c r="CF150" s="396">
        <f>'Other Income'!$B$30/12</f>
        <v>1.7802704830705895</v>
      </c>
      <c r="CG150" s="398">
        <f t="shared" ref="CG150:CG200" si="105">SUM(CE150:CF150)+CB150</f>
        <v>8.1492022368786863</v>
      </c>
      <c r="CH150" s="395">
        <f t="shared" ref="CH150:CH200" si="106">CA150-SUM(BV150:BZ150)</f>
        <v>6.7132812025804318</v>
      </c>
      <c r="CI150" s="396">
        <f t="shared" ref="CI150:CI200" si="107">CB150</f>
        <v>0.30417499999999992</v>
      </c>
      <c r="CJ150" s="396">
        <f t="shared" ref="CJ150:CJ200" si="108">CH150*$CC$1</f>
        <v>0.67132812025804323</v>
      </c>
      <c r="CK150" s="396">
        <f t="shared" ref="CK150:CK200" si="109">CD150</f>
        <v>0.22083333333333335</v>
      </c>
      <c r="CL150" s="397">
        <f t="shared" ref="CL150:CL200" si="110">(CH150-CK150-CJ150)</f>
        <v>5.8211197489890552</v>
      </c>
      <c r="CM150" s="399">
        <f t="shared" ref="CM150:CM200" si="111">CL150+CF150+CI150</f>
        <v>7.9055652320596446</v>
      </c>
    </row>
    <row r="151" spans="2:91" s="159" customFormat="1" x14ac:dyDescent="0.25">
      <c r="B151" s="257">
        <f t="shared" ref="B151:B200" si="112">B150+1</f>
        <v>131</v>
      </c>
      <c r="C151" s="255">
        <f t="shared" ref="C151:C200" si="113">EOMONTH(C150,1)</f>
        <v>49278</v>
      </c>
      <c r="D151" s="214">
        <f t="shared" ref="D151:I200" si="114">IF(AND(MONTH($C151)-MONTH(D$5)=0,MOD((YEAR(D$5)-YEAR($C151)),3)=0),D150*(1+D$15),D150)</f>
        <v>0.58816757902186922</v>
      </c>
      <c r="E151" s="214">
        <f t="shared" si="114"/>
        <v>0.25079438453314573</v>
      </c>
      <c r="F151" s="214">
        <f t="shared" si="114"/>
        <v>0.24488836937824993</v>
      </c>
      <c r="G151" s="214">
        <f t="shared" si="114"/>
        <v>1.3176900000000005E-2</v>
      </c>
      <c r="H151" s="394">
        <f t="shared" si="114"/>
        <v>3.3134595467578111E-2</v>
      </c>
      <c r="I151" s="394">
        <f t="shared" si="114"/>
        <v>5.6739380580781228E-2</v>
      </c>
      <c r="J151" s="394">
        <f t="shared" si="99"/>
        <v>6.6625731562499985E-2</v>
      </c>
      <c r="K151" s="394">
        <f t="shared" si="99"/>
        <v>6.8967879062499987E-2</v>
      </c>
      <c r="L151" s="394">
        <f t="shared" si="99"/>
        <v>3.7783344767187484E-2</v>
      </c>
      <c r="M151" s="394">
        <f t="shared" si="99"/>
        <v>5.1163898457031232E-2</v>
      </c>
      <c r="N151" s="394">
        <f t="shared" si="99"/>
        <v>3.7712950282660758E-2</v>
      </c>
      <c r="O151" s="394">
        <f t="shared" si="99"/>
        <v>3.4999135937499995E-2</v>
      </c>
      <c r="P151" s="394">
        <f t="shared" si="99"/>
        <v>3.0036267333333325E-2</v>
      </c>
      <c r="Q151" s="394">
        <f t="shared" si="99"/>
        <v>0</v>
      </c>
      <c r="R151" s="394">
        <f t="shared" si="99"/>
        <v>7.0998226909166642E-2</v>
      </c>
      <c r="S151" s="394">
        <f t="shared" si="99"/>
        <v>0.11557258399374998</v>
      </c>
      <c r="T151" s="394">
        <f t="shared" si="99"/>
        <v>0</v>
      </c>
      <c r="U151" s="394">
        <f t="shared" si="99"/>
        <v>0</v>
      </c>
      <c r="V151" s="394">
        <f t="shared" si="97"/>
        <v>2.5383327706249993E-2</v>
      </c>
      <c r="W151" s="394">
        <f t="shared" si="97"/>
        <v>2.4672648166666662E-2</v>
      </c>
      <c r="X151" s="394">
        <f t="shared" si="97"/>
        <v>2.717511173411458E-2</v>
      </c>
      <c r="Y151" s="394">
        <f t="shared" si="97"/>
        <v>1.9052508083333333E-2</v>
      </c>
      <c r="Z151" s="394">
        <f t="shared" si="97"/>
        <v>3.962519409895833E-2</v>
      </c>
      <c r="AA151" s="394">
        <f t="shared" si="97"/>
        <v>3.4219687499999991E-2</v>
      </c>
      <c r="AB151" s="394">
        <f t="shared" si="97"/>
        <v>3.7731311831249989E-2</v>
      </c>
      <c r="AC151" s="394">
        <f t="shared" si="97"/>
        <v>2.2748449790624993E-2</v>
      </c>
      <c r="AD151" s="394">
        <f t="shared" si="97"/>
        <v>1.4547140858593748E-2</v>
      </c>
      <c r="AE151" s="394">
        <f t="shared" si="97"/>
        <v>0</v>
      </c>
      <c r="AF151" s="394">
        <f t="shared" si="97"/>
        <v>0.22686343218100977</v>
      </c>
      <c r="AG151" s="394">
        <f t="shared" si="97"/>
        <v>0.31419322126221244</v>
      </c>
      <c r="AH151" s="394">
        <f t="shared" si="97"/>
        <v>0</v>
      </c>
      <c r="AI151" s="394">
        <f t="shared" si="97"/>
        <v>7.3829999999999998E-3</v>
      </c>
      <c r="AJ151" s="394">
        <f t="shared" si="97"/>
        <v>2.35934E-2</v>
      </c>
      <c r="AK151" s="394">
        <f t="shared" si="97"/>
        <v>0</v>
      </c>
      <c r="AL151" s="394">
        <f t="shared" si="93"/>
        <v>2.8631669564062486E-2</v>
      </c>
      <c r="AM151" s="394">
        <f t="shared" si="93"/>
        <v>3.0301533281249987E-2</v>
      </c>
      <c r="AN151" s="394">
        <f t="shared" si="93"/>
        <v>5.4534775312499992E-2</v>
      </c>
      <c r="AO151" s="394">
        <f t="shared" si="93"/>
        <v>5.2394373034580194E-2</v>
      </c>
      <c r="AP151" s="394">
        <f t="shared" si="93"/>
        <v>0.21125183972453118</v>
      </c>
      <c r="AQ151" s="394">
        <f t="shared" si="96"/>
        <v>0</v>
      </c>
      <c r="AR151" s="394">
        <f t="shared" si="96"/>
        <v>5.3945203175906231E-2</v>
      </c>
      <c r="AS151" s="394">
        <f t="shared" si="96"/>
        <v>2.6838500906249993E-2</v>
      </c>
      <c r="AT151" s="394">
        <f t="shared" si="96"/>
        <v>2.7804917953450515E-2</v>
      </c>
      <c r="AU151" s="394">
        <f t="shared" si="96"/>
        <v>5.6030041945989567E-2</v>
      </c>
      <c r="AV151" s="394">
        <f t="shared" si="96"/>
        <v>6.8466598662499989E-2</v>
      </c>
      <c r="AW151" s="394">
        <f t="shared" si="96"/>
        <v>6.7067967919552066E-2</v>
      </c>
      <c r="AX151" s="394">
        <f t="shared" si="96"/>
        <v>0.21353846550997754</v>
      </c>
      <c r="AY151" s="394">
        <f t="shared" si="96"/>
        <v>9.1412161457499974E-2</v>
      </c>
      <c r="AZ151" s="394">
        <f t="shared" si="96"/>
        <v>8.8901987687499961E-2</v>
      </c>
      <c r="BA151" s="394">
        <f t="shared" si="96"/>
        <v>0.16673603062416661</v>
      </c>
      <c r="BB151" s="394">
        <f t="shared" si="100"/>
        <v>0.46300462051145841</v>
      </c>
      <c r="BC151" s="394">
        <f t="shared" si="100"/>
        <v>0.18343232745910706</v>
      </c>
      <c r="BD151" s="394">
        <f t="shared" si="100"/>
        <v>0.76098728223420997</v>
      </c>
      <c r="BE151" s="394">
        <f t="shared" si="100"/>
        <v>2.6580085232812495E-2</v>
      </c>
      <c r="BF151" s="394">
        <f t="shared" si="100"/>
        <v>0</v>
      </c>
      <c r="BG151" s="394">
        <f t="shared" si="100"/>
        <v>8.4515681820913402E-2</v>
      </c>
      <c r="BH151" s="394">
        <f t="shared" si="100"/>
        <v>0.12552556713906504</v>
      </c>
      <c r="BI151" s="394">
        <f t="shared" si="100"/>
        <v>0</v>
      </c>
      <c r="BJ151" s="394">
        <f t="shared" si="95"/>
        <v>0</v>
      </c>
      <c r="BK151" s="394">
        <f t="shared" si="95"/>
        <v>5.3837327385416654E-2</v>
      </c>
      <c r="BL151" s="394">
        <f t="shared" si="98"/>
        <v>4.8978510600239986E-2</v>
      </c>
      <c r="BM151" s="394">
        <f t="shared" si="98"/>
        <v>0.19510164718749992</v>
      </c>
      <c r="BN151" s="394">
        <f t="shared" si="98"/>
        <v>0.41635093781249993</v>
      </c>
      <c r="BO151" s="394">
        <f t="shared" si="98"/>
        <v>0.12178330518749995</v>
      </c>
      <c r="BP151" s="394">
        <f t="shared" si="98"/>
        <v>0.14437354278776038</v>
      </c>
      <c r="BQ151" s="394">
        <f t="shared" si="98"/>
        <v>0.18632017830729161</v>
      </c>
      <c r="BR151" s="394">
        <f t="shared" si="91"/>
        <v>0.1375736746687187</v>
      </c>
      <c r="BS151" s="394">
        <f t="shared" si="91"/>
        <v>1.2937499999999999E-2</v>
      </c>
      <c r="BT151" s="394">
        <f t="shared" si="91"/>
        <v>7.0977999999999996E-3</v>
      </c>
      <c r="BU151" s="394">
        <f t="shared" si="94"/>
        <v>3.7260000000000001E-3</v>
      </c>
      <c r="BV151" s="394">
        <f t="shared" si="94"/>
        <v>0.11546257969645436</v>
      </c>
      <c r="BW151" s="394">
        <f t="shared" si="94"/>
        <v>5.0904063216335407E-2</v>
      </c>
      <c r="BX151" s="394">
        <f t="shared" si="94"/>
        <v>1.7861232808330268E-2</v>
      </c>
      <c r="BY151" s="394">
        <f t="shared" si="94"/>
        <v>6.6853413834725844E-2</v>
      </c>
      <c r="BZ151" s="394">
        <f t="shared" si="94"/>
        <v>1.9626493576421676E-2</v>
      </c>
      <c r="CA151" s="395">
        <f t="shared" si="101"/>
        <v>6.9986394987267451</v>
      </c>
      <c r="CB151" s="396">
        <f t="shared" ref="CB151:CB200" si="115">+CB150</f>
        <v>0.30417499999999992</v>
      </c>
      <c r="CC151" s="396">
        <f t="shared" si="102"/>
        <v>0.69986394987267453</v>
      </c>
      <c r="CD151" s="396">
        <f t="shared" si="103"/>
        <v>0.22083333333333335</v>
      </c>
      <c r="CE151" s="397">
        <f t="shared" si="104"/>
        <v>6.0779422155207374</v>
      </c>
      <c r="CF151" s="396">
        <f>'Other Income'!$B$30/12</f>
        <v>1.7802704830705895</v>
      </c>
      <c r="CG151" s="398">
        <f t="shared" si="105"/>
        <v>8.1623876985913277</v>
      </c>
      <c r="CH151" s="395">
        <f t="shared" si="106"/>
        <v>6.7279317155944778</v>
      </c>
      <c r="CI151" s="396">
        <f t="shared" si="107"/>
        <v>0.30417499999999992</v>
      </c>
      <c r="CJ151" s="396">
        <f t="shared" si="108"/>
        <v>0.67279317155944784</v>
      </c>
      <c r="CK151" s="396">
        <f t="shared" si="109"/>
        <v>0.22083333333333335</v>
      </c>
      <c r="CL151" s="397">
        <f t="shared" si="110"/>
        <v>5.8343052107016966</v>
      </c>
      <c r="CM151" s="399">
        <f t="shared" si="111"/>
        <v>7.918750693772286</v>
      </c>
    </row>
    <row r="152" spans="2:91" s="159" customFormat="1" x14ac:dyDescent="0.25">
      <c r="B152" s="257">
        <f t="shared" si="112"/>
        <v>132</v>
      </c>
      <c r="C152" s="255">
        <f t="shared" si="113"/>
        <v>49309</v>
      </c>
      <c r="D152" s="214">
        <f t="shared" si="114"/>
        <v>0.58816757902186922</v>
      </c>
      <c r="E152" s="214">
        <f t="shared" si="114"/>
        <v>0.25079438453314573</v>
      </c>
      <c r="F152" s="214">
        <f t="shared" si="114"/>
        <v>0.24488836937824993</v>
      </c>
      <c r="G152" s="214">
        <f t="shared" si="114"/>
        <v>1.3176900000000005E-2</v>
      </c>
      <c r="H152" s="394">
        <f t="shared" si="114"/>
        <v>3.3134595467578111E-2</v>
      </c>
      <c r="I152" s="394">
        <f t="shared" si="114"/>
        <v>5.6739380580781228E-2</v>
      </c>
      <c r="J152" s="394">
        <f t="shared" si="99"/>
        <v>6.6625731562499985E-2</v>
      </c>
      <c r="K152" s="394">
        <f t="shared" si="99"/>
        <v>6.8967879062499987E-2</v>
      </c>
      <c r="L152" s="394">
        <f t="shared" si="99"/>
        <v>3.7783344767187484E-2</v>
      </c>
      <c r="M152" s="394">
        <f t="shared" si="99"/>
        <v>5.1163898457031232E-2</v>
      </c>
      <c r="N152" s="394">
        <f t="shared" si="99"/>
        <v>3.7712950282660758E-2</v>
      </c>
      <c r="O152" s="394">
        <f t="shared" si="99"/>
        <v>3.4999135937499995E-2</v>
      </c>
      <c r="P152" s="394">
        <f t="shared" si="99"/>
        <v>3.0036267333333325E-2</v>
      </c>
      <c r="Q152" s="394">
        <f t="shared" si="99"/>
        <v>0</v>
      </c>
      <c r="R152" s="394">
        <f t="shared" si="99"/>
        <v>7.0998226909166642E-2</v>
      </c>
      <c r="S152" s="394">
        <f t="shared" si="99"/>
        <v>0.11557258399374998</v>
      </c>
      <c r="T152" s="394">
        <f t="shared" si="99"/>
        <v>0</v>
      </c>
      <c r="U152" s="394">
        <f t="shared" si="99"/>
        <v>0</v>
      </c>
      <c r="V152" s="394">
        <f t="shared" si="97"/>
        <v>2.5383327706249993E-2</v>
      </c>
      <c r="W152" s="394">
        <f t="shared" si="97"/>
        <v>2.4672648166666662E-2</v>
      </c>
      <c r="X152" s="394">
        <f t="shared" si="97"/>
        <v>2.717511173411458E-2</v>
      </c>
      <c r="Y152" s="394">
        <f t="shared" si="97"/>
        <v>1.9052508083333333E-2</v>
      </c>
      <c r="Z152" s="394">
        <f t="shared" si="97"/>
        <v>3.962519409895833E-2</v>
      </c>
      <c r="AA152" s="394">
        <f t="shared" si="97"/>
        <v>3.4219687499999991E-2</v>
      </c>
      <c r="AB152" s="394">
        <f t="shared" si="97"/>
        <v>3.7731311831249989E-2</v>
      </c>
      <c r="AC152" s="394">
        <f t="shared" si="97"/>
        <v>2.2748449790624993E-2</v>
      </c>
      <c r="AD152" s="394">
        <f t="shared" si="97"/>
        <v>1.4547140858593748E-2</v>
      </c>
      <c r="AE152" s="394">
        <f t="shared" si="97"/>
        <v>0</v>
      </c>
      <c r="AF152" s="394">
        <f t="shared" si="97"/>
        <v>0.22686343218100977</v>
      </c>
      <c r="AG152" s="394">
        <f t="shared" si="97"/>
        <v>0.31419322126221244</v>
      </c>
      <c r="AH152" s="394">
        <f t="shared" si="97"/>
        <v>0</v>
      </c>
      <c r="AI152" s="394">
        <f t="shared" si="97"/>
        <v>7.3829999999999998E-3</v>
      </c>
      <c r="AJ152" s="394">
        <f t="shared" si="97"/>
        <v>2.35934E-2</v>
      </c>
      <c r="AK152" s="394">
        <f t="shared" si="97"/>
        <v>0</v>
      </c>
      <c r="AL152" s="394">
        <f t="shared" si="93"/>
        <v>2.8631669564062486E-2</v>
      </c>
      <c r="AM152" s="394">
        <f t="shared" si="93"/>
        <v>3.0301533281249987E-2</v>
      </c>
      <c r="AN152" s="394">
        <f t="shared" si="93"/>
        <v>6.2714991609374993E-2</v>
      </c>
      <c r="AO152" s="394">
        <f t="shared" si="93"/>
        <v>5.2394373034580194E-2</v>
      </c>
      <c r="AP152" s="394">
        <f t="shared" si="93"/>
        <v>0.21125183972453118</v>
      </c>
      <c r="AQ152" s="394">
        <f t="shared" si="96"/>
        <v>0</v>
      </c>
      <c r="AR152" s="394">
        <f t="shared" si="96"/>
        <v>5.3945203175906231E-2</v>
      </c>
      <c r="AS152" s="394">
        <f t="shared" si="96"/>
        <v>2.6838500906249993E-2</v>
      </c>
      <c r="AT152" s="394">
        <f t="shared" si="96"/>
        <v>2.7804917953450515E-2</v>
      </c>
      <c r="AU152" s="394">
        <f t="shared" si="96"/>
        <v>5.6030041945989567E-2</v>
      </c>
      <c r="AV152" s="394">
        <f t="shared" si="96"/>
        <v>6.8466598662499989E-2</v>
      </c>
      <c r="AW152" s="394">
        <f t="shared" si="96"/>
        <v>6.7067967919552066E-2</v>
      </c>
      <c r="AX152" s="394">
        <f t="shared" si="96"/>
        <v>0.21353846550997754</v>
      </c>
      <c r="AY152" s="394">
        <f t="shared" si="96"/>
        <v>9.1412161457499974E-2</v>
      </c>
      <c r="AZ152" s="394">
        <f t="shared" si="96"/>
        <v>8.8901987687499961E-2</v>
      </c>
      <c r="BA152" s="394">
        <f t="shared" si="96"/>
        <v>0.16673603062416661</v>
      </c>
      <c r="BB152" s="394">
        <f t="shared" si="100"/>
        <v>0.46300462051145841</v>
      </c>
      <c r="BC152" s="394">
        <f t="shared" si="100"/>
        <v>0.18343232745910706</v>
      </c>
      <c r="BD152" s="394">
        <f t="shared" si="100"/>
        <v>0.76098728223420997</v>
      </c>
      <c r="BE152" s="394">
        <f t="shared" si="100"/>
        <v>2.6580085232812495E-2</v>
      </c>
      <c r="BF152" s="394">
        <f t="shared" si="100"/>
        <v>0</v>
      </c>
      <c r="BG152" s="394">
        <f t="shared" si="100"/>
        <v>8.4515681820913402E-2</v>
      </c>
      <c r="BH152" s="394">
        <f t="shared" si="100"/>
        <v>0.12552556713906504</v>
      </c>
      <c r="BI152" s="394">
        <f t="shared" si="100"/>
        <v>0</v>
      </c>
      <c r="BJ152" s="394">
        <f t="shared" si="95"/>
        <v>0</v>
      </c>
      <c r="BK152" s="394">
        <f t="shared" si="95"/>
        <v>5.3837327385416654E-2</v>
      </c>
      <c r="BL152" s="394">
        <f t="shared" si="98"/>
        <v>4.8978510600239986E-2</v>
      </c>
      <c r="BM152" s="394">
        <f t="shared" si="98"/>
        <v>0.19510164718749992</v>
      </c>
      <c r="BN152" s="394">
        <f t="shared" si="98"/>
        <v>0.41635093781249993</v>
      </c>
      <c r="BO152" s="394">
        <f t="shared" si="98"/>
        <v>0.12178330518749995</v>
      </c>
      <c r="BP152" s="394">
        <f t="shared" si="98"/>
        <v>0.14437354278776038</v>
      </c>
      <c r="BQ152" s="394">
        <f t="shared" si="98"/>
        <v>0.18632017830729161</v>
      </c>
      <c r="BR152" s="394">
        <f t="shared" si="91"/>
        <v>0.1375736746687187</v>
      </c>
      <c r="BS152" s="394">
        <f t="shared" si="91"/>
        <v>1.2937499999999999E-2</v>
      </c>
      <c r="BT152" s="394">
        <f t="shared" si="91"/>
        <v>7.0977999999999996E-3</v>
      </c>
      <c r="BU152" s="394">
        <f t="shared" si="94"/>
        <v>3.7260000000000001E-3</v>
      </c>
      <c r="BV152" s="394">
        <f t="shared" si="94"/>
        <v>0.11546257969645436</v>
      </c>
      <c r="BW152" s="394">
        <f t="shared" si="94"/>
        <v>5.0904063216335407E-2</v>
      </c>
      <c r="BX152" s="394">
        <f t="shared" si="94"/>
        <v>1.7861232808330268E-2</v>
      </c>
      <c r="BY152" s="394">
        <f t="shared" si="94"/>
        <v>6.6853413834725844E-2</v>
      </c>
      <c r="BZ152" s="394">
        <f t="shared" si="94"/>
        <v>1.9626493576421676E-2</v>
      </c>
      <c r="CA152" s="395">
        <f t="shared" si="101"/>
        <v>7.00681971502362</v>
      </c>
      <c r="CB152" s="396">
        <f t="shared" si="115"/>
        <v>0.30417499999999992</v>
      </c>
      <c r="CC152" s="396">
        <f t="shared" si="102"/>
        <v>0.700681971502362</v>
      </c>
      <c r="CD152" s="396">
        <f t="shared" si="103"/>
        <v>0.22083333333333335</v>
      </c>
      <c r="CE152" s="397">
        <f t="shared" si="104"/>
        <v>6.0853044101879252</v>
      </c>
      <c r="CF152" s="396">
        <f>'Other Income'!$B$30/12</f>
        <v>1.7802704830705895</v>
      </c>
      <c r="CG152" s="398">
        <f t="shared" si="105"/>
        <v>8.1697498932585155</v>
      </c>
      <c r="CH152" s="395">
        <f t="shared" si="106"/>
        <v>6.7361119318913527</v>
      </c>
      <c r="CI152" s="396">
        <f t="shared" si="107"/>
        <v>0.30417499999999992</v>
      </c>
      <c r="CJ152" s="396">
        <f t="shared" si="108"/>
        <v>0.67361119318913532</v>
      </c>
      <c r="CK152" s="396">
        <f t="shared" si="109"/>
        <v>0.22083333333333335</v>
      </c>
      <c r="CL152" s="397">
        <f t="shared" si="110"/>
        <v>5.8416674053688844</v>
      </c>
      <c r="CM152" s="399">
        <f t="shared" si="111"/>
        <v>7.9261128884394738</v>
      </c>
    </row>
    <row r="153" spans="2:91" s="159" customFormat="1" x14ac:dyDescent="0.25">
      <c r="B153" s="257">
        <f t="shared" si="112"/>
        <v>133</v>
      </c>
      <c r="C153" s="255">
        <f t="shared" si="113"/>
        <v>49340</v>
      </c>
      <c r="D153" s="214">
        <f t="shared" si="114"/>
        <v>0.58816757902186922</v>
      </c>
      <c r="E153" s="214">
        <f t="shared" si="114"/>
        <v>0.25079438453314573</v>
      </c>
      <c r="F153" s="214">
        <f t="shared" si="114"/>
        <v>0.24488836937824993</v>
      </c>
      <c r="G153" s="214">
        <f t="shared" si="114"/>
        <v>1.4494590000000007E-2</v>
      </c>
      <c r="H153" s="394">
        <f t="shared" si="114"/>
        <v>3.3134595467578111E-2</v>
      </c>
      <c r="I153" s="394">
        <f t="shared" si="114"/>
        <v>5.6739380580781228E-2</v>
      </c>
      <c r="J153" s="394">
        <f t="shared" si="99"/>
        <v>6.6625731562499985E-2</v>
      </c>
      <c r="K153" s="394">
        <f t="shared" si="99"/>
        <v>6.8967879062499987E-2</v>
      </c>
      <c r="L153" s="394">
        <f t="shared" si="99"/>
        <v>3.7783344767187484E-2</v>
      </c>
      <c r="M153" s="394">
        <f t="shared" si="99"/>
        <v>5.1163898457031232E-2</v>
      </c>
      <c r="N153" s="394">
        <f t="shared" si="99"/>
        <v>3.7712950282660758E-2</v>
      </c>
      <c r="O153" s="394">
        <f t="shared" si="99"/>
        <v>4.0249006328124989E-2</v>
      </c>
      <c r="P153" s="394">
        <f t="shared" si="99"/>
        <v>3.0036267333333325E-2</v>
      </c>
      <c r="Q153" s="394">
        <f t="shared" si="99"/>
        <v>0</v>
      </c>
      <c r="R153" s="394">
        <f t="shared" si="99"/>
        <v>8.1647960945541637E-2</v>
      </c>
      <c r="S153" s="394">
        <f t="shared" si="99"/>
        <v>0.11557258399374998</v>
      </c>
      <c r="T153" s="394">
        <f t="shared" si="99"/>
        <v>0</v>
      </c>
      <c r="U153" s="394">
        <f t="shared" si="99"/>
        <v>0</v>
      </c>
      <c r="V153" s="394">
        <f t="shared" si="97"/>
        <v>2.9190826862187491E-2</v>
      </c>
      <c r="W153" s="394">
        <f t="shared" si="97"/>
        <v>2.4672648166666662E-2</v>
      </c>
      <c r="X153" s="394">
        <f t="shared" si="97"/>
        <v>2.717511173411458E-2</v>
      </c>
      <c r="Y153" s="394">
        <f t="shared" si="97"/>
        <v>1.9052508083333333E-2</v>
      </c>
      <c r="Z153" s="394">
        <f t="shared" si="97"/>
        <v>4.5568973213802079E-2</v>
      </c>
      <c r="AA153" s="394">
        <f t="shared" si="97"/>
        <v>3.4219687499999991E-2</v>
      </c>
      <c r="AB153" s="394">
        <f t="shared" si="97"/>
        <v>3.7731311831249989E-2</v>
      </c>
      <c r="AC153" s="394">
        <f t="shared" si="97"/>
        <v>2.2748449790624993E-2</v>
      </c>
      <c r="AD153" s="394">
        <f t="shared" si="97"/>
        <v>1.4547140858593748E-2</v>
      </c>
      <c r="AE153" s="394">
        <f t="shared" si="97"/>
        <v>0</v>
      </c>
      <c r="AF153" s="394">
        <f t="shared" si="97"/>
        <v>0.22686343218100977</v>
      </c>
      <c r="AG153" s="394">
        <f t="shared" si="97"/>
        <v>0.31419322126221244</v>
      </c>
      <c r="AH153" s="394">
        <f t="shared" si="97"/>
        <v>0</v>
      </c>
      <c r="AI153" s="394">
        <f t="shared" si="97"/>
        <v>7.3829999999999998E-3</v>
      </c>
      <c r="AJ153" s="394">
        <f t="shared" si="97"/>
        <v>2.35934E-2</v>
      </c>
      <c r="AK153" s="394">
        <f t="shared" si="97"/>
        <v>0</v>
      </c>
      <c r="AL153" s="394">
        <f t="shared" si="93"/>
        <v>2.8631669564062486E-2</v>
      </c>
      <c r="AM153" s="394">
        <f t="shared" si="93"/>
        <v>3.0301533281249987E-2</v>
      </c>
      <c r="AN153" s="394">
        <f t="shared" si="93"/>
        <v>6.2714991609374993E-2</v>
      </c>
      <c r="AO153" s="394">
        <f t="shared" si="93"/>
        <v>5.2394373034580194E-2</v>
      </c>
      <c r="AP153" s="394">
        <f t="shared" si="93"/>
        <v>0.21125183972453118</v>
      </c>
      <c r="AQ153" s="394">
        <f t="shared" si="96"/>
        <v>0</v>
      </c>
      <c r="AR153" s="394">
        <f t="shared" si="96"/>
        <v>5.3945203175906231E-2</v>
      </c>
      <c r="AS153" s="394">
        <f t="shared" si="96"/>
        <v>2.6838500906249993E-2</v>
      </c>
      <c r="AT153" s="394">
        <f t="shared" si="96"/>
        <v>2.7804917953450515E-2</v>
      </c>
      <c r="AU153" s="394">
        <f t="shared" si="96"/>
        <v>5.6030041945989567E-2</v>
      </c>
      <c r="AV153" s="394">
        <f t="shared" si="96"/>
        <v>6.8466598662499989E-2</v>
      </c>
      <c r="AW153" s="394">
        <f t="shared" si="96"/>
        <v>6.7067967919552066E-2</v>
      </c>
      <c r="AX153" s="394">
        <f t="shared" si="96"/>
        <v>0.21353846550997754</v>
      </c>
      <c r="AY153" s="394">
        <f t="shared" si="96"/>
        <v>9.1412161457499974E-2</v>
      </c>
      <c r="AZ153" s="394">
        <f t="shared" si="96"/>
        <v>8.8901987687499961E-2</v>
      </c>
      <c r="BA153" s="394">
        <f t="shared" si="96"/>
        <v>0.16673603062416661</v>
      </c>
      <c r="BB153" s="394">
        <f t="shared" si="100"/>
        <v>0.46300462051145841</v>
      </c>
      <c r="BC153" s="394">
        <f t="shared" si="100"/>
        <v>0.18343232745910706</v>
      </c>
      <c r="BD153" s="394">
        <f t="shared" si="100"/>
        <v>0.76098728223420997</v>
      </c>
      <c r="BE153" s="394">
        <f t="shared" si="100"/>
        <v>2.6580085232812495E-2</v>
      </c>
      <c r="BF153" s="394">
        <f t="shared" si="100"/>
        <v>0</v>
      </c>
      <c r="BG153" s="394">
        <f t="shared" si="100"/>
        <v>8.4515681820913402E-2</v>
      </c>
      <c r="BH153" s="394">
        <f t="shared" si="100"/>
        <v>0.12552556713906504</v>
      </c>
      <c r="BI153" s="394">
        <f t="shared" si="100"/>
        <v>0</v>
      </c>
      <c r="BJ153" s="394">
        <f t="shared" si="95"/>
        <v>0</v>
      </c>
      <c r="BK153" s="394">
        <f t="shared" si="95"/>
        <v>6.1912926493229145E-2</v>
      </c>
      <c r="BL153" s="394">
        <f t="shared" si="98"/>
        <v>4.8978510600239986E-2</v>
      </c>
      <c r="BM153" s="394">
        <f t="shared" si="98"/>
        <v>0.19510164718749992</v>
      </c>
      <c r="BN153" s="394">
        <f t="shared" si="98"/>
        <v>0.41635093781249993</v>
      </c>
      <c r="BO153" s="394">
        <f t="shared" si="98"/>
        <v>0.12178330518749995</v>
      </c>
      <c r="BP153" s="394">
        <f t="shared" si="98"/>
        <v>0.14437354278776038</v>
      </c>
      <c r="BQ153" s="394">
        <f t="shared" si="98"/>
        <v>0.18632017830729161</v>
      </c>
      <c r="BR153" s="394">
        <f t="shared" si="91"/>
        <v>0.1375736746687187</v>
      </c>
      <c r="BS153" s="394">
        <f t="shared" si="91"/>
        <v>1.2937499999999999E-2</v>
      </c>
      <c r="BT153" s="394">
        <f t="shared" si="91"/>
        <v>7.0977999999999996E-3</v>
      </c>
      <c r="BU153" s="394">
        <f t="shared" si="94"/>
        <v>3.7260000000000001E-3</v>
      </c>
      <c r="BV153" s="394">
        <f t="shared" si="94"/>
        <v>0.11546257969645436</v>
      </c>
      <c r="BW153" s="394">
        <f t="shared" si="94"/>
        <v>5.0904063216335407E-2</v>
      </c>
      <c r="BX153" s="394">
        <f t="shared" si="94"/>
        <v>1.7861232808330268E-2</v>
      </c>
      <c r="BY153" s="394">
        <f t="shared" si="94"/>
        <v>6.6853413834725844E-2</v>
      </c>
      <c r="BZ153" s="394">
        <f t="shared" si="94"/>
        <v>1.9626493576421676E-2</v>
      </c>
      <c r="CA153" s="395">
        <f t="shared" si="101"/>
        <v>7.0418638868292138</v>
      </c>
      <c r="CB153" s="396">
        <f t="shared" si="115"/>
        <v>0.30417499999999992</v>
      </c>
      <c r="CC153" s="396">
        <f t="shared" si="102"/>
        <v>0.70418638868292138</v>
      </c>
      <c r="CD153" s="396">
        <f t="shared" si="103"/>
        <v>0.22083333333333335</v>
      </c>
      <c r="CE153" s="397">
        <f t="shared" si="104"/>
        <v>6.1168441648129592</v>
      </c>
      <c r="CF153" s="396">
        <f>'Other Income'!$B$31/12</f>
        <v>1.8692840072241192</v>
      </c>
      <c r="CG153" s="398">
        <f t="shared" si="105"/>
        <v>8.2903031720370794</v>
      </c>
      <c r="CH153" s="395">
        <f t="shared" si="106"/>
        <v>6.7711561036969465</v>
      </c>
      <c r="CI153" s="396">
        <f t="shared" si="107"/>
        <v>0.30417499999999992</v>
      </c>
      <c r="CJ153" s="396">
        <f t="shared" si="108"/>
        <v>0.6771156103696947</v>
      </c>
      <c r="CK153" s="396">
        <f t="shared" si="109"/>
        <v>0.22083333333333335</v>
      </c>
      <c r="CL153" s="397">
        <f t="shared" si="110"/>
        <v>5.8732071599939184</v>
      </c>
      <c r="CM153" s="399">
        <f t="shared" si="111"/>
        <v>8.0466661672180386</v>
      </c>
    </row>
    <row r="154" spans="2:91" s="159" customFormat="1" x14ac:dyDescent="0.25">
      <c r="B154" s="257">
        <f t="shared" si="112"/>
        <v>134</v>
      </c>
      <c r="C154" s="255">
        <f t="shared" si="113"/>
        <v>49368</v>
      </c>
      <c r="D154" s="214">
        <f t="shared" si="114"/>
        <v>0.58816757902186922</v>
      </c>
      <c r="E154" s="214">
        <f t="shared" si="114"/>
        <v>0.25079438453314573</v>
      </c>
      <c r="F154" s="214">
        <f t="shared" si="114"/>
        <v>0.24488836937824993</v>
      </c>
      <c r="G154" s="214">
        <f t="shared" si="114"/>
        <v>1.4494590000000007E-2</v>
      </c>
      <c r="H154" s="394">
        <f t="shared" si="114"/>
        <v>3.3134595467578111E-2</v>
      </c>
      <c r="I154" s="394">
        <f t="shared" si="114"/>
        <v>5.6739380580781228E-2</v>
      </c>
      <c r="J154" s="394">
        <f t="shared" si="99"/>
        <v>6.6625731562499985E-2</v>
      </c>
      <c r="K154" s="394">
        <f t="shared" si="99"/>
        <v>6.8967879062499987E-2</v>
      </c>
      <c r="L154" s="394">
        <f t="shared" si="99"/>
        <v>3.7783344767187484E-2</v>
      </c>
      <c r="M154" s="394">
        <f t="shared" si="99"/>
        <v>5.1163898457031232E-2</v>
      </c>
      <c r="N154" s="394">
        <f t="shared" si="99"/>
        <v>3.7712950282660758E-2</v>
      </c>
      <c r="O154" s="394">
        <f t="shared" si="99"/>
        <v>4.0249006328124989E-2</v>
      </c>
      <c r="P154" s="394">
        <f t="shared" si="99"/>
        <v>3.0036267333333325E-2</v>
      </c>
      <c r="Q154" s="394">
        <f t="shared" si="99"/>
        <v>0</v>
      </c>
      <c r="R154" s="394">
        <f t="shared" si="99"/>
        <v>8.1647960945541637E-2</v>
      </c>
      <c r="S154" s="394">
        <f t="shared" si="99"/>
        <v>0.11557258399374998</v>
      </c>
      <c r="T154" s="394">
        <f t="shared" si="99"/>
        <v>0</v>
      </c>
      <c r="U154" s="394">
        <f t="shared" si="99"/>
        <v>0</v>
      </c>
      <c r="V154" s="394">
        <f t="shared" si="97"/>
        <v>2.9190826862187491E-2</v>
      </c>
      <c r="W154" s="394">
        <f t="shared" si="97"/>
        <v>2.4672648166666662E-2</v>
      </c>
      <c r="X154" s="394">
        <f t="shared" si="97"/>
        <v>2.717511173411458E-2</v>
      </c>
      <c r="Y154" s="394">
        <f t="shared" si="97"/>
        <v>1.9052508083333333E-2</v>
      </c>
      <c r="Z154" s="394">
        <f t="shared" si="97"/>
        <v>4.5568973213802079E-2</v>
      </c>
      <c r="AA154" s="394">
        <f t="shared" si="97"/>
        <v>3.4219687499999991E-2</v>
      </c>
      <c r="AB154" s="394">
        <f t="shared" si="97"/>
        <v>3.7731311831249989E-2</v>
      </c>
      <c r="AC154" s="394">
        <f t="shared" si="97"/>
        <v>2.2748449790624993E-2</v>
      </c>
      <c r="AD154" s="394">
        <f t="shared" si="97"/>
        <v>1.4547140858593748E-2</v>
      </c>
      <c r="AE154" s="394">
        <f t="shared" si="97"/>
        <v>0</v>
      </c>
      <c r="AF154" s="394">
        <f t="shared" si="97"/>
        <v>0.22686343218100977</v>
      </c>
      <c r="AG154" s="394">
        <f t="shared" si="97"/>
        <v>0.31419322126221244</v>
      </c>
      <c r="AH154" s="394">
        <f t="shared" si="97"/>
        <v>0</v>
      </c>
      <c r="AI154" s="394">
        <f t="shared" si="97"/>
        <v>7.3829999999999998E-3</v>
      </c>
      <c r="AJ154" s="394">
        <f t="shared" si="97"/>
        <v>2.35934E-2</v>
      </c>
      <c r="AK154" s="394">
        <f t="shared" si="97"/>
        <v>0</v>
      </c>
      <c r="AL154" s="394">
        <f t="shared" si="93"/>
        <v>2.8631669564062486E-2</v>
      </c>
      <c r="AM154" s="394">
        <f t="shared" si="93"/>
        <v>3.0301533281249987E-2</v>
      </c>
      <c r="AN154" s="394">
        <f t="shared" si="93"/>
        <v>6.2714991609374993E-2</v>
      </c>
      <c r="AO154" s="394">
        <f t="shared" si="93"/>
        <v>5.2394373034580194E-2</v>
      </c>
      <c r="AP154" s="394">
        <f t="shared" si="93"/>
        <v>0.21125183972453118</v>
      </c>
      <c r="AQ154" s="394">
        <f t="shared" si="96"/>
        <v>0</v>
      </c>
      <c r="AR154" s="394">
        <f t="shared" si="96"/>
        <v>5.3945203175906231E-2</v>
      </c>
      <c r="AS154" s="394">
        <f t="shared" si="96"/>
        <v>2.6838500906249993E-2</v>
      </c>
      <c r="AT154" s="394">
        <f t="shared" si="96"/>
        <v>2.7804917953450515E-2</v>
      </c>
      <c r="AU154" s="394">
        <f t="shared" si="96"/>
        <v>5.6030041945989567E-2</v>
      </c>
      <c r="AV154" s="394">
        <f t="shared" si="96"/>
        <v>6.8466598662499989E-2</v>
      </c>
      <c r="AW154" s="394">
        <f t="shared" si="96"/>
        <v>6.7067967919552066E-2</v>
      </c>
      <c r="AX154" s="394">
        <f t="shared" si="96"/>
        <v>0.21353846550997754</v>
      </c>
      <c r="AY154" s="394">
        <f t="shared" si="96"/>
        <v>9.1412161457499974E-2</v>
      </c>
      <c r="AZ154" s="394">
        <f t="shared" si="96"/>
        <v>8.8901987687499961E-2</v>
      </c>
      <c r="BA154" s="394">
        <f t="shared" si="96"/>
        <v>0.16673603062416661</v>
      </c>
      <c r="BB154" s="394">
        <f t="shared" si="100"/>
        <v>0.46300462051145841</v>
      </c>
      <c r="BC154" s="394">
        <f t="shared" si="100"/>
        <v>0.18343232745910706</v>
      </c>
      <c r="BD154" s="394">
        <f t="shared" si="100"/>
        <v>0.76098728223420997</v>
      </c>
      <c r="BE154" s="394">
        <f t="shared" si="100"/>
        <v>3.0567098017734367E-2</v>
      </c>
      <c r="BF154" s="394">
        <f t="shared" si="100"/>
        <v>0</v>
      </c>
      <c r="BG154" s="394">
        <f t="shared" si="100"/>
        <v>8.4515681820913402E-2</v>
      </c>
      <c r="BH154" s="394">
        <f t="shared" si="100"/>
        <v>0.12552556713906504</v>
      </c>
      <c r="BI154" s="394">
        <f t="shared" si="100"/>
        <v>0</v>
      </c>
      <c r="BJ154" s="394">
        <f t="shared" si="95"/>
        <v>0</v>
      </c>
      <c r="BK154" s="394">
        <f t="shared" si="95"/>
        <v>6.1912926493229145E-2</v>
      </c>
      <c r="BL154" s="394">
        <f t="shared" si="98"/>
        <v>4.8978510600239986E-2</v>
      </c>
      <c r="BM154" s="394">
        <f t="shared" si="98"/>
        <v>0.19510164718749992</v>
      </c>
      <c r="BN154" s="394">
        <f t="shared" si="98"/>
        <v>0.41635093781249993</v>
      </c>
      <c r="BO154" s="394">
        <f t="shared" si="98"/>
        <v>0.12178330518749995</v>
      </c>
      <c r="BP154" s="394">
        <f t="shared" si="98"/>
        <v>0.14437354278776038</v>
      </c>
      <c r="BQ154" s="394">
        <f t="shared" si="98"/>
        <v>0.18632017830729161</v>
      </c>
      <c r="BR154" s="394">
        <f t="shared" si="91"/>
        <v>0.1375736746687187</v>
      </c>
      <c r="BS154" s="394">
        <f t="shared" si="91"/>
        <v>1.2937499999999999E-2</v>
      </c>
      <c r="BT154" s="394">
        <f t="shared" si="91"/>
        <v>7.0977999999999996E-3</v>
      </c>
      <c r="BU154" s="394">
        <f t="shared" si="94"/>
        <v>3.7260000000000001E-3</v>
      </c>
      <c r="BV154" s="394">
        <f t="shared" si="94"/>
        <v>0.11546257969645436</v>
      </c>
      <c r="BW154" s="394">
        <f t="shared" si="94"/>
        <v>5.0904063216335407E-2</v>
      </c>
      <c r="BX154" s="394">
        <f t="shared" si="94"/>
        <v>1.7861232808330268E-2</v>
      </c>
      <c r="BY154" s="394">
        <f t="shared" si="94"/>
        <v>6.6853413834725844E-2</v>
      </c>
      <c r="BZ154" s="394">
        <f t="shared" si="94"/>
        <v>1.9626493576421676E-2</v>
      </c>
      <c r="CA154" s="395">
        <f t="shared" si="101"/>
        <v>7.0458508996141349</v>
      </c>
      <c r="CB154" s="396">
        <f t="shared" si="115"/>
        <v>0.30417499999999992</v>
      </c>
      <c r="CC154" s="396">
        <f t="shared" si="102"/>
        <v>0.70458508996141356</v>
      </c>
      <c r="CD154" s="396">
        <f t="shared" si="103"/>
        <v>0.22083333333333335</v>
      </c>
      <c r="CE154" s="397">
        <f t="shared" si="104"/>
        <v>6.1204324763193885</v>
      </c>
      <c r="CF154" s="396">
        <f>'Other Income'!$B$31/12</f>
        <v>1.8692840072241192</v>
      </c>
      <c r="CG154" s="398">
        <f t="shared" si="105"/>
        <v>8.2938914835435078</v>
      </c>
      <c r="CH154" s="395">
        <f t="shared" si="106"/>
        <v>6.7751431164818676</v>
      </c>
      <c r="CI154" s="396">
        <f t="shared" si="107"/>
        <v>0.30417499999999992</v>
      </c>
      <c r="CJ154" s="396">
        <f t="shared" si="108"/>
        <v>0.67751431164818676</v>
      </c>
      <c r="CK154" s="396">
        <f t="shared" si="109"/>
        <v>0.22083333333333335</v>
      </c>
      <c r="CL154" s="397">
        <f t="shared" si="110"/>
        <v>5.8767954715003476</v>
      </c>
      <c r="CM154" s="399">
        <f t="shared" si="111"/>
        <v>8.050254478724467</v>
      </c>
    </row>
    <row r="155" spans="2:91" s="159" customFormat="1" x14ac:dyDescent="0.25">
      <c r="B155" s="257">
        <f t="shared" si="112"/>
        <v>135</v>
      </c>
      <c r="C155" s="255">
        <f t="shared" si="113"/>
        <v>49399</v>
      </c>
      <c r="D155" s="214">
        <f t="shared" si="114"/>
        <v>0.58816757902186922</v>
      </c>
      <c r="E155" s="214">
        <f t="shared" si="114"/>
        <v>0.25079438453314573</v>
      </c>
      <c r="F155" s="214">
        <f t="shared" si="114"/>
        <v>0.24488836937824993</v>
      </c>
      <c r="G155" s="214">
        <f t="shared" si="114"/>
        <v>1.4494590000000007E-2</v>
      </c>
      <c r="H155" s="394">
        <f t="shared" si="114"/>
        <v>3.3134595467578111E-2</v>
      </c>
      <c r="I155" s="394">
        <f t="shared" si="114"/>
        <v>5.6739380580781228E-2</v>
      </c>
      <c r="J155" s="394">
        <f t="shared" si="99"/>
        <v>6.6625731562499985E-2</v>
      </c>
      <c r="K155" s="394">
        <f t="shared" si="99"/>
        <v>6.8967879062499987E-2</v>
      </c>
      <c r="L155" s="394">
        <f t="shared" si="99"/>
        <v>3.7783344767187484E-2</v>
      </c>
      <c r="M155" s="394">
        <f t="shared" si="99"/>
        <v>5.1163898457031232E-2</v>
      </c>
      <c r="N155" s="394">
        <f t="shared" si="99"/>
        <v>3.7712950282660758E-2</v>
      </c>
      <c r="O155" s="394">
        <f t="shared" si="99"/>
        <v>4.0249006328124989E-2</v>
      </c>
      <c r="P155" s="394">
        <f t="shared" si="99"/>
        <v>3.0036267333333325E-2</v>
      </c>
      <c r="Q155" s="394">
        <f t="shared" si="99"/>
        <v>0</v>
      </c>
      <c r="R155" s="394">
        <f t="shared" si="99"/>
        <v>8.1647960945541637E-2</v>
      </c>
      <c r="S155" s="394">
        <f t="shared" si="99"/>
        <v>0.11557258399374998</v>
      </c>
      <c r="T155" s="394">
        <f t="shared" si="99"/>
        <v>0</v>
      </c>
      <c r="U155" s="394">
        <f t="shared" si="99"/>
        <v>0</v>
      </c>
      <c r="V155" s="394">
        <f t="shared" si="97"/>
        <v>2.9190826862187491E-2</v>
      </c>
      <c r="W155" s="394">
        <f t="shared" si="97"/>
        <v>2.4672648166666662E-2</v>
      </c>
      <c r="X155" s="394">
        <f t="shared" si="97"/>
        <v>2.717511173411458E-2</v>
      </c>
      <c r="Y155" s="394">
        <f t="shared" si="97"/>
        <v>1.9052508083333333E-2</v>
      </c>
      <c r="Z155" s="394">
        <f t="shared" si="97"/>
        <v>4.5568973213802079E-2</v>
      </c>
      <c r="AA155" s="394">
        <f t="shared" si="97"/>
        <v>3.4219687499999991E-2</v>
      </c>
      <c r="AB155" s="394">
        <f t="shared" si="97"/>
        <v>3.7731311831249989E-2</v>
      </c>
      <c r="AC155" s="394">
        <f t="shared" si="97"/>
        <v>2.2748449790624993E-2</v>
      </c>
      <c r="AD155" s="394">
        <f t="shared" si="97"/>
        <v>1.4547140858593748E-2</v>
      </c>
      <c r="AE155" s="394">
        <f t="shared" si="97"/>
        <v>0</v>
      </c>
      <c r="AF155" s="394">
        <f t="shared" si="97"/>
        <v>0.22686343218100977</v>
      </c>
      <c r="AG155" s="394">
        <f t="shared" si="97"/>
        <v>0.31419322126221244</v>
      </c>
      <c r="AH155" s="394">
        <f t="shared" si="97"/>
        <v>0</v>
      </c>
      <c r="AI155" s="394">
        <f t="shared" si="97"/>
        <v>7.3829999999999998E-3</v>
      </c>
      <c r="AJ155" s="394">
        <f t="shared" si="97"/>
        <v>2.35934E-2</v>
      </c>
      <c r="AK155" s="394">
        <f t="shared" si="97"/>
        <v>0</v>
      </c>
      <c r="AL155" s="394">
        <f t="shared" si="93"/>
        <v>2.8631669564062486E-2</v>
      </c>
      <c r="AM155" s="394">
        <f t="shared" si="93"/>
        <v>3.0301533281249987E-2</v>
      </c>
      <c r="AN155" s="394">
        <f t="shared" si="93"/>
        <v>6.2714991609374993E-2</v>
      </c>
      <c r="AO155" s="394">
        <f t="shared" si="93"/>
        <v>5.2394373034580194E-2</v>
      </c>
      <c r="AP155" s="394">
        <f t="shared" si="93"/>
        <v>0.21125183972453118</v>
      </c>
      <c r="AQ155" s="394">
        <f t="shared" si="96"/>
        <v>0</v>
      </c>
      <c r="AR155" s="394">
        <f t="shared" si="96"/>
        <v>5.3945203175906231E-2</v>
      </c>
      <c r="AS155" s="394">
        <f t="shared" si="96"/>
        <v>2.6838500906249993E-2</v>
      </c>
      <c r="AT155" s="394">
        <f t="shared" si="96"/>
        <v>2.7804917953450515E-2</v>
      </c>
      <c r="AU155" s="394">
        <f t="shared" si="96"/>
        <v>5.6030041945989567E-2</v>
      </c>
      <c r="AV155" s="394">
        <f t="shared" si="96"/>
        <v>6.8466598662499989E-2</v>
      </c>
      <c r="AW155" s="394">
        <f t="shared" si="96"/>
        <v>6.7067967919552066E-2</v>
      </c>
      <c r="AX155" s="394">
        <f t="shared" si="96"/>
        <v>0.21353846550997754</v>
      </c>
      <c r="AY155" s="394">
        <f t="shared" si="96"/>
        <v>9.1412161457499974E-2</v>
      </c>
      <c r="AZ155" s="394">
        <f t="shared" si="96"/>
        <v>8.8901987687499961E-2</v>
      </c>
      <c r="BA155" s="394">
        <f t="shared" si="96"/>
        <v>0.16673603062416661</v>
      </c>
      <c r="BB155" s="394">
        <f t="shared" si="100"/>
        <v>0.46300462051145841</v>
      </c>
      <c r="BC155" s="394">
        <f t="shared" si="100"/>
        <v>0.18343232745910706</v>
      </c>
      <c r="BD155" s="394">
        <f t="shared" si="100"/>
        <v>0.76098728223420997</v>
      </c>
      <c r="BE155" s="394">
        <f t="shared" si="100"/>
        <v>3.0567098017734367E-2</v>
      </c>
      <c r="BF155" s="394">
        <f t="shared" si="100"/>
        <v>0</v>
      </c>
      <c r="BG155" s="394">
        <f t="shared" si="100"/>
        <v>8.4515681820913402E-2</v>
      </c>
      <c r="BH155" s="394">
        <f t="shared" si="100"/>
        <v>0.12552556713906504</v>
      </c>
      <c r="BI155" s="394">
        <f t="shared" si="100"/>
        <v>0</v>
      </c>
      <c r="BJ155" s="394">
        <f t="shared" si="95"/>
        <v>0</v>
      </c>
      <c r="BK155" s="394">
        <f t="shared" si="95"/>
        <v>6.1912926493229145E-2</v>
      </c>
      <c r="BL155" s="394">
        <f t="shared" si="98"/>
        <v>4.8978510600239986E-2</v>
      </c>
      <c r="BM155" s="394">
        <f t="shared" si="98"/>
        <v>0.19510164718749992</v>
      </c>
      <c r="BN155" s="394">
        <f t="shared" si="98"/>
        <v>0.41635093781249993</v>
      </c>
      <c r="BO155" s="394">
        <f t="shared" si="98"/>
        <v>0.12178330518749995</v>
      </c>
      <c r="BP155" s="394">
        <f t="shared" si="98"/>
        <v>0.14437354278776038</v>
      </c>
      <c r="BQ155" s="394">
        <f t="shared" si="98"/>
        <v>0.18632017830729161</v>
      </c>
      <c r="BR155" s="394">
        <f t="shared" si="91"/>
        <v>0.1375736746687187</v>
      </c>
      <c r="BS155" s="394">
        <f t="shared" si="91"/>
        <v>1.2937499999999999E-2</v>
      </c>
      <c r="BT155" s="394">
        <f t="shared" si="91"/>
        <v>7.0977999999999996E-3</v>
      </c>
      <c r="BU155" s="394">
        <f t="shared" si="94"/>
        <v>3.7260000000000001E-3</v>
      </c>
      <c r="BV155" s="394">
        <f t="shared" si="94"/>
        <v>0.11546257969645436</v>
      </c>
      <c r="BW155" s="394">
        <f t="shared" si="94"/>
        <v>5.0904063216335407E-2</v>
      </c>
      <c r="BX155" s="394">
        <f t="shared" si="94"/>
        <v>1.7861232808330268E-2</v>
      </c>
      <c r="BY155" s="394">
        <f t="shared" si="94"/>
        <v>6.6853413834725844E-2</v>
      </c>
      <c r="BZ155" s="394">
        <f t="shared" si="94"/>
        <v>1.9626493576421676E-2</v>
      </c>
      <c r="CA155" s="395">
        <f t="shared" si="101"/>
        <v>7.0458508996141349</v>
      </c>
      <c r="CB155" s="396">
        <f t="shared" si="115"/>
        <v>0.30417499999999992</v>
      </c>
      <c r="CC155" s="396">
        <f t="shared" si="102"/>
        <v>0.70458508996141356</v>
      </c>
      <c r="CD155" s="396">
        <f t="shared" si="103"/>
        <v>0.22083333333333335</v>
      </c>
      <c r="CE155" s="397">
        <f t="shared" si="104"/>
        <v>6.1204324763193885</v>
      </c>
      <c r="CF155" s="396">
        <f>'Other Income'!$B$31/12</f>
        <v>1.8692840072241192</v>
      </c>
      <c r="CG155" s="398">
        <f t="shared" si="105"/>
        <v>8.2938914835435078</v>
      </c>
      <c r="CH155" s="395">
        <f t="shared" si="106"/>
        <v>6.7751431164818676</v>
      </c>
      <c r="CI155" s="396">
        <f t="shared" si="107"/>
        <v>0.30417499999999992</v>
      </c>
      <c r="CJ155" s="396">
        <f t="shared" si="108"/>
        <v>0.67751431164818676</v>
      </c>
      <c r="CK155" s="396">
        <f t="shared" si="109"/>
        <v>0.22083333333333335</v>
      </c>
      <c r="CL155" s="397">
        <f t="shared" si="110"/>
        <v>5.8767954715003476</v>
      </c>
      <c r="CM155" s="399">
        <f t="shared" si="111"/>
        <v>8.050254478724467</v>
      </c>
    </row>
    <row r="156" spans="2:91" s="159" customFormat="1" x14ac:dyDescent="0.25">
      <c r="B156" s="257">
        <f t="shared" si="112"/>
        <v>136</v>
      </c>
      <c r="C156" s="255">
        <f t="shared" si="113"/>
        <v>49429</v>
      </c>
      <c r="D156" s="214">
        <f t="shared" si="114"/>
        <v>0.58816757902186922</v>
      </c>
      <c r="E156" s="214">
        <f t="shared" si="114"/>
        <v>0.25079438453314573</v>
      </c>
      <c r="F156" s="214">
        <f t="shared" si="114"/>
        <v>0.24488836937824993</v>
      </c>
      <c r="G156" s="214">
        <f t="shared" si="114"/>
        <v>1.4494590000000007E-2</v>
      </c>
      <c r="H156" s="394">
        <f t="shared" si="114"/>
        <v>3.3134595467578111E-2</v>
      </c>
      <c r="I156" s="394">
        <f t="shared" ref="I156:N200" si="116">IF(AND(MONTH($C156)-MONTH(I$5)=0,MOD((YEAR(I$5)-YEAR($C156)),3)=0),I155*(1+I$15),I155)</f>
        <v>5.6739380580781228E-2</v>
      </c>
      <c r="J156" s="394">
        <f t="shared" si="116"/>
        <v>6.6625731562499985E-2</v>
      </c>
      <c r="K156" s="394">
        <f t="shared" si="116"/>
        <v>6.8967879062499987E-2</v>
      </c>
      <c r="L156" s="394">
        <f t="shared" si="116"/>
        <v>3.7783344767187484E-2</v>
      </c>
      <c r="M156" s="394">
        <f t="shared" si="116"/>
        <v>5.1163898457031232E-2</v>
      </c>
      <c r="N156" s="394">
        <f t="shared" si="116"/>
        <v>3.7712950282660758E-2</v>
      </c>
      <c r="O156" s="394">
        <f t="shared" si="99"/>
        <v>4.0249006328124989E-2</v>
      </c>
      <c r="P156" s="394">
        <f t="shared" si="99"/>
        <v>3.0036267333333325E-2</v>
      </c>
      <c r="Q156" s="394">
        <f t="shared" si="99"/>
        <v>0</v>
      </c>
      <c r="R156" s="394">
        <f t="shared" si="99"/>
        <v>8.1647960945541637E-2</v>
      </c>
      <c r="S156" s="394">
        <f t="shared" si="99"/>
        <v>0.11557258399374998</v>
      </c>
      <c r="T156" s="394">
        <f t="shared" si="99"/>
        <v>0</v>
      </c>
      <c r="U156" s="394">
        <f t="shared" ref="U156:AC185" si="117">IF(AND(MONTH($C156)-MONTH(U$5)=0,MOD((YEAR(U$5)-YEAR($C156)),3)=0),U155*(1+U$15),U155)</f>
        <v>0</v>
      </c>
      <c r="V156" s="394">
        <f t="shared" si="117"/>
        <v>2.9190826862187491E-2</v>
      </c>
      <c r="W156" s="394">
        <f t="shared" si="117"/>
        <v>2.4672648166666662E-2</v>
      </c>
      <c r="X156" s="394">
        <f t="shared" si="117"/>
        <v>2.717511173411458E-2</v>
      </c>
      <c r="Y156" s="394">
        <f t="shared" si="117"/>
        <v>1.9052508083333333E-2</v>
      </c>
      <c r="Z156" s="394">
        <f t="shared" si="117"/>
        <v>4.5568973213802079E-2</v>
      </c>
      <c r="AA156" s="394">
        <f t="shared" si="117"/>
        <v>3.4219687499999991E-2</v>
      </c>
      <c r="AB156" s="394">
        <f t="shared" si="117"/>
        <v>3.7731311831249989E-2</v>
      </c>
      <c r="AC156" s="394">
        <f t="shared" si="117"/>
        <v>2.2748449790624993E-2</v>
      </c>
      <c r="AD156" s="394">
        <f t="shared" si="97"/>
        <v>1.4547140858593748E-2</v>
      </c>
      <c r="AE156" s="394">
        <f t="shared" si="97"/>
        <v>0</v>
      </c>
      <c r="AF156" s="394">
        <f t="shared" si="97"/>
        <v>0.22686343218100977</v>
      </c>
      <c r="AG156" s="394">
        <f t="shared" si="97"/>
        <v>0.31419322126221244</v>
      </c>
      <c r="AH156" s="394">
        <f t="shared" si="97"/>
        <v>0</v>
      </c>
      <c r="AI156" s="394">
        <f t="shared" si="97"/>
        <v>7.3829999999999998E-3</v>
      </c>
      <c r="AJ156" s="394">
        <f t="shared" si="97"/>
        <v>2.35934E-2</v>
      </c>
      <c r="AK156" s="394">
        <f t="shared" ref="AK156:AT185" si="118">IF(AND(MONTH($C156)-MONTH(AK$5)=0,MOD((YEAR(AK$5)-YEAR($C156)),3)=0),AK155*(1+AK$15),AK155)</f>
        <v>0</v>
      </c>
      <c r="AL156" s="394">
        <f t="shared" si="118"/>
        <v>2.8631669564062486E-2</v>
      </c>
      <c r="AM156" s="394">
        <f t="shared" si="118"/>
        <v>3.0301533281249987E-2</v>
      </c>
      <c r="AN156" s="394">
        <f t="shared" si="118"/>
        <v>6.2714991609374993E-2</v>
      </c>
      <c r="AO156" s="394">
        <f t="shared" si="118"/>
        <v>5.2394373034580194E-2</v>
      </c>
      <c r="AP156" s="394">
        <f t="shared" si="118"/>
        <v>0.21125183972453118</v>
      </c>
      <c r="AQ156" s="394">
        <f t="shared" si="118"/>
        <v>0</v>
      </c>
      <c r="AR156" s="394">
        <f t="shared" si="118"/>
        <v>5.3945203175906231E-2</v>
      </c>
      <c r="AS156" s="394">
        <f t="shared" si="118"/>
        <v>2.6838500906249993E-2</v>
      </c>
      <c r="AT156" s="394">
        <f t="shared" si="118"/>
        <v>2.7804917953450515E-2</v>
      </c>
      <c r="AU156" s="394">
        <f t="shared" si="96"/>
        <v>5.6030041945989567E-2</v>
      </c>
      <c r="AV156" s="394">
        <f t="shared" si="96"/>
        <v>6.8466598662499989E-2</v>
      </c>
      <c r="AW156" s="394">
        <f t="shared" si="96"/>
        <v>6.7067967919552066E-2</v>
      </c>
      <c r="AX156" s="394">
        <f t="shared" si="96"/>
        <v>0.21353846550997754</v>
      </c>
      <c r="AY156" s="394">
        <f t="shared" si="96"/>
        <v>9.1412161457499974E-2</v>
      </c>
      <c r="AZ156" s="394">
        <f t="shared" si="96"/>
        <v>8.8901987687499961E-2</v>
      </c>
      <c r="BA156" s="394">
        <f t="shared" si="96"/>
        <v>0.16673603062416661</v>
      </c>
      <c r="BB156" s="394">
        <f t="shared" si="100"/>
        <v>0.46300462051145841</v>
      </c>
      <c r="BC156" s="394">
        <f t="shared" si="100"/>
        <v>0.18343232745910706</v>
      </c>
      <c r="BD156" s="394">
        <f t="shared" si="100"/>
        <v>0.76098728223420997</v>
      </c>
      <c r="BE156" s="394">
        <f t="shared" si="100"/>
        <v>3.0567098017734367E-2</v>
      </c>
      <c r="BF156" s="394">
        <f t="shared" si="100"/>
        <v>0</v>
      </c>
      <c r="BG156" s="394">
        <f t="shared" si="100"/>
        <v>8.4515681820913402E-2</v>
      </c>
      <c r="BH156" s="394">
        <f t="shared" si="100"/>
        <v>0.12552556713906504</v>
      </c>
      <c r="BI156" s="394">
        <f t="shared" si="100"/>
        <v>0</v>
      </c>
      <c r="BJ156" s="394">
        <f t="shared" si="95"/>
        <v>0</v>
      </c>
      <c r="BK156" s="394">
        <f t="shared" si="95"/>
        <v>6.1912926493229145E-2</v>
      </c>
      <c r="BL156" s="394">
        <f t="shared" si="98"/>
        <v>4.8978510600239986E-2</v>
      </c>
      <c r="BM156" s="394">
        <f t="shared" si="98"/>
        <v>0.19510164718749992</v>
      </c>
      <c r="BN156" s="394">
        <f t="shared" si="98"/>
        <v>0.41635093781249993</v>
      </c>
      <c r="BO156" s="394">
        <f t="shared" si="98"/>
        <v>0.12178330518749995</v>
      </c>
      <c r="BP156" s="394">
        <f t="shared" si="98"/>
        <v>0.14437354278776038</v>
      </c>
      <c r="BQ156" s="394">
        <f t="shared" si="98"/>
        <v>0.18632017830729161</v>
      </c>
      <c r="BR156" s="394">
        <f t="shared" si="91"/>
        <v>0.1375736746687187</v>
      </c>
      <c r="BS156" s="394">
        <f t="shared" si="91"/>
        <v>1.2937499999999999E-2</v>
      </c>
      <c r="BT156" s="394">
        <f t="shared" si="91"/>
        <v>7.0977999999999996E-3</v>
      </c>
      <c r="BU156" s="394">
        <f t="shared" si="94"/>
        <v>3.7260000000000001E-3</v>
      </c>
      <c r="BV156" s="394">
        <f t="shared" si="94"/>
        <v>0.11546257969645436</v>
      </c>
      <c r="BW156" s="394">
        <f t="shared" si="94"/>
        <v>5.0904063216335407E-2</v>
      </c>
      <c r="BX156" s="394">
        <f t="shared" si="94"/>
        <v>1.7861232808330268E-2</v>
      </c>
      <c r="BY156" s="394">
        <f t="shared" si="94"/>
        <v>6.6853413834725844E-2</v>
      </c>
      <c r="BZ156" s="394">
        <f t="shared" si="94"/>
        <v>1.9626493576421676E-2</v>
      </c>
      <c r="CA156" s="395">
        <f t="shared" si="101"/>
        <v>7.0458508996141349</v>
      </c>
      <c r="CB156" s="396">
        <f t="shared" si="115"/>
        <v>0.30417499999999992</v>
      </c>
      <c r="CC156" s="396">
        <f t="shared" si="102"/>
        <v>0.70458508996141356</v>
      </c>
      <c r="CD156" s="396">
        <f t="shared" si="103"/>
        <v>0.22083333333333335</v>
      </c>
      <c r="CE156" s="397">
        <f t="shared" si="104"/>
        <v>6.1204324763193885</v>
      </c>
      <c r="CF156" s="396">
        <f>'Other Income'!$B$31/12</f>
        <v>1.8692840072241192</v>
      </c>
      <c r="CG156" s="398">
        <f t="shared" si="105"/>
        <v>8.2938914835435078</v>
      </c>
      <c r="CH156" s="395">
        <f t="shared" si="106"/>
        <v>6.7751431164818676</v>
      </c>
      <c r="CI156" s="396">
        <f t="shared" si="107"/>
        <v>0.30417499999999992</v>
      </c>
      <c r="CJ156" s="396">
        <f t="shared" si="108"/>
        <v>0.67751431164818676</v>
      </c>
      <c r="CK156" s="396">
        <f t="shared" si="109"/>
        <v>0.22083333333333335</v>
      </c>
      <c r="CL156" s="397">
        <f t="shared" si="110"/>
        <v>5.8767954715003476</v>
      </c>
      <c r="CM156" s="399">
        <f t="shared" si="111"/>
        <v>8.050254478724467</v>
      </c>
    </row>
    <row r="157" spans="2:91" s="159" customFormat="1" x14ac:dyDescent="0.25">
      <c r="B157" s="257">
        <f t="shared" si="112"/>
        <v>137</v>
      </c>
      <c r="C157" s="255">
        <f t="shared" si="113"/>
        <v>49460</v>
      </c>
      <c r="D157" s="214">
        <f t="shared" si="114"/>
        <v>0.58816757902186922</v>
      </c>
      <c r="E157" s="214">
        <f t="shared" si="114"/>
        <v>0.25079438453314573</v>
      </c>
      <c r="F157" s="214">
        <f t="shared" si="114"/>
        <v>0.24488836937824993</v>
      </c>
      <c r="G157" s="214">
        <f t="shared" si="114"/>
        <v>1.4494590000000007E-2</v>
      </c>
      <c r="H157" s="394">
        <f t="shared" si="114"/>
        <v>3.3134595467578111E-2</v>
      </c>
      <c r="I157" s="394">
        <f t="shared" si="116"/>
        <v>5.6739380580781228E-2</v>
      </c>
      <c r="J157" s="394">
        <f t="shared" si="116"/>
        <v>6.6625731562499985E-2</v>
      </c>
      <c r="K157" s="394">
        <f t="shared" si="116"/>
        <v>6.8967879062499987E-2</v>
      </c>
      <c r="L157" s="394">
        <f t="shared" si="116"/>
        <v>3.7783344767187484E-2</v>
      </c>
      <c r="M157" s="394">
        <f t="shared" si="116"/>
        <v>5.1163898457031232E-2</v>
      </c>
      <c r="N157" s="394">
        <f t="shared" si="116"/>
        <v>4.3369892825059868E-2</v>
      </c>
      <c r="O157" s="394">
        <f t="shared" si="99"/>
        <v>4.0249006328124989E-2</v>
      </c>
      <c r="P157" s="394">
        <f t="shared" si="99"/>
        <v>3.0036267333333325E-2</v>
      </c>
      <c r="Q157" s="394">
        <f t="shared" si="99"/>
        <v>0</v>
      </c>
      <c r="R157" s="394">
        <f t="shared" si="99"/>
        <v>8.1647960945541637E-2</v>
      </c>
      <c r="S157" s="394">
        <f t="shared" si="99"/>
        <v>0.11557258399374998</v>
      </c>
      <c r="T157" s="394">
        <f t="shared" si="99"/>
        <v>0</v>
      </c>
      <c r="U157" s="394">
        <f t="shared" si="117"/>
        <v>0</v>
      </c>
      <c r="V157" s="394">
        <f t="shared" si="117"/>
        <v>2.9190826862187491E-2</v>
      </c>
      <c r="W157" s="394">
        <f t="shared" si="117"/>
        <v>2.4672648166666662E-2</v>
      </c>
      <c r="X157" s="394">
        <f t="shared" si="117"/>
        <v>2.717511173411458E-2</v>
      </c>
      <c r="Y157" s="394">
        <f t="shared" si="117"/>
        <v>1.9052508083333333E-2</v>
      </c>
      <c r="Z157" s="394">
        <f t="shared" si="117"/>
        <v>4.5568973213802079E-2</v>
      </c>
      <c r="AA157" s="394">
        <f t="shared" si="117"/>
        <v>3.4219687499999991E-2</v>
      </c>
      <c r="AB157" s="394">
        <f t="shared" si="117"/>
        <v>3.7731311831249989E-2</v>
      </c>
      <c r="AC157" s="394">
        <f t="shared" si="117"/>
        <v>2.616071725921874E-2</v>
      </c>
      <c r="AD157" s="394">
        <f t="shared" si="97"/>
        <v>1.4547140858593748E-2</v>
      </c>
      <c r="AE157" s="394">
        <f t="shared" si="97"/>
        <v>0</v>
      </c>
      <c r="AF157" s="394">
        <f t="shared" si="97"/>
        <v>0.22686343218100977</v>
      </c>
      <c r="AG157" s="394">
        <f t="shared" si="97"/>
        <v>0.31419322126221244</v>
      </c>
      <c r="AH157" s="394">
        <f t="shared" si="97"/>
        <v>0</v>
      </c>
      <c r="AI157" s="394">
        <f t="shared" si="97"/>
        <v>7.3829999999999998E-3</v>
      </c>
      <c r="AJ157" s="394">
        <f t="shared" si="97"/>
        <v>2.35934E-2</v>
      </c>
      <c r="AK157" s="394">
        <f t="shared" si="118"/>
        <v>0</v>
      </c>
      <c r="AL157" s="394">
        <f t="shared" si="118"/>
        <v>2.8631669564062486E-2</v>
      </c>
      <c r="AM157" s="394">
        <f t="shared" si="118"/>
        <v>3.0301533281249987E-2</v>
      </c>
      <c r="AN157" s="394">
        <f t="shared" si="118"/>
        <v>6.2714991609374993E-2</v>
      </c>
      <c r="AO157" s="394">
        <f t="shared" si="118"/>
        <v>5.2394373034580194E-2</v>
      </c>
      <c r="AP157" s="394">
        <f t="shared" si="118"/>
        <v>0.21125183972453118</v>
      </c>
      <c r="AQ157" s="394">
        <f t="shared" si="118"/>
        <v>0</v>
      </c>
      <c r="AR157" s="394">
        <f t="shared" si="118"/>
        <v>5.3945203175906231E-2</v>
      </c>
      <c r="AS157" s="394">
        <f t="shared" si="118"/>
        <v>2.6838500906249993E-2</v>
      </c>
      <c r="AT157" s="394">
        <f t="shared" si="118"/>
        <v>2.7804917953450515E-2</v>
      </c>
      <c r="AU157" s="394">
        <f t="shared" si="96"/>
        <v>5.6030041945989567E-2</v>
      </c>
      <c r="AV157" s="394">
        <f t="shared" si="96"/>
        <v>6.8466598662499989E-2</v>
      </c>
      <c r="AW157" s="394">
        <f t="shared" si="96"/>
        <v>6.7067967919552066E-2</v>
      </c>
      <c r="AX157" s="394">
        <f t="shared" si="96"/>
        <v>0.21353846550997754</v>
      </c>
      <c r="AY157" s="394">
        <f t="shared" si="96"/>
        <v>9.1412161457499974E-2</v>
      </c>
      <c r="AZ157" s="394">
        <f t="shared" si="96"/>
        <v>8.8901987687499961E-2</v>
      </c>
      <c r="BA157" s="394">
        <f t="shared" si="96"/>
        <v>0.16673603062416661</v>
      </c>
      <c r="BB157" s="394">
        <f t="shared" si="100"/>
        <v>0.46300462051145841</v>
      </c>
      <c r="BC157" s="394">
        <f t="shared" si="100"/>
        <v>0.18343232745910706</v>
      </c>
      <c r="BD157" s="394">
        <f t="shared" si="100"/>
        <v>0.76098728223420997</v>
      </c>
      <c r="BE157" s="394">
        <f t="shared" si="100"/>
        <v>3.0567098017734367E-2</v>
      </c>
      <c r="BF157" s="394">
        <f t="shared" si="100"/>
        <v>0</v>
      </c>
      <c r="BG157" s="394">
        <f t="shared" si="100"/>
        <v>8.4515681820913402E-2</v>
      </c>
      <c r="BH157" s="394">
        <f t="shared" si="100"/>
        <v>0.12552556713906504</v>
      </c>
      <c r="BI157" s="394">
        <f t="shared" si="100"/>
        <v>0</v>
      </c>
      <c r="BJ157" s="394">
        <f t="shared" si="95"/>
        <v>0</v>
      </c>
      <c r="BK157" s="394">
        <f t="shared" si="95"/>
        <v>6.1912926493229145E-2</v>
      </c>
      <c r="BL157" s="394">
        <f t="shared" si="98"/>
        <v>4.8978510600239986E-2</v>
      </c>
      <c r="BM157" s="394">
        <f t="shared" si="98"/>
        <v>0.19510164718749992</v>
      </c>
      <c r="BN157" s="394">
        <f t="shared" si="98"/>
        <v>0.41635093781249993</v>
      </c>
      <c r="BO157" s="394">
        <f t="shared" si="98"/>
        <v>0.12178330518749995</v>
      </c>
      <c r="BP157" s="394">
        <f t="shared" si="98"/>
        <v>0.14437354278776038</v>
      </c>
      <c r="BQ157" s="394">
        <f t="shared" si="98"/>
        <v>0.18632017830729161</v>
      </c>
      <c r="BR157" s="394">
        <f t="shared" si="91"/>
        <v>0.1375736746687187</v>
      </c>
      <c r="BS157" s="394">
        <f t="shared" si="91"/>
        <v>1.2937499999999999E-2</v>
      </c>
      <c r="BT157" s="394">
        <f t="shared" si="91"/>
        <v>7.0977999999999996E-3</v>
      </c>
      <c r="BU157" s="394">
        <f t="shared" si="94"/>
        <v>3.7260000000000001E-3</v>
      </c>
      <c r="BV157" s="394">
        <f t="shared" si="94"/>
        <v>0.11546257969645436</v>
      </c>
      <c r="BW157" s="394">
        <f t="shared" si="94"/>
        <v>5.0904063216335407E-2</v>
      </c>
      <c r="BX157" s="394">
        <f t="shared" si="94"/>
        <v>1.7861232808330268E-2</v>
      </c>
      <c r="BY157" s="394">
        <f t="shared" si="94"/>
        <v>6.6853413834725844E-2</v>
      </c>
      <c r="BZ157" s="394">
        <f t="shared" si="94"/>
        <v>1.9626493576421676E-2</v>
      </c>
      <c r="CA157" s="395">
        <f t="shared" si="101"/>
        <v>7.0549201096251286</v>
      </c>
      <c r="CB157" s="396">
        <f t="shared" si="115"/>
        <v>0.30417499999999992</v>
      </c>
      <c r="CC157" s="396">
        <f t="shared" si="102"/>
        <v>0.70549201096251291</v>
      </c>
      <c r="CD157" s="396">
        <f t="shared" si="103"/>
        <v>0.22083333333333335</v>
      </c>
      <c r="CE157" s="397">
        <f t="shared" si="104"/>
        <v>6.1285947653292823</v>
      </c>
      <c r="CF157" s="396">
        <f>'Other Income'!$B$31/12</f>
        <v>1.8692840072241192</v>
      </c>
      <c r="CG157" s="398">
        <f t="shared" si="105"/>
        <v>8.3020537725534016</v>
      </c>
      <c r="CH157" s="395">
        <f t="shared" si="106"/>
        <v>6.7842123264928613</v>
      </c>
      <c r="CI157" s="396">
        <f t="shared" si="107"/>
        <v>0.30417499999999992</v>
      </c>
      <c r="CJ157" s="396">
        <f t="shared" si="108"/>
        <v>0.67842123264928622</v>
      </c>
      <c r="CK157" s="396">
        <f t="shared" si="109"/>
        <v>0.22083333333333335</v>
      </c>
      <c r="CL157" s="397">
        <f t="shared" si="110"/>
        <v>5.8849577605102414</v>
      </c>
      <c r="CM157" s="399">
        <f t="shared" si="111"/>
        <v>8.0584167677343608</v>
      </c>
    </row>
    <row r="158" spans="2:91" s="159" customFormat="1" x14ac:dyDescent="0.25">
      <c r="B158" s="257">
        <f t="shared" si="112"/>
        <v>138</v>
      </c>
      <c r="C158" s="255">
        <f t="shared" si="113"/>
        <v>49490</v>
      </c>
      <c r="D158" s="214">
        <f t="shared" si="114"/>
        <v>0.58816757902186922</v>
      </c>
      <c r="E158" s="214">
        <f t="shared" si="114"/>
        <v>0.25079438453314573</v>
      </c>
      <c r="F158" s="214">
        <f t="shared" si="114"/>
        <v>0.24488836937824993</v>
      </c>
      <c r="G158" s="214">
        <f t="shared" si="114"/>
        <v>1.4494590000000007E-2</v>
      </c>
      <c r="H158" s="394">
        <f t="shared" si="114"/>
        <v>3.3134595467578111E-2</v>
      </c>
      <c r="I158" s="394">
        <f t="shared" si="116"/>
        <v>5.6739380580781228E-2</v>
      </c>
      <c r="J158" s="394">
        <f t="shared" si="116"/>
        <v>6.6625731562499985E-2</v>
      </c>
      <c r="K158" s="394">
        <f t="shared" si="116"/>
        <v>6.8967879062499987E-2</v>
      </c>
      <c r="L158" s="394">
        <f t="shared" si="116"/>
        <v>3.7783344767187484E-2</v>
      </c>
      <c r="M158" s="394">
        <f t="shared" si="116"/>
        <v>5.1163898457031232E-2</v>
      </c>
      <c r="N158" s="394">
        <f t="shared" si="116"/>
        <v>4.3369892825059868E-2</v>
      </c>
      <c r="O158" s="394">
        <f t="shared" si="99"/>
        <v>4.0249006328124989E-2</v>
      </c>
      <c r="P158" s="394">
        <f t="shared" si="99"/>
        <v>3.0036267333333325E-2</v>
      </c>
      <c r="Q158" s="394">
        <f t="shared" si="99"/>
        <v>0</v>
      </c>
      <c r="R158" s="394">
        <f t="shared" si="99"/>
        <v>8.1647960945541637E-2</v>
      </c>
      <c r="S158" s="394">
        <f t="shared" si="99"/>
        <v>0.11557258399374998</v>
      </c>
      <c r="T158" s="394">
        <f t="shared" si="99"/>
        <v>0</v>
      </c>
      <c r="U158" s="394">
        <f t="shared" si="117"/>
        <v>0</v>
      </c>
      <c r="V158" s="394">
        <f t="shared" si="117"/>
        <v>2.9190826862187491E-2</v>
      </c>
      <c r="W158" s="394">
        <f t="shared" si="117"/>
        <v>2.4672648166666662E-2</v>
      </c>
      <c r="X158" s="394">
        <f t="shared" si="117"/>
        <v>2.717511173411458E-2</v>
      </c>
      <c r="Y158" s="394">
        <f t="shared" si="117"/>
        <v>1.9052508083333333E-2</v>
      </c>
      <c r="Z158" s="394">
        <f t="shared" si="117"/>
        <v>4.5568973213802079E-2</v>
      </c>
      <c r="AA158" s="394">
        <f t="shared" si="117"/>
        <v>3.4219687499999991E-2</v>
      </c>
      <c r="AB158" s="394">
        <f t="shared" si="117"/>
        <v>3.7731311831249989E-2</v>
      </c>
      <c r="AC158" s="394">
        <f t="shared" si="117"/>
        <v>2.616071725921874E-2</v>
      </c>
      <c r="AD158" s="394">
        <f t="shared" si="97"/>
        <v>1.4547140858593748E-2</v>
      </c>
      <c r="AE158" s="394">
        <f t="shared" si="97"/>
        <v>0</v>
      </c>
      <c r="AF158" s="394">
        <f t="shared" si="97"/>
        <v>0.22686343218100977</v>
      </c>
      <c r="AG158" s="394">
        <f t="shared" si="97"/>
        <v>0.31419322126221244</v>
      </c>
      <c r="AH158" s="394">
        <f t="shared" si="97"/>
        <v>0</v>
      </c>
      <c r="AI158" s="394">
        <f t="shared" si="97"/>
        <v>7.3829999999999998E-3</v>
      </c>
      <c r="AJ158" s="394">
        <f t="shared" si="97"/>
        <v>2.35934E-2</v>
      </c>
      <c r="AK158" s="394">
        <f t="shared" si="118"/>
        <v>0</v>
      </c>
      <c r="AL158" s="394">
        <f t="shared" si="118"/>
        <v>2.8631669564062486E-2</v>
      </c>
      <c r="AM158" s="394">
        <f t="shared" si="118"/>
        <v>3.0301533281249987E-2</v>
      </c>
      <c r="AN158" s="394">
        <f t="shared" si="118"/>
        <v>6.2714991609374993E-2</v>
      </c>
      <c r="AO158" s="394">
        <f t="shared" si="118"/>
        <v>5.2394373034580194E-2</v>
      </c>
      <c r="AP158" s="394">
        <f t="shared" si="118"/>
        <v>0.21125183972453118</v>
      </c>
      <c r="AQ158" s="394">
        <f t="shared" si="118"/>
        <v>0</v>
      </c>
      <c r="AR158" s="394">
        <f t="shared" si="118"/>
        <v>5.3945203175906231E-2</v>
      </c>
      <c r="AS158" s="394">
        <f t="shared" si="118"/>
        <v>2.6838500906249993E-2</v>
      </c>
      <c r="AT158" s="394">
        <f t="shared" si="118"/>
        <v>2.7804917953450515E-2</v>
      </c>
      <c r="AU158" s="394">
        <f t="shared" si="96"/>
        <v>5.6030041945989567E-2</v>
      </c>
      <c r="AV158" s="394">
        <f t="shared" si="96"/>
        <v>6.8466598662499989E-2</v>
      </c>
      <c r="AW158" s="394">
        <f t="shared" si="96"/>
        <v>6.7067967919552066E-2</v>
      </c>
      <c r="AX158" s="394">
        <f t="shared" si="96"/>
        <v>0.21353846550997754</v>
      </c>
      <c r="AY158" s="394">
        <f t="shared" si="96"/>
        <v>9.1412161457499974E-2</v>
      </c>
      <c r="AZ158" s="394">
        <f t="shared" si="96"/>
        <v>8.8901987687499961E-2</v>
      </c>
      <c r="BA158" s="394">
        <f t="shared" si="96"/>
        <v>0.16673603062416661</v>
      </c>
      <c r="BB158" s="394">
        <f t="shared" si="100"/>
        <v>0.46300462051145841</v>
      </c>
      <c r="BC158" s="394">
        <f t="shared" si="100"/>
        <v>0.18343232745910706</v>
      </c>
      <c r="BD158" s="394">
        <f t="shared" si="100"/>
        <v>0.76098728223420997</v>
      </c>
      <c r="BE158" s="394">
        <f t="shared" si="100"/>
        <v>3.0567098017734367E-2</v>
      </c>
      <c r="BF158" s="394">
        <f t="shared" si="100"/>
        <v>0</v>
      </c>
      <c r="BG158" s="394">
        <f t="shared" si="100"/>
        <v>8.4515681820913402E-2</v>
      </c>
      <c r="BH158" s="394">
        <f t="shared" si="100"/>
        <v>0.12552556713906504</v>
      </c>
      <c r="BI158" s="394">
        <f t="shared" si="100"/>
        <v>0</v>
      </c>
      <c r="BJ158" s="394">
        <f t="shared" si="95"/>
        <v>0</v>
      </c>
      <c r="BK158" s="394">
        <f t="shared" si="95"/>
        <v>6.1912926493229145E-2</v>
      </c>
      <c r="BL158" s="394">
        <f t="shared" si="98"/>
        <v>4.8978510600239986E-2</v>
      </c>
      <c r="BM158" s="394">
        <f t="shared" si="98"/>
        <v>0.19510164718749992</v>
      </c>
      <c r="BN158" s="394">
        <f t="shared" si="98"/>
        <v>0.41635093781249993</v>
      </c>
      <c r="BO158" s="394">
        <f t="shared" si="98"/>
        <v>0.12178330518749995</v>
      </c>
      <c r="BP158" s="394">
        <f t="shared" si="98"/>
        <v>0.14437354278776038</v>
      </c>
      <c r="BQ158" s="394">
        <f t="shared" si="98"/>
        <v>0.18632017830729161</v>
      </c>
      <c r="BR158" s="394">
        <f t="shared" si="91"/>
        <v>0.1375736746687187</v>
      </c>
      <c r="BS158" s="394">
        <f t="shared" si="91"/>
        <v>1.2937499999999999E-2</v>
      </c>
      <c r="BT158" s="394">
        <f t="shared" si="91"/>
        <v>7.0977999999999996E-3</v>
      </c>
      <c r="BU158" s="394">
        <f t="shared" si="94"/>
        <v>3.7260000000000001E-3</v>
      </c>
      <c r="BV158" s="394">
        <f t="shared" si="94"/>
        <v>0.11546257969645436</v>
      </c>
      <c r="BW158" s="394">
        <f t="shared" si="94"/>
        <v>5.0904063216335407E-2</v>
      </c>
      <c r="BX158" s="394">
        <f t="shared" si="94"/>
        <v>1.7861232808330268E-2</v>
      </c>
      <c r="BY158" s="394">
        <f t="shared" si="94"/>
        <v>6.6853413834725844E-2</v>
      </c>
      <c r="BZ158" s="394">
        <f t="shared" si="94"/>
        <v>1.9626493576421676E-2</v>
      </c>
      <c r="CA158" s="395">
        <f t="shared" si="101"/>
        <v>7.0549201096251286</v>
      </c>
      <c r="CB158" s="396">
        <f t="shared" si="115"/>
        <v>0.30417499999999992</v>
      </c>
      <c r="CC158" s="396">
        <f t="shared" si="102"/>
        <v>0.70549201096251291</v>
      </c>
      <c r="CD158" s="396">
        <f t="shared" si="103"/>
        <v>0.22083333333333335</v>
      </c>
      <c r="CE158" s="397">
        <f t="shared" si="104"/>
        <v>6.1285947653292823</v>
      </c>
      <c r="CF158" s="396">
        <f>'Other Income'!$B$31/12</f>
        <v>1.8692840072241192</v>
      </c>
      <c r="CG158" s="398">
        <f t="shared" si="105"/>
        <v>8.3020537725534016</v>
      </c>
      <c r="CH158" s="395">
        <f t="shared" si="106"/>
        <v>6.7842123264928613</v>
      </c>
      <c r="CI158" s="396">
        <f t="shared" si="107"/>
        <v>0.30417499999999992</v>
      </c>
      <c r="CJ158" s="396">
        <f t="shared" si="108"/>
        <v>0.67842123264928622</v>
      </c>
      <c r="CK158" s="396">
        <f t="shared" si="109"/>
        <v>0.22083333333333335</v>
      </c>
      <c r="CL158" s="397">
        <f t="shared" si="110"/>
        <v>5.8849577605102414</v>
      </c>
      <c r="CM158" s="399">
        <f t="shared" si="111"/>
        <v>8.0584167677343608</v>
      </c>
    </row>
    <row r="159" spans="2:91" s="159" customFormat="1" x14ac:dyDescent="0.25">
      <c r="B159" s="257">
        <f t="shared" si="112"/>
        <v>139</v>
      </c>
      <c r="C159" s="255">
        <f t="shared" si="113"/>
        <v>49521</v>
      </c>
      <c r="D159" s="214">
        <f t="shared" si="114"/>
        <v>0.58816757902186922</v>
      </c>
      <c r="E159" s="214">
        <f t="shared" si="114"/>
        <v>0.25079438453314573</v>
      </c>
      <c r="F159" s="214">
        <f t="shared" si="114"/>
        <v>0.24488836937824993</v>
      </c>
      <c r="G159" s="214">
        <f t="shared" si="114"/>
        <v>1.4494590000000007E-2</v>
      </c>
      <c r="H159" s="394">
        <f t="shared" si="114"/>
        <v>3.3134595467578111E-2</v>
      </c>
      <c r="I159" s="394">
        <f t="shared" si="116"/>
        <v>5.6739380580781228E-2</v>
      </c>
      <c r="J159" s="394">
        <f t="shared" si="116"/>
        <v>6.6625731562499985E-2</v>
      </c>
      <c r="K159" s="394">
        <f t="shared" si="116"/>
        <v>6.8967879062499987E-2</v>
      </c>
      <c r="L159" s="394">
        <f t="shared" si="116"/>
        <v>3.7783344767187484E-2</v>
      </c>
      <c r="M159" s="394">
        <f t="shared" si="116"/>
        <v>5.1163898457031232E-2</v>
      </c>
      <c r="N159" s="394">
        <f t="shared" si="116"/>
        <v>4.3369892825059868E-2</v>
      </c>
      <c r="O159" s="394">
        <f t="shared" si="99"/>
        <v>4.0249006328124989E-2</v>
      </c>
      <c r="P159" s="394">
        <f t="shared" si="99"/>
        <v>3.0036267333333325E-2</v>
      </c>
      <c r="Q159" s="394">
        <f t="shared" si="99"/>
        <v>0</v>
      </c>
      <c r="R159" s="394">
        <f t="shared" si="99"/>
        <v>8.1647960945541637E-2</v>
      </c>
      <c r="S159" s="394">
        <f t="shared" si="99"/>
        <v>0.11557258399374998</v>
      </c>
      <c r="T159" s="394">
        <f t="shared" si="99"/>
        <v>0</v>
      </c>
      <c r="U159" s="394">
        <f t="shared" si="117"/>
        <v>0</v>
      </c>
      <c r="V159" s="394">
        <f t="shared" si="117"/>
        <v>2.9190826862187491E-2</v>
      </c>
      <c r="W159" s="394">
        <f t="shared" si="117"/>
        <v>2.4672648166666662E-2</v>
      </c>
      <c r="X159" s="394">
        <f t="shared" si="117"/>
        <v>2.717511173411458E-2</v>
      </c>
      <c r="Y159" s="394">
        <f t="shared" si="117"/>
        <v>1.9052508083333333E-2</v>
      </c>
      <c r="Z159" s="394">
        <f t="shared" si="117"/>
        <v>4.5568973213802079E-2</v>
      </c>
      <c r="AA159" s="394">
        <f t="shared" si="117"/>
        <v>3.4219687499999991E-2</v>
      </c>
      <c r="AB159" s="394">
        <f t="shared" si="117"/>
        <v>3.7731311831249989E-2</v>
      </c>
      <c r="AC159" s="394">
        <f t="shared" si="117"/>
        <v>2.616071725921874E-2</v>
      </c>
      <c r="AD159" s="394">
        <f t="shared" si="97"/>
        <v>1.4547140858593748E-2</v>
      </c>
      <c r="AE159" s="394">
        <f t="shared" si="97"/>
        <v>0</v>
      </c>
      <c r="AF159" s="394">
        <f t="shared" si="97"/>
        <v>0.22686343218100977</v>
      </c>
      <c r="AG159" s="394">
        <f t="shared" si="97"/>
        <v>0.31419322126221244</v>
      </c>
      <c r="AH159" s="394">
        <f t="shared" si="97"/>
        <v>0</v>
      </c>
      <c r="AI159" s="394">
        <f t="shared" si="97"/>
        <v>7.3829999999999998E-3</v>
      </c>
      <c r="AJ159" s="394">
        <f t="shared" si="97"/>
        <v>2.35934E-2</v>
      </c>
      <c r="AK159" s="394">
        <f t="shared" si="118"/>
        <v>0</v>
      </c>
      <c r="AL159" s="394">
        <f t="shared" si="118"/>
        <v>2.8631669564062486E-2</v>
      </c>
      <c r="AM159" s="394">
        <f t="shared" si="118"/>
        <v>3.0301533281249987E-2</v>
      </c>
      <c r="AN159" s="394">
        <f t="shared" si="118"/>
        <v>6.2714991609374993E-2</v>
      </c>
      <c r="AO159" s="394">
        <f t="shared" si="118"/>
        <v>5.2394373034580194E-2</v>
      </c>
      <c r="AP159" s="394">
        <f t="shared" si="118"/>
        <v>0.21125183972453118</v>
      </c>
      <c r="AQ159" s="394">
        <f t="shared" si="118"/>
        <v>0</v>
      </c>
      <c r="AR159" s="394">
        <f t="shared" si="118"/>
        <v>5.3945203175906231E-2</v>
      </c>
      <c r="AS159" s="394">
        <f t="shared" si="118"/>
        <v>2.6838500906249993E-2</v>
      </c>
      <c r="AT159" s="394">
        <f t="shared" si="118"/>
        <v>2.7804917953450515E-2</v>
      </c>
      <c r="AU159" s="394">
        <f t="shared" si="96"/>
        <v>5.6030041945989567E-2</v>
      </c>
      <c r="AV159" s="394">
        <f t="shared" si="96"/>
        <v>6.8466598662499989E-2</v>
      </c>
      <c r="AW159" s="394">
        <f t="shared" si="96"/>
        <v>6.7067967919552066E-2</v>
      </c>
      <c r="AX159" s="394">
        <f t="shared" si="96"/>
        <v>0.21353846550997754</v>
      </c>
      <c r="AY159" s="394">
        <f t="shared" si="96"/>
        <v>9.1412161457499974E-2</v>
      </c>
      <c r="AZ159" s="394">
        <f t="shared" si="96"/>
        <v>8.8901987687499961E-2</v>
      </c>
      <c r="BA159" s="394">
        <f t="shared" si="96"/>
        <v>0.16673603062416661</v>
      </c>
      <c r="BB159" s="394">
        <f t="shared" si="100"/>
        <v>0.46300462051145841</v>
      </c>
      <c r="BC159" s="394">
        <f t="shared" si="100"/>
        <v>0.18343232745910706</v>
      </c>
      <c r="BD159" s="394">
        <f t="shared" si="100"/>
        <v>0.76098728223420997</v>
      </c>
      <c r="BE159" s="394">
        <f t="shared" si="100"/>
        <v>3.0567098017734367E-2</v>
      </c>
      <c r="BF159" s="394">
        <f t="shared" si="100"/>
        <v>0</v>
      </c>
      <c r="BG159" s="394">
        <f t="shared" si="100"/>
        <v>8.4515681820913402E-2</v>
      </c>
      <c r="BH159" s="394">
        <f t="shared" si="100"/>
        <v>0.12552556713906504</v>
      </c>
      <c r="BI159" s="394">
        <f t="shared" si="100"/>
        <v>0</v>
      </c>
      <c r="BJ159" s="394">
        <f t="shared" si="95"/>
        <v>0</v>
      </c>
      <c r="BK159" s="394">
        <f t="shared" si="95"/>
        <v>6.1912926493229145E-2</v>
      </c>
      <c r="BL159" s="394">
        <f t="shared" si="98"/>
        <v>4.8978510600239986E-2</v>
      </c>
      <c r="BM159" s="394">
        <f t="shared" si="98"/>
        <v>0.19510164718749992</v>
      </c>
      <c r="BN159" s="394">
        <f t="shared" si="98"/>
        <v>0.41635093781249993</v>
      </c>
      <c r="BO159" s="394">
        <f t="shared" si="98"/>
        <v>0.12178330518749995</v>
      </c>
      <c r="BP159" s="394">
        <f t="shared" si="98"/>
        <v>0.14437354278776038</v>
      </c>
      <c r="BQ159" s="394">
        <f t="shared" ref="BQ159:BW197" si="119">IF(AND(MONTH($C159)-MONTH(BQ$5)=0,MOD((YEAR(BQ$5)-YEAR($C159)),3)=0),BQ158*(1+BQ$15),BQ158)</f>
        <v>0.18632017830729161</v>
      </c>
      <c r="BR159" s="394">
        <f t="shared" si="119"/>
        <v>0.1375736746687187</v>
      </c>
      <c r="BS159" s="394">
        <f t="shared" si="119"/>
        <v>1.2937499999999999E-2</v>
      </c>
      <c r="BT159" s="394">
        <f t="shared" si="119"/>
        <v>7.0977999999999996E-3</v>
      </c>
      <c r="BU159" s="394">
        <f t="shared" si="119"/>
        <v>3.7260000000000001E-3</v>
      </c>
      <c r="BV159" s="394">
        <f t="shared" si="119"/>
        <v>0.11546257969645436</v>
      </c>
      <c r="BW159" s="394">
        <f t="shared" si="119"/>
        <v>5.0904063216335407E-2</v>
      </c>
      <c r="BX159" s="394">
        <f t="shared" si="94"/>
        <v>1.7861232808330268E-2</v>
      </c>
      <c r="BY159" s="394">
        <f t="shared" si="94"/>
        <v>6.6853413834725844E-2</v>
      </c>
      <c r="BZ159" s="394">
        <f t="shared" si="94"/>
        <v>1.9626493576421676E-2</v>
      </c>
      <c r="CA159" s="395">
        <f t="shared" si="101"/>
        <v>7.0549201096251286</v>
      </c>
      <c r="CB159" s="396">
        <f t="shared" si="115"/>
        <v>0.30417499999999992</v>
      </c>
      <c r="CC159" s="396">
        <f t="shared" si="102"/>
        <v>0.70549201096251291</v>
      </c>
      <c r="CD159" s="396">
        <f t="shared" si="103"/>
        <v>0.22083333333333335</v>
      </c>
      <c r="CE159" s="397">
        <f t="shared" si="104"/>
        <v>6.1285947653292823</v>
      </c>
      <c r="CF159" s="396">
        <f>'Other Income'!$B$31/12</f>
        <v>1.8692840072241192</v>
      </c>
      <c r="CG159" s="398">
        <f t="shared" si="105"/>
        <v>8.3020537725534016</v>
      </c>
      <c r="CH159" s="395">
        <f t="shared" si="106"/>
        <v>6.7842123264928613</v>
      </c>
      <c r="CI159" s="396">
        <f t="shared" si="107"/>
        <v>0.30417499999999992</v>
      </c>
      <c r="CJ159" s="396">
        <f t="shared" si="108"/>
        <v>0.67842123264928622</v>
      </c>
      <c r="CK159" s="396">
        <f t="shared" si="109"/>
        <v>0.22083333333333335</v>
      </c>
      <c r="CL159" s="397">
        <f t="shared" si="110"/>
        <v>5.8849577605102414</v>
      </c>
      <c r="CM159" s="399">
        <f t="shared" si="111"/>
        <v>8.0584167677343608</v>
      </c>
    </row>
    <row r="160" spans="2:91" s="159" customFormat="1" x14ac:dyDescent="0.25">
      <c r="B160" s="257">
        <f t="shared" si="112"/>
        <v>140</v>
      </c>
      <c r="C160" s="255">
        <f t="shared" si="113"/>
        <v>49552</v>
      </c>
      <c r="D160" s="214">
        <f t="shared" si="114"/>
        <v>0.58816757902186922</v>
      </c>
      <c r="E160" s="214">
        <f t="shared" si="114"/>
        <v>0.25079438453314573</v>
      </c>
      <c r="F160" s="214">
        <f t="shared" si="114"/>
        <v>0.24488836937824993</v>
      </c>
      <c r="G160" s="214">
        <f t="shared" si="114"/>
        <v>1.4494590000000007E-2</v>
      </c>
      <c r="H160" s="394">
        <f t="shared" si="114"/>
        <v>3.3134595467578111E-2</v>
      </c>
      <c r="I160" s="394">
        <f t="shared" si="116"/>
        <v>5.6739380580781228E-2</v>
      </c>
      <c r="J160" s="394">
        <f t="shared" si="116"/>
        <v>7.661959129687497E-2</v>
      </c>
      <c r="K160" s="394">
        <f t="shared" si="116"/>
        <v>6.8967879062499987E-2</v>
      </c>
      <c r="L160" s="394">
        <f t="shared" si="116"/>
        <v>3.7783344767187484E-2</v>
      </c>
      <c r="M160" s="394">
        <f t="shared" si="116"/>
        <v>5.1163898457031232E-2</v>
      </c>
      <c r="N160" s="394">
        <f t="shared" si="116"/>
        <v>4.3369892825059868E-2</v>
      </c>
      <c r="O160" s="394">
        <f t="shared" si="99"/>
        <v>4.0249006328124989E-2</v>
      </c>
      <c r="P160" s="394">
        <f t="shared" si="99"/>
        <v>3.0036267333333325E-2</v>
      </c>
      <c r="Q160" s="394">
        <f t="shared" si="99"/>
        <v>0</v>
      </c>
      <c r="R160" s="394">
        <f t="shared" si="99"/>
        <v>8.1647960945541637E-2</v>
      </c>
      <c r="S160" s="394">
        <f t="shared" si="99"/>
        <v>0.11557258399374998</v>
      </c>
      <c r="T160" s="394">
        <f t="shared" si="99"/>
        <v>0</v>
      </c>
      <c r="U160" s="394">
        <f t="shared" si="117"/>
        <v>0</v>
      </c>
      <c r="V160" s="394">
        <f t="shared" si="117"/>
        <v>2.9190826862187491E-2</v>
      </c>
      <c r="W160" s="394">
        <f t="shared" si="117"/>
        <v>2.4672648166666662E-2</v>
      </c>
      <c r="X160" s="394">
        <f t="shared" si="117"/>
        <v>2.717511173411458E-2</v>
      </c>
      <c r="Y160" s="394">
        <f t="shared" si="117"/>
        <v>1.9052508083333333E-2</v>
      </c>
      <c r="Z160" s="394">
        <f t="shared" si="117"/>
        <v>4.5568973213802079E-2</v>
      </c>
      <c r="AA160" s="394">
        <f t="shared" si="117"/>
        <v>3.4219687499999991E-2</v>
      </c>
      <c r="AB160" s="394">
        <f t="shared" si="117"/>
        <v>3.7731311831249989E-2</v>
      </c>
      <c r="AC160" s="394">
        <f t="shared" si="117"/>
        <v>2.616071725921874E-2</v>
      </c>
      <c r="AD160" s="394">
        <f t="shared" si="97"/>
        <v>1.4547140858593748E-2</v>
      </c>
      <c r="AE160" s="394">
        <f t="shared" si="97"/>
        <v>0</v>
      </c>
      <c r="AF160" s="394">
        <f t="shared" si="97"/>
        <v>0.22686343218100977</v>
      </c>
      <c r="AG160" s="394">
        <f t="shared" si="97"/>
        <v>0.31419322126221244</v>
      </c>
      <c r="AH160" s="394">
        <f t="shared" si="97"/>
        <v>0</v>
      </c>
      <c r="AI160" s="394">
        <f t="shared" si="97"/>
        <v>7.3829999999999998E-3</v>
      </c>
      <c r="AJ160" s="394">
        <f t="shared" si="97"/>
        <v>2.35934E-2</v>
      </c>
      <c r="AK160" s="394">
        <f t="shared" si="118"/>
        <v>0</v>
      </c>
      <c r="AL160" s="394">
        <f t="shared" si="118"/>
        <v>2.8631669564062486E-2</v>
      </c>
      <c r="AM160" s="394">
        <f t="shared" si="118"/>
        <v>3.0301533281249987E-2</v>
      </c>
      <c r="AN160" s="394">
        <f t="shared" si="118"/>
        <v>6.2714991609374993E-2</v>
      </c>
      <c r="AO160" s="394">
        <f t="shared" si="118"/>
        <v>5.2394373034580194E-2</v>
      </c>
      <c r="AP160" s="394">
        <f t="shared" si="118"/>
        <v>0.21125183972453118</v>
      </c>
      <c r="AQ160" s="394">
        <f t="shared" si="118"/>
        <v>0</v>
      </c>
      <c r="AR160" s="394">
        <f t="shared" si="118"/>
        <v>5.3945203175906231E-2</v>
      </c>
      <c r="AS160" s="394">
        <f t="shared" si="118"/>
        <v>2.6838500906249993E-2</v>
      </c>
      <c r="AT160" s="394">
        <f t="shared" si="118"/>
        <v>2.7804917953450515E-2</v>
      </c>
      <c r="AU160" s="394">
        <f t="shared" si="96"/>
        <v>5.6030041945989567E-2</v>
      </c>
      <c r="AV160" s="394">
        <f t="shared" si="96"/>
        <v>6.8466598662499989E-2</v>
      </c>
      <c r="AW160" s="394">
        <f t="shared" si="96"/>
        <v>6.7067967919552066E-2</v>
      </c>
      <c r="AX160" s="394">
        <f t="shared" si="96"/>
        <v>0.21353846550997754</v>
      </c>
      <c r="AY160" s="394">
        <f t="shared" si="96"/>
        <v>9.1412161457499974E-2</v>
      </c>
      <c r="AZ160" s="394">
        <f t="shared" si="96"/>
        <v>8.8901987687499961E-2</v>
      </c>
      <c r="BA160" s="394">
        <f t="shared" si="96"/>
        <v>0.16673603062416661</v>
      </c>
      <c r="BB160" s="394">
        <f t="shared" si="100"/>
        <v>0.46300462051145841</v>
      </c>
      <c r="BC160" s="394">
        <f t="shared" si="100"/>
        <v>0.18343232745910706</v>
      </c>
      <c r="BD160" s="394">
        <f t="shared" si="100"/>
        <v>0.76098728223420997</v>
      </c>
      <c r="BE160" s="394">
        <f t="shared" si="100"/>
        <v>3.0567098017734367E-2</v>
      </c>
      <c r="BF160" s="394">
        <f t="shared" si="100"/>
        <v>0</v>
      </c>
      <c r="BG160" s="394">
        <f t="shared" si="100"/>
        <v>8.4515681820913402E-2</v>
      </c>
      <c r="BH160" s="394">
        <f t="shared" si="100"/>
        <v>0.12552556713906504</v>
      </c>
      <c r="BI160" s="394">
        <f t="shared" si="100"/>
        <v>0</v>
      </c>
      <c r="BJ160" s="394">
        <f t="shared" si="95"/>
        <v>0</v>
      </c>
      <c r="BK160" s="394">
        <f t="shared" si="95"/>
        <v>6.1912926493229145E-2</v>
      </c>
      <c r="BL160" s="394">
        <f t="shared" si="98"/>
        <v>4.8978510600239986E-2</v>
      </c>
      <c r="BM160" s="394">
        <f t="shared" si="98"/>
        <v>0.19510164718749992</v>
      </c>
      <c r="BN160" s="394">
        <f t="shared" si="98"/>
        <v>0.41635093781249993</v>
      </c>
      <c r="BO160" s="394">
        <f t="shared" si="98"/>
        <v>0.12178330518749995</v>
      </c>
      <c r="BP160" s="394">
        <f t="shared" si="98"/>
        <v>0.14437354278776038</v>
      </c>
      <c r="BQ160" s="394">
        <f t="shared" si="119"/>
        <v>0.18632017830729161</v>
      </c>
      <c r="BR160" s="394">
        <f t="shared" si="119"/>
        <v>0.1375736746687187</v>
      </c>
      <c r="BS160" s="394">
        <f t="shared" si="119"/>
        <v>1.2937499999999999E-2</v>
      </c>
      <c r="BT160" s="394">
        <f t="shared" si="119"/>
        <v>7.0977999999999996E-3</v>
      </c>
      <c r="BU160" s="394">
        <f t="shared" si="119"/>
        <v>3.7260000000000001E-3</v>
      </c>
      <c r="BV160" s="394">
        <f t="shared" si="119"/>
        <v>0.11546257969645436</v>
      </c>
      <c r="BW160" s="394">
        <f t="shared" si="119"/>
        <v>5.0904063216335407E-2</v>
      </c>
      <c r="BX160" s="394">
        <f t="shared" si="94"/>
        <v>1.7861232808330268E-2</v>
      </c>
      <c r="BY160" s="394">
        <f t="shared" si="94"/>
        <v>6.6853413834725844E-2</v>
      </c>
      <c r="BZ160" s="394">
        <f t="shared" si="94"/>
        <v>1.9626493576421676E-2</v>
      </c>
      <c r="CA160" s="395">
        <f t="shared" si="101"/>
        <v>7.0649139693595027</v>
      </c>
      <c r="CB160" s="396">
        <f t="shared" si="115"/>
        <v>0.30417499999999992</v>
      </c>
      <c r="CC160" s="396">
        <f t="shared" si="102"/>
        <v>0.70649139693595031</v>
      </c>
      <c r="CD160" s="396">
        <f t="shared" si="103"/>
        <v>0.22083333333333335</v>
      </c>
      <c r="CE160" s="397">
        <f t="shared" si="104"/>
        <v>6.1375892390902189</v>
      </c>
      <c r="CF160" s="396">
        <f>'Other Income'!$B$31/12</f>
        <v>1.8692840072241192</v>
      </c>
      <c r="CG160" s="398">
        <f t="shared" si="105"/>
        <v>8.3110482463143391</v>
      </c>
      <c r="CH160" s="395">
        <f t="shared" si="106"/>
        <v>6.7942061862272354</v>
      </c>
      <c r="CI160" s="396">
        <f t="shared" si="107"/>
        <v>0.30417499999999992</v>
      </c>
      <c r="CJ160" s="396">
        <f t="shared" si="108"/>
        <v>0.67942061862272363</v>
      </c>
      <c r="CK160" s="396">
        <f t="shared" si="109"/>
        <v>0.22083333333333335</v>
      </c>
      <c r="CL160" s="397">
        <f t="shared" si="110"/>
        <v>5.893952234271179</v>
      </c>
      <c r="CM160" s="399">
        <f t="shared" si="111"/>
        <v>8.0674112414952983</v>
      </c>
    </row>
    <row r="161" spans="2:91" s="159" customFormat="1" x14ac:dyDescent="0.25">
      <c r="B161" s="257">
        <f t="shared" si="112"/>
        <v>141</v>
      </c>
      <c r="C161" s="255">
        <f t="shared" si="113"/>
        <v>49582</v>
      </c>
      <c r="D161" s="214">
        <f t="shared" si="114"/>
        <v>0.58816757902186922</v>
      </c>
      <c r="E161" s="214">
        <f t="shared" si="114"/>
        <v>0.25079438453314573</v>
      </c>
      <c r="F161" s="214">
        <f t="shared" si="114"/>
        <v>0.24488836937824993</v>
      </c>
      <c r="G161" s="214">
        <f t="shared" si="114"/>
        <v>1.4494590000000007E-2</v>
      </c>
      <c r="H161" s="394">
        <f t="shared" si="114"/>
        <v>3.3134595467578111E-2</v>
      </c>
      <c r="I161" s="394">
        <f t="shared" si="116"/>
        <v>5.6739380580781228E-2</v>
      </c>
      <c r="J161" s="394">
        <f t="shared" si="116"/>
        <v>7.661959129687497E-2</v>
      </c>
      <c r="K161" s="394">
        <f t="shared" si="116"/>
        <v>6.8967879062499987E-2</v>
      </c>
      <c r="L161" s="394">
        <f t="shared" si="116"/>
        <v>4.3450846482265604E-2</v>
      </c>
      <c r="M161" s="394">
        <f t="shared" si="116"/>
        <v>5.1163898457031232E-2</v>
      </c>
      <c r="N161" s="394">
        <f t="shared" si="116"/>
        <v>4.3369892825059868E-2</v>
      </c>
      <c r="O161" s="394">
        <f t="shared" si="99"/>
        <v>4.0249006328124989E-2</v>
      </c>
      <c r="P161" s="394">
        <f t="shared" si="99"/>
        <v>3.0036267333333325E-2</v>
      </c>
      <c r="Q161" s="394">
        <f t="shared" si="99"/>
        <v>0</v>
      </c>
      <c r="R161" s="394">
        <f t="shared" si="99"/>
        <v>8.1647960945541637E-2</v>
      </c>
      <c r="S161" s="394">
        <f t="shared" si="99"/>
        <v>0.11557258399374998</v>
      </c>
      <c r="T161" s="394">
        <f t="shared" si="99"/>
        <v>0</v>
      </c>
      <c r="U161" s="394">
        <f t="shared" si="117"/>
        <v>0</v>
      </c>
      <c r="V161" s="394">
        <f t="shared" si="117"/>
        <v>2.9190826862187491E-2</v>
      </c>
      <c r="W161" s="394">
        <f t="shared" si="117"/>
        <v>2.4672648166666662E-2</v>
      </c>
      <c r="X161" s="394">
        <f t="shared" si="117"/>
        <v>2.717511173411458E-2</v>
      </c>
      <c r="Y161" s="394">
        <f t="shared" si="117"/>
        <v>1.9052508083333333E-2</v>
      </c>
      <c r="Z161" s="394">
        <f t="shared" si="117"/>
        <v>4.5568973213802079E-2</v>
      </c>
      <c r="AA161" s="394">
        <f t="shared" si="117"/>
        <v>3.4219687499999991E-2</v>
      </c>
      <c r="AB161" s="394">
        <f t="shared" si="117"/>
        <v>3.7731311831249989E-2</v>
      </c>
      <c r="AC161" s="394">
        <f t="shared" si="117"/>
        <v>2.616071725921874E-2</v>
      </c>
      <c r="AD161" s="394">
        <f t="shared" si="97"/>
        <v>1.4547140858593748E-2</v>
      </c>
      <c r="AE161" s="394">
        <f t="shared" si="97"/>
        <v>0</v>
      </c>
      <c r="AF161" s="394">
        <f t="shared" si="97"/>
        <v>0.22686343218100977</v>
      </c>
      <c r="AG161" s="394">
        <f t="shared" si="97"/>
        <v>0.31419322126221244</v>
      </c>
      <c r="AH161" s="394">
        <f t="shared" si="97"/>
        <v>0</v>
      </c>
      <c r="AI161" s="394">
        <f t="shared" si="97"/>
        <v>7.3829999999999998E-3</v>
      </c>
      <c r="AJ161" s="394">
        <f t="shared" si="97"/>
        <v>2.35934E-2</v>
      </c>
      <c r="AK161" s="394">
        <f t="shared" si="118"/>
        <v>0</v>
      </c>
      <c r="AL161" s="394">
        <f t="shared" si="118"/>
        <v>2.8631669564062486E-2</v>
      </c>
      <c r="AM161" s="394">
        <f t="shared" si="118"/>
        <v>3.0301533281249987E-2</v>
      </c>
      <c r="AN161" s="394">
        <f t="shared" si="118"/>
        <v>6.2714991609374993E-2</v>
      </c>
      <c r="AO161" s="394">
        <f t="shared" si="118"/>
        <v>5.2394373034580194E-2</v>
      </c>
      <c r="AP161" s="394">
        <f t="shared" si="118"/>
        <v>0.21125183972453118</v>
      </c>
      <c r="AQ161" s="394">
        <f t="shared" si="118"/>
        <v>0</v>
      </c>
      <c r="AR161" s="394">
        <f t="shared" si="118"/>
        <v>5.3945203175906231E-2</v>
      </c>
      <c r="AS161" s="394">
        <f t="shared" si="118"/>
        <v>2.6838500906249993E-2</v>
      </c>
      <c r="AT161" s="394">
        <f t="shared" si="118"/>
        <v>2.7804917953450515E-2</v>
      </c>
      <c r="AU161" s="394">
        <f t="shared" si="96"/>
        <v>5.6030041945989567E-2</v>
      </c>
      <c r="AV161" s="394">
        <f t="shared" si="96"/>
        <v>6.8466598662499989E-2</v>
      </c>
      <c r="AW161" s="394">
        <f t="shared" si="96"/>
        <v>6.7067967919552066E-2</v>
      </c>
      <c r="AX161" s="394">
        <f t="shared" si="96"/>
        <v>0.21353846550997754</v>
      </c>
      <c r="AY161" s="394">
        <f t="shared" si="96"/>
        <v>9.1412161457499974E-2</v>
      </c>
      <c r="AZ161" s="394">
        <f t="shared" si="96"/>
        <v>8.8901987687499961E-2</v>
      </c>
      <c r="BA161" s="394">
        <f t="shared" si="96"/>
        <v>0.16673603062416661</v>
      </c>
      <c r="BB161" s="394">
        <f t="shared" si="100"/>
        <v>0.46300462051145841</v>
      </c>
      <c r="BC161" s="394">
        <f t="shared" si="100"/>
        <v>0.18343232745910706</v>
      </c>
      <c r="BD161" s="394">
        <f t="shared" si="100"/>
        <v>0.76098728223420997</v>
      </c>
      <c r="BE161" s="394">
        <f t="shared" si="100"/>
        <v>3.0567098017734367E-2</v>
      </c>
      <c r="BF161" s="394">
        <f t="shared" si="100"/>
        <v>0</v>
      </c>
      <c r="BG161" s="394">
        <f t="shared" si="100"/>
        <v>8.4515681820913402E-2</v>
      </c>
      <c r="BH161" s="394">
        <f t="shared" si="100"/>
        <v>0.12552556713906504</v>
      </c>
      <c r="BI161" s="394">
        <f t="shared" si="100"/>
        <v>0</v>
      </c>
      <c r="BJ161" s="394">
        <f t="shared" si="95"/>
        <v>0</v>
      </c>
      <c r="BK161" s="394">
        <f t="shared" si="95"/>
        <v>6.1912926493229145E-2</v>
      </c>
      <c r="BL161" s="394">
        <f t="shared" si="98"/>
        <v>4.8978510600239986E-2</v>
      </c>
      <c r="BM161" s="394">
        <f t="shared" si="98"/>
        <v>0.19510164718749992</v>
      </c>
      <c r="BN161" s="394">
        <f t="shared" si="98"/>
        <v>0.41635093781249993</v>
      </c>
      <c r="BO161" s="394">
        <f t="shared" si="98"/>
        <v>0.12178330518749995</v>
      </c>
      <c r="BP161" s="394">
        <f t="shared" si="98"/>
        <v>0.14437354278776038</v>
      </c>
      <c r="BQ161" s="394">
        <f t="shared" si="119"/>
        <v>0.18632017830729161</v>
      </c>
      <c r="BR161" s="394">
        <f t="shared" si="119"/>
        <v>0.1375736746687187</v>
      </c>
      <c r="BS161" s="394">
        <f t="shared" si="119"/>
        <v>1.2937499999999999E-2</v>
      </c>
      <c r="BT161" s="394">
        <f t="shared" si="119"/>
        <v>7.0977999999999996E-3</v>
      </c>
      <c r="BU161" s="394">
        <f t="shared" si="119"/>
        <v>3.7260000000000001E-3</v>
      </c>
      <c r="BV161" s="394">
        <f t="shared" si="119"/>
        <v>0.11546257969645436</v>
      </c>
      <c r="BW161" s="394">
        <f t="shared" si="119"/>
        <v>5.0904063216335407E-2</v>
      </c>
      <c r="BX161" s="394">
        <f t="shared" si="94"/>
        <v>1.7861232808330268E-2</v>
      </c>
      <c r="BY161" s="394">
        <f t="shared" si="94"/>
        <v>6.6853413834725844E-2</v>
      </c>
      <c r="BZ161" s="394">
        <f t="shared" si="94"/>
        <v>1.9626493576421676E-2</v>
      </c>
      <c r="CA161" s="395">
        <f t="shared" si="101"/>
        <v>7.0705814710745818</v>
      </c>
      <c r="CB161" s="396">
        <f t="shared" si="115"/>
        <v>0.30417499999999992</v>
      </c>
      <c r="CC161" s="396">
        <f t="shared" si="102"/>
        <v>0.70705814710745818</v>
      </c>
      <c r="CD161" s="396">
        <f t="shared" si="103"/>
        <v>0.22083333333333335</v>
      </c>
      <c r="CE161" s="397">
        <f t="shared" si="104"/>
        <v>6.1426899906337908</v>
      </c>
      <c r="CF161" s="396">
        <f>'Other Income'!$B$31/12</f>
        <v>1.8692840072241192</v>
      </c>
      <c r="CG161" s="398">
        <f t="shared" si="105"/>
        <v>8.3161489978579102</v>
      </c>
      <c r="CH161" s="395">
        <f t="shared" si="106"/>
        <v>6.7998736879423145</v>
      </c>
      <c r="CI161" s="396">
        <f t="shared" si="107"/>
        <v>0.30417499999999992</v>
      </c>
      <c r="CJ161" s="396">
        <f t="shared" si="108"/>
        <v>0.67998736879423149</v>
      </c>
      <c r="CK161" s="396">
        <f t="shared" si="109"/>
        <v>0.22083333333333335</v>
      </c>
      <c r="CL161" s="397">
        <f t="shared" si="110"/>
        <v>5.89905298581475</v>
      </c>
      <c r="CM161" s="399">
        <f t="shared" si="111"/>
        <v>8.0725119930388693</v>
      </c>
    </row>
    <row r="162" spans="2:91" s="159" customFormat="1" x14ac:dyDescent="0.25">
      <c r="B162" s="257">
        <f t="shared" si="112"/>
        <v>142</v>
      </c>
      <c r="C162" s="255">
        <f t="shared" si="113"/>
        <v>49613</v>
      </c>
      <c r="D162" s="214">
        <f t="shared" si="114"/>
        <v>0.58816757902186922</v>
      </c>
      <c r="E162" s="214">
        <f t="shared" si="114"/>
        <v>0.25079438453314573</v>
      </c>
      <c r="F162" s="214">
        <f t="shared" si="114"/>
        <v>0.24488836937824993</v>
      </c>
      <c r="G162" s="214">
        <f t="shared" si="114"/>
        <v>1.4494590000000007E-2</v>
      </c>
      <c r="H162" s="394">
        <f t="shared" si="114"/>
        <v>3.3134595467578111E-2</v>
      </c>
      <c r="I162" s="394">
        <f t="shared" si="116"/>
        <v>5.6739380580781228E-2</v>
      </c>
      <c r="J162" s="394">
        <f t="shared" si="116"/>
        <v>7.661959129687497E-2</v>
      </c>
      <c r="K162" s="394">
        <f t="shared" si="116"/>
        <v>6.8967879062499987E-2</v>
      </c>
      <c r="L162" s="394">
        <f t="shared" si="116"/>
        <v>4.3450846482265604E-2</v>
      </c>
      <c r="M162" s="394">
        <f t="shared" si="116"/>
        <v>5.1163898457031232E-2</v>
      </c>
      <c r="N162" s="394">
        <f t="shared" si="116"/>
        <v>4.3369892825059868E-2</v>
      </c>
      <c r="O162" s="394">
        <f t="shared" si="99"/>
        <v>4.0249006328124989E-2</v>
      </c>
      <c r="P162" s="394">
        <f t="shared" si="99"/>
        <v>3.0036267333333325E-2</v>
      </c>
      <c r="Q162" s="394">
        <f t="shared" si="99"/>
        <v>0</v>
      </c>
      <c r="R162" s="394">
        <f t="shared" si="99"/>
        <v>8.1647960945541637E-2</v>
      </c>
      <c r="S162" s="394">
        <f t="shared" si="99"/>
        <v>0.11557258399374998</v>
      </c>
      <c r="T162" s="394">
        <f t="shared" si="99"/>
        <v>0</v>
      </c>
      <c r="U162" s="394">
        <f t="shared" si="117"/>
        <v>0</v>
      </c>
      <c r="V162" s="394">
        <f t="shared" si="117"/>
        <v>2.9190826862187491E-2</v>
      </c>
      <c r="W162" s="394">
        <f t="shared" si="117"/>
        <v>2.4672648166666662E-2</v>
      </c>
      <c r="X162" s="394">
        <f t="shared" si="117"/>
        <v>2.717511173411458E-2</v>
      </c>
      <c r="Y162" s="394">
        <f t="shared" si="117"/>
        <v>1.9052508083333333E-2</v>
      </c>
      <c r="Z162" s="394">
        <f t="shared" si="117"/>
        <v>4.5568973213802079E-2</v>
      </c>
      <c r="AA162" s="394">
        <f t="shared" si="117"/>
        <v>3.935264062499999E-2</v>
      </c>
      <c r="AB162" s="394">
        <f t="shared" si="117"/>
        <v>3.7731311831249989E-2</v>
      </c>
      <c r="AC162" s="394">
        <f t="shared" si="117"/>
        <v>2.616071725921874E-2</v>
      </c>
      <c r="AD162" s="394">
        <f t="shared" si="97"/>
        <v>1.4547140858593748E-2</v>
      </c>
      <c r="AE162" s="394">
        <f t="shared" si="97"/>
        <v>0</v>
      </c>
      <c r="AF162" s="394">
        <f t="shared" si="97"/>
        <v>0.22686343218100977</v>
      </c>
      <c r="AG162" s="394">
        <f t="shared" si="97"/>
        <v>0.31419322126221244</v>
      </c>
      <c r="AH162" s="394">
        <f t="shared" si="97"/>
        <v>0</v>
      </c>
      <c r="AI162" s="394">
        <f t="shared" si="97"/>
        <v>7.3829999999999998E-3</v>
      </c>
      <c r="AJ162" s="394">
        <f t="shared" si="97"/>
        <v>2.35934E-2</v>
      </c>
      <c r="AK162" s="394">
        <f t="shared" si="118"/>
        <v>0</v>
      </c>
      <c r="AL162" s="394">
        <f t="shared" si="118"/>
        <v>2.8631669564062486E-2</v>
      </c>
      <c r="AM162" s="394">
        <f t="shared" si="118"/>
        <v>3.0301533281249987E-2</v>
      </c>
      <c r="AN162" s="394">
        <f t="shared" si="118"/>
        <v>6.2714991609374993E-2</v>
      </c>
      <c r="AO162" s="394">
        <f t="shared" si="118"/>
        <v>5.2394373034580194E-2</v>
      </c>
      <c r="AP162" s="394">
        <f t="shared" si="118"/>
        <v>0.21125183972453118</v>
      </c>
      <c r="AQ162" s="394">
        <f t="shared" si="118"/>
        <v>0</v>
      </c>
      <c r="AR162" s="394">
        <f t="shared" si="118"/>
        <v>5.3945203175906231E-2</v>
      </c>
      <c r="AS162" s="394">
        <f t="shared" si="118"/>
        <v>2.6838500906249993E-2</v>
      </c>
      <c r="AT162" s="394">
        <f t="shared" si="118"/>
        <v>2.7804917953450515E-2</v>
      </c>
      <c r="AU162" s="394">
        <f t="shared" si="96"/>
        <v>5.6030041945989567E-2</v>
      </c>
      <c r="AV162" s="394">
        <f t="shared" si="96"/>
        <v>6.8466598662499989E-2</v>
      </c>
      <c r="AW162" s="394">
        <f t="shared" si="96"/>
        <v>6.7067967919552066E-2</v>
      </c>
      <c r="AX162" s="394">
        <f t="shared" si="96"/>
        <v>0.21353846550997754</v>
      </c>
      <c r="AY162" s="394">
        <f t="shared" si="96"/>
        <v>9.1412161457499974E-2</v>
      </c>
      <c r="AZ162" s="394">
        <f t="shared" si="96"/>
        <v>8.8901987687499961E-2</v>
      </c>
      <c r="BA162" s="394">
        <f t="shared" si="96"/>
        <v>0.16673603062416661</v>
      </c>
      <c r="BB162" s="394">
        <f t="shared" si="100"/>
        <v>0.46300462051145841</v>
      </c>
      <c r="BC162" s="394">
        <f t="shared" si="100"/>
        <v>0.18343232745910706</v>
      </c>
      <c r="BD162" s="394">
        <f t="shared" si="100"/>
        <v>0.76098728223420997</v>
      </c>
      <c r="BE162" s="394">
        <f t="shared" si="100"/>
        <v>3.0567098017734367E-2</v>
      </c>
      <c r="BF162" s="394">
        <f t="shared" si="100"/>
        <v>0</v>
      </c>
      <c r="BG162" s="394">
        <f t="shared" si="100"/>
        <v>8.4515681820913402E-2</v>
      </c>
      <c r="BH162" s="394">
        <f t="shared" si="100"/>
        <v>0.12552556713906504</v>
      </c>
      <c r="BI162" s="394">
        <f t="shared" si="100"/>
        <v>0</v>
      </c>
      <c r="BJ162" s="394">
        <f t="shared" si="95"/>
        <v>0</v>
      </c>
      <c r="BK162" s="394">
        <f t="shared" si="95"/>
        <v>6.1912926493229145E-2</v>
      </c>
      <c r="BL162" s="394">
        <f t="shared" si="98"/>
        <v>4.8978510600239986E-2</v>
      </c>
      <c r="BM162" s="394">
        <f t="shared" si="98"/>
        <v>0.19510164718749992</v>
      </c>
      <c r="BN162" s="394">
        <f t="shared" si="98"/>
        <v>0.41635093781249993</v>
      </c>
      <c r="BO162" s="394">
        <f t="shared" si="98"/>
        <v>0.12178330518749995</v>
      </c>
      <c r="BP162" s="394">
        <f t="shared" si="98"/>
        <v>0.14437354278776038</v>
      </c>
      <c r="BQ162" s="394">
        <f t="shared" si="119"/>
        <v>0.18632017830729161</v>
      </c>
      <c r="BR162" s="394">
        <f t="shared" si="119"/>
        <v>0.1375736746687187</v>
      </c>
      <c r="BS162" s="394">
        <f t="shared" si="119"/>
        <v>1.2937499999999999E-2</v>
      </c>
      <c r="BT162" s="394">
        <f t="shared" si="119"/>
        <v>7.0977999999999996E-3</v>
      </c>
      <c r="BU162" s="394">
        <f t="shared" si="119"/>
        <v>3.7260000000000001E-3</v>
      </c>
      <c r="BV162" s="394">
        <f t="shared" si="119"/>
        <v>0.11546257969645436</v>
      </c>
      <c r="BW162" s="394">
        <f t="shared" si="119"/>
        <v>5.0904063216335407E-2</v>
      </c>
      <c r="BX162" s="394">
        <f t="shared" si="94"/>
        <v>1.7861232808330268E-2</v>
      </c>
      <c r="BY162" s="394">
        <f t="shared" si="94"/>
        <v>6.6853413834725844E-2</v>
      </c>
      <c r="BZ162" s="394">
        <f t="shared" si="94"/>
        <v>1.9626493576421676E-2</v>
      </c>
      <c r="CA162" s="395">
        <f t="shared" si="101"/>
        <v>7.0757144241995809</v>
      </c>
      <c r="CB162" s="396">
        <f t="shared" si="115"/>
        <v>0.30417499999999992</v>
      </c>
      <c r="CC162" s="396">
        <f t="shared" si="102"/>
        <v>0.70757144241995817</v>
      </c>
      <c r="CD162" s="396">
        <f t="shared" si="103"/>
        <v>0.22083333333333335</v>
      </c>
      <c r="CE162" s="397">
        <f t="shared" si="104"/>
        <v>6.1473096484462895</v>
      </c>
      <c r="CF162" s="396">
        <f>'Other Income'!$B$31/12</f>
        <v>1.8692840072241192</v>
      </c>
      <c r="CG162" s="398">
        <f t="shared" si="105"/>
        <v>8.3207686556704097</v>
      </c>
      <c r="CH162" s="395">
        <f t="shared" si="106"/>
        <v>6.8050066410673136</v>
      </c>
      <c r="CI162" s="396">
        <f t="shared" si="107"/>
        <v>0.30417499999999992</v>
      </c>
      <c r="CJ162" s="396">
        <f t="shared" si="108"/>
        <v>0.68050066410673138</v>
      </c>
      <c r="CK162" s="396">
        <f t="shared" si="109"/>
        <v>0.22083333333333335</v>
      </c>
      <c r="CL162" s="397">
        <f t="shared" si="110"/>
        <v>5.9036726436272486</v>
      </c>
      <c r="CM162" s="399">
        <f t="shared" si="111"/>
        <v>8.0771316508513689</v>
      </c>
    </row>
    <row r="163" spans="2:91" s="159" customFormat="1" x14ac:dyDescent="0.25">
      <c r="B163" s="257">
        <f t="shared" si="112"/>
        <v>143</v>
      </c>
      <c r="C163" s="255">
        <f t="shared" si="113"/>
        <v>49643</v>
      </c>
      <c r="D163" s="214">
        <f t="shared" si="114"/>
        <v>0.58816757902186922</v>
      </c>
      <c r="E163" s="214">
        <f t="shared" si="114"/>
        <v>0.25079438453314573</v>
      </c>
      <c r="F163" s="214">
        <f t="shared" si="114"/>
        <v>0.24488836937824993</v>
      </c>
      <c r="G163" s="214">
        <f t="shared" si="114"/>
        <v>1.4494590000000007E-2</v>
      </c>
      <c r="H163" s="394">
        <f t="shared" si="114"/>
        <v>3.3134595467578111E-2</v>
      </c>
      <c r="I163" s="394">
        <f t="shared" si="116"/>
        <v>5.6739380580781228E-2</v>
      </c>
      <c r="J163" s="394">
        <f t="shared" si="116"/>
        <v>7.661959129687497E-2</v>
      </c>
      <c r="K163" s="394">
        <f t="shared" si="116"/>
        <v>6.8967879062499987E-2</v>
      </c>
      <c r="L163" s="394">
        <f t="shared" si="116"/>
        <v>4.3450846482265604E-2</v>
      </c>
      <c r="M163" s="394">
        <f t="shared" si="116"/>
        <v>5.1163898457031232E-2</v>
      </c>
      <c r="N163" s="394">
        <f t="shared" si="116"/>
        <v>4.3369892825059868E-2</v>
      </c>
      <c r="O163" s="394">
        <f t="shared" si="99"/>
        <v>4.0249006328124989E-2</v>
      </c>
      <c r="P163" s="394">
        <f t="shared" si="99"/>
        <v>3.0036267333333325E-2</v>
      </c>
      <c r="Q163" s="394">
        <f t="shared" si="99"/>
        <v>0</v>
      </c>
      <c r="R163" s="394">
        <f t="shared" si="99"/>
        <v>8.1647960945541637E-2</v>
      </c>
      <c r="S163" s="394">
        <f t="shared" si="99"/>
        <v>0.11557258399374998</v>
      </c>
      <c r="T163" s="394">
        <f t="shared" si="99"/>
        <v>0</v>
      </c>
      <c r="U163" s="394">
        <f t="shared" si="117"/>
        <v>0</v>
      </c>
      <c r="V163" s="394">
        <f t="shared" si="117"/>
        <v>2.9190826862187491E-2</v>
      </c>
      <c r="W163" s="394">
        <f t="shared" si="117"/>
        <v>2.4672648166666662E-2</v>
      </c>
      <c r="X163" s="394">
        <f t="shared" si="117"/>
        <v>2.717511173411458E-2</v>
      </c>
      <c r="Y163" s="394">
        <f t="shared" si="117"/>
        <v>1.9052508083333333E-2</v>
      </c>
      <c r="Z163" s="394">
        <f t="shared" si="117"/>
        <v>4.5568973213802079E-2</v>
      </c>
      <c r="AA163" s="394">
        <f t="shared" si="117"/>
        <v>3.935264062499999E-2</v>
      </c>
      <c r="AB163" s="394">
        <f t="shared" si="117"/>
        <v>3.7731311831249989E-2</v>
      </c>
      <c r="AC163" s="394">
        <f t="shared" si="117"/>
        <v>2.616071725921874E-2</v>
      </c>
      <c r="AD163" s="394">
        <f t="shared" si="97"/>
        <v>1.4547140858593748E-2</v>
      </c>
      <c r="AE163" s="394">
        <f t="shared" si="97"/>
        <v>0</v>
      </c>
      <c r="AF163" s="394">
        <f t="shared" si="97"/>
        <v>0.22686343218100977</v>
      </c>
      <c r="AG163" s="394">
        <f t="shared" si="97"/>
        <v>0.31419322126221244</v>
      </c>
      <c r="AH163" s="394">
        <f t="shared" si="97"/>
        <v>0</v>
      </c>
      <c r="AI163" s="394">
        <f t="shared" si="97"/>
        <v>7.3829999999999998E-3</v>
      </c>
      <c r="AJ163" s="394">
        <f t="shared" si="97"/>
        <v>2.35934E-2</v>
      </c>
      <c r="AK163" s="394">
        <f t="shared" si="118"/>
        <v>0</v>
      </c>
      <c r="AL163" s="394">
        <f t="shared" si="118"/>
        <v>2.8631669564062486E-2</v>
      </c>
      <c r="AM163" s="394">
        <f t="shared" si="118"/>
        <v>3.0301533281249987E-2</v>
      </c>
      <c r="AN163" s="394">
        <f t="shared" si="118"/>
        <v>6.2714991609374993E-2</v>
      </c>
      <c r="AO163" s="394">
        <f t="shared" si="118"/>
        <v>5.2394373034580194E-2</v>
      </c>
      <c r="AP163" s="394">
        <f t="shared" si="118"/>
        <v>0.21125183972453118</v>
      </c>
      <c r="AQ163" s="394">
        <f t="shared" si="118"/>
        <v>0</v>
      </c>
      <c r="AR163" s="394">
        <f t="shared" si="118"/>
        <v>5.3945203175906231E-2</v>
      </c>
      <c r="AS163" s="394">
        <f t="shared" si="118"/>
        <v>2.6838500906249993E-2</v>
      </c>
      <c r="AT163" s="394">
        <f t="shared" si="118"/>
        <v>2.7804917953450515E-2</v>
      </c>
      <c r="AU163" s="394">
        <f t="shared" si="96"/>
        <v>5.6030041945989567E-2</v>
      </c>
      <c r="AV163" s="394">
        <f t="shared" si="96"/>
        <v>6.8466598662499989E-2</v>
      </c>
      <c r="AW163" s="394">
        <f t="shared" si="96"/>
        <v>6.7067967919552066E-2</v>
      </c>
      <c r="AX163" s="394">
        <f t="shared" si="96"/>
        <v>0.21353846550997754</v>
      </c>
      <c r="AY163" s="394">
        <f t="shared" si="96"/>
        <v>9.1412161457499974E-2</v>
      </c>
      <c r="AZ163" s="394">
        <f t="shared" si="96"/>
        <v>8.8901987687499961E-2</v>
      </c>
      <c r="BA163" s="394">
        <f t="shared" si="96"/>
        <v>0.16673603062416661</v>
      </c>
      <c r="BB163" s="394">
        <f t="shared" si="100"/>
        <v>0.46300462051145841</v>
      </c>
      <c r="BC163" s="394">
        <f t="shared" si="100"/>
        <v>0.18343232745910706</v>
      </c>
      <c r="BD163" s="394">
        <f t="shared" si="100"/>
        <v>0.76098728223420997</v>
      </c>
      <c r="BE163" s="394">
        <f t="shared" si="100"/>
        <v>3.0567098017734367E-2</v>
      </c>
      <c r="BF163" s="394">
        <f t="shared" si="100"/>
        <v>0</v>
      </c>
      <c r="BG163" s="394">
        <f t="shared" si="100"/>
        <v>8.4515681820913402E-2</v>
      </c>
      <c r="BH163" s="394">
        <f t="shared" si="100"/>
        <v>0.12552556713906504</v>
      </c>
      <c r="BI163" s="394">
        <f t="shared" si="100"/>
        <v>0</v>
      </c>
      <c r="BJ163" s="394">
        <f t="shared" si="95"/>
        <v>0</v>
      </c>
      <c r="BK163" s="394">
        <f t="shared" si="95"/>
        <v>6.1912926493229145E-2</v>
      </c>
      <c r="BL163" s="394">
        <f t="shared" si="98"/>
        <v>4.8978510600239986E-2</v>
      </c>
      <c r="BM163" s="394">
        <f t="shared" si="98"/>
        <v>0.19510164718749992</v>
      </c>
      <c r="BN163" s="394">
        <f t="shared" si="98"/>
        <v>0.41635093781249993</v>
      </c>
      <c r="BO163" s="394">
        <f t="shared" si="98"/>
        <v>0.12178330518749995</v>
      </c>
      <c r="BP163" s="394">
        <f t="shared" si="98"/>
        <v>0.14437354278776038</v>
      </c>
      <c r="BQ163" s="394">
        <f t="shared" si="119"/>
        <v>0.18632017830729161</v>
      </c>
      <c r="BR163" s="394">
        <f t="shared" si="119"/>
        <v>0.1375736746687187</v>
      </c>
      <c r="BS163" s="394">
        <f t="shared" si="119"/>
        <v>1.2937499999999999E-2</v>
      </c>
      <c r="BT163" s="394">
        <f t="shared" si="119"/>
        <v>7.0977999999999996E-3</v>
      </c>
      <c r="BU163" s="394">
        <f t="shared" si="119"/>
        <v>3.7260000000000001E-3</v>
      </c>
      <c r="BV163" s="394">
        <f t="shared" si="119"/>
        <v>0.11546257969645436</v>
      </c>
      <c r="BW163" s="394">
        <f t="shared" si="119"/>
        <v>5.0904063216335407E-2</v>
      </c>
      <c r="BX163" s="394">
        <f t="shared" si="94"/>
        <v>1.7861232808330268E-2</v>
      </c>
      <c r="BY163" s="394">
        <f t="shared" si="94"/>
        <v>6.6853413834725844E-2</v>
      </c>
      <c r="BZ163" s="394">
        <f t="shared" si="94"/>
        <v>1.9626493576421676E-2</v>
      </c>
      <c r="CA163" s="395">
        <f t="shared" si="101"/>
        <v>7.0757144241995809</v>
      </c>
      <c r="CB163" s="396">
        <f t="shared" si="115"/>
        <v>0.30417499999999992</v>
      </c>
      <c r="CC163" s="396">
        <f t="shared" si="102"/>
        <v>0.70757144241995817</v>
      </c>
      <c r="CD163" s="396">
        <f t="shared" si="103"/>
        <v>0.22083333333333335</v>
      </c>
      <c r="CE163" s="397">
        <f t="shared" si="104"/>
        <v>6.1473096484462895</v>
      </c>
      <c r="CF163" s="396">
        <f>'Other Income'!$B$31/12</f>
        <v>1.8692840072241192</v>
      </c>
      <c r="CG163" s="398">
        <f t="shared" si="105"/>
        <v>8.3207686556704097</v>
      </c>
      <c r="CH163" s="395">
        <f t="shared" si="106"/>
        <v>6.8050066410673136</v>
      </c>
      <c r="CI163" s="396">
        <f t="shared" si="107"/>
        <v>0.30417499999999992</v>
      </c>
      <c r="CJ163" s="396">
        <f t="shared" si="108"/>
        <v>0.68050066410673138</v>
      </c>
      <c r="CK163" s="396">
        <f t="shared" si="109"/>
        <v>0.22083333333333335</v>
      </c>
      <c r="CL163" s="397">
        <f t="shared" si="110"/>
        <v>5.9036726436272486</v>
      </c>
      <c r="CM163" s="399">
        <f t="shared" si="111"/>
        <v>8.0771316508513689</v>
      </c>
    </row>
    <row r="164" spans="2:91" s="159" customFormat="1" x14ac:dyDescent="0.25">
      <c r="B164" s="258">
        <f t="shared" si="112"/>
        <v>144</v>
      </c>
      <c r="C164" s="255">
        <f t="shared" si="113"/>
        <v>49674</v>
      </c>
      <c r="D164" s="214">
        <f t="shared" si="114"/>
        <v>0.58816757902186922</v>
      </c>
      <c r="E164" s="214">
        <f t="shared" si="114"/>
        <v>0.25079438453314573</v>
      </c>
      <c r="F164" s="214">
        <f t="shared" si="114"/>
        <v>0.24488836937824993</v>
      </c>
      <c r="G164" s="214">
        <f t="shared" si="114"/>
        <v>1.4494590000000007E-2</v>
      </c>
      <c r="H164" s="394">
        <f t="shared" si="114"/>
        <v>3.3134595467578111E-2</v>
      </c>
      <c r="I164" s="394">
        <f t="shared" si="116"/>
        <v>5.6739380580781228E-2</v>
      </c>
      <c r="J164" s="394">
        <f t="shared" si="116"/>
        <v>7.661959129687497E-2</v>
      </c>
      <c r="K164" s="394">
        <f t="shared" si="116"/>
        <v>7.9313060921874984E-2</v>
      </c>
      <c r="L164" s="394">
        <f t="shared" si="116"/>
        <v>4.3450846482265604E-2</v>
      </c>
      <c r="M164" s="394">
        <f t="shared" si="116"/>
        <v>5.1163898457031232E-2</v>
      </c>
      <c r="N164" s="394">
        <f t="shared" si="116"/>
        <v>4.3369892825059868E-2</v>
      </c>
      <c r="O164" s="394">
        <f t="shared" si="99"/>
        <v>4.0249006328124989E-2</v>
      </c>
      <c r="P164" s="394">
        <f t="shared" si="99"/>
        <v>3.0036267333333325E-2</v>
      </c>
      <c r="Q164" s="394">
        <f t="shared" si="99"/>
        <v>0</v>
      </c>
      <c r="R164" s="394">
        <f t="shared" si="99"/>
        <v>8.1647960945541637E-2</v>
      </c>
      <c r="S164" s="394">
        <f t="shared" si="99"/>
        <v>0.11557258399374998</v>
      </c>
      <c r="T164" s="394">
        <f t="shared" si="99"/>
        <v>0</v>
      </c>
      <c r="U164" s="394">
        <f t="shared" si="117"/>
        <v>0</v>
      </c>
      <c r="V164" s="394">
        <f t="shared" si="117"/>
        <v>2.9190826862187491E-2</v>
      </c>
      <c r="W164" s="394">
        <f t="shared" si="117"/>
        <v>2.4672648166666662E-2</v>
      </c>
      <c r="X164" s="394">
        <f t="shared" si="117"/>
        <v>2.717511173411458E-2</v>
      </c>
      <c r="Y164" s="394">
        <f t="shared" si="117"/>
        <v>1.9052508083333333E-2</v>
      </c>
      <c r="Z164" s="394">
        <f t="shared" si="117"/>
        <v>4.5568973213802079E-2</v>
      </c>
      <c r="AA164" s="394">
        <f t="shared" si="117"/>
        <v>3.935264062499999E-2</v>
      </c>
      <c r="AB164" s="394">
        <f t="shared" si="117"/>
        <v>3.7731311831249989E-2</v>
      </c>
      <c r="AC164" s="394">
        <f t="shared" si="117"/>
        <v>2.616071725921874E-2</v>
      </c>
      <c r="AD164" s="394">
        <f t="shared" si="97"/>
        <v>1.4547140858593748E-2</v>
      </c>
      <c r="AE164" s="394">
        <f t="shared" si="97"/>
        <v>0</v>
      </c>
      <c r="AF164" s="394">
        <f t="shared" si="97"/>
        <v>0.22686343218100977</v>
      </c>
      <c r="AG164" s="394">
        <f t="shared" si="97"/>
        <v>0.31419322126221244</v>
      </c>
      <c r="AH164" s="394">
        <f t="shared" si="97"/>
        <v>0</v>
      </c>
      <c r="AI164" s="394">
        <f t="shared" si="97"/>
        <v>7.3829999999999998E-3</v>
      </c>
      <c r="AJ164" s="394">
        <f t="shared" si="97"/>
        <v>2.35934E-2</v>
      </c>
      <c r="AK164" s="394">
        <f t="shared" si="118"/>
        <v>0</v>
      </c>
      <c r="AL164" s="394">
        <f t="shared" si="118"/>
        <v>2.8631669564062486E-2</v>
      </c>
      <c r="AM164" s="394">
        <f t="shared" si="118"/>
        <v>3.0301533281249987E-2</v>
      </c>
      <c r="AN164" s="394">
        <f t="shared" si="118"/>
        <v>6.2714991609374993E-2</v>
      </c>
      <c r="AO164" s="394">
        <f t="shared" si="118"/>
        <v>5.2394373034580194E-2</v>
      </c>
      <c r="AP164" s="394">
        <f t="shared" si="118"/>
        <v>0.21125183972453118</v>
      </c>
      <c r="AQ164" s="394">
        <f t="shared" si="118"/>
        <v>0</v>
      </c>
      <c r="AR164" s="394">
        <f t="shared" si="118"/>
        <v>5.3945203175906231E-2</v>
      </c>
      <c r="AS164" s="394">
        <f t="shared" si="118"/>
        <v>2.6838500906249993E-2</v>
      </c>
      <c r="AT164" s="394">
        <f t="shared" si="118"/>
        <v>2.7804917953450515E-2</v>
      </c>
      <c r="AU164" s="394">
        <f t="shared" si="96"/>
        <v>5.6030041945989567E-2</v>
      </c>
      <c r="AV164" s="394">
        <f t="shared" si="96"/>
        <v>6.8466598662499989E-2</v>
      </c>
      <c r="AW164" s="394">
        <f t="shared" si="96"/>
        <v>6.7067967919552066E-2</v>
      </c>
      <c r="AX164" s="394">
        <f t="shared" si="96"/>
        <v>0.21353846550997754</v>
      </c>
      <c r="AY164" s="394">
        <f t="shared" si="96"/>
        <v>9.1412161457499974E-2</v>
      </c>
      <c r="AZ164" s="394">
        <f t="shared" si="96"/>
        <v>8.8901987687499961E-2</v>
      </c>
      <c r="BA164" s="394">
        <f t="shared" si="96"/>
        <v>0.16673603062416661</v>
      </c>
      <c r="BB164" s="394">
        <f t="shared" si="100"/>
        <v>0.46300462051145841</v>
      </c>
      <c r="BC164" s="394">
        <f t="shared" si="100"/>
        <v>0.18343232745910706</v>
      </c>
      <c r="BD164" s="394">
        <f t="shared" si="100"/>
        <v>0.76098728223420997</v>
      </c>
      <c r="BE164" s="394">
        <f t="shared" si="100"/>
        <v>3.0567098017734367E-2</v>
      </c>
      <c r="BF164" s="394">
        <f t="shared" si="100"/>
        <v>0</v>
      </c>
      <c r="BG164" s="394">
        <f t="shared" si="100"/>
        <v>8.4515681820913402E-2</v>
      </c>
      <c r="BH164" s="394">
        <f t="shared" si="100"/>
        <v>0.12552556713906504</v>
      </c>
      <c r="BI164" s="394">
        <f t="shared" si="100"/>
        <v>0</v>
      </c>
      <c r="BJ164" s="394">
        <f t="shared" si="95"/>
        <v>0</v>
      </c>
      <c r="BK164" s="394">
        <f t="shared" si="95"/>
        <v>6.1912926493229145E-2</v>
      </c>
      <c r="BL164" s="394">
        <f t="shared" si="98"/>
        <v>4.8978510600239986E-2</v>
      </c>
      <c r="BM164" s="394">
        <f t="shared" si="98"/>
        <v>0.19510164718749992</v>
      </c>
      <c r="BN164" s="394">
        <f t="shared" si="98"/>
        <v>0.41635093781249993</v>
      </c>
      <c r="BO164" s="394">
        <f t="shared" si="98"/>
        <v>0.12178330518749995</v>
      </c>
      <c r="BP164" s="394">
        <f t="shared" si="98"/>
        <v>0.14437354278776038</v>
      </c>
      <c r="BQ164" s="394">
        <f t="shared" si="119"/>
        <v>0.18632017830729161</v>
      </c>
      <c r="BR164" s="394">
        <f t="shared" si="119"/>
        <v>0.1375736746687187</v>
      </c>
      <c r="BS164" s="394">
        <f t="shared" si="119"/>
        <v>1.2937499999999999E-2</v>
      </c>
      <c r="BT164" s="394">
        <f t="shared" si="119"/>
        <v>7.0977999999999996E-3</v>
      </c>
      <c r="BU164" s="394">
        <f t="shared" si="119"/>
        <v>3.7260000000000001E-3</v>
      </c>
      <c r="BV164" s="394">
        <f t="shared" si="119"/>
        <v>0.11546257969645436</v>
      </c>
      <c r="BW164" s="394">
        <f t="shared" si="119"/>
        <v>5.0904063216335407E-2</v>
      </c>
      <c r="BX164" s="394">
        <f t="shared" si="94"/>
        <v>1.7861232808330268E-2</v>
      </c>
      <c r="BY164" s="394">
        <f t="shared" si="94"/>
        <v>6.6853413834725844E-2</v>
      </c>
      <c r="BZ164" s="394">
        <f t="shared" si="94"/>
        <v>1.9626493576421676E-2</v>
      </c>
      <c r="CA164" s="395">
        <f t="shared" si="101"/>
        <v>7.0860596060589556</v>
      </c>
      <c r="CB164" s="396">
        <f t="shared" si="115"/>
        <v>0.30417499999999992</v>
      </c>
      <c r="CC164" s="396">
        <f t="shared" si="102"/>
        <v>0.70860596060589565</v>
      </c>
      <c r="CD164" s="396">
        <f t="shared" si="103"/>
        <v>0.22083333333333335</v>
      </c>
      <c r="CE164" s="397">
        <f t="shared" si="104"/>
        <v>6.1566203121197267</v>
      </c>
      <c r="CF164" s="396">
        <f>'Other Income'!$B$31/12</f>
        <v>1.8692840072241192</v>
      </c>
      <c r="CG164" s="398">
        <f t="shared" si="105"/>
        <v>8.3300793193438469</v>
      </c>
      <c r="CH164" s="395">
        <f t="shared" si="106"/>
        <v>6.8153518229266883</v>
      </c>
      <c r="CI164" s="396">
        <f t="shared" si="107"/>
        <v>0.30417499999999992</v>
      </c>
      <c r="CJ164" s="396">
        <f t="shared" si="108"/>
        <v>0.68153518229266885</v>
      </c>
      <c r="CK164" s="396">
        <f t="shared" si="109"/>
        <v>0.22083333333333335</v>
      </c>
      <c r="CL164" s="397">
        <f t="shared" si="110"/>
        <v>5.9129833073006859</v>
      </c>
      <c r="CM164" s="399">
        <f t="shared" si="111"/>
        <v>8.0864423145248061</v>
      </c>
    </row>
    <row r="165" spans="2:91" s="159" customFormat="1" x14ac:dyDescent="0.25">
      <c r="B165" s="257">
        <f t="shared" si="112"/>
        <v>145</v>
      </c>
      <c r="C165" s="255">
        <f t="shared" si="113"/>
        <v>49705</v>
      </c>
      <c r="D165" s="214">
        <f t="shared" si="114"/>
        <v>0.58816757902186922</v>
      </c>
      <c r="E165" s="214">
        <f t="shared" si="114"/>
        <v>0.25079438453314573</v>
      </c>
      <c r="F165" s="214">
        <f t="shared" si="114"/>
        <v>0.24488836937824993</v>
      </c>
      <c r="G165" s="214">
        <f t="shared" si="114"/>
        <v>1.4494590000000007E-2</v>
      </c>
      <c r="H165" s="394">
        <f t="shared" si="114"/>
        <v>3.3134595467578111E-2</v>
      </c>
      <c r="I165" s="394">
        <f t="shared" si="116"/>
        <v>5.6739380580781228E-2</v>
      </c>
      <c r="J165" s="394">
        <f t="shared" si="116"/>
        <v>7.661959129687497E-2</v>
      </c>
      <c r="K165" s="394">
        <f t="shared" si="116"/>
        <v>7.9313060921874984E-2</v>
      </c>
      <c r="L165" s="394">
        <f t="shared" si="116"/>
        <v>4.3450846482265604E-2</v>
      </c>
      <c r="M165" s="394">
        <f t="shared" si="116"/>
        <v>5.1163898457031232E-2</v>
      </c>
      <c r="N165" s="394">
        <f t="shared" si="116"/>
        <v>4.3369892825059868E-2</v>
      </c>
      <c r="O165" s="394">
        <f t="shared" si="99"/>
        <v>4.0249006328124989E-2</v>
      </c>
      <c r="P165" s="394">
        <f t="shared" si="99"/>
        <v>3.0036267333333325E-2</v>
      </c>
      <c r="Q165" s="394">
        <f t="shared" si="99"/>
        <v>0</v>
      </c>
      <c r="R165" s="394">
        <f t="shared" si="99"/>
        <v>8.1647960945541637E-2</v>
      </c>
      <c r="S165" s="394">
        <f t="shared" si="99"/>
        <v>0.11557258399374998</v>
      </c>
      <c r="T165" s="394">
        <f t="shared" si="99"/>
        <v>0</v>
      </c>
      <c r="U165" s="394">
        <f t="shared" si="117"/>
        <v>0</v>
      </c>
      <c r="V165" s="394">
        <f t="shared" si="117"/>
        <v>2.9190826862187491E-2</v>
      </c>
      <c r="W165" s="394">
        <f t="shared" si="117"/>
        <v>2.4672648166666662E-2</v>
      </c>
      <c r="X165" s="394">
        <f t="shared" si="117"/>
        <v>2.717511173411458E-2</v>
      </c>
      <c r="Y165" s="394">
        <f t="shared" si="117"/>
        <v>1.9052508083333333E-2</v>
      </c>
      <c r="Z165" s="394">
        <f t="shared" si="117"/>
        <v>4.5568973213802079E-2</v>
      </c>
      <c r="AA165" s="394">
        <f t="shared" si="117"/>
        <v>3.935264062499999E-2</v>
      </c>
      <c r="AB165" s="394">
        <f t="shared" si="117"/>
        <v>3.7731311831249989E-2</v>
      </c>
      <c r="AC165" s="394">
        <f t="shared" si="117"/>
        <v>2.616071725921874E-2</v>
      </c>
      <c r="AD165" s="394">
        <f t="shared" si="97"/>
        <v>1.4547140858593748E-2</v>
      </c>
      <c r="AE165" s="394">
        <f t="shared" si="97"/>
        <v>0</v>
      </c>
      <c r="AF165" s="394">
        <f t="shared" si="97"/>
        <v>0.22686343218100977</v>
      </c>
      <c r="AG165" s="394">
        <f t="shared" si="97"/>
        <v>0.31419322126221244</v>
      </c>
      <c r="AH165" s="394">
        <f t="shared" si="97"/>
        <v>0</v>
      </c>
      <c r="AI165" s="394">
        <f t="shared" si="97"/>
        <v>7.3829999999999998E-3</v>
      </c>
      <c r="AJ165" s="394">
        <f t="shared" si="97"/>
        <v>2.35934E-2</v>
      </c>
      <c r="AK165" s="394">
        <f t="shared" si="118"/>
        <v>0</v>
      </c>
      <c r="AL165" s="394">
        <f t="shared" si="118"/>
        <v>2.8631669564062486E-2</v>
      </c>
      <c r="AM165" s="394">
        <f t="shared" si="118"/>
        <v>3.0301533281249987E-2</v>
      </c>
      <c r="AN165" s="394">
        <f t="shared" si="118"/>
        <v>6.2714991609374993E-2</v>
      </c>
      <c r="AO165" s="394">
        <f t="shared" si="118"/>
        <v>5.2394373034580194E-2</v>
      </c>
      <c r="AP165" s="394">
        <f t="shared" si="118"/>
        <v>0.21125183972453118</v>
      </c>
      <c r="AQ165" s="394">
        <f t="shared" si="118"/>
        <v>0</v>
      </c>
      <c r="AR165" s="394">
        <f t="shared" si="118"/>
        <v>5.3945203175906231E-2</v>
      </c>
      <c r="AS165" s="394">
        <f t="shared" si="118"/>
        <v>2.6838500906249993E-2</v>
      </c>
      <c r="AT165" s="394">
        <f t="shared" si="118"/>
        <v>2.7804917953450515E-2</v>
      </c>
      <c r="AU165" s="394">
        <f t="shared" si="96"/>
        <v>5.6030041945989567E-2</v>
      </c>
      <c r="AV165" s="394">
        <f t="shared" si="96"/>
        <v>6.8466598662499989E-2</v>
      </c>
      <c r="AW165" s="394">
        <f t="shared" si="96"/>
        <v>6.7067967919552066E-2</v>
      </c>
      <c r="AX165" s="394">
        <f t="shared" si="96"/>
        <v>0.21353846550997754</v>
      </c>
      <c r="AY165" s="394">
        <f t="shared" si="96"/>
        <v>9.1412161457499974E-2</v>
      </c>
      <c r="AZ165" s="394">
        <f t="shared" si="96"/>
        <v>8.8901987687499961E-2</v>
      </c>
      <c r="BA165" s="394">
        <f t="shared" si="96"/>
        <v>0.16673603062416661</v>
      </c>
      <c r="BB165" s="394">
        <f t="shared" si="100"/>
        <v>0.46300462051145841</v>
      </c>
      <c r="BC165" s="394">
        <f t="shared" si="100"/>
        <v>0.18343232745910706</v>
      </c>
      <c r="BD165" s="394">
        <f t="shared" si="100"/>
        <v>0.76098728223420997</v>
      </c>
      <c r="BE165" s="394">
        <f t="shared" si="100"/>
        <v>3.0567098017734367E-2</v>
      </c>
      <c r="BF165" s="394">
        <f t="shared" si="100"/>
        <v>0</v>
      </c>
      <c r="BG165" s="394">
        <f t="shared" si="100"/>
        <v>8.4515681820913402E-2</v>
      </c>
      <c r="BH165" s="394">
        <f t="shared" si="100"/>
        <v>0.12552556713906504</v>
      </c>
      <c r="BI165" s="394">
        <f t="shared" si="100"/>
        <v>0</v>
      </c>
      <c r="BJ165" s="394">
        <f t="shared" si="95"/>
        <v>0</v>
      </c>
      <c r="BK165" s="394">
        <f t="shared" si="95"/>
        <v>6.1912926493229145E-2</v>
      </c>
      <c r="BL165" s="394">
        <f t="shared" si="98"/>
        <v>4.8978510600239986E-2</v>
      </c>
      <c r="BM165" s="394">
        <f t="shared" si="98"/>
        <v>0.19510164718749992</v>
      </c>
      <c r="BN165" s="394">
        <f t="shared" si="98"/>
        <v>0.41635093781249993</v>
      </c>
      <c r="BO165" s="394">
        <f t="shared" si="98"/>
        <v>0.12178330518749995</v>
      </c>
      <c r="BP165" s="394">
        <f t="shared" si="98"/>
        <v>0.14437354278776038</v>
      </c>
      <c r="BQ165" s="394">
        <f t="shared" si="119"/>
        <v>0.18632017830729161</v>
      </c>
      <c r="BR165" s="394">
        <f t="shared" si="119"/>
        <v>0.15820972586902649</v>
      </c>
      <c r="BS165" s="394">
        <f t="shared" si="119"/>
        <v>1.2937499999999999E-2</v>
      </c>
      <c r="BT165" s="394">
        <f t="shared" si="119"/>
        <v>7.0977999999999996E-3</v>
      </c>
      <c r="BU165" s="394">
        <f t="shared" si="119"/>
        <v>3.7260000000000001E-3</v>
      </c>
      <c r="BV165" s="394">
        <f t="shared" si="119"/>
        <v>0.11546257969645436</v>
      </c>
      <c r="BW165" s="394">
        <f t="shared" si="119"/>
        <v>5.0904063216335407E-2</v>
      </c>
      <c r="BX165" s="394">
        <f t="shared" si="94"/>
        <v>1.7861232808330268E-2</v>
      </c>
      <c r="BY165" s="394">
        <f t="shared" si="94"/>
        <v>6.6853413834725844E-2</v>
      </c>
      <c r="BZ165" s="394">
        <f t="shared" si="94"/>
        <v>1.9626493576421676E-2</v>
      </c>
      <c r="CA165" s="395">
        <f t="shared" si="101"/>
        <v>7.1066956572592632</v>
      </c>
      <c r="CB165" s="400">
        <f>+CB164*(1+CB15)</f>
        <v>0.3498012499999999</v>
      </c>
      <c r="CC165" s="396">
        <f t="shared" si="102"/>
        <v>0.71066956572592632</v>
      </c>
      <c r="CD165" s="396">
        <f t="shared" si="103"/>
        <v>0.22083333333333335</v>
      </c>
      <c r="CE165" s="397">
        <f t="shared" si="104"/>
        <v>6.1751927582000032</v>
      </c>
      <c r="CF165" s="396">
        <f>'Other Income'!$B$32/12</f>
        <v>1.9627482075853253</v>
      </c>
      <c r="CG165" s="398">
        <f t="shared" si="105"/>
        <v>8.4877422157853299</v>
      </c>
      <c r="CH165" s="395">
        <f t="shared" si="106"/>
        <v>6.8359878741269959</v>
      </c>
      <c r="CI165" s="396">
        <f t="shared" si="107"/>
        <v>0.3498012499999999</v>
      </c>
      <c r="CJ165" s="396">
        <f t="shared" si="108"/>
        <v>0.68359878741269964</v>
      </c>
      <c r="CK165" s="396">
        <f t="shared" si="109"/>
        <v>0.22083333333333335</v>
      </c>
      <c r="CL165" s="397">
        <f t="shared" si="110"/>
        <v>5.9315557533809633</v>
      </c>
      <c r="CM165" s="399">
        <f t="shared" si="111"/>
        <v>8.2441052109662891</v>
      </c>
    </row>
    <row r="166" spans="2:91" s="159" customFormat="1" x14ac:dyDescent="0.25">
      <c r="B166" s="257">
        <f t="shared" si="112"/>
        <v>146</v>
      </c>
      <c r="C166" s="255">
        <f t="shared" si="113"/>
        <v>49734</v>
      </c>
      <c r="D166" s="214">
        <f t="shared" si="114"/>
        <v>0.58816757902186922</v>
      </c>
      <c r="E166" s="214">
        <f t="shared" si="114"/>
        <v>0.25079438453314573</v>
      </c>
      <c r="F166" s="214">
        <f t="shared" si="114"/>
        <v>0.24488836937824993</v>
      </c>
      <c r="G166" s="214">
        <f t="shared" si="114"/>
        <v>1.4494590000000007E-2</v>
      </c>
      <c r="H166" s="394">
        <f t="shared" si="114"/>
        <v>3.3134595467578111E-2</v>
      </c>
      <c r="I166" s="394">
        <f t="shared" si="116"/>
        <v>5.6739380580781228E-2</v>
      </c>
      <c r="J166" s="394">
        <f t="shared" si="116"/>
        <v>7.661959129687497E-2</v>
      </c>
      <c r="K166" s="394">
        <f t="shared" si="116"/>
        <v>7.9313060921874984E-2</v>
      </c>
      <c r="L166" s="394">
        <f t="shared" si="116"/>
        <v>4.3450846482265604E-2</v>
      </c>
      <c r="M166" s="394">
        <f t="shared" si="116"/>
        <v>5.1163898457031232E-2</v>
      </c>
      <c r="N166" s="394">
        <f t="shared" si="116"/>
        <v>4.3369892825059868E-2</v>
      </c>
      <c r="O166" s="394">
        <f t="shared" si="99"/>
        <v>4.0249006328124989E-2</v>
      </c>
      <c r="P166" s="394">
        <f t="shared" si="99"/>
        <v>3.0036267333333325E-2</v>
      </c>
      <c r="Q166" s="394">
        <f t="shared" si="99"/>
        <v>0</v>
      </c>
      <c r="R166" s="394">
        <f t="shared" si="99"/>
        <v>8.1647960945541637E-2</v>
      </c>
      <c r="S166" s="394">
        <f t="shared" si="99"/>
        <v>0.11557258399374998</v>
      </c>
      <c r="T166" s="394">
        <f t="shared" si="99"/>
        <v>0</v>
      </c>
      <c r="U166" s="394">
        <f t="shared" si="117"/>
        <v>0</v>
      </c>
      <c r="V166" s="394">
        <f t="shared" si="117"/>
        <v>2.9190826862187491E-2</v>
      </c>
      <c r="W166" s="394">
        <f t="shared" si="117"/>
        <v>2.4672648166666662E-2</v>
      </c>
      <c r="X166" s="394">
        <f t="shared" si="117"/>
        <v>2.717511173411458E-2</v>
      </c>
      <c r="Y166" s="394">
        <f t="shared" si="117"/>
        <v>1.9052508083333333E-2</v>
      </c>
      <c r="Z166" s="394">
        <f t="shared" si="117"/>
        <v>4.5568973213802079E-2</v>
      </c>
      <c r="AA166" s="394">
        <f t="shared" si="117"/>
        <v>3.935264062499999E-2</v>
      </c>
      <c r="AB166" s="394">
        <f t="shared" si="117"/>
        <v>3.7731311831249989E-2</v>
      </c>
      <c r="AC166" s="394">
        <f t="shared" si="117"/>
        <v>2.616071725921874E-2</v>
      </c>
      <c r="AD166" s="394">
        <f t="shared" si="97"/>
        <v>1.4547140858593748E-2</v>
      </c>
      <c r="AE166" s="394">
        <f t="shared" si="97"/>
        <v>0</v>
      </c>
      <c r="AF166" s="394">
        <f t="shared" si="97"/>
        <v>0.22686343218100977</v>
      </c>
      <c r="AG166" s="394">
        <f t="shared" si="97"/>
        <v>0.31419322126221244</v>
      </c>
      <c r="AH166" s="394">
        <f t="shared" si="97"/>
        <v>0</v>
      </c>
      <c r="AI166" s="394">
        <f t="shared" si="97"/>
        <v>7.3829999999999998E-3</v>
      </c>
      <c r="AJ166" s="394">
        <f t="shared" si="97"/>
        <v>2.35934E-2</v>
      </c>
      <c r="AK166" s="394">
        <f t="shared" si="118"/>
        <v>0</v>
      </c>
      <c r="AL166" s="394">
        <f t="shared" si="118"/>
        <v>2.8631669564062486E-2</v>
      </c>
      <c r="AM166" s="394">
        <f t="shared" si="118"/>
        <v>3.0301533281249987E-2</v>
      </c>
      <c r="AN166" s="394">
        <f t="shared" si="118"/>
        <v>6.2714991609374993E-2</v>
      </c>
      <c r="AO166" s="394">
        <f t="shared" si="118"/>
        <v>5.2394373034580194E-2</v>
      </c>
      <c r="AP166" s="394">
        <f t="shared" si="118"/>
        <v>0.21125183972453118</v>
      </c>
      <c r="AQ166" s="394">
        <f t="shared" si="118"/>
        <v>0</v>
      </c>
      <c r="AR166" s="394">
        <f t="shared" si="118"/>
        <v>5.3945203175906231E-2</v>
      </c>
      <c r="AS166" s="394">
        <f t="shared" si="118"/>
        <v>2.6838500906249993E-2</v>
      </c>
      <c r="AT166" s="394">
        <f t="shared" si="118"/>
        <v>2.7804917953450515E-2</v>
      </c>
      <c r="AU166" s="394">
        <f t="shared" si="96"/>
        <v>5.6030041945989567E-2</v>
      </c>
      <c r="AV166" s="394">
        <f t="shared" si="96"/>
        <v>6.8466598662499989E-2</v>
      </c>
      <c r="AW166" s="394">
        <f t="shared" si="96"/>
        <v>6.7067967919552066E-2</v>
      </c>
      <c r="AX166" s="394">
        <f t="shared" si="96"/>
        <v>0.21353846550997754</v>
      </c>
      <c r="AY166" s="394">
        <f t="shared" si="96"/>
        <v>9.1412161457499974E-2</v>
      </c>
      <c r="AZ166" s="394">
        <f t="shared" si="96"/>
        <v>8.8901987687499961E-2</v>
      </c>
      <c r="BA166" s="394">
        <f t="shared" si="96"/>
        <v>0.16673603062416661</v>
      </c>
      <c r="BB166" s="394">
        <f t="shared" si="100"/>
        <v>0.46300462051145841</v>
      </c>
      <c r="BC166" s="394">
        <f t="shared" si="100"/>
        <v>0.18343232745910706</v>
      </c>
      <c r="BD166" s="394">
        <f t="shared" si="100"/>
        <v>0.76098728223420997</v>
      </c>
      <c r="BE166" s="394">
        <f t="shared" si="100"/>
        <v>3.0567098017734367E-2</v>
      </c>
      <c r="BF166" s="394">
        <f t="shared" si="100"/>
        <v>0</v>
      </c>
      <c r="BG166" s="394">
        <f t="shared" si="100"/>
        <v>8.4515681820913402E-2</v>
      </c>
      <c r="BH166" s="394">
        <f t="shared" si="100"/>
        <v>0.12552556713906504</v>
      </c>
      <c r="BI166" s="394">
        <f t="shared" si="100"/>
        <v>0</v>
      </c>
      <c r="BJ166" s="394">
        <f t="shared" si="95"/>
        <v>0</v>
      </c>
      <c r="BK166" s="394">
        <f t="shared" si="95"/>
        <v>6.1912926493229145E-2</v>
      </c>
      <c r="BL166" s="394">
        <f t="shared" si="98"/>
        <v>4.8978510600239986E-2</v>
      </c>
      <c r="BM166" s="394">
        <f t="shared" si="98"/>
        <v>0.19510164718749992</v>
      </c>
      <c r="BN166" s="394">
        <f t="shared" si="98"/>
        <v>0.41635093781249993</v>
      </c>
      <c r="BO166" s="394">
        <f t="shared" si="98"/>
        <v>0.12178330518749995</v>
      </c>
      <c r="BP166" s="394">
        <f t="shared" si="98"/>
        <v>0.14437354278776038</v>
      </c>
      <c r="BQ166" s="394">
        <f t="shared" si="119"/>
        <v>0.18632017830729161</v>
      </c>
      <c r="BR166" s="394">
        <f t="shared" si="119"/>
        <v>0.15820972586902649</v>
      </c>
      <c r="BS166" s="394">
        <f t="shared" si="119"/>
        <v>1.2937499999999999E-2</v>
      </c>
      <c r="BT166" s="394">
        <f t="shared" si="119"/>
        <v>7.0977999999999996E-3</v>
      </c>
      <c r="BU166" s="394">
        <f t="shared" si="119"/>
        <v>3.7260000000000001E-3</v>
      </c>
      <c r="BV166" s="394">
        <f t="shared" si="119"/>
        <v>0.11546257969645436</v>
      </c>
      <c r="BW166" s="394">
        <f t="shared" si="119"/>
        <v>5.0904063216335407E-2</v>
      </c>
      <c r="BX166" s="394">
        <f t="shared" si="94"/>
        <v>1.7861232808330268E-2</v>
      </c>
      <c r="BY166" s="394">
        <f t="shared" si="94"/>
        <v>6.6853413834725844E-2</v>
      </c>
      <c r="BZ166" s="394">
        <f t="shared" si="94"/>
        <v>1.9626493576421676E-2</v>
      </c>
      <c r="CA166" s="395">
        <f t="shared" si="101"/>
        <v>7.1066956572592632</v>
      </c>
      <c r="CB166" s="396">
        <f t="shared" si="115"/>
        <v>0.3498012499999999</v>
      </c>
      <c r="CC166" s="396">
        <f t="shared" si="102"/>
        <v>0.71066956572592632</v>
      </c>
      <c r="CD166" s="396">
        <f t="shared" si="103"/>
        <v>0.22083333333333335</v>
      </c>
      <c r="CE166" s="397">
        <f t="shared" si="104"/>
        <v>6.1751927582000032</v>
      </c>
      <c r="CF166" s="396">
        <f>'Other Income'!$B$32/12</f>
        <v>1.9627482075853253</v>
      </c>
      <c r="CG166" s="398">
        <f t="shared" si="105"/>
        <v>8.4877422157853299</v>
      </c>
      <c r="CH166" s="395">
        <f t="shared" si="106"/>
        <v>6.8359878741269959</v>
      </c>
      <c r="CI166" s="396">
        <f t="shared" si="107"/>
        <v>0.3498012499999999</v>
      </c>
      <c r="CJ166" s="396">
        <f t="shared" si="108"/>
        <v>0.68359878741269964</v>
      </c>
      <c r="CK166" s="396">
        <f t="shared" si="109"/>
        <v>0.22083333333333335</v>
      </c>
      <c r="CL166" s="397">
        <f t="shared" si="110"/>
        <v>5.9315557533809633</v>
      </c>
      <c r="CM166" s="399">
        <f t="shared" si="111"/>
        <v>8.2441052109662891</v>
      </c>
    </row>
    <row r="167" spans="2:91" s="159" customFormat="1" x14ac:dyDescent="0.25">
      <c r="B167" s="257">
        <f t="shared" si="112"/>
        <v>147</v>
      </c>
      <c r="C167" s="255">
        <f t="shared" si="113"/>
        <v>49765</v>
      </c>
      <c r="D167" s="214">
        <f t="shared" si="114"/>
        <v>0.65874768850449361</v>
      </c>
      <c r="E167" s="214">
        <f t="shared" si="114"/>
        <v>0.28841354221311755</v>
      </c>
      <c r="F167" s="214">
        <f t="shared" si="114"/>
        <v>0.24488836937824993</v>
      </c>
      <c r="G167" s="214">
        <f t="shared" si="114"/>
        <v>1.4494590000000007E-2</v>
      </c>
      <c r="H167" s="394">
        <f t="shared" si="114"/>
        <v>3.3134595467578111E-2</v>
      </c>
      <c r="I167" s="394">
        <f t="shared" si="116"/>
        <v>5.6739380580781228E-2</v>
      </c>
      <c r="J167" s="394">
        <f t="shared" si="116"/>
        <v>7.661959129687497E-2</v>
      </c>
      <c r="K167" s="394">
        <f t="shared" si="116"/>
        <v>7.9313060921874984E-2</v>
      </c>
      <c r="L167" s="394">
        <f t="shared" si="116"/>
        <v>4.3450846482265604E-2</v>
      </c>
      <c r="M167" s="394">
        <f t="shared" si="116"/>
        <v>5.1163898457031232E-2</v>
      </c>
      <c r="N167" s="394">
        <f t="shared" si="116"/>
        <v>4.3369892825059868E-2</v>
      </c>
      <c r="O167" s="394">
        <f t="shared" si="99"/>
        <v>4.0249006328124989E-2</v>
      </c>
      <c r="P167" s="394">
        <f t="shared" si="99"/>
        <v>3.0036267333333325E-2</v>
      </c>
      <c r="Q167" s="394">
        <f t="shared" si="99"/>
        <v>0</v>
      </c>
      <c r="R167" s="394">
        <f t="shared" si="99"/>
        <v>8.1647960945541637E-2</v>
      </c>
      <c r="S167" s="394">
        <f t="shared" si="99"/>
        <v>0.11557258399374998</v>
      </c>
      <c r="T167" s="394">
        <f t="shared" si="99"/>
        <v>0</v>
      </c>
      <c r="U167" s="394">
        <f t="shared" si="117"/>
        <v>0</v>
      </c>
      <c r="V167" s="394">
        <f t="shared" si="117"/>
        <v>2.9190826862187491E-2</v>
      </c>
      <c r="W167" s="394">
        <f t="shared" si="117"/>
        <v>2.4672648166666662E-2</v>
      </c>
      <c r="X167" s="394">
        <f t="shared" si="117"/>
        <v>2.717511173411458E-2</v>
      </c>
      <c r="Y167" s="394">
        <f t="shared" si="117"/>
        <v>1.9052508083333333E-2</v>
      </c>
      <c r="Z167" s="394">
        <f t="shared" si="117"/>
        <v>4.5568973213802079E-2</v>
      </c>
      <c r="AA167" s="394">
        <f t="shared" si="117"/>
        <v>3.935264062499999E-2</v>
      </c>
      <c r="AB167" s="394">
        <f t="shared" si="117"/>
        <v>3.7731311831249989E-2</v>
      </c>
      <c r="AC167" s="394">
        <f t="shared" si="117"/>
        <v>2.616071725921874E-2</v>
      </c>
      <c r="AD167" s="394">
        <f t="shared" si="97"/>
        <v>1.4547140858593748E-2</v>
      </c>
      <c r="AE167" s="394">
        <f t="shared" si="97"/>
        <v>0</v>
      </c>
      <c r="AF167" s="394">
        <f t="shared" si="97"/>
        <v>0.22686343218100977</v>
      </c>
      <c r="AG167" s="394">
        <f t="shared" si="97"/>
        <v>0.31419322126221244</v>
      </c>
      <c r="AH167" s="394">
        <f t="shared" si="97"/>
        <v>0</v>
      </c>
      <c r="AI167" s="394">
        <f t="shared" si="97"/>
        <v>7.3829999999999998E-3</v>
      </c>
      <c r="AJ167" s="394">
        <f t="shared" si="97"/>
        <v>2.35934E-2</v>
      </c>
      <c r="AK167" s="394">
        <f t="shared" si="118"/>
        <v>0</v>
      </c>
      <c r="AL167" s="394">
        <f t="shared" si="118"/>
        <v>2.8631669564062486E-2</v>
      </c>
      <c r="AM167" s="394">
        <f t="shared" si="118"/>
        <v>3.0301533281249987E-2</v>
      </c>
      <c r="AN167" s="394">
        <f t="shared" si="118"/>
        <v>6.2714991609374993E-2</v>
      </c>
      <c r="AO167" s="394">
        <f t="shared" si="118"/>
        <v>5.2394373034580194E-2</v>
      </c>
      <c r="AP167" s="394">
        <f t="shared" si="118"/>
        <v>0.21125183972453118</v>
      </c>
      <c r="AQ167" s="394">
        <f t="shared" si="118"/>
        <v>0</v>
      </c>
      <c r="AR167" s="394">
        <f t="shared" si="118"/>
        <v>5.3945203175906231E-2</v>
      </c>
      <c r="AS167" s="394">
        <f t="shared" si="118"/>
        <v>2.6838500906249993E-2</v>
      </c>
      <c r="AT167" s="394">
        <f t="shared" si="118"/>
        <v>2.7804917953450515E-2</v>
      </c>
      <c r="AU167" s="394">
        <f t="shared" si="96"/>
        <v>5.6030041945989567E-2</v>
      </c>
      <c r="AV167" s="394">
        <f t="shared" si="96"/>
        <v>6.8466598662499989E-2</v>
      </c>
      <c r="AW167" s="394">
        <f t="shared" si="96"/>
        <v>6.7067967919552066E-2</v>
      </c>
      <c r="AX167" s="394">
        <f t="shared" si="96"/>
        <v>0.21353846550997754</v>
      </c>
      <c r="AY167" s="394">
        <f t="shared" si="96"/>
        <v>9.1412161457499974E-2</v>
      </c>
      <c r="AZ167" s="394">
        <f t="shared" si="96"/>
        <v>8.8901987687499961E-2</v>
      </c>
      <c r="BA167" s="394">
        <f t="shared" si="96"/>
        <v>0.16673603062416661</v>
      </c>
      <c r="BB167" s="394">
        <f t="shared" si="100"/>
        <v>0.46300462051145841</v>
      </c>
      <c r="BC167" s="394">
        <f t="shared" si="100"/>
        <v>0.18343232745910706</v>
      </c>
      <c r="BD167" s="394">
        <f t="shared" si="100"/>
        <v>0.76098728223420997</v>
      </c>
      <c r="BE167" s="394">
        <f t="shared" si="100"/>
        <v>3.0567098017734367E-2</v>
      </c>
      <c r="BF167" s="394">
        <f t="shared" si="100"/>
        <v>0</v>
      </c>
      <c r="BG167" s="394">
        <f t="shared" si="100"/>
        <v>8.4515681820913402E-2</v>
      </c>
      <c r="BH167" s="394">
        <f t="shared" si="100"/>
        <v>0.12552556713906504</v>
      </c>
      <c r="BI167" s="394">
        <f t="shared" si="100"/>
        <v>0</v>
      </c>
      <c r="BJ167" s="394">
        <f t="shared" si="95"/>
        <v>0</v>
      </c>
      <c r="BK167" s="394">
        <f t="shared" si="95"/>
        <v>6.1912926493229145E-2</v>
      </c>
      <c r="BL167" s="394">
        <f t="shared" si="98"/>
        <v>4.8978510600239986E-2</v>
      </c>
      <c r="BM167" s="394">
        <f t="shared" si="98"/>
        <v>0.19510164718749992</v>
      </c>
      <c r="BN167" s="394">
        <f t="shared" si="98"/>
        <v>0.41635093781249993</v>
      </c>
      <c r="BO167" s="394">
        <f t="shared" si="98"/>
        <v>0.12178330518749995</v>
      </c>
      <c r="BP167" s="394">
        <f t="shared" si="98"/>
        <v>0.14437354278776038</v>
      </c>
      <c r="BQ167" s="394">
        <f t="shared" si="119"/>
        <v>0.18632017830729161</v>
      </c>
      <c r="BR167" s="394">
        <f t="shared" si="119"/>
        <v>0.15820972586902649</v>
      </c>
      <c r="BS167" s="394">
        <f t="shared" si="119"/>
        <v>1.2937499999999999E-2</v>
      </c>
      <c r="BT167" s="394">
        <f t="shared" si="119"/>
        <v>7.0977999999999996E-3</v>
      </c>
      <c r="BU167" s="394">
        <f t="shared" si="119"/>
        <v>3.7260000000000001E-3</v>
      </c>
      <c r="BV167" s="394">
        <f t="shared" si="119"/>
        <v>0.11546257969645436</v>
      </c>
      <c r="BW167" s="394">
        <f t="shared" si="119"/>
        <v>5.0904063216335407E-2</v>
      </c>
      <c r="BX167" s="394">
        <f t="shared" si="94"/>
        <v>1.7861232808330268E-2</v>
      </c>
      <c r="BY167" s="394">
        <f t="shared" si="94"/>
        <v>6.6853413834725844E-2</v>
      </c>
      <c r="BZ167" s="394">
        <f t="shared" si="94"/>
        <v>1.9626493576421676E-2</v>
      </c>
      <c r="CA167" s="395">
        <f t="shared" si="101"/>
        <v>7.2148949244218601</v>
      </c>
      <c r="CB167" s="396">
        <f t="shared" si="115"/>
        <v>0.3498012499999999</v>
      </c>
      <c r="CC167" s="396">
        <f t="shared" si="102"/>
        <v>0.72148949244218608</v>
      </c>
      <c r="CD167" s="396">
        <f t="shared" si="103"/>
        <v>0.22083333333333335</v>
      </c>
      <c r="CE167" s="397">
        <f t="shared" si="104"/>
        <v>6.2725720986463411</v>
      </c>
      <c r="CF167" s="396">
        <f>'Other Income'!$B$32/12</f>
        <v>1.9627482075853253</v>
      </c>
      <c r="CG167" s="398">
        <f t="shared" si="105"/>
        <v>8.5851215562316678</v>
      </c>
      <c r="CH167" s="395">
        <f t="shared" si="106"/>
        <v>6.9441871412895928</v>
      </c>
      <c r="CI167" s="396">
        <f t="shared" si="107"/>
        <v>0.3498012499999999</v>
      </c>
      <c r="CJ167" s="396">
        <f t="shared" si="108"/>
        <v>0.69441871412895928</v>
      </c>
      <c r="CK167" s="396">
        <f t="shared" si="109"/>
        <v>0.22083333333333335</v>
      </c>
      <c r="CL167" s="397">
        <f t="shared" si="110"/>
        <v>6.0289350938273003</v>
      </c>
      <c r="CM167" s="399">
        <f t="shared" si="111"/>
        <v>8.3414845514126252</v>
      </c>
    </row>
    <row r="168" spans="2:91" s="159" customFormat="1" x14ac:dyDescent="0.25">
      <c r="B168" s="257">
        <f t="shared" si="112"/>
        <v>148</v>
      </c>
      <c r="C168" s="255">
        <f t="shared" si="113"/>
        <v>49795</v>
      </c>
      <c r="D168" s="214">
        <f t="shared" si="114"/>
        <v>0.65874768850449361</v>
      </c>
      <c r="E168" s="214">
        <f t="shared" si="114"/>
        <v>0.28841354221311755</v>
      </c>
      <c r="F168" s="214">
        <f t="shared" si="114"/>
        <v>0.24488836937824993</v>
      </c>
      <c r="G168" s="214">
        <f t="shared" si="114"/>
        <v>1.4494590000000007E-2</v>
      </c>
      <c r="H168" s="394">
        <f t="shared" si="114"/>
        <v>3.3134595467578111E-2</v>
      </c>
      <c r="I168" s="394">
        <f t="shared" si="116"/>
        <v>5.6739380580781228E-2</v>
      </c>
      <c r="J168" s="394">
        <f t="shared" si="116"/>
        <v>7.661959129687497E-2</v>
      </c>
      <c r="K168" s="394">
        <f t="shared" si="116"/>
        <v>7.9313060921874984E-2</v>
      </c>
      <c r="L168" s="394">
        <f t="shared" si="116"/>
        <v>4.3450846482265604E-2</v>
      </c>
      <c r="M168" s="394">
        <f t="shared" si="116"/>
        <v>5.1163898457031232E-2</v>
      </c>
      <c r="N168" s="394">
        <f t="shared" si="116"/>
        <v>4.3369892825059868E-2</v>
      </c>
      <c r="O168" s="394">
        <f t="shared" si="99"/>
        <v>4.0249006328124989E-2</v>
      </c>
      <c r="P168" s="394">
        <f t="shared" si="99"/>
        <v>3.0036267333333325E-2</v>
      </c>
      <c r="Q168" s="394">
        <f t="shared" si="99"/>
        <v>0</v>
      </c>
      <c r="R168" s="394">
        <f t="shared" si="99"/>
        <v>8.1647960945541637E-2</v>
      </c>
      <c r="S168" s="394">
        <f t="shared" si="99"/>
        <v>0.11557258399374998</v>
      </c>
      <c r="T168" s="394">
        <f t="shared" si="99"/>
        <v>0</v>
      </c>
      <c r="U168" s="394">
        <f t="shared" si="117"/>
        <v>0</v>
      </c>
      <c r="V168" s="394">
        <f t="shared" si="117"/>
        <v>2.9190826862187491E-2</v>
      </c>
      <c r="W168" s="394">
        <f t="shared" si="117"/>
        <v>2.8373545391666657E-2</v>
      </c>
      <c r="X168" s="394">
        <f t="shared" si="117"/>
        <v>3.1251378494231763E-2</v>
      </c>
      <c r="Y168" s="394">
        <f t="shared" si="117"/>
        <v>1.9052508083333333E-2</v>
      </c>
      <c r="Z168" s="394">
        <f t="shared" si="117"/>
        <v>4.5568973213802079E-2</v>
      </c>
      <c r="AA168" s="394">
        <f t="shared" si="117"/>
        <v>3.935264062499999E-2</v>
      </c>
      <c r="AB168" s="394">
        <f t="shared" si="117"/>
        <v>3.7731311831249989E-2</v>
      </c>
      <c r="AC168" s="394">
        <f t="shared" si="117"/>
        <v>2.616071725921874E-2</v>
      </c>
      <c r="AD168" s="394">
        <f t="shared" si="97"/>
        <v>1.4547140858593748E-2</v>
      </c>
      <c r="AE168" s="394">
        <f t="shared" si="97"/>
        <v>0</v>
      </c>
      <c r="AF168" s="394">
        <f t="shared" si="97"/>
        <v>0.22686343218100977</v>
      </c>
      <c r="AG168" s="394">
        <f t="shared" si="97"/>
        <v>0.31419322126221244</v>
      </c>
      <c r="AH168" s="394">
        <f t="shared" si="97"/>
        <v>0</v>
      </c>
      <c r="AI168" s="394">
        <f t="shared" si="97"/>
        <v>7.3829999999999998E-3</v>
      </c>
      <c r="AJ168" s="394">
        <f t="shared" si="97"/>
        <v>2.35934E-2</v>
      </c>
      <c r="AK168" s="394">
        <f t="shared" si="118"/>
        <v>0</v>
      </c>
      <c r="AL168" s="394">
        <f t="shared" si="118"/>
        <v>2.8631669564062486E-2</v>
      </c>
      <c r="AM168" s="394">
        <f t="shared" si="118"/>
        <v>3.0301533281249987E-2</v>
      </c>
      <c r="AN168" s="394">
        <f t="shared" si="118"/>
        <v>6.2714991609374993E-2</v>
      </c>
      <c r="AO168" s="394">
        <f t="shared" si="118"/>
        <v>5.2394373034580194E-2</v>
      </c>
      <c r="AP168" s="394">
        <f t="shared" si="118"/>
        <v>0.21125183972453118</v>
      </c>
      <c r="AQ168" s="394">
        <f t="shared" si="118"/>
        <v>0</v>
      </c>
      <c r="AR168" s="394">
        <f t="shared" si="118"/>
        <v>5.3945203175906231E-2</v>
      </c>
      <c r="AS168" s="394">
        <f t="shared" si="118"/>
        <v>2.6838500906249993E-2</v>
      </c>
      <c r="AT168" s="394">
        <f t="shared" si="118"/>
        <v>2.7804917953450515E-2</v>
      </c>
      <c r="AU168" s="394">
        <f t="shared" si="96"/>
        <v>5.6030041945989567E-2</v>
      </c>
      <c r="AV168" s="394">
        <f t="shared" si="96"/>
        <v>6.8466598662499989E-2</v>
      </c>
      <c r="AW168" s="394">
        <f t="shared" si="96"/>
        <v>6.7067967919552066E-2</v>
      </c>
      <c r="AX168" s="394">
        <f t="shared" si="96"/>
        <v>0.21353846550997754</v>
      </c>
      <c r="AY168" s="394">
        <f t="shared" si="96"/>
        <v>9.1412161457499974E-2</v>
      </c>
      <c r="AZ168" s="394">
        <f t="shared" si="96"/>
        <v>8.8901987687499961E-2</v>
      </c>
      <c r="BA168" s="394">
        <f t="shared" si="96"/>
        <v>0.16673603062416661</v>
      </c>
      <c r="BB168" s="394">
        <f t="shared" si="100"/>
        <v>0.46300462051145841</v>
      </c>
      <c r="BC168" s="394">
        <f t="shared" si="100"/>
        <v>0.18343232745910706</v>
      </c>
      <c r="BD168" s="394">
        <f t="shared" si="100"/>
        <v>0.76098728223420997</v>
      </c>
      <c r="BE168" s="394">
        <f t="shared" si="100"/>
        <v>3.0567098017734367E-2</v>
      </c>
      <c r="BF168" s="394">
        <f t="shared" si="100"/>
        <v>0</v>
      </c>
      <c r="BG168" s="394">
        <f t="shared" si="100"/>
        <v>8.4515681820913402E-2</v>
      </c>
      <c r="BH168" s="394">
        <f t="shared" si="100"/>
        <v>0.12552556713906504</v>
      </c>
      <c r="BI168" s="394">
        <f t="shared" si="100"/>
        <v>0</v>
      </c>
      <c r="BJ168" s="394">
        <f t="shared" si="95"/>
        <v>0</v>
      </c>
      <c r="BK168" s="394">
        <f t="shared" si="95"/>
        <v>6.1912926493229145E-2</v>
      </c>
      <c r="BL168" s="394">
        <f t="shared" si="98"/>
        <v>5.6325287190275977E-2</v>
      </c>
      <c r="BM168" s="394">
        <f t="shared" si="98"/>
        <v>0.19510164718749992</v>
      </c>
      <c r="BN168" s="394">
        <f t="shared" si="98"/>
        <v>0.41635093781249993</v>
      </c>
      <c r="BO168" s="394">
        <f t="shared" si="98"/>
        <v>0.12178330518749995</v>
      </c>
      <c r="BP168" s="394">
        <f t="shared" si="98"/>
        <v>0.16602957420592443</v>
      </c>
      <c r="BQ168" s="394">
        <f t="shared" si="119"/>
        <v>0.18632017830729161</v>
      </c>
      <c r="BR168" s="394">
        <f t="shared" si="119"/>
        <v>0.15820972586902649</v>
      </c>
      <c r="BS168" s="394">
        <f t="shared" si="119"/>
        <v>1.2937499999999999E-2</v>
      </c>
      <c r="BT168" s="394">
        <f t="shared" si="119"/>
        <v>7.0977999999999996E-3</v>
      </c>
      <c r="BU168" s="394">
        <f t="shared" si="119"/>
        <v>3.7260000000000001E-3</v>
      </c>
      <c r="BV168" s="394">
        <f t="shared" si="119"/>
        <v>0.11546257969645436</v>
      </c>
      <c r="BW168" s="394">
        <f t="shared" si="119"/>
        <v>5.0904063216335407E-2</v>
      </c>
      <c r="BX168" s="394">
        <f t="shared" si="94"/>
        <v>1.7861232808330268E-2</v>
      </c>
      <c r="BY168" s="394">
        <f t="shared" si="94"/>
        <v>6.6853413834725844E-2</v>
      </c>
      <c r="BZ168" s="394">
        <f t="shared" si="94"/>
        <v>1.9626493576421676E-2</v>
      </c>
      <c r="CA168" s="395">
        <f t="shared" si="101"/>
        <v>7.251674896415178</v>
      </c>
      <c r="CB168" s="396">
        <f t="shared" si="115"/>
        <v>0.3498012499999999</v>
      </c>
      <c r="CC168" s="396">
        <f t="shared" si="102"/>
        <v>0.72516748964151789</v>
      </c>
      <c r="CD168" s="396">
        <f t="shared" si="103"/>
        <v>0.22083333333333335</v>
      </c>
      <c r="CE168" s="397">
        <f t="shared" si="104"/>
        <v>6.3056740734403274</v>
      </c>
      <c r="CF168" s="396">
        <f>'Other Income'!$B$32/12</f>
        <v>1.9627482075853253</v>
      </c>
      <c r="CG168" s="398">
        <f t="shared" si="105"/>
        <v>8.6182235310256541</v>
      </c>
      <c r="CH168" s="395">
        <f t="shared" si="106"/>
        <v>6.9809671132829108</v>
      </c>
      <c r="CI168" s="396">
        <f t="shared" si="107"/>
        <v>0.3498012499999999</v>
      </c>
      <c r="CJ168" s="396">
        <f t="shared" si="108"/>
        <v>0.6980967113282911</v>
      </c>
      <c r="CK168" s="396">
        <f t="shared" si="109"/>
        <v>0.22083333333333335</v>
      </c>
      <c r="CL168" s="397">
        <f t="shared" si="110"/>
        <v>6.0620370686212866</v>
      </c>
      <c r="CM168" s="399">
        <f t="shared" si="111"/>
        <v>8.3745865262066115</v>
      </c>
    </row>
    <row r="169" spans="2:91" s="159" customFormat="1" x14ac:dyDescent="0.25">
      <c r="B169" s="257">
        <f t="shared" si="112"/>
        <v>149</v>
      </c>
      <c r="C169" s="255">
        <f t="shared" si="113"/>
        <v>49826</v>
      </c>
      <c r="D169" s="214">
        <f t="shared" si="114"/>
        <v>0.65874768850449361</v>
      </c>
      <c r="E169" s="214">
        <f t="shared" si="114"/>
        <v>0.28841354221311755</v>
      </c>
      <c r="F169" s="214">
        <f t="shared" si="114"/>
        <v>0.24488836937824993</v>
      </c>
      <c r="G169" s="214">
        <f t="shared" si="114"/>
        <v>1.4494590000000007E-2</v>
      </c>
      <c r="H169" s="394">
        <f t="shared" si="114"/>
        <v>3.3134595467578111E-2</v>
      </c>
      <c r="I169" s="394">
        <f t="shared" si="116"/>
        <v>5.6739380580781228E-2</v>
      </c>
      <c r="J169" s="394">
        <f t="shared" si="116"/>
        <v>7.661959129687497E-2</v>
      </c>
      <c r="K169" s="394">
        <f t="shared" si="116"/>
        <v>7.9313060921874984E-2</v>
      </c>
      <c r="L169" s="394">
        <f t="shared" si="116"/>
        <v>4.3450846482265604E-2</v>
      </c>
      <c r="M169" s="394">
        <f t="shared" si="116"/>
        <v>5.1163898457031232E-2</v>
      </c>
      <c r="N169" s="394">
        <f t="shared" si="116"/>
        <v>4.3369892825059868E-2</v>
      </c>
      <c r="O169" s="394">
        <f t="shared" si="99"/>
        <v>4.0249006328124989E-2</v>
      </c>
      <c r="P169" s="394">
        <f t="shared" si="99"/>
        <v>3.0036267333333325E-2</v>
      </c>
      <c r="Q169" s="394">
        <f t="shared" si="99"/>
        <v>0</v>
      </c>
      <c r="R169" s="394">
        <f t="shared" si="99"/>
        <v>8.1647960945541637E-2</v>
      </c>
      <c r="S169" s="394">
        <f t="shared" si="99"/>
        <v>0.11557258399374998</v>
      </c>
      <c r="T169" s="394">
        <f t="shared" si="99"/>
        <v>0</v>
      </c>
      <c r="U169" s="394">
        <f t="shared" si="117"/>
        <v>0</v>
      </c>
      <c r="V169" s="394">
        <f t="shared" si="117"/>
        <v>2.9190826862187491E-2</v>
      </c>
      <c r="W169" s="394">
        <f t="shared" si="117"/>
        <v>2.8373545391666657E-2</v>
      </c>
      <c r="X169" s="394">
        <f t="shared" si="117"/>
        <v>3.1251378494231763E-2</v>
      </c>
      <c r="Y169" s="394">
        <f t="shared" si="117"/>
        <v>1.9052508083333333E-2</v>
      </c>
      <c r="Z169" s="394">
        <f t="shared" si="117"/>
        <v>4.5568973213802079E-2</v>
      </c>
      <c r="AA169" s="394">
        <f t="shared" si="117"/>
        <v>3.935264062499999E-2</v>
      </c>
      <c r="AB169" s="394">
        <f t="shared" si="117"/>
        <v>3.7731311831249989E-2</v>
      </c>
      <c r="AC169" s="394">
        <f t="shared" si="117"/>
        <v>2.616071725921874E-2</v>
      </c>
      <c r="AD169" s="394">
        <f t="shared" si="97"/>
        <v>1.4547140858593748E-2</v>
      </c>
      <c r="AE169" s="394">
        <f t="shared" si="97"/>
        <v>0</v>
      </c>
      <c r="AF169" s="394">
        <f t="shared" si="97"/>
        <v>0.22686343218100977</v>
      </c>
      <c r="AG169" s="394">
        <f t="shared" si="97"/>
        <v>0.31419322126221244</v>
      </c>
      <c r="AH169" s="394">
        <f t="shared" si="97"/>
        <v>0</v>
      </c>
      <c r="AI169" s="394">
        <f t="shared" si="97"/>
        <v>7.3829999999999998E-3</v>
      </c>
      <c r="AJ169" s="394">
        <f t="shared" si="97"/>
        <v>2.35934E-2</v>
      </c>
      <c r="AK169" s="394">
        <f t="shared" si="118"/>
        <v>0</v>
      </c>
      <c r="AL169" s="394">
        <f t="shared" si="118"/>
        <v>2.8631669564062486E-2</v>
      </c>
      <c r="AM169" s="394">
        <f t="shared" si="118"/>
        <v>3.0301533281249987E-2</v>
      </c>
      <c r="AN169" s="394">
        <f t="shared" si="118"/>
        <v>6.2714991609374993E-2</v>
      </c>
      <c r="AO169" s="394">
        <f t="shared" si="118"/>
        <v>5.2394373034580194E-2</v>
      </c>
      <c r="AP169" s="394">
        <f t="shared" si="118"/>
        <v>0.21125183972453118</v>
      </c>
      <c r="AQ169" s="394">
        <f t="shared" si="118"/>
        <v>0</v>
      </c>
      <c r="AR169" s="394">
        <f t="shared" si="118"/>
        <v>5.3945203175906231E-2</v>
      </c>
      <c r="AS169" s="394">
        <f t="shared" si="118"/>
        <v>2.6838500906249993E-2</v>
      </c>
      <c r="AT169" s="394">
        <f t="shared" si="118"/>
        <v>2.7804917953450515E-2</v>
      </c>
      <c r="AU169" s="394">
        <f t="shared" si="96"/>
        <v>5.6030041945989567E-2</v>
      </c>
      <c r="AV169" s="394">
        <f t="shared" si="96"/>
        <v>6.8466598662499989E-2</v>
      </c>
      <c r="AW169" s="394">
        <f t="shared" si="96"/>
        <v>6.7067967919552066E-2</v>
      </c>
      <c r="AX169" s="394">
        <f t="shared" si="96"/>
        <v>0.21353846550997754</v>
      </c>
      <c r="AY169" s="394">
        <f t="shared" si="96"/>
        <v>9.1412161457499974E-2</v>
      </c>
      <c r="AZ169" s="394">
        <f t="shared" si="96"/>
        <v>0.10223728584062494</v>
      </c>
      <c r="BA169" s="394">
        <f t="shared" si="96"/>
        <v>0.16673603062416661</v>
      </c>
      <c r="BB169" s="394">
        <f t="shared" si="100"/>
        <v>0.46300462051145841</v>
      </c>
      <c r="BC169" s="394">
        <f t="shared" si="100"/>
        <v>0.18343232745910706</v>
      </c>
      <c r="BD169" s="394">
        <f t="shared" si="100"/>
        <v>0.76098728223420997</v>
      </c>
      <c r="BE169" s="394">
        <f t="shared" si="100"/>
        <v>3.0567098017734367E-2</v>
      </c>
      <c r="BF169" s="394">
        <f t="shared" si="100"/>
        <v>0</v>
      </c>
      <c r="BG169" s="394">
        <f t="shared" si="100"/>
        <v>8.4515681820913402E-2</v>
      </c>
      <c r="BH169" s="394">
        <f t="shared" si="100"/>
        <v>0.12552556713906504</v>
      </c>
      <c r="BI169" s="394">
        <f t="shared" si="100"/>
        <v>0</v>
      </c>
      <c r="BJ169" s="394">
        <f t="shared" si="95"/>
        <v>0</v>
      </c>
      <c r="BK169" s="394">
        <f t="shared" si="95"/>
        <v>6.1912926493229145E-2</v>
      </c>
      <c r="BL169" s="394">
        <f t="shared" si="98"/>
        <v>5.6325287190275977E-2</v>
      </c>
      <c r="BM169" s="394">
        <f t="shared" si="98"/>
        <v>0.19510164718749992</v>
      </c>
      <c r="BN169" s="394">
        <f t="shared" si="98"/>
        <v>0.41635093781249993</v>
      </c>
      <c r="BO169" s="394">
        <f t="shared" si="98"/>
        <v>0.12178330518749995</v>
      </c>
      <c r="BP169" s="394">
        <f t="shared" si="98"/>
        <v>0.16602957420592443</v>
      </c>
      <c r="BQ169" s="394">
        <f t="shared" si="119"/>
        <v>0.18632017830729161</v>
      </c>
      <c r="BR169" s="394">
        <f t="shared" si="119"/>
        <v>0.15820972586902649</v>
      </c>
      <c r="BS169" s="394">
        <f t="shared" si="119"/>
        <v>1.2937499999999999E-2</v>
      </c>
      <c r="BT169" s="394">
        <f t="shared" si="119"/>
        <v>7.0977999999999996E-3</v>
      </c>
      <c r="BU169" s="394">
        <f t="shared" si="119"/>
        <v>3.7260000000000001E-3</v>
      </c>
      <c r="BV169" s="394">
        <f t="shared" si="119"/>
        <v>0.11546257969645436</v>
      </c>
      <c r="BW169" s="394">
        <f t="shared" si="119"/>
        <v>5.0904063216335407E-2</v>
      </c>
      <c r="BX169" s="394">
        <f t="shared" si="94"/>
        <v>1.7861232808330268E-2</v>
      </c>
      <c r="BY169" s="394">
        <f t="shared" si="94"/>
        <v>6.6853413834725844E-2</v>
      </c>
      <c r="BZ169" s="394">
        <f t="shared" si="94"/>
        <v>1.9626493576421676E-2</v>
      </c>
      <c r="CA169" s="395">
        <f t="shared" si="101"/>
        <v>7.265010194568303</v>
      </c>
      <c r="CB169" s="396">
        <f t="shared" si="115"/>
        <v>0.3498012499999999</v>
      </c>
      <c r="CC169" s="396">
        <f t="shared" si="102"/>
        <v>0.72650101945683032</v>
      </c>
      <c r="CD169" s="396">
        <f t="shared" si="103"/>
        <v>0.22083333333333335</v>
      </c>
      <c r="CE169" s="397">
        <f t="shared" si="104"/>
        <v>6.3176758417781391</v>
      </c>
      <c r="CF169" s="396">
        <f>'Other Income'!$B$32/12</f>
        <v>1.9627482075853253</v>
      </c>
      <c r="CG169" s="398">
        <f t="shared" si="105"/>
        <v>8.6302252993634649</v>
      </c>
      <c r="CH169" s="395">
        <f t="shared" si="106"/>
        <v>6.9943024114360357</v>
      </c>
      <c r="CI169" s="396">
        <f t="shared" si="107"/>
        <v>0.3498012499999999</v>
      </c>
      <c r="CJ169" s="396">
        <f t="shared" si="108"/>
        <v>0.69943024114360364</v>
      </c>
      <c r="CK169" s="396">
        <f t="shared" si="109"/>
        <v>0.22083333333333335</v>
      </c>
      <c r="CL169" s="397">
        <f t="shared" si="110"/>
        <v>6.0740388369590992</v>
      </c>
      <c r="CM169" s="399">
        <f t="shared" si="111"/>
        <v>8.3865882945444259</v>
      </c>
    </row>
    <row r="170" spans="2:91" s="159" customFormat="1" x14ac:dyDescent="0.25">
      <c r="B170" s="257">
        <f t="shared" si="112"/>
        <v>150</v>
      </c>
      <c r="C170" s="255">
        <f t="shared" si="113"/>
        <v>49856</v>
      </c>
      <c r="D170" s="214">
        <f t="shared" si="114"/>
        <v>0.65874768850449361</v>
      </c>
      <c r="E170" s="214">
        <f t="shared" si="114"/>
        <v>0.28841354221311755</v>
      </c>
      <c r="F170" s="214">
        <f t="shared" si="114"/>
        <v>0.24488836937824993</v>
      </c>
      <c r="G170" s="214">
        <f t="shared" si="114"/>
        <v>1.4494590000000007E-2</v>
      </c>
      <c r="H170" s="394">
        <f t="shared" si="114"/>
        <v>3.3134595467578111E-2</v>
      </c>
      <c r="I170" s="394">
        <f t="shared" si="116"/>
        <v>5.6739380580781228E-2</v>
      </c>
      <c r="J170" s="394">
        <f t="shared" si="116"/>
        <v>7.661959129687497E-2</v>
      </c>
      <c r="K170" s="394">
        <f t="shared" si="116"/>
        <v>7.9313060921874984E-2</v>
      </c>
      <c r="L170" s="394">
        <f t="shared" si="116"/>
        <v>4.3450846482265604E-2</v>
      </c>
      <c r="M170" s="394">
        <f t="shared" si="116"/>
        <v>5.1163898457031232E-2</v>
      </c>
      <c r="N170" s="394">
        <f t="shared" si="116"/>
        <v>4.3369892825059868E-2</v>
      </c>
      <c r="O170" s="394">
        <f t="shared" si="99"/>
        <v>4.0249006328124989E-2</v>
      </c>
      <c r="P170" s="394">
        <f t="shared" si="99"/>
        <v>3.0036267333333325E-2</v>
      </c>
      <c r="Q170" s="394">
        <f t="shared" si="99"/>
        <v>0</v>
      </c>
      <c r="R170" s="394">
        <f t="shared" si="99"/>
        <v>8.1647960945541637E-2</v>
      </c>
      <c r="S170" s="394">
        <f t="shared" si="99"/>
        <v>0.11557258399374998</v>
      </c>
      <c r="T170" s="394">
        <f t="shared" si="99"/>
        <v>0</v>
      </c>
      <c r="U170" s="394">
        <f t="shared" si="117"/>
        <v>0</v>
      </c>
      <c r="V170" s="394">
        <f t="shared" si="117"/>
        <v>2.9190826862187491E-2</v>
      </c>
      <c r="W170" s="394">
        <f t="shared" si="117"/>
        <v>2.8373545391666657E-2</v>
      </c>
      <c r="X170" s="394">
        <f t="shared" si="117"/>
        <v>3.1251378494231763E-2</v>
      </c>
      <c r="Y170" s="394">
        <f t="shared" si="117"/>
        <v>1.9052508083333333E-2</v>
      </c>
      <c r="Z170" s="394">
        <f t="shared" si="117"/>
        <v>4.5568973213802079E-2</v>
      </c>
      <c r="AA170" s="394">
        <f t="shared" si="117"/>
        <v>3.935264062499999E-2</v>
      </c>
      <c r="AB170" s="394">
        <f t="shared" si="117"/>
        <v>3.7731311831249989E-2</v>
      </c>
      <c r="AC170" s="394">
        <f t="shared" si="117"/>
        <v>2.616071725921874E-2</v>
      </c>
      <c r="AD170" s="394">
        <f t="shared" si="97"/>
        <v>1.4547140858593748E-2</v>
      </c>
      <c r="AE170" s="394">
        <f t="shared" si="97"/>
        <v>0</v>
      </c>
      <c r="AF170" s="394">
        <f t="shared" si="97"/>
        <v>0.22686343218100977</v>
      </c>
      <c r="AG170" s="394">
        <f t="shared" si="97"/>
        <v>0.31419322126221244</v>
      </c>
      <c r="AH170" s="394">
        <f t="shared" si="97"/>
        <v>0</v>
      </c>
      <c r="AI170" s="394">
        <f t="shared" si="97"/>
        <v>7.3829999999999998E-3</v>
      </c>
      <c r="AJ170" s="394">
        <f t="shared" si="97"/>
        <v>2.35934E-2</v>
      </c>
      <c r="AK170" s="394">
        <f t="shared" si="118"/>
        <v>0</v>
      </c>
      <c r="AL170" s="394">
        <f t="shared" si="118"/>
        <v>2.8631669564062486E-2</v>
      </c>
      <c r="AM170" s="394">
        <f t="shared" si="118"/>
        <v>3.0301533281249987E-2</v>
      </c>
      <c r="AN170" s="394">
        <f t="shared" si="118"/>
        <v>6.2714991609374993E-2</v>
      </c>
      <c r="AO170" s="394">
        <f t="shared" si="118"/>
        <v>5.2394373034580194E-2</v>
      </c>
      <c r="AP170" s="394">
        <f t="shared" si="118"/>
        <v>0.21125183972453118</v>
      </c>
      <c r="AQ170" s="394">
        <f t="shared" si="118"/>
        <v>0</v>
      </c>
      <c r="AR170" s="394">
        <f t="shared" si="118"/>
        <v>5.3945203175906231E-2</v>
      </c>
      <c r="AS170" s="394">
        <f t="shared" si="118"/>
        <v>2.6838500906249993E-2</v>
      </c>
      <c r="AT170" s="394">
        <f t="shared" si="118"/>
        <v>2.7804917953450515E-2</v>
      </c>
      <c r="AU170" s="394">
        <f t="shared" si="96"/>
        <v>5.6030041945989567E-2</v>
      </c>
      <c r="AV170" s="394">
        <f t="shared" si="96"/>
        <v>6.8466598662499989E-2</v>
      </c>
      <c r="AW170" s="394">
        <f t="shared" si="96"/>
        <v>6.7067967919552066E-2</v>
      </c>
      <c r="AX170" s="394">
        <f t="shared" si="96"/>
        <v>0.21353846550997754</v>
      </c>
      <c r="AY170" s="394">
        <f t="shared" si="96"/>
        <v>9.1412161457499974E-2</v>
      </c>
      <c r="AZ170" s="394">
        <f t="shared" si="96"/>
        <v>0.10223728584062494</v>
      </c>
      <c r="BA170" s="394">
        <f t="shared" si="96"/>
        <v>0.16673603062416661</v>
      </c>
      <c r="BB170" s="394">
        <f t="shared" si="100"/>
        <v>0.46300462051145841</v>
      </c>
      <c r="BC170" s="394">
        <f t="shared" si="100"/>
        <v>0.18343232745910706</v>
      </c>
      <c r="BD170" s="394">
        <f t="shared" si="100"/>
        <v>0.76098728223420997</v>
      </c>
      <c r="BE170" s="394">
        <f t="shared" si="100"/>
        <v>3.0567098017734367E-2</v>
      </c>
      <c r="BF170" s="394">
        <f t="shared" si="100"/>
        <v>0</v>
      </c>
      <c r="BG170" s="394">
        <f t="shared" si="100"/>
        <v>8.4515681820913402E-2</v>
      </c>
      <c r="BH170" s="394">
        <f t="shared" si="100"/>
        <v>0.12552556713906504</v>
      </c>
      <c r="BI170" s="394">
        <f t="shared" si="100"/>
        <v>0</v>
      </c>
      <c r="BJ170" s="394">
        <f t="shared" si="95"/>
        <v>0</v>
      </c>
      <c r="BK170" s="394">
        <f t="shared" si="95"/>
        <v>6.1912926493229145E-2</v>
      </c>
      <c r="BL170" s="394">
        <f t="shared" si="98"/>
        <v>5.6325287190275977E-2</v>
      </c>
      <c r="BM170" s="394">
        <f t="shared" si="98"/>
        <v>0.19510164718749992</v>
      </c>
      <c r="BN170" s="394">
        <f t="shared" si="98"/>
        <v>0.41635093781249993</v>
      </c>
      <c r="BO170" s="394">
        <f t="shared" si="98"/>
        <v>0.14005080096562494</v>
      </c>
      <c r="BP170" s="394">
        <f t="shared" si="98"/>
        <v>0.16602957420592443</v>
      </c>
      <c r="BQ170" s="394">
        <f t="shared" si="119"/>
        <v>0.18632017830729161</v>
      </c>
      <c r="BR170" s="394">
        <f t="shared" si="119"/>
        <v>0.15820972586902649</v>
      </c>
      <c r="BS170" s="394">
        <f t="shared" si="119"/>
        <v>1.2937499999999999E-2</v>
      </c>
      <c r="BT170" s="394">
        <f t="shared" si="119"/>
        <v>7.0977999999999996E-3</v>
      </c>
      <c r="BU170" s="394">
        <f t="shared" si="119"/>
        <v>3.7260000000000001E-3</v>
      </c>
      <c r="BV170" s="394">
        <f t="shared" si="119"/>
        <v>0.11546257969645436</v>
      </c>
      <c r="BW170" s="394">
        <f t="shared" si="119"/>
        <v>5.0904063216335407E-2</v>
      </c>
      <c r="BX170" s="394">
        <f t="shared" si="94"/>
        <v>1.7861232808330268E-2</v>
      </c>
      <c r="BY170" s="394">
        <f t="shared" si="94"/>
        <v>6.6853413834725844E-2</v>
      </c>
      <c r="BZ170" s="394">
        <f t="shared" si="94"/>
        <v>1.9626493576421676E-2</v>
      </c>
      <c r="CA170" s="395">
        <f t="shared" si="101"/>
        <v>7.283277690346428</v>
      </c>
      <c r="CB170" s="396">
        <f t="shared" si="115"/>
        <v>0.3498012499999999</v>
      </c>
      <c r="CC170" s="396">
        <f t="shared" si="102"/>
        <v>0.7283277690346428</v>
      </c>
      <c r="CD170" s="396">
        <f t="shared" si="103"/>
        <v>0.22083333333333335</v>
      </c>
      <c r="CE170" s="397">
        <f t="shared" si="104"/>
        <v>6.3341165879784516</v>
      </c>
      <c r="CF170" s="396">
        <f>'Other Income'!$B$32/12</f>
        <v>1.9627482075853253</v>
      </c>
      <c r="CG170" s="398">
        <f t="shared" si="105"/>
        <v>8.6466660455637783</v>
      </c>
      <c r="CH170" s="395">
        <f t="shared" si="106"/>
        <v>7.0125699072141607</v>
      </c>
      <c r="CI170" s="396">
        <f t="shared" si="107"/>
        <v>0.3498012499999999</v>
      </c>
      <c r="CJ170" s="396">
        <f t="shared" si="108"/>
        <v>0.70125699072141612</v>
      </c>
      <c r="CK170" s="396">
        <f t="shared" si="109"/>
        <v>0.22083333333333335</v>
      </c>
      <c r="CL170" s="397">
        <f t="shared" si="110"/>
        <v>6.0904795831594116</v>
      </c>
      <c r="CM170" s="399">
        <f t="shared" si="111"/>
        <v>8.4030290407447374</v>
      </c>
    </row>
    <row r="171" spans="2:91" s="159" customFormat="1" x14ac:dyDescent="0.25">
      <c r="B171" s="257">
        <f t="shared" si="112"/>
        <v>151</v>
      </c>
      <c r="C171" s="255">
        <f t="shared" si="113"/>
        <v>49887</v>
      </c>
      <c r="D171" s="214">
        <f t="shared" si="114"/>
        <v>0.65874768850449361</v>
      </c>
      <c r="E171" s="214">
        <f t="shared" si="114"/>
        <v>0.28841354221311755</v>
      </c>
      <c r="F171" s="214">
        <f t="shared" si="114"/>
        <v>0.24488836937824993</v>
      </c>
      <c r="G171" s="214">
        <f t="shared" si="114"/>
        <v>1.4494590000000007E-2</v>
      </c>
      <c r="H171" s="394">
        <f t="shared" si="114"/>
        <v>3.3134595467578111E-2</v>
      </c>
      <c r="I171" s="394">
        <f t="shared" si="116"/>
        <v>5.6739380580781228E-2</v>
      </c>
      <c r="J171" s="394">
        <f t="shared" si="116"/>
        <v>7.661959129687497E-2</v>
      </c>
      <c r="K171" s="394">
        <f t="shared" si="116"/>
        <v>7.9313060921874984E-2</v>
      </c>
      <c r="L171" s="394">
        <f t="shared" si="116"/>
        <v>4.3450846482265604E-2</v>
      </c>
      <c r="M171" s="394">
        <f t="shared" si="116"/>
        <v>5.1163898457031232E-2</v>
      </c>
      <c r="N171" s="394">
        <f t="shared" si="116"/>
        <v>4.3369892825059868E-2</v>
      </c>
      <c r="O171" s="394">
        <f t="shared" si="99"/>
        <v>4.0249006328124989E-2</v>
      </c>
      <c r="P171" s="394">
        <f t="shared" si="99"/>
        <v>3.0036267333333325E-2</v>
      </c>
      <c r="Q171" s="394">
        <f t="shared" si="99"/>
        <v>0</v>
      </c>
      <c r="R171" s="394">
        <f t="shared" si="99"/>
        <v>8.1647960945541637E-2</v>
      </c>
      <c r="S171" s="394">
        <f t="shared" si="99"/>
        <v>0.11557258399374998</v>
      </c>
      <c r="T171" s="394">
        <f t="shared" si="99"/>
        <v>0</v>
      </c>
      <c r="U171" s="394">
        <f t="shared" si="117"/>
        <v>0</v>
      </c>
      <c r="V171" s="394">
        <f t="shared" si="117"/>
        <v>2.9190826862187491E-2</v>
      </c>
      <c r="W171" s="394">
        <f t="shared" si="117"/>
        <v>2.8373545391666657E-2</v>
      </c>
      <c r="X171" s="394">
        <f t="shared" si="117"/>
        <v>3.1251378494231763E-2</v>
      </c>
      <c r="Y171" s="394">
        <f t="shared" si="117"/>
        <v>1.9052508083333333E-2</v>
      </c>
      <c r="Z171" s="394">
        <f t="shared" si="117"/>
        <v>4.5568973213802079E-2</v>
      </c>
      <c r="AA171" s="394">
        <f t="shared" si="117"/>
        <v>3.935264062499999E-2</v>
      </c>
      <c r="AB171" s="394">
        <f t="shared" si="117"/>
        <v>3.7731311831249989E-2</v>
      </c>
      <c r="AC171" s="394">
        <f t="shared" ref="AC171:AL200" si="120">IF(AND(MONTH($C171)-MONTH(AC$5)=0,MOD((YEAR(AC$5)-YEAR($C171)),3)=0),AC170*(1+AC$15),AC170)</f>
        <v>2.616071725921874E-2</v>
      </c>
      <c r="AD171" s="394">
        <f t="shared" si="120"/>
        <v>1.4547140858593748E-2</v>
      </c>
      <c r="AE171" s="394">
        <f t="shared" si="120"/>
        <v>0</v>
      </c>
      <c r="AF171" s="394">
        <f t="shared" si="120"/>
        <v>0.22686343218100977</v>
      </c>
      <c r="AG171" s="394">
        <f t="shared" si="120"/>
        <v>0.31419322126221244</v>
      </c>
      <c r="AH171" s="394">
        <f t="shared" si="120"/>
        <v>0</v>
      </c>
      <c r="AI171" s="394">
        <f t="shared" si="120"/>
        <v>7.3829999999999998E-3</v>
      </c>
      <c r="AJ171" s="394">
        <f t="shared" si="120"/>
        <v>2.35934E-2</v>
      </c>
      <c r="AK171" s="394">
        <f t="shared" si="120"/>
        <v>0</v>
      </c>
      <c r="AL171" s="394">
        <f t="shared" si="120"/>
        <v>2.8631669564062486E-2</v>
      </c>
      <c r="AM171" s="394">
        <f t="shared" si="118"/>
        <v>3.0301533281249987E-2</v>
      </c>
      <c r="AN171" s="394">
        <f t="shared" si="118"/>
        <v>6.2714991609374993E-2</v>
      </c>
      <c r="AO171" s="394">
        <f t="shared" si="118"/>
        <v>5.2394373034580194E-2</v>
      </c>
      <c r="AP171" s="394">
        <f t="shared" si="118"/>
        <v>0.21125183972453118</v>
      </c>
      <c r="AQ171" s="394">
        <f t="shared" si="118"/>
        <v>0</v>
      </c>
      <c r="AR171" s="394">
        <f t="shared" si="118"/>
        <v>5.3945203175906231E-2</v>
      </c>
      <c r="AS171" s="394">
        <f t="shared" si="118"/>
        <v>2.6838500906249993E-2</v>
      </c>
      <c r="AT171" s="394">
        <f t="shared" ref="AT171:BF200" si="121">IF(AND(MONTH($C171)-MONTH(AT$5)=0,MOD((YEAR(AT$5)-YEAR($C171)),3)=0),AT170*(1+AT$15),AT170)</f>
        <v>2.7804917953450515E-2</v>
      </c>
      <c r="AU171" s="394">
        <f t="shared" si="121"/>
        <v>5.6030041945989567E-2</v>
      </c>
      <c r="AV171" s="394">
        <f t="shared" si="121"/>
        <v>6.8466598662499989E-2</v>
      </c>
      <c r="AW171" s="394">
        <f t="shared" si="121"/>
        <v>6.7067967919552066E-2</v>
      </c>
      <c r="AX171" s="394">
        <f t="shared" si="121"/>
        <v>0.21353846550997754</v>
      </c>
      <c r="AY171" s="394">
        <f t="shared" si="121"/>
        <v>9.1412161457499974E-2</v>
      </c>
      <c r="AZ171" s="394">
        <f t="shared" si="121"/>
        <v>0.10223728584062494</v>
      </c>
      <c r="BA171" s="394">
        <f t="shared" si="121"/>
        <v>0.16673603062416661</v>
      </c>
      <c r="BB171" s="394">
        <f t="shared" si="121"/>
        <v>0.46300462051145841</v>
      </c>
      <c r="BC171" s="394">
        <f t="shared" si="121"/>
        <v>0.18343232745910706</v>
      </c>
      <c r="BD171" s="394">
        <f t="shared" si="121"/>
        <v>0.76098728223420997</v>
      </c>
      <c r="BE171" s="394">
        <f t="shared" si="121"/>
        <v>3.0567098017734367E-2</v>
      </c>
      <c r="BF171" s="394">
        <f t="shared" si="121"/>
        <v>0</v>
      </c>
      <c r="BG171" s="394">
        <f t="shared" si="100"/>
        <v>8.4515681820913402E-2</v>
      </c>
      <c r="BH171" s="394">
        <f t="shared" si="100"/>
        <v>0.12552556713906504</v>
      </c>
      <c r="BI171" s="394">
        <f t="shared" si="100"/>
        <v>0</v>
      </c>
      <c r="BJ171" s="394">
        <f t="shared" si="95"/>
        <v>0</v>
      </c>
      <c r="BK171" s="394">
        <f t="shared" si="95"/>
        <v>6.1912926493229145E-2</v>
      </c>
      <c r="BL171" s="394">
        <f t="shared" si="98"/>
        <v>5.6325287190275977E-2</v>
      </c>
      <c r="BM171" s="394">
        <f t="shared" si="98"/>
        <v>0.19510164718749992</v>
      </c>
      <c r="BN171" s="394">
        <f t="shared" si="98"/>
        <v>0.41635093781249993</v>
      </c>
      <c r="BO171" s="394">
        <f t="shared" si="98"/>
        <v>0.14005080096562494</v>
      </c>
      <c r="BP171" s="394">
        <f t="shared" si="98"/>
        <v>0.16602957420592443</v>
      </c>
      <c r="BQ171" s="394">
        <f t="shared" si="119"/>
        <v>0.18632017830729161</v>
      </c>
      <c r="BR171" s="394">
        <f t="shared" si="119"/>
        <v>0.15820972586902649</v>
      </c>
      <c r="BS171" s="394">
        <f t="shared" si="119"/>
        <v>1.2937499999999999E-2</v>
      </c>
      <c r="BT171" s="394">
        <f t="shared" si="119"/>
        <v>7.0977999999999996E-3</v>
      </c>
      <c r="BU171" s="394">
        <f t="shared" si="119"/>
        <v>3.7260000000000001E-3</v>
      </c>
      <c r="BV171" s="394">
        <f t="shared" si="119"/>
        <v>0.11546257969645436</v>
      </c>
      <c r="BW171" s="394">
        <f t="shared" si="119"/>
        <v>5.0904063216335407E-2</v>
      </c>
      <c r="BX171" s="394">
        <f t="shared" si="94"/>
        <v>1.7861232808330268E-2</v>
      </c>
      <c r="BY171" s="394">
        <f t="shared" si="94"/>
        <v>6.6853413834725844E-2</v>
      </c>
      <c r="BZ171" s="394">
        <f t="shared" si="94"/>
        <v>1.9626493576421676E-2</v>
      </c>
      <c r="CA171" s="395">
        <f t="shared" si="101"/>
        <v>7.283277690346428</v>
      </c>
      <c r="CB171" s="396">
        <f t="shared" si="115"/>
        <v>0.3498012499999999</v>
      </c>
      <c r="CC171" s="396">
        <f t="shared" si="102"/>
        <v>0.7283277690346428</v>
      </c>
      <c r="CD171" s="396">
        <f t="shared" si="103"/>
        <v>0.22083333333333335</v>
      </c>
      <c r="CE171" s="397">
        <f t="shared" si="104"/>
        <v>6.3341165879784516</v>
      </c>
      <c r="CF171" s="396">
        <f>'Other Income'!$B$32/12</f>
        <v>1.9627482075853253</v>
      </c>
      <c r="CG171" s="398">
        <f t="shared" si="105"/>
        <v>8.6466660455637783</v>
      </c>
      <c r="CH171" s="395">
        <f t="shared" si="106"/>
        <v>7.0125699072141607</v>
      </c>
      <c r="CI171" s="396">
        <f t="shared" si="107"/>
        <v>0.3498012499999999</v>
      </c>
      <c r="CJ171" s="396">
        <f t="shared" si="108"/>
        <v>0.70125699072141612</v>
      </c>
      <c r="CK171" s="396">
        <f t="shared" si="109"/>
        <v>0.22083333333333335</v>
      </c>
      <c r="CL171" s="397">
        <f t="shared" si="110"/>
        <v>6.0904795831594116</v>
      </c>
      <c r="CM171" s="399">
        <f t="shared" si="111"/>
        <v>8.4030290407447374</v>
      </c>
    </row>
    <row r="172" spans="2:91" s="159" customFormat="1" x14ac:dyDescent="0.25">
      <c r="B172" s="257">
        <f t="shared" si="112"/>
        <v>152</v>
      </c>
      <c r="C172" s="255">
        <f t="shared" si="113"/>
        <v>49918</v>
      </c>
      <c r="D172" s="214">
        <f t="shared" si="114"/>
        <v>0.65874768850449361</v>
      </c>
      <c r="E172" s="214">
        <f t="shared" si="114"/>
        <v>0.28841354221311755</v>
      </c>
      <c r="F172" s="214">
        <f t="shared" si="114"/>
        <v>0.24488836937824993</v>
      </c>
      <c r="G172" s="214">
        <f t="shared" si="114"/>
        <v>1.4494590000000007E-2</v>
      </c>
      <c r="H172" s="394">
        <f t="shared" si="114"/>
        <v>3.3134595467578111E-2</v>
      </c>
      <c r="I172" s="394">
        <f t="shared" si="116"/>
        <v>5.6739380580781228E-2</v>
      </c>
      <c r="J172" s="394">
        <f t="shared" si="116"/>
        <v>7.661959129687497E-2</v>
      </c>
      <c r="K172" s="394">
        <f t="shared" si="116"/>
        <v>7.9313060921874984E-2</v>
      </c>
      <c r="L172" s="394">
        <f t="shared" si="116"/>
        <v>4.3450846482265604E-2</v>
      </c>
      <c r="M172" s="394">
        <f t="shared" si="116"/>
        <v>5.1163898457031232E-2</v>
      </c>
      <c r="N172" s="394">
        <f t="shared" si="116"/>
        <v>4.3369892825059868E-2</v>
      </c>
      <c r="O172" s="394">
        <f t="shared" si="99"/>
        <v>4.0249006328124989E-2</v>
      </c>
      <c r="P172" s="394">
        <f t="shared" si="99"/>
        <v>3.0036267333333325E-2</v>
      </c>
      <c r="Q172" s="394">
        <f t="shared" si="99"/>
        <v>0</v>
      </c>
      <c r="R172" s="394">
        <f t="shared" si="99"/>
        <v>8.1647960945541637E-2</v>
      </c>
      <c r="S172" s="394">
        <f t="shared" si="99"/>
        <v>0.11557258399374998</v>
      </c>
      <c r="T172" s="394">
        <f t="shared" si="99"/>
        <v>0</v>
      </c>
      <c r="U172" s="394">
        <f t="shared" si="117"/>
        <v>0</v>
      </c>
      <c r="V172" s="394">
        <f t="shared" si="117"/>
        <v>2.9190826862187491E-2</v>
      </c>
      <c r="W172" s="394">
        <f t="shared" si="117"/>
        <v>2.8373545391666657E-2</v>
      </c>
      <c r="X172" s="394">
        <f t="shared" si="117"/>
        <v>3.1251378494231763E-2</v>
      </c>
      <c r="Y172" s="394">
        <f t="shared" si="117"/>
        <v>1.9052508083333333E-2</v>
      </c>
      <c r="Z172" s="394">
        <f t="shared" si="117"/>
        <v>4.5568973213802079E-2</v>
      </c>
      <c r="AA172" s="394">
        <f t="shared" si="117"/>
        <v>3.935264062499999E-2</v>
      </c>
      <c r="AB172" s="394">
        <f t="shared" si="117"/>
        <v>3.7731311831249989E-2</v>
      </c>
      <c r="AC172" s="394">
        <f t="shared" si="120"/>
        <v>2.616071725921874E-2</v>
      </c>
      <c r="AD172" s="394">
        <f t="shared" si="120"/>
        <v>1.4547140858593748E-2</v>
      </c>
      <c r="AE172" s="394">
        <f t="shared" si="120"/>
        <v>0</v>
      </c>
      <c r="AF172" s="394">
        <f t="shared" si="120"/>
        <v>0.22686343218100977</v>
      </c>
      <c r="AG172" s="394">
        <f t="shared" si="120"/>
        <v>0.31419322126221244</v>
      </c>
      <c r="AH172" s="394">
        <f t="shared" si="120"/>
        <v>0</v>
      </c>
      <c r="AI172" s="394">
        <f t="shared" si="120"/>
        <v>7.3829999999999998E-3</v>
      </c>
      <c r="AJ172" s="394">
        <f t="shared" si="120"/>
        <v>2.35934E-2</v>
      </c>
      <c r="AK172" s="394">
        <f t="shared" si="120"/>
        <v>0</v>
      </c>
      <c r="AL172" s="394">
        <f t="shared" si="120"/>
        <v>2.8631669564062486E-2</v>
      </c>
      <c r="AM172" s="394">
        <f t="shared" si="118"/>
        <v>3.0301533281249987E-2</v>
      </c>
      <c r="AN172" s="394">
        <f t="shared" si="118"/>
        <v>6.2714991609374993E-2</v>
      </c>
      <c r="AO172" s="394">
        <f t="shared" si="118"/>
        <v>5.2394373034580194E-2</v>
      </c>
      <c r="AP172" s="394">
        <f t="shared" si="118"/>
        <v>0.21125183972453118</v>
      </c>
      <c r="AQ172" s="394">
        <f t="shared" si="118"/>
        <v>0</v>
      </c>
      <c r="AR172" s="394">
        <f t="shared" si="118"/>
        <v>5.3945203175906231E-2</v>
      </c>
      <c r="AS172" s="394">
        <f t="shared" si="118"/>
        <v>2.6838500906249993E-2</v>
      </c>
      <c r="AT172" s="394">
        <f t="shared" si="121"/>
        <v>2.7804917953450515E-2</v>
      </c>
      <c r="AU172" s="394">
        <f t="shared" si="121"/>
        <v>5.6030041945989567E-2</v>
      </c>
      <c r="AV172" s="394">
        <f t="shared" si="121"/>
        <v>6.8466598662499989E-2</v>
      </c>
      <c r="AW172" s="394">
        <f t="shared" si="121"/>
        <v>6.7067967919552066E-2</v>
      </c>
      <c r="AX172" s="394">
        <f t="shared" si="121"/>
        <v>0.21353846550997754</v>
      </c>
      <c r="AY172" s="394">
        <f t="shared" si="121"/>
        <v>9.1412161457499974E-2</v>
      </c>
      <c r="AZ172" s="394">
        <f t="shared" si="121"/>
        <v>0.10223728584062494</v>
      </c>
      <c r="BA172" s="394">
        <f t="shared" si="121"/>
        <v>0.16673603062416661</v>
      </c>
      <c r="BB172" s="394">
        <f t="shared" si="121"/>
        <v>0.46300462051145841</v>
      </c>
      <c r="BC172" s="394">
        <f t="shared" si="121"/>
        <v>0.18343232745910706</v>
      </c>
      <c r="BD172" s="394">
        <f t="shared" si="121"/>
        <v>0.76098728223420997</v>
      </c>
      <c r="BE172" s="394">
        <f t="shared" si="121"/>
        <v>3.0567098017734367E-2</v>
      </c>
      <c r="BF172" s="394">
        <f t="shared" si="121"/>
        <v>0</v>
      </c>
      <c r="BG172" s="394">
        <f t="shared" si="100"/>
        <v>8.4515681820913402E-2</v>
      </c>
      <c r="BH172" s="394">
        <f t="shared" si="100"/>
        <v>0.12552556713906504</v>
      </c>
      <c r="BI172" s="394">
        <f t="shared" si="100"/>
        <v>0</v>
      </c>
      <c r="BJ172" s="394">
        <f t="shared" si="95"/>
        <v>0</v>
      </c>
      <c r="BK172" s="394">
        <f t="shared" si="95"/>
        <v>6.1912926493229145E-2</v>
      </c>
      <c r="BL172" s="394">
        <f t="shared" si="98"/>
        <v>5.6325287190275977E-2</v>
      </c>
      <c r="BM172" s="394">
        <f t="shared" si="98"/>
        <v>0.19510164718749992</v>
      </c>
      <c r="BN172" s="394">
        <f t="shared" si="98"/>
        <v>0.41635093781249993</v>
      </c>
      <c r="BO172" s="394">
        <f t="shared" si="98"/>
        <v>0.14005080096562494</v>
      </c>
      <c r="BP172" s="394">
        <f t="shared" si="98"/>
        <v>0.16602957420592443</v>
      </c>
      <c r="BQ172" s="394">
        <f t="shared" si="119"/>
        <v>0.18632017830729161</v>
      </c>
      <c r="BR172" s="394">
        <f t="shared" si="119"/>
        <v>0.15820972586902649</v>
      </c>
      <c r="BS172" s="394">
        <f t="shared" si="119"/>
        <v>1.2937499999999999E-2</v>
      </c>
      <c r="BT172" s="394">
        <f t="shared" si="119"/>
        <v>7.0977999999999996E-3</v>
      </c>
      <c r="BU172" s="394">
        <f t="shared" si="119"/>
        <v>3.7260000000000001E-3</v>
      </c>
      <c r="BV172" s="394">
        <f t="shared" si="119"/>
        <v>0.11546257969645436</v>
      </c>
      <c r="BW172" s="394">
        <f t="shared" si="119"/>
        <v>5.0904063216335407E-2</v>
      </c>
      <c r="BX172" s="394">
        <f t="shared" si="94"/>
        <v>1.7861232808330268E-2</v>
      </c>
      <c r="BY172" s="394">
        <f t="shared" si="94"/>
        <v>6.6853413834725844E-2</v>
      </c>
      <c r="BZ172" s="394">
        <f t="shared" si="94"/>
        <v>1.9626493576421676E-2</v>
      </c>
      <c r="CA172" s="395">
        <f t="shared" si="101"/>
        <v>7.283277690346428</v>
      </c>
      <c r="CB172" s="396">
        <f t="shared" si="115"/>
        <v>0.3498012499999999</v>
      </c>
      <c r="CC172" s="396">
        <f t="shared" si="102"/>
        <v>0.7283277690346428</v>
      </c>
      <c r="CD172" s="396">
        <f t="shared" si="103"/>
        <v>0.22083333333333335</v>
      </c>
      <c r="CE172" s="397">
        <f t="shared" si="104"/>
        <v>6.3341165879784516</v>
      </c>
      <c r="CF172" s="396">
        <f>'Other Income'!$B$32/12</f>
        <v>1.9627482075853253</v>
      </c>
      <c r="CG172" s="398">
        <f t="shared" si="105"/>
        <v>8.6466660455637783</v>
      </c>
      <c r="CH172" s="395">
        <f t="shared" si="106"/>
        <v>7.0125699072141607</v>
      </c>
      <c r="CI172" s="396">
        <f t="shared" si="107"/>
        <v>0.3498012499999999</v>
      </c>
      <c r="CJ172" s="396">
        <f t="shared" si="108"/>
        <v>0.70125699072141612</v>
      </c>
      <c r="CK172" s="396">
        <f t="shared" si="109"/>
        <v>0.22083333333333335</v>
      </c>
      <c r="CL172" s="397">
        <f t="shared" si="110"/>
        <v>6.0904795831594116</v>
      </c>
      <c r="CM172" s="399">
        <f t="shared" si="111"/>
        <v>8.4030290407447374</v>
      </c>
    </row>
    <row r="173" spans="2:91" s="159" customFormat="1" x14ac:dyDescent="0.25">
      <c r="B173" s="257">
        <f t="shared" si="112"/>
        <v>153</v>
      </c>
      <c r="C173" s="255">
        <f t="shared" si="113"/>
        <v>49948</v>
      </c>
      <c r="D173" s="214">
        <f t="shared" si="114"/>
        <v>0.65874768850449361</v>
      </c>
      <c r="E173" s="214">
        <f t="shared" si="114"/>
        <v>0.28841354221311755</v>
      </c>
      <c r="F173" s="214">
        <f t="shared" si="114"/>
        <v>0.24488836937824993</v>
      </c>
      <c r="G173" s="214">
        <f t="shared" si="114"/>
        <v>1.4494590000000007E-2</v>
      </c>
      <c r="H173" s="394">
        <f t="shared" si="114"/>
        <v>3.3134595467578111E-2</v>
      </c>
      <c r="I173" s="394">
        <f t="shared" si="116"/>
        <v>5.6739380580781228E-2</v>
      </c>
      <c r="J173" s="394">
        <f t="shared" si="116"/>
        <v>7.661959129687497E-2</v>
      </c>
      <c r="K173" s="394">
        <f t="shared" si="116"/>
        <v>7.9313060921874984E-2</v>
      </c>
      <c r="L173" s="394">
        <f t="shared" si="116"/>
        <v>4.3450846482265604E-2</v>
      </c>
      <c r="M173" s="394">
        <f t="shared" si="116"/>
        <v>5.1163898457031232E-2</v>
      </c>
      <c r="N173" s="394">
        <f t="shared" si="116"/>
        <v>4.3369892825059868E-2</v>
      </c>
      <c r="O173" s="394">
        <f t="shared" si="99"/>
        <v>4.0249006328124989E-2</v>
      </c>
      <c r="P173" s="394">
        <f t="shared" si="99"/>
        <v>3.0036267333333325E-2</v>
      </c>
      <c r="Q173" s="394">
        <f t="shared" si="99"/>
        <v>0</v>
      </c>
      <c r="R173" s="394">
        <f t="shared" si="99"/>
        <v>8.1647960945541637E-2</v>
      </c>
      <c r="S173" s="394">
        <f t="shared" si="99"/>
        <v>0.11557258399374998</v>
      </c>
      <c r="T173" s="394">
        <f t="shared" si="99"/>
        <v>0</v>
      </c>
      <c r="U173" s="394">
        <f t="shared" si="117"/>
        <v>0</v>
      </c>
      <c r="V173" s="394">
        <f t="shared" si="117"/>
        <v>2.9190826862187491E-2</v>
      </c>
      <c r="W173" s="394">
        <f t="shared" si="117"/>
        <v>2.8373545391666657E-2</v>
      </c>
      <c r="X173" s="394">
        <f t="shared" si="117"/>
        <v>3.1251378494231763E-2</v>
      </c>
      <c r="Y173" s="394">
        <f t="shared" si="117"/>
        <v>1.9052508083333333E-2</v>
      </c>
      <c r="Z173" s="394">
        <f t="shared" si="117"/>
        <v>4.5568973213802079E-2</v>
      </c>
      <c r="AA173" s="394">
        <f t="shared" si="117"/>
        <v>3.935264062499999E-2</v>
      </c>
      <c r="AB173" s="394">
        <f t="shared" si="117"/>
        <v>3.7731311831249989E-2</v>
      </c>
      <c r="AC173" s="394">
        <f t="shared" si="120"/>
        <v>2.616071725921874E-2</v>
      </c>
      <c r="AD173" s="394">
        <f t="shared" si="120"/>
        <v>1.4547140858593748E-2</v>
      </c>
      <c r="AE173" s="394">
        <f t="shared" si="120"/>
        <v>0</v>
      </c>
      <c r="AF173" s="394">
        <f t="shared" si="120"/>
        <v>0.22686343218100977</v>
      </c>
      <c r="AG173" s="394">
        <f t="shared" si="120"/>
        <v>0.31419322126221244</v>
      </c>
      <c r="AH173" s="394">
        <f t="shared" si="120"/>
        <v>0</v>
      </c>
      <c r="AI173" s="394">
        <f t="shared" si="120"/>
        <v>7.3829999999999998E-3</v>
      </c>
      <c r="AJ173" s="394">
        <f t="shared" si="120"/>
        <v>2.35934E-2</v>
      </c>
      <c r="AK173" s="394">
        <f t="shared" si="120"/>
        <v>0</v>
      </c>
      <c r="AL173" s="394">
        <f t="shared" si="120"/>
        <v>2.8631669564062486E-2</v>
      </c>
      <c r="AM173" s="394">
        <f t="shared" si="118"/>
        <v>3.0301533281249987E-2</v>
      </c>
      <c r="AN173" s="394">
        <f t="shared" si="118"/>
        <v>6.2714991609374993E-2</v>
      </c>
      <c r="AO173" s="394">
        <f t="shared" si="118"/>
        <v>5.2394373034580194E-2</v>
      </c>
      <c r="AP173" s="394">
        <f t="shared" si="118"/>
        <v>0.21125183972453118</v>
      </c>
      <c r="AQ173" s="394">
        <f t="shared" si="118"/>
        <v>0</v>
      </c>
      <c r="AR173" s="394">
        <f t="shared" si="118"/>
        <v>5.3945203175906231E-2</v>
      </c>
      <c r="AS173" s="394">
        <f t="shared" si="118"/>
        <v>2.6838500906249993E-2</v>
      </c>
      <c r="AT173" s="394">
        <f t="shared" si="121"/>
        <v>2.7804917953450515E-2</v>
      </c>
      <c r="AU173" s="394">
        <f t="shared" si="121"/>
        <v>5.6030041945989567E-2</v>
      </c>
      <c r="AV173" s="394">
        <f t="shared" si="121"/>
        <v>6.8466598662499989E-2</v>
      </c>
      <c r="AW173" s="394">
        <f t="shared" si="121"/>
        <v>6.7067967919552066E-2</v>
      </c>
      <c r="AX173" s="394">
        <f t="shared" si="121"/>
        <v>0.21353846550997754</v>
      </c>
      <c r="AY173" s="394">
        <f t="shared" si="121"/>
        <v>9.1412161457499974E-2</v>
      </c>
      <c r="AZ173" s="394">
        <f t="shared" si="121"/>
        <v>0.10223728584062494</v>
      </c>
      <c r="BA173" s="394">
        <f t="shared" si="121"/>
        <v>0.16673603062416661</v>
      </c>
      <c r="BB173" s="394">
        <f t="shared" si="121"/>
        <v>0.46300462051145841</v>
      </c>
      <c r="BC173" s="394">
        <f t="shared" si="121"/>
        <v>0.18343232745910706</v>
      </c>
      <c r="BD173" s="394">
        <f t="shared" si="121"/>
        <v>0.76098728223420997</v>
      </c>
      <c r="BE173" s="394">
        <f t="shared" si="121"/>
        <v>3.0567098017734367E-2</v>
      </c>
      <c r="BF173" s="394">
        <f t="shared" si="121"/>
        <v>0</v>
      </c>
      <c r="BG173" s="394">
        <f t="shared" si="100"/>
        <v>8.4515681820913402E-2</v>
      </c>
      <c r="BH173" s="394">
        <f t="shared" si="100"/>
        <v>0.12552556713906504</v>
      </c>
      <c r="BI173" s="394">
        <f t="shared" si="100"/>
        <v>0</v>
      </c>
      <c r="BJ173" s="394">
        <f t="shared" si="95"/>
        <v>0</v>
      </c>
      <c r="BK173" s="394">
        <f t="shared" si="95"/>
        <v>6.1912926493229145E-2</v>
      </c>
      <c r="BL173" s="394">
        <f t="shared" si="98"/>
        <v>5.6325287190275977E-2</v>
      </c>
      <c r="BM173" s="394">
        <f t="shared" si="98"/>
        <v>0.19510164718749992</v>
      </c>
      <c r="BN173" s="394">
        <f t="shared" si="98"/>
        <v>0.41635093781249993</v>
      </c>
      <c r="BO173" s="394">
        <f t="shared" si="98"/>
        <v>0.14005080096562494</v>
      </c>
      <c r="BP173" s="394">
        <f t="shared" si="98"/>
        <v>0.16602957420592443</v>
      </c>
      <c r="BQ173" s="394">
        <f t="shared" si="119"/>
        <v>0.18632017830729161</v>
      </c>
      <c r="BR173" s="394">
        <f t="shared" si="119"/>
        <v>0.15820972586902649</v>
      </c>
      <c r="BS173" s="394">
        <f t="shared" si="119"/>
        <v>1.2937499999999999E-2</v>
      </c>
      <c r="BT173" s="394">
        <f t="shared" si="119"/>
        <v>7.0977999999999996E-3</v>
      </c>
      <c r="BU173" s="394">
        <f t="shared" si="119"/>
        <v>3.7260000000000001E-3</v>
      </c>
      <c r="BV173" s="394">
        <f t="shared" si="119"/>
        <v>0.11546257969645436</v>
      </c>
      <c r="BW173" s="394">
        <f t="shared" si="119"/>
        <v>5.0904063216335407E-2</v>
      </c>
      <c r="BX173" s="394">
        <f t="shared" si="94"/>
        <v>1.7861232808330268E-2</v>
      </c>
      <c r="BY173" s="394">
        <f t="shared" si="94"/>
        <v>6.6853413834725844E-2</v>
      </c>
      <c r="BZ173" s="394">
        <f t="shared" si="94"/>
        <v>1.9626493576421676E-2</v>
      </c>
      <c r="CA173" s="395">
        <f t="shared" si="101"/>
        <v>7.283277690346428</v>
      </c>
      <c r="CB173" s="396">
        <f t="shared" si="115"/>
        <v>0.3498012499999999</v>
      </c>
      <c r="CC173" s="396">
        <f t="shared" si="102"/>
        <v>0.7283277690346428</v>
      </c>
      <c r="CD173" s="396">
        <f t="shared" si="103"/>
        <v>0.22083333333333335</v>
      </c>
      <c r="CE173" s="397">
        <f t="shared" si="104"/>
        <v>6.3341165879784516</v>
      </c>
      <c r="CF173" s="396">
        <f>'Other Income'!$B$32/12</f>
        <v>1.9627482075853253</v>
      </c>
      <c r="CG173" s="398">
        <f t="shared" si="105"/>
        <v>8.6466660455637783</v>
      </c>
      <c r="CH173" s="395">
        <f t="shared" si="106"/>
        <v>7.0125699072141607</v>
      </c>
      <c r="CI173" s="396">
        <f t="shared" si="107"/>
        <v>0.3498012499999999</v>
      </c>
      <c r="CJ173" s="396">
        <f t="shared" si="108"/>
        <v>0.70125699072141612</v>
      </c>
      <c r="CK173" s="396">
        <f t="shared" si="109"/>
        <v>0.22083333333333335</v>
      </c>
      <c r="CL173" s="397">
        <f t="shared" si="110"/>
        <v>6.0904795831594116</v>
      </c>
      <c r="CM173" s="399">
        <f t="shared" si="111"/>
        <v>8.4030290407447374</v>
      </c>
    </row>
    <row r="174" spans="2:91" s="159" customFormat="1" x14ac:dyDescent="0.25">
      <c r="B174" s="257">
        <f t="shared" si="112"/>
        <v>154</v>
      </c>
      <c r="C174" s="255">
        <f t="shared" si="113"/>
        <v>49979</v>
      </c>
      <c r="D174" s="214">
        <f t="shared" si="114"/>
        <v>0.65874768850449361</v>
      </c>
      <c r="E174" s="214">
        <f t="shared" si="114"/>
        <v>0.28841354221311755</v>
      </c>
      <c r="F174" s="214">
        <f t="shared" si="114"/>
        <v>0.24488836937824993</v>
      </c>
      <c r="G174" s="214">
        <f t="shared" si="114"/>
        <v>1.4494590000000007E-2</v>
      </c>
      <c r="H174" s="394">
        <f t="shared" si="114"/>
        <v>3.3134595467578111E-2</v>
      </c>
      <c r="I174" s="394">
        <f t="shared" si="116"/>
        <v>5.6739380580781228E-2</v>
      </c>
      <c r="J174" s="394">
        <f t="shared" si="116"/>
        <v>7.661959129687497E-2</v>
      </c>
      <c r="K174" s="394">
        <f t="shared" si="116"/>
        <v>7.9313060921874984E-2</v>
      </c>
      <c r="L174" s="394">
        <f t="shared" si="116"/>
        <v>4.3450846482265604E-2</v>
      </c>
      <c r="M174" s="394">
        <f t="shared" si="116"/>
        <v>5.1163898457031232E-2</v>
      </c>
      <c r="N174" s="394">
        <f t="shared" si="116"/>
        <v>4.3369892825059868E-2</v>
      </c>
      <c r="O174" s="394">
        <f t="shared" si="99"/>
        <v>4.0249006328124989E-2</v>
      </c>
      <c r="P174" s="394">
        <f t="shared" si="99"/>
        <v>3.0036267333333325E-2</v>
      </c>
      <c r="Q174" s="394">
        <f t="shared" si="99"/>
        <v>0</v>
      </c>
      <c r="R174" s="394">
        <f t="shared" si="99"/>
        <v>8.1647960945541637E-2</v>
      </c>
      <c r="S174" s="394">
        <f t="shared" si="99"/>
        <v>0.11557258399374998</v>
      </c>
      <c r="T174" s="394">
        <f t="shared" si="99"/>
        <v>0</v>
      </c>
      <c r="U174" s="394">
        <f t="shared" si="117"/>
        <v>0</v>
      </c>
      <c r="V174" s="394">
        <f t="shared" si="117"/>
        <v>2.9190826862187491E-2</v>
      </c>
      <c r="W174" s="394">
        <f t="shared" si="117"/>
        <v>2.8373545391666657E-2</v>
      </c>
      <c r="X174" s="394">
        <f t="shared" si="117"/>
        <v>3.1251378494231763E-2</v>
      </c>
      <c r="Y174" s="394">
        <f t="shared" si="117"/>
        <v>1.9052508083333333E-2</v>
      </c>
      <c r="Z174" s="394">
        <f t="shared" si="117"/>
        <v>4.5568973213802079E-2</v>
      </c>
      <c r="AA174" s="394">
        <f t="shared" si="117"/>
        <v>3.935264062499999E-2</v>
      </c>
      <c r="AB174" s="394">
        <f t="shared" si="117"/>
        <v>3.7731311831249989E-2</v>
      </c>
      <c r="AC174" s="394">
        <f t="shared" si="120"/>
        <v>2.616071725921874E-2</v>
      </c>
      <c r="AD174" s="394">
        <f t="shared" si="120"/>
        <v>1.4547140858593748E-2</v>
      </c>
      <c r="AE174" s="394">
        <f t="shared" si="120"/>
        <v>0</v>
      </c>
      <c r="AF174" s="394">
        <f t="shared" si="120"/>
        <v>0.22686343218100977</v>
      </c>
      <c r="AG174" s="394">
        <f t="shared" si="120"/>
        <v>0.31419322126221244</v>
      </c>
      <c r="AH174" s="394">
        <f t="shared" si="120"/>
        <v>0</v>
      </c>
      <c r="AI174" s="394">
        <f t="shared" si="120"/>
        <v>7.3829999999999998E-3</v>
      </c>
      <c r="AJ174" s="394">
        <f t="shared" si="120"/>
        <v>2.35934E-2</v>
      </c>
      <c r="AK174" s="394">
        <f t="shared" si="120"/>
        <v>0</v>
      </c>
      <c r="AL174" s="394">
        <f t="shared" si="120"/>
        <v>2.8631669564062486E-2</v>
      </c>
      <c r="AM174" s="394">
        <f t="shared" si="118"/>
        <v>3.0301533281249987E-2</v>
      </c>
      <c r="AN174" s="394">
        <f t="shared" si="118"/>
        <v>6.2714991609374993E-2</v>
      </c>
      <c r="AO174" s="394">
        <f t="shared" si="118"/>
        <v>5.2394373034580194E-2</v>
      </c>
      <c r="AP174" s="394">
        <f t="shared" si="118"/>
        <v>0.21125183972453118</v>
      </c>
      <c r="AQ174" s="394">
        <f t="shared" si="118"/>
        <v>0</v>
      </c>
      <c r="AR174" s="394">
        <f t="shared" si="118"/>
        <v>5.3945203175906231E-2</v>
      </c>
      <c r="AS174" s="394">
        <f t="shared" si="118"/>
        <v>2.6838500906249993E-2</v>
      </c>
      <c r="AT174" s="394">
        <f t="shared" si="121"/>
        <v>2.7804917953450515E-2</v>
      </c>
      <c r="AU174" s="394">
        <f t="shared" si="121"/>
        <v>5.6030041945989567E-2</v>
      </c>
      <c r="AV174" s="394">
        <f t="shared" si="121"/>
        <v>6.8466598662499989E-2</v>
      </c>
      <c r="AW174" s="394">
        <f t="shared" si="121"/>
        <v>6.7067967919552066E-2</v>
      </c>
      <c r="AX174" s="394">
        <f t="shared" si="121"/>
        <v>0.21353846550997754</v>
      </c>
      <c r="AY174" s="394">
        <f t="shared" si="121"/>
        <v>9.1412161457499974E-2</v>
      </c>
      <c r="AZ174" s="394">
        <f t="shared" si="121"/>
        <v>0.10223728584062494</v>
      </c>
      <c r="BA174" s="394">
        <f t="shared" si="121"/>
        <v>0.16673603062416661</v>
      </c>
      <c r="BB174" s="394">
        <f t="shared" si="121"/>
        <v>0.46300462051145841</v>
      </c>
      <c r="BC174" s="394">
        <f t="shared" si="121"/>
        <v>0.18343232745910706</v>
      </c>
      <c r="BD174" s="394">
        <f t="shared" si="121"/>
        <v>0.76098728223420997</v>
      </c>
      <c r="BE174" s="394">
        <f t="shared" si="121"/>
        <v>3.0567098017734367E-2</v>
      </c>
      <c r="BF174" s="394">
        <f t="shared" si="121"/>
        <v>0</v>
      </c>
      <c r="BG174" s="394">
        <f t="shared" si="100"/>
        <v>8.4515681820913402E-2</v>
      </c>
      <c r="BH174" s="394">
        <f t="shared" si="100"/>
        <v>0.12552556713906504</v>
      </c>
      <c r="BI174" s="394">
        <f t="shared" si="100"/>
        <v>0</v>
      </c>
      <c r="BJ174" s="394">
        <f t="shared" si="95"/>
        <v>0</v>
      </c>
      <c r="BK174" s="394">
        <f t="shared" si="95"/>
        <v>6.1912926493229145E-2</v>
      </c>
      <c r="BL174" s="394">
        <f t="shared" si="98"/>
        <v>5.6325287190275977E-2</v>
      </c>
      <c r="BM174" s="394">
        <f t="shared" si="98"/>
        <v>0.19510164718749992</v>
      </c>
      <c r="BN174" s="394">
        <f t="shared" si="98"/>
        <v>0.41635093781249993</v>
      </c>
      <c r="BO174" s="394">
        <f t="shared" si="98"/>
        <v>0.14005080096562494</v>
      </c>
      <c r="BP174" s="394">
        <f t="shared" si="98"/>
        <v>0.16602957420592443</v>
      </c>
      <c r="BQ174" s="394">
        <f t="shared" si="119"/>
        <v>0.18632017830729161</v>
      </c>
      <c r="BR174" s="394">
        <f t="shared" si="119"/>
        <v>0.15820972586902649</v>
      </c>
      <c r="BS174" s="394">
        <f t="shared" si="119"/>
        <v>1.2937499999999999E-2</v>
      </c>
      <c r="BT174" s="394">
        <f t="shared" si="119"/>
        <v>7.0977999999999996E-3</v>
      </c>
      <c r="BU174" s="394">
        <f t="shared" si="119"/>
        <v>3.7260000000000001E-3</v>
      </c>
      <c r="BV174" s="394">
        <f t="shared" si="119"/>
        <v>0.11546257969645436</v>
      </c>
      <c r="BW174" s="394">
        <f t="shared" si="119"/>
        <v>5.0904063216335407E-2</v>
      </c>
      <c r="BX174" s="394">
        <f t="shared" si="94"/>
        <v>1.7861232808330268E-2</v>
      </c>
      <c r="BY174" s="394">
        <f t="shared" si="94"/>
        <v>6.6853413834725844E-2</v>
      </c>
      <c r="BZ174" s="394">
        <f t="shared" si="94"/>
        <v>1.9626493576421676E-2</v>
      </c>
      <c r="CA174" s="395">
        <f t="shared" si="101"/>
        <v>7.283277690346428</v>
      </c>
      <c r="CB174" s="396">
        <f t="shared" si="115"/>
        <v>0.3498012499999999</v>
      </c>
      <c r="CC174" s="396">
        <f t="shared" si="102"/>
        <v>0.7283277690346428</v>
      </c>
      <c r="CD174" s="396">
        <f t="shared" si="103"/>
        <v>0.22083333333333335</v>
      </c>
      <c r="CE174" s="397">
        <f t="shared" si="104"/>
        <v>6.3341165879784516</v>
      </c>
      <c r="CF174" s="396">
        <f>'Other Income'!$B$32/12</f>
        <v>1.9627482075853253</v>
      </c>
      <c r="CG174" s="398">
        <f t="shared" si="105"/>
        <v>8.6466660455637783</v>
      </c>
      <c r="CH174" s="395">
        <f t="shared" si="106"/>
        <v>7.0125699072141607</v>
      </c>
      <c r="CI174" s="396">
        <f t="shared" si="107"/>
        <v>0.3498012499999999</v>
      </c>
      <c r="CJ174" s="396">
        <f t="shared" si="108"/>
        <v>0.70125699072141612</v>
      </c>
      <c r="CK174" s="396">
        <f t="shared" si="109"/>
        <v>0.22083333333333335</v>
      </c>
      <c r="CL174" s="397">
        <f t="shared" si="110"/>
        <v>6.0904795831594116</v>
      </c>
      <c r="CM174" s="399">
        <f t="shared" si="111"/>
        <v>8.4030290407447374</v>
      </c>
    </row>
    <row r="175" spans="2:91" s="159" customFormat="1" x14ac:dyDescent="0.25">
      <c r="B175" s="257">
        <f t="shared" si="112"/>
        <v>155</v>
      </c>
      <c r="C175" s="255">
        <f t="shared" si="113"/>
        <v>50009</v>
      </c>
      <c r="D175" s="214">
        <f t="shared" si="114"/>
        <v>0.65874768850449361</v>
      </c>
      <c r="E175" s="214">
        <f t="shared" si="114"/>
        <v>0.28841354221311755</v>
      </c>
      <c r="F175" s="214">
        <f t="shared" si="114"/>
        <v>0.24488836937824993</v>
      </c>
      <c r="G175" s="214">
        <f t="shared" si="114"/>
        <v>1.4494590000000007E-2</v>
      </c>
      <c r="H175" s="394">
        <f t="shared" si="114"/>
        <v>3.3134595467578111E-2</v>
      </c>
      <c r="I175" s="394">
        <f t="shared" si="116"/>
        <v>5.6739380580781228E-2</v>
      </c>
      <c r="J175" s="394">
        <f t="shared" si="116"/>
        <v>7.661959129687497E-2</v>
      </c>
      <c r="K175" s="394">
        <f t="shared" si="116"/>
        <v>7.9313060921874984E-2</v>
      </c>
      <c r="L175" s="394">
        <f t="shared" si="116"/>
        <v>4.3450846482265604E-2</v>
      </c>
      <c r="M175" s="394">
        <f t="shared" si="116"/>
        <v>5.1163898457031232E-2</v>
      </c>
      <c r="N175" s="394">
        <f t="shared" si="116"/>
        <v>4.3369892825059868E-2</v>
      </c>
      <c r="O175" s="394">
        <f t="shared" si="99"/>
        <v>4.0249006328124989E-2</v>
      </c>
      <c r="P175" s="394">
        <f t="shared" si="99"/>
        <v>3.0036267333333325E-2</v>
      </c>
      <c r="Q175" s="394">
        <f t="shared" si="99"/>
        <v>0</v>
      </c>
      <c r="R175" s="394">
        <f t="shared" si="99"/>
        <v>8.1647960945541637E-2</v>
      </c>
      <c r="S175" s="394">
        <f t="shared" si="99"/>
        <v>0.11557258399374998</v>
      </c>
      <c r="T175" s="394">
        <f t="shared" si="99"/>
        <v>0</v>
      </c>
      <c r="U175" s="394">
        <f t="shared" si="117"/>
        <v>0</v>
      </c>
      <c r="V175" s="394">
        <f t="shared" si="117"/>
        <v>2.9190826862187491E-2</v>
      </c>
      <c r="W175" s="394">
        <f t="shared" si="117"/>
        <v>2.8373545391666657E-2</v>
      </c>
      <c r="X175" s="394">
        <f t="shared" si="117"/>
        <v>3.1251378494231763E-2</v>
      </c>
      <c r="Y175" s="394">
        <f t="shared" si="117"/>
        <v>1.9052508083333333E-2</v>
      </c>
      <c r="Z175" s="394">
        <f t="shared" si="117"/>
        <v>4.5568973213802079E-2</v>
      </c>
      <c r="AA175" s="394">
        <f t="shared" si="117"/>
        <v>3.935264062499999E-2</v>
      </c>
      <c r="AB175" s="394">
        <f t="shared" si="117"/>
        <v>3.7731311831249989E-2</v>
      </c>
      <c r="AC175" s="394">
        <f t="shared" si="120"/>
        <v>2.616071725921874E-2</v>
      </c>
      <c r="AD175" s="394">
        <f t="shared" si="120"/>
        <v>1.4547140858593748E-2</v>
      </c>
      <c r="AE175" s="394">
        <f t="shared" si="120"/>
        <v>0</v>
      </c>
      <c r="AF175" s="394">
        <f t="shared" si="120"/>
        <v>0.22686343218100977</v>
      </c>
      <c r="AG175" s="394">
        <f t="shared" si="120"/>
        <v>0.31419322126221244</v>
      </c>
      <c r="AH175" s="394">
        <f t="shared" si="120"/>
        <v>0</v>
      </c>
      <c r="AI175" s="394">
        <f t="shared" si="120"/>
        <v>7.3829999999999998E-3</v>
      </c>
      <c r="AJ175" s="394">
        <f t="shared" si="120"/>
        <v>2.35934E-2</v>
      </c>
      <c r="AK175" s="394">
        <f t="shared" si="120"/>
        <v>0</v>
      </c>
      <c r="AL175" s="394">
        <f t="shared" si="120"/>
        <v>2.8631669564062486E-2</v>
      </c>
      <c r="AM175" s="394">
        <f t="shared" si="118"/>
        <v>3.0301533281249987E-2</v>
      </c>
      <c r="AN175" s="394">
        <f t="shared" si="118"/>
        <v>6.2714991609374993E-2</v>
      </c>
      <c r="AO175" s="394">
        <f t="shared" si="118"/>
        <v>5.2394373034580194E-2</v>
      </c>
      <c r="AP175" s="394">
        <f t="shared" si="118"/>
        <v>0.21125183972453118</v>
      </c>
      <c r="AQ175" s="394">
        <f t="shared" si="118"/>
        <v>0</v>
      </c>
      <c r="AR175" s="394">
        <f t="shared" si="118"/>
        <v>5.3945203175906231E-2</v>
      </c>
      <c r="AS175" s="394">
        <f t="shared" si="118"/>
        <v>2.6838500906249993E-2</v>
      </c>
      <c r="AT175" s="394">
        <f t="shared" si="121"/>
        <v>2.7804917953450515E-2</v>
      </c>
      <c r="AU175" s="394">
        <f t="shared" si="121"/>
        <v>5.6030041945989567E-2</v>
      </c>
      <c r="AV175" s="394">
        <f t="shared" si="121"/>
        <v>6.8466598662499989E-2</v>
      </c>
      <c r="AW175" s="394">
        <f t="shared" si="121"/>
        <v>6.7067967919552066E-2</v>
      </c>
      <c r="AX175" s="394">
        <f t="shared" si="121"/>
        <v>0.21353846550997754</v>
      </c>
      <c r="AY175" s="394">
        <f t="shared" si="121"/>
        <v>9.1412161457499974E-2</v>
      </c>
      <c r="AZ175" s="394">
        <f t="shared" si="121"/>
        <v>0.10223728584062494</v>
      </c>
      <c r="BA175" s="394">
        <f t="shared" si="121"/>
        <v>0.16673603062416661</v>
      </c>
      <c r="BB175" s="394">
        <f t="shared" si="121"/>
        <v>0.46300462051145841</v>
      </c>
      <c r="BC175" s="394">
        <f t="shared" si="121"/>
        <v>0.18343232745910706</v>
      </c>
      <c r="BD175" s="394">
        <f t="shared" si="121"/>
        <v>0.76098728223420997</v>
      </c>
      <c r="BE175" s="394">
        <f t="shared" si="121"/>
        <v>3.0567098017734367E-2</v>
      </c>
      <c r="BF175" s="394">
        <f t="shared" si="121"/>
        <v>0</v>
      </c>
      <c r="BG175" s="394">
        <f t="shared" si="100"/>
        <v>8.4515681820913402E-2</v>
      </c>
      <c r="BH175" s="394">
        <f t="shared" si="100"/>
        <v>0.12552556713906504</v>
      </c>
      <c r="BI175" s="394">
        <f t="shared" si="100"/>
        <v>0</v>
      </c>
      <c r="BJ175" s="394">
        <f t="shared" si="95"/>
        <v>0</v>
      </c>
      <c r="BK175" s="394">
        <f t="shared" si="95"/>
        <v>6.1912926493229145E-2</v>
      </c>
      <c r="BL175" s="394">
        <f t="shared" si="98"/>
        <v>5.6325287190275977E-2</v>
      </c>
      <c r="BM175" s="394">
        <f t="shared" si="98"/>
        <v>0.19510164718749992</v>
      </c>
      <c r="BN175" s="394">
        <f t="shared" si="98"/>
        <v>0.41635093781249993</v>
      </c>
      <c r="BO175" s="394">
        <f t="shared" si="98"/>
        <v>0.14005080096562494</v>
      </c>
      <c r="BP175" s="394">
        <f t="shared" si="98"/>
        <v>0.16602957420592443</v>
      </c>
      <c r="BQ175" s="394">
        <f t="shared" si="119"/>
        <v>0.18632017830729161</v>
      </c>
      <c r="BR175" s="394">
        <f t="shared" si="119"/>
        <v>0.15820972586902649</v>
      </c>
      <c r="BS175" s="394">
        <f t="shared" si="119"/>
        <v>1.2937499999999999E-2</v>
      </c>
      <c r="BT175" s="394">
        <f t="shared" si="119"/>
        <v>7.0977999999999996E-3</v>
      </c>
      <c r="BU175" s="394">
        <f t="shared" si="119"/>
        <v>3.7260000000000001E-3</v>
      </c>
      <c r="BV175" s="394">
        <f t="shared" si="119"/>
        <v>0.11546257969645436</v>
      </c>
      <c r="BW175" s="394">
        <f t="shared" si="119"/>
        <v>5.0904063216335407E-2</v>
      </c>
      <c r="BX175" s="394">
        <f t="shared" si="94"/>
        <v>1.7861232808330268E-2</v>
      </c>
      <c r="BY175" s="394">
        <f t="shared" si="94"/>
        <v>6.6853413834725844E-2</v>
      </c>
      <c r="BZ175" s="394">
        <f t="shared" si="94"/>
        <v>1.9626493576421676E-2</v>
      </c>
      <c r="CA175" s="395">
        <f t="shared" si="101"/>
        <v>7.283277690346428</v>
      </c>
      <c r="CB175" s="396">
        <f t="shared" si="115"/>
        <v>0.3498012499999999</v>
      </c>
      <c r="CC175" s="396">
        <f t="shared" si="102"/>
        <v>0.7283277690346428</v>
      </c>
      <c r="CD175" s="396">
        <f t="shared" si="103"/>
        <v>0.22083333333333335</v>
      </c>
      <c r="CE175" s="397">
        <f t="shared" si="104"/>
        <v>6.3341165879784516</v>
      </c>
      <c r="CF175" s="396">
        <f>'Other Income'!$B$32/12</f>
        <v>1.9627482075853253</v>
      </c>
      <c r="CG175" s="398">
        <f t="shared" si="105"/>
        <v>8.6466660455637783</v>
      </c>
      <c r="CH175" s="395">
        <f t="shared" si="106"/>
        <v>7.0125699072141607</v>
      </c>
      <c r="CI175" s="396">
        <f t="shared" si="107"/>
        <v>0.3498012499999999</v>
      </c>
      <c r="CJ175" s="396">
        <f t="shared" si="108"/>
        <v>0.70125699072141612</v>
      </c>
      <c r="CK175" s="396">
        <f t="shared" si="109"/>
        <v>0.22083333333333335</v>
      </c>
      <c r="CL175" s="397">
        <f t="shared" si="110"/>
        <v>6.0904795831594116</v>
      </c>
      <c r="CM175" s="399">
        <f t="shared" si="111"/>
        <v>8.4030290407447374</v>
      </c>
    </row>
    <row r="176" spans="2:91" s="159" customFormat="1" x14ac:dyDescent="0.25">
      <c r="B176" s="257">
        <f t="shared" si="112"/>
        <v>156</v>
      </c>
      <c r="C176" s="255">
        <f t="shared" si="113"/>
        <v>50040</v>
      </c>
      <c r="D176" s="214">
        <f t="shared" si="114"/>
        <v>0.65874768850449361</v>
      </c>
      <c r="E176" s="214">
        <f t="shared" si="114"/>
        <v>0.28841354221311755</v>
      </c>
      <c r="F176" s="214">
        <f t="shared" si="114"/>
        <v>0.24488836937824993</v>
      </c>
      <c r="G176" s="214">
        <f t="shared" si="114"/>
        <v>1.4494590000000007E-2</v>
      </c>
      <c r="H176" s="394">
        <f t="shared" si="114"/>
        <v>3.3134595467578111E-2</v>
      </c>
      <c r="I176" s="394">
        <f t="shared" si="116"/>
        <v>5.6739380580781228E-2</v>
      </c>
      <c r="J176" s="394">
        <f t="shared" si="116"/>
        <v>7.661959129687497E-2</v>
      </c>
      <c r="K176" s="394">
        <f t="shared" si="116"/>
        <v>7.9313060921874984E-2</v>
      </c>
      <c r="L176" s="394">
        <f t="shared" si="116"/>
        <v>4.3450846482265604E-2</v>
      </c>
      <c r="M176" s="394">
        <f t="shared" si="116"/>
        <v>5.1163898457031232E-2</v>
      </c>
      <c r="N176" s="394">
        <f t="shared" si="116"/>
        <v>4.3369892825059868E-2</v>
      </c>
      <c r="O176" s="394">
        <f t="shared" si="99"/>
        <v>4.0249006328124989E-2</v>
      </c>
      <c r="P176" s="394">
        <f t="shared" si="99"/>
        <v>3.0036267333333325E-2</v>
      </c>
      <c r="Q176" s="394">
        <f t="shared" si="99"/>
        <v>0</v>
      </c>
      <c r="R176" s="394">
        <f t="shared" si="99"/>
        <v>8.1647960945541637E-2</v>
      </c>
      <c r="S176" s="394">
        <f t="shared" si="99"/>
        <v>0.11557258399374998</v>
      </c>
      <c r="T176" s="394">
        <f t="shared" si="99"/>
        <v>0</v>
      </c>
      <c r="U176" s="394">
        <f t="shared" si="117"/>
        <v>0</v>
      </c>
      <c r="V176" s="394">
        <f t="shared" si="117"/>
        <v>2.9190826862187491E-2</v>
      </c>
      <c r="W176" s="394">
        <f t="shared" si="117"/>
        <v>2.8373545391666657E-2</v>
      </c>
      <c r="X176" s="394">
        <f t="shared" si="117"/>
        <v>3.1251378494231763E-2</v>
      </c>
      <c r="Y176" s="394">
        <f t="shared" si="117"/>
        <v>1.9052508083333333E-2</v>
      </c>
      <c r="Z176" s="394">
        <f t="shared" si="117"/>
        <v>4.5568973213802079E-2</v>
      </c>
      <c r="AA176" s="394">
        <f t="shared" si="117"/>
        <v>3.935264062499999E-2</v>
      </c>
      <c r="AB176" s="394">
        <f t="shared" si="117"/>
        <v>3.7731311831249989E-2</v>
      </c>
      <c r="AC176" s="394">
        <f t="shared" si="120"/>
        <v>2.616071725921874E-2</v>
      </c>
      <c r="AD176" s="394">
        <f t="shared" si="120"/>
        <v>1.4547140858593748E-2</v>
      </c>
      <c r="AE176" s="394">
        <f t="shared" si="120"/>
        <v>0</v>
      </c>
      <c r="AF176" s="394">
        <f t="shared" si="120"/>
        <v>0.22686343218100977</v>
      </c>
      <c r="AG176" s="394">
        <f t="shared" si="120"/>
        <v>0.31419322126221244</v>
      </c>
      <c r="AH176" s="394">
        <f t="shared" si="120"/>
        <v>0</v>
      </c>
      <c r="AI176" s="394">
        <f t="shared" si="120"/>
        <v>7.3829999999999998E-3</v>
      </c>
      <c r="AJ176" s="394">
        <f t="shared" si="120"/>
        <v>2.35934E-2</v>
      </c>
      <c r="AK176" s="394">
        <f t="shared" si="120"/>
        <v>0</v>
      </c>
      <c r="AL176" s="394">
        <f t="shared" si="120"/>
        <v>3.2926419998671859E-2</v>
      </c>
      <c r="AM176" s="394">
        <f t="shared" si="118"/>
        <v>3.4846763273437484E-2</v>
      </c>
      <c r="AN176" s="394">
        <f t="shared" si="118"/>
        <v>6.2714991609374993E-2</v>
      </c>
      <c r="AO176" s="394">
        <f t="shared" si="118"/>
        <v>5.2394373034580194E-2</v>
      </c>
      <c r="AP176" s="394">
        <f t="shared" si="118"/>
        <v>0.21125183972453118</v>
      </c>
      <c r="AQ176" s="394">
        <f t="shared" si="118"/>
        <v>0</v>
      </c>
      <c r="AR176" s="394">
        <f t="shared" si="118"/>
        <v>5.3945203175906231E-2</v>
      </c>
      <c r="AS176" s="394">
        <f t="shared" si="118"/>
        <v>2.6838500906249993E-2</v>
      </c>
      <c r="AT176" s="394">
        <f t="shared" si="121"/>
        <v>2.7804917953450515E-2</v>
      </c>
      <c r="AU176" s="394">
        <f t="shared" si="121"/>
        <v>5.6030041945989567E-2</v>
      </c>
      <c r="AV176" s="394">
        <f t="shared" si="121"/>
        <v>6.8466598662499989E-2</v>
      </c>
      <c r="AW176" s="394">
        <f t="shared" si="121"/>
        <v>6.7067967919552066E-2</v>
      </c>
      <c r="AX176" s="394">
        <f t="shared" si="121"/>
        <v>0.21353846550997754</v>
      </c>
      <c r="AY176" s="394">
        <f t="shared" si="121"/>
        <v>9.1412161457499974E-2</v>
      </c>
      <c r="AZ176" s="394">
        <f t="shared" si="121"/>
        <v>0.10223728584062494</v>
      </c>
      <c r="BA176" s="394">
        <f t="shared" si="121"/>
        <v>0.16673603062416661</v>
      </c>
      <c r="BB176" s="394">
        <f t="shared" si="121"/>
        <v>0.46300462051145841</v>
      </c>
      <c r="BC176" s="394">
        <f t="shared" si="121"/>
        <v>0.18343232745910706</v>
      </c>
      <c r="BD176" s="394">
        <f t="shared" si="121"/>
        <v>0.76098728223420997</v>
      </c>
      <c r="BE176" s="394">
        <f t="shared" si="121"/>
        <v>3.0567098017734367E-2</v>
      </c>
      <c r="BF176" s="394">
        <f t="shared" si="121"/>
        <v>0</v>
      </c>
      <c r="BG176" s="394">
        <f t="shared" si="100"/>
        <v>8.4515681820913402E-2</v>
      </c>
      <c r="BH176" s="394">
        <f t="shared" si="100"/>
        <v>0.12552556713906504</v>
      </c>
      <c r="BI176" s="394">
        <f t="shared" si="100"/>
        <v>0</v>
      </c>
      <c r="BJ176" s="394">
        <f t="shared" si="95"/>
        <v>0</v>
      </c>
      <c r="BK176" s="394">
        <f t="shared" si="95"/>
        <v>6.1912926493229145E-2</v>
      </c>
      <c r="BL176" s="394">
        <f t="shared" si="98"/>
        <v>5.6325287190275977E-2</v>
      </c>
      <c r="BM176" s="394">
        <f t="shared" si="98"/>
        <v>0.19510164718749992</v>
      </c>
      <c r="BN176" s="394">
        <f t="shared" si="98"/>
        <v>0.41635093781249993</v>
      </c>
      <c r="BO176" s="394">
        <f t="shared" si="98"/>
        <v>0.14005080096562494</v>
      </c>
      <c r="BP176" s="394">
        <f t="shared" si="98"/>
        <v>0.16602957420592443</v>
      </c>
      <c r="BQ176" s="394">
        <f t="shared" si="119"/>
        <v>0.18632017830729161</v>
      </c>
      <c r="BR176" s="394">
        <f t="shared" si="119"/>
        <v>0.15820972586902649</v>
      </c>
      <c r="BS176" s="394">
        <f t="shared" si="119"/>
        <v>1.2937499999999999E-2</v>
      </c>
      <c r="BT176" s="394">
        <f t="shared" si="119"/>
        <v>7.0977999999999996E-3</v>
      </c>
      <c r="BU176" s="394">
        <f t="shared" si="119"/>
        <v>3.7260000000000001E-3</v>
      </c>
      <c r="BV176" s="394">
        <f t="shared" si="119"/>
        <v>0.11546257969645436</v>
      </c>
      <c r="BW176" s="394">
        <f t="shared" si="119"/>
        <v>5.0904063216335407E-2</v>
      </c>
      <c r="BX176" s="394">
        <f t="shared" si="94"/>
        <v>1.7861232808330268E-2</v>
      </c>
      <c r="BY176" s="394">
        <f t="shared" si="94"/>
        <v>6.6853413834725844E-2</v>
      </c>
      <c r="BZ176" s="394">
        <f t="shared" si="94"/>
        <v>1.9626493576421676E-2</v>
      </c>
      <c r="CA176" s="395">
        <f t="shared" si="101"/>
        <v>7.2921176707732238</v>
      </c>
      <c r="CB176" s="396">
        <f t="shared" si="115"/>
        <v>0.3498012499999999</v>
      </c>
      <c r="CC176" s="396">
        <f t="shared" si="102"/>
        <v>0.72921176707732238</v>
      </c>
      <c r="CD176" s="396">
        <f t="shared" si="103"/>
        <v>0.22083333333333335</v>
      </c>
      <c r="CE176" s="397">
        <f t="shared" si="104"/>
        <v>6.3420725703625678</v>
      </c>
      <c r="CF176" s="396">
        <f>'Other Income'!$B$32/12</f>
        <v>1.9627482075853253</v>
      </c>
      <c r="CG176" s="398">
        <f t="shared" si="105"/>
        <v>8.6546220279478927</v>
      </c>
      <c r="CH176" s="395">
        <f t="shared" si="106"/>
        <v>7.0214098876409565</v>
      </c>
      <c r="CI176" s="396">
        <f t="shared" si="107"/>
        <v>0.3498012499999999</v>
      </c>
      <c r="CJ176" s="396">
        <f t="shared" si="108"/>
        <v>0.7021409887640957</v>
      </c>
      <c r="CK176" s="396">
        <f t="shared" si="109"/>
        <v>0.22083333333333335</v>
      </c>
      <c r="CL176" s="397">
        <f t="shared" si="110"/>
        <v>6.0984355655435278</v>
      </c>
      <c r="CM176" s="399">
        <f t="shared" si="111"/>
        <v>8.4109850231288537</v>
      </c>
    </row>
    <row r="177" spans="2:91" s="159" customFormat="1" x14ac:dyDescent="0.25">
      <c r="B177" s="257">
        <f t="shared" si="112"/>
        <v>157</v>
      </c>
      <c r="C177" s="255">
        <f t="shared" si="113"/>
        <v>50071</v>
      </c>
      <c r="D177" s="214">
        <f t="shared" si="114"/>
        <v>0.65874768850449361</v>
      </c>
      <c r="E177" s="214">
        <f t="shared" si="114"/>
        <v>0.28841354221311755</v>
      </c>
      <c r="F177" s="214">
        <f t="shared" si="114"/>
        <v>0.24488836937824993</v>
      </c>
      <c r="G177" s="214">
        <f t="shared" si="114"/>
        <v>1.4494590000000007E-2</v>
      </c>
      <c r="H177" s="394">
        <f t="shared" si="114"/>
        <v>3.3134595467578111E-2</v>
      </c>
      <c r="I177" s="394">
        <f t="shared" si="116"/>
        <v>5.6739380580781228E-2</v>
      </c>
      <c r="J177" s="394">
        <f t="shared" si="116"/>
        <v>7.661959129687497E-2</v>
      </c>
      <c r="K177" s="394">
        <f t="shared" si="116"/>
        <v>7.9313060921874984E-2</v>
      </c>
      <c r="L177" s="394">
        <f t="shared" si="116"/>
        <v>4.3450846482265604E-2</v>
      </c>
      <c r="M177" s="394">
        <f t="shared" si="116"/>
        <v>5.1163898457031232E-2</v>
      </c>
      <c r="N177" s="394">
        <f t="shared" si="116"/>
        <v>4.3369892825059868E-2</v>
      </c>
      <c r="O177" s="394">
        <f t="shared" si="99"/>
        <v>4.0249006328124989E-2</v>
      </c>
      <c r="P177" s="394">
        <f t="shared" si="99"/>
        <v>3.0036267333333325E-2</v>
      </c>
      <c r="Q177" s="394">
        <f t="shared" si="99"/>
        <v>0</v>
      </c>
      <c r="R177" s="394">
        <f t="shared" si="99"/>
        <v>8.1647960945541637E-2</v>
      </c>
      <c r="S177" s="394">
        <f t="shared" si="99"/>
        <v>0.11557258399374998</v>
      </c>
      <c r="T177" s="394">
        <f t="shared" si="99"/>
        <v>0</v>
      </c>
      <c r="U177" s="394">
        <f t="shared" si="117"/>
        <v>0</v>
      </c>
      <c r="V177" s="394">
        <f t="shared" si="117"/>
        <v>2.9190826862187491E-2</v>
      </c>
      <c r="W177" s="394">
        <f t="shared" si="117"/>
        <v>2.8373545391666657E-2</v>
      </c>
      <c r="X177" s="394">
        <f t="shared" si="117"/>
        <v>3.1251378494231763E-2</v>
      </c>
      <c r="Y177" s="394">
        <f t="shared" si="117"/>
        <v>1.9052508083333333E-2</v>
      </c>
      <c r="Z177" s="394">
        <f t="shared" si="117"/>
        <v>4.5568973213802079E-2</v>
      </c>
      <c r="AA177" s="394">
        <f t="shared" si="117"/>
        <v>3.935264062499999E-2</v>
      </c>
      <c r="AB177" s="394">
        <f t="shared" si="117"/>
        <v>3.7731311831249989E-2</v>
      </c>
      <c r="AC177" s="394">
        <f t="shared" si="120"/>
        <v>2.616071725921874E-2</v>
      </c>
      <c r="AD177" s="394">
        <f t="shared" si="120"/>
        <v>1.4547140858593748E-2</v>
      </c>
      <c r="AE177" s="394">
        <f t="shared" si="120"/>
        <v>0</v>
      </c>
      <c r="AF177" s="394">
        <f t="shared" si="120"/>
        <v>0.22686343218100977</v>
      </c>
      <c r="AG177" s="394">
        <f t="shared" si="120"/>
        <v>0.31419322126221244</v>
      </c>
      <c r="AH177" s="394">
        <f t="shared" si="120"/>
        <v>0</v>
      </c>
      <c r="AI177" s="394">
        <f t="shared" si="120"/>
        <v>7.3829999999999998E-3</v>
      </c>
      <c r="AJ177" s="394">
        <f t="shared" si="120"/>
        <v>2.35934E-2</v>
      </c>
      <c r="AK177" s="394">
        <f t="shared" si="120"/>
        <v>0</v>
      </c>
      <c r="AL177" s="394">
        <f t="shared" si="120"/>
        <v>3.2926419998671859E-2</v>
      </c>
      <c r="AM177" s="394">
        <f t="shared" si="118"/>
        <v>3.4846763273437484E-2</v>
      </c>
      <c r="AN177" s="394">
        <f t="shared" si="118"/>
        <v>6.2714991609374993E-2</v>
      </c>
      <c r="AO177" s="394">
        <f t="shared" si="118"/>
        <v>5.2394373034580194E-2</v>
      </c>
      <c r="AP177" s="394">
        <f t="shared" si="118"/>
        <v>0.21125183972453118</v>
      </c>
      <c r="AQ177" s="394">
        <f t="shared" si="118"/>
        <v>0</v>
      </c>
      <c r="AR177" s="394">
        <f t="shared" si="118"/>
        <v>5.3945203175906231E-2</v>
      </c>
      <c r="AS177" s="394">
        <f t="shared" si="118"/>
        <v>2.6838500906249993E-2</v>
      </c>
      <c r="AT177" s="394">
        <f t="shared" si="121"/>
        <v>2.7804917953450515E-2</v>
      </c>
      <c r="AU177" s="394">
        <f t="shared" si="121"/>
        <v>5.6030041945989567E-2</v>
      </c>
      <c r="AV177" s="394">
        <f t="shared" si="121"/>
        <v>6.8466598662499989E-2</v>
      </c>
      <c r="AW177" s="394">
        <f t="shared" si="121"/>
        <v>6.7067967919552066E-2</v>
      </c>
      <c r="AX177" s="394">
        <f t="shared" si="121"/>
        <v>0.21353846550997754</v>
      </c>
      <c r="AY177" s="394">
        <f t="shared" si="121"/>
        <v>9.1412161457499974E-2</v>
      </c>
      <c r="AZ177" s="394">
        <f t="shared" si="121"/>
        <v>0.10223728584062494</v>
      </c>
      <c r="BA177" s="394">
        <f t="shared" si="121"/>
        <v>0.19174643521779158</v>
      </c>
      <c r="BB177" s="394">
        <f t="shared" si="121"/>
        <v>0.46300462051145841</v>
      </c>
      <c r="BC177" s="394">
        <f t="shared" si="121"/>
        <v>0.18343232745910706</v>
      </c>
      <c r="BD177" s="394">
        <f t="shared" si="121"/>
        <v>0.76098728223420997</v>
      </c>
      <c r="BE177" s="394">
        <f t="shared" si="121"/>
        <v>3.0567098017734367E-2</v>
      </c>
      <c r="BF177" s="394">
        <f t="shared" si="121"/>
        <v>0</v>
      </c>
      <c r="BG177" s="394">
        <f t="shared" si="100"/>
        <v>8.4515681820913402E-2</v>
      </c>
      <c r="BH177" s="394">
        <f t="shared" si="100"/>
        <v>0.12552556713906504</v>
      </c>
      <c r="BI177" s="394">
        <f t="shared" si="100"/>
        <v>0</v>
      </c>
      <c r="BJ177" s="394">
        <f t="shared" si="95"/>
        <v>0</v>
      </c>
      <c r="BK177" s="394">
        <f t="shared" si="95"/>
        <v>6.1912926493229145E-2</v>
      </c>
      <c r="BL177" s="394">
        <f t="shared" si="98"/>
        <v>5.6325287190275977E-2</v>
      </c>
      <c r="BM177" s="394">
        <f t="shared" si="98"/>
        <v>0.19510164718749992</v>
      </c>
      <c r="BN177" s="394">
        <f t="shared" si="98"/>
        <v>0.41635093781249993</v>
      </c>
      <c r="BO177" s="394">
        <f t="shared" si="98"/>
        <v>0.14005080096562494</v>
      </c>
      <c r="BP177" s="394">
        <f t="shared" si="98"/>
        <v>0.16602957420592443</v>
      </c>
      <c r="BQ177" s="394">
        <f t="shared" si="119"/>
        <v>0.18632017830729161</v>
      </c>
      <c r="BR177" s="394">
        <f t="shared" si="119"/>
        <v>0.15820972586902649</v>
      </c>
      <c r="BS177" s="394">
        <f t="shared" si="119"/>
        <v>1.2937499999999999E-2</v>
      </c>
      <c r="BT177" s="394">
        <f t="shared" si="119"/>
        <v>7.0977999999999996E-3</v>
      </c>
      <c r="BU177" s="394">
        <f t="shared" si="119"/>
        <v>3.7260000000000001E-3</v>
      </c>
      <c r="BV177" s="394">
        <f t="shared" si="119"/>
        <v>0.11546257969645436</v>
      </c>
      <c r="BW177" s="394">
        <f t="shared" si="119"/>
        <v>5.0904063216335407E-2</v>
      </c>
      <c r="BX177" s="394">
        <f t="shared" si="94"/>
        <v>1.7861232808330268E-2</v>
      </c>
      <c r="BY177" s="394">
        <f t="shared" si="94"/>
        <v>6.6853413834725844E-2</v>
      </c>
      <c r="BZ177" s="394">
        <f t="shared" si="94"/>
        <v>1.9626493576421676E-2</v>
      </c>
      <c r="CA177" s="395">
        <f t="shared" si="101"/>
        <v>7.3171280753668499</v>
      </c>
      <c r="CB177" s="396">
        <f t="shared" si="115"/>
        <v>0.3498012499999999</v>
      </c>
      <c r="CC177" s="396">
        <f t="shared" si="102"/>
        <v>0.73171280753668499</v>
      </c>
      <c r="CD177" s="396">
        <f t="shared" si="103"/>
        <v>0.22083333333333335</v>
      </c>
      <c r="CE177" s="397">
        <f t="shared" si="104"/>
        <v>6.3645819344968313</v>
      </c>
      <c r="CF177" s="396">
        <f>'Other Income'!$B$33/12</f>
        <v>2.0608856179645918</v>
      </c>
      <c r="CG177" s="398">
        <f t="shared" si="105"/>
        <v>8.775268802461424</v>
      </c>
      <c r="CH177" s="395">
        <f t="shared" si="106"/>
        <v>7.0464202922345827</v>
      </c>
      <c r="CI177" s="396">
        <f t="shared" si="107"/>
        <v>0.3498012499999999</v>
      </c>
      <c r="CJ177" s="396">
        <f t="shared" si="108"/>
        <v>0.70464202922345831</v>
      </c>
      <c r="CK177" s="396">
        <f t="shared" si="109"/>
        <v>0.22083333333333335</v>
      </c>
      <c r="CL177" s="397">
        <f t="shared" si="110"/>
        <v>6.1209449296777914</v>
      </c>
      <c r="CM177" s="399">
        <f t="shared" si="111"/>
        <v>8.5316317976423832</v>
      </c>
    </row>
    <row r="178" spans="2:91" s="159" customFormat="1" x14ac:dyDescent="0.25">
      <c r="B178" s="257">
        <f t="shared" si="112"/>
        <v>158</v>
      </c>
      <c r="C178" s="255">
        <f t="shared" si="113"/>
        <v>50099</v>
      </c>
      <c r="D178" s="214">
        <f t="shared" si="114"/>
        <v>0.65874768850449361</v>
      </c>
      <c r="E178" s="214">
        <f t="shared" si="114"/>
        <v>0.28841354221311755</v>
      </c>
      <c r="F178" s="214">
        <f t="shared" si="114"/>
        <v>0.24488836937824993</v>
      </c>
      <c r="G178" s="214">
        <f t="shared" si="114"/>
        <v>1.4494590000000007E-2</v>
      </c>
      <c r="H178" s="394">
        <f t="shared" si="114"/>
        <v>3.3134595467578111E-2</v>
      </c>
      <c r="I178" s="394">
        <f t="shared" si="116"/>
        <v>5.6739380580781228E-2</v>
      </c>
      <c r="J178" s="394">
        <f t="shared" si="116"/>
        <v>7.661959129687497E-2</v>
      </c>
      <c r="K178" s="394">
        <f t="shared" si="116"/>
        <v>7.9313060921874984E-2</v>
      </c>
      <c r="L178" s="394">
        <f t="shared" si="116"/>
        <v>4.3450846482265604E-2</v>
      </c>
      <c r="M178" s="394">
        <f t="shared" si="116"/>
        <v>5.1163898457031232E-2</v>
      </c>
      <c r="N178" s="394">
        <f t="shared" si="116"/>
        <v>4.3369892825059868E-2</v>
      </c>
      <c r="O178" s="394">
        <f t="shared" si="99"/>
        <v>4.0249006328124989E-2</v>
      </c>
      <c r="P178" s="394">
        <f t="shared" si="99"/>
        <v>3.0036267333333325E-2</v>
      </c>
      <c r="Q178" s="394">
        <f t="shared" si="99"/>
        <v>0</v>
      </c>
      <c r="R178" s="394">
        <f t="shared" si="99"/>
        <v>8.1647960945541637E-2</v>
      </c>
      <c r="S178" s="394">
        <f t="shared" si="99"/>
        <v>0.11557258399374998</v>
      </c>
      <c r="T178" s="394">
        <f t="shared" si="99"/>
        <v>0</v>
      </c>
      <c r="U178" s="394">
        <f t="shared" si="117"/>
        <v>0</v>
      </c>
      <c r="V178" s="394">
        <f t="shared" si="117"/>
        <v>2.9190826862187491E-2</v>
      </c>
      <c r="W178" s="394">
        <f t="shared" si="117"/>
        <v>2.8373545391666657E-2</v>
      </c>
      <c r="X178" s="394">
        <f t="shared" si="117"/>
        <v>3.1251378494231763E-2</v>
      </c>
      <c r="Y178" s="394">
        <f t="shared" si="117"/>
        <v>2.1910384295833332E-2</v>
      </c>
      <c r="Z178" s="394">
        <f t="shared" si="117"/>
        <v>4.5568973213802079E-2</v>
      </c>
      <c r="AA178" s="394">
        <f t="shared" si="117"/>
        <v>3.935264062499999E-2</v>
      </c>
      <c r="AB178" s="394">
        <f t="shared" si="117"/>
        <v>3.7731311831249989E-2</v>
      </c>
      <c r="AC178" s="394">
        <f t="shared" si="120"/>
        <v>2.616071725921874E-2</v>
      </c>
      <c r="AD178" s="394">
        <f t="shared" si="120"/>
        <v>1.4547140858593748E-2</v>
      </c>
      <c r="AE178" s="394">
        <f t="shared" si="120"/>
        <v>0</v>
      </c>
      <c r="AF178" s="394">
        <f t="shared" si="120"/>
        <v>0.22686343218100977</v>
      </c>
      <c r="AG178" s="394">
        <f t="shared" si="120"/>
        <v>0.31419322126221244</v>
      </c>
      <c r="AH178" s="394">
        <f t="shared" si="120"/>
        <v>0</v>
      </c>
      <c r="AI178" s="394">
        <f t="shared" si="120"/>
        <v>7.3829999999999998E-3</v>
      </c>
      <c r="AJ178" s="394">
        <f t="shared" si="120"/>
        <v>2.35934E-2</v>
      </c>
      <c r="AK178" s="394">
        <f t="shared" si="120"/>
        <v>0</v>
      </c>
      <c r="AL178" s="394">
        <f t="shared" si="120"/>
        <v>3.2926419998671859E-2</v>
      </c>
      <c r="AM178" s="394">
        <f t="shared" si="118"/>
        <v>3.4846763273437484E-2</v>
      </c>
      <c r="AN178" s="394">
        <f t="shared" si="118"/>
        <v>6.2714991609374993E-2</v>
      </c>
      <c r="AO178" s="394">
        <f t="shared" si="118"/>
        <v>5.2394373034580194E-2</v>
      </c>
      <c r="AP178" s="394">
        <f t="shared" si="118"/>
        <v>0.21125183972453118</v>
      </c>
      <c r="AQ178" s="394">
        <f t="shared" si="118"/>
        <v>0</v>
      </c>
      <c r="AR178" s="394">
        <f t="shared" si="118"/>
        <v>5.3945203175906231E-2</v>
      </c>
      <c r="AS178" s="394">
        <f t="shared" si="118"/>
        <v>2.6838500906249993E-2</v>
      </c>
      <c r="AT178" s="394">
        <f t="shared" si="121"/>
        <v>2.7804917953450515E-2</v>
      </c>
      <c r="AU178" s="394">
        <f t="shared" si="121"/>
        <v>5.6030041945989567E-2</v>
      </c>
      <c r="AV178" s="394">
        <f t="shared" si="121"/>
        <v>6.8466598662499989E-2</v>
      </c>
      <c r="AW178" s="394">
        <f t="shared" si="121"/>
        <v>6.7067967919552066E-2</v>
      </c>
      <c r="AX178" s="394">
        <f t="shared" si="121"/>
        <v>0.21353846550997754</v>
      </c>
      <c r="AY178" s="394">
        <f t="shared" si="121"/>
        <v>9.1412161457499974E-2</v>
      </c>
      <c r="AZ178" s="394">
        <f t="shared" si="121"/>
        <v>0.10223728584062494</v>
      </c>
      <c r="BA178" s="394">
        <f t="shared" si="121"/>
        <v>0.19174643521779158</v>
      </c>
      <c r="BB178" s="394">
        <f t="shared" si="121"/>
        <v>0.46300462051145841</v>
      </c>
      <c r="BC178" s="394">
        <f t="shared" si="121"/>
        <v>0.18343232745910706</v>
      </c>
      <c r="BD178" s="394">
        <f t="shared" si="121"/>
        <v>0.76098728223420997</v>
      </c>
      <c r="BE178" s="394">
        <f t="shared" si="121"/>
        <v>3.0567098017734367E-2</v>
      </c>
      <c r="BF178" s="394">
        <f t="shared" si="121"/>
        <v>0</v>
      </c>
      <c r="BG178" s="394">
        <f t="shared" si="100"/>
        <v>8.4515681820913402E-2</v>
      </c>
      <c r="BH178" s="394">
        <f t="shared" si="100"/>
        <v>0.12552556713906504</v>
      </c>
      <c r="BI178" s="394">
        <f t="shared" si="100"/>
        <v>0</v>
      </c>
      <c r="BJ178" s="394">
        <f t="shared" si="95"/>
        <v>0</v>
      </c>
      <c r="BK178" s="394">
        <f t="shared" si="95"/>
        <v>6.1912926493229145E-2</v>
      </c>
      <c r="BL178" s="394">
        <f t="shared" si="98"/>
        <v>5.6325287190275977E-2</v>
      </c>
      <c r="BM178" s="394">
        <f t="shared" si="98"/>
        <v>0.19510164718749992</v>
      </c>
      <c r="BN178" s="394">
        <f t="shared" si="98"/>
        <v>0.41635093781249993</v>
      </c>
      <c r="BO178" s="394">
        <f t="shared" si="98"/>
        <v>0.14005080096562494</v>
      </c>
      <c r="BP178" s="394">
        <f t="shared" si="98"/>
        <v>0.16602957420592443</v>
      </c>
      <c r="BQ178" s="394">
        <f t="shared" si="119"/>
        <v>0.21426820505338534</v>
      </c>
      <c r="BR178" s="394">
        <f t="shared" si="119"/>
        <v>0.15820972586902649</v>
      </c>
      <c r="BS178" s="394">
        <f t="shared" si="119"/>
        <v>1.2937499999999999E-2</v>
      </c>
      <c r="BT178" s="394">
        <f t="shared" si="119"/>
        <v>7.0977999999999996E-3</v>
      </c>
      <c r="BU178" s="394">
        <f t="shared" si="119"/>
        <v>3.7260000000000001E-3</v>
      </c>
      <c r="BV178" s="394">
        <f t="shared" si="119"/>
        <v>0.11546257969645436</v>
      </c>
      <c r="BW178" s="394">
        <f t="shared" si="119"/>
        <v>5.0904063216335407E-2</v>
      </c>
      <c r="BX178" s="394">
        <f t="shared" si="94"/>
        <v>1.7861232808330268E-2</v>
      </c>
      <c r="BY178" s="394">
        <f t="shared" si="94"/>
        <v>6.6853413834725844E-2</v>
      </c>
      <c r="BZ178" s="394">
        <f t="shared" si="94"/>
        <v>1.9626493576421676E-2</v>
      </c>
      <c r="CA178" s="395">
        <f t="shared" si="101"/>
        <v>7.347933978325444</v>
      </c>
      <c r="CB178" s="396">
        <f t="shared" si="115"/>
        <v>0.3498012499999999</v>
      </c>
      <c r="CC178" s="396">
        <f t="shared" si="102"/>
        <v>0.73479339783254449</v>
      </c>
      <c r="CD178" s="396">
        <f t="shared" si="103"/>
        <v>0.22083333333333335</v>
      </c>
      <c r="CE178" s="397">
        <f t="shared" si="104"/>
        <v>6.3923072471595663</v>
      </c>
      <c r="CF178" s="396">
        <f>'Other Income'!$B$33/12</f>
        <v>2.0608856179645918</v>
      </c>
      <c r="CG178" s="398">
        <f t="shared" si="105"/>
        <v>8.8029941151241591</v>
      </c>
      <c r="CH178" s="395">
        <f t="shared" si="106"/>
        <v>7.0772261951931767</v>
      </c>
      <c r="CI178" s="396">
        <f t="shared" si="107"/>
        <v>0.3498012499999999</v>
      </c>
      <c r="CJ178" s="396">
        <f t="shared" si="108"/>
        <v>0.7077226195193177</v>
      </c>
      <c r="CK178" s="396">
        <f t="shared" si="109"/>
        <v>0.22083333333333335</v>
      </c>
      <c r="CL178" s="397">
        <f t="shared" si="110"/>
        <v>6.1486702423405255</v>
      </c>
      <c r="CM178" s="399">
        <f t="shared" si="111"/>
        <v>8.5593571103051183</v>
      </c>
    </row>
    <row r="179" spans="2:91" s="159" customFormat="1" x14ac:dyDescent="0.25">
      <c r="B179" s="257">
        <f t="shared" si="112"/>
        <v>159</v>
      </c>
      <c r="C179" s="255">
        <f t="shared" si="113"/>
        <v>50130</v>
      </c>
      <c r="D179" s="214">
        <f t="shared" si="114"/>
        <v>0.65874768850449361</v>
      </c>
      <c r="E179" s="214">
        <f t="shared" si="114"/>
        <v>0.28841354221311755</v>
      </c>
      <c r="F179" s="214">
        <f t="shared" si="114"/>
        <v>0.28162162478498737</v>
      </c>
      <c r="G179" s="214">
        <f t="shared" si="114"/>
        <v>1.4494590000000007E-2</v>
      </c>
      <c r="H179" s="394">
        <f t="shared" si="114"/>
        <v>3.3134595467578111E-2</v>
      </c>
      <c r="I179" s="394">
        <f t="shared" si="116"/>
        <v>5.6739380580781228E-2</v>
      </c>
      <c r="J179" s="394">
        <f t="shared" si="116"/>
        <v>7.661959129687497E-2</v>
      </c>
      <c r="K179" s="394">
        <f t="shared" si="116"/>
        <v>7.9313060921874984E-2</v>
      </c>
      <c r="L179" s="394">
        <f t="shared" si="116"/>
        <v>4.3450846482265604E-2</v>
      </c>
      <c r="M179" s="394">
        <f t="shared" si="116"/>
        <v>5.1163898457031232E-2</v>
      </c>
      <c r="N179" s="394">
        <f t="shared" si="116"/>
        <v>4.3369892825059868E-2</v>
      </c>
      <c r="O179" s="394">
        <f t="shared" si="99"/>
        <v>4.0249006328124989E-2</v>
      </c>
      <c r="P179" s="394">
        <f t="shared" si="99"/>
        <v>3.0036267333333325E-2</v>
      </c>
      <c r="Q179" s="394">
        <f t="shared" si="99"/>
        <v>0</v>
      </c>
      <c r="R179" s="394">
        <f t="shared" si="99"/>
        <v>8.1647960945541637E-2</v>
      </c>
      <c r="S179" s="394">
        <f t="shared" si="99"/>
        <v>0.11557258399374998</v>
      </c>
      <c r="T179" s="394">
        <f t="shared" si="99"/>
        <v>0</v>
      </c>
      <c r="U179" s="394">
        <f t="shared" si="117"/>
        <v>0</v>
      </c>
      <c r="V179" s="394">
        <f t="shared" si="117"/>
        <v>2.9190826862187491E-2</v>
      </c>
      <c r="W179" s="394">
        <f t="shared" si="117"/>
        <v>2.8373545391666657E-2</v>
      </c>
      <c r="X179" s="394">
        <f t="shared" si="117"/>
        <v>3.1251378494231763E-2</v>
      </c>
      <c r="Y179" s="394">
        <f t="shared" si="117"/>
        <v>2.1910384295833332E-2</v>
      </c>
      <c r="Z179" s="394">
        <f t="shared" si="117"/>
        <v>4.5568973213802079E-2</v>
      </c>
      <c r="AA179" s="394">
        <f t="shared" si="117"/>
        <v>3.935264062499999E-2</v>
      </c>
      <c r="AB179" s="394">
        <f t="shared" si="117"/>
        <v>3.7731311831249989E-2</v>
      </c>
      <c r="AC179" s="394">
        <f t="shared" si="120"/>
        <v>2.616071725921874E-2</v>
      </c>
      <c r="AD179" s="394">
        <f t="shared" si="120"/>
        <v>1.4547140858593748E-2</v>
      </c>
      <c r="AE179" s="394">
        <f t="shared" si="120"/>
        <v>0</v>
      </c>
      <c r="AF179" s="394">
        <f t="shared" si="120"/>
        <v>0.22686343218100977</v>
      </c>
      <c r="AG179" s="394">
        <f t="shared" si="120"/>
        <v>0.31419322126221244</v>
      </c>
      <c r="AH179" s="394">
        <f t="shared" si="120"/>
        <v>0</v>
      </c>
      <c r="AI179" s="394">
        <f t="shared" si="120"/>
        <v>7.3829999999999998E-3</v>
      </c>
      <c r="AJ179" s="394">
        <f t="shared" si="120"/>
        <v>2.35934E-2</v>
      </c>
      <c r="AK179" s="394">
        <f t="shared" si="120"/>
        <v>0</v>
      </c>
      <c r="AL179" s="394">
        <f t="shared" si="120"/>
        <v>3.2926419998671859E-2</v>
      </c>
      <c r="AM179" s="394">
        <f t="shared" si="118"/>
        <v>3.4846763273437484E-2</v>
      </c>
      <c r="AN179" s="394">
        <f t="shared" si="118"/>
        <v>6.2714991609374993E-2</v>
      </c>
      <c r="AO179" s="394">
        <f t="shared" si="118"/>
        <v>5.2394373034580194E-2</v>
      </c>
      <c r="AP179" s="394">
        <f t="shared" si="118"/>
        <v>0.21125183972453118</v>
      </c>
      <c r="AQ179" s="394">
        <f t="shared" si="118"/>
        <v>0</v>
      </c>
      <c r="AR179" s="394">
        <f t="shared" si="118"/>
        <v>5.3945203175906231E-2</v>
      </c>
      <c r="AS179" s="394">
        <f t="shared" si="118"/>
        <v>2.6838500906249993E-2</v>
      </c>
      <c r="AT179" s="394">
        <f t="shared" si="121"/>
        <v>2.7804917953450515E-2</v>
      </c>
      <c r="AU179" s="394">
        <f t="shared" si="121"/>
        <v>5.6030041945989567E-2</v>
      </c>
      <c r="AV179" s="394">
        <f t="shared" si="121"/>
        <v>6.8466598662499989E-2</v>
      </c>
      <c r="AW179" s="394">
        <f t="shared" si="121"/>
        <v>6.7067967919552066E-2</v>
      </c>
      <c r="AX179" s="394">
        <f t="shared" si="121"/>
        <v>0.21353846550997754</v>
      </c>
      <c r="AY179" s="394">
        <f t="shared" si="121"/>
        <v>9.1412161457499974E-2</v>
      </c>
      <c r="AZ179" s="394">
        <f t="shared" si="121"/>
        <v>0.10223728584062494</v>
      </c>
      <c r="BA179" s="394">
        <f t="shared" si="121"/>
        <v>0.19174643521779158</v>
      </c>
      <c r="BB179" s="394">
        <f t="shared" si="121"/>
        <v>0.46300462051145841</v>
      </c>
      <c r="BC179" s="394">
        <f t="shared" si="121"/>
        <v>0.18343232745910706</v>
      </c>
      <c r="BD179" s="394">
        <f t="shared" si="121"/>
        <v>0.76098728223420997</v>
      </c>
      <c r="BE179" s="394">
        <f t="shared" si="121"/>
        <v>3.0567098017734367E-2</v>
      </c>
      <c r="BF179" s="394">
        <f t="shared" si="121"/>
        <v>0</v>
      </c>
      <c r="BG179" s="394">
        <f t="shared" si="100"/>
        <v>8.4515681820913402E-2</v>
      </c>
      <c r="BH179" s="394">
        <f t="shared" si="100"/>
        <v>0.12552556713906504</v>
      </c>
      <c r="BI179" s="394">
        <f t="shared" si="100"/>
        <v>0</v>
      </c>
      <c r="BJ179" s="394">
        <f t="shared" si="95"/>
        <v>0</v>
      </c>
      <c r="BK179" s="394">
        <f t="shared" si="95"/>
        <v>6.1912926493229145E-2</v>
      </c>
      <c r="BL179" s="394">
        <f t="shared" si="98"/>
        <v>5.6325287190275977E-2</v>
      </c>
      <c r="BM179" s="394">
        <f t="shared" si="98"/>
        <v>0.19510164718749992</v>
      </c>
      <c r="BN179" s="394">
        <f t="shared" si="98"/>
        <v>0.41635093781249993</v>
      </c>
      <c r="BO179" s="394">
        <f t="shared" si="98"/>
        <v>0.14005080096562494</v>
      </c>
      <c r="BP179" s="394">
        <f t="shared" si="98"/>
        <v>0.16602957420592443</v>
      </c>
      <c r="BQ179" s="394">
        <f t="shared" si="119"/>
        <v>0.21426820505338534</v>
      </c>
      <c r="BR179" s="394">
        <f t="shared" si="119"/>
        <v>0.15820972586902649</v>
      </c>
      <c r="BS179" s="394">
        <f t="shared" si="119"/>
        <v>1.2937499999999999E-2</v>
      </c>
      <c r="BT179" s="394">
        <f t="shared" si="119"/>
        <v>7.0977999999999996E-3</v>
      </c>
      <c r="BU179" s="394">
        <f t="shared" si="119"/>
        <v>3.7260000000000001E-3</v>
      </c>
      <c r="BV179" s="394">
        <f t="shared" si="119"/>
        <v>0.11546257969645436</v>
      </c>
      <c r="BW179" s="394">
        <f t="shared" si="119"/>
        <v>5.0904063216335407E-2</v>
      </c>
      <c r="BX179" s="394">
        <f t="shared" si="94"/>
        <v>1.7861232808330268E-2</v>
      </c>
      <c r="BY179" s="394">
        <f t="shared" si="94"/>
        <v>6.6853413834725844E-2</v>
      </c>
      <c r="BZ179" s="394">
        <f t="shared" si="94"/>
        <v>1.9626493576421676E-2</v>
      </c>
      <c r="CA179" s="395">
        <f t="shared" si="101"/>
        <v>7.3846672337321815</v>
      </c>
      <c r="CB179" s="396">
        <f t="shared" si="115"/>
        <v>0.3498012499999999</v>
      </c>
      <c r="CC179" s="396">
        <f t="shared" si="102"/>
        <v>0.73846672337321817</v>
      </c>
      <c r="CD179" s="396">
        <f t="shared" si="103"/>
        <v>0.22083333333333335</v>
      </c>
      <c r="CE179" s="397">
        <f t="shared" si="104"/>
        <v>6.4253671770256302</v>
      </c>
      <c r="CF179" s="396">
        <f>'Other Income'!$B$33/12</f>
        <v>2.0608856179645918</v>
      </c>
      <c r="CG179" s="398">
        <f t="shared" si="105"/>
        <v>8.8360540449902221</v>
      </c>
      <c r="CH179" s="395">
        <f t="shared" si="106"/>
        <v>7.1139594505999142</v>
      </c>
      <c r="CI179" s="396">
        <f t="shared" si="107"/>
        <v>0.3498012499999999</v>
      </c>
      <c r="CJ179" s="396">
        <f t="shared" si="108"/>
        <v>0.71139594505999149</v>
      </c>
      <c r="CK179" s="396">
        <f t="shared" si="109"/>
        <v>0.22083333333333335</v>
      </c>
      <c r="CL179" s="397">
        <f t="shared" si="110"/>
        <v>6.1817301722065894</v>
      </c>
      <c r="CM179" s="399">
        <f t="shared" si="111"/>
        <v>8.5924170401711812</v>
      </c>
    </row>
    <row r="180" spans="2:91" s="159" customFormat="1" x14ac:dyDescent="0.25">
      <c r="B180" s="257">
        <f t="shared" si="112"/>
        <v>160</v>
      </c>
      <c r="C180" s="255">
        <f t="shared" si="113"/>
        <v>50160</v>
      </c>
      <c r="D180" s="214">
        <f t="shared" si="114"/>
        <v>0.65874768850449361</v>
      </c>
      <c r="E180" s="214">
        <f t="shared" si="114"/>
        <v>0.28841354221311755</v>
      </c>
      <c r="F180" s="214">
        <f t="shared" si="114"/>
        <v>0.28162162478498737</v>
      </c>
      <c r="G180" s="214">
        <f t="shared" si="114"/>
        <v>1.4494590000000007E-2</v>
      </c>
      <c r="H180" s="394">
        <f t="shared" si="114"/>
        <v>3.3134595467578111E-2</v>
      </c>
      <c r="I180" s="394">
        <f t="shared" si="116"/>
        <v>5.6739380580781228E-2</v>
      </c>
      <c r="J180" s="394">
        <f t="shared" si="116"/>
        <v>7.661959129687497E-2</v>
      </c>
      <c r="K180" s="394">
        <f t="shared" si="116"/>
        <v>7.9313060921874984E-2</v>
      </c>
      <c r="L180" s="394">
        <f t="shared" si="116"/>
        <v>4.3450846482265604E-2</v>
      </c>
      <c r="M180" s="394">
        <f t="shared" si="116"/>
        <v>5.1163898457031232E-2</v>
      </c>
      <c r="N180" s="394">
        <f t="shared" si="116"/>
        <v>4.3369892825059868E-2</v>
      </c>
      <c r="O180" s="394">
        <f t="shared" si="99"/>
        <v>4.0249006328124989E-2</v>
      </c>
      <c r="P180" s="394">
        <f t="shared" si="99"/>
        <v>3.0036267333333325E-2</v>
      </c>
      <c r="Q180" s="394">
        <f t="shared" si="99"/>
        <v>0</v>
      </c>
      <c r="R180" s="394">
        <f t="shared" si="99"/>
        <v>8.1647960945541637E-2</v>
      </c>
      <c r="S180" s="394">
        <f t="shared" si="99"/>
        <v>0.11557258399374998</v>
      </c>
      <c r="T180" s="394">
        <f t="shared" si="99"/>
        <v>0</v>
      </c>
      <c r="U180" s="394">
        <f t="shared" si="117"/>
        <v>0</v>
      </c>
      <c r="V180" s="394">
        <f t="shared" si="117"/>
        <v>2.9190826862187491E-2</v>
      </c>
      <c r="W180" s="394">
        <f t="shared" si="117"/>
        <v>2.8373545391666657E-2</v>
      </c>
      <c r="X180" s="394">
        <f t="shared" si="117"/>
        <v>3.1251378494231763E-2</v>
      </c>
      <c r="Y180" s="394">
        <f t="shared" si="117"/>
        <v>2.1910384295833332E-2</v>
      </c>
      <c r="Z180" s="394">
        <f t="shared" si="117"/>
        <v>4.5568973213802079E-2</v>
      </c>
      <c r="AA180" s="394">
        <f t="shared" si="117"/>
        <v>3.935264062499999E-2</v>
      </c>
      <c r="AB180" s="394">
        <f t="shared" si="117"/>
        <v>3.7731311831249989E-2</v>
      </c>
      <c r="AC180" s="394">
        <f t="shared" si="120"/>
        <v>2.616071725921874E-2</v>
      </c>
      <c r="AD180" s="394">
        <f t="shared" si="120"/>
        <v>1.4547140858593748E-2</v>
      </c>
      <c r="AE180" s="394">
        <f t="shared" si="120"/>
        <v>0</v>
      </c>
      <c r="AF180" s="394">
        <f t="shared" si="120"/>
        <v>0.22686343218100977</v>
      </c>
      <c r="AG180" s="394">
        <f t="shared" si="120"/>
        <v>0.31419322126221244</v>
      </c>
      <c r="AH180" s="394">
        <f t="shared" si="120"/>
        <v>0</v>
      </c>
      <c r="AI180" s="394">
        <f t="shared" si="120"/>
        <v>7.3829999999999998E-3</v>
      </c>
      <c r="AJ180" s="394">
        <f t="shared" si="120"/>
        <v>2.35934E-2</v>
      </c>
      <c r="AK180" s="394">
        <f t="shared" si="120"/>
        <v>0</v>
      </c>
      <c r="AL180" s="394">
        <f t="shared" si="120"/>
        <v>3.2926419998671859E-2</v>
      </c>
      <c r="AM180" s="394">
        <f t="shared" si="118"/>
        <v>3.4846763273437484E-2</v>
      </c>
      <c r="AN180" s="394">
        <f t="shared" si="118"/>
        <v>6.2714991609374993E-2</v>
      </c>
      <c r="AO180" s="394">
        <f t="shared" si="118"/>
        <v>5.2394373034580194E-2</v>
      </c>
      <c r="AP180" s="394">
        <f t="shared" si="118"/>
        <v>0.21125183972453118</v>
      </c>
      <c r="AQ180" s="394">
        <f t="shared" si="118"/>
        <v>0</v>
      </c>
      <c r="AR180" s="394">
        <f t="shared" si="118"/>
        <v>5.3945203175906231E-2</v>
      </c>
      <c r="AS180" s="394">
        <f t="shared" si="118"/>
        <v>3.0864276042187489E-2</v>
      </c>
      <c r="AT180" s="394">
        <f t="shared" si="121"/>
        <v>2.7804917953450515E-2</v>
      </c>
      <c r="AU180" s="394">
        <f t="shared" si="121"/>
        <v>5.6030041945989567E-2</v>
      </c>
      <c r="AV180" s="394">
        <f t="shared" si="121"/>
        <v>6.8466598662499989E-2</v>
      </c>
      <c r="AW180" s="394">
        <f t="shared" si="121"/>
        <v>6.7067967919552066E-2</v>
      </c>
      <c r="AX180" s="394">
        <f t="shared" si="121"/>
        <v>0.21353846550997754</v>
      </c>
      <c r="AY180" s="394">
        <f t="shared" si="121"/>
        <v>9.1412161457499974E-2</v>
      </c>
      <c r="AZ180" s="394">
        <f t="shared" si="121"/>
        <v>0.10223728584062494</v>
      </c>
      <c r="BA180" s="394">
        <f t="shared" si="121"/>
        <v>0.19174643521779158</v>
      </c>
      <c r="BB180" s="394">
        <f t="shared" si="121"/>
        <v>0.46300462051145841</v>
      </c>
      <c r="BC180" s="394">
        <f t="shared" si="121"/>
        <v>0.18343232745910706</v>
      </c>
      <c r="BD180" s="394">
        <f t="shared" si="121"/>
        <v>0.85230575610231529</v>
      </c>
      <c r="BE180" s="394">
        <f t="shared" si="121"/>
        <v>3.0567098017734367E-2</v>
      </c>
      <c r="BF180" s="394">
        <f t="shared" si="121"/>
        <v>0</v>
      </c>
      <c r="BG180" s="394">
        <f t="shared" si="100"/>
        <v>8.4515681820913402E-2</v>
      </c>
      <c r="BH180" s="394">
        <f t="shared" si="100"/>
        <v>0.12552556713906504</v>
      </c>
      <c r="BI180" s="394">
        <f t="shared" si="100"/>
        <v>0</v>
      </c>
      <c r="BJ180" s="394">
        <f t="shared" si="95"/>
        <v>0</v>
      </c>
      <c r="BK180" s="394">
        <f t="shared" si="95"/>
        <v>6.1912926493229145E-2</v>
      </c>
      <c r="BL180" s="394">
        <f t="shared" si="98"/>
        <v>5.6325287190275977E-2</v>
      </c>
      <c r="BM180" s="394">
        <f t="shared" si="98"/>
        <v>0.22436689426562489</v>
      </c>
      <c r="BN180" s="394">
        <f t="shared" si="98"/>
        <v>0.41635093781249993</v>
      </c>
      <c r="BO180" s="394">
        <f t="shared" si="98"/>
        <v>0.14005080096562494</v>
      </c>
      <c r="BP180" s="394">
        <f t="shared" si="98"/>
        <v>0.16602957420592443</v>
      </c>
      <c r="BQ180" s="394">
        <f t="shared" si="119"/>
        <v>0.21426820505338534</v>
      </c>
      <c r="BR180" s="394">
        <f t="shared" si="119"/>
        <v>0.15820972586902649</v>
      </c>
      <c r="BS180" s="394">
        <f t="shared" si="119"/>
        <v>1.2937499999999999E-2</v>
      </c>
      <c r="BT180" s="394">
        <f t="shared" si="119"/>
        <v>7.0977999999999996E-3</v>
      </c>
      <c r="BU180" s="394">
        <f t="shared" si="119"/>
        <v>3.7260000000000001E-3</v>
      </c>
      <c r="BV180" s="394">
        <f t="shared" si="119"/>
        <v>0.11546257969645436</v>
      </c>
      <c r="BW180" s="394">
        <f t="shared" ref="BW180:BZ197" si="122">IF(AND(MONTH($C180)-MONTH(BW$5)=0,MOD((YEAR(BW$5)-YEAR($C180)),3)=0),BW179*(1+BW$15),BW179)</f>
        <v>5.0904063216335407E-2</v>
      </c>
      <c r="BX180" s="394">
        <f t="shared" si="122"/>
        <v>1.7861232808330268E-2</v>
      </c>
      <c r="BY180" s="394">
        <f t="shared" si="122"/>
        <v>6.6853413834725844E-2</v>
      </c>
      <c r="BZ180" s="394">
        <f t="shared" si="122"/>
        <v>1.9626493576421676E-2</v>
      </c>
      <c r="CA180" s="395">
        <f t="shared" si="101"/>
        <v>7.5092767298143475</v>
      </c>
      <c r="CB180" s="396">
        <f t="shared" si="115"/>
        <v>0.3498012499999999</v>
      </c>
      <c r="CC180" s="396">
        <f t="shared" si="102"/>
        <v>0.75092767298143481</v>
      </c>
      <c r="CD180" s="396">
        <f t="shared" si="103"/>
        <v>0.22083333333333335</v>
      </c>
      <c r="CE180" s="397">
        <f t="shared" si="104"/>
        <v>6.5375157234995793</v>
      </c>
      <c r="CF180" s="396">
        <f>'Other Income'!$B$33/12</f>
        <v>2.0608856179645918</v>
      </c>
      <c r="CG180" s="398">
        <f t="shared" si="105"/>
        <v>8.9482025914641721</v>
      </c>
      <c r="CH180" s="395">
        <f t="shared" si="106"/>
        <v>7.2385689466820802</v>
      </c>
      <c r="CI180" s="396">
        <f t="shared" si="107"/>
        <v>0.3498012499999999</v>
      </c>
      <c r="CJ180" s="396">
        <f t="shared" si="108"/>
        <v>0.72385689466820802</v>
      </c>
      <c r="CK180" s="396">
        <f t="shared" si="109"/>
        <v>0.22083333333333335</v>
      </c>
      <c r="CL180" s="397">
        <f t="shared" si="110"/>
        <v>6.2938787186805385</v>
      </c>
      <c r="CM180" s="399">
        <f t="shared" si="111"/>
        <v>8.7045655866451312</v>
      </c>
    </row>
    <row r="181" spans="2:91" s="159" customFormat="1" x14ac:dyDescent="0.25">
      <c r="B181" s="257">
        <f t="shared" si="112"/>
        <v>161</v>
      </c>
      <c r="C181" s="255">
        <f t="shared" si="113"/>
        <v>50191</v>
      </c>
      <c r="D181" s="214">
        <f t="shared" si="114"/>
        <v>0.65874768850449361</v>
      </c>
      <c r="E181" s="214">
        <f t="shared" si="114"/>
        <v>0.28841354221311755</v>
      </c>
      <c r="F181" s="214">
        <f t="shared" si="114"/>
        <v>0.28162162478498737</v>
      </c>
      <c r="G181" s="214">
        <f t="shared" si="114"/>
        <v>1.4494590000000007E-2</v>
      </c>
      <c r="H181" s="394">
        <f t="shared" si="114"/>
        <v>3.8104784787714827E-2</v>
      </c>
      <c r="I181" s="394">
        <f t="shared" si="116"/>
        <v>5.6739380580781228E-2</v>
      </c>
      <c r="J181" s="394">
        <f t="shared" si="116"/>
        <v>7.661959129687497E-2</v>
      </c>
      <c r="K181" s="394">
        <f t="shared" si="116"/>
        <v>7.9313060921874984E-2</v>
      </c>
      <c r="L181" s="394">
        <f t="shared" si="116"/>
        <v>4.3450846482265604E-2</v>
      </c>
      <c r="M181" s="394">
        <f t="shared" si="116"/>
        <v>5.1163898457031232E-2</v>
      </c>
      <c r="N181" s="394">
        <f t="shared" si="116"/>
        <v>4.3369892825059868E-2</v>
      </c>
      <c r="O181" s="394">
        <f t="shared" si="99"/>
        <v>4.0249006328124989E-2</v>
      </c>
      <c r="P181" s="394">
        <f t="shared" si="99"/>
        <v>3.0036267333333325E-2</v>
      </c>
      <c r="Q181" s="394">
        <f t="shared" si="99"/>
        <v>0</v>
      </c>
      <c r="R181" s="394">
        <f t="shared" si="99"/>
        <v>8.1647960945541637E-2</v>
      </c>
      <c r="S181" s="394">
        <f t="shared" si="99"/>
        <v>0.11557258399374998</v>
      </c>
      <c r="T181" s="394">
        <f t="shared" si="99"/>
        <v>0</v>
      </c>
      <c r="U181" s="394">
        <f t="shared" si="117"/>
        <v>0</v>
      </c>
      <c r="V181" s="394">
        <f t="shared" si="117"/>
        <v>2.9190826862187491E-2</v>
      </c>
      <c r="W181" s="394">
        <f t="shared" si="117"/>
        <v>2.8373545391666657E-2</v>
      </c>
      <c r="X181" s="394">
        <f t="shared" si="117"/>
        <v>3.1251378494231763E-2</v>
      </c>
      <c r="Y181" s="394">
        <f t="shared" si="117"/>
        <v>2.1910384295833332E-2</v>
      </c>
      <c r="Z181" s="394">
        <f t="shared" si="117"/>
        <v>4.5568973213802079E-2</v>
      </c>
      <c r="AA181" s="394">
        <f t="shared" si="117"/>
        <v>3.935264062499999E-2</v>
      </c>
      <c r="AB181" s="394">
        <f t="shared" si="117"/>
        <v>3.7731311831249989E-2</v>
      </c>
      <c r="AC181" s="394">
        <f t="shared" si="120"/>
        <v>2.616071725921874E-2</v>
      </c>
      <c r="AD181" s="394">
        <f t="shared" si="120"/>
        <v>1.4547140858593748E-2</v>
      </c>
      <c r="AE181" s="394">
        <f t="shared" si="120"/>
        <v>0</v>
      </c>
      <c r="AF181" s="394">
        <f t="shared" si="120"/>
        <v>0.22686343218100977</v>
      </c>
      <c r="AG181" s="394">
        <f t="shared" si="120"/>
        <v>0.36132220445154428</v>
      </c>
      <c r="AH181" s="394">
        <f t="shared" si="120"/>
        <v>0</v>
      </c>
      <c r="AI181" s="394">
        <f t="shared" si="120"/>
        <v>7.3829999999999998E-3</v>
      </c>
      <c r="AJ181" s="394">
        <f t="shared" si="120"/>
        <v>2.35934E-2</v>
      </c>
      <c r="AK181" s="394">
        <f t="shared" si="120"/>
        <v>0</v>
      </c>
      <c r="AL181" s="394">
        <f t="shared" si="120"/>
        <v>3.2926419998671859E-2</v>
      </c>
      <c r="AM181" s="394">
        <f t="shared" si="118"/>
        <v>3.4846763273437484E-2</v>
      </c>
      <c r="AN181" s="394">
        <f t="shared" si="118"/>
        <v>6.2714991609374993E-2</v>
      </c>
      <c r="AO181" s="394">
        <f t="shared" si="118"/>
        <v>5.2394373034580194E-2</v>
      </c>
      <c r="AP181" s="394">
        <f t="shared" si="118"/>
        <v>0.21125183972453118</v>
      </c>
      <c r="AQ181" s="394">
        <f t="shared" si="118"/>
        <v>0</v>
      </c>
      <c r="AR181" s="394">
        <f t="shared" si="118"/>
        <v>6.2036983652292162E-2</v>
      </c>
      <c r="AS181" s="394">
        <f t="shared" si="118"/>
        <v>3.0864276042187489E-2</v>
      </c>
      <c r="AT181" s="394">
        <f t="shared" si="121"/>
        <v>2.7804917953450515E-2</v>
      </c>
      <c r="AU181" s="394">
        <f t="shared" si="121"/>
        <v>5.6030041945989567E-2</v>
      </c>
      <c r="AV181" s="394">
        <f t="shared" si="121"/>
        <v>6.8466598662499989E-2</v>
      </c>
      <c r="AW181" s="394">
        <f t="shared" si="121"/>
        <v>6.7067967919552066E-2</v>
      </c>
      <c r="AX181" s="394">
        <f t="shared" si="121"/>
        <v>0.21353846550997754</v>
      </c>
      <c r="AY181" s="394">
        <f t="shared" si="121"/>
        <v>9.1412161457499974E-2</v>
      </c>
      <c r="AZ181" s="394">
        <f t="shared" si="121"/>
        <v>0.10223728584062494</v>
      </c>
      <c r="BA181" s="394">
        <f t="shared" si="121"/>
        <v>0.19174643521779158</v>
      </c>
      <c r="BB181" s="394">
        <f t="shared" si="121"/>
        <v>0.46300462051145841</v>
      </c>
      <c r="BC181" s="394">
        <f t="shared" si="121"/>
        <v>0.2109471765779731</v>
      </c>
      <c r="BD181" s="394">
        <f t="shared" si="121"/>
        <v>0.85230575610231529</v>
      </c>
      <c r="BE181" s="394">
        <f t="shared" si="121"/>
        <v>3.0567098017734367E-2</v>
      </c>
      <c r="BF181" s="394">
        <f t="shared" si="121"/>
        <v>0</v>
      </c>
      <c r="BG181" s="394">
        <f t="shared" si="100"/>
        <v>8.4515681820913402E-2</v>
      </c>
      <c r="BH181" s="394">
        <f t="shared" si="100"/>
        <v>0.12552556713906504</v>
      </c>
      <c r="BI181" s="394">
        <f t="shared" si="100"/>
        <v>0</v>
      </c>
      <c r="BJ181" s="394">
        <f t="shared" si="95"/>
        <v>0</v>
      </c>
      <c r="BK181" s="394">
        <f t="shared" si="95"/>
        <v>6.1912926493229145E-2</v>
      </c>
      <c r="BL181" s="394">
        <f t="shared" si="98"/>
        <v>5.6325287190275977E-2</v>
      </c>
      <c r="BM181" s="394">
        <f t="shared" si="98"/>
        <v>0.22436689426562489</v>
      </c>
      <c r="BN181" s="394">
        <f t="shared" si="98"/>
        <v>0.41635093781249993</v>
      </c>
      <c r="BO181" s="394">
        <f t="shared" si="98"/>
        <v>0.14005080096562494</v>
      </c>
      <c r="BP181" s="394">
        <f t="shared" si="98"/>
        <v>0.16602957420592443</v>
      </c>
      <c r="BQ181" s="394">
        <f t="shared" si="119"/>
        <v>0.21426820505338534</v>
      </c>
      <c r="BR181" s="394">
        <f t="shared" si="119"/>
        <v>0.15820972586902649</v>
      </c>
      <c r="BS181" s="394">
        <f t="shared" si="119"/>
        <v>1.2937499999999999E-2</v>
      </c>
      <c r="BT181" s="394">
        <f t="shared" si="119"/>
        <v>7.0977999999999996E-3</v>
      </c>
      <c r="BU181" s="394">
        <f t="shared" si="119"/>
        <v>3.7260000000000001E-3</v>
      </c>
      <c r="BV181" s="394">
        <f t="shared" si="119"/>
        <v>0.11546257969645436</v>
      </c>
      <c r="BW181" s="394">
        <f t="shared" si="122"/>
        <v>5.0904063216335407E-2</v>
      </c>
      <c r="BX181" s="394">
        <f t="shared" si="122"/>
        <v>1.7861232808330268E-2</v>
      </c>
      <c r="BY181" s="394">
        <f t="shared" si="122"/>
        <v>6.6853413834725844E-2</v>
      </c>
      <c r="BZ181" s="394">
        <f t="shared" si="122"/>
        <v>1.9626493576421676E-2</v>
      </c>
      <c r="CA181" s="395">
        <f t="shared" si="101"/>
        <v>7.5969825319190676</v>
      </c>
      <c r="CB181" s="396">
        <f t="shared" si="115"/>
        <v>0.3498012499999999</v>
      </c>
      <c r="CC181" s="396">
        <f t="shared" si="102"/>
        <v>0.75969825319190676</v>
      </c>
      <c r="CD181" s="396">
        <f t="shared" si="103"/>
        <v>0.22083333333333335</v>
      </c>
      <c r="CE181" s="397">
        <f t="shared" si="104"/>
        <v>6.6164509453938276</v>
      </c>
      <c r="CF181" s="396">
        <f>'Other Income'!$B$33/12</f>
        <v>2.0608856179645918</v>
      </c>
      <c r="CG181" s="398">
        <f t="shared" si="105"/>
        <v>9.0271378133584204</v>
      </c>
      <c r="CH181" s="395">
        <f t="shared" si="106"/>
        <v>7.3262747487868003</v>
      </c>
      <c r="CI181" s="396">
        <f t="shared" si="107"/>
        <v>0.3498012499999999</v>
      </c>
      <c r="CJ181" s="396">
        <f t="shared" si="108"/>
        <v>0.73262747487868007</v>
      </c>
      <c r="CK181" s="396">
        <f t="shared" si="109"/>
        <v>0.22083333333333335</v>
      </c>
      <c r="CL181" s="397">
        <f t="shared" si="110"/>
        <v>6.3728139405747868</v>
      </c>
      <c r="CM181" s="399">
        <f t="shared" si="111"/>
        <v>8.7835008085393795</v>
      </c>
    </row>
    <row r="182" spans="2:91" s="159" customFormat="1" x14ac:dyDescent="0.25">
      <c r="B182" s="257">
        <f t="shared" si="112"/>
        <v>162</v>
      </c>
      <c r="C182" s="255">
        <f t="shared" si="113"/>
        <v>50221</v>
      </c>
      <c r="D182" s="214">
        <f t="shared" si="114"/>
        <v>0.65874768850449361</v>
      </c>
      <c r="E182" s="214">
        <f t="shared" si="114"/>
        <v>0.28841354221311755</v>
      </c>
      <c r="F182" s="214">
        <f t="shared" si="114"/>
        <v>0.28162162478498737</v>
      </c>
      <c r="G182" s="214">
        <f t="shared" si="114"/>
        <v>1.4494590000000007E-2</v>
      </c>
      <c r="H182" s="394">
        <f t="shared" si="114"/>
        <v>3.8104784787714827E-2</v>
      </c>
      <c r="I182" s="394">
        <f t="shared" si="116"/>
        <v>5.6739380580781228E-2</v>
      </c>
      <c r="J182" s="394">
        <f t="shared" si="116"/>
        <v>7.661959129687497E-2</v>
      </c>
      <c r="K182" s="394">
        <f t="shared" si="116"/>
        <v>7.9313060921874984E-2</v>
      </c>
      <c r="L182" s="394">
        <f t="shared" si="116"/>
        <v>4.3450846482265604E-2</v>
      </c>
      <c r="M182" s="394">
        <f t="shared" si="116"/>
        <v>5.1163898457031232E-2</v>
      </c>
      <c r="N182" s="394">
        <f t="shared" si="116"/>
        <v>4.3369892825059868E-2</v>
      </c>
      <c r="O182" s="394">
        <f t="shared" si="99"/>
        <v>4.0249006328124989E-2</v>
      </c>
      <c r="P182" s="394">
        <f t="shared" si="99"/>
        <v>3.0036267333333325E-2</v>
      </c>
      <c r="Q182" s="394">
        <f t="shared" si="99"/>
        <v>0</v>
      </c>
      <c r="R182" s="394">
        <f t="shared" si="99"/>
        <v>8.1647960945541637E-2</v>
      </c>
      <c r="S182" s="394">
        <f t="shared" si="99"/>
        <v>0.11557258399374998</v>
      </c>
      <c r="T182" s="394">
        <f t="shared" si="99"/>
        <v>0</v>
      </c>
      <c r="U182" s="394">
        <f t="shared" si="117"/>
        <v>0</v>
      </c>
      <c r="V182" s="394">
        <f t="shared" si="117"/>
        <v>2.9190826862187491E-2</v>
      </c>
      <c r="W182" s="394">
        <f t="shared" si="117"/>
        <v>2.8373545391666657E-2</v>
      </c>
      <c r="X182" s="394">
        <f t="shared" si="117"/>
        <v>3.1251378494231763E-2</v>
      </c>
      <c r="Y182" s="394">
        <f t="shared" si="117"/>
        <v>2.1910384295833332E-2</v>
      </c>
      <c r="Z182" s="394">
        <f t="shared" si="117"/>
        <v>4.5568973213802079E-2</v>
      </c>
      <c r="AA182" s="394">
        <f t="shared" si="117"/>
        <v>3.935264062499999E-2</v>
      </c>
      <c r="AB182" s="394">
        <f t="shared" si="117"/>
        <v>4.3391008605937482E-2</v>
      </c>
      <c r="AC182" s="394">
        <f t="shared" si="120"/>
        <v>2.616071725921874E-2</v>
      </c>
      <c r="AD182" s="394">
        <f t="shared" si="120"/>
        <v>1.4547140858593748E-2</v>
      </c>
      <c r="AE182" s="394">
        <f t="shared" si="120"/>
        <v>0</v>
      </c>
      <c r="AF182" s="394">
        <f t="shared" si="120"/>
        <v>0.25408704404273097</v>
      </c>
      <c r="AG182" s="394">
        <f t="shared" si="120"/>
        <v>0.36132220445154428</v>
      </c>
      <c r="AH182" s="394">
        <f t="shared" si="120"/>
        <v>0</v>
      </c>
      <c r="AI182" s="394">
        <f t="shared" si="120"/>
        <v>7.3829999999999998E-3</v>
      </c>
      <c r="AJ182" s="394">
        <f t="shared" si="120"/>
        <v>2.35934E-2</v>
      </c>
      <c r="AK182" s="394">
        <f t="shared" si="120"/>
        <v>0</v>
      </c>
      <c r="AL182" s="394">
        <f t="shared" si="120"/>
        <v>3.2926419998671859E-2</v>
      </c>
      <c r="AM182" s="394">
        <f t="shared" si="118"/>
        <v>3.4846763273437484E-2</v>
      </c>
      <c r="AN182" s="394">
        <f t="shared" si="118"/>
        <v>6.2714991609374993E-2</v>
      </c>
      <c r="AO182" s="394">
        <f t="shared" si="118"/>
        <v>5.2394373034580194E-2</v>
      </c>
      <c r="AP182" s="394">
        <f t="shared" si="118"/>
        <v>0.21125183972453118</v>
      </c>
      <c r="AQ182" s="394">
        <f t="shared" si="118"/>
        <v>0</v>
      </c>
      <c r="AR182" s="394">
        <f t="shared" si="118"/>
        <v>6.2036983652292162E-2</v>
      </c>
      <c r="AS182" s="394">
        <f t="shared" si="118"/>
        <v>3.0864276042187489E-2</v>
      </c>
      <c r="AT182" s="394">
        <f t="shared" si="121"/>
        <v>2.7804917953450515E-2</v>
      </c>
      <c r="AU182" s="394">
        <f t="shared" si="121"/>
        <v>5.6030041945989567E-2</v>
      </c>
      <c r="AV182" s="394">
        <f t="shared" si="121"/>
        <v>6.8466598662499989E-2</v>
      </c>
      <c r="AW182" s="394">
        <f t="shared" si="121"/>
        <v>6.7067967919552066E-2</v>
      </c>
      <c r="AX182" s="394">
        <f t="shared" si="121"/>
        <v>0.24556923533647415</v>
      </c>
      <c r="AY182" s="394">
        <f t="shared" si="121"/>
        <v>9.1412161457499974E-2</v>
      </c>
      <c r="AZ182" s="394">
        <f t="shared" si="121"/>
        <v>0.10223728584062494</v>
      </c>
      <c r="BA182" s="394">
        <f t="shared" si="121"/>
        <v>0.19174643521779158</v>
      </c>
      <c r="BB182" s="394">
        <f t="shared" si="121"/>
        <v>0.5185651749728335</v>
      </c>
      <c r="BC182" s="394">
        <f t="shared" si="121"/>
        <v>0.2109471765779731</v>
      </c>
      <c r="BD182" s="394">
        <f t="shared" si="121"/>
        <v>0.85230575610231529</v>
      </c>
      <c r="BE182" s="394">
        <f t="shared" si="121"/>
        <v>3.0567098017734367E-2</v>
      </c>
      <c r="BF182" s="394">
        <f t="shared" si="121"/>
        <v>0</v>
      </c>
      <c r="BG182" s="394">
        <f t="shared" si="100"/>
        <v>8.4515681820913402E-2</v>
      </c>
      <c r="BH182" s="394">
        <f t="shared" si="100"/>
        <v>0.12552556713906504</v>
      </c>
      <c r="BI182" s="394">
        <f t="shared" si="100"/>
        <v>0</v>
      </c>
      <c r="BJ182" s="394">
        <f t="shared" si="95"/>
        <v>0</v>
      </c>
      <c r="BK182" s="394">
        <f t="shared" si="95"/>
        <v>6.1912926493229145E-2</v>
      </c>
      <c r="BL182" s="394">
        <f t="shared" si="98"/>
        <v>5.6325287190275977E-2</v>
      </c>
      <c r="BM182" s="394">
        <f t="shared" si="98"/>
        <v>0.22436689426562489</v>
      </c>
      <c r="BN182" s="394">
        <f t="shared" si="98"/>
        <v>0.47880357848437488</v>
      </c>
      <c r="BO182" s="394">
        <f t="shared" si="98"/>
        <v>0.14005080096562494</v>
      </c>
      <c r="BP182" s="394">
        <f t="shared" si="98"/>
        <v>0.16602957420592443</v>
      </c>
      <c r="BQ182" s="394">
        <f t="shared" si="119"/>
        <v>0.21426820505338534</v>
      </c>
      <c r="BR182" s="394">
        <f t="shared" si="119"/>
        <v>0.15820972586902649</v>
      </c>
      <c r="BS182" s="394">
        <f t="shared" si="119"/>
        <v>1.2937499999999999E-2</v>
      </c>
      <c r="BT182" s="394">
        <f t="shared" si="119"/>
        <v>7.0977999999999996E-3</v>
      </c>
      <c r="BU182" s="394">
        <f t="shared" si="119"/>
        <v>3.7260000000000001E-3</v>
      </c>
      <c r="BV182" s="394">
        <f t="shared" si="119"/>
        <v>0.11546257969645436</v>
      </c>
      <c r="BW182" s="394">
        <f t="shared" si="122"/>
        <v>5.0904063216335407E-2</v>
      </c>
      <c r="BX182" s="394">
        <f t="shared" si="122"/>
        <v>1.7861232808330268E-2</v>
      </c>
      <c r="BY182" s="394">
        <f t="shared" si="122"/>
        <v>6.6853413834725844E-2</v>
      </c>
      <c r="BZ182" s="394">
        <f t="shared" si="122"/>
        <v>1.9626493576421676E-2</v>
      </c>
      <c r="CA182" s="395">
        <f t="shared" si="101"/>
        <v>7.7799098055152234</v>
      </c>
      <c r="CB182" s="396">
        <f t="shared" si="115"/>
        <v>0.3498012499999999</v>
      </c>
      <c r="CC182" s="396">
        <f t="shared" si="102"/>
        <v>0.77799098055152238</v>
      </c>
      <c r="CD182" s="396">
        <f t="shared" si="103"/>
        <v>0.22083333333333335</v>
      </c>
      <c r="CE182" s="397">
        <f t="shared" si="104"/>
        <v>6.7810854916303676</v>
      </c>
      <c r="CF182" s="396">
        <f>'Other Income'!$B$33/12</f>
        <v>2.0608856179645918</v>
      </c>
      <c r="CG182" s="398">
        <f t="shared" si="105"/>
        <v>9.1917723595949603</v>
      </c>
      <c r="CH182" s="395">
        <f t="shared" si="106"/>
        <v>7.5092020223829561</v>
      </c>
      <c r="CI182" s="396">
        <f t="shared" si="107"/>
        <v>0.3498012499999999</v>
      </c>
      <c r="CJ182" s="396">
        <f t="shared" si="108"/>
        <v>0.7509202022382957</v>
      </c>
      <c r="CK182" s="396">
        <f t="shared" si="109"/>
        <v>0.22083333333333335</v>
      </c>
      <c r="CL182" s="397">
        <f t="shared" si="110"/>
        <v>6.5374484868113267</v>
      </c>
      <c r="CM182" s="399">
        <f t="shared" si="111"/>
        <v>8.9481353547759195</v>
      </c>
    </row>
    <row r="183" spans="2:91" s="159" customFormat="1" x14ac:dyDescent="0.25">
      <c r="B183" s="257">
        <f t="shared" si="112"/>
        <v>163</v>
      </c>
      <c r="C183" s="255">
        <f t="shared" si="113"/>
        <v>50252</v>
      </c>
      <c r="D183" s="214">
        <f t="shared" si="114"/>
        <v>0.65874768850449361</v>
      </c>
      <c r="E183" s="214">
        <f t="shared" si="114"/>
        <v>0.28841354221311755</v>
      </c>
      <c r="F183" s="214">
        <f t="shared" si="114"/>
        <v>0.28162162478498737</v>
      </c>
      <c r="G183" s="214">
        <f t="shared" si="114"/>
        <v>1.4494590000000007E-2</v>
      </c>
      <c r="H183" s="394">
        <f t="shared" si="114"/>
        <v>3.8104784787714827E-2</v>
      </c>
      <c r="I183" s="394">
        <f t="shared" si="116"/>
        <v>6.5250287667898407E-2</v>
      </c>
      <c r="J183" s="394">
        <f t="shared" si="116"/>
        <v>7.661959129687497E-2</v>
      </c>
      <c r="K183" s="394">
        <f t="shared" si="116"/>
        <v>7.9313060921874984E-2</v>
      </c>
      <c r="L183" s="394">
        <f t="shared" si="116"/>
        <v>4.3450846482265604E-2</v>
      </c>
      <c r="M183" s="394">
        <f t="shared" si="116"/>
        <v>5.8838483225585915E-2</v>
      </c>
      <c r="N183" s="394">
        <f t="shared" si="116"/>
        <v>4.3369892825059868E-2</v>
      </c>
      <c r="O183" s="394">
        <f t="shared" si="99"/>
        <v>4.0249006328124989E-2</v>
      </c>
      <c r="P183" s="394">
        <f t="shared" si="99"/>
        <v>3.4541707433333318E-2</v>
      </c>
      <c r="Q183" s="394">
        <f t="shared" si="99"/>
        <v>0</v>
      </c>
      <c r="R183" s="394">
        <f t="shared" si="99"/>
        <v>8.1647960945541637E-2</v>
      </c>
      <c r="S183" s="394">
        <f t="shared" si="99"/>
        <v>0.11557258399374998</v>
      </c>
      <c r="T183" s="394">
        <f t="shared" si="99"/>
        <v>0</v>
      </c>
      <c r="U183" s="394">
        <f t="shared" si="117"/>
        <v>0</v>
      </c>
      <c r="V183" s="394">
        <f t="shared" si="117"/>
        <v>2.9190826862187491E-2</v>
      </c>
      <c r="W183" s="394">
        <f t="shared" si="117"/>
        <v>2.8373545391666657E-2</v>
      </c>
      <c r="X183" s="394">
        <f t="shared" si="117"/>
        <v>3.1251378494231763E-2</v>
      </c>
      <c r="Y183" s="394">
        <f t="shared" si="117"/>
        <v>2.1910384295833332E-2</v>
      </c>
      <c r="Z183" s="394">
        <f t="shared" si="117"/>
        <v>4.5568973213802079E-2</v>
      </c>
      <c r="AA183" s="394">
        <f t="shared" si="117"/>
        <v>3.935264062499999E-2</v>
      </c>
      <c r="AB183" s="394">
        <f t="shared" si="117"/>
        <v>4.3391008605937482E-2</v>
      </c>
      <c r="AC183" s="394">
        <f t="shared" si="120"/>
        <v>2.616071725921874E-2</v>
      </c>
      <c r="AD183" s="394">
        <f t="shared" si="120"/>
        <v>1.4547140858593748E-2</v>
      </c>
      <c r="AE183" s="394">
        <f t="shared" si="120"/>
        <v>0</v>
      </c>
      <c r="AF183" s="394">
        <f t="shared" si="120"/>
        <v>0.25408704404273097</v>
      </c>
      <c r="AG183" s="394">
        <f t="shared" si="120"/>
        <v>0.36132220445154428</v>
      </c>
      <c r="AH183" s="394">
        <f t="shared" si="120"/>
        <v>0</v>
      </c>
      <c r="AI183" s="394">
        <f t="shared" si="120"/>
        <v>7.3829999999999998E-3</v>
      </c>
      <c r="AJ183" s="394">
        <f t="shared" si="120"/>
        <v>2.35934E-2</v>
      </c>
      <c r="AK183" s="394">
        <f t="shared" si="120"/>
        <v>0</v>
      </c>
      <c r="AL183" s="394">
        <f t="shared" si="120"/>
        <v>3.2926419998671859E-2</v>
      </c>
      <c r="AM183" s="394">
        <f t="shared" si="118"/>
        <v>3.4846763273437484E-2</v>
      </c>
      <c r="AN183" s="394">
        <f t="shared" si="118"/>
        <v>6.2714991609374993E-2</v>
      </c>
      <c r="AO183" s="394">
        <f t="shared" si="118"/>
        <v>5.2394373034580194E-2</v>
      </c>
      <c r="AP183" s="394">
        <f t="shared" si="118"/>
        <v>0.24293961568321085</v>
      </c>
      <c r="AQ183" s="394">
        <f t="shared" si="118"/>
        <v>0</v>
      </c>
      <c r="AR183" s="394">
        <f t="shared" si="118"/>
        <v>6.2036983652292162E-2</v>
      </c>
      <c r="AS183" s="394">
        <f t="shared" si="118"/>
        <v>3.0864276042187489E-2</v>
      </c>
      <c r="AT183" s="394">
        <f t="shared" si="121"/>
        <v>2.7804917953450515E-2</v>
      </c>
      <c r="AU183" s="394">
        <f t="shared" si="121"/>
        <v>6.4434548237887995E-2</v>
      </c>
      <c r="AV183" s="394">
        <f t="shared" si="121"/>
        <v>7.8736588461874979E-2</v>
      </c>
      <c r="AW183" s="394">
        <f t="shared" si="121"/>
        <v>6.7067967919552066E-2</v>
      </c>
      <c r="AX183" s="394">
        <f t="shared" si="121"/>
        <v>0.24556923533647415</v>
      </c>
      <c r="AY183" s="394">
        <f t="shared" si="121"/>
        <v>9.1412161457499974E-2</v>
      </c>
      <c r="AZ183" s="394">
        <f t="shared" si="121"/>
        <v>0.10223728584062494</v>
      </c>
      <c r="BA183" s="394">
        <f t="shared" si="121"/>
        <v>0.19174643521779158</v>
      </c>
      <c r="BB183" s="394">
        <f t="shared" si="121"/>
        <v>0.5185651749728335</v>
      </c>
      <c r="BC183" s="394">
        <f t="shared" si="121"/>
        <v>0.2109471765779731</v>
      </c>
      <c r="BD183" s="394">
        <f t="shared" si="121"/>
        <v>0.85230575610231529</v>
      </c>
      <c r="BE183" s="394">
        <f t="shared" si="121"/>
        <v>3.0567098017734367E-2</v>
      </c>
      <c r="BF183" s="394">
        <f t="shared" si="121"/>
        <v>0</v>
      </c>
      <c r="BG183" s="394">
        <f t="shared" si="100"/>
        <v>8.4515681820913402E-2</v>
      </c>
      <c r="BH183" s="394">
        <f t="shared" si="100"/>
        <v>0.14435440220992479</v>
      </c>
      <c r="BI183" s="394">
        <f t="shared" si="100"/>
        <v>0</v>
      </c>
      <c r="BJ183" s="394">
        <f t="shared" si="95"/>
        <v>0</v>
      </c>
      <c r="BK183" s="394">
        <f t="shared" si="95"/>
        <v>6.1912926493229145E-2</v>
      </c>
      <c r="BL183" s="394">
        <f t="shared" si="98"/>
        <v>5.6325287190275977E-2</v>
      </c>
      <c r="BM183" s="394">
        <f t="shared" si="98"/>
        <v>0.22436689426562489</v>
      </c>
      <c r="BN183" s="394">
        <f t="shared" si="98"/>
        <v>0.47880357848437488</v>
      </c>
      <c r="BO183" s="394">
        <f t="shared" si="98"/>
        <v>0.14005080096562494</v>
      </c>
      <c r="BP183" s="394">
        <f t="shared" si="98"/>
        <v>0.16602957420592443</v>
      </c>
      <c r="BQ183" s="394">
        <f t="shared" si="119"/>
        <v>0.21426820505338534</v>
      </c>
      <c r="BR183" s="394">
        <f t="shared" si="119"/>
        <v>0.15820972586902649</v>
      </c>
      <c r="BS183" s="394">
        <f t="shared" si="119"/>
        <v>1.2937499999999999E-2</v>
      </c>
      <c r="BT183" s="394">
        <f t="shared" si="119"/>
        <v>7.0977999999999996E-3</v>
      </c>
      <c r="BU183" s="394">
        <f t="shared" si="119"/>
        <v>3.7260000000000001E-3</v>
      </c>
      <c r="BV183" s="394">
        <f t="shared" si="119"/>
        <v>0.11546257969645436</v>
      </c>
      <c r="BW183" s="394">
        <f t="shared" si="122"/>
        <v>5.0904063216335407E-2</v>
      </c>
      <c r="BX183" s="394">
        <f t="shared" si="122"/>
        <v>1.7861232808330268E-2</v>
      </c>
      <c r="BY183" s="394">
        <f t="shared" si="122"/>
        <v>6.6853413834725844E-2</v>
      </c>
      <c r="BZ183" s="394">
        <f t="shared" si="122"/>
        <v>1.9626493576421676E-2</v>
      </c>
      <c r="CA183" s="395">
        <f t="shared" si="101"/>
        <v>7.8697918445917079</v>
      </c>
      <c r="CB183" s="396">
        <f t="shared" si="115"/>
        <v>0.3498012499999999</v>
      </c>
      <c r="CC183" s="396">
        <f t="shared" si="102"/>
        <v>0.78697918445917081</v>
      </c>
      <c r="CD183" s="396">
        <f t="shared" si="103"/>
        <v>0.22083333333333335</v>
      </c>
      <c r="CE183" s="397">
        <f t="shared" si="104"/>
        <v>6.8619793267992035</v>
      </c>
      <c r="CF183" s="396">
        <f>'Other Income'!$B$33/12</f>
        <v>2.0608856179645918</v>
      </c>
      <c r="CG183" s="398">
        <f t="shared" si="105"/>
        <v>9.2726661947637954</v>
      </c>
      <c r="CH183" s="395">
        <f t="shared" si="106"/>
        <v>7.5990840614594406</v>
      </c>
      <c r="CI183" s="396">
        <f t="shared" si="107"/>
        <v>0.3498012499999999</v>
      </c>
      <c r="CJ183" s="396">
        <f t="shared" si="108"/>
        <v>0.75990840614594413</v>
      </c>
      <c r="CK183" s="396">
        <f t="shared" si="109"/>
        <v>0.22083333333333335</v>
      </c>
      <c r="CL183" s="397">
        <f t="shared" si="110"/>
        <v>6.6183423219801636</v>
      </c>
      <c r="CM183" s="399">
        <f t="shared" si="111"/>
        <v>9.0290291899447563</v>
      </c>
    </row>
    <row r="184" spans="2:91" s="159" customFormat="1" x14ac:dyDescent="0.25">
      <c r="B184" s="257">
        <f t="shared" si="112"/>
        <v>164</v>
      </c>
      <c r="C184" s="255">
        <f t="shared" si="113"/>
        <v>50283</v>
      </c>
      <c r="D184" s="214">
        <f t="shared" si="114"/>
        <v>0.65874768850449361</v>
      </c>
      <c r="E184" s="214">
        <f t="shared" si="114"/>
        <v>0.28841354221311755</v>
      </c>
      <c r="F184" s="214">
        <f t="shared" si="114"/>
        <v>0.28162162478498737</v>
      </c>
      <c r="G184" s="214">
        <f t="shared" si="114"/>
        <v>1.4494590000000007E-2</v>
      </c>
      <c r="H184" s="394">
        <f t="shared" si="114"/>
        <v>3.8104784787714827E-2</v>
      </c>
      <c r="I184" s="394">
        <f t="shared" si="116"/>
        <v>6.5250287667898407E-2</v>
      </c>
      <c r="J184" s="394">
        <f t="shared" si="116"/>
        <v>7.661959129687497E-2</v>
      </c>
      <c r="K184" s="394">
        <f t="shared" si="116"/>
        <v>7.9313060921874984E-2</v>
      </c>
      <c r="L184" s="394">
        <f t="shared" si="116"/>
        <v>4.3450846482265604E-2</v>
      </c>
      <c r="M184" s="394">
        <f t="shared" si="116"/>
        <v>5.8838483225585915E-2</v>
      </c>
      <c r="N184" s="394">
        <f t="shared" si="116"/>
        <v>4.3369892825059868E-2</v>
      </c>
      <c r="O184" s="394">
        <f t="shared" si="99"/>
        <v>4.0249006328124989E-2</v>
      </c>
      <c r="P184" s="394">
        <f t="shared" si="99"/>
        <v>3.4541707433333318E-2</v>
      </c>
      <c r="Q184" s="394">
        <f t="shared" si="99"/>
        <v>0</v>
      </c>
      <c r="R184" s="394">
        <f t="shared" si="99"/>
        <v>8.1647960945541637E-2</v>
      </c>
      <c r="S184" s="394">
        <f t="shared" si="99"/>
        <v>0.13290847159281247</v>
      </c>
      <c r="T184" s="394">
        <f t="shared" si="99"/>
        <v>0</v>
      </c>
      <c r="U184" s="394">
        <f t="shared" si="117"/>
        <v>0</v>
      </c>
      <c r="V184" s="394">
        <f t="shared" si="117"/>
        <v>2.9190826862187491E-2</v>
      </c>
      <c r="W184" s="394">
        <f t="shared" si="117"/>
        <v>2.8373545391666657E-2</v>
      </c>
      <c r="X184" s="394">
        <f t="shared" si="117"/>
        <v>3.1251378494231763E-2</v>
      </c>
      <c r="Y184" s="394">
        <f t="shared" si="117"/>
        <v>2.1910384295833332E-2</v>
      </c>
      <c r="Z184" s="394">
        <f t="shared" si="117"/>
        <v>4.5568973213802079E-2</v>
      </c>
      <c r="AA184" s="394">
        <f t="shared" si="117"/>
        <v>3.935264062499999E-2</v>
      </c>
      <c r="AB184" s="394">
        <f t="shared" si="117"/>
        <v>4.3391008605937482E-2</v>
      </c>
      <c r="AC184" s="394">
        <f t="shared" si="120"/>
        <v>2.616071725921874E-2</v>
      </c>
      <c r="AD184" s="394">
        <f t="shared" si="120"/>
        <v>1.4547140858593748E-2</v>
      </c>
      <c r="AE184" s="394">
        <f t="shared" si="120"/>
        <v>0</v>
      </c>
      <c r="AF184" s="394">
        <f t="shared" si="120"/>
        <v>0.25408704404273097</v>
      </c>
      <c r="AG184" s="394">
        <f t="shared" si="120"/>
        <v>0.36132220445154428</v>
      </c>
      <c r="AH184" s="394">
        <f t="shared" si="120"/>
        <v>0</v>
      </c>
      <c r="AI184" s="394">
        <f t="shared" si="120"/>
        <v>7.3829999999999998E-3</v>
      </c>
      <c r="AJ184" s="394">
        <f t="shared" si="120"/>
        <v>2.35934E-2</v>
      </c>
      <c r="AK184" s="394">
        <f t="shared" si="120"/>
        <v>0</v>
      </c>
      <c r="AL184" s="394">
        <f t="shared" si="120"/>
        <v>3.2926419998671859E-2</v>
      </c>
      <c r="AM184" s="394">
        <f t="shared" si="118"/>
        <v>3.4846763273437484E-2</v>
      </c>
      <c r="AN184" s="394">
        <f t="shared" si="118"/>
        <v>6.2714991609374993E-2</v>
      </c>
      <c r="AO184" s="394">
        <f t="shared" si="118"/>
        <v>5.2394373034580194E-2</v>
      </c>
      <c r="AP184" s="394">
        <f t="shared" si="118"/>
        <v>0.24293961568321085</v>
      </c>
      <c r="AQ184" s="394">
        <f t="shared" si="118"/>
        <v>0</v>
      </c>
      <c r="AR184" s="394">
        <f t="shared" si="118"/>
        <v>6.2036983652292162E-2</v>
      </c>
      <c r="AS184" s="394">
        <f t="shared" si="118"/>
        <v>3.0864276042187489E-2</v>
      </c>
      <c r="AT184" s="394">
        <f t="shared" si="121"/>
        <v>2.7804917953450515E-2</v>
      </c>
      <c r="AU184" s="394">
        <f t="shared" si="121"/>
        <v>6.4434548237887995E-2</v>
      </c>
      <c r="AV184" s="394">
        <f t="shared" si="121"/>
        <v>7.8736588461874979E-2</v>
      </c>
      <c r="AW184" s="394">
        <f t="shared" si="121"/>
        <v>7.7128163107484868E-2</v>
      </c>
      <c r="AX184" s="394">
        <f t="shared" si="121"/>
        <v>0.24556923533647415</v>
      </c>
      <c r="AY184" s="394">
        <f t="shared" si="121"/>
        <v>9.1412161457499974E-2</v>
      </c>
      <c r="AZ184" s="394">
        <f t="shared" si="121"/>
        <v>0.10223728584062494</v>
      </c>
      <c r="BA184" s="394">
        <f t="shared" si="121"/>
        <v>0.19174643521779158</v>
      </c>
      <c r="BB184" s="394">
        <f t="shared" si="121"/>
        <v>0.5185651749728335</v>
      </c>
      <c r="BC184" s="394">
        <f t="shared" si="121"/>
        <v>0.2109471765779731</v>
      </c>
      <c r="BD184" s="394">
        <f t="shared" si="121"/>
        <v>0.85230575610231529</v>
      </c>
      <c r="BE184" s="394">
        <f t="shared" si="121"/>
        <v>3.0567098017734367E-2</v>
      </c>
      <c r="BF184" s="394">
        <f t="shared" si="121"/>
        <v>0</v>
      </c>
      <c r="BG184" s="394">
        <f t="shared" si="100"/>
        <v>8.4515681820913402E-2</v>
      </c>
      <c r="BH184" s="394">
        <f t="shared" si="100"/>
        <v>0.14435440220992479</v>
      </c>
      <c r="BI184" s="394">
        <f t="shared" si="100"/>
        <v>0</v>
      </c>
      <c r="BJ184" s="394">
        <f t="shared" si="95"/>
        <v>0</v>
      </c>
      <c r="BK184" s="394">
        <f t="shared" si="95"/>
        <v>6.1912926493229145E-2</v>
      </c>
      <c r="BL184" s="394">
        <f t="shared" si="98"/>
        <v>5.6325287190275977E-2</v>
      </c>
      <c r="BM184" s="394">
        <f t="shared" si="98"/>
        <v>0.22436689426562489</v>
      </c>
      <c r="BN184" s="394">
        <f t="shared" si="98"/>
        <v>0.47880357848437488</v>
      </c>
      <c r="BO184" s="394">
        <f t="shared" si="98"/>
        <v>0.14005080096562494</v>
      </c>
      <c r="BP184" s="394">
        <f t="shared" si="98"/>
        <v>0.16602957420592443</v>
      </c>
      <c r="BQ184" s="394">
        <f t="shared" si="119"/>
        <v>0.21426820505338534</v>
      </c>
      <c r="BR184" s="394">
        <f t="shared" si="119"/>
        <v>0.15820972586902649</v>
      </c>
      <c r="BS184" s="394">
        <f t="shared" si="119"/>
        <v>1.2937499999999999E-2</v>
      </c>
      <c r="BT184" s="394">
        <f t="shared" si="119"/>
        <v>7.0977999999999996E-3</v>
      </c>
      <c r="BU184" s="394">
        <f t="shared" si="119"/>
        <v>3.7260000000000001E-3</v>
      </c>
      <c r="BV184" s="394">
        <f t="shared" si="119"/>
        <v>0.11546257969645436</v>
      </c>
      <c r="BW184" s="394">
        <f t="shared" si="122"/>
        <v>5.0904063216335407E-2</v>
      </c>
      <c r="BX184" s="394">
        <f t="shared" si="122"/>
        <v>1.7861232808330268E-2</v>
      </c>
      <c r="BY184" s="394">
        <f t="shared" si="122"/>
        <v>6.6853413834725844E-2</v>
      </c>
      <c r="BZ184" s="394">
        <f t="shared" si="122"/>
        <v>1.9626493576421676E-2</v>
      </c>
      <c r="CA184" s="395">
        <f t="shared" si="101"/>
        <v>7.8971879273787033</v>
      </c>
      <c r="CB184" s="396">
        <f t="shared" si="115"/>
        <v>0.3498012499999999</v>
      </c>
      <c r="CC184" s="396">
        <f t="shared" si="102"/>
        <v>0.78971879273787038</v>
      </c>
      <c r="CD184" s="396">
        <f t="shared" si="103"/>
        <v>0.22083333333333335</v>
      </c>
      <c r="CE184" s="397">
        <f t="shared" si="104"/>
        <v>6.8866358013074995</v>
      </c>
      <c r="CF184" s="396">
        <f>'Other Income'!$B$33/12</f>
        <v>2.0608856179645918</v>
      </c>
      <c r="CG184" s="398">
        <f t="shared" si="105"/>
        <v>9.2973226692720914</v>
      </c>
      <c r="CH184" s="395">
        <f t="shared" si="106"/>
        <v>7.6264801442464361</v>
      </c>
      <c r="CI184" s="396">
        <f t="shared" si="107"/>
        <v>0.3498012499999999</v>
      </c>
      <c r="CJ184" s="396">
        <f t="shared" si="108"/>
        <v>0.76264801442464369</v>
      </c>
      <c r="CK184" s="396">
        <f t="shared" si="109"/>
        <v>0.22083333333333335</v>
      </c>
      <c r="CL184" s="397">
        <f t="shared" si="110"/>
        <v>6.6429987964884596</v>
      </c>
      <c r="CM184" s="399">
        <f t="shared" si="111"/>
        <v>9.0536856644530523</v>
      </c>
    </row>
    <row r="185" spans="2:91" s="159" customFormat="1" x14ac:dyDescent="0.25">
      <c r="B185" s="257">
        <f t="shared" si="112"/>
        <v>165</v>
      </c>
      <c r="C185" s="255">
        <f t="shared" si="113"/>
        <v>50313</v>
      </c>
      <c r="D185" s="214">
        <f t="shared" si="114"/>
        <v>0.65874768850449361</v>
      </c>
      <c r="E185" s="214">
        <f t="shared" si="114"/>
        <v>0.28841354221311755</v>
      </c>
      <c r="F185" s="214">
        <f t="shared" si="114"/>
        <v>0.28162162478498737</v>
      </c>
      <c r="G185" s="214">
        <f t="shared" si="114"/>
        <v>1.4494590000000007E-2</v>
      </c>
      <c r="H185" s="394">
        <f t="shared" si="114"/>
        <v>3.8104784787714827E-2</v>
      </c>
      <c r="I185" s="394">
        <f t="shared" si="116"/>
        <v>6.5250287667898407E-2</v>
      </c>
      <c r="J185" s="394">
        <f t="shared" si="116"/>
        <v>7.661959129687497E-2</v>
      </c>
      <c r="K185" s="394">
        <f t="shared" si="116"/>
        <v>7.9313060921874984E-2</v>
      </c>
      <c r="L185" s="394">
        <f t="shared" si="116"/>
        <v>4.3450846482265604E-2</v>
      </c>
      <c r="M185" s="394">
        <f t="shared" si="116"/>
        <v>5.8838483225585915E-2</v>
      </c>
      <c r="N185" s="394">
        <f t="shared" si="116"/>
        <v>4.3369892825059868E-2</v>
      </c>
      <c r="O185" s="394">
        <f t="shared" si="99"/>
        <v>4.0249006328124989E-2</v>
      </c>
      <c r="P185" s="394">
        <f t="shared" si="99"/>
        <v>3.4541707433333318E-2</v>
      </c>
      <c r="Q185" s="394">
        <f t="shared" si="99"/>
        <v>0</v>
      </c>
      <c r="R185" s="394">
        <f t="shared" si="99"/>
        <v>8.1647960945541637E-2</v>
      </c>
      <c r="S185" s="394">
        <f t="shared" si="99"/>
        <v>0.13290847159281247</v>
      </c>
      <c r="T185" s="394">
        <f t="shared" si="99"/>
        <v>0</v>
      </c>
      <c r="U185" s="394">
        <f t="shared" si="117"/>
        <v>0</v>
      </c>
      <c r="V185" s="394">
        <f t="shared" si="117"/>
        <v>2.9190826862187491E-2</v>
      </c>
      <c r="W185" s="394">
        <f t="shared" si="117"/>
        <v>2.8373545391666657E-2</v>
      </c>
      <c r="X185" s="394">
        <f t="shared" si="117"/>
        <v>3.1251378494231763E-2</v>
      </c>
      <c r="Y185" s="394">
        <f t="shared" si="117"/>
        <v>2.1910384295833332E-2</v>
      </c>
      <c r="Z185" s="394">
        <f t="shared" si="117"/>
        <v>4.5568973213802079E-2</v>
      </c>
      <c r="AA185" s="394">
        <f t="shared" si="117"/>
        <v>3.935264062499999E-2</v>
      </c>
      <c r="AB185" s="394">
        <f t="shared" si="117"/>
        <v>4.3391008605937482E-2</v>
      </c>
      <c r="AC185" s="394">
        <f t="shared" si="120"/>
        <v>2.616071725921874E-2</v>
      </c>
      <c r="AD185" s="394">
        <f t="shared" si="120"/>
        <v>1.6729211987382808E-2</v>
      </c>
      <c r="AE185" s="394">
        <f t="shared" si="120"/>
        <v>0</v>
      </c>
      <c r="AF185" s="394">
        <f t="shared" si="120"/>
        <v>0.25408704404273097</v>
      </c>
      <c r="AG185" s="394">
        <f t="shared" si="120"/>
        <v>0.36132220445154428</v>
      </c>
      <c r="AH185" s="394">
        <f t="shared" si="120"/>
        <v>0</v>
      </c>
      <c r="AI185" s="394">
        <f t="shared" si="120"/>
        <v>7.3829999999999998E-3</v>
      </c>
      <c r="AJ185" s="394">
        <f t="shared" si="120"/>
        <v>2.35934E-2</v>
      </c>
      <c r="AK185" s="394">
        <f t="shared" si="120"/>
        <v>0</v>
      </c>
      <c r="AL185" s="394">
        <f t="shared" si="120"/>
        <v>3.2926419998671859E-2</v>
      </c>
      <c r="AM185" s="394">
        <f t="shared" si="118"/>
        <v>3.4846763273437484E-2</v>
      </c>
      <c r="AN185" s="394">
        <f t="shared" si="118"/>
        <v>6.2714991609374993E-2</v>
      </c>
      <c r="AO185" s="394">
        <f t="shared" si="118"/>
        <v>5.2394373034580194E-2</v>
      </c>
      <c r="AP185" s="394">
        <f t="shared" si="118"/>
        <v>0.24293961568321085</v>
      </c>
      <c r="AQ185" s="394">
        <f t="shared" si="118"/>
        <v>0</v>
      </c>
      <c r="AR185" s="394">
        <f t="shared" si="118"/>
        <v>6.2036983652292162E-2</v>
      </c>
      <c r="AS185" s="394">
        <f t="shared" si="118"/>
        <v>3.0864276042187489E-2</v>
      </c>
      <c r="AT185" s="394">
        <f t="shared" si="121"/>
        <v>2.7804917953450515E-2</v>
      </c>
      <c r="AU185" s="394">
        <f t="shared" si="121"/>
        <v>6.4434548237887995E-2</v>
      </c>
      <c r="AV185" s="394">
        <f t="shared" si="121"/>
        <v>7.8736588461874979E-2</v>
      </c>
      <c r="AW185" s="394">
        <f t="shared" si="121"/>
        <v>7.7128163107484868E-2</v>
      </c>
      <c r="AX185" s="394">
        <f t="shared" si="121"/>
        <v>0.24556923533647415</v>
      </c>
      <c r="AY185" s="394">
        <f t="shared" si="121"/>
        <v>0.10512398567612496</v>
      </c>
      <c r="AZ185" s="394">
        <f t="shared" si="121"/>
        <v>0.10223728584062494</v>
      </c>
      <c r="BA185" s="394">
        <f t="shared" si="121"/>
        <v>0.19174643521779158</v>
      </c>
      <c r="BB185" s="394">
        <f t="shared" si="121"/>
        <v>0.5185651749728335</v>
      </c>
      <c r="BC185" s="394">
        <f t="shared" si="121"/>
        <v>0.2109471765779731</v>
      </c>
      <c r="BD185" s="394">
        <f t="shared" si="121"/>
        <v>0.85230575610231529</v>
      </c>
      <c r="BE185" s="394">
        <f t="shared" si="121"/>
        <v>3.0567098017734367E-2</v>
      </c>
      <c r="BF185" s="394">
        <f t="shared" si="121"/>
        <v>0</v>
      </c>
      <c r="BG185" s="394">
        <f t="shared" si="100"/>
        <v>8.4515681820913402E-2</v>
      </c>
      <c r="BH185" s="394">
        <f t="shared" si="100"/>
        <v>0.14435440220992479</v>
      </c>
      <c r="BI185" s="394">
        <f t="shared" si="100"/>
        <v>0</v>
      </c>
      <c r="BJ185" s="394">
        <f t="shared" si="95"/>
        <v>0</v>
      </c>
      <c r="BK185" s="394">
        <f t="shared" si="95"/>
        <v>6.1912926493229145E-2</v>
      </c>
      <c r="BL185" s="394">
        <f t="shared" si="98"/>
        <v>5.6325287190275977E-2</v>
      </c>
      <c r="BM185" s="394">
        <f t="shared" si="98"/>
        <v>0.22436689426562489</v>
      </c>
      <c r="BN185" s="394">
        <f t="shared" si="98"/>
        <v>0.47880357848437488</v>
      </c>
      <c r="BO185" s="394">
        <f t="shared" si="98"/>
        <v>0.14005080096562494</v>
      </c>
      <c r="BP185" s="394">
        <f t="shared" si="98"/>
        <v>0.16602957420592443</v>
      </c>
      <c r="BQ185" s="394">
        <f t="shared" si="119"/>
        <v>0.21426820505338534</v>
      </c>
      <c r="BR185" s="394">
        <f t="shared" si="119"/>
        <v>0.15820972586902649</v>
      </c>
      <c r="BS185" s="394">
        <f t="shared" si="119"/>
        <v>1.2937499999999999E-2</v>
      </c>
      <c r="BT185" s="394">
        <f t="shared" si="119"/>
        <v>7.0977999999999996E-3</v>
      </c>
      <c r="BU185" s="394">
        <f t="shared" si="119"/>
        <v>3.7260000000000001E-3</v>
      </c>
      <c r="BV185" s="394">
        <f t="shared" si="119"/>
        <v>0.11546257969645436</v>
      </c>
      <c r="BW185" s="394">
        <f t="shared" si="122"/>
        <v>5.0904063216335407E-2</v>
      </c>
      <c r="BX185" s="394">
        <f t="shared" si="122"/>
        <v>1.7861232808330268E-2</v>
      </c>
      <c r="BY185" s="394">
        <f t="shared" si="122"/>
        <v>6.6853413834725844E-2</v>
      </c>
      <c r="BZ185" s="394">
        <f t="shared" si="122"/>
        <v>1.9626493576421676E-2</v>
      </c>
      <c r="CA185" s="395">
        <f t="shared" si="101"/>
        <v>7.9130818227261184</v>
      </c>
      <c r="CB185" s="396">
        <f t="shared" si="115"/>
        <v>0.3498012499999999</v>
      </c>
      <c r="CC185" s="396">
        <f t="shared" si="102"/>
        <v>0.7913081822726119</v>
      </c>
      <c r="CD185" s="396">
        <f t="shared" si="103"/>
        <v>0.22083333333333335</v>
      </c>
      <c r="CE185" s="397">
        <f t="shared" si="104"/>
        <v>6.9009403071201731</v>
      </c>
      <c r="CF185" s="396">
        <f>'Other Income'!$B$33/12</f>
        <v>2.0608856179645918</v>
      </c>
      <c r="CG185" s="398">
        <f t="shared" si="105"/>
        <v>9.3116271750847659</v>
      </c>
      <c r="CH185" s="395">
        <f t="shared" si="106"/>
        <v>7.6423740395938511</v>
      </c>
      <c r="CI185" s="396">
        <f t="shared" si="107"/>
        <v>0.3498012499999999</v>
      </c>
      <c r="CJ185" s="396">
        <f t="shared" si="108"/>
        <v>0.76423740395938511</v>
      </c>
      <c r="CK185" s="396">
        <f t="shared" si="109"/>
        <v>0.22083333333333335</v>
      </c>
      <c r="CL185" s="397">
        <f t="shared" si="110"/>
        <v>6.6573033023011323</v>
      </c>
      <c r="CM185" s="399">
        <f t="shared" si="111"/>
        <v>9.0679901702657251</v>
      </c>
    </row>
    <row r="186" spans="2:91" s="159" customFormat="1" x14ac:dyDescent="0.25">
      <c r="B186" s="257">
        <f t="shared" si="112"/>
        <v>166</v>
      </c>
      <c r="C186" s="255">
        <f t="shared" si="113"/>
        <v>50344</v>
      </c>
      <c r="D186" s="214">
        <f t="shared" si="114"/>
        <v>0.65874768850449361</v>
      </c>
      <c r="E186" s="214">
        <f t="shared" si="114"/>
        <v>0.28841354221311755</v>
      </c>
      <c r="F186" s="214">
        <f t="shared" si="114"/>
        <v>0.28162162478498737</v>
      </c>
      <c r="G186" s="214">
        <f t="shared" si="114"/>
        <v>1.4494590000000007E-2</v>
      </c>
      <c r="H186" s="394">
        <f t="shared" si="114"/>
        <v>3.8104784787714827E-2</v>
      </c>
      <c r="I186" s="394">
        <f t="shared" si="116"/>
        <v>6.5250287667898407E-2</v>
      </c>
      <c r="J186" s="394">
        <f t="shared" si="116"/>
        <v>7.661959129687497E-2</v>
      </c>
      <c r="K186" s="394">
        <f t="shared" si="116"/>
        <v>7.9313060921874984E-2</v>
      </c>
      <c r="L186" s="394">
        <f t="shared" si="116"/>
        <v>4.3450846482265604E-2</v>
      </c>
      <c r="M186" s="394">
        <f t="shared" si="116"/>
        <v>5.8838483225585915E-2</v>
      </c>
      <c r="N186" s="394">
        <f t="shared" ref="N186:AD200" si="123">IF(AND(MONTH($C186)-MONTH(N$5)=0,MOD((YEAR(N$5)-YEAR($C186)),3)=0),N185*(1+N$15),N185)</f>
        <v>4.3369892825059868E-2</v>
      </c>
      <c r="O186" s="394">
        <f t="shared" si="123"/>
        <v>4.0249006328124989E-2</v>
      </c>
      <c r="P186" s="394">
        <f t="shared" si="123"/>
        <v>3.4541707433333318E-2</v>
      </c>
      <c r="Q186" s="394">
        <f t="shared" si="123"/>
        <v>0</v>
      </c>
      <c r="R186" s="394">
        <f t="shared" si="123"/>
        <v>8.1647960945541637E-2</v>
      </c>
      <c r="S186" s="394">
        <f t="shared" si="123"/>
        <v>0.13290847159281247</v>
      </c>
      <c r="T186" s="394">
        <f t="shared" si="123"/>
        <v>0</v>
      </c>
      <c r="U186" s="394">
        <f t="shared" si="123"/>
        <v>0</v>
      </c>
      <c r="V186" s="394">
        <f t="shared" si="123"/>
        <v>2.9190826862187491E-2</v>
      </c>
      <c r="W186" s="394">
        <f t="shared" si="123"/>
        <v>2.8373545391666657E-2</v>
      </c>
      <c r="X186" s="394">
        <f t="shared" si="123"/>
        <v>3.1251378494231763E-2</v>
      </c>
      <c r="Y186" s="394">
        <f t="shared" si="123"/>
        <v>2.1910384295833332E-2</v>
      </c>
      <c r="Z186" s="394">
        <f t="shared" si="123"/>
        <v>4.5568973213802079E-2</v>
      </c>
      <c r="AA186" s="394">
        <f t="shared" si="123"/>
        <v>3.935264062499999E-2</v>
      </c>
      <c r="AB186" s="394">
        <f t="shared" si="123"/>
        <v>4.3391008605937482E-2</v>
      </c>
      <c r="AC186" s="394">
        <f t="shared" si="123"/>
        <v>2.616071725921874E-2</v>
      </c>
      <c r="AD186" s="394">
        <f t="shared" si="123"/>
        <v>1.6729211987382808E-2</v>
      </c>
      <c r="AE186" s="394">
        <f t="shared" si="120"/>
        <v>0</v>
      </c>
      <c r="AF186" s="394">
        <f t="shared" si="120"/>
        <v>0.25408704404273097</v>
      </c>
      <c r="AG186" s="394">
        <f t="shared" si="120"/>
        <v>0.36132220445154428</v>
      </c>
      <c r="AH186" s="394">
        <f t="shared" si="120"/>
        <v>0</v>
      </c>
      <c r="AI186" s="394">
        <f t="shared" si="120"/>
        <v>7.3829999999999998E-3</v>
      </c>
      <c r="AJ186" s="394">
        <f t="shared" si="120"/>
        <v>2.35934E-2</v>
      </c>
      <c r="AK186" s="394">
        <f t="shared" si="120"/>
        <v>0</v>
      </c>
      <c r="AL186" s="394">
        <f t="shared" ref="AL186:BB200" si="124">IF(AND(MONTH($C186)-MONTH(AL$5)=0,MOD((YEAR(AL$5)-YEAR($C186)),3)=0),AL185*(1+AL$15),AL185)</f>
        <v>3.2926419998671859E-2</v>
      </c>
      <c r="AM186" s="394">
        <f t="shared" si="124"/>
        <v>3.4846763273437484E-2</v>
      </c>
      <c r="AN186" s="394">
        <f t="shared" si="124"/>
        <v>6.2714991609374993E-2</v>
      </c>
      <c r="AO186" s="394">
        <f t="shared" si="124"/>
        <v>6.025352898976722E-2</v>
      </c>
      <c r="AP186" s="394">
        <f t="shared" si="124"/>
        <v>0.24293961568321085</v>
      </c>
      <c r="AQ186" s="394">
        <f t="shared" si="124"/>
        <v>0</v>
      </c>
      <c r="AR186" s="394">
        <f t="shared" si="124"/>
        <v>6.2036983652292162E-2</v>
      </c>
      <c r="AS186" s="394">
        <f t="shared" si="124"/>
        <v>3.0864276042187489E-2</v>
      </c>
      <c r="AT186" s="394">
        <f t="shared" si="124"/>
        <v>2.7804917953450515E-2</v>
      </c>
      <c r="AU186" s="394">
        <f t="shared" si="124"/>
        <v>6.4434548237887995E-2</v>
      </c>
      <c r="AV186" s="394">
        <f t="shared" si="124"/>
        <v>7.8736588461874979E-2</v>
      </c>
      <c r="AW186" s="394">
        <f t="shared" si="124"/>
        <v>7.7128163107484868E-2</v>
      </c>
      <c r="AX186" s="394">
        <f t="shared" si="124"/>
        <v>0.24556923533647415</v>
      </c>
      <c r="AY186" s="394">
        <f t="shared" si="124"/>
        <v>0.10512398567612496</v>
      </c>
      <c r="AZ186" s="394">
        <f t="shared" si="124"/>
        <v>0.10223728584062494</v>
      </c>
      <c r="BA186" s="394">
        <f t="shared" si="124"/>
        <v>0.19174643521779158</v>
      </c>
      <c r="BB186" s="394">
        <f t="shared" si="124"/>
        <v>0.5185651749728335</v>
      </c>
      <c r="BC186" s="394">
        <f t="shared" si="121"/>
        <v>0.2109471765779731</v>
      </c>
      <c r="BD186" s="394">
        <f t="shared" si="121"/>
        <v>0.85230575610231529</v>
      </c>
      <c r="BE186" s="394">
        <f t="shared" si="121"/>
        <v>3.0567098017734367E-2</v>
      </c>
      <c r="BF186" s="394">
        <f t="shared" si="121"/>
        <v>0</v>
      </c>
      <c r="BG186" s="394">
        <f t="shared" si="100"/>
        <v>8.4515681820913402E-2</v>
      </c>
      <c r="BH186" s="394">
        <f t="shared" si="100"/>
        <v>0.14435440220992479</v>
      </c>
      <c r="BI186" s="394">
        <f t="shared" si="100"/>
        <v>0</v>
      </c>
      <c r="BJ186" s="394">
        <f t="shared" si="95"/>
        <v>0</v>
      </c>
      <c r="BK186" s="394">
        <f t="shared" si="95"/>
        <v>6.1912926493229145E-2</v>
      </c>
      <c r="BL186" s="394">
        <f t="shared" si="98"/>
        <v>5.6325287190275977E-2</v>
      </c>
      <c r="BM186" s="394">
        <f t="shared" si="98"/>
        <v>0.22436689426562489</v>
      </c>
      <c r="BN186" s="394">
        <f t="shared" si="98"/>
        <v>0.47880357848437488</v>
      </c>
      <c r="BO186" s="394">
        <f t="shared" si="98"/>
        <v>0.14005080096562494</v>
      </c>
      <c r="BP186" s="394">
        <f t="shared" si="98"/>
        <v>0.16602957420592443</v>
      </c>
      <c r="BQ186" s="394">
        <f t="shared" si="119"/>
        <v>0.21426820505338534</v>
      </c>
      <c r="BR186" s="394">
        <f t="shared" si="119"/>
        <v>0.15820972586902649</v>
      </c>
      <c r="BS186" s="394">
        <f t="shared" si="119"/>
        <v>1.2937499999999999E-2</v>
      </c>
      <c r="BT186" s="394">
        <f t="shared" si="119"/>
        <v>7.0977999999999996E-3</v>
      </c>
      <c r="BU186" s="394">
        <f t="shared" si="119"/>
        <v>3.7260000000000001E-3</v>
      </c>
      <c r="BV186" s="394">
        <f t="shared" si="119"/>
        <v>0.11546257969645436</v>
      </c>
      <c r="BW186" s="394">
        <f t="shared" si="122"/>
        <v>5.0904063216335407E-2</v>
      </c>
      <c r="BX186" s="394">
        <f t="shared" si="122"/>
        <v>1.7861232808330268E-2</v>
      </c>
      <c r="BY186" s="394">
        <f t="shared" si="122"/>
        <v>6.6853413834725844E-2</v>
      </c>
      <c r="BZ186" s="394">
        <f t="shared" si="122"/>
        <v>1.9626493576421676E-2</v>
      </c>
      <c r="CA186" s="395">
        <f t="shared" si="101"/>
        <v>7.9209409786813056</v>
      </c>
      <c r="CB186" s="396">
        <f t="shared" si="115"/>
        <v>0.3498012499999999</v>
      </c>
      <c r="CC186" s="396">
        <f t="shared" si="102"/>
        <v>0.79209409786813056</v>
      </c>
      <c r="CD186" s="396">
        <f t="shared" si="103"/>
        <v>0.22083333333333335</v>
      </c>
      <c r="CE186" s="397">
        <f t="shared" si="104"/>
        <v>6.9080135474798414</v>
      </c>
      <c r="CF186" s="396">
        <f>'Other Income'!$B$33/12</f>
        <v>2.0608856179645918</v>
      </c>
      <c r="CG186" s="398">
        <f t="shared" si="105"/>
        <v>9.3187004154444342</v>
      </c>
      <c r="CH186" s="395">
        <f t="shared" si="106"/>
        <v>7.6502331955490384</v>
      </c>
      <c r="CI186" s="396">
        <f t="shared" si="107"/>
        <v>0.3498012499999999</v>
      </c>
      <c r="CJ186" s="396">
        <f t="shared" si="108"/>
        <v>0.76502331955490388</v>
      </c>
      <c r="CK186" s="396">
        <f t="shared" si="109"/>
        <v>0.22083333333333335</v>
      </c>
      <c r="CL186" s="397">
        <f t="shared" si="110"/>
        <v>6.6643765426608015</v>
      </c>
      <c r="CM186" s="399">
        <f t="shared" si="111"/>
        <v>9.0750634106253933</v>
      </c>
    </row>
    <row r="187" spans="2:91" s="159" customFormat="1" x14ac:dyDescent="0.25">
      <c r="B187" s="257">
        <f t="shared" si="112"/>
        <v>167</v>
      </c>
      <c r="C187" s="255">
        <f t="shared" si="113"/>
        <v>50374</v>
      </c>
      <c r="D187" s="214">
        <f t="shared" si="114"/>
        <v>0.65874768850449361</v>
      </c>
      <c r="E187" s="214">
        <f t="shared" si="114"/>
        <v>0.28841354221311755</v>
      </c>
      <c r="F187" s="214">
        <f t="shared" si="114"/>
        <v>0.28162162478498737</v>
      </c>
      <c r="G187" s="214">
        <f t="shared" si="114"/>
        <v>1.4494590000000007E-2</v>
      </c>
      <c r="H187" s="394">
        <f t="shared" si="114"/>
        <v>3.8104784787714827E-2</v>
      </c>
      <c r="I187" s="394">
        <f t="shared" si="116"/>
        <v>6.5250287667898407E-2</v>
      </c>
      <c r="J187" s="394">
        <f t="shared" si="116"/>
        <v>7.661959129687497E-2</v>
      </c>
      <c r="K187" s="394">
        <f t="shared" si="116"/>
        <v>7.9313060921874984E-2</v>
      </c>
      <c r="L187" s="394">
        <f t="shared" si="116"/>
        <v>4.3450846482265604E-2</v>
      </c>
      <c r="M187" s="394">
        <f t="shared" si="116"/>
        <v>5.8838483225585915E-2</v>
      </c>
      <c r="N187" s="394">
        <f t="shared" si="123"/>
        <v>4.3369892825059868E-2</v>
      </c>
      <c r="O187" s="394">
        <f t="shared" si="123"/>
        <v>4.0249006328124989E-2</v>
      </c>
      <c r="P187" s="394">
        <f t="shared" si="123"/>
        <v>3.4541707433333318E-2</v>
      </c>
      <c r="Q187" s="394">
        <f t="shared" si="123"/>
        <v>0</v>
      </c>
      <c r="R187" s="394">
        <f t="shared" si="123"/>
        <v>8.1647960945541637E-2</v>
      </c>
      <c r="S187" s="394">
        <f t="shared" si="123"/>
        <v>0.13290847159281247</v>
      </c>
      <c r="T187" s="394">
        <f t="shared" si="123"/>
        <v>0</v>
      </c>
      <c r="U187" s="394">
        <f t="shared" si="123"/>
        <v>0</v>
      </c>
      <c r="V187" s="394">
        <f t="shared" si="123"/>
        <v>2.9190826862187491E-2</v>
      </c>
      <c r="W187" s="394">
        <f t="shared" si="123"/>
        <v>2.8373545391666657E-2</v>
      </c>
      <c r="X187" s="394">
        <f t="shared" si="123"/>
        <v>3.1251378494231763E-2</v>
      </c>
      <c r="Y187" s="394">
        <f t="shared" si="123"/>
        <v>2.1910384295833332E-2</v>
      </c>
      <c r="Z187" s="394">
        <f t="shared" si="123"/>
        <v>4.5568973213802079E-2</v>
      </c>
      <c r="AA187" s="394">
        <f t="shared" si="123"/>
        <v>3.935264062499999E-2</v>
      </c>
      <c r="AB187" s="394">
        <f t="shared" si="123"/>
        <v>4.3391008605937482E-2</v>
      </c>
      <c r="AC187" s="394">
        <f t="shared" si="123"/>
        <v>2.616071725921874E-2</v>
      </c>
      <c r="AD187" s="394">
        <f t="shared" si="123"/>
        <v>1.6729211987382808E-2</v>
      </c>
      <c r="AE187" s="394">
        <f t="shared" si="120"/>
        <v>0</v>
      </c>
      <c r="AF187" s="394">
        <f t="shared" si="120"/>
        <v>0.25408704404273097</v>
      </c>
      <c r="AG187" s="394">
        <f t="shared" si="120"/>
        <v>0.36132220445154428</v>
      </c>
      <c r="AH187" s="394">
        <f t="shared" si="120"/>
        <v>0</v>
      </c>
      <c r="AI187" s="394">
        <f t="shared" si="120"/>
        <v>7.3829999999999998E-3</v>
      </c>
      <c r="AJ187" s="394">
        <f t="shared" si="120"/>
        <v>2.35934E-2</v>
      </c>
      <c r="AK187" s="394">
        <f t="shared" si="120"/>
        <v>0</v>
      </c>
      <c r="AL187" s="394">
        <f t="shared" si="124"/>
        <v>3.2926419998671859E-2</v>
      </c>
      <c r="AM187" s="394">
        <f t="shared" si="124"/>
        <v>3.4846763273437484E-2</v>
      </c>
      <c r="AN187" s="394">
        <f t="shared" si="124"/>
        <v>6.2714991609374993E-2</v>
      </c>
      <c r="AO187" s="394">
        <f t="shared" si="124"/>
        <v>6.025352898976722E-2</v>
      </c>
      <c r="AP187" s="394">
        <f t="shared" si="124"/>
        <v>0.24293961568321085</v>
      </c>
      <c r="AQ187" s="394">
        <f t="shared" si="124"/>
        <v>0</v>
      </c>
      <c r="AR187" s="394">
        <f t="shared" si="124"/>
        <v>6.2036983652292162E-2</v>
      </c>
      <c r="AS187" s="394">
        <f t="shared" si="124"/>
        <v>3.0864276042187489E-2</v>
      </c>
      <c r="AT187" s="394">
        <f t="shared" si="124"/>
        <v>3.1975655646468093E-2</v>
      </c>
      <c r="AU187" s="394">
        <f t="shared" si="124"/>
        <v>6.4434548237887995E-2</v>
      </c>
      <c r="AV187" s="394">
        <f t="shared" si="124"/>
        <v>7.8736588461874979E-2</v>
      </c>
      <c r="AW187" s="394">
        <f t="shared" si="124"/>
        <v>7.7128163107484868E-2</v>
      </c>
      <c r="AX187" s="394">
        <f t="shared" si="124"/>
        <v>0.24556923533647415</v>
      </c>
      <c r="AY187" s="394">
        <f t="shared" si="124"/>
        <v>0.10512398567612496</v>
      </c>
      <c r="AZ187" s="394">
        <f t="shared" si="124"/>
        <v>0.10223728584062494</v>
      </c>
      <c r="BA187" s="394">
        <f t="shared" si="124"/>
        <v>0.19174643521779158</v>
      </c>
      <c r="BB187" s="394">
        <f t="shared" si="124"/>
        <v>0.5185651749728335</v>
      </c>
      <c r="BC187" s="394">
        <f t="shared" si="121"/>
        <v>0.2109471765779731</v>
      </c>
      <c r="BD187" s="394">
        <f t="shared" si="121"/>
        <v>0.85230575610231529</v>
      </c>
      <c r="BE187" s="394">
        <f t="shared" si="121"/>
        <v>3.0567098017734367E-2</v>
      </c>
      <c r="BF187" s="394">
        <f t="shared" si="121"/>
        <v>0</v>
      </c>
      <c r="BG187" s="394">
        <f t="shared" si="100"/>
        <v>9.7193034094050404E-2</v>
      </c>
      <c r="BH187" s="394">
        <f t="shared" si="100"/>
        <v>0.14435440220992479</v>
      </c>
      <c r="BI187" s="394">
        <f t="shared" si="100"/>
        <v>0</v>
      </c>
      <c r="BJ187" s="394">
        <f t="shared" si="95"/>
        <v>0</v>
      </c>
      <c r="BK187" s="394">
        <f t="shared" si="95"/>
        <v>6.1912926493229145E-2</v>
      </c>
      <c r="BL187" s="394">
        <f t="shared" si="98"/>
        <v>5.6325287190275977E-2</v>
      </c>
      <c r="BM187" s="394">
        <f t="shared" si="98"/>
        <v>0.22436689426562489</v>
      </c>
      <c r="BN187" s="394">
        <f t="shared" si="98"/>
        <v>0.47880357848437488</v>
      </c>
      <c r="BO187" s="394">
        <f t="shared" si="98"/>
        <v>0.14005080096562494</v>
      </c>
      <c r="BP187" s="394">
        <f t="shared" si="98"/>
        <v>0.16602957420592443</v>
      </c>
      <c r="BQ187" s="394">
        <f t="shared" si="119"/>
        <v>0.21426820505338534</v>
      </c>
      <c r="BR187" s="394">
        <f t="shared" si="119"/>
        <v>0.15820972586902649</v>
      </c>
      <c r="BS187" s="394">
        <f t="shared" si="119"/>
        <v>1.2937499999999999E-2</v>
      </c>
      <c r="BT187" s="394">
        <f t="shared" si="119"/>
        <v>7.0977999999999996E-3</v>
      </c>
      <c r="BU187" s="394">
        <f t="shared" si="119"/>
        <v>3.7260000000000001E-3</v>
      </c>
      <c r="BV187" s="394">
        <f t="shared" si="119"/>
        <v>0.11546257969645436</v>
      </c>
      <c r="BW187" s="394">
        <f t="shared" si="122"/>
        <v>5.0904063216335407E-2</v>
      </c>
      <c r="BX187" s="394">
        <f t="shared" si="122"/>
        <v>1.7861232808330268E-2</v>
      </c>
      <c r="BY187" s="394">
        <f t="shared" si="122"/>
        <v>6.6853413834725844E-2</v>
      </c>
      <c r="BZ187" s="394">
        <f t="shared" si="122"/>
        <v>1.9626493576421676E-2</v>
      </c>
      <c r="CA187" s="395">
        <f t="shared" si="101"/>
        <v>7.9377890686474606</v>
      </c>
      <c r="CB187" s="396">
        <f t="shared" si="115"/>
        <v>0.3498012499999999</v>
      </c>
      <c r="CC187" s="396">
        <f t="shared" si="102"/>
        <v>0.79377890686474606</v>
      </c>
      <c r="CD187" s="396">
        <f t="shared" si="103"/>
        <v>0.22083333333333335</v>
      </c>
      <c r="CE187" s="397">
        <f t="shared" si="104"/>
        <v>6.9231768284493818</v>
      </c>
      <c r="CF187" s="396">
        <f>'Other Income'!$B$33/12</f>
        <v>2.0608856179645918</v>
      </c>
      <c r="CG187" s="398">
        <f t="shared" si="105"/>
        <v>9.3338636964139745</v>
      </c>
      <c r="CH187" s="395">
        <f t="shared" si="106"/>
        <v>7.6670812855151933</v>
      </c>
      <c r="CI187" s="396">
        <f t="shared" si="107"/>
        <v>0.3498012499999999</v>
      </c>
      <c r="CJ187" s="396">
        <f t="shared" si="108"/>
        <v>0.76670812855151937</v>
      </c>
      <c r="CK187" s="396">
        <f t="shared" si="109"/>
        <v>0.22083333333333335</v>
      </c>
      <c r="CL187" s="397">
        <f t="shared" si="110"/>
        <v>6.6795398236303409</v>
      </c>
      <c r="CM187" s="399">
        <f t="shared" si="111"/>
        <v>9.0902266915949337</v>
      </c>
    </row>
    <row r="188" spans="2:91" s="159" customFormat="1" x14ac:dyDescent="0.25">
      <c r="B188" s="257">
        <f t="shared" si="112"/>
        <v>168</v>
      </c>
      <c r="C188" s="255">
        <f t="shared" si="113"/>
        <v>50405</v>
      </c>
      <c r="D188" s="214">
        <f t="shared" si="114"/>
        <v>0.65874768850449361</v>
      </c>
      <c r="E188" s="214">
        <f t="shared" si="114"/>
        <v>0.28841354221311755</v>
      </c>
      <c r="F188" s="214">
        <f t="shared" si="114"/>
        <v>0.28162162478498737</v>
      </c>
      <c r="G188" s="214">
        <f t="shared" si="114"/>
        <v>1.4494590000000007E-2</v>
      </c>
      <c r="H188" s="394">
        <f t="shared" si="114"/>
        <v>3.8104784787714827E-2</v>
      </c>
      <c r="I188" s="394">
        <f t="shared" si="116"/>
        <v>6.5250287667898407E-2</v>
      </c>
      <c r="J188" s="394">
        <f t="shared" si="116"/>
        <v>7.661959129687497E-2</v>
      </c>
      <c r="K188" s="394">
        <f t="shared" si="116"/>
        <v>7.9313060921874984E-2</v>
      </c>
      <c r="L188" s="394">
        <f t="shared" si="116"/>
        <v>4.3450846482265604E-2</v>
      </c>
      <c r="M188" s="394">
        <f t="shared" si="116"/>
        <v>5.8838483225585915E-2</v>
      </c>
      <c r="N188" s="394">
        <f t="shared" si="123"/>
        <v>4.3369892825059868E-2</v>
      </c>
      <c r="O188" s="394">
        <f t="shared" si="123"/>
        <v>4.0249006328124989E-2</v>
      </c>
      <c r="P188" s="394">
        <f t="shared" si="123"/>
        <v>3.4541707433333318E-2</v>
      </c>
      <c r="Q188" s="394">
        <f t="shared" si="123"/>
        <v>0</v>
      </c>
      <c r="R188" s="394">
        <f t="shared" si="123"/>
        <v>8.1647960945541637E-2</v>
      </c>
      <c r="S188" s="394">
        <f t="shared" si="123"/>
        <v>0.13290847159281247</v>
      </c>
      <c r="T188" s="394">
        <f t="shared" si="123"/>
        <v>0</v>
      </c>
      <c r="U188" s="394">
        <f t="shared" si="123"/>
        <v>0</v>
      </c>
      <c r="V188" s="394">
        <f t="shared" si="123"/>
        <v>2.9190826862187491E-2</v>
      </c>
      <c r="W188" s="394">
        <f t="shared" si="123"/>
        <v>2.8373545391666657E-2</v>
      </c>
      <c r="X188" s="394">
        <f t="shared" si="123"/>
        <v>3.1251378494231763E-2</v>
      </c>
      <c r="Y188" s="394">
        <f t="shared" si="123"/>
        <v>2.1910384295833332E-2</v>
      </c>
      <c r="Z188" s="394">
        <f t="shared" si="123"/>
        <v>4.5568973213802079E-2</v>
      </c>
      <c r="AA188" s="394">
        <f t="shared" si="123"/>
        <v>3.935264062499999E-2</v>
      </c>
      <c r="AB188" s="394">
        <f t="shared" si="123"/>
        <v>4.3391008605937482E-2</v>
      </c>
      <c r="AC188" s="394">
        <f t="shared" si="123"/>
        <v>2.616071725921874E-2</v>
      </c>
      <c r="AD188" s="394">
        <f t="shared" si="123"/>
        <v>1.6729211987382808E-2</v>
      </c>
      <c r="AE188" s="394">
        <f t="shared" si="120"/>
        <v>0</v>
      </c>
      <c r="AF188" s="394">
        <f t="shared" si="120"/>
        <v>0.25408704404273097</v>
      </c>
      <c r="AG188" s="394">
        <f t="shared" si="120"/>
        <v>0.36132220445154428</v>
      </c>
      <c r="AH188" s="394">
        <f t="shared" si="120"/>
        <v>0</v>
      </c>
      <c r="AI188" s="394">
        <f t="shared" si="120"/>
        <v>7.3829999999999998E-3</v>
      </c>
      <c r="AJ188" s="394">
        <f t="shared" si="120"/>
        <v>2.35934E-2</v>
      </c>
      <c r="AK188" s="394">
        <f t="shared" si="120"/>
        <v>0</v>
      </c>
      <c r="AL188" s="394">
        <f t="shared" si="124"/>
        <v>3.2926419998671859E-2</v>
      </c>
      <c r="AM188" s="394">
        <f t="shared" si="124"/>
        <v>3.4846763273437484E-2</v>
      </c>
      <c r="AN188" s="394">
        <f t="shared" si="124"/>
        <v>7.2122240350781242E-2</v>
      </c>
      <c r="AO188" s="394">
        <f t="shared" si="124"/>
        <v>6.025352898976722E-2</v>
      </c>
      <c r="AP188" s="394">
        <f t="shared" si="124"/>
        <v>0.24293961568321085</v>
      </c>
      <c r="AQ188" s="394">
        <f t="shared" si="124"/>
        <v>0</v>
      </c>
      <c r="AR188" s="394">
        <f t="shared" si="124"/>
        <v>6.2036983652292162E-2</v>
      </c>
      <c r="AS188" s="394">
        <f t="shared" si="124"/>
        <v>3.0864276042187489E-2</v>
      </c>
      <c r="AT188" s="394">
        <f t="shared" si="124"/>
        <v>3.1975655646468093E-2</v>
      </c>
      <c r="AU188" s="394">
        <f t="shared" si="124"/>
        <v>6.4434548237887995E-2</v>
      </c>
      <c r="AV188" s="394">
        <f t="shared" si="124"/>
        <v>7.8736588461874979E-2</v>
      </c>
      <c r="AW188" s="394">
        <f t="shared" si="124"/>
        <v>7.7128163107484868E-2</v>
      </c>
      <c r="AX188" s="394">
        <f t="shared" si="124"/>
        <v>0.24556923533647415</v>
      </c>
      <c r="AY188" s="394">
        <f t="shared" si="124"/>
        <v>0.10512398567612496</v>
      </c>
      <c r="AZ188" s="394">
        <f t="shared" si="124"/>
        <v>0.10223728584062494</v>
      </c>
      <c r="BA188" s="394">
        <f t="shared" si="124"/>
        <v>0.19174643521779158</v>
      </c>
      <c r="BB188" s="394">
        <f t="shared" si="124"/>
        <v>0.5185651749728335</v>
      </c>
      <c r="BC188" s="394">
        <f t="shared" si="121"/>
        <v>0.2109471765779731</v>
      </c>
      <c r="BD188" s="394">
        <f t="shared" si="121"/>
        <v>0.85230575610231529</v>
      </c>
      <c r="BE188" s="394">
        <f t="shared" si="121"/>
        <v>3.0567098017734367E-2</v>
      </c>
      <c r="BF188" s="394">
        <f t="shared" si="121"/>
        <v>0</v>
      </c>
      <c r="BG188" s="394">
        <f t="shared" si="100"/>
        <v>9.7193034094050404E-2</v>
      </c>
      <c r="BH188" s="394">
        <f t="shared" si="100"/>
        <v>0.14435440220992479</v>
      </c>
      <c r="BI188" s="394">
        <f t="shared" si="100"/>
        <v>0</v>
      </c>
      <c r="BJ188" s="394">
        <f t="shared" si="95"/>
        <v>0</v>
      </c>
      <c r="BK188" s="394">
        <f t="shared" si="95"/>
        <v>6.1912926493229145E-2</v>
      </c>
      <c r="BL188" s="394">
        <f t="shared" si="98"/>
        <v>5.6325287190275977E-2</v>
      </c>
      <c r="BM188" s="394">
        <f t="shared" si="98"/>
        <v>0.22436689426562489</v>
      </c>
      <c r="BN188" s="394">
        <f t="shared" si="98"/>
        <v>0.47880357848437488</v>
      </c>
      <c r="BO188" s="394">
        <f t="shared" si="98"/>
        <v>0.14005080096562494</v>
      </c>
      <c r="BP188" s="394">
        <f t="shared" si="98"/>
        <v>0.16602957420592443</v>
      </c>
      <c r="BQ188" s="394">
        <f t="shared" si="119"/>
        <v>0.21426820505338534</v>
      </c>
      <c r="BR188" s="394">
        <f t="shared" si="119"/>
        <v>0.15820972586902649</v>
      </c>
      <c r="BS188" s="394">
        <f t="shared" si="119"/>
        <v>1.2937499999999999E-2</v>
      </c>
      <c r="BT188" s="394">
        <f t="shared" si="119"/>
        <v>7.0977999999999996E-3</v>
      </c>
      <c r="BU188" s="394">
        <f t="shared" si="119"/>
        <v>3.7260000000000001E-3</v>
      </c>
      <c r="BV188" s="394">
        <f t="shared" si="119"/>
        <v>0.11546257969645436</v>
      </c>
      <c r="BW188" s="394">
        <f t="shared" si="122"/>
        <v>5.0904063216335407E-2</v>
      </c>
      <c r="BX188" s="394">
        <f t="shared" si="122"/>
        <v>1.7861232808330268E-2</v>
      </c>
      <c r="BY188" s="394">
        <f t="shared" si="122"/>
        <v>6.6853413834725844E-2</v>
      </c>
      <c r="BZ188" s="394">
        <f t="shared" si="122"/>
        <v>1.9626493576421676E-2</v>
      </c>
      <c r="CA188" s="395">
        <f t="shared" si="101"/>
        <v>7.9471963173888662</v>
      </c>
      <c r="CB188" s="396">
        <f t="shared" si="115"/>
        <v>0.3498012499999999</v>
      </c>
      <c r="CC188" s="396">
        <f t="shared" si="102"/>
        <v>0.79471963173888671</v>
      </c>
      <c r="CD188" s="396">
        <f t="shared" si="103"/>
        <v>0.22083333333333335</v>
      </c>
      <c r="CE188" s="397">
        <f t="shared" si="104"/>
        <v>6.9316433523166463</v>
      </c>
      <c r="CF188" s="396">
        <f>'Other Income'!$B$33/12</f>
        <v>2.0608856179645918</v>
      </c>
      <c r="CG188" s="398">
        <f t="shared" si="105"/>
        <v>9.3423302202812391</v>
      </c>
      <c r="CH188" s="395">
        <f t="shared" si="106"/>
        <v>7.6764885342565989</v>
      </c>
      <c r="CI188" s="396">
        <f t="shared" si="107"/>
        <v>0.3498012499999999</v>
      </c>
      <c r="CJ188" s="396">
        <f t="shared" si="108"/>
        <v>0.76764885342565992</v>
      </c>
      <c r="CK188" s="396">
        <f t="shared" si="109"/>
        <v>0.22083333333333335</v>
      </c>
      <c r="CL188" s="397">
        <f t="shared" si="110"/>
        <v>6.6880063474976055</v>
      </c>
      <c r="CM188" s="399">
        <f t="shared" si="111"/>
        <v>9.0986932154621982</v>
      </c>
    </row>
    <row r="189" spans="2:91" s="159" customFormat="1" x14ac:dyDescent="0.25">
      <c r="B189" s="257">
        <f t="shared" si="112"/>
        <v>169</v>
      </c>
      <c r="C189" s="255">
        <f t="shared" si="113"/>
        <v>50436</v>
      </c>
      <c r="D189" s="214">
        <f t="shared" si="114"/>
        <v>0.65874768850449361</v>
      </c>
      <c r="E189" s="214">
        <f t="shared" si="114"/>
        <v>0.28841354221311755</v>
      </c>
      <c r="F189" s="214">
        <f t="shared" si="114"/>
        <v>0.28162162478498737</v>
      </c>
      <c r="G189" s="214">
        <f t="shared" si="114"/>
        <v>1.5944049000000009E-2</v>
      </c>
      <c r="H189" s="394">
        <f t="shared" si="114"/>
        <v>3.8104784787714827E-2</v>
      </c>
      <c r="I189" s="394">
        <f t="shared" si="116"/>
        <v>6.5250287667898407E-2</v>
      </c>
      <c r="J189" s="394">
        <f t="shared" si="116"/>
        <v>7.661959129687497E-2</v>
      </c>
      <c r="K189" s="394">
        <f t="shared" si="116"/>
        <v>7.9313060921874984E-2</v>
      </c>
      <c r="L189" s="394">
        <f t="shared" si="116"/>
        <v>4.3450846482265604E-2</v>
      </c>
      <c r="M189" s="394">
        <f t="shared" si="116"/>
        <v>5.8838483225585915E-2</v>
      </c>
      <c r="N189" s="394">
        <f t="shared" si="123"/>
        <v>4.3369892825059868E-2</v>
      </c>
      <c r="O189" s="394">
        <f t="shared" si="123"/>
        <v>4.6286357277343732E-2</v>
      </c>
      <c r="P189" s="394">
        <f t="shared" si="123"/>
        <v>3.4541707433333318E-2</v>
      </c>
      <c r="Q189" s="394">
        <f t="shared" si="123"/>
        <v>0</v>
      </c>
      <c r="R189" s="394">
        <f t="shared" si="123"/>
        <v>9.3895155087372881E-2</v>
      </c>
      <c r="S189" s="394">
        <f t="shared" si="123"/>
        <v>0.13290847159281247</v>
      </c>
      <c r="T189" s="394">
        <f t="shared" si="123"/>
        <v>0</v>
      </c>
      <c r="U189" s="394">
        <f t="shared" si="123"/>
        <v>0</v>
      </c>
      <c r="V189" s="394">
        <f t="shared" si="123"/>
        <v>3.3569450891515612E-2</v>
      </c>
      <c r="W189" s="394">
        <f t="shared" si="123"/>
        <v>2.8373545391666657E-2</v>
      </c>
      <c r="X189" s="394">
        <f t="shared" si="123"/>
        <v>3.1251378494231763E-2</v>
      </c>
      <c r="Y189" s="394">
        <f t="shared" si="123"/>
        <v>2.1910384295833332E-2</v>
      </c>
      <c r="Z189" s="394">
        <f t="shared" si="123"/>
        <v>5.2404319195872386E-2</v>
      </c>
      <c r="AA189" s="394">
        <f t="shared" si="123"/>
        <v>3.935264062499999E-2</v>
      </c>
      <c r="AB189" s="394">
        <f t="shared" si="123"/>
        <v>4.3391008605937482E-2</v>
      </c>
      <c r="AC189" s="394">
        <f t="shared" si="123"/>
        <v>2.616071725921874E-2</v>
      </c>
      <c r="AD189" s="394">
        <f t="shared" si="123"/>
        <v>1.6729211987382808E-2</v>
      </c>
      <c r="AE189" s="394">
        <f t="shared" si="120"/>
        <v>0</v>
      </c>
      <c r="AF189" s="394">
        <f t="shared" si="120"/>
        <v>0.25408704404273097</v>
      </c>
      <c r="AG189" s="394">
        <f t="shared" si="120"/>
        <v>0.36132220445154428</v>
      </c>
      <c r="AH189" s="394">
        <f t="shared" si="120"/>
        <v>0</v>
      </c>
      <c r="AI189" s="394">
        <f t="shared" si="120"/>
        <v>7.3829999999999998E-3</v>
      </c>
      <c r="AJ189" s="394">
        <f t="shared" si="120"/>
        <v>2.35934E-2</v>
      </c>
      <c r="AK189" s="394">
        <f t="shared" si="120"/>
        <v>0</v>
      </c>
      <c r="AL189" s="394">
        <f t="shared" si="124"/>
        <v>3.2926419998671859E-2</v>
      </c>
      <c r="AM189" s="394">
        <f t="shared" si="124"/>
        <v>3.4846763273437484E-2</v>
      </c>
      <c r="AN189" s="394">
        <f t="shared" si="124"/>
        <v>7.2122240350781242E-2</v>
      </c>
      <c r="AO189" s="394">
        <f t="shared" si="124"/>
        <v>6.025352898976722E-2</v>
      </c>
      <c r="AP189" s="394">
        <f t="shared" si="124"/>
        <v>0.24293961568321085</v>
      </c>
      <c r="AQ189" s="394">
        <f t="shared" si="124"/>
        <v>0</v>
      </c>
      <c r="AR189" s="394">
        <f t="shared" si="124"/>
        <v>6.2036983652292162E-2</v>
      </c>
      <c r="AS189" s="394">
        <f t="shared" si="124"/>
        <v>3.0864276042187489E-2</v>
      </c>
      <c r="AT189" s="394">
        <f t="shared" si="124"/>
        <v>3.1975655646468093E-2</v>
      </c>
      <c r="AU189" s="394">
        <f t="shared" si="124"/>
        <v>6.4434548237887995E-2</v>
      </c>
      <c r="AV189" s="394">
        <f t="shared" si="124"/>
        <v>7.8736588461874979E-2</v>
      </c>
      <c r="AW189" s="394">
        <f t="shared" si="124"/>
        <v>7.7128163107484868E-2</v>
      </c>
      <c r="AX189" s="394">
        <f t="shared" si="124"/>
        <v>0.24556923533647415</v>
      </c>
      <c r="AY189" s="394">
        <f t="shared" si="124"/>
        <v>0.10512398567612496</v>
      </c>
      <c r="AZ189" s="394">
        <f t="shared" si="124"/>
        <v>0.10223728584062494</v>
      </c>
      <c r="BA189" s="394">
        <f t="shared" si="124"/>
        <v>0.19174643521779158</v>
      </c>
      <c r="BB189" s="394">
        <f t="shared" si="124"/>
        <v>0.5185651749728335</v>
      </c>
      <c r="BC189" s="394">
        <f t="shared" si="121"/>
        <v>0.2109471765779731</v>
      </c>
      <c r="BD189" s="394">
        <f t="shared" si="121"/>
        <v>0.85230575610231529</v>
      </c>
      <c r="BE189" s="394">
        <f t="shared" si="121"/>
        <v>3.0567098017734367E-2</v>
      </c>
      <c r="BF189" s="394">
        <f t="shared" si="121"/>
        <v>0</v>
      </c>
      <c r="BG189" s="394">
        <f t="shared" si="100"/>
        <v>9.7193034094050404E-2</v>
      </c>
      <c r="BH189" s="394">
        <f t="shared" si="100"/>
        <v>0.14435440220992479</v>
      </c>
      <c r="BI189" s="394">
        <f t="shared" si="100"/>
        <v>0</v>
      </c>
      <c r="BJ189" s="394">
        <f t="shared" si="95"/>
        <v>0</v>
      </c>
      <c r="BK189" s="394">
        <f t="shared" si="95"/>
        <v>7.1199865467213505E-2</v>
      </c>
      <c r="BL189" s="394">
        <f t="shared" si="98"/>
        <v>5.6325287190275977E-2</v>
      </c>
      <c r="BM189" s="394">
        <f t="shared" si="98"/>
        <v>0.22436689426562489</v>
      </c>
      <c r="BN189" s="394">
        <f t="shared" si="98"/>
        <v>0.47880357848437488</v>
      </c>
      <c r="BO189" s="394">
        <f t="shared" si="98"/>
        <v>0.14005080096562494</v>
      </c>
      <c r="BP189" s="394">
        <f t="shared" si="98"/>
        <v>0.16602957420592443</v>
      </c>
      <c r="BQ189" s="394">
        <f t="shared" si="119"/>
        <v>0.21426820505338534</v>
      </c>
      <c r="BR189" s="394">
        <f t="shared" si="119"/>
        <v>0.15820972586902649</v>
      </c>
      <c r="BS189" s="394">
        <f t="shared" si="119"/>
        <v>1.2937499999999999E-2</v>
      </c>
      <c r="BT189" s="394">
        <f t="shared" si="119"/>
        <v>7.0977999999999996E-3</v>
      </c>
      <c r="BU189" s="394">
        <f t="shared" si="119"/>
        <v>3.7260000000000001E-3</v>
      </c>
      <c r="BV189" s="394">
        <f t="shared" si="119"/>
        <v>0.11546257969645436</v>
      </c>
      <c r="BW189" s="394">
        <f t="shared" si="122"/>
        <v>5.0904063216335407E-2</v>
      </c>
      <c r="BX189" s="394">
        <f t="shared" si="122"/>
        <v>1.7861232808330268E-2</v>
      </c>
      <c r="BY189" s="394">
        <f t="shared" si="122"/>
        <v>6.6853413834725844E-2</v>
      </c>
      <c r="BZ189" s="394">
        <f t="shared" si="122"/>
        <v>1.9626493576421676E-2</v>
      </c>
      <c r="CA189" s="395">
        <f t="shared" si="101"/>
        <v>7.9874312304652983</v>
      </c>
      <c r="CB189" s="396">
        <f t="shared" si="115"/>
        <v>0.3498012499999999</v>
      </c>
      <c r="CC189" s="396">
        <f t="shared" si="102"/>
        <v>0.79874312304652983</v>
      </c>
      <c r="CD189" s="396">
        <f t="shared" si="103"/>
        <v>0.22083333333333335</v>
      </c>
      <c r="CE189" s="397">
        <f t="shared" si="104"/>
        <v>6.9678547740854349</v>
      </c>
      <c r="CF189" s="396">
        <f>'Other Income'!$B$34/12</f>
        <v>2.1639298988628215</v>
      </c>
      <c r="CG189" s="398">
        <f t="shared" si="105"/>
        <v>9.4815859229482573</v>
      </c>
      <c r="CH189" s="395">
        <f t="shared" si="106"/>
        <v>7.7167234473330311</v>
      </c>
      <c r="CI189" s="396">
        <f t="shared" si="107"/>
        <v>0.3498012499999999</v>
      </c>
      <c r="CJ189" s="396">
        <f t="shared" si="108"/>
        <v>0.77167234473330315</v>
      </c>
      <c r="CK189" s="396">
        <f t="shared" si="109"/>
        <v>0.22083333333333335</v>
      </c>
      <c r="CL189" s="397">
        <f t="shared" si="110"/>
        <v>6.7242177692663949</v>
      </c>
      <c r="CM189" s="399">
        <f t="shared" si="111"/>
        <v>9.2379489181292165</v>
      </c>
    </row>
    <row r="190" spans="2:91" s="159" customFormat="1" x14ac:dyDescent="0.25">
      <c r="B190" s="257">
        <f t="shared" si="112"/>
        <v>170</v>
      </c>
      <c r="C190" s="255">
        <f t="shared" si="113"/>
        <v>50464</v>
      </c>
      <c r="D190" s="214">
        <f t="shared" si="114"/>
        <v>0.65874768850449361</v>
      </c>
      <c r="E190" s="214">
        <f t="shared" si="114"/>
        <v>0.28841354221311755</v>
      </c>
      <c r="F190" s="214">
        <f t="shared" si="114"/>
        <v>0.28162162478498737</v>
      </c>
      <c r="G190" s="214">
        <f t="shared" si="114"/>
        <v>1.5944049000000009E-2</v>
      </c>
      <c r="H190" s="394">
        <f t="shared" si="114"/>
        <v>3.8104784787714827E-2</v>
      </c>
      <c r="I190" s="394">
        <f t="shared" si="116"/>
        <v>6.5250287667898407E-2</v>
      </c>
      <c r="J190" s="394">
        <f t="shared" si="116"/>
        <v>7.661959129687497E-2</v>
      </c>
      <c r="K190" s="394">
        <f t="shared" si="116"/>
        <v>7.9313060921874984E-2</v>
      </c>
      <c r="L190" s="394">
        <f t="shared" si="116"/>
        <v>4.3450846482265604E-2</v>
      </c>
      <c r="M190" s="394">
        <f t="shared" si="116"/>
        <v>5.8838483225585915E-2</v>
      </c>
      <c r="N190" s="394">
        <f t="shared" si="123"/>
        <v>4.3369892825059868E-2</v>
      </c>
      <c r="O190" s="394">
        <f t="shared" si="123"/>
        <v>4.6286357277343732E-2</v>
      </c>
      <c r="P190" s="394">
        <f t="shared" si="123"/>
        <v>3.4541707433333318E-2</v>
      </c>
      <c r="Q190" s="394">
        <f t="shared" si="123"/>
        <v>0</v>
      </c>
      <c r="R190" s="394">
        <f t="shared" si="123"/>
        <v>9.3895155087372881E-2</v>
      </c>
      <c r="S190" s="394">
        <f t="shared" si="123"/>
        <v>0.13290847159281247</v>
      </c>
      <c r="T190" s="394">
        <f t="shared" si="123"/>
        <v>0</v>
      </c>
      <c r="U190" s="394">
        <f t="shared" si="123"/>
        <v>0</v>
      </c>
      <c r="V190" s="394">
        <f t="shared" si="123"/>
        <v>3.3569450891515612E-2</v>
      </c>
      <c r="W190" s="394">
        <f t="shared" si="123"/>
        <v>2.8373545391666657E-2</v>
      </c>
      <c r="X190" s="394">
        <f t="shared" si="123"/>
        <v>3.1251378494231763E-2</v>
      </c>
      <c r="Y190" s="394">
        <f t="shared" si="123"/>
        <v>2.1910384295833332E-2</v>
      </c>
      <c r="Z190" s="394">
        <f t="shared" si="123"/>
        <v>5.2404319195872386E-2</v>
      </c>
      <c r="AA190" s="394">
        <f t="shared" si="123"/>
        <v>3.935264062499999E-2</v>
      </c>
      <c r="AB190" s="394">
        <f t="shared" si="123"/>
        <v>4.3391008605937482E-2</v>
      </c>
      <c r="AC190" s="394">
        <f t="shared" si="123"/>
        <v>2.616071725921874E-2</v>
      </c>
      <c r="AD190" s="394">
        <f t="shared" si="123"/>
        <v>1.6729211987382808E-2</v>
      </c>
      <c r="AE190" s="394">
        <f t="shared" si="120"/>
        <v>0</v>
      </c>
      <c r="AF190" s="394">
        <f t="shared" si="120"/>
        <v>0.25408704404273097</v>
      </c>
      <c r="AG190" s="394">
        <f t="shared" si="120"/>
        <v>0.36132220445154428</v>
      </c>
      <c r="AH190" s="394">
        <f t="shared" si="120"/>
        <v>0</v>
      </c>
      <c r="AI190" s="394">
        <f t="shared" si="120"/>
        <v>7.3829999999999998E-3</v>
      </c>
      <c r="AJ190" s="394">
        <f t="shared" si="120"/>
        <v>2.35934E-2</v>
      </c>
      <c r="AK190" s="394">
        <f t="shared" si="120"/>
        <v>0</v>
      </c>
      <c r="AL190" s="394">
        <f t="shared" si="124"/>
        <v>3.2926419998671859E-2</v>
      </c>
      <c r="AM190" s="394">
        <f t="shared" si="124"/>
        <v>3.4846763273437484E-2</v>
      </c>
      <c r="AN190" s="394">
        <f t="shared" si="124"/>
        <v>7.2122240350781242E-2</v>
      </c>
      <c r="AO190" s="394">
        <f t="shared" si="124"/>
        <v>6.025352898976722E-2</v>
      </c>
      <c r="AP190" s="394">
        <f t="shared" si="124"/>
        <v>0.24293961568321085</v>
      </c>
      <c r="AQ190" s="394">
        <f t="shared" si="124"/>
        <v>0</v>
      </c>
      <c r="AR190" s="394">
        <f t="shared" si="124"/>
        <v>6.2036983652292162E-2</v>
      </c>
      <c r="AS190" s="394">
        <f t="shared" si="124"/>
        <v>3.0864276042187489E-2</v>
      </c>
      <c r="AT190" s="394">
        <f t="shared" si="124"/>
        <v>3.1975655646468093E-2</v>
      </c>
      <c r="AU190" s="394">
        <f t="shared" si="124"/>
        <v>6.4434548237887995E-2</v>
      </c>
      <c r="AV190" s="394">
        <f t="shared" si="124"/>
        <v>7.8736588461874979E-2</v>
      </c>
      <c r="AW190" s="394">
        <f t="shared" si="124"/>
        <v>7.7128163107484868E-2</v>
      </c>
      <c r="AX190" s="394">
        <f t="shared" si="124"/>
        <v>0.24556923533647415</v>
      </c>
      <c r="AY190" s="394">
        <f t="shared" si="124"/>
        <v>0.10512398567612496</v>
      </c>
      <c r="AZ190" s="394">
        <f t="shared" si="124"/>
        <v>0.10223728584062494</v>
      </c>
      <c r="BA190" s="394">
        <f t="shared" si="124"/>
        <v>0.19174643521779158</v>
      </c>
      <c r="BB190" s="394">
        <f t="shared" si="124"/>
        <v>0.5185651749728335</v>
      </c>
      <c r="BC190" s="394">
        <f t="shared" si="121"/>
        <v>0.2109471765779731</v>
      </c>
      <c r="BD190" s="394">
        <f t="shared" si="121"/>
        <v>0.85230575610231529</v>
      </c>
      <c r="BE190" s="394">
        <f t="shared" si="121"/>
        <v>3.5152162720394522E-2</v>
      </c>
      <c r="BF190" s="394">
        <f t="shared" si="121"/>
        <v>0</v>
      </c>
      <c r="BG190" s="394">
        <f t="shared" si="100"/>
        <v>9.7193034094050404E-2</v>
      </c>
      <c r="BH190" s="394">
        <f t="shared" si="100"/>
        <v>0.14435440220992479</v>
      </c>
      <c r="BI190" s="394">
        <f t="shared" si="100"/>
        <v>0</v>
      </c>
      <c r="BJ190" s="394">
        <f t="shared" si="95"/>
        <v>0</v>
      </c>
      <c r="BK190" s="394">
        <f t="shared" si="95"/>
        <v>7.1199865467213505E-2</v>
      </c>
      <c r="BL190" s="394">
        <f t="shared" si="98"/>
        <v>5.6325287190275977E-2</v>
      </c>
      <c r="BM190" s="394">
        <f t="shared" si="98"/>
        <v>0.22436689426562489</v>
      </c>
      <c r="BN190" s="394">
        <f t="shared" si="98"/>
        <v>0.47880357848437488</v>
      </c>
      <c r="BO190" s="394">
        <f t="shared" si="98"/>
        <v>0.14005080096562494</v>
      </c>
      <c r="BP190" s="394">
        <f t="shared" si="98"/>
        <v>0.16602957420592443</v>
      </c>
      <c r="BQ190" s="394">
        <f t="shared" si="119"/>
        <v>0.21426820505338534</v>
      </c>
      <c r="BR190" s="394">
        <f t="shared" si="119"/>
        <v>0.15820972586902649</v>
      </c>
      <c r="BS190" s="394">
        <f t="shared" si="119"/>
        <v>1.2937499999999999E-2</v>
      </c>
      <c r="BT190" s="394">
        <f t="shared" si="119"/>
        <v>7.0977999999999996E-3</v>
      </c>
      <c r="BU190" s="394">
        <f t="shared" si="119"/>
        <v>3.7260000000000001E-3</v>
      </c>
      <c r="BV190" s="394">
        <f t="shared" si="119"/>
        <v>0.11546257969645436</v>
      </c>
      <c r="BW190" s="394">
        <f t="shared" si="122"/>
        <v>5.0904063216335407E-2</v>
      </c>
      <c r="BX190" s="394">
        <f t="shared" si="122"/>
        <v>1.7861232808330268E-2</v>
      </c>
      <c r="BY190" s="394">
        <f t="shared" si="122"/>
        <v>6.6853413834725844E-2</v>
      </c>
      <c r="BZ190" s="394">
        <f t="shared" si="122"/>
        <v>1.9626493576421676E-2</v>
      </c>
      <c r="CA190" s="395">
        <f t="shared" si="101"/>
        <v>7.992016295167959</v>
      </c>
      <c r="CB190" s="396">
        <f t="shared" si="115"/>
        <v>0.3498012499999999</v>
      </c>
      <c r="CC190" s="396">
        <f t="shared" si="102"/>
        <v>0.79920162951679596</v>
      </c>
      <c r="CD190" s="396">
        <f t="shared" si="103"/>
        <v>0.22083333333333335</v>
      </c>
      <c r="CE190" s="397">
        <f t="shared" si="104"/>
        <v>6.9719813323178297</v>
      </c>
      <c r="CF190" s="396">
        <f>'Other Income'!$B$34/12</f>
        <v>2.1639298988628215</v>
      </c>
      <c r="CG190" s="398">
        <f t="shared" si="105"/>
        <v>9.4857124811806521</v>
      </c>
      <c r="CH190" s="395">
        <f t="shared" si="106"/>
        <v>7.7213085120356917</v>
      </c>
      <c r="CI190" s="396">
        <f t="shared" si="107"/>
        <v>0.3498012499999999</v>
      </c>
      <c r="CJ190" s="396">
        <f t="shared" si="108"/>
        <v>0.77213085120356917</v>
      </c>
      <c r="CK190" s="396">
        <f t="shared" si="109"/>
        <v>0.22083333333333335</v>
      </c>
      <c r="CL190" s="397">
        <f t="shared" si="110"/>
        <v>6.7283443274987889</v>
      </c>
      <c r="CM190" s="399">
        <f t="shared" si="111"/>
        <v>9.2420754763616113</v>
      </c>
    </row>
    <row r="191" spans="2:91" s="159" customFormat="1" x14ac:dyDescent="0.25">
      <c r="B191" s="257">
        <f t="shared" si="112"/>
        <v>171</v>
      </c>
      <c r="C191" s="255">
        <f t="shared" si="113"/>
        <v>50495</v>
      </c>
      <c r="D191" s="214">
        <f t="shared" si="114"/>
        <v>0.65874768850449361</v>
      </c>
      <c r="E191" s="214">
        <f t="shared" si="114"/>
        <v>0.28841354221311755</v>
      </c>
      <c r="F191" s="214">
        <f t="shared" si="114"/>
        <v>0.28162162478498737</v>
      </c>
      <c r="G191" s="214">
        <f t="shared" si="114"/>
        <v>1.5944049000000009E-2</v>
      </c>
      <c r="H191" s="394">
        <f t="shared" si="114"/>
        <v>3.8104784787714827E-2</v>
      </c>
      <c r="I191" s="394">
        <f t="shared" si="116"/>
        <v>6.5250287667898407E-2</v>
      </c>
      <c r="J191" s="394">
        <f t="shared" si="116"/>
        <v>7.661959129687497E-2</v>
      </c>
      <c r="K191" s="394">
        <f t="shared" si="116"/>
        <v>7.9313060921874984E-2</v>
      </c>
      <c r="L191" s="394">
        <f t="shared" si="116"/>
        <v>4.3450846482265604E-2</v>
      </c>
      <c r="M191" s="394">
        <f t="shared" si="116"/>
        <v>5.8838483225585915E-2</v>
      </c>
      <c r="N191" s="394">
        <f t="shared" si="123"/>
        <v>4.3369892825059868E-2</v>
      </c>
      <c r="O191" s="394">
        <f t="shared" si="123"/>
        <v>4.6286357277343732E-2</v>
      </c>
      <c r="P191" s="394">
        <f t="shared" si="123"/>
        <v>3.4541707433333318E-2</v>
      </c>
      <c r="Q191" s="394">
        <f t="shared" si="123"/>
        <v>0</v>
      </c>
      <c r="R191" s="394">
        <f t="shared" si="123"/>
        <v>9.3895155087372881E-2</v>
      </c>
      <c r="S191" s="394">
        <f t="shared" si="123"/>
        <v>0.13290847159281247</v>
      </c>
      <c r="T191" s="394">
        <f t="shared" si="123"/>
        <v>0</v>
      </c>
      <c r="U191" s="394">
        <f t="shared" si="123"/>
        <v>0</v>
      </c>
      <c r="V191" s="394">
        <f t="shared" si="123"/>
        <v>3.3569450891515612E-2</v>
      </c>
      <c r="W191" s="394">
        <f t="shared" si="123"/>
        <v>2.8373545391666657E-2</v>
      </c>
      <c r="X191" s="394">
        <f t="shared" si="123"/>
        <v>3.1251378494231763E-2</v>
      </c>
      <c r="Y191" s="394">
        <f t="shared" si="123"/>
        <v>2.1910384295833332E-2</v>
      </c>
      <c r="Z191" s="394">
        <f t="shared" si="123"/>
        <v>5.2404319195872386E-2</v>
      </c>
      <c r="AA191" s="394">
        <f t="shared" si="123"/>
        <v>3.935264062499999E-2</v>
      </c>
      <c r="AB191" s="394">
        <f t="shared" si="123"/>
        <v>4.3391008605937482E-2</v>
      </c>
      <c r="AC191" s="394">
        <f t="shared" si="123"/>
        <v>2.616071725921874E-2</v>
      </c>
      <c r="AD191" s="394">
        <f t="shared" si="123"/>
        <v>1.6729211987382808E-2</v>
      </c>
      <c r="AE191" s="394">
        <f t="shared" si="120"/>
        <v>0</v>
      </c>
      <c r="AF191" s="394">
        <f t="shared" si="120"/>
        <v>0.25408704404273097</v>
      </c>
      <c r="AG191" s="394">
        <f t="shared" si="120"/>
        <v>0.36132220445154428</v>
      </c>
      <c r="AH191" s="394">
        <f t="shared" si="120"/>
        <v>0</v>
      </c>
      <c r="AI191" s="394">
        <f t="shared" si="120"/>
        <v>7.3829999999999998E-3</v>
      </c>
      <c r="AJ191" s="394">
        <f t="shared" si="120"/>
        <v>2.35934E-2</v>
      </c>
      <c r="AK191" s="394">
        <f t="shared" si="120"/>
        <v>0</v>
      </c>
      <c r="AL191" s="394">
        <f t="shared" si="124"/>
        <v>3.2926419998671859E-2</v>
      </c>
      <c r="AM191" s="394">
        <f t="shared" si="124"/>
        <v>3.4846763273437484E-2</v>
      </c>
      <c r="AN191" s="394">
        <f t="shared" si="124"/>
        <v>7.2122240350781242E-2</v>
      </c>
      <c r="AO191" s="394">
        <f t="shared" si="124"/>
        <v>6.025352898976722E-2</v>
      </c>
      <c r="AP191" s="394">
        <f t="shared" si="124"/>
        <v>0.24293961568321085</v>
      </c>
      <c r="AQ191" s="394">
        <f t="shared" si="124"/>
        <v>0</v>
      </c>
      <c r="AR191" s="394">
        <f t="shared" si="124"/>
        <v>6.2036983652292162E-2</v>
      </c>
      <c r="AS191" s="394">
        <f t="shared" si="124"/>
        <v>3.0864276042187489E-2</v>
      </c>
      <c r="AT191" s="394">
        <f t="shared" si="124"/>
        <v>3.1975655646468093E-2</v>
      </c>
      <c r="AU191" s="394">
        <f t="shared" si="124"/>
        <v>6.4434548237887995E-2</v>
      </c>
      <c r="AV191" s="394">
        <f t="shared" si="124"/>
        <v>7.8736588461874979E-2</v>
      </c>
      <c r="AW191" s="394">
        <f t="shared" si="124"/>
        <v>7.7128163107484868E-2</v>
      </c>
      <c r="AX191" s="394">
        <f t="shared" si="124"/>
        <v>0.24556923533647415</v>
      </c>
      <c r="AY191" s="394">
        <f t="shared" si="124"/>
        <v>0.10512398567612496</v>
      </c>
      <c r="AZ191" s="394">
        <f t="shared" si="124"/>
        <v>0.10223728584062494</v>
      </c>
      <c r="BA191" s="394">
        <f t="shared" si="124"/>
        <v>0.19174643521779158</v>
      </c>
      <c r="BB191" s="394">
        <f t="shared" si="124"/>
        <v>0.5185651749728335</v>
      </c>
      <c r="BC191" s="394">
        <f t="shared" si="121"/>
        <v>0.2109471765779731</v>
      </c>
      <c r="BD191" s="394">
        <f t="shared" si="121"/>
        <v>0.85230575610231529</v>
      </c>
      <c r="BE191" s="394">
        <f t="shared" si="121"/>
        <v>3.5152162720394522E-2</v>
      </c>
      <c r="BF191" s="394">
        <f t="shared" si="121"/>
        <v>0</v>
      </c>
      <c r="BG191" s="394">
        <f t="shared" si="100"/>
        <v>9.7193034094050404E-2</v>
      </c>
      <c r="BH191" s="394">
        <f t="shared" si="100"/>
        <v>0.14435440220992479</v>
      </c>
      <c r="BI191" s="394">
        <f t="shared" si="100"/>
        <v>0</v>
      </c>
      <c r="BJ191" s="394">
        <f t="shared" si="95"/>
        <v>0</v>
      </c>
      <c r="BK191" s="394">
        <f t="shared" si="95"/>
        <v>7.1199865467213505E-2</v>
      </c>
      <c r="BL191" s="394">
        <f t="shared" si="98"/>
        <v>5.6325287190275977E-2</v>
      </c>
      <c r="BM191" s="394">
        <f t="shared" si="98"/>
        <v>0.22436689426562489</v>
      </c>
      <c r="BN191" s="394">
        <f t="shared" si="98"/>
        <v>0.47880357848437488</v>
      </c>
      <c r="BO191" s="394">
        <f t="shared" si="98"/>
        <v>0.14005080096562494</v>
      </c>
      <c r="BP191" s="394">
        <f t="shared" si="98"/>
        <v>0.16602957420592443</v>
      </c>
      <c r="BQ191" s="394">
        <f t="shared" si="119"/>
        <v>0.21426820505338534</v>
      </c>
      <c r="BR191" s="394">
        <f t="shared" si="119"/>
        <v>0.15820972586902649</v>
      </c>
      <c r="BS191" s="394">
        <f t="shared" si="119"/>
        <v>1.2937499999999999E-2</v>
      </c>
      <c r="BT191" s="394">
        <f t="shared" si="119"/>
        <v>7.0977999999999996E-3</v>
      </c>
      <c r="BU191" s="394">
        <f t="shared" si="119"/>
        <v>3.7260000000000001E-3</v>
      </c>
      <c r="BV191" s="394">
        <f t="shared" si="119"/>
        <v>0.11546257969645436</v>
      </c>
      <c r="BW191" s="394">
        <f t="shared" si="122"/>
        <v>5.0904063216335407E-2</v>
      </c>
      <c r="BX191" s="394">
        <f t="shared" si="122"/>
        <v>1.7861232808330268E-2</v>
      </c>
      <c r="BY191" s="394">
        <f t="shared" si="122"/>
        <v>6.6853413834725844E-2</v>
      </c>
      <c r="BZ191" s="394">
        <f t="shared" si="122"/>
        <v>1.9626493576421676E-2</v>
      </c>
      <c r="CA191" s="395">
        <f t="shared" si="101"/>
        <v>7.992016295167959</v>
      </c>
      <c r="CB191" s="396">
        <f t="shared" si="115"/>
        <v>0.3498012499999999</v>
      </c>
      <c r="CC191" s="396">
        <f t="shared" si="102"/>
        <v>0.79920162951679596</v>
      </c>
      <c r="CD191" s="396">
        <f t="shared" si="103"/>
        <v>0.22083333333333335</v>
      </c>
      <c r="CE191" s="397">
        <f t="shared" si="104"/>
        <v>6.9719813323178297</v>
      </c>
      <c r="CF191" s="396">
        <f>'Other Income'!$B$34/12</f>
        <v>2.1639298988628215</v>
      </c>
      <c r="CG191" s="398">
        <f t="shared" si="105"/>
        <v>9.4857124811806521</v>
      </c>
      <c r="CH191" s="395">
        <f t="shared" si="106"/>
        <v>7.7213085120356917</v>
      </c>
      <c r="CI191" s="396">
        <f t="shared" si="107"/>
        <v>0.3498012499999999</v>
      </c>
      <c r="CJ191" s="396">
        <f t="shared" si="108"/>
        <v>0.77213085120356917</v>
      </c>
      <c r="CK191" s="396">
        <f t="shared" si="109"/>
        <v>0.22083333333333335</v>
      </c>
      <c r="CL191" s="397">
        <f t="shared" si="110"/>
        <v>6.7283443274987889</v>
      </c>
      <c r="CM191" s="399">
        <f t="shared" si="111"/>
        <v>9.2420754763616113</v>
      </c>
    </row>
    <row r="192" spans="2:91" s="159" customFormat="1" x14ac:dyDescent="0.25">
      <c r="B192" s="257">
        <f t="shared" si="112"/>
        <v>172</v>
      </c>
      <c r="C192" s="255">
        <f t="shared" si="113"/>
        <v>50525</v>
      </c>
      <c r="D192" s="214">
        <f t="shared" si="114"/>
        <v>0.65874768850449361</v>
      </c>
      <c r="E192" s="214">
        <f t="shared" si="114"/>
        <v>0.28841354221311755</v>
      </c>
      <c r="F192" s="214">
        <f t="shared" si="114"/>
        <v>0.28162162478498737</v>
      </c>
      <c r="G192" s="214">
        <f t="shared" si="114"/>
        <v>1.5944049000000009E-2</v>
      </c>
      <c r="H192" s="394">
        <f t="shared" si="114"/>
        <v>3.8104784787714827E-2</v>
      </c>
      <c r="I192" s="394">
        <f t="shared" si="116"/>
        <v>6.5250287667898407E-2</v>
      </c>
      <c r="J192" s="394">
        <f t="shared" si="116"/>
        <v>7.661959129687497E-2</v>
      </c>
      <c r="K192" s="394">
        <f t="shared" si="116"/>
        <v>7.9313060921874984E-2</v>
      </c>
      <c r="L192" s="394">
        <f t="shared" si="116"/>
        <v>4.3450846482265604E-2</v>
      </c>
      <c r="M192" s="394">
        <f t="shared" si="116"/>
        <v>5.8838483225585915E-2</v>
      </c>
      <c r="N192" s="394">
        <f t="shared" si="123"/>
        <v>4.3369892825059868E-2</v>
      </c>
      <c r="O192" s="394">
        <f t="shared" si="123"/>
        <v>4.6286357277343732E-2</v>
      </c>
      <c r="P192" s="394">
        <f t="shared" si="123"/>
        <v>3.4541707433333318E-2</v>
      </c>
      <c r="Q192" s="394">
        <f t="shared" si="123"/>
        <v>0</v>
      </c>
      <c r="R192" s="394">
        <f t="shared" si="123"/>
        <v>9.3895155087372881E-2</v>
      </c>
      <c r="S192" s="394">
        <f t="shared" si="123"/>
        <v>0.13290847159281247</v>
      </c>
      <c r="T192" s="394">
        <f t="shared" si="123"/>
        <v>0</v>
      </c>
      <c r="U192" s="394">
        <f t="shared" si="123"/>
        <v>0</v>
      </c>
      <c r="V192" s="394">
        <f t="shared" si="123"/>
        <v>3.3569450891515612E-2</v>
      </c>
      <c r="W192" s="394">
        <f t="shared" si="123"/>
        <v>2.8373545391666657E-2</v>
      </c>
      <c r="X192" s="394">
        <f t="shared" si="123"/>
        <v>3.1251378494231763E-2</v>
      </c>
      <c r="Y192" s="394">
        <f t="shared" si="123"/>
        <v>2.1910384295833332E-2</v>
      </c>
      <c r="Z192" s="394">
        <f t="shared" si="123"/>
        <v>5.2404319195872386E-2</v>
      </c>
      <c r="AA192" s="394">
        <f t="shared" si="123"/>
        <v>3.935264062499999E-2</v>
      </c>
      <c r="AB192" s="394">
        <f t="shared" si="123"/>
        <v>4.3391008605937482E-2</v>
      </c>
      <c r="AC192" s="394">
        <f t="shared" si="123"/>
        <v>2.616071725921874E-2</v>
      </c>
      <c r="AD192" s="394">
        <f t="shared" si="123"/>
        <v>1.6729211987382808E-2</v>
      </c>
      <c r="AE192" s="394">
        <f t="shared" si="120"/>
        <v>0</v>
      </c>
      <c r="AF192" s="394">
        <f t="shared" si="120"/>
        <v>0.25408704404273097</v>
      </c>
      <c r="AG192" s="394">
        <f t="shared" si="120"/>
        <v>0.36132220445154428</v>
      </c>
      <c r="AH192" s="394">
        <f t="shared" si="120"/>
        <v>0</v>
      </c>
      <c r="AI192" s="394">
        <f t="shared" si="120"/>
        <v>7.3829999999999998E-3</v>
      </c>
      <c r="AJ192" s="394">
        <f t="shared" si="120"/>
        <v>2.35934E-2</v>
      </c>
      <c r="AK192" s="394">
        <f t="shared" si="120"/>
        <v>0</v>
      </c>
      <c r="AL192" s="394">
        <f t="shared" si="124"/>
        <v>3.2926419998671859E-2</v>
      </c>
      <c r="AM192" s="394">
        <f t="shared" si="124"/>
        <v>3.4846763273437484E-2</v>
      </c>
      <c r="AN192" s="394">
        <f t="shared" si="124"/>
        <v>7.2122240350781242E-2</v>
      </c>
      <c r="AO192" s="394">
        <f t="shared" si="124"/>
        <v>6.025352898976722E-2</v>
      </c>
      <c r="AP192" s="394">
        <f t="shared" si="124"/>
        <v>0.24293961568321085</v>
      </c>
      <c r="AQ192" s="394">
        <f t="shared" si="124"/>
        <v>0</v>
      </c>
      <c r="AR192" s="394">
        <f t="shared" si="124"/>
        <v>6.2036983652292162E-2</v>
      </c>
      <c r="AS192" s="394">
        <f t="shared" si="124"/>
        <v>3.0864276042187489E-2</v>
      </c>
      <c r="AT192" s="394">
        <f t="shared" si="124"/>
        <v>3.1975655646468093E-2</v>
      </c>
      <c r="AU192" s="394">
        <f t="shared" si="124"/>
        <v>6.4434548237887995E-2</v>
      </c>
      <c r="AV192" s="394">
        <f t="shared" si="124"/>
        <v>7.8736588461874979E-2</v>
      </c>
      <c r="AW192" s="394">
        <f t="shared" si="124"/>
        <v>7.7128163107484868E-2</v>
      </c>
      <c r="AX192" s="394">
        <f t="shared" si="124"/>
        <v>0.24556923533647415</v>
      </c>
      <c r="AY192" s="394">
        <f t="shared" si="124"/>
        <v>0.10512398567612496</v>
      </c>
      <c r="AZ192" s="394">
        <f t="shared" si="124"/>
        <v>0.10223728584062494</v>
      </c>
      <c r="BA192" s="394">
        <f t="shared" si="124"/>
        <v>0.19174643521779158</v>
      </c>
      <c r="BB192" s="394">
        <f t="shared" si="124"/>
        <v>0.5185651749728335</v>
      </c>
      <c r="BC192" s="394">
        <f t="shared" si="121"/>
        <v>0.2109471765779731</v>
      </c>
      <c r="BD192" s="394">
        <f t="shared" si="121"/>
        <v>0.85230575610231529</v>
      </c>
      <c r="BE192" s="394">
        <f t="shared" si="121"/>
        <v>3.5152162720394522E-2</v>
      </c>
      <c r="BF192" s="394">
        <f t="shared" si="121"/>
        <v>0</v>
      </c>
      <c r="BG192" s="394">
        <f t="shared" si="100"/>
        <v>9.7193034094050404E-2</v>
      </c>
      <c r="BH192" s="394">
        <f t="shared" si="100"/>
        <v>0.14435440220992479</v>
      </c>
      <c r="BI192" s="394">
        <f t="shared" si="100"/>
        <v>0</v>
      </c>
      <c r="BJ192" s="394">
        <f t="shared" si="95"/>
        <v>0</v>
      </c>
      <c r="BK192" s="394">
        <f t="shared" si="95"/>
        <v>7.1199865467213505E-2</v>
      </c>
      <c r="BL192" s="394">
        <f t="shared" si="98"/>
        <v>5.6325287190275977E-2</v>
      </c>
      <c r="BM192" s="394">
        <f t="shared" si="98"/>
        <v>0.22436689426562489</v>
      </c>
      <c r="BN192" s="394">
        <f t="shared" si="98"/>
        <v>0.47880357848437488</v>
      </c>
      <c r="BO192" s="394">
        <f t="shared" si="98"/>
        <v>0.14005080096562494</v>
      </c>
      <c r="BP192" s="394">
        <f t="shared" si="98"/>
        <v>0.16602957420592443</v>
      </c>
      <c r="BQ192" s="394">
        <f t="shared" si="119"/>
        <v>0.21426820505338534</v>
      </c>
      <c r="BR192" s="394">
        <f t="shared" si="119"/>
        <v>0.15820972586902649</v>
      </c>
      <c r="BS192" s="394">
        <f t="shared" si="119"/>
        <v>1.2937499999999999E-2</v>
      </c>
      <c r="BT192" s="394">
        <f t="shared" si="119"/>
        <v>7.0977999999999996E-3</v>
      </c>
      <c r="BU192" s="394">
        <f t="shared" si="119"/>
        <v>3.7260000000000001E-3</v>
      </c>
      <c r="BV192" s="394">
        <f t="shared" si="119"/>
        <v>0.11546257969645436</v>
      </c>
      <c r="BW192" s="394">
        <f t="shared" si="122"/>
        <v>5.0904063216335407E-2</v>
      </c>
      <c r="BX192" s="394">
        <f t="shared" si="122"/>
        <v>1.7861232808330268E-2</v>
      </c>
      <c r="BY192" s="394">
        <f t="shared" si="122"/>
        <v>6.6853413834725844E-2</v>
      </c>
      <c r="BZ192" s="394">
        <f t="shared" si="122"/>
        <v>1.9626493576421676E-2</v>
      </c>
      <c r="CA192" s="395">
        <f t="shared" si="101"/>
        <v>7.992016295167959</v>
      </c>
      <c r="CB192" s="396">
        <f t="shared" si="115"/>
        <v>0.3498012499999999</v>
      </c>
      <c r="CC192" s="396">
        <f t="shared" si="102"/>
        <v>0.79920162951679596</v>
      </c>
      <c r="CD192" s="396">
        <f t="shared" si="103"/>
        <v>0.22083333333333335</v>
      </c>
      <c r="CE192" s="397">
        <f t="shared" si="104"/>
        <v>6.9719813323178297</v>
      </c>
      <c r="CF192" s="396">
        <f>'Other Income'!$B$34/12</f>
        <v>2.1639298988628215</v>
      </c>
      <c r="CG192" s="398">
        <f t="shared" si="105"/>
        <v>9.4857124811806521</v>
      </c>
      <c r="CH192" s="395">
        <f t="shared" si="106"/>
        <v>7.7213085120356917</v>
      </c>
      <c r="CI192" s="396">
        <f t="shared" si="107"/>
        <v>0.3498012499999999</v>
      </c>
      <c r="CJ192" s="396">
        <f t="shared" si="108"/>
        <v>0.77213085120356917</v>
      </c>
      <c r="CK192" s="396">
        <f t="shared" si="109"/>
        <v>0.22083333333333335</v>
      </c>
      <c r="CL192" s="397">
        <f t="shared" si="110"/>
        <v>6.7283443274987889</v>
      </c>
      <c r="CM192" s="399">
        <f t="shared" si="111"/>
        <v>9.2420754763616113</v>
      </c>
    </row>
    <row r="193" spans="1:91" s="159" customFormat="1" x14ac:dyDescent="0.25">
      <c r="B193" s="257">
        <f t="shared" si="112"/>
        <v>173</v>
      </c>
      <c r="C193" s="255">
        <f t="shared" si="113"/>
        <v>50556</v>
      </c>
      <c r="D193" s="214">
        <f t="shared" si="114"/>
        <v>0.65874768850449361</v>
      </c>
      <c r="E193" s="214">
        <f t="shared" si="114"/>
        <v>0.28841354221311755</v>
      </c>
      <c r="F193" s="214">
        <f t="shared" si="114"/>
        <v>0.28162162478498737</v>
      </c>
      <c r="G193" s="214">
        <f t="shared" si="114"/>
        <v>1.5944049000000009E-2</v>
      </c>
      <c r="H193" s="394">
        <f t="shared" si="114"/>
        <v>3.8104784787714827E-2</v>
      </c>
      <c r="I193" s="394">
        <f t="shared" si="116"/>
        <v>6.5250287667898407E-2</v>
      </c>
      <c r="J193" s="394">
        <f t="shared" si="116"/>
        <v>7.661959129687497E-2</v>
      </c>
      <c r="K193" s="394">
        <f t="shared" si="116"/>
        <v>7.9313060921874984E-2</v>
      </c>
      <c r="L193" s="394">
        <f t="shared" si="116"/>
        <v>4.3450846482265604E-2</v>
      </c>
      <c r="M193" s="394">
        <f t="shared" si="116"/>
        <v>5.8838483225585915E-2</v>
      </c>
      <c r="N193" s="394">
        <f t="shared" si="123"/>
        <v>4.9875376748818846E-2</v>
      </c>
      <c r="O193" s="394">
        <f t="shared" si="123"/>
        <v>4.6286357277343732E-2</v>
      </c>
      <c r="P193" s="394">
        <f t="shared" si="123"/>
        <v>3.4541707433333318E-2</v>
      </c>
      <c r="Q193" s="394">
        <f t="shared" si="123"/>
        <v>0</v>
      </c>
      <c r="R193" s="394">
        <f t="shared" si="123"/>
        <v>9.3895155087372881E-2</v>
      </c>
      <c r="S193" s="394">
        <f t="shared" si="123"/>
        <v>0.13290847159281247</v>
      </c>
      <c r="T193" s="394">
        <f t="shared" si="123"/>
        <v>0</v>
      </c>
      <c r="U193" s="394">
        <f t="shared" si="123"/>
        <v>0</v>
      </c>
      <c r="V193" s="394">
        <f t="shared" si="123"/>
        <v>3.3569450891515612E-2</v>
      </c>
      <c r="W193" s="394">
        <f t="shared" si="123"/>
        <v>2.8373545391666657E-2</v>
      </c>
      <c r="X193" s="394">
        <f t="shared" si="123"/>
        <v>3.1251378494231763E-2</v>
      </c>
      <c r="Y193" s="394">
        <f t="shared" si="123"/>
        <v>2.1910384295833332E-2</v>
      </c>
      <c r="Z193" s="394">
        <f t="shared" si="123"/>
        <v>5.2404319195872386E-2</v>
      </c>
      <c r="AA193" s="394">
        <f t="shared" si="123"/>
        <v>3.935264062499999E-2</v>
      </c>
      <c r="AB193" s="394">
        <f t="shared" si="123"/>
        <v>4.3391008605937482E-2</v>
      </c>
      <c r="AC193" s="394">
        <f t="shared" si="123"/>
        <v>3.008482484810155E-2</v>
      </c>
      <c r="AD193" s="394">
        <f t="shared" si="123"/>
        <v>1.6729211987382808E-2</v>
      </c>
      <c r="AE193" s="394">
        <f t="shared" si="120"/>
        <v>0</v>
      </c>
      <c r="AF193" s="394">
        <f t="shared" si="120"/>
        <v>0.25408704404273097</v>
      </c>
      <c r="AG193" s="394">
        <f t="shared" si="120"/>
        <v>0.36132220445154428</v>
      </c>
      <c r="AH193" s="394">
        <f t="shared" si="120"/>
        <v>0</v>
      </c>
      <c r="AI193" s="394">
        <f t="shared" si="120"/>
        <v>7.3829999999999998E-3</v>
      </c>
      <c r="AJ193" s="394">
        <f t="shared" si="120"/>
        <v>2.35934E-2</v>
      </c>
      <c r="AK193" s="394">
        <f t="shared" si="120"/>
        <v>0</v>
      </c>
      <c r="AL193" s="394">
        <f t="shared" si="124"/>
        <v>3.2926419998671859E-2</v>
      </c>
      <c r="AM193" s="394">
        <f t="shared" si="124"/>
        <v>3.4846763273437484E-2</v>
      </c>
      <c r="AN193" s="394">
        <f t="shared" si="124"/>
        <v>7.2122240350781242E-2</v>
      </c>
      <c r="AO193" s="394">
        <f t="shared" si="124"/>
        <v>6.025352898976722E-2</v>
      </c>
      <c r="AP193" s="394">
        <f t="shared" si="124"/>
        <v>0.24293961568321085</v>
      </c>
      <c r="AQ193" s="394">
        <f t="shared" si="124"/>
        <v>0</v>
      </c>
      <c r="AR193" s="394">
        <f t="shared" si="124"/>
        <v>6.2036983652292162E-2</v>
      </c>
      <c r="AS193" s="394">
        <f t="shared" si="124"/>
        <v>3.0864276042187489E-2</v>
      </c>
      <c r="AT193" s="394">
        <f t="shared" si="124"/>
        <v>3.1975655646468093E-2</v>
      </c>
      <c r="AU193" s="394">
        <f t="shared" si="124"/>
        <v>6.4434548237887995E-2</v>
      </c>
      <c r="AV193" s="394">
        <f t="shared" si="124"/>
        <v>7.8736588461874979E-2</v>
      </c>
      <c r="AW193" s="394">
        <f t="shared" si="124"/>
        <v>7.7128163107484868E-2</v>
      </c>
      <c r="AX193" s="394">
        <f t="shared" si="124"/>
        <v>0.24556923533647415</v>
      </c>
      <c r="AY193" s="394">
        <f t="shared" si="124"/>
        <v>0.10512398567612496</v>
      </c>
      <c r="AZ193" s="394">
        <f t="shared" si="124"/>
        <v>0.10223728584062494</v>
      </c>
      <c r="BA193" s="394">
        <f t="shared" si="124"/>
        <v>0.19174643521779158</v>
      </c>
      <c r="BB193" s="394">
        <f t="shared" si="124"/>
        <v>0.5185651749728335</v>
      </c>
      <c r="BC193" s="394">
        <f t="shared" si="121"/>
        <v>0.2109471765779731</v>
      </c>
      <c r="BD193" s="394">
        <f t="shared" si="121"/>
        <v>0.85230575610231529</v>
      </c>
      <c r="BE193" s="394">
        <f t="shared" si="121"/>
        <v>3.5152162720394522E-2</v>
      </c>
      <c r="BF193" s="394">
        <f t="shared" si="121"/>
        <v>0</v>
      </c>
      <c r="BG193" s="394">
        <f t="shared" si="100"/>
        <v>9.7193034094050404E-2</v>
      </c>
      <c r="BH193" s="394">
        <f t="shared" si="100"/>
        <v>0.14435440220992479</v>
      </c>
      <c r="BI193" s="394">
        <f t="shared" si="100"/>
        <v>0</v>
      </c>
      <c r="BJ193" s="394">
        <f t="shared" si="95"/>
        <v>0</v>
      </c>
      <c r="BK193" s="394">
        <f t="shared" si="95"/>
        <v>7.1199865467213505E-2</v>
      </c>
      <c r="BL193" s="394">
        <f t="shared" si="98"/>
        <v>5.6325287190275977E-2</v>
      </c>
      <c r="BM193" s="394">
        <f t="shared" si="98"/>
        <v>0.22436689426562489</v>
      </c>
      <c r="BN193" s="394">
        <f t="shared" si="98"/>
        <v>0.47880357848437488</v>
      </c>
      <c r="BO193" s="394">
        <f t="shared" si="98"/>
        <v>0.14005080096562494</v>
      </c>
      <c r="BP193" s="394">
        <f t="shared" si="98"/>
        <v>0.16602957420592443</v>
      </c>
      <c r="BQ193" s="394">
        <f t="shared" si="119"/>
        <v>0.21426820505338534</v>
      </c>
      <c r="BR193" s="394">
        <f t="shared" si="119"/>
        <v>0.15820972586902649</v>
      </c>
      <c r="BS193" s="394">
        <f t="shared" si="119"/>
        <v>1.2937499999999999E-2</v>
      </c>
      <c r="BT193" s="394">
        <f t="shared" si="119"/>
        <v>7.0977999999999996E-3</v>
      </c>
      <c r="BU193" s="394">
        <f t="shared" si="119"/>
        <v>3.7260000000000001E-3</v>
      </c>
      <c r="BV193" s="394">
        <f t="shared" si="119"/>
        <v>0.11546257969645436</v>
      </c>
      <c r="BW193" s="394">
        <f t="shared" si="122"/>
        <v>5.0904063216335407E-2</v>
      </c>
      <c r="BX193" s="394">
        <f t="shared" si="122"/>
        <v>1.7861232808330268E-2</v>
      </c>
      <c r="BY193" s="394">
        <f t="shared" si="122"/>
        <v>6.6853413834725844E-2</v>
      </c>
      <c r="BZ193" s="394">
        <f t="shared" si="122"/>
        <v>1.9626493576421676E-2</v>
      </c>
      <c r="CA193" s="395">
        <f t="shared" si="101"/>
        <v>8.0024458866806008</v>
      </c>
      <c r="CB193" s="396">
        <f t="shared" si="115"/>
        <v>0.3498012499999999</v>
      </c>
      <c r="CC193" s="396">
        <f t="shared" si="102"/>
        <v>0.80024458866806014</v>
      </c>
      <c r="CD193" s="396">
        <f t="shared" si="103"/>
        <v>0.22083333333333335</v>
      </c>
      <c r="CE193" s="397">
        <f t="shared" si="104"/>
        <v>6.9813679646792073</v>
      </c>
      <c r="CF193" s="396">
        <f>'Other Income'!$B$34/12</f>
        <v>2.1639298988628215</v>
      </c>
      <c r="CG193" s="398">
        <f t="shared" si="105"/>
        <v>9.4950991135420288</v>
      </c>
      <c r="CH193" s="395">
        <f t="shared" si="106"/>
        <v>7.7317381035483335</v>
      </c>
      <c r="CI193" s="396">
        <f t="shared" si="107"/>
        <v>0.3498012499999999</v>
      </c>
      <c r="CJ193" s="396">
        <f t="shared" si="108"/>
        <v>0.77317381035483335</v>
      </c>
      <c r="CK193" s="396">
        <f t="shared" si="109"/>
        <v>0.22083333333333335</v>
      </c>
      <c r="CL193" s="397">
        <f t="shared" si="110"/>
        <v>6.7377309598601673</v>
      </c>
      <c r="CM193" s="399">
        <f t="shared" si="111"/>
        <v>9.2514621087229898</v>
      </c>
    </row>
    <row r="194" spans="1:91" s="159" customFormat="1" x14ac:dyDescent="0.25">
      <c r="B194" s="257">
        <f t="shared" si="112"/>
        <v>174</v>
      </c>
      <c r="C194" s="255">
        <f t="shared" si="113"/>
        <v>50586</v>
      </c>
      <c r="D194" s="214">
        <f t="shared" si="114"/>
        <v>0.65874768850449361</v>
      </c>
      <c r="E194" s="214">
        <f t="shared" si="114"/>
        <v>0.28841354221311755</v>
      </c>
      <c r="F194" s="214">
        <f t="shared" si="114"/>
        <v>0.28162162478498737</v>
      </c>
      <c r="G194" s="214">
        <f t="shared" si="114"/>
        <v>1.5944049000000009E-2</v>
      </c>
      <c r="H194" s="394">
        <f t="shared" si="114"/>
        <v>3.8104784787714827E-2</v>
      </c>
      <c r="I194" s="394">
        <f t="shared" si="116"/>
        <v>6.5250287667898407E-2</v>
      </c>
      <c r="J194" s="394">
        <f t="shared" si="116"/>
        <v>7.661959129687497E-2</v>
      </c>
      <c r="K194" s="394">
        <f t="shared" si="116"/>
        <v>7.9313060921874984E-2</v>
      </c>
      <c r="L194" s="394">
        <f t="shared" si="116"/>
        <v>4.3450846482265604E-2</v>
      </c>
      <c r="M194" s="394">
        <f t="shared" si="116"/>
        <v>5.8838483225585915E-2</v>
      </c>
      <c r="N194" s="394">
        <f t="shared" si="123"/>
        <v>4.9875376748818846E-2</v>
      </c>
      <c r="O194" s="394">
        <f t="shared" si="123"/>
        <v>4.6286357277343732E-2</v>
      </c>
      <c r="P194" s="394">
        <f t="shared" si="123"/>
        <v>3.4541707433333318E-2</v>
      </c>
      <c r="Q194" s="394">
        <f t="shared" si="123"/>
        <v>0</v>
      </c>
      <c r="R194" s="394">
        <f t="shared" si="123"/>
        <v>9.3895155087372881E-2</v>
      </c>
      <c r="S194" s="394">
        <f t="shared" si="123"/>
        <v>0.13290847159281247</v>
      </c>
      <c r="T194" s="394">
        <f t="shared" si="123"/>
        <v>0</v>
      </c>
      <c r="U194" s="394">
        <f t="shared" si="123"/>
        <v>0</v>
      </c>
      <c r="V194" s="394">
        <f t="shared" si="123"/>
        <v>3.3569450891515612E-2</v>
      </c>
      <c r="W194" s="394">
        <f t="shared" si="123"/>
        <v>2.8373545391666657E-2</v>
      </c>
      <c r="X194" s="394">
        <f t="shared" si="123"/>
        <v>3.1251378494231763E-2</v>
      </c>
      <c r="Y194" s="394">
        <f t="shared" si="123"/>
        <v>2.1910384295833332E-2</v>
      </c>
      <c r="Z194" s="394">
        <f t="shared" si="123"/>
        <v>5.2404319195872386E-2</v>
      </c>
      <c r="AA194" s="394">
        <f t="shared" si="123"/>
        <v>3.935264062499999E-2</v>
      </c>
      <c r="AB194" s="394">
        <f t="shared" si="123"/>
        <v>4.3391008605937482E-2</v>
      </c>
      <c r="AC194" s="394">
        <f t="shared" si="123"/>
        <v>3.008482484810155E-2</v>
      </c>
      <c r="AD194" s="394">
        <f t="shared" si="123"/>
        <v>1.6729211987382808E-2</v>
      </c>
      <c r="AE194" s="394">
        <f t="shared" si="120"/>
        <v>0</v>
      </c>
      <c r="AF194" s="394">
        <f t="shared" si="120"/>
        <v>0.25408704404273097</v>
      </c>
      <c r="AG194" s="394">
        <f t="shared" si="120"/>
        <v>0.36132220445154428</v>
      </c>
      <c r="AH194" s="394">
        <f t="shared" si="120"/>
        <v>0</v>
      </c>
      <c r="AI194" s="394">
        <f t="shared" si="120"/>
        <v>7.3829999999999998E-3</v>
      </c>
      <c r="AJ194" s="394">
        <f t="shared" si="120"/>
        <v>2.35934E-2</v>
      </c>
      <c r="AK194" s="394">
        <f t="shared" si="120"/>
        <v>0</v>
      </c>
      <c r="AL194" s="394">
        <f t="shared" si="124"/>
        <v>3.2926419998671859E-2</v>
      </c>
      <c r="AM194" s="394">
        <f t="shared" si="124"/>
        <v>3.4846763273437484E-2</v>
      </c>
      <c r="AN194" s="394">
        <f t="shared" si="124"/>
        <v>7.2122240350781242E-2</v>
      </c>
      <c r="AO194" s="394">
        <f t="shared" si="124"/>
        <v>6.025352898976722E-2</v>
      </c>
      <c r="AP194" s="394">
        <f t="shared" si="124"/>
        <v>0.24293961568321085</v>
      </c>
      <c r="AQ194" s="394">
        <f t="shared" si="124"/>
        <v>0</v>
      </c>
      <c r="AR194" s="394">
        <f t="shared" si="124"/>
        <v>6.2036983652292162E-2</v>
      </c>
      <c r="AS194" s="394">
        <f t="shared" si="124"/>
        <v>3.0864276042187489E-2</v>
      </c>
      <c r="AT194" s="394">
        <f t="shared" si="124"/>
        <v>3.1975655646468093E-2</v>
      </c>
      <c r="AU194" s="394">
        <f t="shared" si="124"/>
        <v>6.4434548237887995E-2</v>
      </c>
      <c r="AV194" s="394">
        <f t="shared" si="124"/>
        <v>7.8736588461874979E-2</v>
      </c>
      <c r="AW194" s="394">
        <f t="shared" si="124"/>
        <v>7.7128163107484868E-2</v>
      </c>
      <c r="AX194" s="394">
        <f t="shared" si="124"/>
        <v>0.24556923533647415</v>
      </c>
      <c r="AY194" s="394">
        <f t="shared" si="124"/>
        <v>0.10512398567612496</v>
      </c>
      <c r="AZ194" s="394">
        <f t="shared" si="124"/>
        <v>0.10223728584062494</v>
      </c>
      <c r="BA194" s="394">
        <f t="shared" si="124"/>
        <v>0.19174643521779158</v>
      </c>
      <c r="BB194" s="394">
        <f t="shared" si="124"/>
        <v>0.5185651749728335</v>
      </c>
      <c r="BC194" s="394">
        <f t="shared" si="121"/>
        <v>0.2109471765779731</v>
      </c>
      <c r="BD194" s="394">
        <f t="shared" si="121"/>
        <v>0.85230575610231529</v>
      </c>
      <c r="BE194" s="394">
        <f t="shared" si="121"/>
        <v>3.5152162720394522E-2</v>
      </c>
      <c r="BF194" s="394">
        <f t="shared" si="121"/>
        <v>0</v>
      </c>
      <c r="BG194" s="394">
        <f t="shared" si="100"/>
        <v>9.7193034094050404E-2</v>
      </c>
      <c r="BH194" s="394">
        <f t="shared" si="100"/>
        <v>0.14435440220992479</v>
      </c>
      <c r="BI194" s="394">
        <f t="shared" si="100"/>
        <v>0</v>
      </c>
      <c r="BJ194" s="394">
        <f t="shared" si="95"/>
        <v>0</v>
      </c>
      <c r="BK194" s="394">
        <f t="shared" si="95"/>
        <v>7.1199865467213505E-2</v>
      </c>
      <c r="BL194" s="394">
        <f t="shared" si="98"/>
        <v>5.6325287190275977E-2</v>
      </c>
      <c r="BM194" s="394">
        <f t="shared" si="98"/>
        <v>0.22436689426562489</v>
      </c>
      <c r="BN194" s="394">
        <f t="shared" si="98"/>
        <v>0.47880357848437488</v>
      </c>
      <c r="BO194" s="394">
        <f t="shared" si="98"/>
        <v>0.14005080096562494</v>
      </c>
      <c r="BP194" s="394">
        <f t="shared" si="98"/>
        <v>0.16602957420592443</v>
      </c>
      <c r="BQ194" s="394">
        <f t="shared" si="119"/>
        <v>0.21426820505338534</v>
      </c>
      <c r="BR194" s="394">
        <f t="shared" si="119"/>
        <v>0.15820972586902649</v>
      </c>
      <c r="BS194" s="394">
        <f t="shared" si="119"/>
        <v>1.2937499999999999E-2</v>
      </c>
      <c r="BT194" s="394">
        <f t="shared" si="119"/>
        <v>7.0977999999999996E-3</v>
      </c>
      <c r="BU194" s="394">
        <f t="shared" si="119"/>
        <v>3.7260000000000001E-3</v>
      </c>
      <c r="BV194" s="394">
        <f t="shared" si="119"/>
        <v>0.11546257969645436</v>
      </c>
      <c r="BW194" s="394">
        <f t="shared" si="122"/>
        <v>5.0904063216335407E-2</v>
      </c>
      <c r="BX194" s="394">
        <f t="shared" si="122"/>
        <v>1.7861232808330268E-2</v>
      </c>
      <c r="BY194" s="394">
        <f t="shared" si="122"/>
        <v>6.6853413834725844E-2</v>
      </c>
      <c r="BZ194" s="394">
        <f t="shared" si="122"/>
        <v>1.9626493576421676E-2</v>
      </c>
      <c r="CA194" s="395">
        <f t="shared" si="101"/>
        <v>8.0024458866806008</v>
      </c>
      <c r="CB194" s="396">
        <f t="shared" si="115"/>
        <v>0.3498012499999999</v>
      </c>
      <c r="CC194" s="396">
        <f t="shared" si="102"/>
        <v>0.80024458866806014</v>
      </c>
      <c r="CD194" s="396">
        <f t="shared" si="103"/>
        <v>0.22083333333333335</v>
      </c>
      <c r="CE194" s="397">
        <f t="shared" si="104"/>
        <v>6.9813679646792073</v>
      </c>
      <c r="CF194" s="396">
        <f>'Other Income'!$B$34/12</f>
        <v>2.1639298988628215</v>
      </c>
      <c r="CG194" s="398">
        <f t="shared" si="105"/>
        <v>9.4950991135420288</v>
      </c>
      <c r="CH194" s="395">
        <f t="shared" si="106"/>
        <v>7.7317381035483335</v>
      </c>
      <c r="CI194" s="396">
        <f t="shared" si="107"/>
        <v>0.3498012499999999</v>
      </c>
      <c r="CJ194" s="396">
        <f t="shared" si="108"/>
        <v>0.77317381035483335</v>
      </c>
      <c r="CK194" s="396">
        <f t="shared" si="109"/>
        <v>0.22083333333333335</v>
      </c>
      <c r="CL194" s="397">
        <f t="shared" si="110"/>
        <v>6.7377309598601673</v>
      </c>
      <c r="CM194" s="399">
        <f t="shared" si="111"/>
        <v>9.2514621087229898</v>
      </c>
    </row>
    <row r="195" spans="1:91" s="159" customFormat="1" x14ac:dyDescent="0.25">
      <c r="B195" s="257">
        <f t="shared" si="112"/>
        <v>175</v>
      </c>
      <c r="C195" s="255">
        <f t="shared" si="113"/>
        <v>50617</v>
      </c>
      <c r="D195" s="214">
        <f t="shared" si="114"/>
        <v>0.65874768850449361</v>
      </c>
      <c r="E195" s="214">
        <f t="shared" si="114"/>
        <v>0.28841354221311755</v>
      </c>
      <c r="F195" s="214">
        <f t="shared" si="114"/>
        <v>0.28162162478498737</v>
      </c>
      <c r="G195" s="214">
        <f t="shared" si="114"/>
        <v>1.5944049000000009E-2</v>
      </c>
      <c r="H195" s="394">
        <f t="shared" si="114"/>
        <v>3.8104784787714827E-2</v>
      </c>
      <c r="I195" s="394">
        <f t="shared" si="116"/>
        <v>6.5250287667898407E-2</v>
      </c>
      <c r="J195" s="394">
        <f t="shared" si="116"/>
        <v>7.661959129687497E-2</v>
      </c>
      <c r="K195" s="394">
        <f t="shared" si="116"/>
        <v>7.9313060921874984E-2</v>
      </c>
      <c r="L195" s="394">
        <f t="shared" si="116"/>
        <v>4.3450846482265604E-2</v>
      </c>
      <c r="M195" s="394">
        <f t="shared" si="116"/>
        <v>5.8838483225585915E-2</v>
      </c>
      <c r="N195" s="394">
        <f t="shared" si="123"/>
        <v>4.9875376748818846E-2</v>
      </c>
      <c r="O195" s="394">
        <f t="shared" si="123"/>
        <v>4.6286357277343732E-2</v>
      </c>
      <c r="P195" s="394">
        <f t="shared" si="123"/>
        <v>3.4541707433333318E-2</v>
      </c>
      <c r="Q195" s="394">
        <f t="shared" si="123"/>
        <v>0</v>
      </c>
      <c r="R195" s="394">
        <f t="shared" si="123"/>
        <v>9.3895155087372881E-2</v>
      </c>
      <c r="S195" s="394">
        <f t="shared" si="123"/>
        <v>0.13290847159281247</v>
      </c>
      <c r="T195" s="394">
        <f t="shared" si="123"/>
        <v>0</v>
      </c>
      <c r="U195" s="394">
        <f t="shared" si="123"/>
        <v>0</v>
      </c>
      <c r="V195" s="394">
        <f t="shared" si="123"/>
        <v>3.3569450891515612E-2</v>
      </c>
      <c r="W195" s="394">
        <f t="shared" si="123"/>
        <v>2.8373545391666657E-2</v>
      </c>
      <c r="X195" s="394">
        <f t="shared" si="123"/>
        <v>3.1251378494231763E-2</v>
      </c>
      <c r="Y195" s="394">
        <f t="shared" si="123"/>
        <v>2.1910384295833332E-2</v>
      </c>
      <c r="Z195" s="394">
        <f t="shared" si="123"/>
        <v>5.2404319195872386E-2</v>
      </c>
      <c r="AA195" s="394">
        <f t="shared" si="123"/>
        <v>3.935264062499999E-2</v>
      </c>
      <c r="AB195" s="394">
        <f t="shared" si="123"/>
        <v>4.3391008605937482E-2</v>
      </c>
      <c r="AC195" s="394">
        <f t="shared" si="123"/>
        <v>3.008482484810155E-2</v>
      </c>
      <c r="AD195" s="394">
        <f t="shared" si="123"/>
        <v>1.6729211987382808E-2</v>
      </c>
      <c r="AE195" s="394">
        <f t="shared" si="120"/>
        <v>0</v>
      </c>
      <c r="AF195" s="394">
        <f t="shared" si="120"/>
        <v>0.25408704404273097</v>
      </c>
      <c r="AG195" s="394">
        <f t="shared" si="120"/>
        <v>0.36132220445154428</v>
      </c>
      <c r="AH195" s="394">
        <f t="shared" si="120"/>
        <v>0</v>
      </c>
      <c r="AI195" s="394">
        <f t="shared" si="120"/>
        <v>7.3829999999999998E-3</v>
      </c>
      <c r="AJ195" s="394">
        <f t="shared" si="120"/>
        <v>2.35934E-2</v>
      </c>
      <c r="AK195" s="394">
        <f t="shared" si="120"/>
        <v>0</v>
      </c>
      <c r="AL195" s="394">
        <f t="shared" si="124"/>
        <v>3.2926419998671859E-2</v>
      </c>
      <c r="AM195" s="394">
        <f t="shared" si="124"/>
        <v>3.4846763273437484E-2</v>
      </c>
      <c r="AN195" s="394">
        <f t="shared" si="124"/>
        <v>7.2122240350781242E-2</v>
      </c>
      <c r="AO195" s="394">
        <f t="shared" si="124"/>
        <v>6.025352898976722E-2</v>
      </c>
      <c r="AP195" s="394">
        <f t="shared" si="124"/>
        <v>0.24293961568321085</v>
      </c>
      <c r="AQ195" s="394">
        <f t="shared" si="124"/>
        <v>0</v>
      </c>
      <c r="AR195" s="394">
        <f t="shared" si="124"/>
        <v>6.2036983652292162E-2</v>
      </c>
      <c r="AS195" s="394">
        <f t="shared" si="124"/>
        <v>3.0864276042187489E-2</v>
      </c>
      <c r="AT195" s="394">
        <f t="shared" si="124"/>
        <v>3.1975655646468093E-2</v>
      </c>
      <c r="AU195" s="394">
        <f t="shared" si="124"/>
        <v>6.4434548237887995E-2</v>
      </c>
      <c r="AV195" s="394">
        <f t="shared" si="124"/>
        <v>7.8736588461874979E-2</v>
      </c>
      <c r="AW195" s="394">
        <f t="shared" si="124"/>
        <v>7.7128163107484868E-2</v>
      </c>
      <c r="AX195" s="394">
        <f t="shared" si="124"/>
        <v>0.24556923533647415</v>
      </c>
      <c r="AY195" s="394">
        <f t="shared" si="124"/>
        <v>0.10512398567612496</v>
      </c>
      <c r="AZ195" s="394">
        <f t="shared" si="124"/>
        <v>0.10223728584062494</v>
      </c>
      <c r="BA195" s="394">
        <f t="shared" si="124"/>
        <v>0.19174643521779158</v>
      </c>
      <c r="BB195" s="394">
        <f t="shared" si="124"/>
        <v>0.5185651749728335</v>
      </c>
      <c r="BC195" s="394">
        <f t="shared" si="121"/>
        <v>0.2109471765779731</v>
      </c>
      <c r="BD195" s="394">
        <f t="shared" si="121"/>
        <v>0.85230575610231529</v>
      </c>
      <c r="BE195" s="394">
        <f t="shared" si="121"/>
        <v>3.5152162720394522E-2</v>
      </c>
      <c r="BF195" s="394">
        <f t="shared" si="121"/>
        <v>0</v>
      </c>
      <c r="BG195" s="394">
        <f t="shared" si="100"/>
        <v>9.7193034094050404E-2</v>
      </c>
      <c r="BH195" s="394">
        <f t="shared" si="100"/>
        <v>0.14435440220992479</v>
      </c>
      <c r="BI195" s="394">
        <f t="shared" si="100"/>
        <v>0</v>
      </c>
      <c r="BJ195" s="394">
        <f t="shared" si="95"/>
        <v>0</v>
      </c>
      <c r="BK195" s="394">
        <f t="shared" si="95"/>
        <v>7.1199865467213505E-2</v>
      </c>
      <c r="BL195" s="394">
        <f t="shared" si="98"/>
        <v>5.6325287190275977E-2</v>
      </c>
      <c r="BM195" s="394">
        <f t="shared" si="98"/>
        <v>0.22436689426562489</v>
      </c>
      <c r="BN195" s="394">
        <f t="shared" si="98"/>
        <v>0.47880357848437488</v>
      </c>
      <c r="BO195" s="394">
        <f t="shared" si="98"/>
        <v>0.14005080096562494</v>
      </c>
      <c r="BP195" s="394">
        <f t="shared" si="98"/>
        <v>0.16602957420592443</v>
      </c>
      <c r="BQ195" s="394">
        <f t="shared" si="119"/>
        <v>0.21426820505338534</v>
      </c>
      <c r="BR195" s="394">
        <f t="shared" si="119"/>
        <v>0.15820972586902649</v>
      </c>
      <c r="BS195" s="394">
        <f t="shared" si="119"/>
        <v>1.2937499999999999E-2</v>
      </c>
      <c r="BT195" s="394">
        <f t="shared" si="119"/>
        <v>7.0977999999999996E-3</v>
      </c>
      <c r="BU195" s="394">
        <f t="shared" si="119"/>
        <v>3.7260000000000001E-3</v>
      </c>
      <c r="BV195" s="394">
        <f t="shared" si="119"/>
        <v>0.11546257969645436</v>
      </c>
      <c r="BW195" s="394">
        <f t="shared" si="122"/>
        <v>5.0904063216335407E-2</v>
      </c>
      <c r="BX195" s="394">
        <f t="shared" si="122"/>
        <v>1.7861232808330268E-2</v>
      </c>
      <c r="BY195" s="394">
        <f t="shared" si="122"/>
        <v>6.6853413834725844E-2</v>
      </c>
      <c r="BZ195" s="394">
        <f t="shared" si="122"/>
        <v>1.9626493576421676E-2</v>
      </c>
      <c r="CA195" s="395">
        <f t="shared" si="101"/>
        <v>8.0024458866806008</v>
      </c>
      <c r="CB195" s="396">
        <f t="shared" si="115"/>
        <v>0.3498012499999999</v>
      </c>
      <c r="CC195" s="396">
        <f t="shared" si="102"/>
        <v>0.80024458866806014</v>
      </c>
      <c r="CD195" s="396">
        <f t="shared" si="103"/>
        <v>0.22083333333333335</v>
      </c>
      <c r="CE195" s="397">
        <f t="shared" si="104"/>
        <v>6.9813679646792073</v>
      </c>
      <c r="CF195" s="396">
        <f>'Other Income'!$B$34/12</f>
        <v>2.1639298988628215</v>
      </c>
      <c r="CG195" s="398">
        <f t="shared" si="105"/>
        <v>9.4950991135420288</v>
      </c>
      <c r="CH195" s="395">
        <f t="shared" si="106"/>
        <v>7.7317381035483335</v>
      </c>
      <c r="CI195" s="396">
        <f t="shared" si="107"/>
        <v>0.3498012499999999</v>
      </c>
      <c r="CJ195" s="396">
        <f t="shared" si="108"/>
        <v>0.77317381035483335</v>
      </c>
      <c r="CK195" s="396">
        <f t="shared" si="109"/>
        <v>0.22083333333333335</v>
      </c>
      <c r="CL195" s="397">
        <f t="shared" si="110"/>
        <v>6.7377309598601673</v>
      </c>
      <c r="CM195" s="399">
        <f t="shared" si="111"/>
        <v>9.2514621087229898</v>
      </c>
    </row>
    <row r="196" spans="1:91" s="159" customFormat="1" x14ac:dyDescent="0.25">
      <c r="B196" s="257">
        <f t="shared" si="112"/>
        <v>176</v>
      </c>
      <c r="C196" s="255">
        <f t="shared" si="113"/>
        <v>50648</v>
      </c>
      <c r="D196" s="214">
        <f t="shared" si="114"/>
        <v>0.65874768850449361</v>
      </c>
      <c r="E196" s="214">
        <f t="shared" si="114"/>
        <v>0.28841354221311755</v>
      </c>
      <c r="F196" s="214">
        <f t="shared" si="114"/>
        <v>0.28162162478498737</v>
      </c>
      <c r="G196" s="214">
        <f t="shared" si="114"/>
        <v>1.5944049000000009E-2</v>
      </c>
      <c r="H196" s="394">
        <f t="shared" si="114"/>
        <v>3.8104784787714827E-2</v>
      </c>
      <c r="I196" s="394">
        <f t="shared" si="116"/>
        <v>6.5250287667898407E-2</v>
      </c>
      <c r="J196" s="394">
        <f t="shared" si="116"/>
        <v>8.8112529991406202E-2</v>
      </c>
      <c r="K196" s="394">
        <f t="shared" si="116"/>
        <v>7.9313060921874984E-2</v>
      </c>
      <c r="L196" s="394">
        <f t="shared" si="116"/>
        <v>4.3450846482265604E-2</v>
      </c>
      <c r="M196" s="394">
        <f t="shared" si="116"/>
        <v>5.8838483225585915E-2</v>
      </c>
      <c r="N196" s="394">
        <f t="shared" si="123"/>
        <v>4.9875376748818846E-2</v>
      </c>
      <c r="O196" s="394">
        <f t="shared" si="123"/>
        <v>4.6286357277343732E-2</v>
      </c>
      <c r="P196" s="394">
        <f t="shared" si="123"/>
        <v>3.4541707433333318E-2</v>
      </c>
      <c r="Q196" s="394">
        <f t="shared" si="123"/>
        <v>0</v>
      </c>
      <c r="R196" s="394">
        <f t="shared" si="123"/>
        <v>9.3895155087372881E-2</v>
      </c>
      <c r="S196" s="394">
        <f t="shared" si="123"/>
        <v>0.13290847159281247</v>
      </c>
      <c r="T196" s="394">
        <f t="shared" si="123"/>
        <v>0</v>
      </c>
      <c r="U196" s="394">
        <f t="shared" si="123"/>
        <v>0</v>
      </c>
      <c r="V196" s="394">
        <f t="shared" si="123"/>
        <v>3.3569450891515612E-2</v>
      </c>
      <c r="W196" s="394">
        <f t="shared" si="123"/>
        <v>2.8373545391666657E-2</v>
      </c>
      <c r="X196" s="394">
        <f t="shared" si="123"/>
        <v>3.1251378494231763E-2</v>
      </c>
      <c r="Y196" s="394">
        <f t="shared" si="123"/>
        <v>2.1910384295833332E-2</v>
      </c>
      <c r="Z196" s="394">
        <f t="shared" si="123"/>
        <v>5.2404319195872386E-2</v>
      </c>
      <c r="AA196" s="394">
        <f t="shared" si="123"/>
        <v>3.935264062499999E-2</v>
      </c>
      <c r="AB196" s="394">
        <f t="shared" si="123"/>
        <v>4.3391008605937482E-2</v>
      </c>
      <c r="AC196" s="394">
        <f t="shared" si="123"/>
        <v>3.008482484810155E-2</v>
      </c>
      <c r="AD196" s="394">
        <f t="shared" si="123"/>
        <v>1.6729211987382808E-2</v>
      </c>
      <c r="AE196" s="394">
        <f t="shared" si="120"/>
        <v>0</v>
      </c>
      <c r="AF196" s="394">
        <f t="shared" si="120"/>
        <v>0.25408704404273097</v>
      </c>
      <c r="AG196" s="394">
        <f t="shared" si="120"/>
        <v>0.36132220445154428</v>
      </c>
      <c r="AH196" s="394">
        <f t="shared" si="120"/>
        <v>0</v>
      </c>
      <c r="AI196" s="394">
        <f t="shared" si="120"/>
        <v>7.3829999999999998E-3</v>
      </c>
      <c r="AJ196" s="394">
        <f t="shared" si="120"/>
        <v>2.35934E-2</v>
      </c>
      <c r="AK196" s="394">
        <f t="shared" si="120"/>
        <v>0</v>
      </c>
      <c r="AL196" s="394">
        <f t="shared" si="124"/>
        <v>3.2926419998671859E-2</v>
      </c>
      <c r="AM196" s="394">
        <f t="shared" si="124"/>
        <v>3.4846763273437484E-2</v>
      </c>
      <c r="AN196" s="394">
        <f t="shared" si="124"/>
        <v>7.2122240350781242E-2</v>
      </c>
      <c r="AO196" s="394">
        <f t="shared" si="124"/>
        <v>6.025352898976722E-2</v>
      </c>
      <c r="AP196" s="394">
        <f t="shared" si="124"/>
        <v>0.24293961568321085</v>
      </c>
      <c r="AQ196" s="394">
        <f t="shared" si="124"/>
        <v>0</v>
      </c>
      <c r="AR196" s="394">
        <f t="shared" si="124"/>
        <v>6.2036983652292162E-2</v>
      </c>
      <c r="AS196" s="394">
        <f t="shared" si="124"/>
        <v>3.0864276042187489E-2</v>
      </c>
      <c r="AT196" s="394">
        <f t="shared" si="124"/>
        <v>3.1975655646468093E-2</v>
      </c>
      <c r="AU196" s="394">
        <f t="shared" si="124"/>
        <v>6.4434548237887995E-2</v>
      </c>
      <c r="AV196" s="394">
        <f t="shared" si="124"/>
        <v>7.8736588461874979E-2</v>
      </c>
      <c r="AW196" s="394">
        <f t="shared" si="124"/>
        <v>7.7128163107484868E-2</v>
      </c>
      <c r="AX196" s="394">
        <f t="shared" si="124"/>
        <v>0.24556923533647415</v>
      </c>
      <c r="AY196" s="394">
        <f t="shared" si="124"/>
        <v>0.10512398567612496</v>
      </c>
      <c r="AZ196" s="394">
        <f t="shared" si="124"/>
        <v>0.10223728584062494</v>
      </c>
      <c r="BA196" s="394">
        <f t="shared" si="124"/>
        <v>0.19174643521779158</v>
      </c>
      <c r="BB196" s="394">
        <f t="shared" si="124"/>
        <v>0.5185651749728335</v>
      </c>
      <c r="BC196" s="394">
        <f t="shared" si="121"/>
        <v>0.2109471765779731</v>
      </c>
      <c r="BD196" s="394">
        <f t="shared" si="121"/>
        <v>0.85230575610231529</v>
      </c>
      <c r="BE196" s="394">
        <f t="shared" si="121"/>
        <v>3.5152162720394522E-2</v>
      </c>
      <c r="BF196" s="394">
        <f t="shared" si="121"/>
        <v>0</v>
      </c>
      <c r="BG196" s="394">
        <f t="shared" si="100"/>
        <v>9.7193034094050404E-2</v>
      </c>
      <c r="BH196" s="394">
        <f t="shared" si="100"/>
        <v>0.14435440220992479</v>
      </c>
      <c r="BI196" s="394">
        <f t="shared" si="100"/>
        <v>0</v>
      </c>
      <c r="BJ196" s="394">
        <f t="shared" si="95"/>
        <v>0</v>
      </c>
      <c r="BK196" s="394">
        <f t="shared" si="95"/>
        <v>7.1199865467213505E-2</v>
      </c>
      <c r="BL196" s="394">
        <f t="shared" si="98"/>
        <v>5.6325287190275977E-2</v>
      </c>
      <c r="BM196" s="394">
        <f t="shared" si="98"/>
        <v>0.22436689426562489</v>
      </c>
      <c r="BN196" s="394">
        <f t="shared" si="98"/>
        <v>0.47880357848437488</v>
      </c>
      <c r="BO196" s="394">
        <f t="shared" si="98"/>
        <v>0.14005080096562494</v>
      </c>
      <c r="BP196" s="394">
        <f t="shared" si="98"/>
        <v>0.16602957420592443</v>
      </c>
      <c r="BQ196" s="394">
        <f t="shared" si="119"/>
        <v>0.21426820505338534</v>
      </c>
      <c r="BR196" s="394">
        <f t="shared" si="119"/>
        <v>0.15820972586902649</v>
      </c>
      <c r="BS196" s="394">
        <f t="shared" si="119"/>
        <v>1.2937499999999999E-2</v>
      </c>
      <c r="BT196" s="394">
        <f t="shared" si="119"/>
        <v>7.0977999999999996E-3</v>
      </c>
      <c r="BU196" s="394">
        <f t="shared" si="119"/>
        <v>3.7260000000000001E-3</v>
      </c>
      <c r="BV196" s="394">
        <f t="shared" si="119"/>
        <v>0.11546257969645436</v>
      </c>
      <c r="BW196" s="394">
        <f t="shared" si="122"/>
        <v>5.0904063216335407E-2</v>
      </c>
      <c r="BX196" s="394">
        <f t="shared" si="122"/>
        <v>1.7861232808330268E-2</v>
      </c>
      <c r="BY196" s="394">
        <f t="shared" si="122"/>
        <v>6.6853413834725844E-2</v>
      </c>
      <c r="BZ196" s="394">
        <f t="shared" si="122"/>
        <v>1.9626493576421676E-2</v>
      </c>
      <c r="CA196" s="395">
        <f t="shared" si="101"/>
        <v>8.0139388253751314</v>
      </c>
      <c r="CB196" s="396">
        <f t="shared" si="115"/>
        <v>0.3498012499999999</v>
      </c>
      <c r="CC196" s="396">
        <f t="shared" si="102"/>
        <v>0.8013938825375132</v>
      </c>
      <c r="CD196" s="396">
        <f t="shared" si="103"/>
        <v>0.22083333333333335</v>
      </c>
      <c r="CE196" s="397">
        <f t="shared" si="104"/>
        <v>6.9917116095042848</v>
      </c>
      <c r="CF196" s="396">
        <f>'Other Income'!$B$34/12</f>
        <v>2.1639298988628215</v>
      </c>
      <c r="CG196" s="398">
        <f t="shared" si="105"/>
        <v>9.5054427583671064</v>
      </c>
      <c r="CH196" s="395">
        <f t="shared" si="106"/>
        <v>7.7432310422428641</v>
      </c>
      <c r="CI196" s="396">
        <f t="shared" si="107"/>
        <v>0.3498012499999999</v>
      </c>
      <c r="CJ196" s="396">
        <f t="shared" si="108"/>
        <v>0.77432310422428641</v>
      </c>
      <c r="CK196" s="396">
        <f t="shared" si="109"/>
        <v>0.22083333333333335</v>
      </c>
      <c r="CL196" s="397">
        <f t="shared" si="110"/>
        <v>6.7480746046852449</v>
      </c>
      <c r="CM196" s="399">
        <f t="shared" si="111"/>
        <v>9.2618057535480673</v>
      </c>
    </row>
    <row r="197" spans="1:91" s="159" customFormat="1" x14ac:dyDescent="0.25">
      <c r="B197" s="257">
        <f t="shared" si="112"/>
        <v>177</v>
      </c>
      <c r="C197" s="255">
        <f t="shared" si="113"/>
        <v>50678</v>
      </c>
      <c r="D197" s="214">
        <f t="shared" si="114"/>
        <v>0.65874768850449361</v>
      </c>
      <c r="E197" s="214">
        <f t="shared" si="114"/>
        <v>0.28841354221311755</v>
      </c>
      <c r="F197" s="214">
        <f t="shared" si="114"/>
        <v>0.28162162478498737</v>
      </c>
      <c r="G197" s="214">
        <f t="shared" si="114"/>
        <v>1.5944049000000009E-2</v>
      </c>
      <c r="H197" s="394">
        <f t="shared" si="114"/>
        <v>3.8104784787714827E-2</v>
      </c>
      <c r="I197" s="394">
        <f t="shared" si="116"/>
        <v>6.5250287667898407E-2</v>
      </c>
      <c r="J197" s="394">
        <f t="shared" si="116"/>
        <v>8.8112529991406202E-2</v>
      </c>
      <c r="K197" s="394">
        <f t="shared" si="116"/>
        <v>7.9313060921874984E-2</v>
      </c>
      <c r="L197" s="394">
        <f t="shared" si="116"/>
        <v>4.9968473454605443E-2</v>
      </c>
      <c r="M197" s="394">
        <f t="shared" si="116"/>
        <v>5.8838483225585915E-2</v>
      </c>
      <c r="N197" s="394">
        <f t="shared" si="123"/>
        <v>4.9875376748818846E-2</v>
      </c>
      <c r="O197" s="394">
        <f t="shared" si="123"/>
        <v>4.6286357277343732E-2</v>
      </c>
      <c r="P197" s="394">
        <f t="shared" si="123"/>
        <v>3.4541707433333318E-2</v>
      </c>
      <c r="Q197" s="394">
        <f t="shared" si="123"/>
        <v>0</v>
      </c>
      <c r="R197" s="394">
        <f t="shared" si="123"/>
        <v>9.3895155087372881E-2</v>
      </c>
      <c r="S197" s="394">
        <f t="shared" si="123"/>
        <v>0.13290847159281247</v>
      </c>
      <c r="T197" s="394">
        <f t="shared" si="123"/>
        <v>0</v>
      </c>
      <c r="U197" s="394">
        <f t="shared" si="123"/>
        <v>0</v>
      </c>
      <c r="V197" s="394">
        <f t="shared" si="123"/>
        <v>3.3569450891515612E-2</v>
      </c>
      <c r="W197" s="394">
        <f t="shared" si="123"/>
        <v>2.8373545391666657E-2</v>
      </c>
      <c r="X197" s="394">
        <f t="shared" si="123"/>
        <v>3.1251378494231763E-2</v>
      </c>
      <c r="Y197" s="394">
        <f t="shared" si="123"/>
        <v>2.1910384295833332E-2</v>
      </c>
      <c r="Z197" s="394">
        <f t="shared" si="123"/>
        <v>5.2404319195872386E-2</v>
      </c>
      <c r="AA197" s="394">
        <f t="shared" si="123"/>
        <v>3.935264062499999E-2</v>
      </c>
      <c r="AB197" s="394">
        <f t="shared" si="123"/>
        <v>4.3391008605937482E-2</v>
      </c>
      <c r="AC197" s="394">
        <f t="shared" si="123"/>
        <v>3.008482484810155E-2</v>
      </c>
      <c r="AD197" s="394">
        <f t="shared" si="123"/>
        <v>1.6729211987382808E-2</v>
      </c>
      <c r="AE197" s="394">
        <f t="shared" si="120"/>
        <v>0</v>
      </c>
      <c r="AF197" s="394">
        <f t="shared" si="120"/>
        <v>0.25408704404273097</v>
      </c>
      <c r="AG197" s="394">
        <f t="shared" si="120"/>
        <v>0.36132220445154428</v>
      </c>
      <c r="AH197" s="394">
        <f t="shared" si="120"/>
        <v>0</v>
      </c>
      <c r="AI197" s="394">
        <f t="shared" si="120"/>
        <v>7.3829999999999998E-3</v>
      </c>
      <c r="AJ197" s="394">
        <f t="shared" si="120"/>
        <v>2.35934E-2</v>
      </c>
      <c r="AK197" s="394">
        <f t="shared" si="120"/>
        <v>0</v>
      </c>
      <c r="AL197" s="394">
        <f t="shared" si="124"/>
        <v>3.2926419998671859E-2</v>
      </c>
      <c r="AM197" s="394">
        <f t="shared" si="124"/>
        <v>3.4846763273437484E-2</v>
      </c>
      <c r="AN197" s="394">
        <f t="shared" si="124"/>
        <v>7.2122240350781242E-2</v>
      </c>
      <c r="AO197" s="394">
        <f t="shared" si="124"/>
        <v>6.025352898976722E-2</v>
      </c>
      <c r="AP197" s="394">
        <f t="shared" si="124"/>
        <v>0.24293961568321085</v>
      </c>
      <c r="AQ197" s="394">
        <f t="shared" si="124"/>
        <v>0</v>
      </c>
      <c r="AR197" s="394">
        <f t="shared" si="124"/>
        <v>6.2036983652292162E-2</v>
      </c>
      <c r="AS197" s="394">
        <f t="shared" si="124"/>
        <v>3.0864276042187489E-2</v>
      </c>
      <c r="AT197" s="394">
        <f t="shared" si="124"/>
        <v>3.1975655646468093E-2</v>
      </c>
      <c r="AU197" s="394">
        <f t="shared" si="124"/>
        <v>6.4434548237887995E-2</v>
      </c>
      <c r="AV197" s="394">
        <f t="shared" si="124"/>
        <v>7.8736588461874979E-2</v>
      </c>
      <c r="AW197" s="394">
        <f t="shared" si="124"/>
        <v>7.7128163107484868E-2</v>
      </c>
      <c r="AX197" s="394">
        <f t="shared" si="124"/>
        <v>0.24556923533647415</v>
      </c>
      <c r="AY197" s="394">
        <f t="shared" si="124"/>
        <v>0.10512398567612496</v>
      </c>
      <c r="AZ197" s="394">
        <f t="shared" si="124"/>
        <v>0.10223728584062494</v>
      </c>
      <c r="BA197" s="394">
        <f t="shared" si="124"/>
        <v>0.19174643521779158</v>
      </c>
      <c r="BB197" s="394">
        <f t="shared" si="124"/>
        <v>0.5185651749728335</v>
      </c>
      <c r="BC197" s="394">
        <f t="shared" si="121"/>
        <v>0.2109471765779731</v>
      </c>
      <c r="BD197" s="394">
        <f t="shared" si="121"/>
        <v>0.85230575610231529</v>
      </c>
      <c r="BE197" s="394">
        <f t="shared" si="121"/>
        <v>3.5152162720394522E-2</v>
      </c>
      <c r="BF197" s="394">
        <f t="shared" si="121"/>
        <v>0</v>
      </c>
      <c r="BG197" s="394">
        <f t="shared" si="100"/>
        <v>9.7193034094050404E-2</v>
      </c>
      <c r="BH197" s="394">
        <f t="shared" si="100"/>
        <v>0.14435440220992479</v>
      </c>
      <c r="BI197" s="394">
        <f t="shared" si="100"/>
        <v>0</v>
      </c>
      <c r="BJ197" s="394">
        <f t="shared" si="95"/>
        <v>0</v>
      </c>
      <c r="BK197" s="394">
        <f t="shared" si="95"/>
        <v>7.1199865467213505E-2</v>
      </c>
      <c r="BL197" s="394">
        <f t="shared" si="98"/>
        <v>5.6325287190275977E-2</v>
      </c>
      <c r="BM197" s="394">
        <f t="shared" si="98"/>
        <v>0.22436689426562489</v>
      </c>
      <c r="BN197" s="394">
        <f t="shared" si="98"/>
        <v>0.47880357848437488</v>
      </c>
      <c r="BO197" s="394">
        <f t="shared" si="98"/>
        <v>0.14005080096562494</v>
      </c>
      <c r="BP197" s="394">
        <f t="shared" si="98"/>
        <v>0.16602957420592443</v>
      </c>
      <c r="BQ197" s="394">
        <f t="shared" si="119"/>
        <v>0.21426820505338534</v>
      </c>
      <c r="BR197" s="394">
        <f t="shared" si="119"/>
        <v>0.15820972586902649</v>
      </c>
      <c r="BS197" s="394">
        <f t="shared" si="119"/>
        <v>1.2937499999999999E-2</v>
      </c>
      <c r="BT197" s="394">
        <f t="shared" si="119"/>
        <v>7.0977999999999996E-3</v>
      </c>
      <c r="BU197" s="394">
        <f t="shared" si="119"/>
        <v>3.7260000000000001E-3</v>
      </c>
      <c r="BV197" s="394">
        <f t="shared" si="119"/>
        <v>0.11546257969645436</v>
      </c>
      <c r="BW197" s="394">
        <f t="shared" si="122"/>
        <v>5.0904063216335407E-2</v>
      </c>
      <c r="BX197" s="394">
        <f t="shared" si="122"/>
        <v>1.7861232808330268E-2</v>
      </c>
      <c r="BY197" s="394">
        <f t="shared" si="122"/>
        <v>6.6853413834725844E-2</v>
      </c>
      <c r="BZ197" s="394">
        <f t="shared" si="122"/>
        <v>1.9626493576421676E-2</v>
      </c>
      <c r="CA197" s="395">
        <f t="shared" si="101"/>
        <v>8.0204564523474708</v>
      </c>
      <c r="CB197" s="396">
        <f t="shared" si="115"/>
        <v>0.3498012499999999</v>
      </c>
      <c r="CC197" s="396">
        <f t="shared" si="102"/>
        <v>0.80204564523474708</v>
      </c>
      <c r="CD197" s="396">
        <f t="shared" si="103"/>
        <v>0.22083333333333335</v>
      </c>
      <c r="CE197" s="397">
        <f t="shared" si="104"/>
        <v>6.9975774737793905</v>
      </c>
      <c r="CF197" s="396">
        <f>'Other Income'!$B$34/12</f>
        <v>2.1639298988628215</v>
      </c>
      <c r="CG197" s="398">
        <f t="shared" si="105"/>
        <v>9.511308622642213</v>
      </c>
      <c r="CH197" s="395">
        <f t="shared" si="106"/>
        <v>7.7497486692152036</v>
      </c>
      <c r="CI197" s="396">
        <f t="shared" si="107"/>
        <v>0.3498012499999999</v>
      </c>
      <c r="CJ197" s="396">
        <f t="shared" si="108"/>
        <v>0.7749748669215204</v>
      </c>
      <c r="CK197" s="396">
        <f t="shared" si="109"/>
        <v>0.22083333333333335</v>
      </c>
      <c r="CL197" s="397">
        <f t="shared" si="110"/>
        <v>6.7539404689603497</v>
      </c>
      <c r="CM197" s="399">
        <f t="shared" si="111"/>
        <v>9.2676716178231722</v>
      </c>
    </row>
    <row r="198" spans="1:91" s="159" customFormat="1" x14ac:dyDescent="0.25">
      <c r="B198" s="257">
        <f t="shared" si="112"/>
        <v>178</v>
      </c>
      <c r="C198" s="255">
        <f t="shared" si="113"/>
        <v>50709</v>
      </c>
      <c r="D198" s="214">
        <f t="shared" si="114"/>
        <v>0.65874768850449361</v>
      </c>
      <c r="E198" s="214">
        <f t="shared" si="114"/>
        <v>0.28841354221311755</v>
      </c>
      <c r="F198" s="214">
        <f t="shared" si="114"/>
        <v>0.28162162478498737</v>
      </c>
      <c r="G198" s="214">
        <f t="shared" si="114"/>
        <v>1.5944049000000009E-2</v>
      </c>
      <c r="H198" s="394">
        <f t="shared" si="114"/>
        <v>3.8104784787714827E-2</v>
      </c>
      <c r="I198" s="394">
        <f t="shared" si="116"/>
        <v>6.5250287667898407E-2</v>
      </c>
      <c r="J198" s="394">
        <f t="shared" si="116"/>
        <v>8.8112529991406202E-2</v>
      </c>
      <c r="K198" s="394">
        <f t="shared" si="116"/>
        <v>7.9313060921874984E-2</v>
      </c>
      <c r="L198" s="394">
        <f t="shared" si="116"/>
        <v>4.9968473454605443E-2</v>
      </c>
      <c r="M198" s="394">
        <f t="shared" si="116"/>
        <v>5.8838483225585915E-2</v>
      </c>
      <c r="N198" s="394">
        <f t="shared" si="123"/>
        <v>4.9875376748818846E-2</v>
      </c>
      <c r="O198" s="394">
        <f t="shared" si="123"/>
        <v>4.6286357277343732E-2</v>
      </c>
      <c r="P198" s="394">
        <f t="shared" si="123"/>
        <v>3.4541707433333318E-2</v>
      </c>
      <c r="Q198" s="394">
        <f t="shared" si="123"/>
        <v>0</v>
      </c>
      <c r="R198" s="394">
        <f t="shared" si="123"/>
        <v>9.3895155087372881E-2</v>
      </c>
      <c r="S198" s="394">
        <f t="shared" si="123"/>
        <v>0.13290847159281247</v>
      </c>
      <c r="T198" s="394">
        <f t="shared" si="123"/>
        <v>0</v>
      </c>
      <c r="U198" s="394">
        <f t="shared" si="123"/>
        <v>0</v>
      </c>
      <c r="V198" s="394">
        <f t="shared" si="123"/>
        <v>3.3569450891515612E-2</v>
      </c>
      <c r="W198" s="394">
        <f t="shared" si="123"/>
        <v>2.8373545391666657E-2</v>
      </c>
      <c r="X198" s="394">
        <f t="shared" si="123"/>
        <v>3.1251378494231763E-2</v>
      </c>
      <c r="Y198" s="394">
        <f t="shared" si="123"/>
        <v>2.1910384295833332E-2</v>
      </c>
      <c r="Z198" s="394">
        <f t="shared" si="123"/>
        <v>5.2404319195872386E-2</v>
      </c>
      <c r="AA198" s="394">
        <f t="shared" si="123"/>
        <v>4.5255536718749982E-2</v>
      </c>
      <c r="AB198" s="394">
        <f t="shared" si="123"/>
        <v>4.3391008605937482E-2</v>
      </c>
      <c r="AC198" s="394">
        <f t="shared" si="123"/>
        <v>3.008482484810155E-2</v>
      </c>
      <c r="AD198" s="394">
        <f t="shared" si="123"/>
        <v>1.6729211987382808E-2</v>
      </c>
      <c r="AE198" s="394">
        <f t="shared" si="120"/>
        <v>0</v>
      </c>
      <c r="AF198" s="394">
        <f t="shared" si="120"/>
        <v>0.25408704404273097</v>
      </c>
      <c r="AG198" s="394">
        <f t="shared" si="120"/>
        <v>0.36132220445154428</v>
      </c>
      <c r="AH198" s="394">
        <f t="shared" si="120"/>
        <v>0</v>
      </c>
      <c r="AI198" s="394">
        <f t="shared" si="120"/>
        <v>7.3829999999999998E-3</v>
      </c>
      <c r="AJ198" s="394">
        <f t="shared" si="120"/>
        <v>2.35934E-2</v>
      </c>
      <c r="AK198" s="394">
        <f t="shared" si="120"/>
        <v>0</v>
      </c>
      <c r="AL198" s="394">
        <f t="shared" si="124"/>
        <v>3.2926419998671859E-2</v>
      </c>
      <c r="AM198" s="394">
        <f t="shared" si="124"/>
        <v>3.4846763273437484E-2</v>
      </c>
      <c r="AN198" s="394">
        <f t="shared" si="124"/>
        <v>7.2122240350781242E-2</v>
      </c>
      <c r="AO198" s="394">
        <f t="shared" si="124"/>
        <v>6.025352898976722E-2</v>
      </c>
      <c r="AP198" s="394">
        <f t="shared" si="124"/>
        <v>0.24293961568321085</v>
      </c>
      <c r="AQ198" s="394">
        <f t="shared" si="124"/>
        <v>0</v>
      </c>
      <c r="AR198" s="394">
        <f t="shared" si="124"/>
        <v>6.2036983652292162E-2</v>
      </c>
      <c r="AS198" s="394">
        <f t="shared" si="124"/>
        <v>3.0864276042187489E-2</v>
      </c>
      <c r="AT198" s="394">
        <f t="shared" si="124"/>
        <v>3.1975655646468093E-2</v>
      </c>
      <c r="AU198" s="394">
        <f t="shared" si="124"/>
        <v>6.4434548237887995E-2</v>
      </c>
      <c r="AV198" s="394">
        <f t="shared" si="124"/>
        <v>7.8736588461874979E-2</v>
      </c>
      <c r="AW198" s="394">
        <f t="shared" si="124"/>
        <v>7.7128163107484868E-2</v>
      </c>
      <c r="AX198" s="394">
        <f t="shared" si="124"/>
        <v>0.24556923533647415</v>
      </c>
      <c r="AY198" s="394">
        <f t="shared" si="124"/>
        <v>0.10512398567612496</v>
      </c>
      <c r="AZ198" s="394">
        <f t="shared" si="124"/>
        <v>0.10223728584062494</v>
      </c>
      <c r="BA198" s="394">
        <f t="shared" si="124"/>
        <v>0.19174643521779158</v>
      </c>
      <c r="BB198" s="394">
        <f t="shared" si="124"/>
        <v>0.5185651749728335</v>
      </c>
      <c r="BC198" s="394">
        <f t="shared" si="121"/>
        <v>0.2109471765779731</v>
      </c>
      <c r="BD198" s="394">
        <f t="shared" si="121"/>
        <v>0.85230575610231529</v>
      </c>
      <c r="BE198" s="394">
        <f t="shared" si="121"/>
        <v>3.5152162720394522E-2</v>
      </c>
      <c r="BF198" s="394">
        <f t="shared" si="121"/>
        <v>0</v>
      </c>
      <c r="BG198" s="394">
        <f t="shared" si="100"/>
        <v>9.7193034094050404E-2</v>
      </c>
      <c r="BH198" s="394">
        <f t="shared" si="100"/>
        <v>0.14435440220992479</v>
      </c>
      <c r="BI198" s="394">
        <f t="shared" ref="BI198:BZ200" si="125">IF(AND(MONTH($C198)-MONTH(BI$5)=0,MOD((YEAR(BI$5)-YEAR($C198)),3)=0),BI197*(1+BI$15),BI197)</f>
        <v>0</v>
      </c>
      <c r="BJ198" s="394">
        <f t="shared" si="125"/>
        <v>0</v>
      </c>
      <c r="BK198" s="394">
        <f t="shared" si="125"/>
        <v>7.1199865467213505E-2</v>
      </c>
      <c r="BL198" s="394">
        <f t="shared" si="125"/>
        <v>5.6325287190275977E-2</v>
      </c>
      <c r="BM198" s="394">
        <f t="shared" si="125"/>
        <v>0.22436689426562489</v>
      </c>
      <c r="BN198" s="394">
        <f t="shared" si="125"/>
        <v>0.47880357848437488</v>
      </c>
      <c r="BO198" s="394">
        <f t="shared" si="125"/>
        <v>0.14005080096562494</v>
      </c>
      <c r="BP198" s="394">
        <f t="shared" si="125"/>
        <v>0.16602957420592443</v>
      </c>
      <c r="BQ198" s="394">
        <f t="shared" si="125"/>
        <v>0.21426820505338534</v>
      </c>
      <c r="BR198" s="394">
        <f t="shared" si="125"/>
        <v>0.15820972586902649</v>
      </c>
      <c r="BS198" s="394">
        <f t="shared" si="125"/>
        <v>1.2937499999999999E-2</v>
      </c>
      <c r="BT198" s="394">
        <f t="shared" si="125"/>
        <v>7.0977999999999996E-3</v>
      </c>
      <c r="BU198" s="394">
        <f t="shared" si="125"/>
        <v>3.7260000000000001E-3</v>
      </c>
      <c r="BV198" s="394">
        <f t="shared" si="125"/>
        <v>0.11546257969645436</v>
      </c>
      <c r="BW198" s="394">
        <f t="shared" si="125"/>
        <v>5.0904063216335407E-2</v>
      </c>
      <c r="BX198" s="394">
        <f t="shared" si="125"/>
        <v>1.7861232808330268E-2</v>
      </c>
      <c r="BY198" s="394">
        <f t="shared" si="125"/>
        <v>6.6853413834725844E-2</v>
      </c>
      <c r="BZ198" s="394">
        <f t="shared" si="125"/>
        <v>1.9626493576421676E-2</v>
      </c>
      <c r="CA198" s="395">
        <f t="shared" si="101"/>
        <v>8.0263593484412219</v>
      </c>
      <c r="CB198" s="396">
        <f t="shared" si="115"/>
        <v>0.3498012499999999</v>
      </c>
      <c r="CC198" s="396">
        <f t="shared" si="102"/>
        <v>0.80263593484412221</v>
      </c>
      <c r="CD198" s="396">
        <f t="shared" si="103"/>
        <v>0.22083333333333335</v>
      </c>
      <c r="CE198" s="397">
        <f t="shared" si="104"/>
        <v>7.0028900802637661</v>
      </c>
      <c r="CF198" s="396">
        <f>'Other Income'!$B$34/12</f>
        <v>2.1639298988628215</v>
      </c>
      <c r="CG198" s="398">
        <f t="shared" si="105"/>
        <v>9.5166212291265886</v>
      </c>
      <c r="CH198" s="395">
        <f t="shared" si="106"/>
        <v>7.7556515653089546</v>
      </c>
      <c r="CI198" s="396">
        <f t="shared" si="107"/>
        <v>0.3498012499999999</v>
      </c>
      <c r="CJ198" s="396">
        <f t="shared" si="108"/>
        <v>0.77556515653089553</v>
      </c>
      <c r="CK198" s="396">
        <f t="shared" si="109"/>
        <v>0.22083333333333335</v>
      </c>
      <c r="CL198" s="397">
        <f t="shared" si="110"/>
        <v>6.7592530754447262</v>
      </c>
      <c r="CM198" s="399">
        <f t="shared" si="111"/>
        <v>9.2729842243075478</v>
      </c>
    </row>
    <row r="199" spans="1:91" s="159" customFormat="1" x14ac:dyDescent="0.25">
      <c r="B199" s="257">
        <f t="shared" si="112"/>
        <v>179</v>
      </c>
      <c r="C199" s="255">
        <f t="shared" si="113"/>
        <v>50739</v>
      </c>
      <c r="D199" s="214">
        <f t="shared" si="114"/>
        <v>0.65874768850449361</v>
      </c>
      <c r="E199" s="214">
        <f t="shared" si="114"/>
        <v>0.28841354221311755</v>
      </c>
      <c r="F199" s="214">
        <f t="shared" si="114"/>
        <v>0.28162162478498737</v>
      </c>
      <c r="G199" s="214">
        <f t="shared" si="114"/>
        <v>1.5944049000000009E-2</v>
      </c>
      <c r="H199" s="394">
        <f t="shared" si="114"/>
        <v>3.8104784787714827E-2</v>
      </c>
      <c r="I199" s="394">
        <f t="shared" si="116"/>
        <v>6.5250287667898407E-2</v>
      </c>
      <c r="J199" s="394">
        <f t="shared" si="116"/>
        <v>8.8112529991406202E-2</v>
      </c>
      <c r="K199" s="394">
        <f t="shared" si="116"/>
        <v>7.9313060921874984E-2</v>
      </c>
      <c r="L199" s="394">
        <f t="shared" si="116"/>
        <v>4.9968473454605443E-2</v>
      </c>
      <c r="M199" s="394">
        <f t="shared" si="116"/>
        <v>5.8838483225585915E-2</v>
      </c>
      <c r="N199" s="394">
        <f t="shared" si="123"/>
        <v>4.9875376748818846E-2</v>
      </c>
      <c r="O199" s="394">
        <f t="shared" si="123"/>
        <v>4.6286357277343732E-2</v>
      </c>
      <c r="P199" s="394">
        <f t="shared" si="123"/>
        <v>3.4541707433333318E-2</v>
      </c>
      <c r="Q199" s="394">
        <f t="shared" si="123"/>
        <v>0</v>
      </c>
      <c r="R199" s="394">
        <f t="shared" si="123"/>
        <v>9.3895155087372881E-2</v>
      </c>
      <c r="S199" s="394">
        <f t="shared" si="123"/>
        <v>0.13290847159281247</v>
      </c>
      <c r="T199" s="394">
        <f t="shared" si="123"/>
        <v>0</v>
      </c>
      <c r="U199" s="394">
        <f t="shared" si="123"/>
        <v>0</v>
      </c>
      <c r="V199" s="394">
        <f t="shared" si="123"/>
        <v>3.3569450891515612E-2</v>
      </c>
      <c r="W199" s="394">
        <f t="shared" si="123"/>
        <v>2.8373545391666657E-2</v>
      </c>
      <c r="X199" s="394">
        <f t="shared" si="123"/>
        <v>3.1251378494231763E-2</v>
      </c>
      <c r="Y199" s="394">
        <f t="shared" si="123"/>
        <v>2.1910384295833332E-2</v>
      </c>
      <c r="Z199" s="394">
        <f t="shared" si="123"/>
        <v>5.2404319195872386E-2</v>
      </c>
      <c r="AA199" s="394">
        <f t="shared" si="123"/>
        <v>4.5255536718749982E-2</v>
      </c>
      <c r="AB199" s="394">
        <f t="shared" si="123"/>
        <v>4.3391008605937482E-2</v>
      </c>
      <c r="AC199" s="394">
        <f t="shared" si="123"/>
        <v>3.008482484810155E-2</v>
      </c>
      <c r="AD199" s="394">
        <f t="shared" si="123"/>
        <v>1.6729211987382808E-2</v>
      </c>
      <c r="AE199" s="394">
        <f t="shared" si="120"/>
        <v>0</v>
      </c>
      <c r="AF199" s="394">
        <f t="shared" si="120"/>
        <v>0.25408704404273097</v>
      </c>
      <c r="AG199" s="394">
        <f t="shared" si="120"/>
        <v>0.36132220445154428</v>
      </c>
      <c r="AH199" s="394">
        <f t="shared" si="120"/>
        <v>0</v>
      </c>
      <c r="AI199" s="394">
        <f t="shared" si="120"/>
        <v>7.3829999999999998E-3</v>
      </c>
      <c r="AJ199" s="394">
        <f t="shared" si="120"/>
        <v>2.35934E-2</v>
      </c>
      <c r="AK199" s="394">
        <f t="shared" si="120"/>
        <v>0</v>
      </c>
      <c r="AL199" s="394">
        <f t="shared" si="124"/>
        <v>3.2926419998671859E-2</v>
      </c>
      <c r="AM199" s="394">
        <f t="shared" si="124"/>
        <v>3.4846763273437484E-2</v>
      </c>
      <c r="AN199" s="394">
        <f t="shared" si="124"/>
        <v>7.2122240350781242E-2</v>
      </c>
      <c r="AO199" s="394">
        <f t="shared" si="124"/>
        <v>6.025352898976722E-2</v>
      </c>
      <c r="AP199" s="394">
        <f t="shared" si="124"/>
        <v>0.24293961568321085</v>
      </c>
      <c r="AQ199" s="394">
        <f t="shared" si="124"/>
        <v>0</v>
      </c>
      <c r="AR199" s="394">
        <f t="shared" si="124"/>
        <v>6.2036983652292162E-2</v>
      </c>
      <c r="AS199" s="394">
        <f t="shared" si="124"/>
        <v>3.0864276042187489E-2</v>
      </c>
      <c r="AT199" s="394">
        <f t="shared" si="124"/>
        <v>3.1975655646468093E-2</v>
      </c>
      <c r="AU199" s="394">
        <f t="shared" si="124"/>
        <v>6.4434548237887995E-2</v>
      </c>
      <c r="AV199" s="394">
        <f t="shared" si="124"/>
        <v>7.8736588461874979E-2</v>
      </c>
      <c r="AW199" s="394">
        <f t="shared" si="124"/>
        <v>7.7128163107484868E-2</v>
      </c>
      <c r="AX199" s="394">
        <f t="shared" si="124"/>
        <v>0.24556923533647415</v>
      </c>
      <c r="AY199" s="394">
        <f t="shared" si="124"/>
        <v>0.10512398567612496</v>
      </c>
      <c r="AZ199" s="394">
        <f t="shared" si="124"/>
        <v>0.10223728584062494</v>
      </c>
      <c r="BA199" s="394">
        <f t="shared" si="124"/>
        <v>0.19174643521779158</v>
      </c>
      <c r="BB199" s="394">
        <f t="shared" si="124"/>
        <v>0.5185651749728335</v>
      </c>
      <c r="BC199" s="394">
        <f t="shared" si="121"/>
        <v>0.2109471765779731</v>
      </c>
      <c r="BD199" s="394">
        <f t="shared" si="121"/>
        <v>0.85230575610231529</v>
      </c>
      <c r="BE199" s="394">
        <f t="shared" si="121"/>
        <v>3.5152162720394522E-2</v>
      </c>
      <c r="BF199" s="394">
        <f t="shared" si="121"/>
        <v>0</v>
      </c>
      <c r="BG199" s="394">
        <f t="shared" si="100"/>
        <v>9.7193034094050404E-2</v>
      </c>
      <c r="BH199" s="394">
        <f t="shared" si="100"/>
        <v>0.14435440220992479</v>
      </c>
      <c r="BI199" s="394">
        <f t="shared" si="125"/>
        <v>0</v>
      </c>
      <c r="BJ199" s="394">
        <f t="shared" si="125"/>
        <v>0</v>
      </c>
      <c r="BK199" s="394">
        <f t="shared" si="125"/>
        <v>7.1199865467213505E-2</v>
      </c>
      <c r="BL199" s="394">
        <f t="shared" si="125"/>
        <v>5.6325287190275977E-2</v>
      </c>
      <c r="BM199" s="394">
        <f t="shared" si="125"/>
        <v>0.22436689426562489</v>
      </c>
      <c r="BN199" s="394">
        <f t="shared" si="125"/>
        <v>0.47880357848437488</v>
      </c>
      <c r="BO199" s="394">
        <f t="shared" si="125"/>
        <v>0.14005080096562494</v>
      </c>
      <c r="BP199" s="394">
        <f t="shared" si="125"/>
        <v>0.16602957420592443</v>
      </c>
      <c r="BQ199" s="394">
        <f t="shared" si="125"/>
        <v>0.21426820505338534</v>
      </c>
      <c r="BR199" s="394">
        <f t="shared" si="125"/>
        <v>0.15820972586902649</v>
      </c>
      <c r="BS199" s="394">
        <f t="shared" si="125"/>
        <v>1.2937499999999999E-2</v>
      </c>
      <c r="BT199" s="394">
        <f t="shared" si="125"/>
        <v>7.0977999999999996E-3</v>
      </c>
      <c r="BU199" s="394">
        <f t="shared" si="125"/>
        <v>3.7260000000000001E-3</v>
      </c>
      <c r="BV199" s="394">
        <f t="shared" si="125"/>
        <v>0.11546257969645436</v>
      </c>
      <c r="BW199" s="394">
        <f t="shared" si="125"/>
        <v>5.0904063216335407E-2</v>
      </c>
      <c r="BX199" s="394">
        <f t="shared" si="125"/>
        <v>1.7861232808330268E-2</v>
      </c>
      <c r="BY199" s="394">
        <f t="shared" si="125"/>
        <v>6.6853413834725844E-2</v>
      </c>
      <c r="BZ199" s="394">
        <f t="shared" si="125"/>
        <v>1.9626493576421676E-2</v>
      </c>
      <c r="CA199" s="395">
        <f t="shared" si="101"/>
        <v>8.0263593484412219</v>
      </c>
      <c r="CB199" s="396">
        <f t="shared" si="115"/>
        <v>0.3498012499999999</v>
      </c>
      <c r="CC199" s="396">
        <f t="shared" si="102"/>
        <v>0.80263593484412221</v>
      </c>
      <c r="CD199" s="396">
        <f t="shared" si="103"/>
        <v>0.22083333333333335</v>
      </c>
      <c r="CE199" s="397">
        <f t="shared" si="104"/>
        <v>7.0028900802637661</v>
      </c>
      <c r="CF199" s="396">
        <f>'Other Income'!$B$34/12</f>
        <v>2.1639298988628215</v>
      </c>
      <c r="CG199" s="398">
        <f t="shared" si="105"/>
        <v>9.5166212291265886</v>
      </c>
      <c r="CH199" s="395">
        <f t="shared" si="106"/>
        <v>7.7556515653089546</v>
      </c>
      <c r="CI199" s="396">
        <f t="shared" si="107"/>
        <v>0.3498012499999999</v>
      </c>
      <c r="CJ199" s="396">
        <f t="shared" si="108"/>
        <v>0.77556515653089553</v>
      </c>
      <c r="CK199" s="396">
        <f t="shared" si="109"/>
        <v>0.22083333333333335</v>
      </c>
      <c r="CL199" s="397">
        <f t="shared" si="110"/>
        <v>6.7592530754447262</v>
      </c>
      <c r="CM199" s="399">
        <f t="shared" si="111"/>
        <v>9.2729842243075478</v>
      </c>
    </row>
    <row r="200" spans="1:91" s="159" customFormat="1" ht="12" thickBot="1" x14ac:dyDescent="0.3">
      <c r="B200" s="257">
        <f t="shared" si="112"/>
        <v>180</v>
      </c>
      <c r="C200" s="255">
        <f t="shared" si="113"/>
        <v>50770</v>
      </c>
      <c r="D200" s="214">
        <f t="shared" si="114"/>
        <v>0.65874768850449361</v>
      </c>
      <c r="E200" s="214">
        <f t="shared" si="114"/>
        <v>0.28841354221311755</v>
      </c>
      <c r="F200" s="214">
        <f t="shared" si="114"/>
        <v>0.28162162478498737</v>
      </c>
      <c r="G200" s="214">
        <f t="shared" si="114"/>
        <v>1.5944049000000009E-2</v>
      </c>
      <c r="H200" s="394">
        <f t="shared" si="114"/>
        <v>3.8104784787714827E-2</v>
      </c>
      <c r="I200" s="394">
        <f t="shared" si="116"/>
        <v>6.5250287667898407E-2</v>
      </c>
      <c r="J200" s="394">
        <f t="shared" si="116"/>
        <v>8.8112529991406202E-2</v>
      </c>
      <c r="K200" s="394">
        <f t="shared" si="116"/>
        <v>9.121002006015623E-2</v>
      </c>
      <c r="L200" s="394">
        <f t="shared" si="116"/>
        <v>4.9968473454605443E-2</v>
      </c>
      <c r="M200" s="394">
        <f t="shared" si="116"/>
        <v>5.8838483225585915E-2</v>
      </c>
      <c r="N200" s="394">
        <f t="shared" si="123"/>
        <v>4.9875376748818846E-2</v>
      </c>
      <c r="O200" s="394">
        <f t="shared" si="123"/>
        <v>4.6286357277343732E-2</v>
      </c>
      <c r="P200" s="394">
        <f t="shared" si="123"/>
        <v>3.4541707433333318E-2</v>
      </c>
      <c r="Q200" s="394">
        <f t="shared" si="123"/>
        <v>0</v>
      </c>
      <c r="R200" s="394">
        <f t="shared" si="123"/>
        <v>9.3895155087372881E-2</v>
      </c>
      <c r="S200" s="394">
        <f t="shared" si="123"/>
        <v>0.13290847159281247</v>
      </c>
      <c r="T200" s="394">
        <f t="shared" si="123"/>
        <v>0</v>
      </c>
      <c r="U200" s="394">
        <f t="shared" si="123"/>
        <v>0</v>
      </c>
      <c r="V200" s="394">
        <f t="shared" si="123"/>
        <v>3.3569450891515612E-2</v>
      </c>
      <c r="W200" s="394">
        <f t="shared" si="123"/>
        <v>2.8373545391666657E-2</v>
      </c>
      <c r="X200" s="394">
        <f t="shared" si="123"/>
        <v>3.1251378494231763E-2</v>
      </c>
      <c r="Y200" s="394">
        <f t="shared" si="123"/>
        <v>2.1910384295833332E-2</v>
      </c>
      <c r="Z200" s="394">
        <f t="shared" si="123"/>
        <v>5.2404319195872386E-2</v>
      </c>
      <c r="AA200" s="394">
        <f t="shared" si="123"/>
        <v>4.5255536718749982E-2</v>
      </c>
      <c r="AB200" s="394">
        <f t="shared" si="123"/>
        <v>4.3391008605937482E-2</v>
      </c>
      <c r="AC200" s="394">
        <f t="shared" si="123"/>
        <v>3.008482484810155E-2</v>
      </c>
      <c r="AD200" s="394">
        <f t="shared" si="123"/>
        <v>1.6729211987382808E-2</v>
      </c>
      <c r="AE200" s="394">
        <f t="shared" si="120"/>
        <v>0</v>
      </c>
      <c r="AF200" s="394">
        <f t="shared" si="120"/>
        <v>0.25408704404273097</v>
      </c>
      <c r="AG200" s="394">
        <f t="shared" si="120"/>
        <v>0.36132220445154428</v>
      </c>
      <c r="AH200" s="394">
        <f t="shared" si="120"/>
        <v>0</v>
      </c>
      <c r="AI200" s="394">
        <f t="shared" si="120"/>
        <v>7.3829999999999998E-3</v>
      </c>
      <c r="AJ200" s="394">
        <f t="shared" si="120"/>
        <v>2.35934E-2</v>
      </c>
      <c r="AK200" s="394">
        <f t="shared" si="120"/>
        <v>0</v>
      </c>
      <c r="AL200" s="394">
        <f t="shared" si="124"/>
        <v>3.2926419998671859E-2</v>
      </c>
      <c r="AM200" s="394">
        <f t="shared" si="124"/>
        <v>3.4846763273437484E-2</v>
      </c>
      <c r="AN200" s="394">
        <f t="shared" si="124"/>
        <v>7.2122240350781242E-2</v>
      </c>
      <c r="AO200" s="394">
        <f t="shared" si="124"/>
        <v>6.025352898976722E-2</v>
      </c>
      <c r="AP200" s="394">
        <f t="shared" si="124"/>
        <v>0.24293961568321085</v>
      </c>
      <c r="AQ200" s="394">
        <f t="shared" si="124"/>
        <v>0</v>
      </c>
      <c r="AR200" s="394">
        <f t="shared" si="124"/>
        <v>6.2036983652292162E-2</v>
      </c>
      <c r="AS200" s="394">
        <f t="shared" si="124"/>
        <v>3.0864276042187489E-2</v>
      </c>
      <c r="AT200" s="394">
        <f t="shared" si="124"/>
        <v>3.1975655646468093E-2</v>
      </c>
      <c r="AU200" s="394">
        <f t="shared" si="124"/>
        <v>6.4434548237887995E-2</v>
      </c>
      <c r="AV200" s="394">
        <f t="shared" si="124"/>
        <v>7.8736588461874979E-2</v>
      </c>
      <c r="AW200" s="394">
        <f t="shared" si="124"/>
        <v>7.7128163107484868E-2</v>
      </c>
      <c r="AX200" s="394">
        <f t="shared" si="124"/>
        <v>0.24556923533647415</v>
      </c>
      <c r="AY200" s="394">
        <f t="shared" si="124"/>
        <v>0.10512398567612496</v>
      </c>
      <c r="AZ200" s="394">
        <f t="shared" si="124"/>
        <v>0.10223728584062494</v>
      </c>
      <c r="BA200" s="394">
        <f t="shared" si="124"/>
        <v>0.19174643521779158</v>
      </c>
      <c r="BB200" s="394">
        <f t="shared" si="124"/>
        <v>0.5185651749728335</v>
      </c>
      <c r="BC200" s="394">
        <f t="shared" si="121"/>
        <v>0.2109471765779731</v>
      </c>
      <c r="BD200" s="394">
        <f t="shared" si="121"/>
        <v>0.85230575610231529</v>
      </c>
      <c r="BE200" s="394">
        <f t="shared" si="121"/>
        <v>3.5152162720394522E-2</v>
      </c>
      <c r="BF200" s="394">
        <f t="shared" si="121"/>
        <v>0</v>
      </c>
      <c r="BG200" s="394">
        <f t="shared" si="100"/>
        <v>9.7193034094050404E-2</v>
      </c>
      <c r="BH200" s="394">
        <f t="shared" si="100"/>
        <v>0.14435440220992479</v>
      </c>
      <c r="BI200" s="394">
        <f t="shared" si="125"/>
        <v>0</v>
      </c>
      <c r="BJ200" s="394">
        <f t="shared" si="125"/>
        <v>0</v>
      </c>
      <c r="BK200" s="394">
        <f t="shared" si="125"/>
        <v>7.1199865467213505E-2</v>
      </c>
      <c r="BL200" s="394">
        <f t="shared" si="125"/>
        <v>5.6325287190275977E-2</v>
      </c>
      <c r="BM200" s="394">
        <f t="shared" si="125"/>
        <v>0.22436689426562489</v>
      </c>
      <c r="BN200" s="394">
        <f t="shared" si="125"/>
        <v>0.47880357848437488</v>
      </c>
      <c r="BO200" s="394">
        <f t="shared" si="125"/>
        <v>0.14005080096562494</v>
      </c>
      <c r="BP200" s="394">
        <f t="shared" si="125"/>
        <v>0.16602957420592443</v>
      </c>
      <c r="BQ200" s="394">
        <f t="shared" si="125"/>
        <v>0.21426820505338534</v>
      </c>
      <c r="BR200" s="394">
        <f t="shared" si="125"/>
        <v>0.15820972586902649</v>
      </c>
      <c r="BS200" s="394">
        <f t="shared" si="125"/>
        <v>1.2937499999999999E-2</v>
      </c>
      <c r="BT200" s="394">
        <f t="shared" si="125"/>
        <v>7.0977999999999996E-3</v>
      </c>
      <c r="BU200" s="394">
        <f t="shared" si="125"/>
        <v>3.7260000000000001E-3</v>
      </c>
      <c r="BV200" s="394">
        <f t="shared" si="125"/>
        <v>0.11546257969645436</v>
      </c>
      <c r="BW200" s="394">
        <f t="shared" si="125"/>
        <v>5.0904063216335407E-2</v>
      </c>
      <c r="BX200" s="394">
        <f t="shared" si="125"/>
        <v>1.7861232808330268E-2</v>
      </c>
      <c r="BY200" s="394">
        <f t="shared" si="125"/>
        <v>6.6853413834725844E-2</v>
      </c>
      <c r="BZ200" s="394">
        <f t="shared" si="125"/>
        <v>1.9626493576421676E-2</v>
      </c>
      <c r="CA200" s="395">
        <f t="shared" si="101"/>
        <v>8.0382563075795019</v>
      </c>
      <c r="CB200" s="396">
        <f t="shared" si="115"/>
        <v>0.3498012499999999</v>
      </c>
      <c r="CC200" s="396">
        <f t="shared" si="102"/>
        <v>0.80382563075795022</v>
      </c>
      <c r="CD200" s="396">
        <f t="shared" si="103"/>
        <v>0.22083333333333335</v>
      </c>
      <c r="CE200" s="397">
        <f t="shared" si="104"/>
        <v>7.0135973434882182</v>
      </c>
      <c r="CF200" s="396">
        <f>'Other Income'!$B$34/12</f>
        <v>2.1639298988628215</v>
      </c>
      <c r="CG200" s="398">
        <f t="shared" si="105"/>
        <v>9.5273284923510406</v>
      </c>
      <c r="CH200" s="395">
        <f t="shared" si="106"/>
        <v>7.7675485244472346</v>
      </c>
      <c r="CI200" s="396">
        <f t="shared" si="107"/>
        <v>0.3498012499999999</v>
      </c>
      <c r="CJ200" s="396">
        <f t="shared" si="108"/>
        <v>0.77675485244472353</v>
      </c>
      <c r="CK200" s="396">
        <f t="shared" si="109"/>
        <v>0.22083333333333335</v>
      </c>
      <c r="CL200" s="397">
        <f t="shared" si="110"/>
        <v>6.7699603386691782</v>
      </c>
      <c r="CM200" s="399">
        <f t="shared" si="111"/>
        <v>9.2836914875319998</v>
      </c>
    </row>
    <row r="201" spans="1:91" s="217" customFormat="1" x14ac:dyDescent="0.25">
      <c r="B201" s="307" t="s">
        <v>286</v>
      </c>
      <c r="C201" s="308"/>
      <c r="D201" s="309">
        <f>SUM(D21:D200)</f>
        <v>95.175490674100772</v>
      </c>
      <c r="E201" s="309">
        <f t="shared" ref="E201:BP201" si="126">SUM(E21:E200)</f>
        <v>39.735764653060926</v>
      </c>
      <c r="F201" s="309">
        <f t="shared" si="126"/>
        <v>37.100747053666673</v>
      </c>
      <c r="G201" s="309">
        <f t="shared" si="126"/>
        <v>2.2483862279999927</v>
      </c>
      <c r="H201" s="401">
        <f t="shared" si="126"/>
        <v>4.9815927948058505</v>
      </c>
      <c r="I201" s="401">
        <f t="shared" si="126"/>
        <v>8.4648155683178175</v>
      </c>
      <c r="J201" s="401">
        <f t="shared" si="126"/>
        <v>10.854732347894522</v>
      </c>
      <c r="K201" s="401">
        <f t="shared" si="126"/>
        <v>11.052867334497636</v>
      </c>
      <c r="L201" s="401">
        <f t="shared" si="126"/>
        <v>6.1305758729237212</v>
      </c>
      <c r="M201" s="401">
        <f t="shared" si="126"/>
        <v>7.6330224222011731</v>
      </c>
      <c r="N201" s="401">
        <f t="shared" si="126"/>
        <v>6.2194679417370686</v>
      </c>
      <c r="O201" s="401">
        <f t="shared" si="126"/>
        <v>5.8650120338906211</v>
      </c>
      <c r="P201" s="401">
        <f t="shared" si="126"/>
        <v>4.4810405177999861</v>
      </c>
      <c r="Q201" s="401">
        <f t="shared" si="126"/>
        <v>0</v>
      </c>
      <c r="R201" s="401">
        <f t="shared" si="126"/>
        <v>11.897592442017965</v>
      </c>
      <c r="S201" s="401">
        <f t="shared" si="126"/>
        <v>17.175174199352806</v>
      </c>
      <c r="T201" s="401">
        <f t="shared" si="126"/>
        <v>0</v>
      </c>
      <c r="U201" s="401">
        <f t="shared" si="126"/>
        <v>0</v>
      </c>
      <c r="V201" s="401">
        <f t="shared" si="126"/>
        <v>4.2536342246619308</v>
      </c>
      <c r="W201" s="401">
        <f t="shared" si="126"/>
        <v>3.894857891925005</v>
      </c>
      <c r="X201" s="401">
        <f t="shared" si="126"/>
        <v>4.2899002039252698</v>
      </c>
      <c r="Y201" s="401">
        <f t="shared" si="126"/>
        <v>2.8974844031375091</v>
      </c>
      <c r="Z201" s="401">
        <f t="shared" si="126"/>
        <v>6.6402279373598532</v>
      </c>
      <c r="AA201" s="401">
        <f t="shared" si="126"/>
        <v>5.5295954226562571</v>
      </c>
      <c r="AB201" s="401">
        <f t="shared" si="126"/>
        <v>5.6508642289378059</v>
      </c>
      <c r="AC201" s="401">
        <f t="shared" si="126"/>
        <v>3.7515827623291891</v>
      </c>
      <c r="AD201" s="401">
        <f t="shared" si="126"/>
        <v>2.1534302687700011</v>
      </c>
      <c r="AE201" s="401">
        <f t="shared" si="126"/>
        <v>0</v>
      </c>
      <c r="AF201" s="401">
        <f t="shared" si="126"/>
        <v>35.061682868511106</v>
      </c>
      <c r="AG201" s="401">
        <f t="shared" si="126"/>
        <v>47.237114717401582</v>
      </c>
      <c r="AH201" s="401">
        <f t="shared" si="126"/>
        <v>0</v>
      </c>
      <c r="AI201" s="401">
        <f t="shared" si="126"/>
        <v>1.3289399999999973</v>
      </c>
      <c r="AJ201" s="401">
        <f t="shared" si="126"/>
        <v>4.2468120000000189</v>
      </c>
      <c r="AK201" s="401">
        <f t="shared" si="126"/>
        <v>0</v>
      </c>
      <c r="AL201" s="401">
        <f t="shared" si="126"/>
        <v>4.3873850496480404</v>
      </c>
      <c r="AM201" s="401">
        <f t="shared" si="126"/>
        <v>4.6432672674609305</v>
      </c>
      <c r="AN201" s="401">
        <f t="shared" si="126"/>
        <v>9.1749793087476483</v>
      </c>
      <c r="AO201" s="401">
        <f t="shared" si="126"/>
        <v>7.7257034198906549</v>
      </c>
      <c r="AP201" s="401">
        <f t="shared" si="126"/>
        <v>31.516168196268428</v>
      </c>
      <c r="AQ201" s="401">
        <f t="shared" si="126"/>
        <v>0</v>
      </c>
      <c r="AR201" s="401">
        <f t="shared" si="126"/>
        <v>8.1103460495959521</v>
      </c>
      <c r="AS201" s="401">
        <f t="shared" si="126"/>
        <v>4.0505310470109386</v>
      </c>
      <c r="AT201" s="401">
        <f t="shared" si="126"/>
        <v>4.0838383050362204</v>
      </c>
      <c r="AU201" s="401">
        <f t="shared" si="126"/>
        <v>8.3589909953751054</v>
      </c>
      <c r="AV201" s="401">
        <f t="shared" si="126"/>
        <v>10.214371823163745</v>
      </c>
      <c r="AW201" s="401">
        <f t="shared" si="126"/>
        <v>9.966931536956956</v>
      </c>
      <c r="AX201" s="401">
        <f t="shared" si="126"/>
        <v>31.98078247714685</v>
      </c>
      <c r="AY201" s="401">
        <f t="shared" si="126"/>
        <v>13.531849133087995</v>
      </c>
      <c r="AZ201" s="401">
        <f t="shared" si="126"/>
        <v>13.982781748649984</v>
      </c>
      <c r="BA201" s="401">
        <f t="shared" si="126"/>
        <v>25.453446097497054</v>
      </c>
      <c r="BB201" s="401">
        <f t="shared" si="126"/>
        <v>71.557240472653632</v>
      </c>
      <c r="BC201" s="401">
        <f t="shared" si="126"/>
        <v>27.577978481701667</v>
      </c>
      <c r="BD201" s="401">
        <f t="shared" si="126"/>
        <v>118.34775043882703</v>
      </c>
      <c r="BE201" s="401">
        <f t="shared" si="126"/>
        <v>4.436506630319025</v>
      </c>
      <c r="BF201" s="401">
        <f t="shared" si="126"/>
        <v>0</v>
      </c>
      <c r="BG201" s="401">
        <f t="shared" si="126"/>
        <v>12.413213352196557</v>
      </c>
      <c r="BH201" s="401">
        <f t="shared" si="126"/>
        <v>18.726865962660547</v>
      </c>
      <c r="BI201" s="401">
        <f t="shared" si="126"/>
        <v>0</v>
      </c>
      <c r="BJ201" s="401">
        <f t="shared" si="126"/>
        <v>0</v>
      </c>
      <c r="BK201" s="401">
        <f t="shared" si="126"/>
        <v>9.0218390977378018</v>
      </c>
      <c r="BL201" s="401">
        <f t="shared" si="126"/>
        <v>7.7318144877453667</v>
      </c>
      <c r="BM201" s="401">
        <f t="shared" si="126"/>
        <v>29.445209403328121</v>
      </c>
      <c r="BN201" s="401">
        <f t="shared" si="126"/>
        <v>62.355176827453313</v>
      </c>
      <c r="BO201" s="401">
        <f t="shared" si="126"/>
        <v>19.084037061684391</v>
      </c>
      <c r="BP201" s="401">
        <f t="shared" si="126"/>
        <v>22.791004383217434</v>
      </c>
      <c r="BQ201" s="401">
        <f t="shared" ref="BQ201:CH201" si="127">SUM(BQ21:BQ200)</f>
        <v>28.33536709570701</v>
      </c>
      <c r="BR201" s="401">
        <f t="shared" si="127"/>
        <v>21.956222519851401</v>
      </c>
      <c r="BS201" s="401">
        <f t="shared" si="127"/>
        <v>2.3287500000000061</v>
      </c>
      <c r="BT201" s="401">
        <f t="shared" si="127"/>
        <v>1.2776039999999997</v>
      </c>
      <c r="BU201" s="401">
        <f t="shared" si="127"/>
        <v>0.67068000000000116</v>
      </c>
      <c r="BV201" s="401">
        <f t="shared" si="127"/>
        <v>20.783264345361882</v>
      </c>
      <c r="BW201" s="401">
        <f t="shared" si="127"/>
        <v>9.1627313789403821</v>
      </c>
      <c r="BX201" s="401">
        <f t="shared" si="127"/>
        <v>3.2150219054994529</v>
      </c>
      <c r="BY201" s="401">
        <f t="shared" si="127"/>
        <v>12.033614490250677</v>
      </c>
      <c r="BZ201" s="401">
        <f t="shared" si="127"/>
        <v>3.5327688437558984</v>
      </c>
      <c r="CA201" s="402">
        <f t="shared" si="127"/>
        <v>1089.9184426483112</v>
      </c>
      <c r="CB201" s="401">
        <f>SUM(CB21:CB200)</f>
        <v>48.545144999999941</v>
      </c>
      <c r="CC201" s="401">
        <f t="shared" si="127"/>
        <v>108.99184426483112</v>
      </c>
      <c r="CD201" s="401">
        <f t="shared" si="127"/>
        <v>39.750000000000043</v>
      </c>
      <c r="CE201" s="401">
        <f t="shared" si="127"/>
        <v>941.17659838347981</v>
      </c>
      <c r="CF201" s="403">
        <f t="shared" si="127"/>
        <v>283.00673984676365</v>
      </c>
      <c r="CG201" s="404">
        <f t="shared" si="127"/>
        <v>1272.7284832302441</v>
      </c>
      <c r="CH201" s="405">
        <f t="shared" si="127"/>
        <v>1041.1910416845024</v>
      </c>
      <c r="CI201" s="403">
        <f t="shared" ref="CI201" si="128">SUM(CI21:CI200)</f>
        <v>48.545144999999941</v>
      </c>
      <c r="CJ201" s="403">
        <f t="shared" ref="CJ201" si="129">SUM(CJ21:CJ200)</f>
        <v>104.11910416845025</v>
      </c>
      <c r="CK201" s="403">
        <f t="shared" ref="CK201" si="130">SUM(CK21:CK200)</f>
        <v>39.750000000000043</v>
      </c>
      <c r="CL201" s="403">
        <f t="shared" ref="CL201" si="131">SUM(CL21:CL200)</f>
        <v>897.32193751605257</v>
      </c>
      <c r="CM201" s="404">
        <f t="shared" ref="CM201" si="132">SUM(CM21:CM200)</f>
        <v>1228.8738223628163</v>
      </c>
    </row>
    <row r="202" spans="1:91" ht="12" thickBot="1" x14ac:dyDescent="0.3">
      <c r="A202" s="355">
        <v>0.09</v>
      </c>
      <c r="B202" s="304" t="s">
        <v>348</v>
      </c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299"/>
      <c r="AM202" s="299"/>
      <c r="AN202" s="299"/>
      <c r="AO202" s="299"/>
      <c r="AP202" s="299"/>
      <c r="AQ202" s="299"/>
      <c r="AR202" s="299"/>
      <c r="AS202" s="299"/>
      <c r="AT202" s="299"/>
      <c r="AU202" s="299"/>
      <c r="AV202" s="299"/>
      <c r="AW202" s="299"/>
      <c r="AX202" s="299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299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299"/>
      <c r="BW202" s="299"/>
      <c r="BX202" s="299"/>
      <c r="BY202" s="299"/>
      <c r="BZ202" s="299"/>
      <c r="CA202" s="304"/>
      <c r="CB202" s="299"/>
      <c r="CC202" s="299"/>
      <c r="CD202" s="299"/>
      <c r="CE202" s="300">
        <f>NPV($A$202/12,CE21:CE200)</f>
        <v>479.6918644766962</v>
      </c>
      <c r="CF202" s="299"/>
      <c r="CG202" s="301">
        <f>NPV($A$202/12,CG21:CG200)</f>
        <v>647.40762945716131</v>
      </c>
      <c r="CH202" s="297"/>
      <c r="CI202" s="298"/>
      <c r="CJ202" s="299"/>
      <c r="CK202" s="299"/>
      <c r="CL202" s="300">
        <f>NPV($A$202/12,CL21:CL200)</f>
        <v>455.67086165322377</v>
      </c>
      <c r="CM202" s="301">
        <f>NPV($A$202/12,CM21:CM200)</f>
        <v>623.38662663368837</v>
      </c>
    </row>
    <row r="203" spans="1:91" x14ac:dyDescent="0.25">
      <c r="B203" s="217"/>
      <c r="CE203" s="305"/>
      <c r="CG203" s="305"/>
      <c r="CH203" s="306"/>
      <c r="CI203" s="306"/>
      <c r="CL203" s="305"/>
      <c r="CM203" s="305"/>
    </row>
    <row r="204" spans="1:91" hidden="1" x14ac:dyDescent="0.25">
      <c r="B204" s="307" t="s">
        <v>287</v>
      </c>
      <c r="C204" s="314"/>
      <c r="D204" s="315">
        <f>SUM(D21:D164)</f>
        <v>71.601734106904345</v>
      </c>
      <c r="E204" s="315">
        <f t="shared" ref="E204:BP204" si="133">SUM(E21:E164)</f>
        <v>29.428115448748557</v>
      </c>
      <c r="F204" s="315">
        <f t="shared" si="133"/>
        <v>27.476634137101438</v>
      </c>
      <c r="G204" s="315">
        <f t="shared" si="133"/>
        <v>1.7091874799999958</v>
      </c>
      <c r="H204" s="315">
        <f t="shared" si="133"/>
        <v>3.6893435715703133</v>
      </c>
      <c r="I204" s="315">
        <f t="shared" si="133"/>
        <v>6.2690015398415779</v>
      </c>
      <c r="J204" s="315">
        <f t="shared" si="133"/>
        <v>8.0389623677343529</v>
      </c>
      <c r="K204" s="315">
        <f t="shared" si="133"/>
        <v>8.1857001821718676</v>
      </c>
      <c r="L204" s="315">
        <f t="shared" si="133"/>
        <v>4.5402748916728015</v>
      </c>
      <c r="M204" s="315">
        <f t="shared" si="133"/>
        <v>5.6529795519140711</v>
      </c>
      <c r="N204" s="315">
        <f t="shared" si="133"/>
        <v>4.6061079286448532</v>
      </c>
      <c r="O204" s="315">
        <f t="shared" si="133"/>
        <v>4.3435995946874959</v>
      </c>
      <c r="P204" s="315">
        <f t="shared" si="133"/>
        <v>3.3186369719999913</v>
      </c>
      <c r="Q204" s="315">
        <f t="shared" si="133"/>
        <v>0</v>
      </c>
      <c r="R204" s="315">
        <f t="shared" si="133"/>
        <v>8.8112995182764902</v>
      </c>
      <c r="S204" s="315">
        <f t="shared" si="133"/>
        <v>12.719851086393739</v>
      </c>
      <c r="T204" s="315">
        <f t="shared" si="133"/>
        <v>0</v>
      </c>
      <c r="U204" s="315">
        <f t="shared" si="133"/>
        <v>0</v>
      </c>
      <c r="V204" s="315">
        <f t="shared" si="133"/>
        <v>3.1502209692712477</v>
      </c>
      <c r="W204" s="315">
        <f t="shared" si="133"/>
        <v>2.8845129495000035</v>
      </c>
      <c r="X204" s="315">
        <f t="shared" si="133"/>
        <v>3.1770793784132811</v>
      </c>
      <c r="Y204" s="315">
        <f t="shared" si="133"/>
        <v>2.145862959250004</v>
      </c>
      <c r="Z204" s="315">
        <f t="shared" si="133"/>
        <v>4.9177207498781286</v>
      </c>
      <c r="AA204" s="315">
        <f t="shared" si="133"/>
        <v>4.095191671874999</v>
      </c>
      <c r="AB204" s="315">
        <f t="shared" si="133"/>
        <v>4.1850027642937411</v>
      </c>
      <c r="AC204" s="315">
        <f t="shared" si="133"/>
        <v>2.778404080286256</v>
      </c>
      <c r="AD204" s="315">
        <f t="shared" si="133"/>
        <v>1.5948200597999997</v>
      </c>
      <c r="AE204" s="315">
        <f t="shared" si="133"/>
        <v>0</v>
      </c>
      <c r="AF204" s="315">
        <f t="shared" si="133"/>
        <v>26.377350684622026</v>
      </c>
      <c r="AG204" s="315">
        <f t="shared" si="133"/>
        <v>34.983579088175205</v>
      </c>
      <c r="AH204" s="315">
        <f t="shared" si="133"/>
        <v>0</v>
      </c>
      <c r="AI204" s="315">
        <f t="shared" si="133"/>
        <v>1.0631520000000003</v>
      </c>
      <c r="AJ204" s="315">
        <f t="shared" si="133"/>
        <v>3.3974496000000114</v>
      </c>
      <c r="AK204" s="315">
        <f t="shared" si="133"/>
        <v>0</v>
      </c>
      <c r="AL204" s="315">
        <f t="shared" si="133"/>
        <v>3.2492761844765536</v>
      </c>
      <c r="AM204" s="315">
        <f t="shared" si="133"/>
        <v>3.4387813195312487</v>
      </c>
      <c r="AN204" s="315">
        <f t="shared" si="133"/>
        <v>6.7949453771718682</v>
      </c>
      <c r="AO204" s="315">
        <f t="shared" si="133"/>
        <v>5.7216186513179572</v>
      </c>
      <c r="AP204" s="315">
        <f t="shared" si="133"/>
        <v>23.34072199892908</v>
      </c>
      <c r="AQ204" s="315">
        <f t="shared" si="133"/>
        <v>0</v>
      </c>
      <c r="AR204" s="315">
        <f t="shared" si="133"/>
        <v>6.0064831257356133</v>
      </c>
      <c r="AS204" s="315">
        <f t="shared" si="133"/>
        <v>2.9998037365312507</v>
      </c>
      <c r="AT204" s="315">
        <f t="shared" si="133"/>
        <v>3.0244709310097631</v>
      </c>
      <c r="AU204" s="315">
        <f t="shared" si="133"/>
        <v>6.1906283720653086</v>
      </c>
      <c r="AV204" s="315">
        <f t="shared" si="133"/>
        <v>7.5647144549249807</v>
      </c>
      <c r="AW204" s="315">
        <f t="shared" si="133"/>
        <v>7.3814613736582189</v>
      </c>
      <c r="AX204" s="315">
        <f t="shared" si="133"/>
        <v>23.684813092084209</v>
      </c>
      <c r="AY204" s="315">
        <f t="shared" si="133"/>
        <v>10.021622133120005</v>
      </c>
      <c r="AZ204" s="315">
        <f t="shared" si="133"/>
        <v>10.355580650999997</v>
      </c>
      <c r="BA204" s="315">
        <f t="shared" si="133"/>
        <v>18.850699284780053</v>
      </c>
      <c r="BB204" s="315">
        <f t="shared" si="133"/>
        <v>53.833423599475026</v>
      </c>
      <c r="BC204" s="315">
        <f t="shared" si="133"/>
        <v>20.424117710796441</v>
      </c>
      <c r="BD204" s="315">
        <f t="shared" si="133"/>
        <v>89.034520327165339</v>
      </c>
      <c r="BE204" s="315">
        <f t="shared" si="133"/>
        <v>3.2856553899513261</v>
      </c>
      <c r="BF204" s="315">
        <f t="shared" si="133"/>
        <v>0</v>
      </c>
      <c r="BG204" s="315">
        <f t="shared" si="133"/>
        <v>9.1931658748197336</v>
      </c>
      <c r="BH204" s="315">
        <f t="shared" si="133"/>
        <v>13.86902651437876</v>
      </c>
      <c r="BI204" s="315">
        <f t="shared" si="133"/>
        <v>0</v>
      </c>
      <c r="BJ204" s="315">
        <f t="shared" si="133"/>
        <v>0</v>
      </c>
      <c r="BK204" s="315">
        <f t="shared" si="133"/>
        <v>6.6815304762937302</v>
      </c>
      <c r="BL204" s="315">
        <f t="shared" si="133"/>
        <v>5.7261444786655318</v>
      </c>
      <c r="BM204" s="315">
        <f t="shared" si="133"/>
        <v>21.806979915937507</v>
      </c>
      <c r="BN204" s="315">
        <f t="shared" si="133"/>
        <v>46.179942893437655</v>
      </c>
      <c r="BO204" s="315">
        <f t="shared" si="133"/>
        <v>14.133545705812514</v>
      </c>
      <c r="BP204" s="315">
        <f t="shared" si="133"/>
        <v>16.87890780605861</v>
      </c>
      <c r="BQ204" s="315">
        <f t="shared" ref="BQ204:CM204" si="134">SUM(BQ21:BQ164)</f>
        <v>20.98503606148434</v>
      </c>
      <c r="BR204" s="315">
        <f t="shared" si="134"/>
        <v>16.260672388566388</v>
      </c>
      <c r="BS204" s="315">
        <f t="shared" si="134"/>
        <v>1.8630000000000047</v>
      </c>
      <c r="BT204" s="315">
        <f t="shared" si="134"/>
        <v>1.0220832000000022</v>
      </c>
      <c r="BU204" s="315">
        <f t="shared" si="134"/>
        <v>0.53654400000000091</v>
      </c>
      <c r="BV204" s="315">
        <f t="shared" si="134"/>
        <v>16.626611476289494</v>
      </c>
      <c r="BW204" s="315">
        <f t="shared" si="134"/>
        <v>7.3301851031522904</v>
      </c>
      <c r="BX204" s="315">
        <f t="shared" si="134"/>
        <v>2.5720175243995622</v>
      </c>
      <c r="BY204" s="315">
        <f t="shared" si="134"/>
        <v>9.626891592200522</v>
      </c>
      <c r="BZ204" s="315">
        <f t="shared" si="134"/>
        <v>2.8262150750047188</v>
      </c>
      <c r="CA204" s="315">
        <f t="shared" si="134"/>
        <v>814.46361313325303</v>
      </c>
      <c r="CB204" s="315">
        <f t="shared" si="134"/>
        <v>35.952299999999987</v>
      </c>
      <c r="CC204" s="315">
        <f t="shared" si="134"/>
        <v>81.446361313325212</v>
      </c>
      <c r="CD204" s="315">
        <f t="shared" si="134"/>
        <v>31.800000000000111</v>
      </c>
      <c r="CE204" s="315">
        <f t="shared" si="134"/>
        <v>701.21725181992736</v>
      </c>
      <c r="CF204" s="315">
        <f t="shared" si="134"/>
        <v>208.75597515381079</v>
      </c>
      <c r="CG204" s="315">
        <f t="shared" si="134"/>
        <v>945.92552697373912</v>
      </c>
      <c r="CH204" s="315">
        <f t="shared" si="134"/>
        <v>775.48169236220599</v>
      </c>
      <c r="CI204" s="315">
        <f t="shared" si="134"/>
        <v>35.952299999999987</v>
      </c>
      <c r="CJ204" s="315">
        <f t="shared" si="134"/>
        <v>77.548169236220545</v>
      </c>
      <c r="CK204" s="315">
        <f t="shared" si="134"/>
        <v>31.800000000000111</v>
      </c>
      <c r="CL204" s="315">
        <f t="shared" si="134"/>
        <v>666.13352312598545</v>
      </c>
      <c r="CM204" s="316">
        <f t="shared" si="134"/>
        <v>910.84179827979585</v>
      </c>
    </row>
    <row r="205" spans="1:91" ht="12" hidden="1" thickBot="1" x14ac:dyDescent="0.3">
      <c r="B205" s="304" t="s">
        <v>349</v>
      </c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299"/>
      <c r="AM205" s="299"/>
      <c r="AN205" s="299"/>
      <c r="AO205" s="299"/>
      <c r="AP205" s="299"/>
      <c r="AQ205" s="299"/>
      <c r="AR205" s="299"/>
      <c r="AS205" s="299"/>
      <c r="AT205" s="299"/>
      <c r="AU205" s="299"/>
      <c r="AV205" s="299"/>
      <c r="AW205" s="299"/>
      <c r="AX205" s="299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317"/>
      <c r="BW205" s="299"/>
      <c r="BX205" s="299"/>
      <c r="BY205" s="299"/>
      <c r="BZ205" s="299"/>
      <c r="CA205" s="318"/>
      <c r="CB205" s="299"/>
      <c r="CC205" s="299"/>
      <c r="CD205" s="299"/>
      <c r="CE205" s="300">
        <f>NPV(9.5%/12,CE21:CE164)</f>
        <v>397.54490111582413</v>
      </c>
      <c r="CF205" s="299"/>
      <c r="CG205" s="300">
        <f>NPV(9.5%/12,CG21:CG164)</f>
        <v>535.63114164654803</v>
      </c>
      <c r="CH205" s="298"/>
      <c r="CI205" s="298"/>
      <c r="CJ205" s="299"/>
      <c r="CK205" s="299"/>
      <c r="CL205" s="300">
        <f t="shared" ref="CL205:CM205" si="135">NPV(9.5%/12,CL21:CL164)</f>
        <v>376.65647560256656</v>
      </c>
      <c r="CM205" s="301">
        <f t="shared" si="135"/>
        <v>514.74271613329051</v>
      </c>
    </row>
    <row r="206" spans="1:91" x14ac:dyDescent="0.25">
      <c r="CA206" s="167"/>
      <c r="CF206" s="217"/>
      <c r="CG206" s="235"/>
      <c r="CH206" s="235"/>
      <c r="CI206" s="235"/>
    </row>
    <row r="207" spans="1:91" x14ac:dyDescent="0.25">
      <c r="CA207" s="167"/>
    </row>
    <row r="208" spans="1:91" x14ac:dyDescent="0.25">
      <c r="CA208" s="167"/>
    </row>
    <row r="210" spans="79:79" x14ac:dyDescent="0.25">
      <c r="CA210" s="167"/>
    </row>
    <row r="211" spans="79:79" x14ac:dyDescent="0.25">
      <c r="CA211" s="167"/>
    </row>
    <row r="212" spans="79:79" x14ac:dyDescent="0.25">
      <c r="CA212" s="167"/>
    </row>
  </sheetData>
  <mergeCells count="16">
    <mergeCell ref="CA19:CG19"/>
    <mergeCell ref="CH19:CM19"/>
    <mergeCell ref="B4:C4"/>
    <mergeCell ref="B1:C1"/>
    <mergeCell ref="B2:C2"/>
    <mergeCell ref="B5:C5"/>
    <mergeCell ref="B7:C7"/>
    <mergeCell ref="B9:C9"/>
    <mergeCell ref="B13:C13"/>
    <mergeCell ref="B14:C14"/>
    <mergeCell ref="B15:C15"/>
    <mergeCell ref="B16:C16"/>
    <mergeCell ref="B6:C6"/>
    <mergeCell ref="B10:C10"/>
    <mergeCell ref="B11:C11"/>
    <mergeCell ref="B12:C1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4C41B-93F0-45F1-B007-37AB96B0C29E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22E3-C2D5-4C94-80C6-D4BCDD7062F3}">
  <dimension ref="E7:I14"/>
  <sheetViews>
    <sheetView showGridLines="0" tabSelected="1" workbookViewId="0">
      <selection activeCell="F14" sqref="F14"/>
    </sheetView>
  </sheetViews>
  <sheetFormatPr defaultRowHeight="14.5" x14ac:dyDescent="0.35"/>
  <cols>
    <col min="5" max="5" width="30.36328125" bestFit="1" customWidth="1"/>
  </cols>
  <sheetData>
    <row r="7" spans="5:9" x14ac:dyDescent="0.35">
      <c r="E7" s="342" t="s">
        <v>390</v>
      </c>
      <c r="F7" s="342" t="s">
        <v>391</v>
      </c>
    </row>
    <row r="8" spans="5:9" x14ac:dyDescent="0.35">
      <c r="E8" s="83" t="s">
        <v>386</v>
      </c>
      <c r="F8" s="385">
        <v>2.25</v>
      </c>
    </row>
    <row r="9" spans="5:9" x14ac:dyDescent="0.35">
      <c r="E9" s="83" t="s">
        <v>387</v>
      </c>
      <c r="F9" s="385">
        <v>1.5</v>
      </c>
    </row>
    <row r="10" spans="5:9" x14ac:dyDescent="0.35">
      <c r="E10" s="83" t="s">
        <v>388</v>
      </c>
      <c r="F10" s="385">
        <v>0.5</v>
      </c>
    </row>
    <row r="11" spans="5:9" x14ac:dyDescent="0.35">
      <c r="E11" s="83" t="s">
        <v>389</v>
      </c>
      <c r="F11" s="83"/>
    </row>
    <row r="12" spans="5:9" x14ac:dyDescent="0.35">
      <c r="E12" s="83" t="s">
        <v>392</v>
      </c>
      <c r="F12" s="83">
        <f>1500/100000</f>
        <v>1.4999999999999999E-2</v>
      </c>
    </row>
    <row r="13" spans="5:9" x14ac:dyDescent="0.35">
      <c r="E13" s="83" t="s">
        <v>385</v>
      </c>
      <c r="F13" s="385">
        <v>1.06</v>
      </c>
      <c r="I13" s="356"/>
    </row>
    <row r="14" spans="5:9" x14ac:dyDescent="0.35">
      <c r="E14" s="342" t="s">
        <v>34</v>
      </c>
      <c r="F14" s="457">
        <f>SUM(F8:F13)</f>
        <v>5.3249999999999993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3F5DB-AD19-4FF9-9E20-323CF19316AB}">
  <dimension ref="A1:K36"/>
  <sheetViews>
    <sheetView showGridLines="0" workbookViewId="0">
      <selection activeCell="B6" sqref="B6:J6"/>
    </sheetView>
  </sheetViews>
  <sheetFormatPr defaultColWidth="9.1796875" defaultRowHeight="12" x14ac:dyDescent="0.3"/>
  <cols>
    <col min="1" max="1" width="54.90625" style="236" bestFit="1" customWidth="1"/>
    <col min="2" max="2" width="8.90625" style="246" bestFit="1" customWidth="1"/>
    <col min="3" max="3" width="8.453125" style="246" bestFit="1" customWidth="1"/>
    <col min="4" max="4" width="8.26953125" style="246" bestFit="1" customWidth="1"/>
    <col min="5" max="5" width="8.08984375" style="246" bestFit="1" customWidth="1"/>
    <col min="6" max="6" width="8" style="246" bestFit="1" customWidth="1"/>
    <col min="7" max="7" width="8.26953125" style="246" bestFit="1" customWidth="1"/>
    <col min="8" max="8" width="7.81640625" style="246" bestFit="1" customWidth="1"/>
    <col min="9" max="9" width="8.1796875" style="246" bestFit="1" customWidth="1"/>
    <col min="10" max="10" width="7.81640625" style="246" bestFit="1" customWidth="1"/>
    <col min="11" max="11" width="9.1796875" style="236"/>
    <col min="12" max="12" width="13.7265625" style="236" bestFit="1" customWidth="1"/>
    <col min="13" max="16384" width="9.1796875" style="236"/>
  </cols>
  <sheetData>
    <row r="1" spans="1:11" x14ac:dyDescent="0.3">
      <c r="B1" s="237"/>
      <c r="C1" s="237"/>
      <c r="D1" s="237"/>
      <c r="E1" s="237"/>
      <c r="F1" s="237"/>
      <c r="G1" s="237"/>
      <c r="H1" s="237"/>
      <c r="I1" s="237"/>
      <c r="J1" s="237"/>
    </row>
    <row r="2" spans="1:11" x14ac:dyDescent="0.3">
      <c r="A2" s="238" t="s">
        <v>230</v>
      </c>
      <c r="B2" s="392">
        <f>B5+B6</f>
        <v>4.1070532000000002</v>
      </c>
      <c r="C2" s="392">
        <f t="shared" ref="C2:J2" si="0">C5+C6</f>
        <v>4.6478755000000005</v>
      </c>
      <c r="D2" s="392">
        <f t="shared" si="0"/>
        <v>4.2901708000000003</v>
      </c>
      <c r="E2" s="392">
        <f t="shared" si="0"/>
        <v>4.8589365999999998</v>
      </c>
      <c r="F2" s="392">
        <f t="shared" si="0"/>
        <v>4.2972792000000002</v>
      </c>
      <c r="G2" s="392">
        <f t="shared" si="0"/>
        <v>4.3446248000000001</v>
      </c>
      <c r="H2" s="392">
        <f t="shared" si="0"/>
        <v>5.7505495999999994</v>
      </c>
      <c r="I2" s="392">
        <f t="shared" si="0"/>
        <v>3.8451760999999998</v>
      </c>
      <c r="J2" s="392">
        <f t="shared" si="0"/>
        <v>4.7990591</v>
      </c>
    </row>
    <row r="3" spans="1:11" ht="36.75" customHeight="1" x14ac:dyDescent="0.3">
      <c r="A3" s="249" t="s">
        <v>231</v>
      </c>
      <c r="B3" s="248" t="s">
        <v>232</v>
      </c>
      <c r="C3" s="248" t="s">
        <v>233</v>
      </c>
      <c r="D3" s="248" t="s">
        <v>234</v>
      </c>
      <c r="E3" s="248" t="s">
        <v>235</v>
      </c>
      <c r="F3" s="248" t="s">
        <v>236</v>
      </c>
      <c r="G3" s="248" t="s">
        <v>237</v>
      </c>
      <c r="H3" s="248" t="s">
        <v>238</v>
      </c>
      <c r="I3" s="248" t="s">
        <v>239</v>
      </c>
      <c r="J3" s="248" t="s">
        <v>240</v>
      </c>
    </row>
    <row r="4" spans="1:11" x14ac:dyDescent="0.3">
      <c r="A4" s="239" t="s">
        <v>241</v>
      </c>
      <c r="B4" s="240"/>
      <c r="C4" s="241"/>
      <c r="D4" s="240"/>
      <c r="E4" s="241"/>
      <c r="F4" s="240"/>
      <c r="G4" s="241"/>
      <c r="H4" s="240"/>
      <c r="I4" s="241"/>
      <c r="J4" s="240"/>
    </row>
    <row r="5" spans="1:11" x14ac:dyDescent="0.3">
      <c r="A5" s="242" t="s">
        <v>242</v>
      </c>
      <c r="B5" s="243">
        <v>4.1026132000000004</v>
      </c>
      <c r="C5" s="243">
        <v>4.1291612000000004</v>
      </c>
      <c r="D5" s="243">
        <v>3.8451341000000001</v>
      </c>
      <c r="E5" s="243">
        <v>3.9563375000000001</v>
      </c>
      <c r="F5" s="243">
        <v>3.7866247</v>
      </c>
      <c r="G5" s="243">
        <v>3.8062143000000002</v>
      </c>
      <c r="H5" s="243">
        <v>4.0128278999999996</v>
      </c>
      <c r="I5" s="243">
        <v>3.356509</v>
      </c>
      <c r="J5" s="243">
        <v>4.0658642</v>
      </c>
      <c r="K5" s="244"/>
    </row>
    <row r="6" spans="1:11" x14ac:dyDescent="0.3">
      <c r="A6" s="242" t="s">
        <v>243</v>
      </c>
      <c r="B6" s="243">
        <v>4.4400000000000004E-3</v>
      </c>
      <c r="C6" s="243">
        <v>0.51871429999999996</v>
      </c>
      <c r="D6" s="243">
        <v>0.44503670000000001</v>
      </c>
      <c r="E6" s="243">
        <v>0.90259909999999999</v>
      </c>
      <c r="F6" s="243">
        <v>0.51065450000000001</v>
      </c>
      <c r="G6" s="243">
        <v>0.53841050000000001</v>
      </c>
      <c r="H6" s="243">
        <v>1.7377217</v>
      </c>
      <c r="I6" s="243">
        <v>0.48866710000000002</v>
      </c>
      <c r="J6" s="243">
        <v>0.73319489999999998</v>
      </c>
    </row>
    <row r="7" spans="1:11" x14ac:dyDescent="0.3">
      <c r="A7" s="242" t="s">
        <v>244</v>
      </c>
      <c r="B7" s="243">
        <v>1.4139314000000001</v>
      </c>
      <c r="C7" s="243">
        <v>1.4439223999999999</v>
      </c>
      <c r="D7" s="243">
        <v>1.4456764</v>
      </c>
      <c r="E7" s="243">
        <v>1.3797470000000001</v>
      </c>
      <c r="F7" s="243">
        <v>1.4215103</v>
      </c>
      <c r="G7" s="243">
        <v>1.4512422</v>
      </c>
      <c r="H7" s="243">
        <v>1.4485981999999999</v>
      </c>
      <c r="I7" s="243">
        <v>1.4340394000000001</v>
      </c>
      <c r="J7" s="243">
        <v>1.4322417999999999</v>
      </c>
    </row>
    <row r="8" spans="1:11" x14ac:dyDescent="0.3">
      <c r="A8" s="242" t="s">
        <v>245</v>
      </c>
      <c r="B8" s="243">
        <v>0.75447980000000003</v>
      </c>
      <c r="C8" s="243">
        <v>0.78508670000000003</v>
      </c>
      <c r="D8" s="243">
        <v>0.86758420000000003</v>
      </c>
      <c r="E8" s="243">
        <v>0.88555019999999995</v>
      </c>
      <c r="F8" s="243">
        <v>0.95644640000000003</v>
      </c>
      <c r="G8" s="243">
        <v>0.84637640000000003</v>
      </c>
      <c r="H8" s="243">
        <v>0.77484039999999998</v>
      </c>
      <c r="I8" s="243">
        <v>0.66140770000000004</v>
      </c>
      <c r="J8" s="243">
        <v>0</v>
      </c>
    </row>
    <row r="9" spans="1:11" x14ac:dyDescent="0.3">
      <c r="A9" s="242" t="s">
        <v>246</v>
      </c>
      <c r="B9" s="243">
        <v>1.5E-6</v>
      </c>
      <c r="C9" s="243">
        <v>1.0444349E-2</v>
      </c>
      <c r="D9" s="243">
        <v>1.1426199999999999E-2</v>
      </c>
      <c r="E9" s="243">
        <v>0.12651087799999999</v>
      </c>
      <c r="F9" s="245">
        <v>1.34428E-2</v>
      </c>
      <c r="G9" s="243">
        <v>1.5224100000000001E-2</v>
      </c>
      <c r="H9" s="243">
        <v>6.5493472999999996E-2</v>
      </c>
      <c r="I9" s="243">
        <v>1.3962E-2</v>
      </c>
      <c r="J9" s="243">
        <v>6.0043399999999997E-2</v>
      </c>
    </row>
    <row r="10" spans="1:11" x14ac:dyDescent="0.3">
      <c r="A10" s="242" t="s">
        <v>247</v>
      </c>
      <c r="B10" s="243">
        <v>0.1284739</v>
      </c>
      <c r="C10" s="243">
        <v>8.0230300000000004E-2</v>
      </c>
      <c r="D10" s="243">
        <v>7.1730299999999997E-2</v>
      </c>
      <c r="E10" s="243">
        <v>9.7230300000000006E-2</v>
      </c>
      <c r="F10" s="245">
        <v>8.1730300000000006E-2</v>
      </c>
      <c r="G10" s="243">
        <v>0.1159157</v>
      </c>
      <c r="H10" s="243">
        <v>0.1348539</v>
      </c>
      <c r="I10" s="243">
        <v>8.1055299999999997E-2</v>
      </c>
      <c r="J10" s="243">
        <v>4.6730300000000002E-2</v>
      </c>
    </row>
    <row r="11" spans="1:11" x14ac:dyDescent="0.3">
      <c r="A11" s="242" t="s">
        <v>248</v>
      </c>
      <c r="B11" s="243">
        <v>0.2701211</v>
      </c>
      <c r="C11" s="243">
        <v>0.27055439999999997</v>
      </c>
      <c r="D11" s="243">
        <v>0.27929769999999998</v>
      </c>
      <c r="E11" s="243">
        <v>0.27594469999999999</v>
      </c>
      <c r="F11" s="245">
        <v>0.27033069999999998</v>
      </c>
      <c r="G11" s="243">
        <v>0.27754620000000002</v>
      </c>
      <c r="H11" s="243">
        <v>0.28066609999999997</v>
      </c>
      <c r="I11" s="243">
        <v>0.91654599999999997</v>
      </c>
      <c r="J11" s="243">
        <v>0.27798879999999998</v>
      </c>
    </row>
    <row r="12" spans="1:11" x14ac:dyDescent="0.3">
      <c r="A12" s="242" t="s">
        <v>249</v>
      </c>
      <c r="B12" s="243">
        <v>0.20552970000000001</v>
      </c>
      <c r="C12" s="243">
        <v>0.21709067799999998</v>
      </c>
      <c r="D12" s="243">
        <v>0.21737039999999999</v>
      </c>
      <c r="E12" s="243">
        <v>0.23316020000000001</v>
      </c>
      <c r="F12" s="243">
        <v>0.235065254</v>
      </c>
      <c r="G12" s="243">
        <v>0.20671356000000002</v>
      </c>
      <c r="H12" s="243">
        <v>0.179984746</v>
      </c>
      <c r="I12" s="243">
        <v>0.177388984</v>
      </c>
      <c r="J12" s="243">
        <v>0</v>
      </c>
    </row>
    <row r="13" spans="1:11" ht="16" customHeight="1" x14ac:dyDescent="0.3">
      <c r="A13" s="251" t="s">
        <v>34</v>
      </c>
      <c r="B13" s="250">
        <f>SUM(B5:B12)</f>
        <v>6.8795906000000002</v>
      </c>
      <c r="C13" s="250">
        <f t="shared" ref="C13:I13" si="1">SUM(C5:C12)</f>
        <v>7.4552043270000006</v>
      </c>
      <c r="D13" s="250">
        <f t="shared" si="1"/>
        <v>7.1832559999999992</v>
      </c>
      <c r="E13" s="250">
        <f t="shared" si="1"/>
        <v>7.8570798780000004</v>
      </c>
      <c r="F13" s="250">
        <f t="shared" si="1"/>
        <v>7.2758049539999998</v>
      </c>
      <c r="G13" s="250">
        <f t="shared" si="1"/>
        <v>7.2576429600000001</v>
      </c>
      <c r="H13" s="250">
        <f t="shared" si="1"/>
        <v>8.6349864189999987</v>
      </c>
      <c r="I13" s="250">
        <f t="shared" si="1"/>
        <v>7.1295754840000001</v>
      </c>
      <c r="J13" s="250">
        <f>SUM(J5:J12)</f>
        <v>6.6160633999999998</v>
      </c>
    </row>
    <row r="14" spans="1:11" ht="9" customHeight="1" x14ac:dyDescent="0.3"/>
    <row r="15" spans="1:11" x14ac:dyDescent="0.3">
      <c r="A15" s="236" t="s">
        <v>250</v>
      </c>
      <c r="B15" s="247">
        <f>+B13-B5-B7-B8-B12-B9</f>
        <v>0.4030349999999997</v>
      </c>
      <c r="C15" s="247">
        <f t="shared" ref="C15:J15" si="2">+C13-C5-C7-C8-C12-C9</f>
        <v>0.86949900000000035</v>
      </c>
      <c r="D15" s="247">
        <f t="shared" si="2"/>
        <v>0.79606469999999907</v>
      </c>
      <c r="E15" s="247">
        <f t="shared" si="2"/>
        <v>1.2757741000000005</v>
      </c>
      <c r="F15" s="247">
        <f t="shared" si="2"/>
        <v>0.86271549999999997</v>
      </c>
      <c r="G15" s="247">
        <f t="shared" si="2"/>
        <v>0.93187240000000005</v>
      </c>
      <c r="H15" s="247">
        <f t="shared" si="2"/>
        <v>2.1532416999999988</v>
      </c>
      <c r="I15" s="247">
        <f t="shared" si="2"/>
        <v>1.4862683999999999</v>
      </c>
      <c r="J15" s="247">
        <f t="shared" si="2"/>
        <v>1.0579139999999998</v>
      </c>
    </row>
    <row r="16" spans="1:11" x14ac:dyDescent="0.3">
      <c r="A16" s="252" t="s">
        <v>251</v>
      </c>
      <c r="B16" s="253">
        <f>AVERAGE(B15:J15)</f>
        <v>1.0929316444444444</v>
      </c>
      <c r="C16" s="247"/>
    </row>
    <row r="17" spans="1:11" x14ac:dyDescent="0.3">
      <c r="A17" s="252" t="s">
        <v>225</v>
      </c>
      <c r="B17" s="267">
        <v>0.05</v>
      </c>
    </row>
    <row r="18" spans="1:11" x14ac:dyDescent="0.3">
      <c r="A18" s="252" t="s">
        <v>280</v>
      </c>
      <c r="B18" s="272">
        <v>1</v>
      </c>
    </row>
    <row r="19" spans="1:11" s="246" customFormat="1" x14ac:dyDescent="0.3">
      <c r="A19" s="236"/>
      <c r="B19" s="247"/>
      <c r="H19" s="247"/>
      <c r="K19" s="236"/>
    </row>
    <row r="20" spans="1:11" s="246" customFormat="1" x14ac:dyDescent="0.3">
      <c r="A20" s="269" t="s">
        <v>26</v>
      </c>
      <c r="B20" s="270">
        <f>B16*12</f>
        <v>13.115179733333331</v>
      </c>
      <c r="K20" s="236"/>
    </row>
    <row r="21" spans="1:11" x14ac:dyDescent="0.3">
      <c r="A21" s="269" t="s">
        <v>27</v>
      </c>
      <c r="B21" s="270">
        <f>B20*(1+$B$17)</f>
        <v>13.770938719999998</v>
      </c>
    </row>
    <row r="22" spans="1:11" x14ac:dyDescent="0.3">
      <c r="A22" s="269" t="s">
        <v>28</v>
      </c>
      <c r="B22" s="270">
        <f t="shared" ref="B22:B34" si="3">B21*(1+$B$17)</f>
        <v>14.459485655999998</v>
      </c>
    </row>
    <row r="23" spans="1:11" x14ac:dyDescent="0.3">
      <c r="A23" s="269" t="s">
        <v>29</v>
      </c>
      <c r="B23" s="270">
        <f t="shared" si="3"/>
        <v>15.182459938799999</v>
      </c>
    </row>
    <row r="24" spans="1:11" x14ac:dyDescent="0.3">
      <c r="A24" s="269" t="s">
        <v>30</v>
      </c>
      <c r="B24" s="270">
        <f t="shared" si="3"/>
        <v>15.94158293574</v>
      </c>
    </row>
    <row r="25" spans="1:11" x14ac:dyDescent="0.3">
      <c r="A25" s="269" t="s">
        <v>31</v>
      </c>
      <c r="B25" s="270">
        <f t="shared" si="3"/>
        <v>16.738662082527</v>
      </c>
    </row>
    <row r="26" spans="1:11" x14ac:dyDescent="0.3">
      <c r="A26" s="269" t="s">
        <v>32</v>
      </c>
      <c r="B26" s="270">
        <f t="shared" si="3"/>
        <v>17.575595186653352</v>
      </c>
    </row>
    <row r="27" spans="1:11" x14ac:dyDescent="0.3">
      <c r="A27" s="269" t="s">
        <v>268</v>
      </c>
      <c r="B27" s="270">
        <f t="shared" si="3"/>
        <v>18.454374945986022</v>
      </c>
    </row>
    <row r="28" spans="1:11" x14ac:dyDescent="0.3">
      <c r="A28" s="269" t="s">
        <v>269</v>
      </c>
      <c r="B28" s="270">
        <f t="shared" si="3"/>
        <v>19.377093693285325</v>
      </c>
    </row>
    <row r="29" spans="1:11" x14ac:dyDescent="0.3">
      <c r="A29" s="269" t="s">
        <v>270</v>
      </c>
      <c r="B29" s="270">
        <f t="shared" si="3"/>
        <v>20.345948377949593</v>
      </c>
    </row>
    <row r="30" spans="1:11" x14ac:dyDescent="0.3">
      <c r="A30" s="269" t="s">
        <v>271</v>
      </c>
      <c r="B30" s="270">
        <f t="shared" si="3"/>
        <v>21.363245796847075</v>
      </c>
    </row>
    <row r="31" spans="1:11" x14ac:dyDescent="0.3">
      <c r="A31" s="269" t="s">
        <v>272</v>
      </c>
      <c r="B31" s="270">
        <f t="shared" si="3"/>
        <v>22.43140808668943</v>
      </c>
    </row>
    <row r="32" spans="1:11" x14ac:dyDescent="0.3">
      <c r="A32" s="269" t="s">
        <v>273</v>
      </c>
      <c r="B32" s="270">
        <f t="shared" si="3"/>
        <v>23.552978491023904</v>
      </c>
    </row>
    <row r="33" spans="1:10" x14ac:dyDescent="0.3">
      <c r="A33" s="269" t="s">
        <v>274</v>
      </c>
      <c r="B33" s="270">
        <f t="shared" si="3"/>
        <v>24.7306274155751</v>
      </c>
    </row>
    <row r="34" spans="1:10" x14ac:dyDescent="0.3">
      <c r="A34" s="269" t="s">
        <v>275</v>
      </c>
      <c r="B34" s="270">
        <f t="shared" si="3"/>
        <v>25.967158786353856</v>
      </c>
    </row>
    <row r="35" spans="1:10" s="252" customFormat="1" x14ac:dyDescent="0.3">
      <c r="A35" s="271" t="s">
        <v>276</v>
      </c>
      <c r="B35" s="250">
        <f>SUM(B20:B34)</f>
        <v>283.00673984676399</v>
      </c>
      <c r="C35" s="268"/>
      <c r="D35" s="268"/>
      <c r="E35" s="268"/>
      <c r="F35" s="268"/>
      <c r="G35" s="268"/>
      <c r="H35" s="268"/>
      <c r="I35" s="268"/>
      <c r="J35" s="268"/>
    </row>
    <row r="36" spans="1:10" x14ac:dyDescent="0.3">
      <c r="A36" s="271" t="s">
        <v>277</v>
      </c>
      <c r="B36" s="250">
        <f>SUM(B20:B31)</f>
        <v>208.75597515381114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5DE69-E627-4D24-B0A0-1149649F0CDB}">
  <dimension ref="B2:Q187"/>
  <sheetViews>
    <sheetView showGridLines="0" topLeftCell="C5" workbookViewId="0">
      <selection activeCell="G6" sqref="G6:G17"/>
    </sheetView>
  </sheetViews>
  <sheetFormatPr defaultRowHeight="14.5" x14ac:dyDescent="0.35"/>
  <cols>
    <col min="3" max="3" width="9.1796875" bestFit="1" customWidth="1"/>
    <col min="4" max="4" width="11.26953125" bestFit="1" customWidth="1"/>
    <col min="5" max="6" width="13.81640625" bestFit="1" customWidth="1"/>
    <col min="8" max="8" width="16.7265625" customWidth="1"/>
    <col min="9" max="9" width="10.1796875" bestFit="1" customWidth="1"/>
    <col min="10" max="10" width="16.7265625" customWidth="1"/>
    <col min="11" max="11" width="10.6328125" customWidth="1"/>
    <col min="12" max="12" width="0.6328125" style="367" customWidth="1"/>
    <col min="15" max="15" width="10.90625" customWidth="1"/>
    <col min="16" max="16" width="10.1796875" bestFit="1" customWidth="1"/>
    <col min="17" max="17" width="0.6328125" style="367" customWidth="1"/>
  </cols>
  <sheetData>
    <row r="2" spans="2:17" ht="29" x14ac:dyDescent="0.35">
      <c r="C2" t="s">
        <v>225</v>
      </c>
      <c r="D2" s="357" t="s">
        <v>356</v>
      </c>
      <c r="E2" t="s">
        <v>357</v>
      </c>
      <c r="H2" t="s">
        <v>358</v>
      </c>
      <c r="J2" t="s">
        <v>358</v>
      </c>
    </row>
    <row r="4" spans="2:17" x14ac:dyDescent="0.35">
      <c r="J4" s="376">
        <v>1.1313025723474639</v>
      </c>
      <c r="N4" s="362">
        <f>'Rental with escalation - RIL'!A202</f>
        <v>0.09</v>
      </c>
    </row>
    <row r="5" spans="2:17" s="94" customFormat="1" ht="58" x14ac:dyDescent="0.35">
      <c r="B5" s="369" t="s">
        <v>368</v>
      </c>
      <c r="C5" s="369" t="s">
        <v>350</v>
      </c>
      <c r="D5" s="370" t="s">
        <v>351</v>
      </c>
      <c r="E5" s="370" t="s">
        <v>352</v>
      </c>
      <c r="F5" s="370" t="s">
        <v>380</v>
      </c>
      <c r="G5" s="370" t="s">
        <v>381</v>
      </c>
      <c r="H5" s="370" t="s">
        <v>355</v>
      </c>
      <c r="I5" s="370" t="s">
        <v>382</v>
      </c>
      <c r="J5" s="370" t="s">
        <v>363</v>
      </c>
      <c r="K5" s="370" t="s">
        <v>366</v>
      </c>
      <c r="L5" s="368"/>
      <c r="M5" s="360" t="s">
        <v>360</v>
      </c>
      <c r="N5" s="359" t="s">
        <v>361</v>
      </c>
      <c r="O5" s="360" t="s">
        <v>362</v>
      </c>
      <c r="P5" s="360" t="s">
        <v>364</v>
      </c>
      <c r="Q5" s="368"/>
    </row>
    <row r="6" spans="2:17" x14ac:dyDescent="0.35">
      <c r="B6">
        <v>1</v>
      </c>
      <c r="C6">
        <v>1</v>
      </c>
      <c r="D6" s="356">
        <f>'Rental with escalation - RIL'!CA21</f>
        <v>4.3342779056990137</v>
      </c>
      <c r="E6" s="356">
        <f>'Rental with escalation - RIL'!CF21</f>
        <v>1.0929316444444444</v>
      </c>
      <c r="F6" s="356">
        <f>(D6+E6)*10%</f>
        <v>0.54272095501434581</v>
      </c>
      <c r="G6" s="356">
        <f>'Rental with escalation - RIL'!CD21</f>
        <v>0.22083333333333335</v>
      </c>
      <c r="H6" s="356">
        <f>'Rental with escalation - RIL'!CB21-0.06</f>
        <v>0.14000000000000001</v>
      </c>
      <c r="I6" s="358">
        <f>D6+E6-F6-G6+H6</f>
        <v>4.8036552617957788</v>
      </c>
      <c r="J6" s="356">
        <f t="shared" ref="J6:J37" si="0">I6/$J$4</f>
        <v>4.2461277638820771</v>
      </c>
      <c r="K6" s="356">
        <f>N6+O6</f>
        <v>4.2461277638820771</v>
      </c>
      <c r="M6" s="361">
        <f>'Eligibility - RIL (2)'!C16</f>
        <v>550</v>
      </c>
      <c r="N6" s="356">
        <f t="shared" ref="N6:N37" si="1">M6*$N$4/12</f>
        <v>4.125</v>
      </c>
      <c r="O6" s="356">
        <f t="shared" ref="O6:O37" si="2">J6-N6</f>
        <v>0.12112776388207713</v>
      </c>
      <c r="P6" s="356">
        <f t="shared" ref="P6:P37" si="3">M6-O6</f>
        <v>549.8788722361179</v>
      </c>
    </row>
    <row r="7" spans="2:17" x14ac:dyDescent="0.35">
      <c r="B7">
        <v>1</v>
      </c>
      <c r="C7">
        <f>C6+1</f>
        <v>2</v>
      </c>
      <c r="D7" s="356">
        <f>'Rental with escalation - RIL'!CA22</f>
        <v>4.3342779056990137</v>
      </c>
      <c r="E7" s="356">
        <f>'Rental with escalation - RIL'!CF22</f>
        <v>1.0929316444444444</v>
      </c>
      <c r="F7" s="356">
        <f t="shared" ref="F7:F70" si="4">(D7+E7)*10%</f>
        <v>0.54272095501434581</v>
      </c>
      <c r="G7" s="356">
        <f>'Rental with escalation - RIL'!CD22</f>
        <v>0.22083333333333335</v>
      </c>
      <c r="H7" s="356">
        <f t="shared" ref="H7:H38" si="5">H6</f>
        <v>0.14000000000000001</v>
      </c>
      <c r="I7" s="358">
        <f t="shared" ref="I7:I70" si="6">D7+E7-F7-G7+H7</f>
        <v>4.8036552617957788</v>
      </c>
      <c r="J7" s="356">
        <f t="shared" si="0"/>
        <v>4.2461277638820771</v>
      </c>
      <c r="K7" s="356">
        <f t="shared" ref="K7:K70" si="7">N7+O7</f>
        <v>4.2461277638820771</v>
      </c>
      <c r="M7" s="356">
        <f>P6</f>
        <v>549.8788722361179</v>
      </c>
      <c r="N7" s="356">
        <f t="shared" si="1"/>
        <v>4.1240915417708841</v>
      </c>
      <c r="O7" s="356">
        <f t="shared" si="2"/>
        <v>0.12203622211119303</v>
      </c>
      <c r="P7" s="356">
        <f t="shared" si="3"/>
        <v>549.75683601400669</v>
      </c>
    </row>
    <row r="8" spans="2:17" x14ac:dyDescent="0.35">
      <c r="B8">
        <v>1</v>
      </c>
      <c r="C8">
        <f t="shared" ref="C8:C71" si="8">C7+1</f>
        <v>3</v>
      </c>
      <c r="D8" s="356">
        <f>'Rental with escalation - RIL'!CA23</f>
        <v>4.4006417167510135</v>
      </c>
      <c r="E8" s="356">
        <f>'Rental with escalation - RIL'!CF23</f>
        <v>1.0929316444444444</v>
      </c>
      <c r="F8" s="356">
        <f t="shared" si="4"/>
        <v>0.54935733611954585</v>
      </c>
      <c r="G8" s="356">
        <f>'Rental with escalation - RIL'!CD23</f>
        <v>0.22083333333333335</v>
      </c>
      <c r="H8" s="356">
        <f t="shared" si="5"/>
        <v>0.14000000000000001</v>
      </c>
      <c r="I8" s="358">
        <f t="shared" si="6"/>
        <v>4.8633826917425784</v>
      </c>
      <c r="J8" s="356">
        <f t="shared" si="0"/>
        <v>4.2989230384679598</v>
      </c>
      <c r="K8" s="356">
        <f t="shared" si="7"/>
        <v>4.2989230384679598</v>
      </c>
      <c r="M8" s="356">
        <f t="shared" ref="M8:M71" si="9">P7</f>
        <v>549.75683601400669</v>
      </c>
      <c r="N8" s="356">
        <f t="shared" si="1"/>
        <v>4.1231762701050503</v>
      </c>
      <c r="O8" s="356">
        <f t="shared" si="2"/>
        <v>0.17574676836290948</v>
      </c>
      <c r="P8" s="356">
        <f t="shared" si="3"/>
        <v>549.58108924564374</v>
      </c>
    </row>
    <row r="9" spans="2:17" x14ac:dyDescent="0.35">
      <c r="B9">
        <v>1</v>
      </c>
      <c r="C9">
        <f t="shared" si="8"/>
        <v>4</v>
      </c>
      <c r="D9" s="356">
        <f>'Rental with escalation - RIL'!CA24</f>
        <v>4.4216707851110133</v>
      </c>
      <c r="E9" s="356">
        <f>'Rental with escalation - RIL'!CF24</f>
        <v>1.0929316444444444</v>
      </c>
      <c r="F9" s="356">
        <f t="shared" si="4"/>
        <v>0.55146024295554585</v>
      </c>
      <c r="G9" s="356">
        <f>'Rental with escalation - RIL'!CD24</f>
        <v>0.22083333333333335</v>
      </c>
      <c r="H9" s="356">
        <f t="shared" si="5"/>
        <v>0.14000000000000001</v>
      </c>
      <c r="I9" s="358">
        <f t="shared" si="6"/>
        <v>4.8823088532665784</v>
      </c>
      <c r="J9" s="356">
        <f t="shared" si="0"/>
        <v>4.3156525695294228</v>
      </c>
      <c r="K9" s="356">
        <f t="shared" si="7"/>
        <v>4.3156525695294228</v>
      </c>
      <c r="M9" s="356">
        <f t="shared" si="9"/>
        <v>549.58108924564374</v>
      </c>
      <c r="N9" s="356">
        <f t="shared" si="1"/>
        <v>4.1218581693423282</v>
      </c>
      <c r="O9" s="356">
        <f t="shared" si="2"/>
        <v>0.1937944001870946</v>
      </c>
      <c r="P9" s="356">
        <f t="shared" si="3"/>
        <v>549.38729484545661</v>
      </c>
    </row>
    <row r="10" spans="2:17" x14ac:dyDescent="0.35">
      <c r="B10">
        <v>1</v>
      </c>
      <c r="C10">
        <f t="shared" si="8"/>
        <v>5</v>
      </c>
      <c r="D10" s="356">
        <f>'Rental with escalation - RIL'!CA25</f>
        <v>4.4292952851110128</v>
      </c>
      <c r="E10" s="356">
        <f>'Rental with escalation - RIL'!CF25</f>
        <v>1.0929316444444444</v>
      </c>
      <c r="F10" s="356">
        <f t="shared" si="4"/>
        <v>0.55222269295554571</v>
      </c>
      <c r="G10" s="356">
        <f>'Rental with escalation - RIL'!CD25</f>
        <v>0.22083333333333335</v>
      </c>
      <c r="H10" s="356">
        <f t="shared" si="5"/>
        <v>0.14000000000000001</v>
      </c>
      <c r="I10" s="358">
        <f t="shared" si="6"/>
        <v>4.889170903266578</v>
      </c>
      <c r="J10" s="356">
        <f t="shared" si="0"/>
        <v>4.3217181881956659</v>
      </c>
      <c r="K10" s="356">
        <f t="shared" si="7"/>
        <v>4.3217181881956659</v>
      </c>
      <c r="M10" s="356">
        <f t="shared" si="9"/>
        <v>549.38729484545661</v>
      </c>
      <c r="N10" s="356">
        <f t="shared" si="1"/>
        <v>4.1204047113409246</v>
      </c>
      <c r="O10" s="356">
        <f t="shared" si="2"/>
        <v>0.20131347685474132</v>
      </c>
      <c r="P10" s="356">
        <f t="shared" si="3"/>
        <v>549.18598136860192</v>
      </c>
    </row>
    <row r="11" spans="2:17" x14ac:dyDescent="0.35">
      <c r="B11">
        <v>1</v>
      </c>
      <c r="C11">
        <f t="shared" si="8"/>
        <v>6</v>
      </c>
      <c r="D11" s="356">
        <f>'Rental with escalation - RIL'!CA26</f>
        <v>4.439739785111013</v>
      </c>
      <c r="E11" s="356">
        <f>'Rental with escalation - RIL'!CF26</f>
        <v>1.0929316444444444</v>
      </c>
      <c r="F11" s="356">
        <f t="shared" si="4"/>
        <v>0.5532671429555458</v>
      </c>
      <c r="G11" s="356">
        <f>'Rental with escalation - RIL'!CD26</f>
        <v>0.22083333333333335</v>
      </c>
      <c r="H11" s="356">
        <f t="shared" si="5"/>
        <v>0.14000000000000001</v>
      </c>
      <c r="I11" s="358">
        <f t="shared" si="6"/>
        <v>4.898570953266578</v>
      </c>
      <c r="J11" s="356">
        <f t="shared" si="0"/>
        <v>4.3300272385149761</v>
      </c>
      <c r="K11" s="356">
        <f t="shared" si="7"/>
        <v>4.3300272385149761</v>
      </c>
      <c r="M11" s="356">
        <f t="shared" si="9"/>
        <v>549.18598136860192</v>
      </c>
      <c r="N11" s="356">
        <f t="shared" si="1"/>
        <v>4.1188948602645139</v>
      </c>
      <c r="O11" s="356">
        <f t="shared" si="2"/>
        <v>0.21113237825046216</v>
      </c>
      <c r="P11" s="356">
        <f t="shared" si="3"/>
        <v>548.97484899035146</v>
      </c>
    </row>
    <row r="12" spans="2:17" x14ac:dyDescent="0.35">
      <c r="B12">
        <v>1</v>
      </c>
      <c r="C12">
        <f t="shared" si="8"/>
        <v>7</v>
      </c>
      <c r="D12" s="356">
        <f>'Rental with escalation - RIL'!CA27</f>
        <v>4.439739785111013</v>
      </c>
      <c r="E12" s="356">
        <f>'Rental with escalation - RIL'!CF27</f>
        <v>1.0929316444444444</v>
      </c>
      <c r="F12" s="356">
        <f t="shared" si="4"/>
        <v>0.5532671429555458</v>
      </c>
      <c r="G12" s="356">
        <f>'Rental with escalation - RIL'!CD27</f>
        <v>0.22083333333333335</v>
      </c>
      <c r="H12" s="356">
        <f t="shared" si="5"/>
        <v>0.14000000000000001</v>
      </c>
      <c r="I12" s="358">
        <f t="shared" si="6"/>
        <v>4.898570953266578</v>
      </c>
      <c r="J12" s="356">
        <f t="shared" si="0"/>
        <v>4.3300272385149761</v>
      </c>
      <c r="K12" s="356">
        <f t="shared" si="7"/>
        <v>4.3300272385149761</v>
      </c>
      <c r="M12" s="356">
        <f t="shared" si="9"/>
        <v>548.97484899035146</v>
      </c>
      <c r="N12" s="356">
        <f t="shared" si="1"/>
        <v>4.1173113674276358</v>
      </c>
      <c r="O12" s="356">
        <f t="shared" si="2"/>
        <v>0.21271587108734025</v>
      </c>
      <c r="P12" s="356">
        <f t="shared" si="3"/>
        <v>548.76213311926415</v>
      </c>
    </row>
    <row r="13" spans="2:17" x14ac:dyDescent="0.35">
      <c r="B13">
        <v>1</v>
      </c>
      <c r="C13">
        <f t="shared" si="8"/>
        <v>8</v>
      </c>
      <c r="D13" s="356">
        <f>'Rental with escalation - RIL'!CA28</f>
        <v>4.439739785111013</v>
      </c>
      <c r="E13" s="356">
        <f>'Rental with escalation - RIL'!CF28</f>
        <v>1.0929316444444444</v>
      </c>
      <c r="F13" s="356">
        <f t="shared" si="4"/>
        <v>0.5532671429555458</v>
      </c>
      <c r="G13" s="356">
        <f>'Rental with escalation - RIL'!CD28</f>
        <v>0.22083333333333335</v>
      </c>
      <c r="H13" s="356">
        <f t="shared" si="5"/>
        <v>0.14000000000000001</v>
      </c>
      <c r="I13" s="358">
        <f t="shared" si="6"/>
        <v>4.898570953266578</v>
      </c>
      <c r="J13" s="356">
        <f t="shared" si="0"/>
        <v>4.3300272385149761</v>
      </c>
      <c r="K13" s="356">
        <f t="shared" si="7"/>
        <v>4.3300272385149761</v>
      </c>
      <c r="M13" s="356">
        <f t="shared" si="9"/>
        <v>548.76213311926415</v>
      </c>
      <c r="N13" s="356">
        <f t="shared" si="1"/>
        <v>4.1157159983944807</v>
      </c>
      <c r="O13" s="356">
        <f t="shared" si="2"/>
        <v>0.21431124012049541</v>
      </c>
      <c r="P13" s="356">
        <f t="shared" si="3"/>
        <v>548.54782187914361</v>
      </c>
    </row>
    <row r="14" spans="2:17" x14ac:dyDescent="0.35">
      <c r="B14">
        <v>1</v>
      </c>
      <c r="C14">
        <f t="shared" si="8"/>
        <v>9</v>
      </c>
      <c r="D14" s="356">
        <f>'Rental with escalation - RIL'!CA29</f>
        <v>4.439739785111013</v>
      </c>
      <c r="E14" s="356">
        <f>'Rental with escalation - RIL'!CF29</f>
        <v>1.0929316444444444</v>
      </c>
      <c r="F14" s="356">
        <f t="shared" si="4"/>
        <v>0.5532671429555458</v>
      </c>
      <c r="G14" s="356">
        <f>'Rental with escalation - RIL'!CD29</f>
        <v>0.22083333333333335</v>
      </c>
      <c r="H14" s="356">
        <f t="shared" si="5"/>
        <v>0.14000000000000001</v>
      </c>
      <c r="I14" s="358">
        <f t="shared" si="6"/>
        <v>4.898570953266578</v>
      </c>
      <c r="J14" s="356">
        <f t="shared" si="0"/>
        <v>4.3300272385149761</v>
      </c>
      <c r="K14" s="356">
        <f t="shared" si="7"/>
        <v>4.3300272385149761</v>
      </c>
      <c r="M14" s="356">
        <f t="shared" si="9"/>
        <v>548.54782187914361</v>
      </c>
      <c r="N14" s="356">
        <f t="shared" si="1"/>
        <v>4.1141086640935773</v>
      </c>
      <c r="O14" s="356">
        <f t="shared" si="2"/>
        <v>0.21591857442139872</v>
      </c>
      <c r="P14" s="356">
        <f t="shared" si="3"/>
        <v>548.33190330472223</v>
      </c>
    </row>
    <row r="15" spans="2:17" x14ac:dyDescent="0.35">
      <c r="B15">
        <v>1</v>
      </c>
      <c r="C15">
        <f t="shared" si="8"/>
        <v>10</v>
      </c>
      <c r="D15" s="356">
        <f>'Rental with escalation - RIL'!CA30</f>
        <v>4.439739785111013</v>
      </c>
      <c r="E15" s="356">
        <f>'Rental with escalation - RIL'!CF30</f>
        <v>1.0929316444444444</v>
      </c>
      <c r="F15" s="356">
        <f t="shared" si="4"/>
        <v>0.5532671429555458</v>
      </c>
      <c r="G15" s="356">
        <f>'Rental with escalation - RIL'!CD30</f>
        <v>0.22083333333333335</v>
      </c>
      <c r="H15" s="356">
        <f t="shared" si="5"/>
        <v>0.14000000000000001</v>
      </c>
      <c r="I15" s="358">
        <f t="shared" si="6"/>
        <v>4.898570953266578</v>
      </c>
      <c r="J15" s="356">
        <f t="shared" si="0"/>
        <v>4.3300272385149761</v>
      </c>
      <c r="K15" s="356">
        <f t="shared" si="7"/>
        <v>4.3300272385149761</v>
      </c>
      <c r="M15" s="356">
        <f t="shared" si="9"/>
        <v>548.33190330472223</v>
      </c>
      <c r="N15" s="356">
        <f t="shared" si="1"/>
        <v>4.1124892747854167</v>
      </c>
      <c r="O15" s="356">
        <f t="shared" si="2"/>
        <v>0.21753796372955936</v>
      </c>
      <c r="P15" s="356">
        <f t="shared" si="3"/>
        <v>548.11436534099266</v>
      </c>
    </row>
    <row r="16" spans="2:17" x14ac:dyDescent="0.35">
      <c r="B16">
        <v>1</v>
      </c>
      <c r="C16">
        <f t="shared" si="8"/>
        <v>11</v>
      </c>
      <c r="D16" s="356">
        <f>'Rental with escalation - RIL'!CA31</f>
        <v>4.439739785111013</v>
      </c>
      <c r="E16" s="356">
        <f>'Rental with escalation - RIL'!CF31</f>
        <v>1.0929316444444444</v>
      </c>
      <c r="F16" s="356">
        <f t="shared" si="4"/>
        <v>0.5532671429555458</v>
      </c>
      <c r="G16" s="356">
        <f>'Rental with escalation - RIL'!CD31</f>
        <v>0.22083333333333335</v>
      </c>
      <c r="H16" s="356">
        <f t="shared" si="5"/>
        <v>0.14000000000000001</v>
      </c>
      <c r="I16" s="358">
        <f t="shared" si="6"/>
        <v>4.898570953266578</v>
      </c>
      <c r="J16" s="356">
        <f t="shared" si="0"/>
        <v>4.3300272385149761</v>
      </c>
      <c r="K16" s="356">
        <f t="shared" si="7"/>
        <v>4.3300272385149761</v>
      </c>
      <c r="M16" s="356">
        <f t="shared" si="9"/>
        <v>548.11436534099266</v>
      </c>
      <c r="N16" s="356">
        <f t="shared" si="1"/>
        <v>4.1108577400574449</v>
      </c>
      <c r="O16" s="356">
        <f t="shared" si="2"/>
        <v>0.2191694984575312</v>
      </c>
      <c r="P16" s="356">
        <f t="shared" si="3"/>
        <v>547.89519584253514</v>
      </c>
    </row>
    <row r="17" spans="2:16" x14ac:dyDescent="0.35">
      <c r="B17">
        <v>1</v>
      </c>
      <c r="C17">
        <f t="shared" si="8"/>
        <v>12</v>
      </c>
      <c r="D17" s="356">
        <f>'Rental with escalation - RIL'!CA32</f>
        <v>4.4447940726110131</v>
      </c>
      <c r="E17" s="356">
        <f>'Rental with escalation - RIL'!CF32</f>
        <v>1.0929316444444444</v>
      </c>
      <c r="F17" s="356">
        <f t="shared" si="4"/>
        <v>0.55377257170554584</v>
      </c>
      <c r="G17" s="356">
        <f>'Rental with escalation - RIL'!CD32</f>
        <v>0.22083333333333335</v>
      </c>
      <c r="H17" s="356">
        <f t="shared" si="5"/>
        <v>0.14000000000000001</v>
      </c>
      <c r="I17" s="358">
        <f t="shared" si="6"/>
        <v>4.9031198120165786</v>
      </c>
      <c r="J17" s="356">
        <f t="shared" si="0"/>
        <v>4.3340481422600829</v>
      </c>
      <c r="K17" s="356">
        <f t="shared" si="7"/>
        <v>4.3340481422600829</v>
      </c>
      <c r="M17" s="356">
        <f t="shared" si="9"/>
        <v>547.89519584253514</v>
      </c>
      <c r="N17" s="356">
        <f t="shared" si="1"/>
        <v>4.1092139688190139</v>
      </c>
      <c r="O17" s="356">
        <f t="shared" si="2"/>
        <v>0.22483417344106904</v>
      </c>
      <c r="P17" s="356">
        <f t="shared" si="3"/>
        <v>547.67036166909406</v>
      </c>
    </row>
    <row r="18" spans="2:16" x14ac:dyDescent="0.35">
      <c r="B18">
        <v>2</v>
      </c>
      <c r="C18">
        <f t="shared" si="8"/>
        <v>13</v>
      </c>
      <c r="D18" s="356">
        <f>'Rental with escalation - RIL'!CA33</f>
        <v>4.4590938526110131</v>
      </c>
      <c r="E18" s="356">
        <f>'Rental with escalation - RIL'!CF33</f>
        <v>1.1475782266666665</v>
      </c>
      <c r="F18" s="356">
        <f t="shared" si="4"/>
        <v>0.56066720792776792</v>
      </c>
      <c r="G18" s="356">
        <f>'Rental with escalation - RIL'!CD33</f>
        <v>0.22083333333333335</v>
      </c>
      <c r="H18" s="356">
        <f t="shared" si="5"/>
        <v>0.14000000000000001</v>
      </c>
      <c r="I18" s="358">
        <f t="shared" si="6"/>
        <v>4.9651715380165777</v>
      </c>
      <c r="J18" s="356">
        <f t="shared" si="0"/>
        <v>4.3888979477115466</v>
      </c>
      <c r="K18" s="356">
        <f t="shared" si="7"/>
        <v>4.3888979477115466</v>
      </c>
      <c r="M18" s="356">
        <f t="shared" si="9"/>
        <v>547.67036166909406</v>
      </c>
      <c r="N18" s="356">
        <f t="shared" si="1"/>
        <v>4.1075277125182055</v>
      </c>
      <c r="O18" s="356">
        <f t="shared" si="2"/>
        <v>0.28137023519334114</v>
      </c>
      <c r="P18" s="356">
        <f t="shared" si="3"/>
        <v>547.38899143390074</v>
      </c>
    </row>
    <row r="19" spans="2:16" x14ac:dyDescent="0.35">
      <c r="B19">
        <v>2</v>
      </c>
      <c r="C19">
        <f t="shared" si="8"/>
        <v>14</v>
      </c>
      <c r="D19" s="356">
        <f>'Rental with escalation - RIL'!CA34</f>
        <v>4.4767072276110129</v>
      </c>
      <c r="E19" s="356">
        <f>'Rental with escalation - RIL'!CF34</f>
        <v>1.1475782266666665</v>
      </c>
      <c r="F19" s="356">
        <f t="shared" si="4"/>
        <v>0.56242854542776788</v>
      </c>
      <c r="G19" s="356">
        <f>'Rental with escalation - RIL'!CD34</f>
        <v>0.22083333333333335</v>
      </c>
      <c r="H19" s="356">
        <f t="shared" si="5"/>
        <v>0.14000000000000001</v>
      </c>
      <c r="I19" s="358">
        <f t="shared" si="6"/>
        <v>4.9810235755165779</v>
      </c>
      <c r="J19" s="356">
        <f t="shared" si="0"/>
        <v>4.402910147354218</v>
      </c>
      <c r="K19" s="356">
        <f t="shared" si="7"/>
        <v>4.402910147354218</v>
      </c>
      <c r="M19" s="356">
        <f t="shared" si="9"/>
        <v>547.38899143390074</v>
      </c>
      <c r="N19" s="356">
        <f t="shared" si="1"/>
        <v>4.1054174357542559</v>
      </c>
      <c r="O19" s="356">
        <f t="shared" si="2"/>
        <v>0.29749271159996216</v>
      </c>
      <c r="P19" s="356">
        <f t="shared" si="3"/>
        <v>547.0914987223008</v>
      </c>
    </row>
    <row r="20" spans="2:16" x14ac:dyDescent="0.35">
      <c r="B20">
        <v>2</v>
      </c>
      <c r="C20">
        <f t="shared" si="8"/>
        <v>15</v>
      </c>
      <c r="D20" s="356">
        <f>'Rental with escalation - RIL'!CA35</f>
        <v>4.4977095856110125</v>
      </c>
      <c r="E20" s="356">
        <f>'Rental with escalation - RIL'!CF35</f>
        <v>1.1475782266666665</v>
      </c>
      <c r="F20" s="356">
        <f t="shared" si="4"/>
        <v>0.56452878122776795</v>
      </c>
      <c r="G20" s="356">
        <f>'Rental with escalation - RIL'!CD35</f>
        <v>0.22083333333333335</v>
      </c>
      <c r="H20" s="356">
        <f t="shared" si="5"/>
        <v>0.14000000000000001</v>
      </c>
      <c r="I20" s="358">
        <f t="shared" si="6"/>
        <v>4.999925697716578</v>
      </c>
      <c r="J20" s="356">
        <f t="shared" si="0"/>
        <v>4.4196184291720328</v>
      </c>
      <c r="K20" s="356">
        <f t="shared" si="7"/>
        <v>4.4196184291720328</v>
      </c>
      <c r="M20" s="356">
        <f t="shared" si="9"/>
        <v>547.0914987223008</v>
      </c>
      <c r="N20" s="356">
        <f t="shared" si="1"/>
        <v>4.1031862404172559</v>
      </c>
      <c r="O20" s="356">
        <f t="shared" si="2"/>
        <v>0.31643218875477697</v>
      </c>
      <c r="P20" s="356">
        <f t="shared" si="3"/>
        <v>546.77506653354601</v>
      </c>
    </row>
    <row r="21" spans="2:16" x14ac:dyDescent="0.35">
      <c r="B21">
        <v>2</v>
      </c>
      <c r="C21">
        <f t="shared" si="8"/>
        <v>16</v>
      </c>
      <c r="D21" s="356">
        <f>'Rental with escalation - RIL'!CA36</f>
        <v>4.5747783766465338</v>
      </c>
      <c r="E21" s="356">
        <f>'Rental with escalation - RIL'!CF36</f>
        <v>1.1475782266666665</v>
      </c>
      <c r="F21" s="356">
        <f t="shared" si="4"/>
        <v>0.57223566033132001</v>
      </c>
      <c r="G21" s="356">
        <f>'Rental with escalation - RIL'!CD36</f>
        <v>0.22083333333333335</v>
      </c>
      <c r="H21" s="356">
        <f t="shared" si="5"/>
        <v>0.14000000000000001</v>
      </c>
      <c r="I21" s="358">
        <f t="shared" si="6"/>
        <v>5.069287609648546</v>
      </c>
      <c r="J21" s="356">
        <f t="shared" si="0"/>
        <v>4.480929977141062</v>
      </c>
      <c r="K21" s="356">
        <f t="shared" si="7"/>
        <v>4.480929977141062</v>
      </c>
      <c r="M21" s="356">
        <f t="shared" si="9"/>
        <v>546.77506653354601</v>
      </c>
      <c r="N21" s="356">
        <f t="shared" si="1"/>
        <v>4.1008129990015947</v>
      </c>
      <c r="O21" s="356">
        <f t="shared" si="2"/>
        <v>0.38011697813946732</v>
      </c>
      <c r="P21" s="356">
        <f t="shared" si="3"/>
        <v>546.39494955540658</v>
      </c>
    </row>
    <row r="22" spans="2:16" x14ac:dyDescent="0.35">
      <c r="B22">
        <v>2</v>
      </c>
      <c r="C22">
        <f t="shared" si="8"/>
        <v>17</v>
      </c>
      <c r="D22" s="356">
        <f>'Rental with escalation - RIL'!CA37</f>
        <v>4.6249244536572478</v>
      </c>
      <c r="E22" s="356">
        <f>'Rental with escalation - RIL'!CF37</f>
        <v>1.1475782266666665</v>
      </c>
      <c r="F22" s="356">
        <f t="shared" si="4"/>
        <v>0.57725026803239143</v>
      </c>
      <c r="G22" s="356">
        <f>'Rental with escalation - RIL'!CD37</f>
        <v>0.22083333333333335</v>
      </c>
      <c r="H22" s="356">
        <f t="shared" si="5"/>
        <v>0.14000000000000001</v>
      </c>
      <c r="I22" s="358">
        <f t="shared" si="6"/>
        <v>5.1144190789581891</v>
      </c>
      <c r="J22" s="356">
        <f t="shared" si="0"/>
        <v>4.5208233446740245</v>
      </c>
      <c r="K22" s="356">
        <f t="shared" si="7"/>
        <v>4.5208233446740245</v>
      </c>
      <c r="M22" s="356">
        <f t="shared" si="9"/>
        <v>546.39494955540658</v>
      </c>
      <c r="N22" s="356">
        <f t="shared" si="1"/>
        <v>4.0979621216655495</v>
      </c>
      <c r="O22" s="356">
        <f t="shared" si="2"/>
        <v>0.42286122300847495</v>
      </c>
      <c r="P22" s="356">
        <f t="shared" si="3"/>
        <v>545.97208833239813</v>
      </c>
    </row>
    <row r="23" spans="2:16" x14ac:dyDescent="0.35">
      <c r="B23">
        <v>2</v>
      </c>
      <c r="C23">
        <f t="shared" si="8"/>
        <v>18</v>
      </c>
      <c r="D23" s="356">
        <f>'Rental with escalation - RIL'!CA38</f>
        <v>4.7347924345683907</v>
      </c>
      <c r="E23" s="356">
        <f>'Rental with escalation - RIL'!CF38</f>
        <v>1.1475782266666665</v>
      </c>
      <c r="F23" s="356">
        <f t="shared" si="4"/>
        <v>0.58823706612350579</v>
      </c>
      <c r="G23" s="356">
        <f>'Rental with escalation - RIL'!CD38</f>
        <v>0.22083333333333335</v>
      </c>
      <c r="H23" s="356">
        <f t="shared" si="5"/>
        <v>0.14000000000000001</v>
      </c>
      <c r="I23" s="358">
        <f t="shared" si="6"/>
        <v>5.213300261778218</v>
      </c>
      <c r="J23" s="356">
        <f t="shared" si="0"/>
        <v>4.6082280631260026</v>
      </c>
      <c r="K23" s="356">
        <f t="shared" si="7"/>
        <v>4.6082280631260026</v>
      </c>
      <c r="M23" s="356">
        <f t="shared" si="9"/>
        <v>545.97208833239813</v>
      </c>
      <c r="N23" s="356">
        <f t="shared" si="1"/>
        <v>4.0947906624929855</v>
      </c>
      <c r="O23" s="356">
        <f t="shared" si="2"/>
        <v>0.51343740063301713</v>
      </c>
      <c r="P23" s="356">
        <f t="shared" si="3"/>
        <v>545.45865093176508</v>
      </c>
    </row>
    <row r="24" spans="2:16" x14ac:dyDescent="0.35">
      <c r="B24">
        <v>2</v>
      </c>
      <c r="C24">
        <f t="shared" si="8"/>
        <v>19</v>
      </c>
      <c r="D24" s="356">
        <f>'Rental with escalation - RIL'!CA39</f>
        <v>4.7861827821308909</v>
      </c>
      <c r="E24" s="356">
        <f>'Rental with escalation - RIL'!CF39</f>
        <v>1.1475782266666665</v>
      </c>
      <c r="F24" s="356">
        <f t="shared" si="4"/>
        <v>0.59337610087975567</v>
      </c>
      <c r="G24" s="356">
        <f>'Rental with escalation - RIL'!CD39</f>
        <v>0.22083333333333335</v>
      </c>
      <c r="H24" s="356">
        <f t="shared" si="5"/>
        <v>0.14000000000000001</v>
      </c>
      <c r="I24" s="358">
        <f t="shared" si="6"/>
        <v>5.2595515745844681</v>
      </c>
      <c r="J24" s="356">
        <f t="shared" si="0"/>
        <v>4.6491113015599774</v>
      </c>
      <c r="K24" s="356">
        <f t="shared" si="7"/>
        <v>4.6491113015599774</v>
      </c>
      <c r="M24" s="356">
        <f t="shared" si="9"/>
        <v>545.45865093176508</v>
      </c>
      <c r="N24" s="356">
        <f t="shared" si="1"/>
        <v>4.0909398819882377</v>
      </c>
      <c r="O24" s="356">
        <f t="shared" si="2"/>
        <v>0.55817141957173977</v>
      </c>
      <c r="P24" s="356">
        <f t="shared" si="3"/>
        <v>544.90047951219333</v>
      </c>
    </row>
    <row r="25" spans="2:16" x14ac:dyDescent="0.35">
      <c r="B25">
        <v>2</v>
      </c>
      <c r="C25">
        <f t="shared" si="8"/>
        <v>20</v>
      </c>
      <c r="D25" s="356">
        <f>'Rental with escalation - RIL'!CA40</f>
        <v>4.8018465813808913</v>
      </c>
      <c r="E25" s="356">
        <f>'Rental with escalation - RIL'!CF40</f>
        <v>1.1475782266666665</v>
      </c>
      <c r="F25" s="356">
        <f t="shared" si="4"/>
        <v>0.59494248080475587</v>
      </c>
      <c r="G25" s="356">
        <f>'Rental with escalation - RIL'!CD40</f>
        <v>0.22083333333333335</v>
      </c>
      <c r="H25" s="356">
        <f t="shared" si="5"/>
        <v>0.14000000000000001</v>
      </c>
      <c r="I25" s="358">
        <f t="shared" si="6"/>
        <v>5.2736489939094691</v>
      </c>
      <c r="J25" s="356">
        <f t="shared" si="0"/>
        <v>4.6615725295900248</v>
      </c>
      <c r="K25" s="356">
        <f t="shared" si="7"/>
        <v>4.6615725295900248</v>
      </c>
      <c r="M25" s="356">
        <f t="shared" si="9"/>
        <v>544.90047951219333</v>
      </c>
      <c r="N25" s="356">
        <f t="shared" si="1"/>
        <v>4.0867535963414499</v>
      </c>
      <c r="O25" s="356">
        <f t="shared" si="2"/>
        <v>0.57481893324857491</v>
      </c>
      <c r="P25" s="356">
        <f t="shared" si="3"/>
        <v>544.32566057894473</v>
      </c>
    </row>
    <row r="26" spans="2:16" x14ac:dyDescent="0.35">
      <c r="B26">
        <v>2</v>
      </c>
      <c r="C26">
        <f t="shared" si="8"/>
        <v>21</v>
      </c>
      <c r="D26" s="356">
        <f>'Rental with escalation - RIL'!CA41</f>
        <v>4.8109339676308913</v>
      </c>
      <c r="E26" s="356">
        <f>'Rental with escalation - RIL'!CF41</f>
        <v>1.1475782266666665</v>
      </c>
      <c r="F26" s="356">
        <f t="shared" si="4"/>
        <v>0.59585121942975583</v>
      </c>
      <c r="G26" s="356">
        <f>'Rental with escalation - RIL'!CD41</f>
        <v>0.22083333333333335</v>
      </c>
      <c r="H26" s="356">
        <f t="shared" si="5"/>
        <v>0.14000000000000001</v>
      </c>
      <c r="I26" s="358">
        <f t="shared" si="6"/>
        <v>5.2818276415344689</v>
      </c>
      <c r="J26" s="356">
        <f t="shared" si="0"/>
        <v>4.6688019373761565</v>
      </c>
      <c r="K26" s="356">
        <f t="shared" si="7"/>
        <v>4.6688019373761565</v>
      </c>
      <c r="M26" s="356">
        <f t="shared" si="9"/>
        <v>544.32566057894473</v>
      </c>
      <c r="N26" s="356">
        <f t="shared" si="1"/>
        <v>4.0824424543420852</v>
      </c>
      <c r="O26" s="356">
        <f t="shared" si="2"/>
        <v>0.58635948303407126</v>
      </c>
      <c r="P26" s="356">
        <f t="shared" si="3"/>
        <v>543.73930109591072</v>
      </c>
    </row>
    <row r="27" spans="2:16" x14ac:dyDescent="0.35">
      <c r="B27">
        <v>2</v>
      </c>
      <c r="C27">
        <f t="shared" si="8"/>
        <v>22</v>
      </c>
      <c r="D27" s="356">
        <f>'Rental with escalation - RIL'!CA42</f>
        <v>4.8154274655558913</v>
      </c>
      <c r="E27" s="356">
        <f>'Rental with escalation - RIL'!CF42</f>
        <v>1.1475782266666665</v>
      </c>
      <c r="F27" s="356">
        <f t="shared" si="4"/>
        <v>0.59630056922225572</v>
      </c>
      <c r="G27" s="356">
        <f>'Rental with escalation - RIL'!CD42</f>
        <v>0.22083333333333335</v>
      </c>
      <c r="H27" s="356">
        <f t="shared" si="5"/>
        <v>0.14000000000000001</v>
      </c>
      <c r="I27" s="358">
        <f t="shared" si="6"/>
        <v>5.2858717896669685</v>
      </c>
      <c r="J27" s="356">
        <f t="shared" si="0"/>
        <v>4.6723767088222319</v>
      </c>
      <c r="K27" s="356">
        <f t="shared" si="7"/>
        <v>4.6723767088222319</v>
      </c>
      <c r="M27" s="356">
        <f t="shared" si="9"/>
        <v>543.73930109591072</v>
      </c>
      <c r="N27" s="356">
        <f t="shared" si="1"/>
        <v>4.0780447582193302</v>
      </c>
      <c r="O27" s="356">
        <f t="shared" si="2"/>
        <v>0.59433195060290167</v>
      </c>
      <c r="P27" s="356">
        <f t="shared" si="3"/>
        <v>543.14496914530787</v>
      </c>
    </row>
    <row r="28" spans="2:16" x14ac:dyDescent="0.35">
      <c r="B28">
        <v>2</v>
      </c>
      <c r="C28">
        <f t="shared" si="8"/>
        <v>23</v>
      </c>
      <c r="D28" s="356">
        <f>'Rental with escalation - RIL'!CA43</f>
        <v>4.8250604156760843</v>
      </c>
      <c r="E28" s="356">
        <f>'Rental with escalation - RIL'!CF43</f>
        <v>1.1475782266666665</v>
      </c>
      <c r="F28" s="356">
        <f t="shared" si="4"/>
        <v>0.59726386423427513</v>
      </c>
      <c r="G28" s="356">
        <f>'Rental with escalation - RIL'!CD43</f>
        <v>0.22083333333333335</v>
      </c>
      <c r="H28" s="356">
        <f t="shared" si="5"/>
        <v>0.14000000000000001</v>
      </c>
      <c r="I28" s="358">
        <f t="shared" si="6"/>
        <v>5.2945414447751427</v>
      </c>
      <c r="J28" s="356">
        <f t="shared" si="0"/>
        <v>4.6800401362023933</v>
      </c>
      <c r="K28" s="356">
        <f t="shared" si="7"/>
        <v>4.6800401362023933</v>
      </c>
      <c r="M28" s="356">
        <f t="shared" si="9"/>
        <v>543.14496914530787</v>
      </c>
      <c r="N28" s="356">
        <f t="shared" si="1"/>
        <v>4.0735872685898089</v>
      </c>
      <c r="O28" s="356">
        <f t="shared" si="2"/>
        <v>0.60645286761258443</v>
      </c>
      <c r="P28" s="356">
        <f t="shared" si="3"/>
        <v>542.53851627769529</v>
      </c>
    </row>
    <row r="29" spans="2:16" x14ac:dyDescent="0.35">
      <c r="B29">
        <v>2</v>
      </c>
      <c r="C29">
        <f t="shared" si="8"/>
        <v>24</v>
      </c>
      <c r="D29" s="356">
        <f>'Rental with escalation - RIL'!CA44</f>
        <v>4.830439040676084</v>
      </c>
      <c r="E29" s="356">
        <f>'Rental with escalation - RIL'!CF44</f>
        <v>1.1475782266666665</v>
      </c>
      <c r="F29" s="356">
        <f t="shared" si="4"/>
        <v>0.59780172673427501</v>
      </c>
      <c r="G29" s="356">
        <f>'Rental with escalation - RIL'!CD44</f>
        <v>0.22083333333333335</v>
      </c>
      <c r="H29" s="356">
        <f t="shared" si="5"/>
        <v>0.14000000000000001</v>
      </c>
      <c r="I29" s="358">
        <f t="shared" si="6"/>
        <v>5.2993822072751415</v>
      </c>
      <c r="J29" s="356">
        <f t="shared" si="0"/>
        <v>4.6843190644204684</v>
      </c>
      <c r="K29" s="356">
        <f t="shared" si="7"/>
        <v>4.6843190644204684</v>
      </c>
      <c r="M29" s="356">
        <f t="shared" si="9"/>
        <v>542.53851627769529</v>
      </c>
      <c r="N29" s="356">
        <f t="shared" si="1"/>
        <v>4.0690388720827144</v>
      </c>
      <c r="O29" s="356">
        <f t="shared" si="2"/>
        <v>0.61528019233775399</v>
      </c>
      <c r="P29" s="356">
        <f t="shared" si="3"/>
        <v>541.92323608535753</v>
      </c>
    </row>
    <row r="30" spans="2:16" x14ac:dyDescent="0.35">
      <c r="B30">
        <v>3</v>
      </c>
      <c r="C30">
        <f t="shared" si="8"/>
        <v>25</v>
      </c>
      <c r="D30" s="356">
        <f>'Rental with escalation - RIL'!CA45</f>
        <v>4.8536047499260828</v>
      </c>
      <c r="E30" s="356">
        <f>'Rental with escalation - RIL'!CF45</f>
        <v>1.2049571379999999</v>
      </c>
      <c r="F30" s="356">
        <f t="shared" si="4"/>
        <v>0.60585618879260839</v>
      </c>
      <c r="G30" s="356">
        <f>'Rental with escalation - RIL'!CD45</f>
        <v>0.22083333333333335</v>
      </c>
      <c r="H30" s="356">
        <f t="shared" si="5"/>
        <v>0.14000000000000001</v>
      </c>
      <c r="I30" s="358">
        <f t="shared" si="6"/>
        <v>5.371872365800141</v>
      </c>
      <c r="J30" s="356">
        <f t="shared" si="0"/>
        <v>4.748395784739933</v>
      </c>
      <c r="K30" s="356">
        <f t="shared" si="7"/>
        <v>4.748395784739933</v>
      </c>
      <c r="M30" s="356">
        <f t="shared" si="9"/>
        <v>541.92323608535753</v>
      </c>
      <c r="N30" s="356">
        <f t="shared" si="1"/>
        <v>4.0644242706401812</v>
      </c>
      <c r="O30" s="356">
        <f t="shared" si="2"/>
        <v>0.68397151409975177</v>
      </c>
      <c r="P30" s="356">
        <f t="shared" si="3"/>
        <v>541.23926457125776</v>
      </c>
    </row>
    <row r="31" spans="2:16" x14ac:dyDescent="0.35">
      <c r="B31">
        <v>3</v>
      </c>
      <c r="C31">
        <f t="shared" si="8"/>
        <v>26</v>
      </c>
      <c r="D31" s="356">
        <f>'Rental with escalation - RIL'!CA46</f>
        <v>4.8562262755510828</v>
      </c>
      <c r="E31" s="356">
        <f>'Rental with escalation - RIL'!CF46</f>
        <v>1.2049571379999999</v>
      </c>
      <c r="F31" s="356">
        <f t="shared" si="4"/>
        <v>0.60611834135510834</v>
      </c>
      <c r="G31" s="356">
        <f>'Rental with escalation - RIL'!CD46</f>
        <v>0.22083333333333335</v>
      </c>
      <c r="H31" s="356">
        <f t="shared" si="5"/>
        <v>0.14000000000000001</v>
      </c>
      <c r="I31" s="358">
        <f t="shared" si="6"/>
        <v>5.3742317388626413</v>
      </c>
      <c r="J31" s="356">
        <f t="shared" si="0"/>
        <v>4.7504813214656254</v>
      </c>
      <c r="K31" s="356">
        <f t="shared" si="7"/>
        <v>4.7504813214656254</v>
      </c>
      <c r="M31" s="356">
        <f t="shared" si="9"/>
        <v>541.23926457125776</v>
      </c>
      <c r="N31" s="356">
        <f t="shared" si="1"/>
        <v>4.0592944842844334</v>
      </c>
      <c r="O31" s="356">
        <f t="shared" si="2"/>
        <v>0.691186837181192</v>
      </c>
      <c r="P31" s="356">
        <f t="shared" si="3"/>
        <v>540.54807773407651</v>
      </c>
    </row>
    <row r="32" spans="2:16" x14ac:dyDescent="0.35">
      <c r="B32">
        <v>3</v>
      </c>
      <c r="C32">
        <f t="shared" si="8"/>
        <v>27</v>
      </c>
      <c r="D32" s="356">
        <f>'Rental with escalation - RIL'!CA47</f>
        <v>4.8562262755510828</v>
      </c>
      <c r="E32" s="356">
        <f>'Rental with escalation - RIL'!CF47</f>
        <v>1.2049571379999999</v>
      </c>
      <c r="F32" s="356">
        <f t="shared" si="4"/>
        <v>0.60611834135510834</v>
      </c>
      <c r="G32" s="356">
        <f>'Rental with escalation - RIL'!CD47</f>
        <v>0.22083333333333335</v>
      </c>
      <c r="H32" s="356">
        <f t="shared" si="5"/>
        <v>0.14000000000000001</v>
      </c>
      <c r="I32" s="358">
        <f t="shared" si="6"/>
        <v>5.3742317388626413</v>
      </c>
      <c r="J32" s="356">
        <f t="shared" si="0"/>
        <v>4.7504813214656254</v>
      </c>
      <c r="K32" s="356">
        <f t="shared" si="7"/>
        <v>4.7504813214656254</v>
      </c>
      <c r="M32" s="356">
        <f t="shared" si="9"/>
        <v>540.54807773407651</v>
      </c>
      <c r="N32" s="356">
        <f t="shared" si="1"/>
        <v>4.0541105830055733</v>
      </c>
      <c r="O32" s="356">
        <f t="shared" si="2"/>
        <v>0.69637073846005215</v>
      </c>
      <c r="P32" s="356">
        <f t="shared" si="3"/>
        <v>539.8517069956165</v>
      </c>
    </row>
    <row r="33" spans="2:16" x14ac:dyDescent="0.35">
      <c r="B33">
        <v>3</v>
      </c>
      <c r="C33">
        <f t="shared" si="8"/>
        <v>28</v>
      </c>
      <c r="D33" s="356">
        <f>'Rental with escalation - RIL'!CA48</f>
        <v>4.8562262755510828</v>
      </c>
      <c r="E33" s="356">
        <f>'Rental with escalation - RIL'!CF48</f>
        <v>1.2049571379999999</v>
      </c>
      <c r="F33" s="356">
        <f t="shared" si="4"/>
        <v>0.60611834135510834</v>
      </c>
      <c r="G33" s="356">
        <f>'Rental with escalation - RIL'!CD48</f>
        <v>0.22083333333333335</v>
      </c>
      <c r="H33" s="356">
        <f t="shared" si="5"/>
        <v>0.14000000000000001</v>
      </c>
      <c r="I33" s="358">
        <f t="shared" si="6"/>
        <v>5.3742317388626413</v>
      </c>
      <c r="J33" s="356">
        <f t="shared" si="0"/>
        <v>4.7504813214656254</v>
      </c>
      <c r="K33" s="356">
        <f t="shared" si="7"/>
        <v>4.7504813214656254</v>
      </c>
      <c r="M33" s="356">
        <f t="shared" si="9"/>
        <v>539.8517069956165</v>
      </c>
      <c r="N33" s="356">
        <f t="shared" si="1"/>
        <v>4.0488878024671235</v>
      </c>
      <c r="O33" s="356">
        <f t="shared" si="2"/>
        <v>0.70159351899850186</v>
      </c>
      <c r="P33" s="356">
        <f t="shared" si="3"/>
        <v>539.150113476618</v>
      </c>
    </row>
    <row r="34" spans="2:16" x14ac:dyDescent="0.35">
      <c r="B34">
        <v>3</v>
      </c>
      <c r="C34">
        <f t="shared" si="8"/>
        <v>29</v>
      </c>
      <c r="D34" s="356">
        <f>'Rental with escalation - RIL'!CA49</f>
        <v>4.8621894283486453</v>
      </c>
      <c r="E34" s="356">
        <f>'Rental with escalation - RIL'!CF49</f>
        <v>1.2049571379999999</v>
      </c>
      <c r="F34" s="356">
        <f t="shared" si="4"/>
        <v>0.60671465663486457</v>
      </c>
      <c r="G34" s="356">
        <f>'Rental with escalation - RIL'!CD49</f>
        <v>0.22083333333333335</v>
      </c>
      <c r="H34" s="356">
        <f t="shared" si="5"/>
        <v>0.14000000000000001</v>
      </c>
      <c r="I34" s="358">
        <f t="shared" si="6"/>
        <v>5.379598576380447</v>
      </c>
      <c r="J34" s="356">
        <f t="shared" si="0"/>
        <v>4.7552252667628316</v>
      </c>
      <c r="K34" s="356">
        <f t="shared" si="7"/>
        <v>4.7552252667628316</v>
      </c>
      <c r="M34" s="356">
        <f t="shared" si="9"/>
        <v>539.150113476618</v>
      </c>
      <c r="N34" s="356">
        <f t="shared" si="1"/>
        <v>4.0436258510746343</v>
      </c>
      <c r="O34" s="356">
        <f t="shared" si="2"/>
        <v>0.71159941568819729</v>
      </c>
      <c r="P34" s="356">
        <f t="shared" si="3"/>
        <v>538.43851406092983</v>
      </c>
    </row>
    <row r="35" spans="2:16" x14ac:dyDescent="0.35">
      <c r="B35">
        <v>3</v>
      </c>
      <c r="C35">
        <f t="shared" si="8"/>
        <v>30</v>
      </c>
      <c r="D35" s="356">
        <f>'Rental with escalation - RIL'!CA50</f>
        <v>4.8621894283486453</v>
      </c>
      <c r="E35" s="356">
        <f>'Rental with escalation - RIL'!CF50</f>
        <v>1.2049571379999999</v>
      </c>
      <c r="F35" s="356">
        <f t="shared" si="4"/>
        <v>0.60671465663486457</v>
      </c>
      <c r="G35" s="356">
        <f>'Rental with escalation - RIL'!CD50</f>
        <v>0.22083333333333335</v>
      </c>
      <c r="H35" s="356">
        <f t="shared" si="5"/>
        <v>0.14000000000000001</v>
      </c>
      <c r="I35" s="358">
        <f t="shared" si="6"/>
        <v>5.379598576380447</v>
      </c>
      <c r="J35" s="356">
        <f t="shared" si="0"/>
        <v>4.7552252667628316</v>
      </c>
      <c r="K35" s="356">
        <f t="shared" si="7"/>
        <v>4.7552252667628316</v>
      </c>
      <c r="M35" s="356">
        <f t="shared" si="9"/>
        <v>538.43851406092983</v>
      </c>
      <c r="N35" s="356">
        <f t="shared" si="1"/>
        <v>4.0382888554569734</v>
      </c>
      <c r="O35" s="356">
        <f t="shared" si="2"/>
        <v>0.71693641130585828</v>
      </c>
      <c r="P35" s="356">
        <f t="shared" si="3"/>
        <v>537.72157764962401</v>
      </c>
    </row>
    <row r="36" spans="2:16" x14ac:dyDescent="0.35">
      <c r="B36">
        <v>3</v>
      </c>
      <c r="C36">
        <f t="shared" si="8"/>
        <v>31</v>
      </c>
      <c r="D36" s="356">
        <f>'Rental with escalation - RIL'!CA51</f>
        <v>4.8621894283486453</v>
      </c>
      <c r="E36" s="356">
        <f>'Rental with escalation - RIL'!CF51</f>
        <v>1.2049571379999999</v>
      </c>
      <c r="F36" s="356">
        <f t="shared" si="4"/>
        <v>0.60671465663486457</v>
      </c>
      <c r="G36" s="356">
        <f>'Rental with escalation - RIL'!CD51</f>
        <v>0.22083333333333335</v>
      </c>
      <c r="H36" s="356">
        <f t="shared" si="5"/>
        <v>0.14000000000000001</v>
      </c>
      <c r="I36" s="358">
        <f t="shared" si="6"/>
        <v>5.379598576380447</v>
      </c>
      <c r="J36" s="356">
        <f t="shared" si="0"/>
        <v>4.7552252667628316</v>
      </c>
      <c r="K36" s="356">
        <f t="shared" si="7"/>
        <v>4.7552252667628316</v>
      </c>
      <c r="M36" s="356">
        <f t="shared" si="9"/>
        <v>537.72157764962401</v>
      </c>
      <c r="N36" s="356">
        <f t="shared" si="1"/>
        <v>4.0329118323721795</v>
      </c>
      <c r="O36" s="356">
        <f t="shared" si="2"/>
        <v>0.7223134343906521</v>
      </c>
      <c r="P36" s="356">
        <f t="shared" si="3"/>
        <v>536.99926421523332</v>
      </c>
    </row>
    <row r="37" spans="2:16" x14ac:dyDescent="0.35">
      <c r="B37">
        <v>3</v>
      </c>
      <c r="C37">
        <f t="shared" si="8"/>
        <v>32</v>
      </c>
      <c r="D37" s="356">
        <f>'Rental with escalation - RIL'!CA52</f>
        <v>4.868760553348646</v>
      </c>
      <c r="E37" s="356">
        <f>'Rental with escalation - RIL'!CF52</f>
        <v>1.2049571379999999</v>
      </c>
      <c r="F37" s="356">
        <f t="shared" si="4"/>
        <v>0.60737176913486468</v>
      </c>
      <c r="G37" s="356">
        <f>'Rental with escalation - RIL'!CD52</f>
        <v>0.22083333333333335</v>
      </c>
      <c r="H37" s="356">
        <f t="shared" si="5"/>
        <v>0.14000000000000001</v>
      </c>
      <c r="I37" s="358">
        <f t="shared" si="6"/>
        <v>5.3855125888804478</v>
      </c>
      <c r="J37" s="356">
        <f t="shared" si="0"/>
        <v>4.7604528801746264</v>
      </c>
      <c r="K37" s="356">
        <f t="shared" si="7"/>
        <v>4.7604528801746264</v>
      </c>
      <c r="M37" s="356">
        <f t="shared" si="9"/>
        <v>536.99926421523332</v>
      </c>
      <c r="N37" s="356">
        <f t="shared" si="1"/>
        <v>4.0274944816142497</v>
      </c>
      <c r="O37" s="356">
        <f t="shared" si="2"/>
        <v>0.7329583985603767</v>
      </c>
      <c r="P37" s="356">
        <f t="shared" si="3"/>
        <v>536.26630581667291</v>
      </c>
    </row>
    <row r="38" spans="2:16" x14ac:dyDescent="0.35">
      <c r="B38">
        <v>3</v>
      </c>
      <c r="C38">
        <f t="shared" si="8"/>
        <v>33</v>
      </c>
      <c r="D38" s="356">
        <f>'Rental with escalation - RIL'!CA53</f>
        <v>4.8724870277236452</v>
      </c>
      <c r="E38" s="356">
        <f>'Rental with escalation - RIL'!CF53</f>
        <v>1.2049571379999999</v>
      </c>
      <c r="F38" s="356">
        <f t="shared" si="4"/>
        <v>0.60774441657236455</v>
      </c>
      <c r="G38" s="356">
        <f>'Rental with escalation - RIL'!CD53</f>
        <v>0.22083333333333335</v>
      </c>
      <c r="H38" s="356">
        <f t="shared" si="5"/>
        <v>0.14000000000000001</v>
      </c>
      <c r="I38" s="358">
        <f t="shared" si="6"/>
        <v>5.3888664158179473</v>
      </c>
      <c r="J38" s="356">
        <f t="shared" ref="J38:J69" si="10">I38/$J$4</f>
        <v>4.7634174512977525</v>
      </c>
      <c r="K38" s="356">
        <f t="shared" si="7"/>
        <v>4.7634174512977525</v>
      </c>
      <c r="M38" s="356">
        <f t="shared" si="9"/>
        <v>536.26630581667291</v>
      </c>
      <c r="N38" s="356">
        <f t="shared" ref="N38:N69" si="11">M38*$N$4/12</f>
        <v>4.0219972936250468</v>
      </c>
      <c r="O38" s="356">
        <f t="shared" ref="O38:O69" si="12">J38-N38</f>
        <v>0.74142015767270575</v>
      </c>
      <c r="P38" s="356">
        <f t="shared" ref="P38:P69" si="13">M38-O38</f>
        <v>535.52488565900023</v>
      </c>
    </row>
    <row r="39" spans="2:16" x14ac:dyDescent="0.35">
      <c r="B39">
        <v>3</v>
      </c>
      <c r="C39">
        <f t="shared" si="8"/>
        <v>34</v>
      </c>
      <c r="D39" s="356">
        <f>'Rental with escalation - RIL'!CA54</f>
        <v>4.8758620277236453</v>
      </c>
      <c r="E39" s="356">
        <f>'Rental with escalation - RIL'!CF54</f>
        <v>1.2049571379999999</v>
      </c>
      <c r="F39" s="356">
        <f t="shared" si="4"/>
        <v>0.60808191657236454</v>
      </c>
      <c r="G39" s="356">
        <f>'Rental with escalation - RIL'!CD54</f>
        <v>0.22083333333333335</v>
      </c>
      <c r="H39" s="356">
        <f t="shared" ref="H39:H70" si="14">H38</f>
        <v>0.14000000000000001</v>
      </c>
      <c r="I39" s="358">
        <f t="shared" si="6"/>
        <v>5.3919039158179478</v>
      </c>
      <c r="J39" s="356">
        <f t="shared" si="10"/>
        <v>4.7661024093931781</v>
      </c>
      <c r="K39" s="356">
        <f t="shared" si="7"/>
        <v>4.7661024093931781</v>
      </c>
      <c r="M39" s="356">
        <f t="shared" si="9"/>
        <v>535.52488565900023</v>
      </c>
      <c r="N39" s="356">
        <f t="shared" si="11"/>
        <v>4.0164366424425015</v>
      </c>
      <c r="O39" s="356">
        <f t="shared" si="12"/>
        <v>0.74966576695067655</v>
      </c>
      <c r="P39" s="356">
        <f t="shared" si="13"/>
        <v>534.77521989204956</v>
      </c>
    </row>
    <row r="40" spans="2:16" x14ac:dyDescent="0.35">
      <c r="B40">
        <v>3</v>
      </c>
      <c r="C40">
        <f t="shared" si="8"/>
        <v>35</v>
      </c>
      <c r="D40" s="356">
        <f>'Rental with escalation - RIL'!CA55</f>
        <v>4.8758620277236453</v>
      </c>
      <c r="E40" s="356">
        <f>'Rental with escalation - RIL'!CF55</f>
        <v>1.2049571379999999</v>
      </c>
      <c r="F40" s="356">
        <f t="shared" si="4"/>
        <v>0.60808191657236454</v>
      </c>
      <c r="G40" s="356">
        <f>'Rental with escalation - RIL'!CD55</f>
        <v>0.22083333333333335</v>
      </c>
      <c r="H40" s="356">
        <f t="shared" si="14"/>
        <v>0.14000000000000001</v>
      </c>
      <c r="I40" s="358">
        <f t="shared" si="6"/>
        <v>5.3919039158179478</v>
      </c>
      <c r="J40" s="356">
        <f t="shared" si="10"/>
        <v>4.7661024093931781</v>
      </c>
      <c r="K40" s="356">
        <f t="shared" si="7"/>
        <v>4.7661024093931781</v>
      </c>
      <c r="M40" s="356">
        <f t="shared" si="9"/>
        <v>534.77521989204956</v>
      </c>
      <c r="N40" s="356">
        <f t="shared" si="11"/>
        <v>4.010814149190371</v>
      </c>
      <c r="O40" s="356">
        <f t="shared" si="12"/>
        <v>0.75528826020280704</v>
      </c>
      <c r="P40" s="356">
        <f t="shared" si="13"/>
        <v>534.0199316318467</v>
      </c>
    </row>
    <row r="41" spans="2:16" x14ac:dyDescent="0.35">
      <c r="B41">
        <v>3</v>
      </c>
      <c r="C41">
        <f t="shared" si="8"/>
        <v>36</v>
      </c>
      <c r="D41" s="356">
        <f>'Rental with escalation - RIL'!CA56</f>
        <v>4.8826641527236454</v>
      </c>
      <c r="E41" s="356">
        <f>'Rental with escalation - RIL'!CF56</f>
        <v>1.2049571379999999</v>
      </c>
      <c r="F41" s="356">
        <f t="shared" si="4"/>
        <v>0.6087621290723646</v>
      </c>
      <c r="G41" s="356">
        <f>'Rental with escalation - RIL'!CD56</f>
        <v>0.22083333333333335</v>
      </c>
      <c r="H41" s="356">
        <f t="shared" si="14"/>
        <v>0.14000000000000001</v>
      </c>
      <c r="I41" s="358">
        <f t="shared" si="6"/>
        <v>5.3980258283179472</v>
      </c>
      <c r="J41" s="356">
        <f t="shared" si="10"/>
        <v>4.7715137932701692</v>
      </c>
      <c r="K41" s="356">
        <f t="shared" si="7"/>
        <v>4.7715137932701692</v>
      </c>
      <c r="M41" s="356">
        <f t="shared" si="9"/>
        <v>534.0199316318467</v>
      </c>
      <c r="N41" s="356">
        <f t="shared" si="11"/>
        <v>4.0051494872388504</v>
      </c>
      <c r="O41" s="356">
        <f t="shared" si="12"/>
        <v>0.76636430603131878</v>
      </c>
      <c r="P41" s="356">
        <f t="shared" si="13"/>
        <v>533.25356732581542</v>
      </c>
    </row>
    <row r="42" spans="2:16" x14ac:dyDescent="0.35">
      <c r="B42">
        <v>4</v>
      </c>
      <c r="C42">
        <f t="shared" si="8"/>
        <v>37</v>
      </c>
      <c r="D42" s="356">
        <f>'Rental with escalation - RIL'!CA57</f>
        <v>4.8962326913611456</v>
      </c>
      <c r="E42" s="356">
        <f>'Rental with escalation - RIL'!CF57</f>
        <v>1.2652049948999999</v>
      </c>
      <c r="F42" s="356">
        <f t="shared" si="4"/>
        <v>0.61614376862611453</v>
      </c>
      <c r="G42" s="356">
        <f>'Rental with escalation - RIL'!CD57</f>
        <v>0.22083333333333335</v>
      </c>
      <c r="H42" s="356">
        <f t="shared" si="14"/>
        <v>0.14000000000000001</v>
      </c>
      <c r="I42" s="358">
        <f t="shared" si="6"/>
        <v>5.4644605843016967</v>
      </c>
      <c r="J42" s="356">
        <f t="shared" si="10"/>
        <v>4.8302379203141808</v>
      </c>
      <c r="K42" s="356">
        <f t="shared" si="7"/>
        <v>4.8302379203141808</v>
      </c>
      <c r="M42" s="356">
        <f t="shared" si="9"/>
        <v>533.25356732581542</v>
      </c>
      <c r="N42" s="356">
        <f t="shared" si="11"/>
        <v>3.9994017549436158</v>
      </c>
      <c r="O42" s="356">
        <f t="shared" si="12"/>
        <v>0.83083616537056493</v>
      </c>
      <c r="P42" s="356">
        <f t="shared" si="13"/>
        <v>532.42273116044487</v>
      </c>
    </row>
    <row r="43" spans="2:16" x14ac:dyDescent="0.35">
      <c r="B43">
        <v>4</v>
      </c>
      <c r="C43">
        <f t="shared" si="8"/>
        <v>38</v>
      </c>
      <c r="D43" s="356">
        <f>'Rental with escalation - RIL'!CA58</f>
        <v>4.8962326913611456</v>
      </c>
      <c r="E43" s="356">
        <f>'Rental with escalation - RIL'!CF58</f>
        <v>1.2652049948999999</v>
      </c>
      <c r="F43" s="356">
        <f t="shared" si="4"/>
        <v>0.61614376862611453</v>
      </c>
      <c r="G43" s="356">
        <f>'Rental with escalation - RIL'!CD58</f>
        <v>0.22083333333333335</v>
      </c>
      <c r="H43" s="356">
        <f t="shared" si="14"/>
        <v>0.14000000000000001</v>
      </c>
      <c r="I43" s="358">
        <f t="shared" si="6"/>
        <v>5.4644605843016967</v>
      </c>
      <c r="J43" s="356">
        <f t="shared" si="10"/>
        <v>4.8302379203141808</v>
      </c>
      <c r="K43" s="356">
        <f t="shared" si="7"/>
        <v>4.8302379203141808</v>
      </c>
      <c r="M43" s="356">
        <f t="shared" si="9"/>
        <v>532.42273116044487</v>
      </c>
      <c r="N43" s="356">
        <f t="shared" si="11"/>
        <v>3.9931704837033362</v>
      </c>
      <c r="O43" s="356">
        <f t="shared" si="12"/>
        <v>0.8370674366108446</v>
      </c>
      <c r="P43" s="356">
        <f t="shared" si="13"/>
        <v>531.58566372383405</v>
      </c>
    </row>
    <row r="44" spans="2:16" x14ac:dyDescent="0.35">
      <c r="B44">
        <v>4</v>
      </c>
      <c r="C44">
        <f t="shared" si="8"/>
        <v>39</v>
      </c>
      <c r="D44" s="356">
        <f>'Rental with escalation - RIL'!CA59</f>
        <v>4.9712054260043859</v>
      </c>
      <c r="E44" s="356">
        <f>'Rental with escalation - RIL'!CF59</f>
        <v>1.2652049948999999</v>
      </c>
      <c r="F44" s="356">
        <f t="shared" si="4"/>
        <v>0.62364104209043869</v>
      </c>
      <c r="G44" s="356">
        <f>'Rental with escalation - RIL'!CD59</f>
        <v>0.22083333333333335</v>
      </c>
      <c r="H44" s="356">
        <f t="shared" si="14"/>
        <v>0.14000000000000001</v>
      </c>
      <c r="I44" s="358">
        <f t="shared" si="6"/>
        <v>5.5319360454806139</v>
      </c>
      <c r="J44" s="356">
        <f t="shared" si="10"/>
        <v>4.8898819650005683</v>
      </c>
      <c r="K44" s="356">
        <f t="shared" si="7"/>
        <v>4.8898819650005683</v>
      </c>
      <c r="M44" s="356">
        <f t="shared" si="9"/>
        <v>531.58566372383405</v>
      </c>
      <c r="N44" s="356">
        <f t="shared" si="11"/>
        <v>3.9868924779287553</v>
      </c>
      <c r="O44" s="356">
        <f t="shared" si="12"/>
        <v>0.90298948707181292</v>
      </c>
      <c r="P44" s="356">
        <f t="shared" si="13"/>
        <v>530.68267423676218</v>
      </c>
    </row>
    <row r="45" spans="2:16" x14ac:dyDescent="0.35">
      <c r="B45">
        <v>4</v>
      </c>
      <c r="C45">
        <f t="shared" si="8"/>
        <v>40</v>
      </c>
      <c r="D45" s="356">
        <f>'Rental with escalation - RIL'!CA60</f>
        <v>4.995388854618386</v>
      </c>
      <c r="E45" s="356">
        <f>'Rental with escalation - RIL'!CF60</f>
        <v>1.2652049948999999</v>
      </c>
      <c r="F45" s="356">
        <f t="shared" si="4"/>
        <v>0.62605938495183866</v>
      </c>
      <c r="G45" s="356">
        <f>'Rental with escalation - RIL'!CD60</f>
        <v>0.22083333333333335</v>
      </c>
      <c r="H45" s="356">
        <f t="shared" si="14"/>
        <v>0.14000000000000001</v>
      </c>
      <c r="I45" s="358">
        <f t="shared" si="6"/>
        <v>5.5537011312332139</v>
      </c>
      <c r="J45" s="356">
        <f t="shared" si="10"/>
        <v>4.9091209257212505</v>
      </c>
      <c r="K45" s="356">
        <f t="shared" si="7"/>
        <v>4.9091209257212505</v>
      </c>
      <c r="M45" s="356">
        <f t="shared" si="9"/>
        <v>530.68267423676218</v>
      </c>
      <c r="N45" s="356">
        <f t="shared" si="11"/>
        <v>3.980120056775716</v>
      </c>
      <c r="O45" s="356">
        <f t="shared" si="12"/>
        <v>0.92900086894553446</v>
      </c>
      <c r="P45" s="356">
        <f t="shared" si="13"/>
        <v>529.75367336781665</v>
      </c>
    </row>
    <row r="46" spans="2:16" x14ac:dyDescent="0.35">
      <c r="B46">
        <v>4</v>
      </c>
      <c r="C46">
        <f t="shared" si="8"/>
        <v>41</v>
      </c>
      <c r="D46" s="356">
        <f>'Rental with escalation - RIL'!CA61</f>
        <v>5.0041570296183862</v>
      </c>
      <c r="E46" s="356">
        <f>'Rental with escalation - RIL'!CF61</f>
        <v>1.2652049948999999</v>
      </c>
      <c r="F46" s="356">
        <f t="shared" si="4"/>
        <v>0.62693620245183868</v>
      </c>
      <c r="G46" s="356">
        <f>'Rental with escalation - RIL'!CD61</f>
        <v>0.22083333333333335</v>
      </c>
      <c r="H46" s="356">
        <f t="shared" si="14"/>
        <v>0.14000000000000001</v>
      </c>
      <c r="I46" s="358">
        <f t="shared" si="6"/>
        <v>5.561592488733214</v>
      </c>
      <c r="J46" s="356">
        <f t="shared" si="10"/>
        <v>4.9160963871874301</v>
      </c>
      <c r="K46" s="356">
        <f t="shared" si="7"/>
        <v>4.9160963871874301</v>
      </c>
      <c r="M46" s="356">
        <f t="shared" si="9"/>
        <v>529.75367336781665</v>
      </c>
      <c r="N46" s="356">
        <f t="shared" si="11"/>
        <v>3.9731525502586247</v>
      </c>
      <c r="O46" s="356">
        <f t="shared" si="12"/>
        <v>0.94294383692880546</v>
      </c>
      <c r="P46" s="356">
        <f t="shared" si="13"/>
        <v>528.81072953088778</v>
      </c>
    </row>
    <row r="47" spans="2:16" x14ac:dyDescent="0.35">
      <c r="B47">
        <v>4</v>
      </c>
      <c r="C47">
        <f t="shared" si="8"/>
        <v>42</v>
      </c>
      <c r="D47" s="356">
        <f>'Rental with escalation - RIL'!CA62</f>
        <v>5.0161682046183858</v>
      </c>
      <c r="E47" s="356">
        <f>'Rental with escalation - RIL'!CF62</f>
        <v>1.2652049948999999</v>
      </c>
      <c r="F47" s="356">
        <f t="shared" si="4"/>
        <v>0.62813731995183864</v>
      </c>
      <c r="G47" s="356">
        <f>'Rental with escalation - RIL'!CD62</f>
        <v>0.22083333333333335</v>
      </c>
      <c r="H47" s="356">
        <f t="shared" si="14"/>
        <v>0.14000000000000001</v>
      </c>
      <c r="I47" s="358">
        <f t="shared" si="6"/>
        <v>5.5724025462332136</v>
      </c>
      <c r="J47" s="356">
        <f t="shared" si="10"/>
        <v>4.9256517950546366</v>
      </c>
      <c r="K47" s="356">
        <f t="shared" si="7"/>
        <v>4.9256517950546366</v>
      </c>
      <c r="M47" s="356">
        <f t="shared" si="9"/>
        <v>528.81072953088778</v>
      </c>
      <c r="N47" s="356">
        <f t="shared" si="11"/>
        <v>3.9660804714816584</v>
      </c>
      <c r="O47" s="356">
        <f t="shared" si="12"/>
        <v>0.95957132357297814</v>
      </c>
      <c r="P47" s="356">
        <f t="shared" si="13"/>
        <v>527.85115820731482</v>
      </c>
    </row>
    <row r="48" spans="2:16" x14ac:dyDescent="0.35">
      <c r="B48">
        <v>4</v>
      </c>
      <c r="C48">
        <f t="shared" si="8"/>
        <v>43</v>
      </c>
      <c r="D48" s="356">
        <f>'Rental with escalation - RIL'!CA63</f>
        <v>5.0161682046183858</v>
      </c>
      <c r="E48" s="356">
        <f>'Rental with escalation - RIL'!CF63</f>
        <v>1.2652049948999999</v>
      </c>
      <c r="F48" s="356">
        <f t="shared" si="4"/>
        <v>0.62813731995183864</v>
      </c>
      <c r="G48" s="356">
        <f>'Rental with escalation - RIL'!CD63</f>
        <v>0.22083333333333335</v>
      </c>
      <c r="H48" s="356">
        <f t="shared" si="14"/>
        <v>0.14000000000000001</v>
      </c>
      <c r="I48" s="358">
        <f t="shared" si="6"/>
        <v>5.5724025462332136</v>
      </c>
      <c r="J48" s="356">
        <f t="shared" si="10"/>
        <v>4.9256517950546366</v>
      </c>
      <c r="K48" s="356">
        <f t="shared" si="7"/>
        <v>4.9256517950546366</v>
      </c>
      <c r="M48" s="356">
        <f t="shared" si="9"/>
        <v>527.85115820731482</v>
      </c>
      <c r="N48" s="356">
        <f t="shared" si="11"/>
        <v>3.9588836865548611</v>
      </c>
      <c r="O48" s="356">
        <f t="shared" si="12"/>
        <v>0.96676810849977546</v>
      </c>
      <c r="P48" s="356">
        <f t="shared" si="13"/>
        <v>526.88439009881506</v>
      </c>
    </row>
    <row r="49" spans="2:16" x14ac:dyDescent="0.35">
      <c r="B49">
        <v>4</v>
      </c>
      <c r="C49">
        <f t="shared" si="8"/>
        <v>44</v>
      </c>
      <c r="D49" s="356">
        <f>'Rental with escalation - RIL'!CA64</f>
        <v>5.0161682046183858</v>
      </c>
      <c r="E49" s="356">
        <f>'Rental with escalation - RIL'!CF64</f>
        <v>1.2652049948999999</v>
      </c>
      <c r="F49" s="356">
        <f t="shared" si="4"/>
        <v>0.62813731995183864</v>
      </c>
      <c r="G49" s="356">
        <f>'Rental with escalation - RIL'!CD64</f>
        <v>0.22083333333333335</v>
      </c>
      <c r="H49" s="356">
        <f t="shared" si="14"/>
        <v>0.14000000000000001</v>
      </c>
      <c r="I49" s="358">
        <f t="shared" si="6"/>
        <v>5.5724025462332136</v>
      </c>
      <c r="J49" s="356">
        <f t="shared" si="10"/>
        <v>4.9256517950546366</v>
      </c>
      <c r="K49" s="356">
        <f t="shared" si="7"/>
        <v>4.9256517950546366</v>
      </c>
      <c r="M49" s="356">
        <f t="shared" si="9"/>
        <v>526.88439009881506</v>
      </c>
      <c r="N49" s="356">
        <f t="shared" si="11"/>
        <v>3.9516329257411127</v>
      </c>
      <c r="O49" s="356">
        <f t="shared" si="12"/>
        <v>0.97401886931352388</v>
      </c>
      <c r="P49" s="356">
        <f t="shared" si="13"/>
        <v>525.91037122950149</v>
      </c>
    </row>
    <row r="50" spans="2:16" x14ac:dyDescent="0.35">
      <c r="B50">
        <v>4</v>
      </c>
      <c r="C50">
        <f t="shared" si="8"/>
        <v>45</v>
      </c>
      <c r="D50" s="356">
        <f>'Rental with escalation - RIL'!CA65</f>
        <v>5.0161682046183858</v>
      </c>
      <c r="E50" s="356">
        <f>'Rental with escalation - RIL'!CF65</f>
        <v>1.2652049948999999</v>
      </c>
      <c r="F50" s="356">
        <f t="shared" si="4"/>
        <v>0.62813731995183864</v>
      </c>
      <c r="G50" s="356">
        <f>'Rental with escalation - RIL'!CD65</f>
        <v>0.22083333333333335</v>
      </c>
      <c r="H50" s="356">
        <f t="shared" si="14"/>
        <v>0.14000000000000001</v>
      </c>
      <c r="I50" s="358">
        <f t="shared" si="6"/>
        <v>5.5724025462332136</v>
      </c>
      <c r="J50" s="356">
        <f t="shared" si="10"/>
        <v>4.9256517950546366</v>
      </c>
      <c r="K50" s="356">
        <f t="shared" si="7"/>
        <v>4.9256517950546366</v>
      </c>
      <c r="M50" s="356">
        <f t="shared" si="9"/>
        <v>525.91037122950149</v>
      </c>
      <c r="N50" s="356">
        <f t="shared" si="11"/>
        <v>3.9443277842212612</v>
      </c>
      <c r="O50" s="356">
        <f t="shared" si="12"/>
        <v>0.98132401083337539</v>
      </c>
      <c r="P50" s="356">
        <f t="shared" si="13"/>
        <v>524.92904721866807</v>
      </c>
    </row>
    <row r="51" spans="2:16" x14ac:dyDescent="0.35">
      <c r="B51">
        <v>4</v>
      </c>
      <c r="C51">
        <f t="shared" si="8"/>
        <v>46</v>
      </c>
      <c r="D51" s="356">
        <f>'Rental with escalation - RIL'!CA66</f>
        <v>5.0161682046183858</v>
      </c>
      <c r="E51" s="356">
        <f>'Rental with escalation - RIL'!CF66</f>
        <v>1.2652049948999999</v>
      </c>
      <c r="F51" s="356">
        <f t="shared" si="4"/>
        <v>0.62813731995183864</v>
      </c>
      <c r="G51" s="356">
        <f>'Rental with escalation - RIL'!CD66</f>
        <v>0.22083333333333335</v>
      </c>
      <c r="H51" s="356">
        <f t="shared" si="14"/>
        <v>0.14000000000000001</v>
      </c>
      <c r="I51" s="358">
        <f t="shared" si="6"/>
        <v>5.5724025462332136</v>
      </c>
      <c r="J51" s="356">
        <f t="shared" si="10"/>
        <v>4.9256517950546366</v>
      </c>
      <c r="K51" s="356">
        <f t="shared" si="7"/>
        <v>4.9256517950546366</v>
      </c>
      <c r="M51" s="356">
        <f t="shared" si="9"/>
        <v>524.92904721866807</v>
      </c>
      <c r="N51" s="356">
        <f t="shared" si="11"/>
        <v>3.9369678541400108</v>
      </c>
      <c r="O51" s="356">
        <f t="shared" si="12"/>
        <v>0.98868394091462575</v>
      </c>
      <c r="P51" s="356">
        <f t="shared" si="13"/>
        <v>523.94036327775348</v>
      </c>
    </row>
    <row r="52" spans="2:16" x14ac:dyDescent="0.35">
      <c r="B52">
        <v>4</v>
      </c>
      <c r="C52">
        <f t="shared" si="8"/>
        <v>47</v>
      </c>
      <c r="D52" s="356">
        <f>'Rental with escalation - RIL'!CA67</f>
        <v>5.0161682046183858</v>
      </c>
      <c r="E52" s="356">
        <f>'Rental with escalation - RIL'!CF67</f>
        <v>1.2652049948999999</v>
      </c>
      <c r="F52" s="356">
        <f t="shared" si="4"/>
        <v>0.62813731995183864</v>
      </c>
      <c r="G52" s="356">
        <f>'Rental with escalation - RIL'!CD67</f>
        <v>0.22083333333333335</v>
      </c>
      <c r="H52" s="356">
        <f t="shared" si="14"/>
        <v>0.14000000000000001</v>
      </c>
      <c r="I52" s="358">
        <f t="shared" si="6"/>
        <v>5.5724025462332136</v>
      </c>
      <c r="J52" s="356">
        <f t="shared" si="10"/>
        <v>4.9256517950546366</v>
      </c>
      <c r="K52" s="356">
        <f t="shared" si="7"/>
        <v>4.9256517950546366</v>
      </c>
      <c r="M52" s="356">
        <f t="shared" si="9"/>
        <v>523.94036327775348</v>
      </c>
      <c r="N52" s="356">
        <f t="shared" si="11"/>
        <v>3.9295527245831505</v>
      </c>
      <c r="O52" s="356">
        <f t="shared" si="12"/>
        <v>0.99609907047148605</v>
      </c>
      <c r="P52" s="356">
        <f t="shared" si="13"/>
        <v>522.944264207282</v>
      </c>
    </row>
    <row r="53" spans="2:16" x14ac:dyDescent="0.35">
      <c r="B53">
        <v>4</v>
      </c>
      <c r="C53">
        <f t="shared" si="8"/>
        <v>48</v>
      </c>
      <c r="D53" s="356">
        <f>'Rental with escalation - RIL'!CA68</f>
        <v>5.021980635243386</v>
      </c>
      <c r="E53" s="356">
        <f>'Rental with escalation - RIL'!CF68</f>
        <v>1.2652049948999999</v>
      </c>
      <c r="F53" s="356">
        <f t="shared" si="4"/>
        <v>0.62871856301433859</v>
      </c>
      <c r="G53" s="356">
        <f>'Rental with escalation - RIL'!CD68</f>
        <v>0.22083333333333335</v>
      </c>
      <c r="H53" s="356">
        <f t="shared" si="14"/>
        <v>0.14000000000000001</v>
      </c>
      <c r="I53" s="358">
        <f t="shared" si="6"/>
        <v>5.5776337337957136</v>
      </c>
      <c r="J53" s="356">
        <f t="shared" si="10"/>
        <v>4.9302758343615087</v>
      </c>
      <c r="K53" s="356">
        <f t="shared" si="7"/>
        <v>4.9302758343615087</v>
      </c>
      <c r="M53" s="356">
        <f t="shared" si="9"/>
        <v>522.944264207282</v>
      </c>
      <c r="N53" s="356">
        <f t="shared" si="11"/>
        <v>3.9220819815546153</v>
      </c>
      <c r="O53" s="356">
        <f t="shared" si="12"/>
        <v>1.0081938528068934</v>
      </c>
      <c r="P53" s="356">
        <f t="shared" si="13"/>
        <v>521.93607035447508</v>
      </c>
    </row>
    <row r="54" spans="2:16" x14ac:dyDescent="0.35">
      <c r="B54">
        <v>5</v>
      </c>
      <c r="C54">
        <f t="shared" si="8"/>
        <v>49</v>
      </c>
      <c r="D54" s="356">
        <f>'Rental with escalation - RIL'!CA69</f>
        <v>5.0384253822433855</v>
      </c>
      <c r="E54" s="356">
        <f>'Rental with escalation - RIL'!CF69</f>
        <v>1.328465244645</v>
      </c>
      <c r="F54" s="356">
        <f t="shared" si="4"/>
        <v>0.63668906268883863</v>
      </c>
      <c r="G54" s="356">
        <f>'Rental with escalation - RIL'!CD69</f>
        <v>0.22083333333333335</v>
      </c>
      <c r="H54" s="356">
        <f t="shared" si="14"/>
        <v>0.14000000000000001</v>
      </c>
      <c r="I54" s="358">
        <f t="shared" si="6"/>
        <v>5.6493682308662132</v>
      </c>
      <c r="J54" s="356">
        <f t="shared" si="10"/>
        <v>4.9936845976967232</v>
      </c>
      <c r="K54" s="356">
        <f t="shared" si="7"/>
        <v>4.9936845976967232</v>
      </c>
      <c r="M54" s="356">
        <f t="shared" si="9"/>
        <v>521.93607035447508</v>
      </c>
      <c r="N54" s="356">
        <f t="shared" si="11"/>
        <v>3.9145205276585631</v>
      </c>
      <c r="O54" s="356">
        <f t="shared" si="12"/>
        <v>1.0791640700381602</v>
      </c>
      <c r="P54" s="356">
        <f t="shared" si="13"/>
        <v>520.85690628443695</v>
      </c>
    </row>
    <row r="55" spans="2:16" x14ac:dyDescent="0.35">
      <c r="B55">
        <v>5</v>
      </c>
      <c r="C55">
        <f t="shared" si="8"/>
        <v>50</v>
      </c>
      <c r="D55" s="356">
        <f>'Rental with escalation - RIL'!CA70</f>
        <v>5.0586807634933857</v>
      </c>
      <c r="E55" s="356">
        <f>'Rental with escalation - RIL'!CF70</f>
        <v>1.328465244645</v>
      </c>
      <c r="F55" s="356">
        <f t="shared" si="4"/>
        <v>0.63871460081383857</v>
      </c>
      <c r="G55" s="356">
        <f>'Rental with escalation - RIL'!CD70</f>
        <v>0.22083333333333335</v>
      </c>
      <c r="H55" s="356">
        <f t="shared" si="14"/>
        <v>0.14000000000000001</v>
      </c>
      <c r="I55" s="358">
        <f t="shared" si="6"/>
        <v>5.6675980739912131</v>
      </c>
      <c r="J55" s="356">
        <f t="shared" si="10"/>
        <v>5.0097986272857948</v>
      </c>
      <c r="K55" s="356">
        <f t="shared" si="7"/>
        <v>5.0097986272857948</v>
      </c>
      <c r="M55" s="356">
        <f t="shared" si="9"/>
        <v>520.85690628443695</v>
      </c>
      <c r="N55" s="356">
        <f t="shared" si="11"/>
        <v>3.9064267971332769</v>
      </c>
      <c r="O55" s="356">
        <f t="shared" si="12"/>
        <v>1.1033718301525179</v>
      </c>
      <c r="P55" s="356">
        <f t="shared" si="13"/>
        <v>519.75353445428448</v>
      </c>
    </row>
    <row r="56" spans="2:16" x14ac:dyDescent="0.35">
      <c r="B56">
        <v>5</v>
      </c>
      <c r="C56">
        <f t="shared" si="8"/>
        <v>51</v>
      </c>
      <c r="D56" s="356">
        <f>'Rental with escalation - RIL'!CA71</f>
        <v>5.0828334751933859</v>
      </c>
      <c r="E56" s="356">
        <f>'Rental with escalation - RIL'!CF71</f>
        <v>1.328465244645</v>
      </c>
      <c r="F56" s="356">
        <f t="shared" si="4"/>
        <v>0.64112987198383864</v>
      </c>
      <c r="G56" s="356">
        <f>'Rental with escalation - RIL'!CD71</f>
        <v>0.22083333333333335</v>
      </c>
      <c r="H56" s="356">
        <f t="shared" si="14"/>
        <v>0.14000000000000001</v>
      </c>
      <c r="I56" s="358">
        <f t="shared" si="6"/>
        <v>5.6893355145212139</v>
      </c>
      <c r="J56" s="356">
        <f t="shared" si="10"/>
        <v>5.0290131513762821</v>
      </c>
      <c r="K56" s="356">
        <f t="shared" si="7"/>
        <v>5.0290131513762821</v>
      </c>
      <c r="M56" s="356">
        <f t="shared" si="9"/>
        <v>519.75353445428448</v>
      </c>
      <c r="N56" s="356">
        <f t="shared" si="11"/>
        <v>3.8981515084071336</v>
      </c>
      <c r="O56" s="356">
        <f t="shared" si="12"/>
        <v>1.1308616429691485</v>
      </c>
      <c r="P56" s="356">
        <f t="shared" si="13"/>
        <v>518.62267281131528</v>
      </c>
    </row>
    <row r="57" spans="2:16" x14ac:dyDescent="0.35">
      <c r="B57">
        <v>5</v>
      </c>
      <c r="C57">
        <f t="shared" si="8"/>
        <v>52</v>
      </c>
      <c r="D57" s="356">
        <f>'Rental with escalation - RIL'!CA72</f>
        <v>5.1697215486531691</v>
      </c>
      <c r="E57" s="356">
        <f>'Rental with escalation - RIL'!CF72</f>
        <v>1.328465244645</v>
      </c>
      <c r="F57" s="356">
        <f t="shared" si="4"/>
        <v>0.64981867932981696</v>
      </c>
      <c r="G57" s="356">
        <f>'Rental with escalation - RIL'!CD72</f>
        <v>0.22083333333333335</v>
      </c>
      <c r="H57" s="356">
        <f t="shared" si="14"/>
        <v>0.14000000000000001</v>
      </c>
      <c r="I57" s="358">
        <f t="shared" si="6"/>
        <v>5.7675347806350183</v>
      </c>
      <c r="J57" s="356">
        <f t="shared" si="10"/>
        <v>5.0981363621116209</v>
      </c>
      <c r="K57" s="356">
        <f t="shared" si="7"/>
        <v>5.0981363621116209</v>
      </c>
      <c r="M57" s="356">
        <f t="shared" si="9"/>
        <v>518.62267281131528</v>
      </c>
      <c r="N57" s="356">
        <f t="shared" si="11"/>
        <v>3.8896700460848646</v>
      </c>
      <c r="O57" s="356">
        <f t="shared" si="12"/>
        <v>1.2084663160267564</v>
      </c>
      <c r="P57" s="356">
        <f t="shared" si="13"/>
        <v>517.41420649528857</v>
      </c>
    </row>
    <row r="58" spans="2:16" x14ac:dyDescent="0.35">
      <c r="B58">
        <v>5</v>
      </c>
      <c r="C58">
        <f t="shared" si="8"/>
        <v>53</v>
      </c>
      <c r="D58" s="356">
        <f>'Rental with escalation - RIL'!CA73</f>
        <v>5.2273895372154913</v>
      </c>
      <c r="E58" s="356">
        <f>'Rental with escalation - RIL'!CF73</f>
        <v>1.328465244645</v>
      </c>
      <c r="F58" s="356">
        <f t="shared" si="4"/>
        <v>0.65558547818604918</v>
      </c>
      <c r="G58" s="356">
        <f>'Rental with escalation - RIL'!CD73</f>
        <v>0.22083333333333335</v>
      </c>
      <c r="H58" s="356">
        <f t="shared" si="14"/>
        <v>0.14000000000000001</v>
      </c>
      <c r="I58" s="358">
        <f t="shared" si="6"/>
        <v>5.8194359703411083</v>
      </c>
      <c r="J58" s="356">
        <f t="shared" si="10"/>
        <v>5.1440137347745276</v>
      </c>
      <c r="K58" s="356">
        <f t="shared" si="7"/>
        <v>5.1440137347745276</v>
      </c>
      <c r="M58" s="356">
        <f t="shared" si="9"/>
        <v>517.41420649528857</v>
      </c>
      <c r="N58" s="356">
        <f t="shared" si="11"/>
        <v>3.8806065487146637</v>
      </c>
      <c r="O58" s="356">
        <f t="shared" si="12"/>
        <v>1.2634071860598639</v>
      </c>
      <c r="P58" s="356">
        <f t="shared" si="13"/>
        <v>516.15079930922866</v>
      </c>
    </row>
    <row r="59" spans="2:16" x14ac:dyDescent="0.35">
      <c r="B59">
        <v>5</v>
      </c>
      <c r="C59">
        <f t="shared" si="8"/>
        <v>54</v>
      </c>
      <c r="D59" s="356">
        <f>'Rental with escalation - RIL'!CA74</f>
        <v>5.3521593902341849</v>
      </c>
      <c r="E59" s="356">
        <f>'Rental with escalation - RIL'!CF74</f>
        <v>1.328465244645</v>
      </c>
      <c r="F59" s="356">
        <f t="shared" si="4"/>
        <v>0.66806246348791853</v>
      </c>
      <c r="G59" s="356">
        <f>'Rental with escalation - RIL'!CD74</f>
        <v>0.22083333333333335</v>
      </c>
      <c r="H59" s="356">
        <f t="shared" si="14"/>
        <v>0.14000000000000001</v>
      </c>
      <c r="I59" s="358">
        <f t="shared" si="6"/>
        <v>5.9317288380579329</v>
      </c>
      <c r="J59" s="356">
        <f t="shared" si="10"/>
        <v>5.2432735353456659</v>
      </c>
      <c r="K59" s="356">
        <f t="shared" si="7"/>
        <v>5.2432735353456659</v>
      </c>
      <c r="M59" s="356">
        <f t="shared" si="9"/>
        <v>516.15079930922866</v>
      </c>
      <c r="N59" s="356">
        <f t="shared" si="11"/>
        <v>3.8711309948192145</v>
      </c>
      <c r="O59" s="356">
        <f t="shared" si="12"/>
        <v>1.3721425405264513</v>
      </c>
      <c r="P59" s="356">
        <f t="shared" si="13"/>
        <v>514.77865676870226</v>
      </c>
    </row>
    <row r="60" spans="2:16" x14ac:dyDescent="0.35">
      <c r="B60">
        <v>5</v>
      </c>
      <c r="C60">
        <f t="shared" si="8"/>
        <v>55</v>
      </c>
      <c r="D60" s="356">
        <f>'Rental with escalation - RIL'!CA75</f>
        <v>5.4112582899310588</v>
      </c>
      <c r="E60" s="356">
        <f>'Rental with escalation - RIL'!CF75</f>
        <v>1.328465244645</v>
      </c>
      <c r="F60" s="356">
        <f t="shared" si="4"/>
        <v>0.67397235345760587</v>
      </c>
      <c r="G60" s="356">
        <f>'Rental with escalation - RIL'!CD75</f>
        <v>0.22083333333333335</v>
      </c>
      <c r="H60" s="356">
        <f t="shared" si="14"/>
        <v>0.14000000000000001</v>
      </c>
      <c r="I60" s="358">
        <f t="shared" si="6"/>
        <v>5.9849178477851188</v>
      </c>
      <c r="J60" s="356">
        <f t="shared" si="10"/>
        <v>5.2902892595447346</v>
      </c>
      <c r="K60" s="356">
        <f t="shared" si="7"/>
        <v>5.2902892595447346</v>
      </c>
      <c r="M60" s="356">
        <f t="shared" si="9"/>
        <v>514.77865676870226</v>
      </c>
      <c r="N60" s="356">
        <f t="shared" si="11"/>
        <v>3.860839925765267</v>
      </c>
      <c r="O60" s="356">
        <f t="shared" si="12"/>
        <v>1.4294493337794676</v>
      </c>
      <c r="P60" s="356">
        <f t="shared" si="13"/>
        <v>513.34920743492285</v>
      </c>
    </row>
    <row r="61" spans="2:16" x14ac:dyDescent="0.35">
      <c r="B61">
        <v>5</v>
      </c>
      <c r="C61">
        <f t="shared" si="8"/>
        <v>56</v>
      </c>
      <c r="D61" s="356">
        <f>'Rental with escalation - RIL'!CA76</f>
        <v>5.4292716590685597</v>
      </c>
      <c r="E61" s="356">
        <f>'Rental with escalation - RIL'!CF76</f>
        <v>1.328465244645</v>
      </c>
      <c r="F61" s="356">
        <f t="shared" si="4"/>
        <v>0.67577369037135604</v>
      </c>
      <c r="G61" s="356">
        <f>'Rental with escalation - RIL'!CD76</f>
        <v>0.22083333333333335</v>
      </c>
      <c r="H61" s="356">
        <f t="shared" si="14"/>
        <v>0.14000000000000001</v>
      </c>
      <c r="I61" s="358">
        <f t="shared" si="6"/>
        <v>6.0011298800088699</v>
      </c>
      <c r="J61" s="356">
        <f t="shared" si="10"/>
        <v>5.3046196717792897</v>
      </c>
      <c r="K61" s="356">
        <f t="shared" si="7"/>
        <v>5.3046196717792897</v>
      </c>
      <c r="M61" s="356">
        <f t="shared" si="9"/>
        <v>513.34920743492285</v>
      </c>
      <c r="N61" s="356">
        <f t="shared" si="11"/>
        <v>3.8501190557619211</v>
      </c>
      <c r="O61" s="356">
        <f t="shared" si="12"/>
        <v>1.4545006160173686</v>
      </c>
      <c r="P61" s="356">
        <f t="shared" si="13"/>
        <v>511.89470681890549</v>
      </c>
    </row>
    <row r="62" spans="2:16" x14ac:dyDescent="0.35">
      <c r="B62">
        <v>5</v>
      </c>
      <c r="C62">
        <f t="shared" si="8"/>
        <v>57</v>
      </c>
      <c r="D62" s="356">
        <f>'Rental with escalation - RIL'!CA77</f>
        <v>5.43972215325606</v>
      </c>
      <c r="E62" s="356">
        <f>'Rental with escalation - RIL'!CF77</f>
        <v>1.328465244645</v>
      </c>
      <c r="F62" s="356">
        <f t="shared" si="4"/>
        <v>0.67681873979010598</v>
      </c>
      <c r="G62" s="356">
        <f>'Rental with escalation - RIL'!CD77</f>
        <v>0.22083333333333335</v>
      </c>
      <c r="H62" s="356">
        <f t="shared" si="14"/>
        <v>0.14000000000000001</v>
      </c>
      <c r="I62" s="358">
        <f t="shared" si="6"/>
        <v>6.0105353247776199</v>
      </c>
      <c r="J62" s="356">
        <f t="shared" si="10"/>
        <v>5.3129334907333412</v>
      </c>
      <c r="K62" s="356">
        <f t="shared" si="7"/>
        <v>5.3129334907333412</v>
      </c>
      <c r="M62" s="356">
        <f t="shared" si="9"/>
        <v>511.89470681890549</v>
      </c>
      <c r="N62" s="356">
        <f t="shared" si="11"/>
        <v>3.8392103011417906</v>
      </c>
      <c r="O62" s="356">
        <f t="shared" si="12"/>
        <v>1.4737231895915506</v>
      </c>
      <c r="P62" s="356">
        <f t="shared" si="13"/>
        <v>510.42098362931392</v>
      </c>
    </row>
    <row r="63" spans="2:16" x14ac:dyDescent="0.35">
      <c r="B63">
        <v>5</v>
      </c>
      <c r="C63">
        <f t="shared" si="8"/>
        <v>58</v>
      </c>
      <c r="D63" s="356">
        <f>'Rental with escalation - RIL'!CA78</f>
        <v>5.4448896758698098</v>
      </c>
      <c r="E63" s="356">
        <f>'Rental with escalation - RIL'!CF78</f>
        <v>1.328465244645</v>
      </c>
      <c r="F63" s="356">
        <f t="shared" si="4"/>
        <v>0.67733549205148103</v>
      </c>
      <c r="G63" s="356">
        <f>'Rental with escalation - RIL'!CD78</f>
        <v>0.22083333333333335</v>
      </c>
      <c r="H63" s="356">
        <f t="shared" si="14"/>
        <v>0.14000000000000001</v>
      </c>
      <c r="I63" s="358">
        <f t="shared" si="6"/>
        <v>6.0151860951299954</v>
      </c>
      <c r="J63" s="356">
        <f t="shared" si="10"/>
        <v>5.3170444778963288</v>
      </c>
      <c r="K63" s="356">
        <f t="shared" si="7"/>
        <v>5.3170444778963288</v>
      </c>
      <c r="M63" s="356">
        <f t="shared" si="9"/>
        <v>510.42098362931392</v>
      </c>
      <c r="N63" s="356">
        <f t="shared" si="11"/>
        <v>3.8281573772198545</v>
      </c>
      <c r="O63" s="356">
        <f t="shared" si="12"/>
        <v>1.4888871006764743</v>
      </c>
      <c r="P63" s="356">
        <f t="shared" si="13"/>
        <v>508.93209652863743</v>
      </c>
    </row>
    <row r="64" spans="2:16" x14ac:dyDescent="0.35">
      <c r="B64">
        <v>5</v>
      </c>
      <c r="C64">
        <f t="shared" si="8"/>
        <v>59</v>
      </c>
      <c r="D64" s="356">
        <f>'Rental with escalation - RIL'!CA79</f>
        <v>5.4559675685080311</v>
      </c>
      <c r="E64" s="356">
        <f>'Rental with escalation - RIL'!CF79</f>
        <v>1.328465244645</v>
      </c>
      <c r="F64" s="356">
        <f t="shared" si="4"/>
        <v>0.67844328131530318</v>
      </c>
      <c r="G64" s="356">
        <f>'Rental with escalation - RIL'!CD79</f>
        <v>0.22083333333333335</v>
      </c>
      <c r="H64" s="356">
        <f t="shared" si="14"/>
        <v>0.14000000000000001</v>
      </c>
      <c r="I64" s="358">
        <f t="shared" si="6"/>
        <v>6.0251561985043942</v>
      </c>
      <c r="J64" s="356">
        <f t="shared" si="10"/>
        <v>5.3258574193835129</v>
      </c>
      <c r="K64" s="356">
        <f t="shared" si="7"/>
        <v>5.3258574193835129</v>
      </c>
      <c r="M64" s="356">
        <f t="shared" si="9"/>
        <v>508.93209652863743</v>
      </c>
      <c r="N64" s="356">
        <f t="shared" si="11"/>
        <v>3.8169907239647807</v>
      </c>
      <c r="O64" s="356">
        <f t="shared" si="12"/>
        <v>1.5088666954187322</v>
      </c>
      <c r="P64" s="356">
        <f t="shared" si="13"/>
        <v>507.42322983321867</v>
      </c>
    </row>
    <row r="65" spans="2:16" x14ac:dyDescent="0.35">
      <c r="B65">
        <v>5</v>
      </c>
      <c r="C65">
        <f t="shared" si="8"/>
        <v>60</v>
      </c>
      <c r="D65" s="356">
        <f>'Rental with escalation - RIL'!CA80</f>
        <v>5.4621529872580306</v>
      </c>
      <c r="E65" s="356">
        <f>'Rental with escalation - RIL'!CF80</f>
        <v>1.328465244645</v>
      </c>
      <c r="F65" s="356">
        <f t="shared" si="4"/>
        <v>0.67906182319030306</v>
      </c>
      <c r="G65" s="356">
        <f>'Rental with escalation - RIL'!CD80</f>
        <v>0.22083333333333335</v>
      </c>
      <c r="H65" s="356">
        <f t="shared" si="14"/>
        <v>0.14000000000000001</v>
      </c>
      <c r="I65" s="358">
        <f t="shared" si="6"/>
        <v>6.0307230753793934</v>
      </c>
      <c r="J65" s="356">
        <f t="shared" si="10"/>
        <v>5.3307781868343005</v>
      </c>
      <c r="K65" s="356">
        <f t="shared" si="7"/>
        <v>5.3307781868343005</v>
      </c>
      <c r="M65" s="356">
        <f t="shared" si="9"/>
        <v>507.42322983321867</v>
      </c>
      <c r="N65" s="356">
        <f t="shared" si="11"/>
        <v>3.8056742237491399</v>
      </c>
      <c r="O65" s="356">
        <f t="shared" si="12"/>
        <v>1.5251039630851606</v>
      </c>
      <c r="P65" s="356">
        <f t="shared" si="13"/>
        <v>505.89812587013353</v>
      </c>
    </row>
    <row r="66" spans="2:16" x14ac:dyDescent="0.35">
      <c r="B66">
        <v>6</v>
      </c>
      <c r="C66">
        <f t="shared" si="8"/>
        <v>61</v>
      </c>
      <c r="D66" s="356">
        <f>'Rental with escalation - RIL'!CA81</f>
        <v>5.488744052895532</v>
      </c>
      <c r="E66" s="356">
        <f>'Rental with escalation - RIL'!CF81</f>
        <v>1.3948885068772501</v>
      </c>
      <c r="F66" s="356">
        <f t="shared" si="4"/>
        <v>0.68836325597727832</v>
      </c>
      <c r="G66" s="356">
        <f>'Rental with escalation - RIL'!CD81</f>
        <v>0.22083333333333335</v>
      </c>
      <c r="H66" s="356">
        <f t="shared" si="14"/>
        <v>0.14000000000000001</v>
      </c>
      <c r="I66" s="358">
        <f t="shared" si="6"/>
        <v>6.1144359704621705</v>
      </c>
      <c r="J66" s="356">
        <f t="shared" si="10"/>
        <v>5.4047750972356194</v>
      </c>
      <c r="K66" s="356">
        <f t="shared" si="7"/>
        <v>5.4047750972356194</v>
      </c>
      <c r="M66" s="356">
        <f t="shared" si="9"/>
        <v>505.89812587013353</v>
      </c>
      <c r="N66" s="356">
        <f t="shared" si="11"/>
        <v>3.7942359440260014</v>
      </c>
      <c r="O66" s="356">
        <f t="shared" si="12"/>
        <v>1.610539153209618</v>
      </c>
      <c r="P66" s="356">
        <f t="shared" si="13"/>
        <v>504.2875867169239</v>
      </c>
    </row>
    <row r="67" spans="2:16" x14ac:dyDescent="0.35">
      <c r="B67">
        <v>6</v>
      </c>
      <c r="C67">
        <f t="shared" si="8"/>
        <v>62</v>
      </c>
      <c r="D67" s="356">
        <f>'Rental with escalation - RIL'!CA82</f>
        <v>5.491758807364282</v>
      </c>
      <c r="E67" s="356">
        <f>'Rental with escalation - RIL'!CF82</f>
        <v>1.3948885068772501</v>
      </c>
      <c r="F67" s="356">
        <f t="shared" si="4"/>
        <v>0.6886647314241533</v>
      </c>
      <c r="G67" s="356">
        <f>'Rental with escalation - RIL'!CD82</f>
        <v>0.22083333333333335</v>
      </c>
      <c r="H67" s="356">
        <f t="shared" si="14"/>
        <v>0.14000000000000001</v>
      </c>
      <c r="I67" s="358">
        <f t="shared" si="6"/>
        <v>6.1171492494840454</v>
      </c>
      <c r="J67" s="356">
        <f t="shared" si="10"/>
        <v>5.4071734644701648</v>
      </c>
      <c r="K67" s="356">
        <f t="shared" si="7"/>
        <v>5.4071734644701648</v>
      </c>
      <c r="M67" s="356">
        <f t="shared" si="9"/>
        <v>504.2875867169239</v>
      </c>
      <c r="N67" s="356">
        <f t="shared" si="11"/>
        <v>3.7821569003769291</v>
      </c>
      <c r="O67" s="356">
        <f t="shared" si="12"/>
        <v>1.6250165640932357</v>
      </c>
      <c r="P67" s="356">
        <f t="shared" si="13"/>
        <v>502.66257015283065</v>
      </c>
    </row>
    <row r="68" spans="2:16" x14ac:dyDescent="0.35">
      <c r="B68">
        <v>6</v>
      </c>
      <c r="C68">
        <f t="shared" si="8"/>
        <v>63</v>
      </c>
      <c r="D68" s="356">
        <f>'Rental with escalation - RIL'!CA83</f>
        <v>5.491758807364282</v>
      </c>
      <c r="E68" s="356">
        <f>'Rental with escalation - RIL'!CF83</f>
        <v>1.3948885068772501</v>
      </c>
      <c r="F68" s="356">
        <f t="shared" si="4"/>
        <v>0.6886647314241533</v>
      </c>
      <c r="G68" s="356">
        <f>'Rental with escalation - RIL'!CD83</f>
        <v>0.22083333333333335</v>
      </c>
      <c r="H68" s="356">
        <f t="shared" si="14"/>
        <v>0.14000000000000001</v>
      </c>
      <c r="I68" s="358">
        <f t="shared" si="6"/>
        <v>6.1171492494840454</v>
      </c>
      <c r="J68" s="356">
        <f t="shared" si="10"/>
        <v>5.4071734644701648</v>
      </c>
      <c r="K68" s="356">
        <f t="shared" si="7"/>
        <v>5.4071734644701648</v>
      </c>
      <c r="M68" s="356">
        <f t="shared" si="9"/>
        <v>502.66257015283065</v>
      </c>
      <c r="N68" s="356">
        <f t="shared" si="11"/>
        <v>3.7699692761462296</v>
      </c>
      <c r="O68" s="356">
        <f t="shared" si="12"/>
        <v>1.6372041883239352</v>
      </c>
      <c r="P68" s="356">
        <f t="shared" si="13"/>
        <v>501.0253659645067</v>
      </c>
    </row>
    <row r="69" spans="2:16" x14ac:dyDescent="0.35">
      <c r="B69">
        <v>6</v>
      </c>
      <c r="C69">
        <f t="shared" si="8"/>
        <v>64</v>
      </c>
      <c r="D69" s="356">
        <f>'Rental with escalation - RIL'!CA84</f>
        <v>5.491758807364282</v>
      </c>
      <c r="E69" s="356">
        <f>'Rental with escalation - RIL'!CF84</f>
        <v>1.3948885068772501</v>
      </c>
      <c r="F69" s="356">
        <f t="shared" si="4"/>
        <v>0.6886647314241533</v>
      </c>
      <c r="G69" s="356">
        <f>'Rental with escalation - RIL'!CD84</f>
        <v>0.22083333333333335</v>
      </c>
      <c r="H69" s="356">
        <f t="shared" si="14"/>
        <v>0.14000000000000001</v>
      </c>
      <c r="I69" s="358">
        <f t="shared" si="6"/>
        <v>6.1171492494840454</v>
      </c>
      <c r="J69" s="356">
        <f t="shared" si="10"/>
        <v>5.4071734644701648</v>
      </c>
      <c r="K69" s="356">
        <f t="shared" si="7"/>
        <v>5.4071734644701648</v>
      </c>
      <c r="M69" s="356">
        <f t="shared" si="9"/>
        <v>501.0253659645067</v>
      </c>
      <c r="N69" s="356">
        <f t="shared" si="11"/>
        <v>3.7576902447338001</v>
      </c>
      <c r="O69" s="356">
        <f t="shared" si="12"/>
        <v>1.6494832197363647</v>
      </c>
      <c r="P69" s="356">
        <f t="shared" si="13"/>
        <v>499.37588274477037</v>
      </c>
    </row>
    <row r="70" spans="2:16" x14ac:dyDescent="0.35">
      <c r="B70">
        <v>6</v>
      </c>
      <c r="C70">
        <f t="shared" si="8"/>
        <v>65</v>
      </c>
      <c r="D70" s="356">
        <f>'Rental with escalation - RIL'!CA85</f>
        <v>5.4986164330814784</v>
      </c>
      <c r="E70" s="356">
        <f>'Rental with escalation - RIL'!CF85</f>
        <v>1.3948885068772501</v>
      </c>
      <c r="F70" s="356">
        <f t="shared" si="4"/>
        <v>0.68935049399587289</v>
      </c>
      <c r="G70" s="356">
        <f>'Rental with escalation - RIL'!CD85</f>
        <v>0.22083333333333335</v>
      </c>
      <c r="H70" s="356">
        <f t="shared" si="14"/>
        <v>0.14000000000000001</v>
      </c>
      <c r="I70" s="358">
        <f t="shared" si="6"/>
        <v>6.1233211126295224</v>
      </c>
      <c r="J70" s="356">
        <f t="shared" ref="J70:J101" si="15">I70/$J$4</f>
        <v>5.4126290015619531</v>
      </c>
      <c r="K70" s="356">
        <f t="shared" si="7"/>
        <v>5.4126290015619531</v>
      </c>
      <c r="M70" s="356">
        <f t="shared" si="9"/>
        <v>499.37588274477037</v>
      </c>
      <c r="N70" s="356">
        <f t="shared" ref="N70:N101" si="16">M70*$N$4/12</f>
        <v>3.7453191205857777</v>
      </c>
      <c r="O70" s="356">
        <f t="shared" ref="O70:O101" si="17">J70-N70</f>
        <v>1.6673098809761755</v>
      </c>
      <c r="P70" s="356">
        <f t="shared" ref="P70:P101" si="18">M70-O70</f>
        <v>497.70857286379419</v>
      </c>
    </row>
    <row r="71" spans="2:16" x14ac:dyDescent="0.35">
      <c r="B71">
        <v>6</v>
      </c>
      <c r="C71">
        <f t="shared" si="8"/>
        <v>66</v>
      </c>
      <c r="D71" s="356">
        <f>'Rental with escalation - RIL'!CA86</f>
        <v>5.4986164330814784</v>
      </c>
      <c r="E71" s="356">
        <f>'Rental with escalation - RIL'!CF86</f>
        <v>1.3948885068772501</v>
      </c>
      <c r="F71" s="356">
        <f t="shared" ref="F71:F134" si="19">(D71+E71)*10%</f>
        <v>0.68935049399587289</v>
      </c>
      <c r="G71" s="356">
        <f>'Rental with escalation - RIL'!CD86</f>
        <v>0.22083333333333335</v>
      </c>
      <c r="H71" s="356">
        <f t="shared" ref="H71:H102" si="20">H70</f>
        <v>0.14000000000000001</v>
      </c>
      <c r="I71" s="358">
        <f t="shared" ref="I71:I134" si="21">D71+E71-F71-G71+H71</f>
        <v>6.1233211126295224</v>
      </c>
      <c r="J71" s="356">
        <f t="shared" si="15"/>
        <v>5.4126290015619531</v>
      </c>
      <c r="K71" s="356">
        <f t="shared" ref="K71:K134" si="22">N71+O71</f>
        <v>5.4126290015619531</v>
      </c>
      <c r="M71" s="356">
        <f t="shared" si="9"/>
        <v>497.70857286379419</v>
      </c>
      <c r="N71" s="356">
        <f t="shared" si="16"/>
        <v>3.7328142964784559</v>
      </c>
      <c r="O71" s="356">
        <f t="shared" si="17"/>
        <v>1.6798147050834973</v>
      </c>
      <c r="P71" s="356">
        <f t="shared" si="18"/>
        <v>496.02875815871067</v>
      </c>
    </row>
    <row r="72" spans="2:16" x14ac:dyDescent="0.35">
      <c r="B72">
        <v>6</v>
      </c>
      <c r="C72">
        <f t="shared" ref="C72:C135" si="23">C71+1</f>
        <v>67</v>
      </c>
      <c r="D72" s="356">
        <f>'Rental with escalation - RIL'!CA87</f>
        <v>5.4986164330814784</v>
      </c>
      <c r="E72" s="356">
        <f>'Rental with escalation - RIL'!CF87</f>
        <v>1.3948885068772501</v>
      </c>
      <c r="F72" s="356">
        <f t="shared" si="19"/>
        <v>0.68935049399587289</v>
      </c>
      <c r="G72" s="356">
        <f>'Rental with escalation - RIL'!CD87</f>
        <v>0.22083333333333335</v>
      </c>
      <c r="H72" s="356">
        <f t="shared" si="20"/>
        <v>0.14000000000000001</v>
      </c>
      <c r="I72" s="358">
        <f t="shared" si="21"/>
        <v>6.1233211126295224</v>
      </c>
      <c r="J72" s="356">
        <f t="shared" si="15"/>
        <v>5.4126290015619531</v>
      </c>
      <c r="K72" s="356">
        <f t="shared" si="22"/>
        <v>5.4126290015619531</v>
      </c>
      <c r="M72" s="356">
        <f t="shared" ref="M72:M135" si="24">P71</f>
        <v>496.02875815871067</v>
      </c>
      <c r="N72" s="356">
        <f t="shared" si="16"/>
        <v>3.7202156861903295</v>
      </c>
      <c r="O72" s="356">
        <f t="shared" si="17"/>
        <v>1.6924133153716236</v>
      </c>
      <c r="P72" s="356">
        <f t="shared" si="18"/>
        <v>494.33634484333908</v>
      </c>
    </row>
    <row r="73" spans="2:16" x14ac:dyDescent="0.35">
      <c r="B73">
        <v>6</v>
      </c>
      <c r="C73">
        <f t="shared" si="23"/>
        <v>68</v>
      </c>
      <c r="D73" s="356">
        <f>'Rental with escalation - RIL'!CA88</f>
        <v>5.5061732268314785</v>
      </c>
      <c r="E73" s="356">
        <f>'Rental with escalation - RIL'!CF88</f>
        <v>1.3948885068772501</v>
      </c>
      <c r="F73" s="356">
        <f t="shared" si="19"/>
        <v>0.69010617337087288</v>
      </c>
      <c r="G73" s="356">
        <f>'Rental with escalation - RIL'!CD88</f>
        <v>0.22083333333333335</v>
      </c>
      <c r="H73" s="356">
        <f t="shared" si="20"/>
        <v>0.14000000000000001</v>
      </c>
      <c r="I73" s="358">
        <f t="shared" si="21"/>
        <v>6.1301222270045228</v>
      </c>
      <c r="J73" s="356">
        <f t="shared" si="15"/>
        <v>5.4186407569855159</v>
      </c>
      <c r="K73" s="356">
        <f t="shared" si="22"/>
        <v>5.4186407569855159</v>
      </c>
      <c r="M73" s="356">
        <f t="shared" si="24"/>
        <v>494.33634484333908</v>
      </c>
      <c r="N73" s="356">
        <f t="shared" si="16"/>
        <v>3.7075225863250427</v>
      </c>
      <c r="O73" s="356">
        <f t="shared" si="17"/>
        <v>1.7111181706604732</v>
      </c>
      <c r="P73" s="356">
        <f t="shared" si="18"/>
        <v>492.62522667267859</v>
      </c>
    </row>
    <row r="74" spans="2:16" x14ac:dyDescent="0.35">
      <c r="B74">
        <v>6</v>
      </c>
      <c r="C74">
        <f t="shared" si="23"/>
        <v>69</v>
      </c>
      <c r="D74" s="356">
        <f>'Rental with escalation - RIL'!CA89</f>
        <v>5.510458672362728</v>
      </c>
      <c r="E74" s="356">
        <f>'Rental with escalation - RIL'!CF89</f>
        <v>1.3948885068772501</v>
      </c>
      <c r="F74" s="356">
        <f t="shared" si="19"/>
        <v>0.6905347179239979</v>
      </c>
      <c r="G74" s="356">
        <f>'Rental with escalation - RIL'!CD89</f>
        <v>0.22083333333333335</v>
      </c>
      <c r="H74" s="356">
        <f t="shared" si="20"/>
        <v>0.14000000000000001</v>
      </c>
      <c r="I74" s="358">
        <f t="shared" si="21"/>
        <v>6.1339791279826468</v>
      </c>
      <c r="J74" s="356">
        <f t="shared" si="15"/>
        <v>5.4220500137771097</v>
      </c>
      <c r="K74" s="356">
        <f t="shared" si="22"/>
        <v>5.4220500137771097</v>
      </c>
      <c r="M74" s="356">
        <f t="shared" si="24"/>
        <v>492.62522667267859</v>
      </c>
      <c r="N74" s="356">
        <f t="shared" si="16"/>
        <v>3.6946892000450897</v>
      </c>
      <c r="O74" s="356">
        <f t="shared" si="17"/>
        <v>1.72736081373202</v>
      </c>
      <c r="P74" s="356">
        <f t="shared" si="18"/>
        <v>490.89786585894655</v>
      </c>
    </row>
    <row r="75" spans="2:16" x14ac:dyDescent="0.35">
      <c r="B75">
        <v>6</v>
      </c>
      <c r="C75">
        <f t="shared" si="23"/>
        <v>70</v>
      </c>
      <c r="D75" s="356">
        <f>'Rental with escalation - RIL'!CA90</f>
        <v>5.5143399223627281</v>
      </c>
      <c r="E75" s="356">
        <f>'Rental with escalation - RIL'!CF90</f>
        <v>1.3948885068772501</v>
      </c>
      <c r="F75" s="356">
        <f t="shared" si="19"/>
        <v>0.69092284292399786</v>
      </c>
      <c r="G75" s="356">
        <f>'Rental with escalation - RIL'!CD90</f>
        <v>0.22083333333333335</v>
      </c>
      <c r="H75" s="356">
        <f t="shared" si="20"/>
        <v>0.14000000000000001</v>
      </c>
      <c r="I75" s="358">
        <f t="shared" si="21"/>
        <v>6.1374722529826471</v>
      </c>
      <c r="J75" s="356">
        <f t="shared" si="15"/>
        <v>5.4251377155868497</v>
      </c>
      <c r="K75" s="356">
        <f t="shared" si="22"/>
        <v>5.4251377155868497</v>
      </c>
      <c r="M75" s="356">
        <f t="shared" si="24"/>
        <v>490.89786585894655</v>
      </c>
      <c r="N75" s="356">
        <f t="shared" si="16"/>
        <v>3.6817339939420992</v>
      </c>
      <c r="O75" s="356">
        <f t="shared" si="17"/>
        <v>1.7434037216447504</v>
      </c>
      <c r="P75" s="356">
        <f t="shared" si="18"/>
        <v>489.15446213730178</v>
      </c>
    </row>
    <row r="76" spans="2:16" x14ac:dyDescent="0.35">
      <c r="B76">
        <v>6</v>
      </c>
      <c r="C76">
        <f t="shared" si="23"/>
        <v>71</v>
      </c>
      <c r="D76" s="356">
        <f>'Rental with escalation - RIL'!CA91</f>
        <v>5.5143399223627281</v>
      </c>
      <c r="E76" s="356">
        <f>'Rental with escalation - RIL'!CF91</f>
        <v>1.3948885068772501</v>
      </c>
      <c r="F76" s="356">
        <f t="shared" si="19"/>
        <v>0.69092284292399786</v>
      </c>
      <c r="G76" s="356">
        <f>'Rental with escalation - RIL'!CD91</f>
        <v>0.22083333333333335</v>
      </c>
      <c r="H76" s="356">
        <f t="shared" si="20"/>
        <v>0.14000000000000001</v>
      </c>
      <c r="I76" s="358">
        <f t="shared" si="21"/>
        <v>6.1374722529826471</v>
      </c>
      <c r="J76" s="356">
        <f t="shared" si="15"/>
        <v>5.4251377155868497</v>
      </c>
      <c r="K76" s="356">
        <f t="shared" si="22"/>
        <v>5.4251377155868497</v>
      </c>
      <c r="M76" s="356">
        <f t="shared" si="24"/>
        <v>489.15446213730178</v>
      </c>
      <c r="N76" s="356">
        <f t="shared" si="16"/>
        <v>3.668658466029763</v>
      </c>
      <c r="O76" s="356">
        <f t="shared" si="17"/>
        <v>1.7564792495570867</v>
      </c>
      <c r="P76" s="356">
        <f t="shared" si="18"/>
        <v>487.39798288774472</v>
      </c>
    </row>
    <row r="77" spans="2:16" x14ac:dyDescent="0.35">
      <c r="B77">
        <v>6</v>
      </c>
      <c r="C77">
        <f t="shared" si="23"/>
        <v>72</v>
      </c>
      <c r="D77" s="356">
        <f>'Rental with escalation - RIL'!CA92</f>
        <v>5.5221623661127284</v>
      </c>
      <c r="E77" s="356">
        <f>'Rental with escalation - RIL'!CF92</f>
        <v>1.3948885068772501</v>
      </c>
      <c r="F77" s="356">
        <f t="shared" si="19"/>
        <v>0.69170508729899793</v>
      </c>
      <c r="G77" s="356">
        <f>'Rental with escalation - RIL'!CD92</f>
        <v>0.22083333333333335</v>
      </c>
      <c r="H77" s="356">
        <f t="shared" si="20"/>
        <v>0.14000000000000001</v>
      </c>
      <c r="I77" s="358">
        <f t="shared" si="21"/>
        <v>6.1445124523576471</v>
      </c>
      <c r="J77" s="356">
        <f t="shared" si="15"/>
        <v>5.4313608070453903</v>
      </c>
      <c r="K77" s="356">
        <f t="shared" si="22"/>
        <v>5.4313608070453903</v>
      </c>
      <c r="M77" s="356">
        <f t="shared" si="24"/>
        <v>487.39798288774472</v>
      </c>
      <c r="N77" s="356">
        <f t="shared" si="16"/>
        <v>3.6554848716580852</v>
      </c>
      <c r="O77" s="356">
        <f t="shared" si="17"/>
        <v>1.775875935387305</v>
      </c>
      <c r="P77" s="356">
        <f t="shared" si="18"/>
        <v>485.6221069523574</v>
      </c>
    </row>
    <row r="78" spans="2:16" x14ac:dyDescent="0.35">
      <c r="B78">
        <v>7</v>
      </c>
      <c r="C78">
        <f t="shared" si="23"/>
        <v>73</v>
      </c>
      <c r="D78" s="356">
        <f>'Rental with escalation - RIL'!CA93</f>
        <v>5.5377661855458538</v>
      </c>
      <c r="E78" s="356">
        <f>'Rental with escalation - RIL'!CF93</f>
        <v>1.4646329322211127</v>
      </c>
      <c r="F78" s="356">
        <f t="shared" si="19"/>
        <v>0.70023991177669664</v>
      </c>
      <c r="G78" s="356">
        <f>'Rental with escalation - RIL'!CD93</f>
        <v>0.22083333333333335</v>
      </c>
      <c r="H78" s="356">
        <f t="shared" si="20"/>
        <v>0.14000000000000001</v>
      </c>
      <c r="I78" s="358">
        <f t="shared" si="21"/>
        <v>6.2213258726569363</v>
      </c>
      <c r="J78" s="356">
        <f t="shared" si="15"/>
        <v>5.4992590176363025</v>
      </c>
      <c r="K78" s="356">
        <f t="shared" si="22"/>
        <v>5.4992590176363025</v>
      </c>
      <c r="M78" s="356">
        <f t="shared" si="24"/>
        <v>485.6221069523574</v>
      </c>
      <c r="N78" s="356">
        <f t="shared" si="16"/>
        <v>3.6421658021426802</v>
      </c>
      <c r="O78" s="356">
        <f t="shared" si="17"/>
        <v>1.8570932154936224</v>
      </c>
      <c r="P78" s="356">
        <f t="shared" si="18"/>
        <v>483.76501373686375</v>
      </c>
    </row>
    <row r="79" spans="2:16" x14ac:dyDescent="0.35">
      <c r="B79">
        <v>7</v>
      </c>
      <c r="C79">
        <f t="shared" si="23"/>
        <v>74</v>
      </c>
      <c r="D79" s="356">
        <f>'Rental with escalation - RIL'!CA94</f>
        <v>5.5377661855458538</v>
      </c>
      <c r="E79" s="356">
        <f>'Rental with escalation - RIL'!CF94</f>
        <v>1.4646329322211127</v>
      </c>
      <c r="F79" s="356">
        <f t="shared" si="19"/>
        <v>0.70023991177669664</v>
      </c>
      <c r="G79" s="356">
        <f>'Rental with escalation - RIL'!CD94</f>
        <v>0.22083333333333335</v>
      </c>
      <c r="H79" s="356">
        <f t="shared" si="20"/>
        <v>0.14000000000000001</v>
      </c>
      <c r="I79" s="358">
        <f t="shared" si="21"/>
        <v>6.2213258726569363</v>
      </c>
      <c r="J79" s="356">
        <f t="shared" si="15"/>
        <v>5.4992590176363025</v>
      </c>
      <c r="K79" s="356">
        <f t="shared" si="22"/>
        <v>5.4992590176363025</v>
      </c>
      <c r="M79" s="356">
        <f t="shared" si="24"/>
        <v>483.76501373686375</v>
      </c>
      <c r="N79" s="356">
        <f t="shared" si="16"/>
        <v>3.6282376030264776</v>
      </c>
      <c r="O79" s="356">
        <f t="shared" si="17"/>
        <v>1.871021414609825</v>
      </c>
      <c r="P79" s="356">
        <f t="shared" si="18"/>
        <v>481.89399232225395</v>
      </c>
    </row>
    <row r="80" spans="2:16" x14ac:dyDescent="0.35">
      <c r="B80">
        <v>7</v>
      </c>
      <c r="C80">
        <f t="shared" si="23"/>
        <v>75</v>
      </c>
      <c r="D80" s="356">
        <f>'Rental with escalation - RIL'!CA95</f>
        <v>5.6224777045510326</v>
      </c>
      <c r="E80" s="356">
        <f>'Rental with escalation - RIL'!CF95</f>
        <v>1.4646329322211127</v>
      </c>
      <c r="F80" s="356">
        <f t="shared" si="19"/>
        <v>0.70871106367721459</v>
      </c>
      <c r="G80" s="356">
        <f>'Rental with escalation - RIL'!CD95</f>
        <v>0.22083333333333335</v>
      </c>
      <c r="H80" s="356">
        <f t="shared" si="20"/>
        <v>0.14000000000000001</v>
      </c>
      <c r="I80" s="358">
        <f t="shared" si="21"/>
        <v>6.297566239761597</v>
      </c>
      <c r="J80" s="356">
        <f t="shared" si="15"/>
        <v>5.5666506854077822</v>
      </c>
      <c r="K80" s="356">
        <f t="shared" si="22"/>
        <v>5.5666506854077822</v>
      </c>
      <c r="M80" s="356">
        <f t="shared" si="24"/>
        <v>481.89399232225395</v>
      </c>
      <c r="N80" s="356">
        <f t="shared" si="16"/>
        <v>3.6142049424169045</v>
      </c>
      <c r="O80" s="356">
        <f t="shared" si="17"/>
        <v>1.9524457429908777</v>
      </c>
      <c r="P80" s="356">
        <f t="shared" si="18"/>
        <v>479.94154657926305</v>
      </c>
    </row>
    <row r="81" spans="2:16" x14ac:dyDescent="0.35">
      <c r="B81">
        <v>7</v>
      </c>
      <c r="C81">
        <f t="shared" si="23"/>
        <v>76</v>
      </c>
      <c r="D81" s="356">
        <f>'Rental with escalation - RIL'!CA96</f>
        <v>5.6502886474571321</v>
      </c>
      <c r="E81" s="356">
        <f>'Rental with escalation - RIL'!CF96</f>
        <v>1.4646329322211127</v>
      </c>
      <c r="F81" s="356">
        <f t="shared" si="19"/>
        <v>0.7114921579678245</v>
      </c>
      <c r="G81" s="356">
        <f>'Rental with escalation - RIL'!CD96</f>
        <v>0.22083333333333335</v>
      </c>
      <c r="H81" s="356">
        <f t="shared" si="20"/>
        <v>0.14000000000000001</v>
      </c>
      <c r="I81" s="358">
        <f t="shared" si="21"/>
        <v>6.3225960883770869</v>
      </c>
      <c r="J81" s="356">
        <f t="shared" si="15"/>
        <v>5.5887754902365669</v>
      </c>
      <c r="K81" s="356">
        <f t="shared" si="22"/>
        <v>5.5887754902365669</v>
      </c>
      <c r="M81" s="356">
        <f t="shared" si="24"/>
        <v>479.94154657926305</v>
      </c>
      <c r="N81" s="356">
        <f t="shared" si="16"/>
        <v>3.5995615993444727</v>
      </c>
      <c r="O81" s="356">
        <f t="shared" si="17"/>
        <v>1.9892138908920942</v>
      </c>
      <c r="P81" s="356">
        <f t="shared" si="18"/>
        <v>477.95233268837097</v>
      </c>
    </row>
    <row r="82" spans="2:16" x14ac:dyDescent="0.35">
      <c r="B82">
        <v>7</v>
      </c>
      <c r="C82">
        <f t="shared" si="23"/>
        <v>77</v>
      </c>
      <c r="D82" s="356">
        <f>'Rental with escalation - RIL'!CA97</f>
        <v>5.6603720487071323</v>
      </c>
      <c r="E82" s="356">
        <f>'Rental with escalation - RIL'!CF97</f>
        <v>1.4646329322211127</v>
      </c>
      <c r="F82" s="356">
        <f t="shared" si="19"/>
        <v>0.71250049809282456</v>
      </c>
      <c r="G82" s="356">
        <f>'Rental with escalation - RIL'!CD97</f>
        <v>0.22083333333333335</v>
      </c>
      <c r="H82" s="356">
        <f t="shared" si="20"/>
        <v>0.14000000000000001</v>
      </c>
      <c r="I82" s="358">
        <f t="shared" si="21"/>
        <v>6.3316711495020872</v>
      </c>
      <c r="J82" s="356">
        <f t="shared" si="15"/>
        <v>5.5967972709226741</v>
      </c>
      <c r="K82" s="356">
        <f t="shared" si="22"/>
        <v>5.5967972709226741</v>
      </c>
      <c r="M82" s="356">
        <f t="shared" si="24"/>
        <v>477.95233268837097</v>
      </c>
      <c r="N82" s="356">
        <f t="shared" si="16"/>
        <v>3.5846424951627824</v>
      </c>
      <c r="O82" s="356">
        <f t="shared" si="17"/>
        <v>2.0121547757598917</v>
      </c>
      <c r="P82" s="356">
        <f t="shared" si="18"/>
        <v>475.94017791261109</v>
      </c>
    </row>
    <row r="83" spans="2:16" x14ac:dyDescent="0.35">
      <c r="B83">
        <v>7</v>
      </c>
      <c r="C83">
        <f t="shared" si="23"/>
        <v>78</v>
      </c>
      <c r="D83" s="356">
        <f>'Rental with escalation - RIL'!CA98</f>
        <v>5.6741848999571323</v>
      </c>
      <c r="E83" s="356">
        <f>'Rental with escalation - RIL'!CF98</f>
        <v>1.4646329322211127</v>
      </c>
      <c r="F83" s="356">
        <f t="shared" si="19"/>
        <v>0.71388178321782458</v>
      </c>
      <c r="G83" s="356">
        <f>'Rental with escalation - RIL'!CD98</f>
        <v>0.22083333333333335</v>
      </c>
      <c r="H83" s="356">
        <f t="shared" si="20"/>
        <v>0.14000000000000001</v>
      </c>
      <c r="I83" s="358">
        <f t="shared" si="21"/>
        <v>6.3441027156270868</v>
      </c>
      <c r="J83" s="356">
        <f t="shared" si="15"/>
        <v>5.6077859899699618</v>
      </c>
      <c r="K83" s="356">
        <f t="shared" si="22"/>
        <v>5.6077859899699618</v>
      </c>
      <c r="M83" s="356">
        <f t="shared" si="24"/>
        <v>475.94017791261109</v>
      </c>
      <c r="N83" s="356">
        <f t="shared" si="16"/>
        <v>3.5695513343445828</v>
      </c>
      <c r="O83" s="356">
        <f t="shared" si="17"/>
        <v>2.038234655625379</v>
      </c>
      <c r="P83" s="356">
        <f t="shared" si="18"/>
        <v>473.9019432569857</v>
      </c>
    </row>
    <row r="84" spans="2:16" x14ac:dyDescent="0.35">
      <c r="B84">
        <v>7</v>
      </c>
      <c r="C84">
        <f t="shared" si="23"/>
        <v>79</v>
      </c>
      <c r="D84" s="356">
        <f>'Rental with escalation - RIL'!CA99</f>
        <v>5.6741848999571323</v>
      </c>
      <c r="E84" s="356">
        <f>'Rental with escalation - RIL'!CF99</f>
        <v>1.4646329322211127</v>
      </c>
      <c r="F84" s="356">
        <f t="shared" si="19"/>
        <v>0.71388178321782458</v>
      </c>
      <c r="G84" s="356">
        <f>'Rental with escalation - RIL'!CD99</f>
        <v>0.22083333333333335</v>
      </c>
      <c r="H84" s="356">
        <f t="shared" si="20"/>
        <v>0.14000000000000001</v>
      </c>
      <c r="I84" s="358">
        <f t="shared" si="21"/>
        <v>6.3441027156270868</v>
      </c>
      <c r="J84" s="356">
        <f t="shared" si="15"/>
        <v>5.6077859899699618</v>
      </c>
      <c r="K84" s="356">
        <f t="shared" si="22"/>
        <v>5.6077859899699618</v>
      </c>
      <c r="M84" s="356">
        <f t="shared" si="24"/>
        <v>473.9019432569857</v>
      </c>
      <c r="N84" s="356">
        <f t="shared" si="16"/>
        <v>3.5542645744273926</v>
      </c>
      <c r="O84" s="356">
        <f t="shared" si="17"/>
        <v>2.0535214155425692</v>
      </c>
      <c r="P84" s="356">
        <f t="shared" si="18"/>
        <v>471.84842184144316</v>
      </c>
    </row>
    <row r="85" spans="2:16" x14ac:dyDescent="0.35">
      <c r="B85">
        <v>7</v>
      </c>
      <c r="C85">
        <f t="shared" si="23"/>
        <v>80</v>
      </c>
      <c r="D85" s="356">
        <f>'Rental with escalation - RIL'!CA100</f>
        <v>5.6741848999571323</v>
      </c>
      <c r="E85" s="356">
        <f>'Rental with escalation - RIL'!CF100</f>
        <v>1.4646329322211127</v>
      </c>
      <c r="F85" s="356">
        <f t="shared" si="19"/>
        <v>0.71388178321782458</v>
      </c>
      <c r="G85" s="356">
        <f>'Rental with escalation - RIL'!CD100</f>
        <v>0.22083333333333335</v>
      </c>
      <c r="H85" s="356">
        <f t="shared" si="20"/>
        <v>0.14000000000000001</v>
      </c>
      <c r="I85" s="358">
        <f t="shared" si="21"/>
        <v>6.3441027156270868</v>
      </c>
      <c r="J85" s="356">
        <f t="shared" si="15"/>
        <v>5.6077859899699618</v>
      </c>
      <c r="K85" s="356">
        <f t="shared" si="22"/>
        <v>5.6077859899699618</v>
      </c>
      <c r="M85" s="356">
        <f t="shared" si="24"/>
        <v>471.84842184144316</v>
      </c>
      <c r="N85" s="356">
        <f t="shared" si="16"/>
        <v>3.5388631638108237</v>
      </c>
      <c r="O85" s="356">
        <f t="shared" si="17"/>
        <v>2.0689228261591381</v>
      </c>
      <c r="P85" s="356">
        <f t="shared" si="18"/>
        <v>469.77949901528405</v>
      </c>
    </row>
    <row r="86" spans="2:16" x14ac:dyDescent="0.35">
      <c r="B86">
        <v>7</v>
      </c>
      <c r="C86">
        <f t="shared" si="23"/>
        <v>81</v>
      </c>
      <c r="D86" s="356">
        <f>'Rental with escalation - RIL'!CA101</f>
        <v>5.6741848999571323</v>
      </c>
      <c r="E86" s="356">
        <f>'Rental with escalation - RIL'!CF101</f>
        <v>1.4646329322211127</v>
      </c>
      <c r="F86" s="356">
        <f t="shared" si="19"/>
        <v>0.71388178321782458</v>
      </c>
      <c r="G86" s="356">
        <f>'Rental with escalation - RIL'!CD101</f>
        <v>0.22083333333333335</v>
      </c>
      <c r="H86" s="356">
        <f t="shared" si="20"/>
        <v>0.14000000000000001</v>
      </c>
      <c r="I86" s="358">
        <f t="shared" si="21"/>
        <v>6.3441027156270868</v>
      </c>
      <c r="J86" s="356">
        <f t="shared" si="15"/>
        <v>5.6077859899699618</v>
      </c>
      <c r="K86" s="356">
        <f t="shared" si="22"/>
        <v>5.6077859899699618</v>
      </c>
      <c r="M86" s="356">
        <f t="shared" si="24"/>
        <v>469.77949901528405</v>
      </c>
      <c r="N86" s="356">
        <f t="shared" si="16"/>
        <v>3.5233462426146303</v>
      </c>
      <c r="O86" s="356">
        <f t="shared" si="17"/>
        <v>2.0844397473553316</v>
      </c>
      <c r="P86" s="356">
        <f t="shared" si="18"/>
        <v>467.69505926792874</v>
      </c>
    </row>
    <row r="87" spans="2:16" x14ac:dyDescent="0.35">
      <c r="B87">
        <v>7</v>
      </c>
      <c r="C87">
        <f t="shared" si="23"/>
        <v>82</v>
      </c>
      <c r="D87" s="356">
        <f>'Rental with escalation - RIL'!CA102</f>
        <v>5.6741848999571323</v>
      </c>
      <c r="E87" s="356">
        <f>'Rental with escalation - RIL'!CF102</f>
        <v>1.4646329322211127</v>
      </c>
      <c r="F87" s="356">
        <f t="shared" si="19"/>
        <v>0.71388178321782458</v>
      </c>
      <c r="G87" s="356">
        <f>'Rental with escalation - RIL'!CD102</f>
        <v>0.22083333333333335</v>
      </c>
      <c r="H87" s="356">
        <f t="shared" si="20"/>
        <v>0.14000000000000001</v>
      </c>
      <c r="I87" s="358">
        <f t="shared" si="21"/>
        <v>6.3441027156270868</v>
      </c>
      <c r="J87" s="356">
        <f t="shared" si="15"/>
        <v>5.6077859899699618</v>
      </c>
      <c r="K87" s="356">
        <f t="shared" si="22"/>
        <v>5.6077859899699618</v>
      </c>
      <c r="M87" s="356">
        <f t="shared" si="24"/>
        <v>467.69505926792874</v>
      </c>
      <c r="N87" s="356">
        <f t="shared" si="16"/>
        <v>3.5077129445094655</v>
      </c>
      <c r="O87" s="356">
        <f t="shared" si="17"/>
        <v>2.1000730454604963</v>
      </c>
      <c r="P87" s="356">
        <f t="shared" si="18"/>
        <v>465.59498622246826</v>
      </c>
    </row>
    <row r="88" spans="2:16" x14ac:dyDescent="0.35">
      <c r="B88">
        <v>7</v>
      </c>
      <c r="C88">
        <f t="shared" si="23"/>
        <v>83</v>
      </c>
      <c r="D88" s="356">
        <f>'Rental with escalation - RIL'!CA103</f>
        <v>5.6741848999571323</v>
      </c>
      <c r="E88" s="356">
        <f>'Rental with escalation - RIL'!CF103</f>
        <v>1.4646329322211127</v>
      </c>
      <c r="F88" s="356">
        <f t="shared" si="19"/>
        <v>0.71388178321782458</v>
      </c>
      <c r="G88" s="356">
        <f>'Rental with escalation - RIL'!CD103</f>
        <v>0.22083333333333335</v>
      </c>
      <c r="H88" s="356">
        <f t="shared" si="20"/>
        <v>0.14000000000000001</v>
      </c>
      <c r="I88" s="358">
        <f t="shared" si="21"/>
        <v>6.3441027156270868</v>
      </c>
      <c r="J88" s="356">
        <f t="shared" si="15"/>
        <v>5.6077859899699618</v>
      </c>
      <c r="K88" s="356">
        <f t="shared" si="22"/>
        <v>5.6077859899699618</v>
      </c>
      <c r="M88" s="356">
        <f t="shared" si="24"/>
        <v>465.59498622246826</v>
      </c>
      <c r="N88" s="356">
        <f t="shared" si="16"/>
        <v>3.4919623966685118</v>
      </c>
      <c r="O88" s="356">
        <f t="shared" si="17"/>
        <v>2.11582359330145</v>
      </c>
      <c r="P88" s="356">
        <f t="shared" si="18"/>
        <v>463.47916262916681</v>
      </c>
    </row>
    <row r="89" spans="2:16" x14ac:dyDescent="0.35">
      <c r="B89">
        <v>7</v>
      </c>
      <c r="C89">
        <f t="shared" si="23"/>
        <v>84</v>
      </c>
      <c r="D89" s="356">
        <f>'Rental with escalation - RIL'!CA104</f>
        <v>5.6808691951758821</v>
      </c>
      <c r="E89" s="356">
        <f>'Rental with escalation - RIL'!CF104</f>
        <v>1.4646329322211127</v>
      </c>
      <c r="F89" s="356">
        <f t="shared" si="19"/>
        <v>0.71455021273969954</v>
      </c>
      <c r="G89" s="356">
        <f>'Rental with escalation - RIL'!CD104</f>
        <v>0.22083333333333335</v>
      </c>
      <c r="H89" s="356">
        <f t="shared" si="20"/>
        <v>0.14000000000000001</v>
      </c>
      <c r="I89" s="358">
        <f t="shared" si="21"/>
        <v>6.3501185813239616</v>
      </c>
      <c r="J89" s="356">
        <f t="shared" si="15"/>
        <v>5.6131036351728643</v>
      </c>
      <c r="K89" s="356">
        <f t="shared" si="22"/>
        <v>5.6131036351728643</v>
      </c>
      <c r="M89" s="356">
        <f t="shared" si="24"/>
        <v>463.47916262916681</v>
      </c>
      <c r="N89" s="356">
        <f t="shared" si="16"/>
        <v>3.4760937197187509</v>
      </c>
      <c r="O89" s="356">
        <f t="shared" si="17"/>
        <v>2.1370099154541133</v>
      </c>
      <c r="P89" s="356">
        <f t="shared" si="18"/>
        <v>461.34215271371272</v>
      </c>
    </row>
    <row r="90" spans="2:16" x14ac:dyDescent="0.35">
      <c r="B90">
        <v>8</v>
      </c>
      <c r="C90">
        <f t="shared" si="23"/>
        <v>85</v>
      </c>
      <c r="D90" s="356">
        <f>'Rental with escalation - RIL'!CA105</f>
        <v>5.699780654225882</v>
      </c>
      <c r="E90" s="356">
        <f>'Rental with escalation - RIL'!CF105</f>
        <v>1.5378645788321685</v>
      </c>
      <c r="F90" s="356">
        <f t="shared" si="19"/>
        <v>0.7237645233058051</v>
      </c>
      <c r="G90" s="356">
        <f>'Rental with escalation - RIL'!CD105</f>
        <v>0.22083333333333335</v>
      </c>
      <c r="H90" s="356">
        <f t="shared" si="20"/>
        <v>0.14000000000000001</v>
      </c>
      <c r="I90" s="358">
        <f t="shared" si="21"/>
        <v>6.4330473764189122</v>
      </c>
      <c r="J90" s="356">
        <f t="shared" si="15"/>
        <v>5.6864074507231752</v>
      </c>
      <c r="K90" s="356">
        <f t="shared" si="22"/>
        <v>5.6864074507231752</v>
      </c>
      <c r="M90" s="356">
        <f t="shared" si="24"/>
        <v>461.34215271371272</v>
      </c>
      <c r="N90" s="356">
        <f t="shared" si="16"/>
        <v>3.4600661453528452</v>
      </c>
      <c r="O90" s="356">
        <f t="shared" si="17"/>
        <v>2.22634130537033</v>
      </c>
      <c r="P90" s="356">
        <f t="shared" si="18"/>
        <v>459.11581140834238</v>
      </c>
    </row>
    <row r="91" spans="2:16" x14ac:dyDescent="0.35">
      <c r="B91">
        <v>8</v>
      </c>
      <c r="C91">
        <f t="shared" si="23"/>
        <v>86</v>
      </c>
      <c r="D91" s="356">
        <f>'Rental with escalation - RIL'!CA106</f>
        <v>5.7230743426633817</v>
      </c>
      <c r="E91" s="356">
        <f>'Rental with escalation - RIL'!CF106</f>
        <v>1.5378645788321685</v>
      </c>
      <c r="F91" s="356">
        <f t="shared" si="19"/>
        <v>0.72609389214955511</v>
      </c>
      <c r="G91" s="356">
        <f>'Rental with escalation - RIL'!CD106</f>
        <v>0.22083333333333335</v>
      </c>
      <c r="H91" s="356">
        <f t="shared" si="20"/>
        <v>0.14000000000000001</v>
      </c>
      <c r="I91" s="358">
        <f t="shared" si="21"/>
        <v>6.4540116960126621</v>
      </c>
      <c r="J91" s="356">
        <f t="shared" si="15"/>
        <v>5.7049385847506073</v>
      </c>
      <c r="K91" s="356">
        <f t="shared" si="22"/>
        <v>5.7049385847506073</v>
      </c>
      <c r="M91" s="356">
        <f t="shared" si="24"/>
        <v>459.11581140834238</v>
      </c>
      <c r="N91" s="356">
        <f t="shared" si="16"/>
        <v>3.4433685855625673</v>
      </c>
      <c r="O91" s="356">
        <f t="shared" si="17"/>
        <v>2.26156999918804</v>
      </c>
      <c r="P91" s="356">
        <f t="shared" si="18"/>
        <v>456.85424140915433</v>
      </c>
    </row>
    <row r="92" spans="2:16" x14ac:dyDescent="0.35">
      <c r="B92">
        <v>8</v>
      </c>
      <c r="C92">
        <f t="shared" si="23"/>
        <v>87</v>
      </c>
      <c r="D92" s="356">
        <f>'Rental with escalation - RIL'!CA107</f>
        <v>5.7508499611183819</v>
      </c>
      <c r="E92" s="356">
        <f>'Rental with escalation - RIL'!CF107</f>
        <v>1.5378645788321685</v>
      </c>
      <c r="F92" s="356">
        <f t="shared" si="19"/>
        <v>0.72887145399505515</v>
      </c>
      <c r="G92" s="356">
        <f>'Rental with escalation - RIL'!CD107</f>
        <v>0.22083333333333335</v>
      </c>
      <c r="H92" s="356">
        <f t="shared" si="20"/>
        <v>0.14000000000000001</v>
      </c>
      <c r="I92" s="358">
        <f t="shared" si="21"/>
        <v>6.4790097526221624</v>
      </c>
      <c r="J92" s="356">
        <f t="shared" si="15"/>
        <v>5.7270352874546671</v>
      </c>
      <c r="K92" s="356">
        <f t="shared" si="22"/>
        <v>5.7270352874546671</v>
      </c>
      <c r="M92" s="356">
        <f t="shared" si="24"/>
        <v>456.85424140915433</v>
      </c>
      <c r="N92" s="356">
        <f t="shared" si="16"/>
        <v>3.4264068105686576</v>
      </c>
      <c r="O92" s="356">
        <f t="shared" si="17"/>
        <v>2.3006284768860095</v>
      </c>
      <c r="P92" s="356">
        <f t="shared" si="18"/>
        <v>454.55361293226832</v>
      </c>
    </row>
    <row r="93" spans="2:16" x14ac:dyDescent="0.35">
      <c r="B93">
        <v>8</v>
      </c>
      <c r="C93">
        <f t="shared" si="23"/>
        <v>88</v>
      </c>
      <c r="D93" s="356">
        <f>'Rental with escalation - RIL'!CA108</f>
        <v>5.848821285018337</v>
      </c>
      <c r="E93" s="356">
        <f>'Rental with escalation - RIL'!CF108</f>
        <v>1.5378645788321685</v>
      </c>
      <c r="F93" s="356">
        <f t="shared" si="19"/>
        <v>0.73866858638505062</v>
      </c>
      <c r="G93" s="356">
        <f>'Rental with escalation - RIL'!CD108</f>
        <v>0.22083333333333335</v>
      </c>
      <c r="H93" s="356">
        <f t="shared" si="20"/>
        <v>0.14000000000000001</v>
      </c>
      <c r="I93" s="358">
        <f t="shared" si="21"/>
        <v>6.5671839441321218</v>
      </c>
      <c r="J93" s="356">
        <f t="shared" si="15"/>
        <v>5.8049757020397745</v>
      </c>
      <c r="K93" s="356">
        <f t="shared" si="22"/>
        <v>5.8049757020397745</v>
      </c>
      <c r="M93" s="356">
        <f t="shared" si="24"/>
        <v>454.55361293226832</v>
      </c>
      <c r="N93" s="356">
        <f t="shared" si="16"/>
        <v>3.4091520969920119</v>
      </c>
      <c r="O93" s="356">
        <f t="shared" si="17"/>
        <v>2.3958236050477626</v>
      </c>
      <c r="P93" s="356">
        <f t="shared" si="18"/>
        <v>452.15778932722054</v>
      </c>
    </row>
    <row r="94" spans="2:16" x14ac:dyDescent="0.35">
      <c r="B94">
        <v>8</v>
      </c>
      <c r="C94">
        <f t="shared" si="23"/>
        <v>89</v>
      </c>
      <c r="D94" s="356">
        <f>'Rental with escalation - RIL'!CA109</f>
        <v>5.9151394718650074</v>
      </c>
      <c r="E94" s="356">
        <f>'Rental with escalation - RIL'!CF109</f>
        <v>1.5378645788321685</v>
      </c>
      <c r="F94" s="356">
        <f t="shared" si="19"/>
        <v>0.74530040506971762</v>
      </c>
      <c r="G94" s="356">
        <f>'Rental with escalation - RIL'!CD109</f>
        <v>0.22083333333333335</v>
      </c>
      <c r="H94" s="356">
        <f t="shared" si="20"/>
        <v>0.14000000000000001</v>
      </c>
      <c r="I94" s="358">
        <f t="shared" si="21"/>
        <v>6.626870312294125</v>
      </c>
      <c r="J94" s="356">
        <f t="shared" si="15"/>
        <v>5.8577346806021175</v>
      </c>
      <c r="K94" s="356">
        <f t="shared" si="22"/>
        <v>5.8577346806021175</v>
      </c>
      <c r="M94" s="356">
        <f t="shared" si="24"/>
        <v>452.15778932722054</v>
      </c>
      <c r="N94" s="356">
        <f t="shared" si="16"/>
        <v>3.3911834199541535</v>
      </c>
      <c r="O94" s="356">
        <f t="shared" si="17"/>
        <v>2.466551260647964</v>
      </c>
      <c r="P94" s="356">
        <f t="shared" si="18"/>
        <v>449.69123806657257</v>
      </c>
    </row>
    <row r="95" spans="2:16" x14ac:dyDescent="0.35">
      <c r="B95">
        <v>8</v>
      </c>
      <c r="C95">
        <f t="shared" si="23"/>
        <v>90</v>
      </c>
      <c r="D95" s="356">
        <f>'Rental with escalation - RIL'!CA110</f>
        <v>6.0568570788038913</v>
      </c>
      <c r="E95" s="356">
        <f>'Rental with escalation - RIL'!CF110</f>
        <v>1.5378645788321685</v>
      </c>
      <c r="F95" s="356">
        <f t="shared" si="19"/>
        <v>0.7594721657636061</v>
      </c>
      <c r="G95" s="356">
        <f>'Rental with escalation - RIL'!CD110</f>
        <v>0.22083333333333335</v>
      </c>
      <c r="H95" s="356">
        <f t="shared" si="20"/>
        <v>0.14000000000000001</v>
      </c>
      <c r="I95" s="358">
        <f t="shared" si="21"/>
        <v>6.7544161585391205</v>
      </c>
      <c r="J95" s="356">
        <f t="shared" si="15"/>
        <v>5.970477150532453</v>
      </c>
      <c r="K95" s="356">
        <f t="shared" si="22"/>
        <v>5.970477150532453</v>
      </c>
      <c r="M95" s="356">
        <f t="shared" si="24"/>
        <v>449.69123806657257</v>
      </c>
      <c r="N95" s="356">
        <f t="shared" si="16"/>
        <v>3.3726842854992944</v>
      </c>
      <c r="O95" s="356">
        <f t="shared" si="17"/>
        <v>2.5977928650331585</v>
      </c>
      <c r="P95" s="356">
        <f t="shared" si="18"/>
        <v>447.0934452015394</v>
      </c>
    </row>
    <row r="96" spans="2:16" x14ac:dyDescent="0.35">
      <c r="B96">
        <v>8</v>
      </c>
      <c r="C96">
        <f t="shared" si="23"/>
        <v>91</v>
      </c>
      <c r="D96" s="356">
        <f>'Rental with escalation - RIL'!CA111</f>
        <v>6.1248208134552993</v>
      </c>
      <c r="E96" s="356">
        <f>'Rental with escalation - RIL'!CF111</f>
        <v>1.5378645788321685</v>
      </c>
      <c r="F96" s="356">
        <f t="shared" si="19"/>
        <v>0.76626853922874683</v>
      </c>
      <c r="G96" s="356">
        <f>'Rental with escalation - RIL'!CD111</f>
        <v>0.22083333333333335</v>
      </c>
      <c r="H96" s="356">
        <f t="shared" si="20"/>
        <v>0.14000000000000001</v>
      </c>
      <c r="I96" s="358">
        <f t="shared" si="21"/>
        <v>6.8155835197253873</v>
      </c>
      <c r="J96" s="356">
        <f t="shared" si="15"/>
        <v>6.0245452333613851</v>
      </c>
      <c r="K96" s="356">
        <f t="shared" si="22"/>
        <v>6.0245452333613851</v>
      </c>
      <c r="M96" s="356">
        <f t="shared" si="24"/>
        <v>447.0934452015394</v>
      </c>
      <c r="N96" s="356">
        <f t="shared" si="16"/>
        <v>3.3532008390115453</v>
      </c>
      <c r="O96" s="356">
        <f t="shared" si="17"/>
        <v>2.6713443943498398</v>
      </c>
      <c r="P96" s="356">
        <f t="shared" si="18"/>
        <v>444.42210080718957</v>
      </c>
    </row>
    <row r="97" spans="2:16" x14ac:dyDescent="0.35">
      <c r="B97">
        <v>8</v>
      </c>
      <c r="C97">
        <f t="shared" si="23"/>
        <v>92</v>
      </c>
      <c r="D97" s="356">
        <f>'Rental with escalation - RIL'!CA112</f>
        <v>6.1455361879634243</v>
      </c>
      <c r="E97" s="356">
        <f>'Rental with escalation - RIL'!CF112</f>
        <v>1.5378645788321685</v>
      </c>
      <c r="F97" s="356">
        <f t="shared" si="19"/>
        <v>0.76834007667955939</v>
      </c>
      <c r="G97" s="356">
        <f>'Rental with escalation - RIL'!CD112</f>
        <v>0.22083333333333335</v>
      </c>
      <c r="H97" s="356">
        <f t="shared" si="20"/>
        <v>0.14000000000000001</v>
      </c>
      <c r="I97" s="358">
        <f t="shared" si="21"/>
        <v>6.8342273567827005</v>
      </c>
      <c r="J97" s="356">
        <f t="shared" si="15"/>
        <v>6.0410252074311224</v>
      </c>
      <c r="K97" s="356">
        <f t="shared" si="22"/>
        <v>6.0410252074311224</v>
      </c>
      <c r="M97" s="356">
        <f t="shared" si="24"/>
        <v>444.42210080718957</v>
      </c>
      <c r="N97" s="356">
        <f t="shared" si="16"/>
        <v>3.3331657560539214</v>
      </c>
      <c r="O97" s="356">
        <f t="shared" si="17"/>
        <v>2.707859451377201</v>
      </c>
      <c r="P97" s="356">
        <f t="shared" si="18"/>
        <v>441.71424135581236</v>
      </c>
    </row>
    <row r="98" spans="2:16" x14ac:dyDescent="0.35">
      <c r="B98">
        <v>8</v>
      </c>
      <c r="C98">
        <f t="shared" si="23"/>
        <v>93</v>
      </c>
      <c r="D98" s="356">
        <f>'Rental with escalation - RIL'!CA113</f>
        <v>6.1575542562790488</v>
      </c>
      <c r="E98" s="356">
        <f>'Rental with escalation - RIL'!CF113</f>
        <v>1.5378645788321685</v>
      </c>
      <c r="F98" s="356">
        <f t="shared" si="19"/>
        <v>0.76954188351112185</v>
      </c>
      <c r="G98" s="356">
        <f>'Rental with escalation - RIL'!CD113</f>
        <v>0.22083333333333335</v>
      </c>
      <c r="H98" s="356">
        <f t="shared" si="20"/>
        <v>0.14000000000000001</v>
      </c>
      <c r="I98" s="358">
        <f t="shared" si="21"/>
        <v>6.8450436182667618</v>
      </c>
      <c r="J98" s="356">
        <f t="shared" si="15"/>
        <v>6.0505860992282807</v>
      </c>
      <c r="K98" s="356">
        <f t="shared" si="22"/>
        <v>6.0505860992282807</v>
      </c>
      <c r="M98" s="356">
        <f t="shared" si="24"/>
        <v>441.71424135581236</v>
      </c>
      <c r="N98" s="356">
        <f t="shared" si="16"/>
        <v>3.3128568101685922</v>
      </c>
      <c r="O98" s="356">
        <f t="shared" si="17"/>
        <v>2.7377292890596885</v>
      </c>
      <c r="P98" s="356">
        <f t="shared" si="18"/>
        <v>438.97651206675266</v>
      </c>
    </row>
    <row r="99" spans="2:16" x14ac:dyDescent="0.35">
      <c r="B99">
        <v>8</v>
      </c>
      <c r="C99">
        <f t="shared" si="23"/>
        <v>94</v>
      </c>
      <c r="D99" s="356">
        <f>'Rental with escalation - RIL'!CA114</f>
        <v>6.1634969072848609</v>
      </c>
      <c r="E99" s="356">
        <f>'Rental with escalation - RIL'!CF114</f>
        <v>1.5378645788321685</v>
      </c>
      <c r="F99" s="356">
        <f t="shared" si="19"/>
        <v>0.77013614861170299</v>
      </c>
      <c r="G99" s="356">
        <f>'Rental with escalation - RIL'!CD114</f>
        <v>0.22083333333333335</v>
      </c>
      <c r="H99" s="356">
        <f t="shared" si="20"/>
        <v>0.14000000000000001</v>
      </c>
      <c r="I99" s="358">
        <f t="shared" si="21"/>
        <v>6.8503920041719928</v>
      </c>
      <c r="J99" s="356">
        <f t="shared" si="15"/>
        <v>6.0553137344657166</v>
      </c>
      <c r="K99" s="356">
        <f t="shared" si="22"/>
        <v>6.0553137344657166</v>
      </c>
      <c r="M99" s="356">
        <f t="shared" si="24"/>
        <v>438.97651206675266</v>
      </c>
      <c r="N99" s="356">
        <f t="shared" si="16"/>
        <v>3.2923238405006447</v>
      </c>
      <c r="O99" s="356">
        <f t="shared" si="17"/>
        <v>2.7629898939650719</v>
      </c>
      <c r="P99" s="356">
        <f t="shared" si="18"/>
        <v>436.21352217278758</v>
      </c>
    </row>
    <row r="100" spans="2:16" x14ac:dyDescent="0.35">
      <c r="B100">
        <v>8</v>
      </c>
      <c r="C100">
        <f t="shared" si="23"/>
        <v>95</v>
      </c>
      <c r="D100" s="356">
        <f>'Rental with escalation - RIL'!CA115</f>
        <v>6.1762364838188155</v>
      </c>
      <c r="E100" s="356">
        <f>'Rental with escalation - RIL'!CF115</f>
        <v>1.5378645788321685</v>
      </c>
      <c r="F100" s="356">
        <f t="shared" si="19"/>
        <v>0.77141010626509843</v>
      </c>
      <c r="G100" s="356">
        <f>'Rental with escalation - RIL'!CD115</f>
        <v>0.22083333333333335</v>
      </c>
      <c r="H100" s="356">
        <f t="shared" si="20"/>
        <v>0.14000000000000001</v>
      </c>
      <c r="I100" s="358">
        <f t="shared" si="21"/>
        <v>6.8618576230525523</v>
      </c>
      <c r="J100" s="356">
        <f t="shared" si="15"/>
        <v>6.0654486171759787</v>
      </c>
      <c r="K100" s="356">
        <f t="shared" si="22"/>
        <v>6.0654486171759787</v>
      </c>
      <c r="M100" s="356">
        <f t="shared" si="24"/>
        <v>436.21352217278758</v>
      </c>
      <c r="N100" s="356">
        <f t="shared" si="16"/>
        <v>3.2716014162959066</v>
      </c>
      <c r="O100" s="356">
        <f t="shared" si="17"/>
        <v>2.7938472008800721</v>
      </c>
      <c r="P100" s="356">
        <f t="shared" si="18"/>
        <v>433.41967497190751</v>
      </c>
    </row>
    <row r="101" spans="2:16" x14ac:dyDescent="0.35">
      <c r="B101">
        <v>8</v>
      </c>
      <c r="C101">
        <f t="shared" si="23"/>
        <v>96</v>
      </c>
      <c r="D101" s="356">
        <f>'Rental with escalation - RIL'!CA116</f>
        <v>6.1833497153813148</v>
      </c>
      <c r="E101" s="356">
        <f>'Rental with escalation - RIL'!CF116</f>
        <v>1.5378645788321685</v>
      </c>
      <c r="F101" s="356">
        <f t="shared" si="19"/>
        <v>0.77212142942134843</v>
      </c>
      <c r="G101" s="356">
        <f>'Rental with escalation - RIL'!CD116</f>
        <v>0.22083333333333335</v>
      </c>
      <c r="H101" s="356">
        <f t="shared" si="20"/>
        <v>0.14000000000000001</v>
      </c>
      <c r="I101" s="358">
        <f t="shared" si="21"/>
        <v>6.8682595314588015</v>
      </c>
      <c r="J101" s="356">
        <f t="shared" si="15"/>
        <v>6.0711074997443841</v>
      </c>
      <c r="K101" s="356">
        <f t="shared" si="22"/>
        <v>6.0711074997443841</v>
      </c>
      <c r="M101" s="356">
        <f t="shared" si="24"/>
        <v>433.41967497190751</v>
      </c>
      <c r="N101" s="356">
        <f t="shared" si="16"/>
        <v>3.2506475622893061</v>
      </c>
      <c r="O101" s="356">
        <f t="shared" si="17"/>
        <v>2.8204599374550781</v>
      </c>
      <c r="P101" s="356">
        <f t="shared" si="18"/>
        <v>430.59921503445241</v>
      </c>
    </row>
    <row r="102" spans="2:16" x14ac:dyDescent="0.35">
      <c r="B102">
        <v>9</v>
      </c>
      <c r="C102">
        <f t="shared" si="23"/>
        <v>97</v>
      </c>
      <c r="D102" s="356">
        <f>'Rental with escalation - RIL'!CA117</f>
        <v>6.21387499086444</v>
      </c>
      <c r="E102" s="356">
        <f>'Rental with escalation - RIL'!CF117</f>
        <v>1.614757807773777</v>
      </c>
      <c r="F102" s="356">
        <f t="shared" si="19"/>
        <v>0.78286327986382176</v>
      </c>
      <c r="G102" s="356">
        <f>'Rental with escalation - RIL'!CD117</f>
        <v>0.22083333333333335</v>
      </c>
      <c r="H102" s="356">
        <f t="shared" si="20"/>
        <v>0.14000000000000001</v>
      </c>
      <c r="I102" s="358">
        <f t="shared" si="21"/>
        <v>6.9649361854410614</v>
      </c>
      <c r="J102" s="356">
        <f t="shared" ref="J102:J133" si="25">I102/$J$4</f>
        <v>6.1565635539825134</v>
      </c>
      <c r="K102" s="356">
        <f t="shared" si="22"/>
        <v>6.1565635539825134</v>
      </c>
      <c r="M102" s="356">
        <f t="shared" si="24"/>
        <v>430.59921503445241</v>
      </c>
      <c r="N102" s="356">
        <f t="shared" ref="N102:N133" si="26">M102*$N$4/12</f>
        <v>3.2294941127583932</v>
      </c>
      <c r="O102" s="356">
        <f t="shared" ref="O102:O133" si="27">J102-N102</f>
        <v>2.9270694412241203</v>
      </c>
      <c r="P102" s="356">
        <f t="shared" ref="P102:P133" si="28">M102-O102</f>
        <v>427.67214559322827</v>
      </c>
    </row>
    <row r="103" spans="2:16" x14ac:dyDescent="0.35">
      <c r="B103">
        <v>9</v>
      </c>
      <c r="C103">
        <f t="shared" si="23"/>
        <v>98</v>
      </c>
      <c r="D103" s="356">
        <f>'Rental with escalation - RIL'!CA118</f>
        <v>6.2173419585035026</v>
      </c>
      <c r="E103" s="356">
        <f>'Rental with escalation - RIL'!CF118</f>
        <v>1.614757807773777</v>
      </c>
      <c r="F103" s="356">
        <f t="shared" si="19"/>
        <v>0.78320997662772796</v>
      </c>
      <c r="G103" s="356">
        <f>'Rental with escalation - RIL'!CD118</f>
        <v>0.22083333333333335</v>
      </c>
      <c r="H103" s="356">
        <f t="shared" ref="H103:H134" si="29">H102</f>
        <v>0.14000000000000001</v>
      </c>
      <c r="I103" s="358">
        <f t="shared" si="21"/>
        <v>6.9680564563162175</v>
      </c>
      <c r="J103" s="356">
        <f t="shared" si="25"/>
        <v>6.1593216763022403</v>
      </c>
      <c r="K103" s="356">
        <f t="shared" si="22"/>
        <v>6.1593216763022403</v>
      </c>
      <c r="M103" s="356">
        <f t="shared" si="24"/>
        <v>427.67214559322827</v>
      </c>
      <c r="N103" s="356">
        <f t="shared" si="26"/>
        <v>3.2075410919492118</v>
      </c>
      <c r="O103" s="356">
        <f t="shared" si="27"/>
        <v>2.9517805843530285</v>
      </c>
      <c r="P103" s="356">
        <f t="shared" si="28"/>
        <v>424.72036500887526</v>
      </c>
    </row>
    <row r="104" spans="2:16" x14ac:dyDescent="0.35">
      <c r="B104">
        <v>9</v>
      </c>
      <c r="C104">
        <f t="shared" si="23"/>
        <v>99</v>
      </c>
      <c r="D104" s="356">
        <f>'Rental with escalation - RIL'!CA119</f>
        <v>6.2173419585035026</v>
      </c>
      <c r="E104" s="356">
        <f>'Rental with escalation - RIL'!CF119</f>
        <v>1.614757807773777</v>
      </c>
      <c r="F104" s="356">
        <f t="shared" si="19"/>
        <v>0.78320997662772796</v>
      </c>
      <c r="G104" s="356">
        <f>'Rental with escalation - RIL'!CD119</f>
        <v>0.22083333333333335</v>
      </c>
      <c r="H104" s="356">
        <f t="shared" si="29"/>
        <v>0.14000000000000001</v>
      </c>
      <c r="I104" s="358">
        <f t="shared" si="21"/>
        <v>6.9680564563162175</v>
      </c>
      <c r="J104" s="356">
        <f t="shared" si="25"/>
        <v>6.1593216763022403</v>
      </c>
      <c r="K104" s="356">
        <f t="shared" si="22"/>
        <v>6.1593216763022403</v>
      </c>
      <c r="M104" s="356">
        <f t="shared" si="24"/>
        <v>424.72036500887526</v>
      </c>
      <c r="N104" s="356">
        <f t="shared" si="26"/>
        <v>3.1854027375665641</v>
      </c>
      <c r="O104" s="356">
        <f t="shared" si="27"/>
        <v>2.9739189387356761</v>
      </c>
      <c r="P104" s="356">
        <f t="shared" si="28"/>
        <v>421.7464460701396</v>
      </c>
    </row>
    <row r="105" spans="2:16" x14ac:dyDescent="0.35">
      <c r="B105">
        <v>9</v>
      </c>
      <c r="C105">
        <f t="shared" si="23"/>
        <v>100</v>
      </c>
      <c r="D105" s="356">
        <f>'Rental with escalation - RIL'!CA120</f>
        <v>6.2173419585035026</v>
      </c>
      <c r="E105" s="356">
        <f>'Rental with escalation - RIL'!CF120</f>
        <v>1.614757807773777</v>
      </c>
      <c r="F105" s="356">
        <f t="shared" si="19"/>
        <v>0.78320997662772796</v>
      </c>
      <c r="G105" s="356">
        <f>'Rental with escalation - RIL'!CD120</f>
        <v>0.22083333333333335</v>
      </c>
      <c r="H105" s="356">
        <f t="shared" si="29"/>
        <v>0.14000000000000001</v>
      </c>
      <c r="I105" s="358">
        <f t="shared" si="21"/>
        <v>6.9680564563162175</v>
      </c>
      <c r="J105" s="356">
        <f t="shared" si="25"/>
        <v>6.1593216763022403</v>
      </c>
      <c r="K105" s="356">
        <f t="shared" si="22"/>
        <v>6.1593216763022403</v>
      </c>
      <c r="M105" s="356">
        <f t="shared" si="24"/>
        <v>421.7464460701396</v>
      </c>
      <c r="N105" s="356">
        <f t="shared" si="26"/>
        <v>3.1630983455260466</v>
      </c>
      <c r="O105" s="356">
        <f t="shared" si="27"/>
        <v>2.9962233307761936</v>
      </c>
      <c r="P105" s="356">
        <f t="shared" si="28"/>
        <v>418.75022273936338</v>
      </c>
    </row>
    <row r="106" spans="2:16" x14ac:dyDescent="0.35">
      <c r="B106">
        <v>9</v>
      </c>
      <c r="C106">
        <f t="shared" si="23"/>
        <v>101</v>
      </c>
      <c r="D106" s="356">
        <f>'Rental with escalation - RIL'!CA121</f>
        <v>6.2252282280782785</v>
      </c>
      <c r="E106" s="356">
        <f>'Rental with escalation - RIL'!CF121</f>
        <v>1.614757807773777</v>
      </c>
      <c r="F106" s="356">
        <f t="shared" si="19"/>
        <v>0.78399860358520557</v>
      </c>
      <c r="G106" s="356">
        <f>'Rental with escalation - RIL'!CD121</f>
        <v>0.22083333333333335</v>
      </c>
      <c r="H106" s="356">
        <f t="shared" si="29"/>
        <v>0.14000000000000001</v>
      </c>
      <c r="I106" s="358">
        <f t="shared" si="21"/>
        <v>6.9751540989335163</v>
      </c>
      <c r="J106" s="356">
        <f t="shared" si="25"/>
        <v>6.1655955439577967</v>
      </c>
      <c r="K106" s="356">
        <f t="shared" si="22"/>
        <v>6.1655955439577967</v>
      </c>
      <c r="M106" s="356">
        <f t="shared" si="24"/>
        <v>418.75022273936338</v>
      </c>
      <c r="N106" s="356">
        <f t="shared" si="26"/>
        <v>3.1406266705452253</v>
      </c>
      <c r="O106" s="356">
        <f t="shared" si="27"/>
        <v>3.0249688734125715</v>
      </c>
      <c r="P106" s="356">
        <f t="shared" si="28"/>
        <v>415.72525386595083</v>
      </c>
    </row>
    <row r="107" spans="2:16" x14ac:dyDescent="0.35">
      <c r="B107">
        <v>9</v>
      </c>
      <c r="C107">
        <f t="shared" si="23"/>
        <v>102</v>
      </c>
      <c r="D107" s="356">
        <f>'Rental with escalation - RIL'!CA122</f>
        <v>6.2252282280782785</v>
      </c>
      <c r="E107" s="356">
        <f>'Rental with escalation - RIL'!CF122</f>
        <v>1.614757807773777</v>
      </c>
      <c r="F107" s="356">
        <f t="shared" si="19"/>
        <v>0.78399860358520557</v>
      </c>
      <c r="G107" s="356">
        <f>'Rental with escalation - RIL'!CD122</f>
        <v>0.22083333333333335</v>
      </c>
      <c r="H107" s="356">
        <f t="shared" si="29"/>
        <v>0.14000000000000001</v>
      </c>
      <c r="I107" s="358">
        <f t="shared" si="21"/>
        <v>6.9751540989335163</v>
      </c>
      <c r="J107" s="356">
        <f t="shared" si="25"/>
        <v>6.1655955439577967</v>
      </c>
      <c r="K107" s="356">
        <f t="shared" si="22"/>
        <v>6.1655955439577967</v>
      </c>
      <c r="M107" s="356">
        <f t="shared" si="24"/>
        <v>415.72525386595083</v>
      </c>
      <c r="N107" s="356">
        <f t="shared" si="26"/>
        <v>3.1179394039946313</v>
      </c>
      <c r="O107" s="356">
        <f t="shared" si="27"/>
        <v>3.0476561399631654</v>
      </c>
      <c r="P107" s="356">
        <f t="shared" si="28"/>
        <v>412.67759772598765</v>
      </c>
    </row>
    <row r="108" spans="2:16" x14ac:dyDescent="0.35">
      <c r="B108">
        <v>9</v>
      </c>
      <c r="C108">
        <f t="shared" si="23"/>
        <v>103</v>
      </c>
      <c r="D108" s="356">
        <f>'Rental with escalation - RIL'!CA123</f>
        <v>6.2252282280782785</v>
      </c>
      <c r="E108" s="356">
        <f>'Rental with escalation - RIL'!CF123</f>
        <v>1.614757807773777</v>
      </c>
      <c r="F108" s="356">
        <f t="shared" si="19"/>
        <v>0.78399860358520557</v>
      </c>
      <c r="G108" s="356">
        <f>'Rental with escalation - RIL'!CD123</f>
        <v>0.22083333333333335</v>
      </c>
      <c r="H108" s="356">
        <f t="shared" si="29"/>
        <v>0.14000000000000001</v>
      </c>
      <c r="I108" s="358">
        <f t="shared" si="21"/>
        <v>6.9751540989335163</v>
      </c>
      <c r="J108" s="356">
        <f t="shared" si="25"/>
        <v>6.1655955439577967</v>
      </c>
      <c r="K108" s="356">
        <f t="shared" si="22"/>
        <v>6.1655955439577967</v>
      </c>
      <c r="M108" s="356">
        <f t="shared" si="24"/>
        <v>412.67759772598765</v>
      </c>
      <c r="N108" s="356">
        <f t="shared" si="26"/>
        <v>3.0950819829449077</v>
      </c>
      <c r="O108" s="356">
        <f t="shared" si="27"/>
        <v>3.0705135610128891</v>
      </c>
      <c r="P108" s="356">
        <f t="shared" si="28"/>
        <v>409.60708416497476</v>
      </c>
    </row>
    <row r="109" spans="2:16" x14ac:dyDescent="0.35">
      <c r="B109">
        <v>9</v>
      </c>
      <c r="C109">
        <f t="shared" si="23"/>
        <v>104</v>
      </c>
      <c r="D109" s="356">
        <f>'Rental with escalation - RIL'!CA124</f>
        <v>6.2339185408907785</v>
      </c>
      <c r="E109" s="356">
        <f>'Rental with escalation - RIL'!CF124</f>
        <v>1.614757807773777</v>
      </c>
      <c r="F109" s="356">
        <f t="shared" si="19"/>
        <v>0.78486763486645561</v>
      </c>
      <c r="G109" s="356">
        <f>'Rental with escalation - RIL'!CD124</f>
        <v>0.22083333333333335</v>
      </c>
      <c r="H109" s="356">
        <f t="shared" si="29"/>
        <v>0.14000000000000001</v>
      </c>
      <c r="I109" s="358">
        <f t="shared" si="21"/>
        <v>6.9829753804647661</v>
      </c>
      <c r="J109" s="356">
        <f t="shared" si="25"/>
        <v>6.1725090626948935</v>
      </c>
      <c r="K109" s="356">
        <f t="shared" si="22"/>
        <v>6.1725090626948935</v>
      </c>
      <c r="M109" s="356">
        <f t="shared" si="24"/>
        <v>409.60708416497476</v>
      </c>
      <c r="N109" s="356">
        <f t="shared" si="26"/>
        <v>3.0720531312373107</v>
      </c>
      <c r="O109" s="356">
        <f t="shared" si="27"/>
        <v>3.1004559314575828</v>
      </c>
      <c r="P109" s="356">
        <f t="shared" si="28"/>
        <v>406.50662823351718</v>
      </c>
    </row>
    <row r="110" spans="2:16" x14ac:dyDescent="0.35">
      <c r="B110">
        <v>9</v>
      </c>
      <c r="C110">
        <f t="shared" si="23"/>
        <v>105</v>
      </c>
      <c r="D110" s="356">
        <f>'Rental with escalation - RIL'!CA125</f>
        <v>6.2388468032517164</v>
      </c>
      <c r="E110" s="356">
        <f>'Rental with escalation - RIL'!CF125</f>
        <v>1.614757807773777</v>
      </c>
      <c r="F110" s="356">
        <f t="shared" si="19"/>
        <v>0.78536046110254931</v>
      </c>
      <c r="G110" s="356">
        <f>'Rental with escalation - RIL'!CD125</f>
        <v>0.22083333333333335</v>
      </c>
      <c r="H110" s="356">
        <f t="shared" si="29"/>
        <v>0.14000000000000001</v>
      </c>
      <c r="I110" s="358">
        <f t="shared" si="21"/>
        <v>6.9874108165896098</v>
      </c>
      <c r="J110" s="356">
        <f t="shared" si="25"/>
        <v>6.1764297080052284</v>
      </c>
      <c r="K110" s="356">
        <f t="shared" si="22"/>
        <v>6.1764297080052284</v>
      </c>
      <c r="M110" s="356">
        <f t="shared" si="24"/>
        <v>406.50662823351718</v>
      </c>
      <c r="N110" s="356">
        <f t="shared" si="26"/>
        <v>3.0487997117513785</v>
      </c>
      <c r="O110" s="356">
        <f t="shared" si="27"/>
        <v>3.1276299962538499</v>
      </c>
      <c r="P110" s="356">
        <f t="shared" si="28"/>
        <v>403.37899823726332</v>
      </c>
    </row>
    <row r="111" spans="2:16" x14ac:dyDescent="0.35">
      <c r="B111">
        <v>9</v>
      </c>
      <c r="C111">
        <f t="shared" si="23"/>
        <v>106</v>
      </c>
      <c r="D111" s="356">
        <f>'Rental with escalation - RIL'!CA126</f>
        <v>6.2433102407517165</v>
      </c>
      <c r="E111" s="356">
        <f>'Rental with escalation - RIL'!CF126</f>
        <v>1.614757807773777</v>
      </c>
      <c r="F111" s="356">
        <f t="shared" si="19"/>
        <v>0.78580680485254939</v>
      </c>
      <c r="G111" s="356">
        <f>'Rental with escalation - RIL'!CD126</f>
        <v>0.22083333333333335</v>
      </c>
      <c r="H111" s="356">
        <f t="shared" si="29"/>
        <v>0.14000000000000001</v>
      </c>
      <c r="I111" s="358">
        <f t="shared" si="21"/>
        <v>6.9914279103396106</v>
      </c>
      <c r="J111" s="356">
        <f t="shared" si="25"/>
        <v>6.1799805650864288</v>
      </c>
      <c r="K111" s="356">
        <f t="shared" si="22"/>
        <v>6.1799805650864288</v>
      </c>
      <c r="M111" s="356">
        <f t="shared" si="24"/>
        <v>403.37899823726332</v>
      </c>
      <c r="N111" s="356">
        <f t="shared" si="26"/>
        <v>3.0253424867794751</v>
      </c>
      <c r="O111" s="356">
        <f t="shared" si="27"/>
        <v>3.1546380783069536</v>
      </c>
      <c r="P111" s="356">
        <f t="shared" si="28"/>
        <v>400.22436015895636</v>
      </c>
    </row>
    <row r="112" spans="2:16" x14ac:dyDescent="0.35">
      <c r="B112">
        <v>9</v>
      </c>
      <c r="C112">
        <f t="shared" si="23"/>
        <v>107</v>
      </c>
      <c r="D112" s="356">
        <f>'Rental with escalation - RIL'!CA127</f>
        <v>6.2433102407517165</v>
      </c>
      <c r="E112" s="356">
        <f>'Rental with escalation - RIL'!CF127</f>
        <v>1.614757807773777</v>
      </c>
      <c r="F112" s="356">
        <f t="shared" si="19"/>
        <v>0.78580680485254939</v>
      </c>
      <c r="G112" s="356">
        <f>'Rental with escalation - RIL'!CD127</f>
        <v>0.22083333333333335</v>
      </c>
      <c r="H112" s="356">
        <f t="shared" si="29"/>
        <v>0.14000000000000001</v>
      </c>
      <c r="I112" s="358">
        <f t="shared" si="21"/>
        <v>6.9914279103396106</v>
      </c>
      <c r="J112" s="356">
        <f t="shared" si="25"/>
        <v>6.1799805650864288</v>
      </c>
      <c r="K112" s="356">
        <f t="shared" si="22"/>
        <v>6.1799805650864288</v>
      </c>
      <c r="M112" s="356">
        <f t="shared" si="24"/>
        <v>400.22436015895636</v>
      </c>
      <c r="N112" s="356">
        <f t="shared" si="26"/>
        <v>3.001682701192173</v>
      </c>
      <c r="O112" s="356">
        <f t="shared" si="27"/>
        <v>3.1782978638942558</v>
      </c>
      <c r="P112" s="356">
        <f t="shared" si="28"/>
        <v>397.04606229506209</v>
      </c>
    </row>
    <row r="113" spans="2:16" x14ac:dyDescent="0.35">
      <c r="B113">
        <v>9</v>
      </c>
      <c r="C113">
        <f t="shared" si="23"/>
        <v>108</v>
      </c>
      <c r="D113" s="356">
        <f>'Rental with escalation - RIL'!CA128</f>
        <v>6.2523060510642159</v>
      </c>
      <c r="E113" s="356">
        <f>'Rental with escalation - RIL'!CF128</f>
        <v>1.614757807773777</v>
      </c>
      <c r="F113" s="356">
        <f t="shared" si="19"/>
        <v>0.78670638588379926</v>
      </c>
      <c r="G113" s="356">
        <f>'Rental with escalation - RIL'!CD128</f>
        <v>0.22083333333333335</v>
      </c>
      <c r="H113" s="356">
        <f t="shared" si="29"/>
        <v>0.14000000000000001</v>
      </c>
      <c r="I113" s="358">
        <f t="shared" si="21"/>
        <v>6.9995241396208598</v>
      </c>
      <c r="J113" s="356">
        <f t="shared" si="25"/>
        <v>6.1871371202637491</v>
      </c>
      <c r="K113" s="356">
        <f t="shared" si="22"/>
        <v>6.1871371202637491</v>
      </c>
      <c r="M113" s="356">
        <f t="shared" si="24"/>
        <v>397.04606229506209</v>
      </c>
      <c r="N113" s="356">
        <f t="shared" si="26"/>
        <v>2.9778454672129655</v>
      </c>
      <c r="O113" s="356">
        <f t="shared" si="27"/>
        <v>3.2092916530507836</v>
      </c>
      <c r="P113" s="356">
        <f t="shared" si="28"/>
        <v>393.83677064201129</v>
      </c>
    </row>
    <row r="114" spans="2:16" x14ac:dyDescent="0.35">
      <c r="B114">
        <v>10</v>
      </c>
      <c r="C114">
        <f t="shared" si="23"/>
        <v>109</v>
      </c>
      <c r="D114" s="356">
        <f>'Rental with escalation - RIL'!CA129</f>
        <v>6.2702504434123094</v>
      </c>
      <c r="E114" s="356">
        <f>'Rental with escalation - RIL'!CF129</f>
        <v>1.695495698162466</v>
      </c>
      <c r="F114" s="356">
        <f t="shared" si="19"/>
        <v>0.79657461415747755</v>
      </c>
      <c r="G114" s="356">
        <f>'Rental with escalation - RIL'!CD129</f>
        <v>0.22083333333333335</v>
      </c>
      <c r="H114" s="356">
        <f t="shared" si="29"/>
        <v>0.14000000000000001</v>
      </c>
      <c r="I114" s="358">
        <f t="shared" si="21"/>
        <v>7.0883381940839643</v>
      </c>
      <c r="J114" s="356">
        <f t="shared" si="25"/>
        <v>6.2656431332738798</v>
      </c>
      <c r="K114" s="356">
        <f t="shared" si="22"/>
        <v>6.2656431332738798</v>
      </c>
      <c r="M114" s="356">
        <f t="shared" si="24"/>
        <v>393.83677064201129</v>
      </c>
      <c r="N114" s="356">
        <f t="shared" si="26"/>
        <v>2.9537757798150843</v>
      </c>
      <c r="O114" s="356">
        <f t="shared" si="27"/>
        <v>3.3118673534587955</v>
      </c>
      <c r="P114" s="356">
        <f t="shared" si="28"/>
        <v>390.52490328855248</v>
      </c>
    </row>
    <row r="115" spans="2:16" x14ac:dyDescent="0.35">
      <c r="B115">
        <v>10</v>
      </c>
      <c r="C115">
        <f t="shared" si="23"/>
        <v>110</v>
      </c>
      <c r="D115" s="356">
        <f>'Rental with escalation - RIL'!CA130</f>
        <v>6.2702504434123094</v>
      </c>
      <c r="E115" s="356">
        <f>'Rental with escalation - RIL'!CF130</f>
        <v>1.695495698162466</v>
      </c>
      <c r="F115" s="356">
        <f t="shared" si="19"/>
        <v>0.79657461415747755</v>
      </c>
      <c r="G115" s="356">
        <f>'Rental with escalation - RIL'!CD130</f>
        <v>0.22083333333333335</v>
      </c>
      <c r="H115" s="356">
        <f t="shared" si="29"/>
        <v>0.14000000000000001</v>
      </c>
      <c r="I115" s="358">
        <f t="shared" si="21"/>
        <v>7.0883381940839643</v>
      </c>
      <c r="J115" s="356">
        <f t="shared" si="25"/>
        <v>6.2656431332738798</v>
      </c>
      <c r="K115" s="356">
        <f t="shared" si="22"/>
        <v>6.2656431332738798</v>
      </c>
      <c r="M115" s="356">
        <f t="shared" si="24"/>
        <v>390.52490328855248</v>
      </c>
      <c r="N115" s="356">
        <f t="shared" si="26"/>
        <v>2.9289367746641433</v>
      </c>
      <c r="O115" s="356">
        <f t="shared" si="27"/>
        <v>3.3367063586097365</v>
      </c>
      <c r="P115" s="356">
        <f t="shared" si="28"/>
        <v>387.18819692994276</v>
      </c>
    </row>
    <row r="116" spans="2:16" x14ac:dyDescent="0.35">
      <c r="B116">
        <v>10</v>
      </c>
      <c r="C116">
        <f t="shared" si="23"/>
        <v>111</v>
      </c>
      <c r="D116" s="356">
        <f>'Rental with escalation - RIL'!CA131</f>
        <v>6.3659807093335719</v>
      </c>
      <c r="E116" s="356">
        <f>'Rental with escalation - RIL'!CF131</f>
        <v>1.695495698162466</v>
      </c>
      <c r="F116" s="356">
        <f t="shared" si="19"/>
        <v>0.80614764074960377</v>
      </c>
      <c r="G116" s="356">
        <f>'Rental with escalation - RIL'!CD131</f>
        <v>0.22083333333333335</v>
      </c>
      <c r="H116" s="356">
        <f t="shared" si="29"/>
        <v>0.14000000000000001</v>
      </c>
      <c r="I116" s="358">
        <f t="shared" si="21"/>
        <v>7.1744954334131004</v>
      </c>
      <c r="J116" s="356">
        <f t="shared" si="25"/>
        <v>6.3418006895590739</v>
      </c>
      <c r="K116" s="356">
        <f t="shared" si="22"/>
        <v>6.3418006895590739</v>
      </c>
      <c r="M116" s="356">
        <f t="shared" si="24"/>
        <v>387.18819692994276</v>
      </c>
      <c r="N116" s="356">
        <f t="shared" si="26"/>
        <v>2.9039114769745709</v>
      </c>
      <c r="O116" s="356">
        <f t="shared" si="27"/>
        <v>3.4378892125845031</v>
      </c>
      <c r="P116" s="356">
        <f t="shared" si="28"/>
        <v>383.75030771735828</v>
      </c>
    </row>
    <row r="117" spans="2:16" x14ac:dyDescent="0.35">
      <c r="B117">
        <v>10</v>
      </c>
      <c r="C117">
        <f t="shared" si="23"/>
        <v>112</v>
      </c>
      <c r="D117" s="356">
        <f>'Rental with escalation - RIL'!CA132</f>
        <v>6.3979632936755877</v>
      </c>
      <c r="E117" s="356">
        <f>'Rental with escalation - RIL'!CF132</f>
        <v>1.695495698162466</v>
      </c>
      <c r="F117" s="356">
        <f t="shared" si="19"/>
        <v>0.8093458991838054</v>
      </c>
      <c r="G117" s="356">
        <f>'Rental with escalation - RIL'!CD132</f>
        <v>0.22083333333333335</v>
      </c>
      <c r="H117" s="356">
        <f t="shared" si="29"/>
        <v>0.14000000000000001</v>
      </c>
      <c r="I117" s="358">
        <f t="shared" si="21"/>
        <v>7.2032797593209148</v>
      </c>
      <c r="J117" s="356">
        <f t="shared" si="25"/>
        <v>6.3672442151121773</v>
      </c>
      <c r="K117" s="356">
        <f t="shared" si="22"/>
        <v>6.3672442151121773</v>
      </c>
      <c r="M117" s="356">
        <f t="shared" si="24"/>
        <v>383.75030771735828</v>
      </c>
      <c r="N117" s="356">
        <f t="shared" si="26"/>
        <v>2.8781273078801868</v>
      </c>
      <c r="O117" s="356">
        <f t="shared" si="27"/>
        <v>3.4891169072319905</v>
      </c>
      <c r="P117" s="356">
        <f t="shared" si="28"/>
        <v>380.26119081012627</v>
      </c>
    </row>
    <row r="118" spans="2:16" x14ac:dyDescent="0.35">
      <c r="B118">
        <v>10</v>
      </c>
      <c r="C118">
        <f t="shared" si="23"/>
        <v>113</v>
      </c>
      <c r="D118" s="356">
        <f>'Rental with escalation - RIL'!CA133</f>
        <v>6.4095592051130881</v>
      </c>
      <c r="E118" s="356">
        <f>'Rental with escalation - RIL'!CF133</f>
        <v>1.695495698162466</v>
      </c>
      <c r="F118" s="356">
        <f t="shared" si="19"/>
        <v>0.81050549032755548</v>
      </c>
      <c r="G118" s="356">
        <f>'Rental with escalation - RIL'!CD133</f>
        <v>0.22083333333333335</v>
      </c>
      <c r="H118" s="356">
        <f t="shared" si="29"/>
        <v>0.14000000000000001</v>
      </c>
      <c r="I118" s="358">
        <f t="shared" si="21"/>
        <v>7.2137160796146658</v>
      </c>
      <c r="J118" s="356">
        <f t="shared" si="25"/>
        <v>6.3764692629012014</v>
      </c>
      <c r="K118" s="356">
        <f t="shared" si="22"/>
        <v>6.3764692629012014</v>
      </c>
      <c r="M118" s="356">
        <f t="shared" si="24"/>
        <v>380.26119081012627</v>
      </c>
      <c r="N118" s="356">
        <f t="shared" si="26"/>
        <v>2.8519589310759468</v>
      </c>
      <c r="O118" s="356">
        <f t="shared" si="27"/>
        <v>3.5245103318252546</v>
      </c>
      <c r="P118" s="356">
        <f t="shared" si="28"/>
        <v>376.73668047830103</v>
      </c>
    </row>
    <row r="119" spans="2:16" x14ac:dyDescent="0.35">
      <c r="B119">
        <v>10</v>
      </c>
      <c r="C119">
        <f t="shared" si="23"/>
        <v>114</v>
      </c>
      <c r="D119" s="356">
        <f>'Rental with escalation - RIL'!CA134</f>
        <v>6.4254439840505881</v>
      </c>
      <c r="E119" s="356">
        <f>'Rental with escalation - RIL'!CF134</f>
        <v>1.695495698162466</v>
      </c>
      <c r="F119" s="356">
        <f t="shared" si="19"/>
        <v>0.81209396822130542</v>
      </c>
      <c r="G119" s="356">
        <f>'Rental with escalation - RIL'!CD134</f>
        <v>0.22083333333333335</v>
      </c>
      <c r="H119" s="356">
        <f t="shared" si="29"/>
        <v>0.14000000000000001</v>
      </c>
      <c r="I119" s="358">
        <f t="shared" si="21"/>
        <v>7.2280123806584147</v>
      </c>
      <c r="J119" s="356">
        <f t="shared" si="25"/>
        <v>6.3891062898055804</v>
      </c>
      <c r="K119" s="356">
        <f t="shared" si="22"/>
        <v>6.3891062898055804</v>
      </c>
      <c r="M119" s="356">
        <f t="shared" si="24"/>
        <v>376.73668047830103</v>
      </c>
      <c r="N119" s="356">
        <f t="shared" si="26"/>
        <v>2.8255251035872573</v>
      </c>
      <c r="O119" s="356">
        <f t="shared" si="27"/>
        <v>3.5635811862183231</v>
      </c>
      <c r="P119" s="356">
        <f t="shared" si="28"/>
        <v>373.17309929208272</v>
      </c>
    </row>
    <row r="120" spans="2:16" x14ac:dyDescent="0.35">
      <c r="B120">
        <v>10</v>
      </c>
      <c r="C120">
        <f t="shared" si="23"/>
        <v>115</v>
      </c>
      <c r="D120" s="356">
        <f>'Rental with escalation - RIL'!CA135</f>
        <v>6.4254439840505881</v>
      </c>
      <c r="E120" s="356">
        <f>'Rental with escalation - RIL'!CF135</f>
        <v>1.695495698162466</v>
      </c>
      <c r="F120" s="356">
        <f t="shared" si="19"/>
        <v>0.81209396822130542</v>
      </c>
      <c r="G120" s="356">
        <f>'Rental with escalation - RIL'!CD135</f>
        <v>0.22083333333333335</v>
      </c>
      <c r="H120" s="356">
        <f t="shared" si="29"/>
        <v>0.14000000000000001</v>
      </c>
      <c r="I120" s="358">
        <f t="shared" si="21"/>
        <v>7.2280123806584147</v>
      </c>
      <c r="J120" s="356">
        <f t="shared" si="25"/>
        <v>6.3891062898055804</v>
      </c>
      <c r="K120" s="356">
        <f t="shared" si="22"/>
        <v>6.3891062898055804</v>
      </c>
      <c r="M120" s="356">
        <f t="shared" si="24"/>
        <v>373.17309929208272</v>
      </c>
      <c r="N120" s="356">
        <f t="shared" si="26"/>
        <v>2.7987982446906208</v>
      </c>
      <c r="O120" s="356">
        <f t="shared" si="27"/>
        <v>3.5903080451149596</v>
      </c>
      <c r="P120" s="356">
        <f t="shared" si="28"/>
        <v>369.58279124696776</v>
      </c>
    </row>
    <row r="121" spans="2:16" x14ac:dyDescent="0.35">
      <c r="B121">
        <v>10</v>
      </c>
      <c r="C121">
        <f t="shared" si="23"/>
        <v>116</v>
      </c>
      <c r="D121" s="356">
        <f>'Rental with escalation - RIL'!CA136</f>
        <v>6.4254439840505881</v>
      </c>
      <c r="E121" s="356">
        <f>'Rental with escalation - RIL'!CF136</f>
        <v>1.695495698162466</v>
      </c>
      <c r="F121" s="356">
        <f t="shared" si="19"/>
        <v>0.81209396822130542</v>
      </c>
      <c r="G121" s="356">
        <f>'Rental with escalation - RIL'!CD136</f>
        <v>0.22083333333333335</v>
      </c>
      <c r="H121" s="356">
        <f t="shared" si="29"/>
        <v>0.14000000000000001</v>
      </c>
      <c r="I121" s="358">
        <f t="shared" si="21"/>
        <v>7.2280123806584147</v>
      </c>
      <c r="J121" s="356">
        <f t="shared" si="25"/>
        <v>6.3891062898055804</v>
      </c>
      <c r="K121" s="356">
        <f t="shared" si="22"/>
        <v>6.3891062898055804</v>
      </c>
      <c r="M121" s="356">
        <f t="shared" si="24"/>
        <v>369.58279124696776</v>
      </c>
      <c r="N121" s="356">
        <f t="shared" si="26"/>
        <v>2.7718709343522581</v>
      </c>
      <c r="O121" s="356">
        <f t="shared" si="27"/>
        <v>3.6172353554533223</v>
      </c>
      <c r="P121" s="356">
        <f t="shared" si="28"/>
        <v>365.96555589151444</v>
      </c>
    </row>
    <row r="122" spans="2:16" x14ac:dyDescent="0.35">
      <c r="B122">
        <v>10</v>
      </c>
      <c r="C122">
        <f t="shared" si="23"/>
        <v>117</v>
      </c>
      <c r="D122" s="356">
        <f>'Rental with escalation - RIL'!CA137</f>
        <v>6.4254439840505881</v>
      </c>
      <c r="E122" s="356">
        <f>'Rental with escalation - RIL'!CF137</f>
        <v>1.695495698162466</v>
      </c>
      <c r="F122" s="356">
        <f t="shared" si="19"/>
        <v>0.81209396822130542</v>
      </c>
      <c r="G122" s="356">
        <f>'Rental with escalation - RIL'!CD137</f>
        <v>0.22083333333333335</v>
      </c>
      <c r="H122" s="356">
        <f t="shared" si="29"/>
        <v>0.14000000000000001</v>
      </c>
      <c r="I122" s="358">
        <f t="shared" si="21"/>
        <v>7.2280123806584147</v>
      </c>
      <c r="J122" s="356">
        <f t="shared" si="25"/>
        <v>6.3891062898055804</v>
      </c>
      <c r="K122" s="356">
        <f t="shared" si="22"/>
        <v>6.3891062898055804</v>
      </c>
      <c r="M122" s="356">
        <f t="shared" si="24"/>
        <v>365.96555589151444</v>
      </c>
      <c r="N122" s="356">
        <f t="shared" si="26"/>
        <v>2.7447416691863586</v>
      </c>
      <c r="O122" s="356">
        <f t="shared" si="27"/>
        <v>3.6443646206192217</v>
      </c>
      <c r="P122" s="356">
        <f t="shared" si="28"/>
        <v>362.32119127089521</v>
      </c>
    </row>
    <row r="123" spans="2:16" x14ac:dyDescent="0.35">
      <c r="B123">
        <v>10</v>
      </c>
      <c r="C123">
        <f t="shared" si="23"/>
        <v>118</v>
      </c>
      <c r="D123" s="356">
        <f>'Rental with escalation - RIL'!CA138</f>
        <v>6.4254439840505881</v>
      </c>
      <c r="E123" s="356">
        <f>'Rental with escalation - RIL'!CF138</f>
        <v>1.695495698162466</v>
      </c>
      <c r="F123" s="356">
        <f t="shared" si="19"/>
        <v>0.81209396822130542</v>
      </c>
      <c r="G123" s="356">
        <f>'Rental with escalation - RIL'!CD138</f>
        <v>0.22083333333333335</v>
      </c>
      <c r="H123" s="356">
        <f t="shared" si="29"/>
        <v>0.14000000000000001</v>
      </c>
      <c r="I123" s="358">
        <f t="shared" si="21"/>
        <v>7.2280123806584147</v>
      </c>
      <c r="J123" s="356">
        <f t="shared" si="25"/>
        <v>6.3891062898055804</v>
      </c>
      <c r="K123" s="356">
        <f t="shared" si="22"/>
        <v>6.3891062898055804</v>
      </c>
      <c r="M123" s="356">
        <f t="shared" si="24"/>
        <v>362.32119127089521</v>
      </c>
      <c r="N123" s="356">
        <f t="shared" si="26"/>
        <v>2.7174089345317136</v>
      </c>
      <c r="O123" s="356">
        <f t="shared" si="27"/>
        <v>3.6716973552738668</v>
      </c>
      <c r="P123" s="356">
        <f t="shared" si="28"/>
        <v>358.64949391562135</v>
      </c>
    </row>
    <row r="124" spans="2:16" x14ac:dyDescent="0.35">
      <c r="B124">
        <v>10</v>
      </c>
      <c r="C124">
        <f t="shared" si="23"/>
        <v>119</v>
      </c>
      <c r="D124" s="356">
        <f>'Rental with escalation - RIL'!CA139</f>
        <v>6.4254439840505881</v>
      </c>
      <c r="E124" s="356">
        <f>'Rental with escalation - RIL'!CF139</f>
        <v>1.695495698162466</v>
      </c>
      <c r="F124" s="356">
        <f t="shared" si="19"/>
        <v>0.81209396822130542</v>
      </c>
      <c r="G124" s="356">
        <f>'Rental with escalation - RIL'!CD139</f>
        <v>0.22083333333333335</v>
      </c>
      <c r="H124" s="356">
        <f t="shared" si="29"/>
        <v>0.14000000000000001</v>
      </c>
      <c r="I124" s="358">
        <f t="shared" si="21"/>
        <v>7.2280123806584147</v>
      </c>
      <c r="J124" s="356">
        <f t="shared" si="25"/>
        <v>6.3891062898055804</v>
      </c>
      <c r="K124" s="356">
        <f t="shared" si="22"/>
        <v>6.3891062898055804</v>
      </c>
      <c r="M124" s="356">
        <f t="shared" si="24"/>
        <v>358.64949391562135</v>
      </c>
      <c r="N124" s="356">
        <f t="shared" si="26"/>
        <v>2.6898712043671598</v>
      </c>
      <c r="O124" s="356">
        <f t="shared" si="27"/>
        <v>3.6992350854384206</v>
      </c>
      <c r="P124" s="356">
        <f t="shared" si="28"/>
        <v>354.95025883018292</v>
      </c>
    </row>
    <row r="125" spans="2:16" x14ac:dyDescent="0.35">
      <c r="B125">
        <v>10</v>
      </c>
      <c r="C125">
        <f t="shared" si="23"/>
        <v>120</v>
      </c>
      <c r="D125" s="356">
        <f>'Rental with escalation - RIL'!CA140</f>
        <v>6.4331309235521505</v>
      </c>
      <c r="E125" s="356">
        <f>'Rental with escalation - RIL'!CF140</f>
        <v>1.695495698162466</v>
      </c>
      <c r="F125" s="356">
        <f t="shared" si="19"/>
        <v>0.81286266217146164</v>
      </c>
      <c r="G125" s="356">
        <f>'Rental with escalation - RIL'!CD140</f>
        <v>0.22083333333333335</v>
      </c>
      <c r="H125" s="356">
        <f t="shared" si="29"/>
        <v>0.14000000000000001</v>
      </c>
      <c r="I125" s="358">
        <f t="shared" si="21"/>
        <v>7.2349306262098212</v>
      </c>
      <c r="J125" s="356">
        <f t="shared" si="25"/>
        <v>6.3952215817889195</v>
      </c>
      <c r="K125" s="356">
        <f t="shared" si="22"/>
        <v>6.3952215817889195</v>
      </c>
      <c r="M125" s="356">
        <f t="shared" si="24"/>
        <v>354.95025883018292</v>
      </c>
      <c r="N125" s="356">
        <f t="shared" si="26"/>
        <v>2.6621269412263717</v>
      </c>
      <c r="O125" s="356">
        <f t="shared" si="27"/>
        <v>3.7330946405625478</v>
      </c>
      <c r="P125" s="356">
        <f t="shared" si="28"/>
        <v>351.21716418962035</v>
      </c>
    </row>
    <row r="126" spans="2:16" x14ac:dyDescent="0.35">
      <c r="B126">
        <v>11</v>
      </c>
      <c r="C126">
        <f t="shared" si="23"/>
        <v>121</v>
      </c>
      <c r="D126" s="356">
        <f>'Rental with escalation - RIL'!CA141</f>
        <v>6.4548791014596505</v>
      </c>
      <c r="E126" s="356">
        <f>'Rental with escalation - RIL'!CF141</f>
        <v>1.7802704830705895</v>
      </c>
      <c r="F126" s="356">
        <f t="shared" si="19"/>
        <v>0.82351495845302414</v>
      </c>
      <c r="G126" s="356">
        <f>'Rental with escalation - RIL'!CD141</f>
        <v>0.22083333333333335</v>
      </c>
      <c r="H126" s="356">
        <f t="shared" si="29"/>
        <v>0.14000000000000001</v>
      </c>
      <c r="I126" s="358">
        <f t="shared" si="21"/>
        <v>7.3308012927438835</v>
      </c>
      <c r="J126" s="356">
        <f t="shared" si="25"/>
        <v>6.4799651940438876</v>
      </c>
      <c r="K126" s="356">
        <f t="shared" si="22"/>
        <v>6.4799651940438876</v>
      </c>
      <c r="M126" s="356">
        <f t="shared" si="24"/>
        <v>351.21716418962035</v>
      </c>
      <c r="N126" s="356">
        <f t="shared" si="26"/>
        <v>2.6341287314221526</v>
      </c>
      <c r="O126" s="356">
        <f t="shared" si="27"/>
        <v>3.845836462621735</v>
      </c>
      <c r="P126" s="356">
        <f t="shared" si="28"/>
        <v>347.37132772699863</v>
      </c>
    </row>
    <row r="127" spans="2:16" x14ac:dyDescent="0.35">
      <c r="B127">
        <v>11</v>
      </c>
      <c r="C127">
        <f t="shared" si="23"/>
        <v>122</v>
      </c>
      <c r="D127" s="356">
        <f>'Rental with escalation - RIL'!CA142</f>
        <v>6.4816668431627757</v>
      </c>
      <c r="E127" s="356">
        <f>'Rental with escalation - RIL'!CF142</f>
        <v>1.7802704830705895</v>
      </c>
      <c r="F127" s="356">
        <f t="shared" si="19"/>
        <v>0.82619373262333662</v>
      </c>
      <c r="G127" s="356">
        <f>'Rental with escalation - RIL'!CD142</f>
        <v>0.22083333333333335</v>
      </c>
      <c r="H127" s="356">
        <f t="shared" si="29"/>
        <v>0.14000000000000001</v>
      </c>
      <c r="I127" s="358">
        <f t="shared" si="21"/>
        <v>7.3549102602766956</v>
      </c>
      <c r="J127" s="356">
        <f t="shared" si="25"/>
        <v>6.5012759981754353</v>
      </c>
      <c r="K127" s="356">
        <f t="shared" si="22"/>
        <v>6.5012759981754353</v>
      </c>
      <c r="M127" s="356">
        <f t="shared" si="24"/>
        <v>347.37132772699863</v>
      </c>
      <c r="N127" s="356">
        <f t="shared" si="26"/>
        <v>2.6052849579524895</v>
      </c>
      <c r="O127" s="356">
        <f t="shared" si="27"/>
        <v>3.8959910402229458</v>
      </c>
      <c r="P127" s="356">
        <f t="shared" si="28"/>
        <v>343.47533668677568</v>
      </c>
    </row>
    <row r="128" spans="2:16" x14ac:dyDescent="0.35">
      <c r="B128">
        <v>11</v>
      </c>
      <c r="C128">
        <f t="shared" si="23"/>
        <v>123</v>
      </c>
      <c r="D128" s="356">
        <f>'Rental with escalation - RIL'!CA143</f>
        <v>6.5136088043860259</v>
      </c>
      <c r="E128" s="356">
        <f>'Rental with escalation - RIL'!CF143</f>
        <v>1.7802704830705895</v>
      </c>
      <c r="F128" s="356">
        <f t="shared" si="19"/>
        <v>0.82938792874566158</v>
      </c>
      <c r="G128" s="356">
        <f>'Rental with escalation - RIL'!CD143</f>
        <v>0.22083333333333335</v>
      </c>
      <c r="H128" s="356">
        <f t="shared" si="29"/>
        <v>0.14000000000000001</v>
      </c>
      <c r="I128" s="358">
        <f t="shared" si="21"/>
        <v>7.3836580253776205</v>
      </c>
      <c r="J128" s="356">
        <f t="shared" si="25"/>
        <v>6.5266872062851036</v>
      </c>
      <c r="K128" s="356">
        <f t="shared" si="22"/>
        <v>6.5266872062851036</v>
      </c>
      <c r="M128" s="356">
        <f t="shared" si="24"/>
        <v>343.47533668677568</v>
      </c>
      <c r="N128" s="356">
        <f t="shared" si="26"/>
        <v>2.5760650251508177</v>
      </c>
      <c r="O128" s="356">
        <f t="shared" si="27"/>
        <v>3.9506221811342859</v>
      </c>
      <c r="P128" s="356">
        <f t="shared" si="28"/>
        <v>339.52471450564138</v>
      </c>
    </row>
    <row r="129" spans="2:16" x14ac:dyDescent="0.35">
      <c r="B129">
        <v>11</v>
      </c>
      <c r="C129">
        <f t="shared" si="23"/>
        <v>124</v>
      </c>
      <c r="D129" s="356">
        <f>'Rental with escalation - RIL'!CA144</f>
        <v>6.6240918710227268</v>
      </c>
      <c r="E129" s="356">
        <f>'Rental with escalation - RIL'!CF144</f>
        <v>1.7802704830705895</v>
      </c>
      <c r="F129" s="356">
        <f t="shared" si="19"/>
        <v>0.84043623540933154</v>
      </c>
      <c r="G129" s="356">
        <f>'Rental with escalation - RIL'!CD144</f>
        <v>0.22083333333333335</v>
      </c>
      <c r="H129" s="356">
        <f t="shared" si="29"/>
        <v>0.14000000000000001</v>
      </c>
      <c r="I129" s="358">
        <f t="shared" si="21"/>
        <v>7.4830927853506504</v>
      </c>
      <c r="J129" s="356">
        <f t="shared" si="25"/>
        <v>6.6145812519661824</v>
      </c>
      <c r="K129" s="356">
        <f t="shared" si="22"/>
        <v>6.6145812519661824</v>
      </c>
      <c r="M129" s="356">
        <f t="shared" si="24"/>
        <v>339.52471450564138</v>
      </c>
      <c r="N129" s="356">
        <f t="shared" si="26"/>
        <v>2.5464353587923103</v>
      </c>
      <c r="O129" s="356">
        <f t="shared" si="27"/>
        <v>4.0681458931738721</v>
      </c>
      <c r="P129" s="356">
        <f t="shared" si="28"/>
        <v>335.45656861246749</v>
      </c>
    </row>
    <row r="130" spans="2:16" x14ac:dyDescent="0.35">
      <c r="B130">
        <v>11</v>
      </c>
      <c r="C130">
        <f t="shared" si="23"/>
        <v>125</v>
      </c>
      <c r="D130" s="356">
        <f>'Rental with escalation - RIL'!CA145</f>
        <v>6.7003577858963963</v>
      </c>
      <c r="E130" s="356">
        <f>'Rental with escalation - RIL'!CF145</f>
        <v>1.7802704830705895</v>
      </c>
      <c r="F130" s="356">
        <f t="shared" si="19"/>
        <v>0.84806282689669854</v>
      </c>
      <c r="G130" s="356">
        <f>'Rental with escalation - RIL'!CD145</f>
        <v>0.22083333333333335</v>
      </c>
      <c r="H130" s="356">
        <f t="shared" si="29"/>
        <v>0.14000000000000001</v>
      </c>
      <c r="I130" s="358">
        <f t="shared" si="21"/>
        <v>7.5517321087369531</v>
      </c>
      <c r="J130" s="356">
        <f t="shared" si="25"/>
        <v>6.6752540773128759</v>
      </c>
      <c r="K130" s="356">
        <f t="shared" si="22"/>
        <v>6.6752540773128768</v>
      </c>
      <c r="M130" s="356">
        <f t="shared" si="24"/>
        <v>335.45656861246749</v>
      </c>
      <c r="N130" s="356">
        <f t="shared" si="26"/>
        <v>2.5159242645935058</v>
      </c>
      <c r="O130" s="356">
        <f t="shared" si="27"/>
        <v>4.1593298127193705</v>
      </c>
      <c r="P130" s="356">
        <f t="shared" si="28"/>
        <v>331.29723879974813</v>
      </c>
    </row>
    <row r="131" spans="2:16" x14ac:dyDescent="0.35">
      <c r="B131">
        <v>11</v>
      </c>
      <c r="C131">
        <f t="shared" si="23"/>
        <v>126</v>
      </c>
      <c r="D131" s="356">
        <f>'Rental with escalation - RIL'!CA146</f>
        <v>6.8613531829595846</v>
      </c>
      <c r="E131" s="356">
        <f>'Rental with escalation - RIL'!CF146</f>
        <v>1.7802704830705895</v>
      </c>
      <c r="F131" s="356">
        <f t="shared" si="19"/>
        <v>0.86416236660301748</v>
      </c>
      <c r="G131" s="356">
        <f>'Rental with escalation - RIL'!CD146</f>
        <v>0.22083333333333335</v>
      </c>
      <c r="H131" s="356">
        <f t="shared" si="29"/>
        <v>0.14000000000000001</v>
      </c>
      <c r="I131" s="358">
        <f t="shared" si="21"/>
        <v>7.696627966093823</v>
      </c>
      <c r="J131" s="356">
        <f t="shared" si="25"/>
        <v>6.803332860919113</v>
      </c>
      <c r="K131" s="356">
        <f t="shared" si="22"/>
        <v>6.803332860919113</v>
      </c>
      <c r="M131" s="356">
        <f t="shared" si="24"/>
        <v>331.29723879974813</v>
      </c>
      <c r="N131" s="356">
        <f t="shared" si="26"/>
        <v>2.4847292909981111</v>
      </c>
      <c r="O131" s="356">
        <f t="shared" si="27"/>
        <v>4.3186035699210024</v>
      </c>
      <c r="P131" s="356">
        <f t="shared" si="28"/>
        <v>326.97863522982715</v>
      </c>
    </row>
    <row r="132" spans="2:16" x14ac:dyDescent="0.35">
      <c r="B132">
        <v>11</v>
      </c>
      <c r="C132">
        <f t="shared" si="23"/>
        <v>127</v>
      </c>
      <c r="D132" s="356">
        <f>'Rental with escalation - RIL'!CA147</f>
        <v>6.9395114778087015</v>
      </c>
      <c r="E132" s="356">
        <f>'Rental with escalation - RIL'!CF147</f>
        <v>1.7802704830705895</v>
      </c>
      <c r="F132" s="356">
        <f t="shared" si="19"/>
        <v>0.87197819608792926</v>
      </c>
      <c r="G132" s="356">
        <f>'Rental with escalation - RIL'!CD147</f>
        <v>0.22083333333333335</v>
      </c>
      <c r="H132" s="356">
        <f t="shared" si="29"/>
        <v>0.14000000000000001</v>
      </c>
      <c r="I132" s="358">
        <f t="shared" si="21"/>
        <v>7.766970431458029</v>
      </c>
      <c r="J132" s="356">
        <f t="shared" si="25"/>
        <v>6.8655111561723841</v>
      </c>
      <c r="K132" s="356">
        <f t="shared" si="22"/>
        <v>6.8655111561723832</v>
      </c>
      <c r="M132" s="356">
        <f t="shared" si="24"/>
        <v>326.97863522982715</v>
      </c>
      <c r="N132" s="356">
        <f t="shared" si="26"/>
        <v>2.4523397642237037</v>
      </c>
      <c r="O132" s="356">
        <f t="shared" si="27"/>
        <v>4.4131713919486799</v>
      </c>
      <c r="P132" s="356">
        <f t="shared" si="28"/>
        <v>322.5654638378785</v>
      </c>
    </row>
    <row r="133" spans="2:16" x14ac:dyDescent="0.35">
      <c r="B133">
        <v>11</v>
      </c>
      <c r="C133">
        <f t="shared" si="23"/>
        <v>128</v>
      </c>
      <c r="D133" s="356">
        <f>'Rental with escalation - RIL'!CA148</f>
        <v>6.963334158493045</v>
      </c>
      <c r="E133" s="356">
        <f>'Rental with escalation - RIL'!CF148</f>
        <v>1.7802704830705895</v>
      </c>
      <c r="F133" s="356">
        <f t="shared" si="19"/>
        <v>0.87436046415636359</v>
      </c>
      <c r="G133" s="356">
        <f>'Rental with escalation - RIL'!CD148</f>
        <v>0.22083333333333335</v>
      </c>
      <c r="H133" s="356">
        <f t="shared" si="29"/>
        <v>0.14000000000000001</v>
      </c>
      <c r="I133" s="358">
        <f t="shared" si="21"/>
        <v>7.7884108440739386</v>
      </c>
      <c r="J133" s="356">
        <f t="shared" si="25"/>
        <v>6.8844631263525811</v>
      </c>
      <c r="K133" s="356">
        <f t="shared" si="22"/>
        <v>6.8844631263525811</v>
      </c>
      <c r="M133" s="356">
        <f t="shared" si="24"/>
        <v>322.5654638378785</v>
      </c>
      <c r="N133" s="356">
        <f t="shared" si="26"/>
        <v>2.4192409787840887</v>
      </c>
      <c r="O133" s="356">
        <f t="shared" si="27"/>
        <v>4.4652221475684923</v>
      </c>
      <c r="P133" s="356">
        <f t="shared" si="28"/>
        <v>318.10024169030999</v>
      </c>
    </row>
    <row r="134" spans="2:16" x14ac:dyDescent="0.35">
      <c r="B134">
        <v>11</v>
      </c>
      <c r="C134">
        <f t="shared" si="23"/>
        <v>129</v>
      </c>
      <c r="D134" s="356">
        <f>'Rental with escalation - RIL'!CA149</f>
        <v>6.9771549370560138</v>
      </c>
      <c r="E134" s="356">
        <f>'Rental with escalation - RIL'!CF149</f>
        <v>1.7802704830705895</v>
      </c>
      <c r="F134" s="356">
        <f t="shared" si="19"/>
        <v>0.87574254201266033</v>
      </c>
      <c r="G134" s="356">
        <f>'Rental with escalation - RIL'!CD149</f>
        <v>0.22083333333333335</v>
      </c>
      <c r="H134" s="356">
        <f t="shared" si="29"/>
        <v>0.14000000000000001</v>
      </c>
      <c r="I134" s="358">
        <f t="shared" si="21"/>
        <v>7.8008495447806094</v>
      </c>
      <c r="J134" s="356">
        <f t="shared" ref="J134:J165" si="30">I134/$J$4</f>
        <v>6.8954581519193141</v>
      </c>
      <c r="K134" s="356">
        <f t="shared" si="22"/>
        <v>6.8954581519193141</v>
      </c>
      <c r="M134" s="356">
        <f t="shared" si="24"/>
        <v>318.10024169030999</v>
      </c>
      <c r="N134" s="356">
        <f t="shared" ref="N134:N165" si="31">M134*$N$4/12</f>
        <v>2.3857518126773249</v>
      </c>
      <c r="O134" s="356">
        <f t="shared" ref="O134:O165" si="32">J134-N134</f>
        <v>4.5097063392419887</v>
      </c>
      <c r="P134" s="356">
        <f t="shared" ref="P134:P135" si="33">M134-O134</f>
        <v>313.59053535106801</v>
      </c>
    </row>
    <row r="135" spans="2:16" x14ac:dyDescent="0.35">
      <c r="B135">
        <v>11</v>
      </c>
      <c r="C135">
        <f t="shared" si="23"/>
        <v>130</v>
      </c>
      <c r="D135" s="356">
        <f>'Rental with escalation - RIL'!CA150</f>
        <v>6.9839889857126991</v>
      </c>
      <c r="E135" s="356">
        <f>'Rental with escalation - RIL'!CF150</f>
        <v>1.7802704830705895</v>
      </c>
      <c r="F135" s="356">
        <f t="shared" ref="F135:F185" si="34">(D135+E135)*10%</f>
        <v>0.87642594687832887</v>
      </c>
      <c r="G135" s="356">
        <f>'Rental with escalation - RIL'!CD150</f>
        <v>0.22083333333333335</v>
      </c>
      <c r="H135" s="356">
        <f t="shared" ref="H135:H166" si="35">H134</f>
        <v>0.14000000000000001</v>
      </c>
      <c r="I135" s="358">
        <f t="shared" ref="I135:I185" si="36">D135+E135-F135-G135+H135</f>
        <v>7.8070001885716263</v>
      </c>
      <c r="J135" s="356">
        <f t="shared" si="30"/>
        <v>6.9008949324423652</v>
      </c>
      <c r="K135" s="356">
        <f t="shared" ref="K135:K185" si="37">N135+O135</f>
        <v>6.9008949324423643</v>
      </c>
      <c r="M135" s="356">
        <f t="shared" si="24"/>
        <v>313.59053535106801</v>
      </c>
      <c r="N135" s="356">
        <f t="shared" si="31"/>
        <v>2.3519290151330101</v>
      </c>
      <c r="O135" s="356">
        <f t="shared" si="32"/>
        <v>4.5489659173093546</v>
      </c>
      <c r="P135" s="356">
        <f t="shared" si="33"/>
        <v>309.04156943375864</v>
      </c>
    </row>
    <row r="136" spans="2:16" x14ac:dyDescent="0.35">
      <c r="B136">
        <v>11</v>
      </c>
      <c r="C136">
        <f t="shared" ref="C136:C185" si="38">C135+1</f>
        <v>131</v>
      </c>
      <c r="D136" s="356">
        <f>'Rental with escalation - RIL'!CA151</f>
        <v>6.9986394987267451</v>
      </c>
      <c r="E136" s="356">
        <f>'Rental with escalation - RIL'!CF151</f>
        <v>1.7802704830705895</v>
      </c>
      <c r="F136" s="356">
        <f t="shared" si="34"/>
        <v>0.87789099817973337</v>
      </c>
      <c r="G136" s="356">
        <f>'Rental with escalation - RIL'!CD151</f>
        <v>0.22083333333333335</v>
      </c>
      <c r="H136" s="356">
        <f t="shared" si="35"/>
        <v>0.14000000000000001</v>
      </c>
      <c r="I136" s="358">
        <f t="shared" si="36"/>
        <v>7.8201856502842668</v>
      </c>
      <c r="J136" s="356">
        <f t="shared" si="30"/>
        <v>6.912550047559165</v>
      </c>
      <c r="K136" s="356">
        <f t="shared" si="37"/>
        <v>6.912550047559165</v>
      </c>
      <c r="M136" s="356">
        <f t="shared" ref="M136:M185" si="39">P135</f>
        <v>309.04156943375864</v>
      </c>
      <c r="N136" s="356">
        <f t="shared" si="31"/>
        <v>2.3178117707531896</v>
      </c>
      <c r="O136" s="356">
        <f t="shared" si="32"/>
        <v>4.594738276805975</v>
      </c>
      <c r="P136" s="356">
        <f t="shared" ref="P136:P185" si="40">M136-O136</f>
        <v>304.44683115695267</v>
      </c>
    </row>
    <row r="137" spans="2:16" x14ac:dyDescent="0.35">
      <c r="B137">
        <v>11</v>
      </c>
      <c r="C137">
        <f t="shared" si="38"/>
        <v>132</v>
      </c>
      <c r="D137" s="356">
        <f>'Rental with escalation - RIL'!CA152</f>
        <v>7.00681971502362</v>
      </c>
      <c r="E137" s="356">
        <f>'Rental with escalation - RIL'!CF152</f>
        <v>1.7802704830705895</v>
      </c>
      <c r="F137" s="356">
        <f t="shared" si="34"/>
        <v>0.87870901980942095</v>
      </c>
      <c r="G137" s="356">
        <f>'Rental with escalation - RIL'!CD152</f>
        <v>0.22083333333333335</v>
      </c>
      <c r="H137" s="356">
        <f t="shared" si="35"/>
        <v>0.14000000000000001</v>
      </c>
      <c r="I137" s="358">
        <f t="shared" si="36"/>
        <v>7.8275478449514546</v>
      </c>
      <c r="J137" s="356">
        <f t="shared" si="30"/>
        <v>6.919057762512832</v>
      </c>
      <c r="K137" s="356">
        <f t="shared" si="37"/>
        <v>6.919057762512832</v>
      </c>
      <c r="M137" s="356">
        <f t="shared" si="39"/>
        <v>304.44683115695267</v>
      </c>
      <c r="N137" s="356">
        <f t="shared" si="31"/>
        <v>2.2833512336771449</v>
      </c>
      <c r="O137" s="356">
        <f t="shared" si="32"/>
        <v>4.6357065288356871</v>
      </c>
      <c r="P137" s="356">
        <f t="shared" si="40"/>
        <v>299.811124628117</v>
      </c>
    </row>
    <row r="138" spans="2:16" x14ac:dyDescent="0.35">
      <c r="B138">
        <v>12</v>
      </c>
      <c r="C138">
        <f t="shared" si="38"/>
        <v>133</v>
      </c>
      <c r="D138" s="356">
        <f>'Rental with escalation - RIL'!CA153</f>
        <v>7.0418638868292138</v>
      </c>
      <c r="E138" s="356">
        <f>'Rental with escalation - RIL'!CF153</f>
        <v>1.8692840072241192</v>
      </c>
      <c r="F138" s="356">
        <f t="shared" si="34"/>
        <v>0.89111478940533329</v>
      </c>
      <c r="G138" s="356">
        <f>'Rental with escalation - RIL'!CD153</f>
        <v>0.22083333333333335</v>
      </c>
      <c r="H138" s="356">
        <f t="shared" si="35"/>
        <v>0.14000000000000001</v>
      </c>
      <c r="I138" s="358">
        <f t="shared" si="36"/>
        <v>7.9391997713146649</v>
      </c>
      <c r="J138" s="356">
        <f t="shared" si="30"/>
        <v>7.0177510114210628</v>
      </c>
      <c r="K138" s="356">
        <f t="shared" si="37"/>
        <v>7.0177510114210619</v>
      </c>
      <c r="M138" s="356">
        <f t="shared" si="39"/>
        <v>299.811124628117</v>
      </c>
      <c r="N138" s="356">
        <f t="shared" si="31"/>
        <v>2.2485834347108775</v>
      </c>
      <c r="O138" s="356">
        <f t="shared" si="32"/>
        <v>4.7691675767101849</v>
      </c>
      <c r="P138" s="356">
        <f t="shared" si="40"/>
        <v>295.04195705140683</v>
      </c>
    </row>
    <row r="139" spans="2:16" x14ac:dyDescent="0.35">
      <c r="B139">
        <v>12</v>
      </c>
      <c r="C139">
        <f t="shared" si="38"/>
        <v>134</v>
      </c>
      <c r="D139" s="356">
        <f>'Rental with escalation - RIL'!CA154</f>
        <v>7.0458508996141349</v>
      </c>
      <c r="E139" s="356">
        <f>'Rental with escalation - RIL'!CF154</f>
        <v>1.8692840072241192</v>
      </c>
      <c r="F139" s="356">
        <f t="shared" si="34"/>
        <v>0.89151349068382546</v>
      </c>
      <c r="G139" s="356">
        <f>'Rental with escalation - RIL'!CD154</f>
        <v>0.22083333333333335</v>
      </c>
      <c r="H139" s="356">
        <f t="shared" si="35"/>
        <v>0.14000000000000001</v>
      </c>
      <c r="I139" s="358">
        <f t="shared" si="36"/>
        <v>7.9427880828210951</v>
      </c>
      <c r="J139" s="356">
        <f t="shared" si="30"/>
        <v>7.0209228520887494</v>
      </c>
      <c r="K139" s="356">
        <f t="shared" si="37"/>
        <v>7.0209228520887494</v>
      </c>
      <c r="M139" s="356">
        <f t="shared" si="39"/>
        <v>295.04195705140683</v>
      </c>
      <c r="N139" s="356">
        <f t="shared" si="31"/>
        <v>2.2128146778855511</v>
      </c>
      <c r="O139" s="356">
        <f t="shared" si="32"/>
        <v>4.8081081742031984</v>
      </c>
      <c r="P139" s="356">
        <f t="shared" si="40"/>
        <v>290.23384887720363</v>
      </c>
    </row>
    <row r="140" spans="2:16" x14ac:dyDescent="0.35">
      <c r="B140">
        <v>12</v>
      </c>
      <c r="C140">
        <f t="shared" si="38"/>
        <v>135</v>
      </c>
      <c r="D140" s="356">
        <f>'Rental with escalation - RIL'!CA155</f>
        <v>7.0458508996141349</v>
      </c>
      <c r="E140" s="356">
        <f>'Rental with escalation - RIL'!CF155</f>
        <v>1.8692840072241192</v>
      </c>
      <c r="F140" s="356">
        <f t="shared" si="34"/>
        <v>0.89151349068382546</v>
      </c>
      <c r="G140" s="356">
        <f>'Rental with escalation - RIL'!CD155</f>
        <v>0.22083333333333335</v>
      </c>
      <c r="H140" s="356">
        <f t="shared" si="35"/>
        <v>0.14000000000000001</v>
      </c>
      <c r="I140" s="358">
        <f t="shared" si="36"/>
        <v>7.9427880828210951</v>
      </c>
      <c r="J140" s="356">
        <f t="shared" si="30"/>
        <v>7.0209228520887494</v>
      </c>
      <c r="K140" s="356">
        <f t="shared" si="37"/>
        <v>7.0209228520887486</v>
      </c>
      <c r="M140" s="356">
        <f t="shared" si="39"/>
        <v>290.23384887720363</v>
      </c>
      <c r="N140" s="356">
        <f t="shared" si="31"/>
        <v>2.1767538665790274</v>
      </c>
      <c r="O140" s="356">
        <f t="shared" si="32"/>
        <v>4.8441689855097216</v>
      </c>
      <c r="P140" s="356">
        <f t="shared" si="40"/>
        <v>285.3896798916939</v>
      </c>
    </row>
    <row r="141" spans="2:16" x14ac:dyDescent="0.35">
      <c r="B141">
        <v>12</v>
      </c>
      <c r="C141">
        <f t="shared" si="38"/>
        <v>136</v>
      </c>
      <c r="D141" s="356">
        <f>'Rental with escalation - RIL'!CA156</f>
        <v>7.0458508996141349</v>
      </c>
      <c r="E141" s="356">
        <f>'Rental with escalation - RIL'!CF156</f>
        <v>1.8692840072241192</v>
      </c>
      <c r="F141" s="356">
        <f t="shared" si="34"/>
        <v>0.89151349068382546</v>
      </c>
      <c r="G141" s="356">
        <f>'Rental with escalation - RIL'!CD156</f>
        <v>0.22083333333333335</v>
      </c>
      <c r="H141" s="356">
        <f t="shared" si="35"/>
        <v>0.14000000000000001</v>
      </c>
      <c r="I141" s="358">
        <f t="shared" si="36"/>
        <v>7.9427880828210951</v>
      </c>
      <c r="J141" s="356">
        <f t="shared" si="30"/>
        <v>7.0209228520887494</v>
      </c>
      <c r="K141" s="356">
        <f t="shared" si="37"/>
        <v>7.0209228520887503</v>
      </c>
      <c r="M141" s="356">
        <f t="shared" si="39"/>
        <v>285.3896798916939</v>
      </c>
      <c r="N141" s="356">
        <f t="shared" si="31"/>
        <v>2.1404225991877044</v>
      </c>
      <c r="O141" s="356">
        <f t="shared" si="32"/>
        <v>4.8805002529010455</v>
      </c>
      <c r="P141" s="356">
        <f t="shared" si="40"/>
        <v>280.50917963879283</v>
      </c>
    </row>
    <row r="142" spans="2:16" x14ac:dyDescent="0.35">
      <c r="B142">
        <v>12</v>
      </c>
      <c r="C142">
        <f t="shared" si="38"/>
        <v>137</v>
      </c>
      <c r="D142" s="356">
        <f>'Rental with escalation - RIL'!CA157</f>
        <v>7.0549201096251286</v>
      </c>
      <c r="E142" s="356">
        <f>'Rental with escalation - RIL'!CF157</f>
        <v>1.8692840072241192</v>
      </c>
      <c r="F142" s="356">
        <f t="shared" si="34"/>
        <v>0.89242041168492481</v>
      </c>
      <c r="G142" s="356">
        <f>'Rental with escalation - RIL'!CD157</f>
        <v>0.22083333333333335</v>
      </c>
      <c r="H142" s="356">
        <f t="shared" si="35"/>
        <v>0.14000000000000001</v>
      </c>
      <c r="I142" s="358">
        <f t="shared" si="36"/>
        <v>7.9509503718309888</v>
      </c>
      <c r="J142" s="356">
        <f t="shared" si="30"/>
        <v>7.0281377998926402</v>
      </c>
      <c r="K142" s="356">
        <f t="shared" si="37"/>
        <v>7.0281377998926402</v>
      </c>
      <c r="M142" s="356">
        <f t="shared" si="39"/>
        <v>280.50917963879283</v>
      </c>
      <c r="N142" s="356">
        <f t="shared" si="31"/>
        <v>2.1038188472909463</v>
      </c>
      <c r="O142" s="356">
        <f t="shared" si="32"/>
        <v>4.9243189526016939</v>
      </c>
      <c r="P142" s="356">
        <f t="shared" si="40"/>
        <v>275.58486068619112</v>
      </c>
    </row>
    <row r="143" spans="2:16" x14ac:dyDescent="0.35">
      <c r="B143">
        <v>12</v>
      </c>
      <c r="C143">
        <f t="shared" si="38"/>
        <v>138</v>
      </c>
      <c r="D143" s="356">
        <f>'Rental with escalation - RIL'!CA158</f>
        <v>7.0549201096251286</v>
      </c>
      <c r="E143" s="356">
        <f>'Rental with escalation - RIL'!CF158</f>
        <v>1.8692840072241192</v>
      </c>
      <c r="F143" s="356">
        <f t="shared" si="34"/>
        <v>0.89242041168492481</v>
      </c>
      <c r="G143" s="356">
        <f>'Rental with escalation - RIL'!CD158</f>
        <v>0.22083333333333335</v>
      </c>
      <c r="H143" s="356">
        <f t="shared" si="35"/>
        <v>0.14000000000000001</v>
      </c>
      <c r="I143" s="358">
        <f t="shared" si="36"/>
        <v>7.9509503718309888</v>
      </c>
      <c r="J143" s="356">
        <f t="shared" si="30"/>
        <v>7.0281377998926402</v>
      </c>
      <c r="K143" s="356">
        <f t="shared" si="37"/>
        <v>7.0281377998926402</v>
      </c>
      <c r="M143" s="356">
        <f t="shared" si="39"/>
        <v>275.58486068619112</v>
      </c>
      <c r="N143" s="356">
        <f t="shared" si="31"/>
        <v>2.0668864551464332</v>
      </c>
      <c r="O143" s="356">
        <f t="shared" si="32"/>
        <v>4.9612513447462074</v>
      </c>
      <c r="P143" s="356">
        <f t="shared" si="40"/>
        <v>270.62360934144493</v>
      </c>
    </row>
    <row r="144" spans="2:16" x14ac:dyDescent="0.35">
      <c r="B144">
        <v>12</v>
      </c>
      <c r="C144">
        <f t="shared" si="38"/>
        <v>139</v>
      </c>
      <c r="D144" s="356">
        <f>'Rental with escalation - RIL'!CA159</f>
        <v>7.0549201096251286</v>
      </c>
      <c r="E144" s="356">
        <f>'Rental with escalation - RIL'!CF159</f>
        <v>1.8692840072241192</v>
      </c>
      <c r="F144" s="356">
        <f t="shared" si="34"/>
        <v>0.89242041168492481</v>
      </c>
      <c r="G144" s="356">
        <f>'Rental with escalation - RIL'!CD159</f>
        <v>0.22083333333333335</v>
      </c>
      <c r="H144" s="356">
        <f t="shared" si="35"/>
        <v>0.14000000000000001</v>
      </c>
      <c r="I144" s="358">
        <f t="shared" si="36"/>
        <v>7.9509503718309888</v>
      </c>
      <c r="J144" s="356">
        <f t="shared" si="30"/>
        <v>7.0281377998926402</v>
      </c>
      <c r="K144" s="356">
        <f t="shared" si="37"/>
        <v>7.0281377998926402</v>
      </c>
      <c r="M144" s="356">
        <f t="shared" si="39"/>
        <v>270.62360934144493</v>
      </c>
      <c r="N144" s="356">
        <f t="shared" si="31"/>
        <v>2.0296770700608371</v>
      </c>
      <c r="O144" s="356">
        <f t="shared" si="32"/>
        <v>4.9984607298318036</v>
      </c>
      <c r="P144" s="356">
        <f t="shared" si="40"/>
        <v>265.62514861161316</v>
      </c>
    </row>
    <row r="145" spans="2:16" x14ac:dyDescent="0.35">
      <c r="B145">
        <v>12</v>
      </c>
      <c r="C145">
        <f t="shared" si="38"/>
        <v>140</v>
      </c>
      <c r="D145" s="356">
        <f>'Rental with escalation - RIL'!CA160</f>
        <v>7.0649139693595027</v>
      </c>
      <c r="E145" s="356">
        <f>'Rental with escalation - RIL'!CF160</f>
        <v>1.8692840072241192</v>
      </c>
      <c r="F145" s="356">
        <f t="shared" si="34"/>
        <v>0.89341979765836221</v>
      </c>
      <c r="G145" s="356">
        <f>'Rental with escalation - RIL'!CD160</f>
        <v>0.22083333333333335</v>
      </c>
      <c r="H145" s="356">
        <f t="shared" si="35"/>
        <v>0.14000000000000001</v>
      </c>
      <c r="I145" s="358">
        <f t="shared" si="36"/>
        <v>7.9599448455919264</v>
      </c>
      <c r="J145" s="356">
        <f t="shared" si="30"/>
        <v>7.0360883464403008</v>
      </c>
      <c r="K145" s="356">
        <f t="shared" si="37"/>
        <v>7.0360883464403008</v>
      </c>
      <c r="M145" s="356">
        <f t="shared" si="39"/>
        <v>265.62514861161316</v>
      </c>
      <c r="N145" s="356">
        <f t="shared" si="31"/>
        <v>1.9921886145870984</v>
      </c>
      <c r="O145" s="356">
        <f t="shared" si="32"/>
        <v>5.0438997318532026</v>
      </c>
      <c r="P145" s="356">
        <f t="shared" si="40"/>
        <v>260.58124887975993</v>
      </c>
    </row>
    <row r="146" spans="2:16" x14ac:dyDescent="0.35">
      <c r="B146">
        <v>12</v>
      </c>
      <c r="C146">
        <f t="shared" si="38"/>
        <v>141</v>
      </c>
      <c r="D146" s="356">
        <f>'Rental with escalation - RIL'!CA161</f>
        <v>7.0705814710745818</v>
      </c>
      <c r="E146" s="356">
        <f>'Rental with escalation - RIL'!CF161</f>
        <v>1.8692840072241192</v>
      </c>
      <c r="F146" s="356">
        <f t="shared" si="34"/>
        <v>0.89398654782987019</v>
      </c>
      <c r="G146" s="356">
        <f>'Rental with escalation - RIL'!CD161</f>
        <v>0.22083333333333335</v>
      </c>
      <c r="H146" s="356">
        <f t="shared" si="35"/>
        <v>0.14000000000000001</v>
      </c>
      <c r="I146" s="358">
        <f t="shared" si="36"/>
        <v>7.9650455971354974</v>
      </c>
      <c r="J146" s="356">
        <f t="shared" si="30"/>
        <v>7.0405970885471865</v>
      </c>
      <c r="K146" s="356">
        <f t="shared" si="37"/>
        <v>7.0405970885471865</v>
      </c>
      <c r="M146" s="356">
        <f t="shared" si="39"/>
        <v>260.58124887975993</v>
      </c>
      <c r="N146" s="356">
        <f t="shared" si="31"/>
        <v>1.9543593665981993</v>
      </c>
      <c r="O146" s="356">
        <f t="shared" si="32"/>
        <v>5.0862377219489874</v>
      </c>
      <c r="P146" s="356">
        <f t="shared" si="40"/>
        <v>255.49501115781095</v>
      </c>
    </row>
    <row r="147" spans="2:16" x14ac:dyDescent="0.35">
      <c r="B147">
        <v>12</v>
      </c>
      <c r="C147">
        <f t="shared" si="38"/>
        <v>142</v>
      </c>
      <c r="D147" s="356">
        <f>'Rental with escalation - RIL'!CA162</f>
        <v>7.0757144241995809</v>
      </c>
      <c r="E147" s="356">
        <f>'Rental with escalation - RIL'!CF162</f>
        <v>1.8692840072241192</v>
      </c>
      <c r="F147" s="356">
        <f t="shared" si="34"/>
        <v>0.89449984314237008</v>
      </c>
      <c r="G147" s="356">
        <f>'Rental with escalation - RIL'!CD162</f>
        <v>0.22083333333333335</v>
      </c>
      <c r="H147" s="356">
        <f t="shared" si="35"/>
        <v>0.14000000000000001</v>
      </c>
      <c r="I147" s="358">
        <f t="shared" si="36"/>
        <v>7.9696652549479969</v>
      </c>
      <c r="J147" s="356">
        <f t="shared" si="30"/>
        <v>7.0446805741905667</v>
      </c>
      <c r="K147" s="356">
        <f t="shared" si="37"/>
        <v>7.0446805741905667</v>
      </c>
      <c r="M147" s="356">
        <f t="shared" si="39"/>
        <v>255.49501115781095</v>
      </c>
      <c r="N147" s="356">
        <f t="shared" si="31"/>
        <v>1.9162125836835822</v>
      </c>
      <c r="O147" s="356">
        <f t="shared" si="32"/>
        <v>5.1284679905069845</v>
      </c>
      <c r="P147" s="356">
        <f t="shared" si="40"/>
        <v>250.36654316730397</v>
      </c>
    </row>
    <row r="148" spans="2:16" x14ac:dyDescent="0.35">
      <c r="B148">
        <v>12</v>
      </c>
      <c r="C148">
        <f t="shared" si="38"/>
        <v>143</v>
      </c>
      <c r="D148" s="356">
        <f>'Rental with escalation - RIL'!CA163</f>
        <v>7.0757144241995809</v>
      </c>
      <c r="E148" s="356">
        <f>'Rental with escalation - RIL'!CF163</f>
        <v>1.8692840072241192</v>
      </c>
      <c r="F148" s="356">
        <f t="shared" si="34"/>
        <v>0.89449984314237008</v>
      </c>
      <c r="G148" s="356">
        <f>'Rental with escalation - RIL'!CD163</f>
        <v>0.22083333333333335</v>
      </c>
      <c r="H148" s="356">
        <f t="shared" si="35"/>
        <v>0.14000000000000001</v>
      </c>
      <c r="I148" s="358">
        <f t="shared" si="36"/>
        <v>7.9696652549479969</v>
      </c>
      <c r="J148" s="356">
        <f t="shared" si="30"/>
        <v>7.0446805741905667</v>
      </c>
      <c r="K148" s="356">
        <f t="shared" si="37"/>
        <v>7.0446805741905667</v>
      </c>
      <c r="M148" s="356">
        <f t="shared" si="39"/>
        <v>250.36654316730397</v>
      </c>
      <c r="N148" s="356">
        <f t="shared" si="31"/>
        <v>1.8777490737547797</v>
      </c>
      <c r="O148" s="356">
        <f t="shared" si="32"/>
        <v>5.166931500435787</v>
      </c>
      <c r="P148" s="356">
        <f t="shared" si="40"/>
        <v>245.19961166686818</v>
      </c>
    </row>
    <row r="149" spans="2:16" x14ac:dyDescent="0.35">
      <c r="B149">
        <v>12</v>
      </c>
      <c r="C149">
        <f t="shared" si="38"/>
        <v>144</v>
      </c>
      <c r="D149" s="356">
        <f>'Rental with escalation - RIL'!CA164</f>
        <v>7.0860596060589556</v>
      </c>
      <c r="E149" s="356">
        <f>'Rental with escalation - RIL'!CF164</f>
        <v>1.8692840072241192</v>
      </c>
      <c r="F149" s="356">
        <f t="shared" si="34"/>
        <v>0.89553436132830755</v>
      </c>
      <c r="G149" s="356">
        <f>'Rental with escalation - RIL'!CD164</f>
        <v>0.22083333333333335</v>
      </c>
      <c r="H149" s="356">
        <f t="shared" si="35"/>
        <v>0.14000000000000001</v>
      </c>
      <c r="I149" s="358">
        <f t="shared" si="36"/>
        <v>7.9789759186214342</v>
      </c>
      <c r="J149" s="356">
        <f t="shared" si="30"/>
        <v>7.052910612644486</v>
      </c>
      <c r="K149" s="356">
        <f t="shared" si="37"/>
        <v>7.052910612644486</v>
      </c>
      <c r="M149" s="356">
        <f t="shared" si="39"/>
        <v>245.19961166686818</v>
      </c>
      <c r="N149" s="356">
        <f t="shared" si="31"/>
        <v>1.8389970875015111</v>
      </c>
      <c r="O149" s="356">
        <f t="shared" si="32"/>
        <v>5.2139135251429751</v>
      </c>
      <c r="P149" s="356">
        <f t="shared" si="40"/>
        <v>239.98569814172521</v>
      </c>
    </row>
    <row r="150" spans="2:16" x14ac:dyDescent="0.35">
      <c r="B150">
        <v>13</v>
      </c>
      <c r="C150">
        <f t="shared" si="38"/>
        <v>145</v>
      </c>
      <c r="D150" s="356">
        <f>'Rental with escalation - RIL'!CA165</f>
        <v>7.1066956572592632</v>
      </c>
      <c r="E150" s="356">
        <f>'Rental with escalation - RIL'!CF165</f>
        <v>1.9627482075853253</v>
      </c>
      <c r="F150" s="356">
        <f t="shared" si="34"/>
        <v>0.90694438648445885</v>
      </c>
      <c r="G150" s="356">
        <f>'Rental with escalation - RIL'!CD165</f>
        <v>0.22083333333333335</v>
      </c>
      <c r="H150" s="356">
        <f t="shared" si="35"/>
        <v>0.14000000000000001</v>
      </c>
      <c r="I150" s="358">
        <f t="shared" si="36"/>
        <v>8.0816661450267961</v>
      </c>
      <c r="J150" s="356">
        <f t="shared" si="30"/>
        <v>7.1436822849763875</v>
      </c>
      <c r="K150" s="356">
        <f t="shared" si="37"/>
        <v>7.1436822849763875</v>
      </c>
      <c r="M150" s="356">
        <f t="shared" si="39"/>
        <v>239.98569814172521</v>
      </c>
      <c r="N150" s="356">
        <f t="shared" si="31"/>
        <v>1.7998927360629391</v>
      </c>
      <c r="O150" s="356">
        <f t="shared" si="32"/>
        <v>5.3437895489134482</v>
      </c>
      <c r="P150" s="356">
        <f t="shared" si="40"/>
        <v>234.64190859281177</v>
      </c>
    </row>
    <row r="151" spans="2:16" x14ac:dyDescent="0.35">
      <c r="B151">
        <v>13</v>
      </c>
      <c r="C151">
        <f t="shared" si="38"/>
        <v>146</v>
      </c>
      <c r="D151" s="356">
        <f>'Rental with escalation - RIL'!CA166</f>
        <v>7.1066956572592632</v>
      </c>
      <c r="E151" s="356">
        <f>'Rental with escalation - RIL'!CF166</f>
        <v>1.9627482075853253</v>
      </c>
      <c r="F151" s="356">
        <f t="shared" si="34"/>
        <v>0.90694438648445885</v>
      </c>
      <c r="G151" s="356">
        <f>'Rental with escalation - RIL'!CD166</f>
        <v>0.22083333333333335</v>
      </c>
      <c r="H151" s="356">
        <f t="shared" si="35"/>
        <v>0.14000000000000001</v>
      </c>
      <c r="I151" s="358">
        <f t="shared" si="36"/>
        <v>8.0816661450267961</v>
      </c>
      <c r="J151" s="356">
        <f t="shared" si="30"/>
        <v>7.1436822849763875</v>
      </c>
      <c r="K151" s="356">
        <f t="shared" si="37"/>
        <v>7.1436822849763875</v>
      </c>
      <c r="M151" s="356">
        <f t="shared" si="39"/>
        <v>234.64190859281177</v>
      </c>
      <c r="N151" s="356">
        <f t="shared" si="31"/>
        <v>1.7598143144460883</v>
      </c>
      <c r="O151" s="356">
        <f t="shared" si="32"/>
        <v>5.3838679705302992</v>
      </c>
      <c r="P151" s="356">
        <f t="shared" si="40"/>
        <v>229.25804062228147</v>
      </c>
    </row>
    <row r="152" spans="2:16" x14ac:dyDescent="0.35">
      <c r="B152">
        <v>13</v>
      </c>
      <c r="C152">
        <f t="shared" si="38"/>
        <v>147</v>
      </c>
      <c r="D152" s="356">
        <f>'Rental with escalation - RIL'!CA167</f>
        <v>7.2148949244218601</v>
      </c>
      <c r="E152" s="356">
        <f>'Rental with escalation - RIL'!CF167</f>
        <v>1.9627482075853253</v>
      </c>
      <c r="F152" s="356">
        <f t="shared" si="34"/>
        <v>0.91776431320071861</v>
      </c>
      <c r="G152" s="356">
        <f>'Rental with escalation - RIL'!CD167</f>
        <v>0.22083333333333335</v>
      </c>
      <c r="H152" s="356">
        <f t="shared" si="35"/>
        <v>0.14000000000000001</v>
      </c>
      <c r="I152" s="358">
        <f t="shared" si="36"/>
        <v>8.179045485473134</v>
      </c>
      <c r="J152" s="356">
        <f t="shared" si="30"/>
        <v>7.2297594696541125</v>
      </c>
      <c r="K152" s="356">
        <f t="shared" si="37"/>
        <v>7.2297594696541125</v>
      </c>
      <c r="M152" s="356">
        <f t="shared" si="39"/>
        <v>229.25804062228147</v>
      </c>
      <c r="N152" s="356">
        <f t="shared" si="31"/>
        <v>1.7194353046671109</v>
      </c>
      <c r="O152" s="356">
        <f t="shared" si="32"/>
        <v>5.5103241649870016</v>
      </c>
      <c r="P152" s="356">
        <f t="shared" si="40"/>
        <v>223.74771645729447</v>
      </c>
    </row>
    <row r="153" spans="2:16" x14ac:dyDescent="0.35">
      <c r="B153">
        <v>13</v>
      </c>
      <c r="C153">
        <f t="shared" si="38"/>
        <v>148</v>
      </c>
      <c r="D153" s="356">
        <f>'Rental with escalation - RIL'!CA168</f>
        <v>7.251674896415178</v>
      </c>
      <c r="E153" s="356">
        <f>'Rental with escalation - RIL'!CF168</f>
        <v>1.9627482075853253</v>
      </c>
      <c r="F153" s="356">
        <f t="shared" si="34"/>
        <v>0.92144231040005031</v>
      </c>
      <c r="G153" s="356">
        <f>'Rental with escalation - RIL'!CD168</f>
        <v>0.22083333333333335</v>
      </c>
      <c r="H153" s="356">
        <f t="shared" si="35"/>
        <v>0.14000000000000001</v>
      </c>
      <c r="I153" s="358">
        <f t="shared" si="36"/>
        <v>8.2121474602671203</v>
      </c>
      <c r="J153" s="356">
        <f t="shared" si="30"/>
        <v>7.2590195240401814</v>
      </c>
      <c r="K153" s="356">
        <f t="shared" si="37"/>
        <v>7.2590195240401814</v>
      </c>
      <c r="M153" s="356">
        <f t="shared" si="39"/>
        <v>223.74771645729447</v>
      </c>
      <c r="N153" s="356">
        <f t="shared" si="31"/>
        <v>1.6781078734297086</v>
      </c>
      <c r="O153" s="356">
        <f t="shared" si="32"/>
        <v>5.5809116506104726</v>
      </c>
      <c r="P153" s="356">
        <f t="shared" si="40"/>
        <v>218.16680480668401</v>
      </c>
    </row>
    <row r="154" spans="2:16" x14ac:dyDescent="0.35">
      <c r="B154">
        <v>13</v>
      </c>
      <c r="C154">
        <f t="shared" si="38"/>
        <v>149</v>
      </c>
      <c r="D154" s="356">
        <f>'Rental with escalation - RIL'!CA169</f>
        <v>7.265010194568303</v>
      </c>
      <c r="E154" s="356">
        <f>'Rental with escalation - RIL'!CF169</f>
        <v>1.9627482075853253</v>
      </c>
      <c r="F154" s="356">
        <f t="shared" si="34"/>
        <v>0.92277584021536296</v>
      </c>
      <c r="G154" s="356">
        <f>'Rental with escalation - RIL'!CD169</f>
        <v>0.22083333333333335</v>
      </c>
      <c r="H154" s="356">
        <f t="shared" si="35"/>
        <v>0.14000000000000001</v>
      </c>
      <c r="I154" s="358">
        <f t="shared" si="36"/>
        <v>8.2241492286049329</v>
      </c>
      <c r="J154" s="356">
        <f t="shared" si="30"/>
        <v>7.2696283289975581</v>
      </c>
      <c r="K154" s="356">
        <f t="shared" si="37"/>
        <v>7.2696283289975581</v>
      </c>
      <c r="M154" s="356">
        <f t="shared" si="39"/>
        <v>218.16680480668401</v>
      </c>
      <c r="N154" s="356">
        <f t="shared" si="31"/>
        <v>1.6362510360501299</v>
      </c>
      <c r="O154" s="356">
        <f t="shared" si="32"/>
        <v>5.6333772929474284</v>
      </c>
      <c r="P154" s="356">
        <f t="shared" si="40"/>
        <v>212.5334275137366</v>
      </c>
    </row>
    <row r="155" spans="2:16" x14ac:dyDescent="0.35">
      <c r="B155">
        <v>13</v>
      </c>
      <c r="C155">
        <f t="shared" si="38"/>
        <v>150</v>
      </c>
      <c r="D155" s="356">
        <f>'Rental with escalation - RIL'!CA170</f>
        <v>7.283277690346428</v>
      </c>
      <c r="E155" s="356">
        <f>'Rental with escalation - RIL'!CF170</f>
        <v>1.9627482075853253</v>
      </c>
      <c r="F155" s="356">
        <f t="shared" si="34"/>
        <v>0.92460258979317533</v>
      </c>
      <c r="G155" s="356">
        <f>'Rental with escalation - RIL'!CD170</f>
        <v>0.22083333333333335</v>
      </c>
      <c r="H155" s="356">
        <f t="shared" si="35"/>
        <v>0.14000000000000001</v>
      </c>
      <c r="I155" s="358">
        <f t="shared" si="36"/>
        <v>8.2405899748052445</v>
      </c>
      <c r="J155" s="356">
        <f t="shared" si="30"/>
        <v>7.2841609099375946</v>
      </c>
      <c r="K155" s="356">
        <f t="shared" si="37"/>
        <v>7.2841609099375946</v>
      </c>
      <c r="M155" s="356">
        <f t="shared" si="39"/>
        <v>212.5334275137366</v>
      </c>
      <c r="N155" s="356">
        <f t="shared" si="31"/>
        <v>1.5940007063530244</v>
      </c>
      <c r="O155" s="356">
        <f t="shared" si="32"/>
        <v>5.6901602035845702</v>
      </c>
      <c r="P155" s="356">
        <f t="shared" si="40"/>
        <v>206.84326731015202</v>
      </c>
    </row>
    <row r="156" spans="2:16" x14ac:dyDescent="0.35">
      <c r="B156">
        <v>13</v>
      </c>
      <c r="C156">
        <f t="shared" si="38"/>
        <v>151</v>
      </c>
      <c r="D156" s="356">
        <f>'Rental with escalation - RIL'!CA171</f>
        <v>7.283277690346428</v>
      </c>
      <c r="E156" s="356">
        <f>'Rental with escalation - RIL'!CF171</f>
        <v>1.9627482075853253</v>
      </c>
      <c r="F156" s="356">
        <f t="shared" si="34"/>
        <v>0.92460258979317533</v>
      </c>
      <c r="G156" s="356">
        <f>'Rental with escalation - RIL'!CD171</f>
        <v>0.22083333333333335</v>
      </c>
      <c r="H156" s="356">
        <f t="shared" si="35"/>
        <v>0.14000000000000001</v>
      </c>
      <c r="I156" s="358">
        <f t="shared" si="36"/>
        <v>8.2405899748052445</v>
      </c>
      <c r="J156" s="356">
        <f t="shared" si="30"/>
        <v>7.2841609099375946</v>
      </c>
      <c r="K156" s="356">
        <f t="shared" si="37"/>
        <v>7.2841609099375946</v>
      </c>
      <c r="M156" s="356">
        <f t="shared" si="39"/>
        <v>206.84326731015202</v>
      </c>
      <c r="N156" s="356">
        <f t="shared" si="31"/>
        <v>1.5513245048261401</v>
      </c>
      <c r="O156" s="356">
        <f t="shared" si="32"/>
        <v>5.7328364051114544</v>
      </c>
      <c r="P156" s="356">
        <f t="shared" si="40"/>
        <v>201.11043090504057</v>
      </c>
    </row>
    <row r="157" spans="2:16" x14ac:dyDescent="0.35">
      <c r="B157">
        <v>13</v>
      </c>
      <c r="C157">
        <f t="shared" si="38"/>
        <v>152</v>
      </c>
      <c r="D157" s="356">
        <f>'Rental with escalation - RIL'!CA172</f>
        <v>7.283277690346428</v>
      </c>
      <c r="E157" s="356">
        <f>'Rental with escalation - RIL'!CF172</f>
        <v>1.9627482075853253</v>
      </c>
      <c r="F157" s="356">
        <f t="shared" si="34"/>
        <v>0.92460258979317533</v>
      </c>
      <c r="G157" s="356">
        <f>'Rental with escalation - RIL'!CD172</f>
        <v>0.22083333333333335</v>
      </c>
      <c r="H157" s="356">
        <f t="shared" si="35"/>
        <v>0.14000000000000001</v>
      </c>
      <c r="I157" s="358">
        <f t="shared" si="36"/>
        <v>8.2405899748052445</v>
      </c>
      <c r="J157" s="356">
        <f t="shared" si="30"/>
        <v>7.2841609099375946</v>
      </c>
      <c r="K157" s="356">
        <f t="shared" si="37"/>
        <v>7.2841609099375946</v>
      </c>
      <c r="M157" s="356">
        <f t="shared" si="39"/>
        <v>201.11043090504057</v>
      </c>
      <c r="N157" s="356">
        <f t="shared" si="31"/>
        <v>1.5083282317878044</v>
      </c>
      <c r="O157" s="356">
        <f t="shared" si="32"/>
        <v>5.77583267814979</v>
      </c>
      <c r="P157" s="356">
        <f t="shared" si="40"/>
        <v>195.33459822689079</v>
      </c>
    </row>
    <row r="158" spans="2:16" x14ac:dyDescent="0.35">
      <c r="B158">
        <v>13</v>
      </c>
      <c r="C158">
        <f t="shared" si="38"/>
        <v>153</v>
      </c>
      <c r="D158" s="356">
        <f>'Rental with escalation - RIL'!CA173</f>
        <v>7.283277690346428</v>
      </c>
      <c r="E158" s="356">
        <f>'Rental with escalation - RIL'!CF173</f>
        <v>1.9627482075853253</v>
      </c>
      <c r="F158" s="356">
        <f t="shared" si="34"/>
        <v>0.92460258979317533</v>
      </c>
      <c r="G158" s="356">
        <f>'Rental with escalation - RIL'!CD173</f>
        <v>0.22083333333333335</v>
      </c>
      <c r="H158" s="356">
        <f t="shared" si="35"/>
        <v>0.14000000000000001</v>
      </c>
      <c r="I158" s="358">
        <f t="shared" si="36"/>
        <v>8.2405899748052445</v>
      </c>
      <c r="J158" s="356">
        <f t="shared" si="30"/>
        <v>7.2841609099375946</v>
      </c>
      <c r="K158" s="356">
        <f t="shared" si="37"/>
        <v>7.2841609099375946</v>
      </c>
      <c r="M158" s="356">
        <f t="shared" si="39"/>
        <v>195.33459822689079</v>
      </c>
      <c r="N158" s="356">
        <f t="shared" si="31"/>
        <v>1.465009486701681</v>
      </c>
      <c r="O158" s="356">
        <f t="shared" si="32"/>
        <v>5.8191514232359136</v>
      </c>
      <c r="P158" s="356">
        <f t="shared" si="40"/>
        <v>189.51544680365487</v>
      </c>
    </row>
    <row r="159" spans="2:16" x14ac:dyDescent="0.35">
      <c r="B159">
        <v>13</v>
      </c>
      <c r="C159">
        <f t="shared" si="38"/>
        <v>154</v>
      </c>
      <c r="D159" s="356">
        <f>'Rental with escalation - RIL'!CA174</f>
        <v>7.283277690346428</v>
      </c>
      <c r="E159" s="356">
        <f>'Rental with escalation - RIL'!CF174</f>
        <v>1.9627482075853253</v>
      </c>
      <c r="F159" s="356">
        <f t="shared" si="34"/>
        <v>0.92460258979317533</v>
      </c>
      <c r="G159" s="356">
        <f>'Rental with escalation - RIL'!CD174</f>
        <v>0.22083333333333335</v>
      </c>
      <c r="H159" s="356">
        <f t="shared" si="35"/>
        <v>0.14000000000000001</v>
      </c>
      <c r="I159" s="358">
        <f t="shared" si="36"/>
        <v>8.2405899748052445</v>
      </c>
      <c r="J159" s="356">
        <f t="shared" si="30"/>
        <v>7.2841609099375946</v>
      </c>
      <c r="K159" s="356">
        <f t="shared" si="37"/>
        <v>7.2841609099375946</v>
      </c>
      <c r="M159" s="356">
        <f t="shared" si="39"/>
        <v>189.51544680365487</v>
      </c>
      <c r="N159" s="356">
        <f t="shared" si="31"/>
        <v>1.4213658510274116</v>
      </c>
      <c r="O159" s="356">
        <f t="shared" si="32"/>
        <v>5.8627950589101827</v>
      </c>
      <c r="P159" s="356">
        <f t="shared" si="40"/>
        <v>183.65265174474467</v>
      </c>
    </row>
    <row r="160" spans="2:16" x14ac:dyDescent="0.35">
      <c r="B160">
        <v>13</v>
      </c>
      <c r="C160">
        <f t="shared" si="38"/>
        <v>155</v>
      </c>
      <c r="D160" s="356">
        <f>'Rental with escalation - RIL'!CA175</f>
        <v>7.283277690346428</v>
      </c>
      <c r="E160" s="356">
        <f>'Rental with escalation - RIL'!CF175</f>
        <v>1.9627482075853253</v>
      </c>
      <c r="F160" s="356">
        <f t="shared" si="34"/>
        <v>0.92460258979317533</v>
      </c>
      <c r="G160" s="356">
        <f>'Rental with escalation - RIL'!CD175</f>
        <v>0.22083333333333335</v>
      </c>
      <c r="H160" s="356">
        <f t="shared" si="35"/>
        <v>0.14000000000000001</v>
      </c>
      <c r="I160" s="358">
        <f t="shared" si="36"/>
        <v>8.2405899748052445</v>
      </c>
      <c r="J160" s="356">
        <f t="shared" si="30"/>
        <v>7.2841609099375946</v>
      </c>
      <c r="K160" s="356">
        <f t="shared" si="37"/>
        <v>7.2841609099375946</v>
      </c>
      <c r="M160" s="356">
        <f t="shared" si="39"/>
        <v>183.65265174474467</v>
      </c>
      <c r="N160" s="356">
        <f t="shared" si="31"/>
        <v>1.3773948880855851</v>
      </c>
      <c r="O160" s="356">
        <f t="shared" si="32"/>
        <v>5.9067660218520093</v>
      </c>
      <c r="P160" s="356">
        <f t="shared" si="40"/>
        <v>177.74588572289267</v>
      </c>
    </row>
    <row r="161" spans="2:16" x14ac:dyDescent="0.35">
      <c r="B161">
        <v>13</v>
      </c>
      <c r="C161">
        <f t="shared" si="38"/>
        <v>156</v>
      </c>
      <c r="D161" s="356">
        <f>'Rental with escalation - RIL'!CA176</f>
        <v>7.2921176707732238</v>
      </c>
      <c r="E161" s="356">
        <f>'Rental with escalation - RIL'!CF176</f>
        <v>1.9627482075853253</v>
      </c>
      <c r="F161" s="356">
        <f t="shared" si="34"/>
        <v>0.92548658783585491</v>
      </c>
      <c r="G161" s="356">
        <f>'Rental with escalation - RIL'!CD176</f>
        <v>0.22083333333333335</v>
      </c>
      <c r="H161" s="356">
        <f t="shared" si="35"/>
        <v>0.14000000000000001</v>
      </c>
      <c r="I161" s="358">
        <f t="shared" si="36"/>
        <v>8.2485459571893625</v>
      </c>
      <c r="J161" s="356">
        <f t="shared" si="30"/>
        <v>7.2911934957184341</v>
      </c>
      <c r="K161" s="356">
        <f t="shared" si="37"/>
        <v>7.2911934957184341</v>
      </c>
      <c r="M161" s="356">
        <f t="shared" si="39"/>
        <v>177.74588572289267</v>
      </c>
      <c r="N161" s="356">
        <f t="shared" si="31"/>
        <v>1.3330941429216949</v>
      </c>
      <c r="O161" s="356">
        <f t="shared" si="32"/>
        <v>5.9580993527967392</v>
      </c>
      <c r="P161" s="356">
        <f t="shared" si="40"/>
        <v>171.78778637009592</v>
      </c>
    </row>
    <row r="162" spans="2:16" x14ac:dyDescent="0.35">
      <c r="B162">
        <v>14</v>
      </c>
      <c r="C162">
        <f t="shared" si="38"/>
        <v>157</v>
      </c>
      <c r="D162" s="356">
        <f>'Rental with escalation - RIL'!CA177</f>
        <v>7.3171280753668499</v>
      </c>
      <c r="E162" s="356">
        <f>'Rental with escalation - RIL'!CF177</f>
        <v>2.0608856179645918</v>
      </c>
      <c r="F162" s="356">
        <f t="shared" si="34"/>
        <v>0.93780136933314417</v>
      </c>
      <c r="G162" s="356">
        <f>'Rental with escalation - RIL'!CD177</f>
        <v>0.22083333333333335</v>
      </c>
      <c r="H162" s="356">
        <f t="shared" si="35"/>
        <v>0.14000000000000001</v>
      </c>
      <c r="I162" s="358">
        <f t="shared" si="36"/>
        <v>8.3593789906649647</v>
      </c>
      <c r="J162" s="356">
        <f t="shared" si="30"/>
        <v>7.3891628950504122</v>
      </c>
      <c r="K162" s="356">
        <f t="shared" si="37"/>
        <v>7.3891628950504122</v>
      </c>
      <c r="M162" s="356">
        <f t="shared" si="39"/>
        <v>171.78778637009592</v>
      </c>
      <c r="N162" s="356">
        <f t="shared" si="31"/>
        <v>1.2884083977757192</v>
      </c>
      <c r="O162" s="356">
        <f t="shared" si="32"/>
        <v>6.1007544972746928</v>
      </c>
      <c r="P162" s="356">
        <f t="shared" si="40"/>
        <v>165.68703187282122</v>
      </c>
    </row>
    <row r="163" spans="2:16" x14ac:dyDescent="0.35">
      <c r="B163">
        <v>14</v>
      </c>
      <c r="C163">
        <f t="shared" si="38"/>
        <v>158</v>
      </c>
      <c r="D163" s="356">
        <f>'Rental with escalation - RIL'!CA178</f>
        <v>7.347933978325444</v>
      </c>
      <c r="E163" s="356">
        <f>'Rental with escalation - RIL'!CF178</f>
        <v>2.0608856179645918</v>
      </c>
      <c r="F163" s="356">
        <f t="shared" si="34"/>
        <v>0.94088195962900356</v>
      </c>
      <c r="G163" s="356">
        <f>'Rental with escalation - RIL'!CD178</f>
        <v>0.22083333333333335</v>
      </c>
      <c r="H163" s="356">
        <f t="shared" si="35"/>
        <v>0.14000000000000001</v>
      </c>
      <c r="I163" s="358">
        <f t="shared" si="36"/>
        <v>8.3871043033276997</v>
      </c>
      <c r="J163" s="356">
        <f t="shared" si="30"/>
        <v>7.4136703198016924</v>
      </c>
      <c r="K163" s="356">
        <f t="shared" si="37"/>
        <v>7.4136703198016924</v>
      </c>
      <c r="M163" s="356">
        <f t="shared" si="39"/>
        <v>165.68703187282122</v>
      </c>
      <c r="N163" s="356">
        <f t="shared" si="31"/>
        <v>1.2426527390461592</v>
      </c>
      <c r="O163" s="356">
        <f t="shared" si="32"/>
        <v>6.1710175807555334</v>
      </c>
      <c r="P163" s="356">
        <f t="shared" si="40"/>
        <v>159.51601429206568</v>
      </c>
    </row>
    <row r="164" spans="2:16" x14ac:dyDescent="0.35">
      <c r="B164">
        <v>14</v>
      </c>
      <c r="C164">
        <f t="shared" si="38"/>
        <v>159</v>
      </c>
      <c r="D164" s="356">
        <f>'Rental with escalation - RIL'!CA179</f>
        <v>7.3846672337321815</v>
      </c>
      <c r="E164" s="356">
        <f>'Rental with escalation - RIL'!CF179</f>
        <v>2.0608856179645918</v>
      </c>
      <c r="F164" s="356">
        <f t="shared" si="34"/>
        <v>0.94455528516967735</v>
      </c>
      <c r="G164" s="356">
        <f>'Rental with escalation - RIL'!CD179</f>
        <v>0.22083333333333335</v>
      </c>
      <c r="H164" s="356">
        <f t="shared" si="35"/>
        <v>0.14000000000000001</v>
      </c>
      <c r="I164" s="358">
        <f t="shared" si="36"/>
        <v>8.4201642331937627</v>
      </c>
      <c r="J164" s="356">
        <f t="shared" si="30"/>
        <v>7.4428932091278108</v>
      </c>
      <c r="K164" s="356">
        <f t="shared" si="37"/>
        <v>7.4428932091278108</v>
      </c>
      <c r="M164" s="356">
        <f t="shared" si="39"/>
        <v>159.51601429206568</v>
      </c>
      <c r="N164" s="356">
        <f t="shared" si="31"/>
        <v>1.1963701071904926</v>
      </c>
      <c r="O164" s="356">
        <f t="shared" si="32"/>
        <v>6.246523101937318</v>
      </c>
      <c r="P164" s="356">
        <f t="shared" si="40"/>
        <v>153.26949119012835</v>
      </c>
    </row>
    <row r="165" spans="2:16" x14ac:dyDescent="0.35">
      <c r="B165">
        <v>14</v>
      </c>
      <c r="C165">
        <f t="shared" si="38"/>
        <v>160</v>
      </c>
      <c r="D165" s="356">
        <f>'Rental with escalation - RIL'!CA180</f>
        <v>7.5092767298143475</v>
      </c>
      <c r="E165" s="356">
        <f>'Rental with escalation - RIL'!CF180</f>
        <v>2.0608856179645918</v>
      </c>
      <c r="F165" s="356">
        <f t="shared" si="34"/>
        <v>0.95701623477789399</v>
      </c>
      <c r="G165" s="356">
        <f>'Rental with escalation - RIL'!CD180</f>
        <v>0.22083333333333335</v>
      </c>
      <c r="H165" s="356">
        <f t="shared" si="35"/>
        <v>0.14000000000000001</v>
      </c>
      <c r="I165" s="358">
        <f t="shared" si="36"/>
        <v>8.5323127796677127</v>
      </c>
      <c r="J165" s="356">
        <f t="shared" si="30"/>
        <v>7.5420254388382411</v>
      </c>
      <c r="K165" s="356">
        <f t="shared" si="37"/>
        <v>7.5420254388382411</v>
      </c>
      <c r="M165" s="356">
        <f t="shared" si="39"/>
        <v>153.26949119012835</v>
      </c>
      <c r="N165" s="356">
        <f t="shared" si="31"/>
        <v>1.1495211839259627</v>
      </c>
      <c r="O165" s="356">
        <f t="shared" si="32"/>
        <v>6.3925042549122786</v>
      </c>
      <c r="P165" s="356">
        <f t="shared" si="40"/>
        <v>146.87698693521608</v>
      </c>
    </row>
    <row r="166" spans="2:16" x14ac:dyDescent="0.35">
      <c r="B166">
        <v>14</v>
      </c>
      <c r="C166">
        <f t="shared" si="38"/>
        <v>161</v>
      </c>
      <c r="D166" s="356">
        <f>'Rental with escalation - RIL'!CA181</f>
        <v>7.5969825319190676</v>
      </c>
      <c r="E166" s="356">
        <f>'Rental with escalation - RIL'!CF181</f>
        <v>2.0608856179645918</v>
      </c>
      <c r="F166" s="356">
        <f t="shared" si="34"/>
        <v>0.96578681498836605</v>
      </c>
      <c r="G166" s="356">
        <f>'Rental with escalation - RIL'!CD181</f>
        <v>0.22083333333333335</v>
      </c>
      <c r="H166" s="356">
        <f t="shared" si="35"/>
        <v>0.14000000000000001</v>
      </c>
      <c r="I166" s="358">
        <f t="shared" si="36"/>
        <v>8.611248001561961</v>
      </c>
      <c r="J166" s="356">
        <f t="shared" ref="J166:J185" si="41">I166/$J$4</f>
        <v>7.6117991879869393</v>
      </c>
      <c r="K166" s="356">
        <f t="shared" si="37"/>
        <v>7.6117991879869393</v>
      </c>
      <c r="M166" s="356">
        <f t="shared" si="39"/>
        <v>146.87698693521608</v>
      </c>
      <c r="N166" s="356">
        <f t="shared" ref="N166:N185" si="42">M166*$N$4/12</f>
        <v>1.1015774020141207</v>
      </c>
      <c r="O166" s="356">
        <f t="shared" ref="O166:O185" si="43">J166-N166</f>
        <v>6.5102217859728189</v>
      </c>
      <c r="P166" s="356">
        <f t="shared" si="40"/>
        <v>140.36676514924326</v>
      </c>
    </row>
    <row r="167" spans="2:16" x14ac:dyDescent="0.35">
      <c r="B167">
        <v>14</v>
      </c>
      <c r="C167">
        <f t="shared" si="38"/>
        <v>162</v>
      </c>
      <c r="D167" s="356">
        <f>'Rental with escalation - RIL'!CA182</f>
        <v>7.7799098055152234</v>
      </c>
      <c r="E167" s="356">
        <f>'Rental with escalation - RIL'!CF182</f>
        <v>2.0608856179645918</v>
      </c>
      <c r="F167" s="356">
        <f t="shared" si="34"/>
        <v>0.98407954234798156</v>
      </c>
      <c r="G167" s="356">
        <f>'Rental with escalation - RIL'!CD182</f>
        <v>0.22083333333333335</v>
      </c>
      <c r="H167" s="356">
        <f t="shared" ref="H167:H185" si="44">H166</f>
        <v>0.14000000000000001</v>
      </c>
      <c r="I167" s="358">
        <f t="shared" si="36"/>
        <v>8.775882547798501</v>
      </c>
      <c r="J167" s="356">
        <f t="shared" si="41"/>
        <v>7.7573257255028238</v>
      </c>
      <c r="K167" s="356">
        <f t="shared" si="37"/>
        <v>7.7573257255028238</v>
      </c>
      <c r="M167" s="356">
        <f t="shared" si="39"/>
        <v>140.36676514924326</v>
      </c>
      <c r="N167" s="356">
        <f t="shared" si="42"/>
        <v>1.0527507386193244</v>
      </c>
      <c r="O167" s="356">
        <f t="shared" si="43"/>
        <v>6.7045749868834994</v>
      </c>
      <c r="P167" s="356">
        <f t="shared" si="40"/>
        <v>133.66219016235976</v>
      </c>
    </row>
    <row r="168" spans="2:16" x14ac:dyDescent="0.35">
      <c r="B168">
        <v>14</v>
      </c>
      <c r="C168">
        <f t="shared" si="38"/>
        <v>163</v>
      </c>
      <c r="D168" s="356">
        <f>'Rental with escalation - RIL'!CA183</f>
        <v>7.8697918445917079</v>
      </c>
      <c r="E168" s="356">
        <f>'Rental with escalation - RIL'!CF183</f>
        <v>2.0608856179645918</v>
      </c>
      <c r="F168" s="356">
        <f t="shared" si="34"/>
        <v>0.9930677462556301</v>
      </c>
      <c r="G168" s="356">
        <f>'Rental with escalation - RIL'!CD183</f>
        <v>0.22083333333333335</v>
      </c>
      <c r="H168" s="356">
        <f t="shared" si="44"/>
        <v>0.14000000000000001</v>
      </c>
      <c r="I168" s="358">
        <f t="shared" si="36"/>
        <v>8.8567763829673378</v>
      </c>
      <c r="J168" s="356">
        <f t="shared" si="41"/>
        <v>7.8288307650440858</v>
      </c>
      <c r="K168" s="356">
        <f t="shared" si="37"/>
        <v>7.8288307650440858</v>
      </c>
      <c r="M168" s="356">
        <f t="shared" si="39"/>
        <v>133.66219016235976</v>
      </c>
      <c r="N168" s="356">
        <f t="shared" si="42"/>
        <v>1.0024664262176983</v>
      </c>
      <c r="O168" s="356">
        <f t="shared" si="43"/>
        <v>6.8263643388263873</v>
      </c>
      <c r="P168" s="356">
        <f t="shared" si="40"/>
        <v>126.83582582353338</v>
      </c>
    </row>
    <row r="169" spans="2:16" x14ac:dyDescent="0.35">
      <c r="B169">
        <v>14</v>
      </c>
      <c r="C169">
        <f t="shared" si="38"/>
        <v>164</v>
      </c>
      <c r="D169" s="356">
        <f>'Rental with escalation - RIL'!CA184</f>
        <v>7.8971879273787033</v>
      </c>
      <c r="E169" s="356">
        <f>'Rental with escalation - RIL'!CF184</f>
        <v>2.0608856179645918</v>
      </c>
      <c r="F169" s="356">
        <f t="shared" si="34"/>
        <v>0.99580735453432956</v>
      </c>
      <c r="G169" s="356">
        <f>'Rental with escalation - RIL'!CD184</f>
        <v>0.22083333333333335</v>
      </c>
      <c r="H169" s="356">
        <f t="shared" si="44"/>
        <v>0.14000000000000001</v>
      </c>
      <c r="I169" s="358">
        <f t="shared" si="36"/>
        <v>8.881432857475632</v>
      </c>
      <c r="J169" s="356">
        <f t="shared" si="41"/>
        <v>7.8506255307513113</v>
      </c>
      <c r="K169" s="356">
        <f t="shared" si="37"/>
        <v>7.8506255307513113</v>
      </c>
      <c r="M169" s="356">
        <f t="shared" si="39"/>
        <v>126.83582582353338</v>
      </c>
      <c r="N169" s="356">
        <f t="shared" si="42"/>
        <v>0.95126869367650035</v>
      </c>
      <c r="O169" s="356">
        <f t="shared" si="43"/>
        <v>6.8993568370748113</v>
      </c>
      <c r="P169" s="356">
        <f t="shared" si="40"/>
        <v>119.93646898645858</v>
      </c>
    </row>
    <row r="170" spans="2:16" x14ac:dyDescent="0.35">
      <c r="B170">
        <v>14</v>
      </c>
      <c r="C170">
        <f t="shared" si="38"/>
        <v>165</v>
      </c>
      <c r="D170" s="356">
        <f>'Rental with escalation - RIL'!CA185</f>
        <v>7.9130818227261184</v>
      </c>
      <c r="E170" s="356">
        <f>'Rental with escalation - RIL'!CF185</f>
        <v>2.0608856179645918</v>
      </c>
      <c r="F170" s="356">
        <f t="shared" si="34"/>
        <v>0.99739674406907108</v>
      </c>
      <c r="G170" s="356">
        <f>'Rental with escalation - RIL'!CD185</f>
        <v>0.22083333333333335</v>
      </c>
      <c r="H170" s="356">
        <f t="shared" si="44"/>
        <v>0.14000000000000001</v>
      </c>
      <c r="I170" s="358">
        <f t="shared" si="36"/>
        <v>8.8957373632883066</v>
      </c>
      <c r="J170" s="356">
        <f t="shared" si="41"/>
        <v>7.8632698101530565</v>
      </c>
      <c r="K170" s="356">
        <f t="shared" si="37"/>
        <v>7.8632698101530565</v>
      </c>
      <c r="M170" s="356">
        <f t="shared" si="39"/>
        <v>119.93646898645858</v>
      </c>
      <c r="N170" s="356">
        <f t="shared" si="42"/>
        <v>0.89952351739843939</v>
      </c>
      <c r="O170" s="356">
        <f t="shared" si="43"/>
        <v>6.9637462927546174</v>
      </c>
      <c r="P170" s="356">
        <f t="shared" si="40"/>
        <v>112.97272269370396</v>
      </c>
    </row>
    <row r="171" spans="2:16" x14ac:dyDescent="0.35">
      <c r="B171">
        <v>14</v>
      </c>
      <c r="C171">
        <f t="shared" si="38"/>
        <v>166</v>
      </c>
      <c r="D171" s="356">
        <f>'Rental with escalation - RIL'!CA186</f>
        <v>7.9209409786813056</v>
      </c>
      <c r="E171" s="356">
        <f>'Rental with escalation - RIL'!CF186</f>
        <v>2.0608856179645918</v>
      </c>
      <c r="F171" s="356">
        <f t="shared" si="34"/>
        <v>0.99818265966458974</v>
      </c>
      <c r="G171" s="356">
        <f>'Rental with escalation - RIL'!CD186</f>
        <v>0.22083333333333335</v>
      </c>
      <c r="H171" s="356">
        <f t="shared" si="44"/>
        <v>0.14000000000000001</v>
      </c>
      <c r="I171" s="358">
        <f t="shared" si="36"/>
        <v>8.9028106036479748</v>
      </c>
      <c r="J171" s="356">
        <f t="shared" si="41"/>
        <v>7.8695221077545643</v>
      </c>
      <c r="K171" s="356">
        <f t="shared" si="37"/>
        <v>7.8695221077545643</v>
      </c>
      <c r="M171" s="356">
        <f t="shared" si="39"/>
        <v>112.97272269370396</v>
      </c>
      <c r="N171" s="356">
        <f t="shared" si="42"/>
        <v>0.84729542020277959</v>
      </c>
      <c r="O171" s="356">
        <f t="shared" si="43"/>
        <v>7.0222266875517843</v>
      </c>
      <c r="P171" s="356">
        <f t="shared" si="40"/>
        <v>105.95049600615218</v>
      </c>
    </row>
    <row r="172" spans="2:16" x14ac:dyDescent="0.35">
      <c r="B172">
        <v>14</v>
      </c>
      <c r="C172">
        <f t="shared" si="38"/>
        <v>167</v>
      </c>
      <c r="D172" s="356">
        <f>'Rental with escalation - RIL'!CA187</f>
        <v>7.9377890686474606</v>
      </c>
      <c r="E172" s="356">
        <f>'Rental with escalation - RIL'!CF187</f>
        <v>2.0608856179645918</v>
      </c>
      <c r="F172" s="356">
        <f t="shared" si="34"/>
        <v>0.99986746866120524</v>
      </c>
      <c r="G172" s="356">
        <f>'Rental with escalation - RIL'!CD187</f>
        <v>0.22083333333333335</v>
      </c>
      <c r="H172" s="356">
        <f t="shared" si="44"/>
        <v>0.14000000000000001</v>
      </c>
      <c r="I172" s="358">
        <f t="shared" si="36"/>
        <v>8.9179738846175134</v>
      </c>
      <c r="J172" s="356">
        <f t="shared" si="41"/>
        <v>7.8829254901388852</v>
      </c>
      <c r="K172" s="356">
        <f t="shared" si="37"/>
        <v>7.8829254901388852</v>
      </c>
      <c r="M172" s="356">
        <f t="shared" si="39"/>
        <v>105.95049600615218</v>
      </c>
      <c r="N172" s="356">
        <f t="shared" si="42"/>
        <v>0.79462872004614127</v>
      </c>
      <c r="O172" s="356">
        <f t="shared" si="43"/>
        <v>7.0882967700927439</v>
      </c>
      <c r="P172" s="356">
        <f t="shared" si="40"/>
        <v>98.862199236059439</v>
      </c>
    </row>
    <row r="173" spans="2:16" x14ac:dyDescent="0.35">
      <c r="B173">
        <v>14</v>
      </c>
      <c r="C173">
        <f t="shared" si="38"/>
        <v>168</v>
      </c>
      <c r="D173" s="356">
        <f>'Rental with escalation - RIL'!CA188</f>
        <v>7.9471963173888662</v>
      </c>
      <c r="E173" s="356">
        <f>'Rental with escalation - RIL'!CF188</f>
        <v>2.0608856179645918</v>
      </c>
      <c r="F173" s="356">
        <f t="shared" si="34"/>
        <v>1.0008081935353459</v>
      </c>
      <c r="G173" s="356">
        <f>'Rental with escalation - RIL'!CD188</f>
        <v>0.22083333333333335</v>
      </c>
      <c r="H173" s="356">
        <f t="shared" si="44"/>
        <v>0.14000000000000001</v>
      </c>
      <c r="I173" s="358">
        <f t="shared" si="36"/>
        <v>8.9264404084847797</v>
      </c>
      <c r="J173" s="356">
        <f t="shared" si="41"/>
        <v>7.8904093623356024</v>
      </c>
      <c r="K173" s="356">
        <f t="shared" si="37"/>
        <v>7.8904093623356024</v>
      </c>
      <c r="M173" s="356">
        <f t="shared" si="39"/>
        <v>98.862199236059439</v>
      </c>
      <c r="N173" s="356">
        <f t="shared" si="42"/>
        <v>0.74146649427044575</v>
      </c>
      <c r="O173" s="356">
        <f t="shared" si="43"/>
        <v>7.1489428680651566</v>
      </c>
      <c r="P173" s="356">
        <f t="shared" si="40"/>
        <v>91.713256367994276</v>
      </c>
    </row>
    <row r="174" spans="2:16" x14ac:dyDescent="0.35">
      <c r="B174">
        <v>15</v>
      </c>
      <c r="C174">
        <f t="shared" si="38"/>
        <v>169</v>
      </c>
      <c r="D174" s="356">
        <f>'Rental with escalation - RIL'!CA189</f>
        <v>7.9874312304652983</v>
      </c>
      <c r="E174" s="356">
        <f>'Rental with escalation - RIL'!CF189</f>
        <v>2.1639298988628215</v>
      </c>
      <c r="F174" s="356">
        <f t="shared" si="34"/>
        <v>1.015136112932812</v>
      </c>
      <c r="G174" s="356">
        <f>'Rental with escalation - RIL'!CD189</f>
        <v>0.22083333333333335</v>
      </c>
      <c r="H174" s="356">
        <f t="shared" si="44"/>
        <v>0.14000000000000001</v>
      </c>
      <c r="I174" s="358">
        <f t="shared" si="36"/>
        <v>9.0553916830619752</v>
      </c>
      <c r="J174" s="356">
        <f t="shared" si="41"/>
        <v>8.0043941421188052</v>
      </c>
      <c r="K174" s="356">
        <f t="shared" si="37"/>
        <v>8.0043941421188052</v>
      </c>
      <c r="M174" s="356">
        <f t="shared" si="39"/>
        <v>91.713256367994276</v>
      </c>
      <c r="N174" s="356">
        <f t="shared" si="42"/>
        <v>0.68784942275995709</v>
      </c>
      <c r="O174" s="356">
        <f t="shared" si="43"/>
        <v>7.3165447193588484</v>
      </c>
      <c r="P174" s="356">
        <f t="shared" si="40"/>
        <v>84.396711648635431</v>
      </c>
    </row>
    <row r="175" spans="2:16" x14ac:dyDescent="0.35">
      <c r="B175">
        <v>15</v>
      </c>
      <c r="C175">
        <f t="shared" si="38"/>
        <v>170</v>
      </c>
      <c r="D175" s="356">
        <f>'Rental with escalation - RIL'!CA190</f>
        <v>7.992016295167959</v>
      </c>
      <c r="E175" s="356">
        <f>'Rental with escalation - RIL'!CF190</f>
        <v>2.1639298988628215</v>
      </c>
      <c r="F175" s="356">
        <f t="shared" si="34"/>
        <v>1.015594619403078</v>
      </c>
      <c r="G175" s="356">
        <f>'Rental with escalation - RIL'!CD190</f>
        <v>0.22083333333333335</v>
      </c>
      <c r="H175" s="356">
        <f t="shared" si="44"/>
        <v>0.14000000000000001</v>
      </c>
      <c r="I175" s="358">
        <f t="shared" si="36"/>
        <v>9.05951824129437</v>
      </c>
      <c r="J175" s="356">
        <f t="shared" si="41"/>
        <v>8.0080417588866446</v>
      </c>
      <c r="K175" s="356">
        <f t="shared" si="37"/>
        <v>8.0080417588866446</v>
      </c>
      <c r="M175" s="356">
        <f t="shared" si="39"/>
        <v>84.396711648635431</v>
      </c>
      <c r="N175" s="356">
        <f t="shared" si="42"/>
        <v>0.63297533736476574</v>
      </c>
      <c r="O175" s="356">
        <f t="shared" si="43"/>
        <v>7.3750664215218791</v>
      </c>
      <c r="P175" s="356">
        <f t="shared" si="40"/>
        <v>77.021645227113552</v>
      </c>
    </row>
    <row r="176" spans="2:16" x14ac:dyDescent="0.35">
      <c r="B176">
        <v>15</v>
      </c>
      <c r="C176">
        <f t="shared" si="38"/>
        <v>171</v>
      </c>
      <c r="D176" s="356">
        <f>'Rental with escalation - RIL'!CA191</f>
        <v>7.992016295167959</v>
      </c>
      <c r="E176" s="356">
        <f>'Rental with escalation - RIL'!CF191</f>
        <v>2.1639298988628215</v>
      </c>
      <c r="F176" s="356">
        <f t="shared" si="34"/>
        <v>1.015594619403078</v>
      </c>
      <c r="G176" s="356">
        <f>'Rental with escalation - RIL'!CD191</f>
        <v>0.22083333333333335</v>
      </c>
      <c r="H176" s="356">
        <f t="shared" si="44"/>
        <v>0.14000000000000001</v>
      </c>
      <c r="I176" s="358">
        <f t="shared" si="36"/>
        <v>9.05951824129437</v>
      </c>
      <c r="J176" s="356">
        <f t="shared" si="41"/>
        <v>8.0080417588866446</v>
      </c>
      <c r="K176" s="356">
        <f t="shared" si="37"/>
        <v>8.0080417588866446</v>
      </c>
      <c r="M176" s="356">
        <f t="shared" si="39"/>
        <v>77.021645227113552</v>
      </c>
      <c r="N176" s="356">
        <f t="shared" si="42"/>
        <v>0.57766233920335164</v>
      </c>
      <c r="O176" s="356">
        <f t="shared" si="43"/>
        <v>7.4303794196832929</v>
      </c>
      <c r="P176" s="356">
        <f t="shared" si="40"/>
        <v>69.591265807430261</v>
      </c>
    </row>
    <row r="177" spans="2:17" x14ac:dyDescent="0.35">
      <c r="B177">
        <v>15</v>
      </c>
      <c r="C177">
        <f t="shared" si="38"/>
        <v>172</v>
      </c>
      <c r="D177" s="356">
        <f>'Rental with escalation - RIL'!CA192</f>
        <v>7.992016295167959</v>
      </c>
      <c r="E177" s="356">
        <f>'Rental with escalation - RIL'!CF192</f>
        <v>2.1639298988628215</v>
      </c>
      <c r="F177" s="356">
        <f t="shared" si="34"/>
        <v>1.015594619403078</v>
      </c>
      <c r="G177" s="356">
        <f>'Rental with escalation - RIL'!CD192</f>
        <v>0.22083333333333335</v>
      </c>
      <c r="H177" s="356">
        <f t="shared" si="44"/>
        <v>0.14000000000000001</v>
      </c>
      <c r="I177" s="358">
        <f t="shared" si="36"/>
        <v>9.05951824129437</v>
      </c>
      <c r="J177" s="356">
        <f t="shared" si="41"/>
        <v>8.0080417588866446</v>
      </c>
      <c r="K177" s="356">
        <f t="shared" si="37"/>
        <v>8.0080417588866446</v>
      </c>
      <c r="M177" s="356">
        <f t="shared" si="39"/>
        <v>69.591265807430261</v>
      </c>
      <c r="N177" s="356">
        <f t="shared" si="42"/>
        <v>0.52193449355572696</v>
      </c>
      <c r="O177" s="356">
        <f t="shared" si="43"/>
        <v>7.4861072653309177</v>
      </c>
      <c r="P177" s="356">
        <f t="shared" si="40"/>
        <v>62.105158542099346</v>
      </c>
    </row>
    <row r="178" spans="2:17" x14ac:dyDescent="0.35">
      <c r="B178">
        <v>15</v>
      </c>
      <c r="C178">
        <f t="shared" si="38"/>
        <v>173</v>
      </c>
      <c r="D178" s="356">
        <f>'Rental with escalation - RIL'!CA193</f>
        <v>8.0024458866806008</v>
      </c>
      <c r="E178" s="356">
        <f>'Rental with escalation - RIL'!CF193</f>
        <v>2.1639298988628215</v>
      </c>
      <c r="F178" s="356">
        <f t="shared" si="34"/>
        <v>1.0166375785543422</v>
      </c>
      <c r="G178" s="356">
        <f>'Rental with escalation - RIL'!CD193</f>
        <v>0.22083333333333335</v>
      </c>
      <c r="H178" s="356">
        <f t="shared" si="44"/>
        <v>0.14000000000000001</v>
      </c>
      <c r="I178" s="358">
        <f t="shared" si="36"/>
        <v>9.0689048736557485</v>
      </c>
      <c r="J178" s="356">
        <f t="shared" si="41"/>
        <v>8.0163389488611188</v>
      </c>
      <c r="K178" s="356">
        <f t="shared" si="37"/>
        <v>8.0163389488611188</v>
      </c>
      <c r="M178" s="356">
        <f t="shared" si="39"/>
        <v>62.105158542099346</v>
      </c>
      <c r="N178" s="356">
        <f t="shared" si="42"/>
        <v>0.46578868906574505</v>
      </c>
      <c r="O178" s="356">
        <f t="shared" si="43"/>
        <v>7.550550259795374</v>
      </c>
      <c r="P178" s="356">
        <f t="shared" si="40"/>
        <v>54.554608282303974</v>
      </c>
    </row>
    <row r="179" spans="2:17" x14ac:dyDescent="0.35">
      <c r="B179">
        <v>15</v>
      </c>
      <c r="C179">
        <f t="shared" si="38"/>
        <v>174</v>
      </c>
      <c r="D179" s="356">
        <f>'Rental with escalation - RIL'!CA194</f>
        <v>8.0024458866806008</v>
      </c>
      <c r="E179" s="356">
        <f>'Rental with escalation - RIL'!CF194</f>
        <v>2.1639298988628215</v>
      </c>
      <c r="F179" s="356">
        <f t="shared" si="34"/>
        <v>1.0166375785543422</v>
      </c>
      <c r="G179" s="356">
        <f>'Rental with escalation - RIL'!CD194</f>
        <v>0.22083333333333335</v>
      </c>
      <c r="H179" s="356">
        <f t="shared" si="44"/>
        <v>0.14000000000000001</v>
      </c>
      <c r="I179" s="358">
        <f t="shared" si="36"/>
        <v>9.0689048736557485</v>
      </c>
      <c r="J179" s="356">
        <f t="shared" si="41"/>
        <v>8.0163389488611188</v>
      </c>
      <c r="K179" s="356">
        <f t="shared" si="37"/>
        <v>8.0163389488611188</v>
      </c>
      <c r="M179" s="356">
        <f t="shared" si="39"/>
        <v>54.554608282303974</v>
      </c>
      <c r="N179" s="356">
        <f t="shared" si="42"/>
        <v>0.40915956211727983</v>
      </c>
      <c r="O179" s="356">
        <f t="shared" si="43"/>
        <v>7.6071793867438391</v>
      </c>
      <c r="P179" s="356">
        <f t="shared" si="40"/>
        <v>46.947428895560137</v>
      </c>
    </row>
    <row r="180" spans="2:17" x14ac:dyDescent="0.35">
      <c r="B180">
        <v>15</v>
      </c>
      <c r="C180">
        <f t="shared" si="38"/>
        <v>175</v>
      </c>
      <c r="D180" s="356">
        <f>'Rental with escalation - RIL'!CA195</f>
        <v>8.0024458866806008</v>
      </c>
      <c r="E180" s="356">
        <f>'Rental with escalation - RIL'!CF195</f>
        <v>2.1639298988628215</v>
      </c>
      <c r="F180" s="356">
        <f t="shared" si="34"/>
        <v>1.0166375785543422</v>
      </c>
      <c r="G180" s="356">
        <f>'Rental with escalation - RIL'!CD195</f>
        <v>0.22083333333333335</v>
      </c>
      <c r="H180" s="356">
        <f t="shared" si="44"/>
        <v>0.14000000000000001</v>
      </c>
      <c r="I180" s="358">
        <f t="shared" si="36"/>
        <v>9.0689048736557485</v>
      </c>
      <c r="J180" s="356">
        <f t="shared" si="41"/>
        <v>8.0163389488611188</v>
      </c>
      <c r="K180" s="356">
        <f t="shared" si="37"/>
        <v>8.0163389488611188</v>
      </c>
      <c r="M180" s="356">
        <f t="shared" si="39"/>
        <v>46.947428895560137</v>
      </c>
      <c r="N180" s="356">
        <f t="shared" si="42"/>
        <v>0.35210571671670099</v>
      </c>
      <c r="O180" s="356">
        <f t="shared" si="43"/>
        <v>7.6642332321444178</v>
      </c>
      <c r="P180" s="356">
        <f t="shared" si="40"/>
        <v>39.283195663415718</v>
      </c>
    </row>
    <row r="181" spans="2:17" x14ac:dyDescent="0.35">
      <c r="B181">
        <v>15</v>
      </c>
      <c r="C181">
        <f t="shared" si="38"/>
        <v>176</v>
      </c>
      <c r="D181" s="356">
        <f>'Rental with escalation - RIL'!CA196</f>
        <v>8.0139388253751314</v>
      </c>
      <c r="E181" s="356">
        <f>'Rental with escalation - RIL'!CF196</f>
        <v>2.1639298988628215</v>
      </c>
      <c r="F181" s="356">
        <f t="shared" si="34"/>
        <v>1.0177868724237953</v>
      </c>
      <c r="G181" s="356">
        <f>'Rental with escalation - RIL'!CD196</f>
        <v>0.22083333333333335</v>
      </c>
      <c r="H181" s="356">
        <f t="shared" si="44"/>
        <v>0.14000000000000001</v>
      </c>
      <c r="I181" s="358">
        <f t="shared" si="36"/>
        <v>9.079248518480826</v>
      </c>
      <c r="J181" s="356">
        <f t="shared" si="41"/>
        <v>8.0254820773909294</v>
      </c>
      <c r="K181" s="356">
        <f t="shared" si="37"/>
        <v>8.0254820773909294</v>
      </c>
      <c r="M181" s="356">
        <f t="shared" si="39"/>
        <v>39.283195663415718</v>
      </c>
      <c r="N181" s="356">
        <f t="shared" si="42"/>
        <v>0.29462396747561787</v>
      </c>
      <c r="O181" s="356">
        <f t="shared" si="43"/>
        <v>7.730858109915312</v>
      </c>
      <c r="P181" s="356">
        <f t="shared" si="40"/>
        <v>31.552337553500408</v>
      </c>
    </row>
    <row r="182" spans="2:17" x14ac:dyDescent="0.35">
      <c r="B182">
        <v>15</v>
      </c>
      <c r="C182">
        <f t="shared" si="38"/>
        <v>177</v>
      </c>
      <c r="D182" s="356">
        <f>'Rental with escalation - RIL'!CA197</f>
        <v>8.0204564523474708</v>
      </c>
      <c r="E182" s="356">
        <f>'Rental with escalation - RIL'!CF197</f>
        <v>2.1639298988628215</v>
      </c>
      <c r="F182" s="356">
        <f t="shared" si="34"/>
        <v>1.0184386351210293</v>
      </c>
      <c r="G182" s="356">
        <f>'Rental with escalation - RIL'!CD197</f>
        <v>0.22083333333333335</v>
      </c>
      <c r="H182" s="356">
        <f t="shared" si="44"/>
        <v>0.14000000000000001</v>
      </c>
      <c r="I182" s="358">
        <f t="shared" si="36"/>
        <v>9.0851143827559309</v>
      </c>
      <c r="J182" s="356">
        <f t="shared" si="41"/>
        <v>8.0306671308138462</v>
      </c>
      <c r="K182" s="356">
        <f t="shared" si="37"/>
        <v>8.0306671308138462</v>
      </c>
      <c r="M182" s="356">
        <f t="shared" si="39"/>
        <v>31.552337553500408</v>
      </c>
      <c r="N182" s="356">
        <f t="shared" si="42"/>
        <v>0.23664253165125304</v>
      </c>
      <c r="O182" s="356">
        <f t="shared" si="43"/>
        <v>7.7940245991625936</v>
      </c>
      <c r="P182" s="356">
        <f t="shared" si="40"/>
        <v>23.758312954337814</v>
      </c>
    </row>
    <row r="183" spans="2:17" x14ac:dyDescent="0.35">
      <c r="B183">
        <v>15</v>
      </c>
      <c r="C183">
        <f t="shared" si="38"/>
        <v>178</v>
      </c>
      <c r="D183" s="356">
        <f>'Rental with escalation - RIL'!CA198</f>
        <v>8.0263593484412219</v>
      </c>
      <c r="E183" s="356">
        <f>'Rental with escalation - RIL'!CF198</f>
        <v>2.1639298988628215</v>
      </c>
      <c r="F183" s="356">
        <f t="shared" si="34"/>
        <v>1.0190289247304045</v>
      </c>
      <c r="G183" s="356">
        <f>'Rental with escalation - RIL'!CD198</f>
        <v>0.22083333333333335</v>
      </c>
      <c r="H183" s="356">
        <f t="shared" si="44"/>
        <v>0.14000000000000001</v>
      </c>
      <c r="I183" s="358">
        <f t="shared" si="36"/>
        <v>9.0904269892403065</v>
      </c>
      <c r="J183" s="356">
        <f t="shared" si="41"/>
        <v>8.0353631393037332</v>
      </c>
      <c r="K183" s="356">
        <f t="shared" si="37"/>
        <v>8.0353631393037332</v>
      </c>
      <c r="M183" s="356">
        <f t="shared" si="39"/>
        <v>23.758312954337814</v>
      </c>
      <c r="N183" s="356">
        <f t="shared" si="42"/>
        <v>0.17818734715753359</v>
      </c>
      <c r="O183" s="356">
        <f t="shared" si="43"/>
        <v>7.8571757921462</v>
      </c>
      <c r="P183" s="356">
        <f t="shared" si="40"/>
        <v>15.901137162191613</v>
      </c>
    </row>
    <row r="184" spans="2:17" x14ac:dyDescent="0.35">
      <c r="B184">
        <v>15</v>
      </c>
      <c r="C184">
        <f t="shared" si="38"/>
        <v>179</v>
      </c>
      <c r="D184" s="356">
        <f>'Rental with escalation - RIL'!CA199</f>
        <v>8.0263593484412219</v>
      </c>
      <c r="E184" s="356">
        <f>'Rental with escalation - RIL'!CF199</f>
        <v>2.1639298988628215</v>
      </c>
      <c r="F184" s="356">
        <f t="shared" si="34"/>
        <v>1.0190289247304045</v>
      </c>
      <c r="G184" s="356">
        <f>'Rental with escalation - RIL'!CD199</f>
        <v>0.22083333333333335</v>
      </c>
      <c r="H184" s="356">
        <f t="shared" si="44"/>
        <v>0.14000000000000001</v>
      </c>
      <c r="I184" s="358">
        <f t="shared" si="36"/>
        <v>9.0904269892403065</v>
      </c>
      <c r="J184" s="356">
        <f t="shared" si="41"/>
        <v>8.0353631393037332</v>
      </c>
      <c r="K184" s="356">
        <f t="shared" si="37"/>
        <v>8.0353631393037332</v>
      </c>
      <c r="M184" s="356">
        <f t="shared" si="39"/>
        <v>15.901137162191613</v>
      </c>
      <c r="N184" s="356">
        <f t="shared" si="42"/>
        <v>0.11925852871643709</v>
      </c>
      <c r="O184" s="356">
        <f t="shared" si="43"/>
        <v>7.9161046105872961</v>
      </c>
      <c r="P184" s="356">
        <f t="shared" si="40"/>
        <v>7.9850325516043172</v>
      </c>
    </row>
    <row r="185" spans="2:17" x14ac:dyDescent="0.35">
      <c r="B185" s="377">
        <v>15</v>
      </c>
      <c r="C185" s="377">
        <f t="shared" si="38"/>
        <v>180</v>
      </c>
      <c r="D185" s="378">
        <f>'Rental with escalation - RIL'!CA200</f>
        <v>8.0382563075795019</v>
      </c>
      <c r="E185" s="378">
        <f>'Rental with escalation - RIL'!CF200</f>
        <v>2.1639298988628215</v>
      </c>
      <c r="F185" s="378">
        <f t="shared" si="34"/>
        <v>1.0202186206442325</v>
      </c>
      <c r="G185" s="378">
        <f>'Rental with escalation - RIL'!CD200</f>
        <v>0.22083333333333335</v>
      </c>
      <c r="H185" s="378">
        <f t="shared" si="44"/>
        <v>0.14000000000000001</v>
      </c>
      <c r="I185" s="379">
        <f t="shared" si="36"/>
        <v>9.1011342524647585</v>
      </c>
      <c r="J185" s="378">
        <f t="shared" si="41"/>
        <v>8.0448276835257388</v>
      </c>
      <c r="K185" s="378">
        <f t="shared" si="37"/>
        <v>8.0448276835257388</v>
      </c>
      <c r="L185" s="380"/>
      <c r="M185" s="378">
        <f t="shared" si="39"/>
        <v>7.9850325516043172</v>
      </c>
      <c r="N185" s="378">
        <f t="shared" si="42"/>
        <v>5.9887744137032378E-2</v>
      </c>
      <c r="O185" s="378">
        <f t="shared" si="43"/>
        <v>7.9849399393887062</v>
      </c>
      <c r="P185" s="378">
        <f t="shared" si="40"/>
        <v>9.2612215611076465E-5</v>
      </c>
    </row>
    <row r="186" spans="2:17" s="94" customFormat="1" x14ac:dyDescent="0.35">
      <c r="B186" s="381" t="s">
        <v>34</v>
      </c>
      <c r="C186" s="381"/>
      <c r="D186" s="358">
        <f t="shared" ref="D186:I186" si="45">SUM(D6:D185)</f>
        <v>1089.9184426483112</v>
      </c>
      <c r="E186" s="358">
        <f t="shared" si="45"/>
        <v>283.00673984676365</v>
      </c>
      <c r="F186" s="358">
        <f t="shared" si="45"/>
        <v>137.29251824950751</v>
      </c>
      <c r="G186" s="358">
        <f t="shared" si="45"/>
        <v>39.750000000000043</v>
      </c>
      <c r="H186" s="358">
        <f t="shared" si="45"/>
        <v>25.200000000000063</v>
      </c>
      <c r="I186" s="358">
        <f t="shared" si="45"/>
        <v>1221.0826642455688</v>
      </c>
      <c r="J186" s="358">
        <f t="shared" ref="J186:K186" si="46">SUM(J6:J185)</f>
        <v>1079.3599290699117</v>
      </c>
      <c r="K186" s="358">
        <f t="shared" si="46"/>
        <v>1079.3599290699117</v>
      </c>
      <c r="L186" s="380"/>
      <c r="M186" s="381"/>
      <c r="N186" s="358">
        <f t="shared" ref="N186" si="47">SUM(N6:N185)</f>
        <v>529.36002168212735</v>
      </c>
      <c r="O186" s="358">
        <f t="shared" ref="O186" si="48">SUM(O6:O185)</f>
        <v>549.99990738778456</v>
      </c>
      <c r="P186" s="381"/>
      <c r="Q186" s="381"/>
    </row>
    <row r="187" spans="2:17" x14ac:dyDescent="0.35">
      <c r="B187" s="94" t="s">
        <v>365</v>
      </c>
      <c r="D187" s="364"/>
      <c r="I187" s="371">
        <f>NPV(9%/12,I6:I185)</f>
        <v>622.21638749270267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B1574-A8A8-4B9E-BFC4-9B9FC926A35C}">
  <dimension ref="B2:N185"/>
  <sheetViews>
    <sheetView showGridLines="0" workbookViewId="0">
      <selection activeCell="C3" sqref="C3:N19"/>
    </sheetView>
  </sheetViews>
  <sheetFormatPr defaultRowHeight="14.5" x14ac:dyDescent="0.35"/>
  <cols>
    <col min="3" max="3" width="9.1796875" bestFit="1" customWidth="1"/>
    <col min="4" max="4" width="11.26953125" bestFit="1" customWidth="1"/>
    <col min="5" max="5" width="13.81640625" bestFit="1" customWidth="1"/>
    <col min="7" max="7" width="10.1796875" bestFit="1" customWidth="1"/>
    <col min="8" max="8" width="16.7265625" customWidth="1"/>
    <col min="9" max="9" width="9.36328125" customWidth="1"/>
    <col min="10" max="10" width="13.26953125" customWidth="1"/>
    <col min="11" max="11" width="10.81640625" customWidth="1"/>
    <col min="12" max="12" width="8.90625" customWidth="1"/>
  </cols>
  <sheetData>
    <row r="2" spans="3:14" ht="29" x14ac:dyDescent="0.35">
      <c r="C2" s="94" t="s">
        <v>225</v>
      </c>
      <c r="D2" s="357" t="s">
        <v>356</v>
      </c>
      <c r="E2" t="s">
        <v>357</v>
      </c>
      <c r="H2" t="s">
        <v>358</v>
      </c>
    </row>
    <row r="3" spans="3:14" s="94" customFormat="1" ht="58" x14ac:dyDescent="0.35">
      <c r="C3" s="342" t="s">
        <v>368</v>
      </c>
      <c r="D3" s="382" t="s">
        <v>351</v>
      </c>
      <c r="E3" s="382" t="s">
        <v>352</v>
      </c>
      <c r="F3" s="342" t="s">
        <v>353</v>
      </c>
      <c r="G3" s="382" t="s">
        <v>354</v>
      </c>
      <c r="H3" s="382" t="s">
        <v>355</v>
      </c>
      <c r="I3" s="382" t="s">
        <v>367</v>
      </c>
      <c r="J3" s="382" t="s">
        <v>359</v>
      </c>
      <c r="K3" s="382" t="s">
        <v>373</v>
      </c>
      <c r="L3" s="382" t="s">
        <v>374</v>
      </c>
      <c r="M3" s="382" t="s">
        <v>375</v>
      </c>
      <c r="N3" s="382" t="s">
        <v>376</v>
      </c>
    </row>
    <row r="4" spans="3:14" x14ac:dyDescent="0.35">
      <c r="C4" s="83">
        <v>1</v>
      </c>
      <c r="D4" s="383">
        <f>SUMIF('Repayment Schedule'!$B$6:$B$185,DSCR!$C4,'Repayment Schedule'!$D$6:$D$185)</f>
        <v>53.003396381648159</v>
      </c>
      <c r="E4" s="383">
        <f>SUMIF('Repayment Schedule'!$B$6:$B$185,DSCR!$C4,'Repayment Schedule'!$E$6:$E$185)</f>
        <v>13.115179733333333</v>
      </c>
      <c r="F4" s="383">
        <f>SUM(D4:E4)</f>
        <v>66.118576114981494</v>
      </c>
      <c r="G4" s="383">
        <f>F4*10%</f>
        <v>6.6118576114981495</v>
      </c>
      <c r="H4" s="383">
        <f>SUMIF('Repayment Schedule'!$B$6:$B$185,DSCR!$C4,'Repayment Schedule'!$H$6:$H$185)</f>
        <v>1.6800000000000006</v>
      </c>
      <c r="I4" s="383">
        <f>SUMIF('Repayment Schedule'!$B$6:$B$185,DSCR!$C4,'Repayment Schedule'!$G$6:$G$185)</f>
        <v>2.6500000000000004</v>
      </c>
      <c r="J4" s="384">
        <f>F4-G4+H4-I4</f>
        <v>58.536718503483343</v>
      </c>
      <c r="K4" s="383">
        <f>SUMIF('Repayment Schedule'!$B$6:$B$185,DSCR!$C4,'Repayment Schedule'!$K$6:$K$185)</f>
        <v>51.742760897307129</v>
      </c>
      <c r="L4" s="385">
        <f>J4/K4</f>
        <v>1.1313025723474643</v>
      </c>
      <c r="M4" s="445">
        <f>MIN(L4:L18)</f>
        <v>1.1313025723474635</v>
      </c>
      <c r="N4" s="445">
        <f>SUM(J4:J18)/SUM(K4:K18)</f>
        <v>1.1313025723474641</v>
      </c>
    </row>
    <row r="5" spans="3:14" x14ac:dyDescent="0.35">
      <c r="C5" s="83">
        <f>C4+1</f>
        <v>2</v>
      </c>
      <c r="D5" s="383">
        <f>SUMIF('Repayment Schedule'!$B$6:$B$185,DSCR!$C5,'Repayment Schedule'!$D$6:$D$185)</f>
        <v>56.23789618375595</v>
      </c>
      <c r="E5" s="383">
        <f>SUMIF('Repayment Schedule'!$B$6:$B$185,DSCR!$C5,'Repayment Schedule'!$E$6:$E$185)</f>
        <v>13.770938720000002</v>
      </c>
      <c r="F5" s="383">
        <f t="shared" ref="F5:F18" si="0">SUM(D5:E5)</f>
        <v>70.008834903755954</v>
      </c>
      <c r="G5" s="383">
        <f t="shared" ref="G5:G18" si="1">F5*10%</f>
        <v>7.0008834903755961</v>
      </c>
      <c r="H5" s="383">
        <f>SUMIF('Repayment Schedule'!$B$6:$B$185,DSCR!$C5,'Repayment Schedule'!$H$6:$H$185)</f>
        <v>1.6800000000000006</v>
      </c>
      <c r="I5" s="383">
        <f>SUMIF('Repayment Schedule'!$B$6:$B$185,DSCR!$C5,'Repayment Schedule'!$G$6:$G$185)</f>
        <v>2.6500000000000004</v>
      </c>
      <c r="J5" s="384">
        <f t="shared" ref="J5:J18" si="2">F5-G5+H5-I5</f>
        <v>62.037951413380362</v>
      </c>
      <c r="K5" s="383">
        <f>SUMIF('Repayment Schedule'!$B$6:$B$185,DSCR!$C5,'Repayment Schedule'!$K$6:$K$185)</f>
        <v>54.837629587150147</v>
      </c>
      <c r="L5" s="385">
        <f t="shared" ref="L5:L18" si="3">J5/K5</f>
        <v>1.1313025723474641</v>
      </c>
      <c r="M5" s="446"/>
      <c r="N5" s="446"/>
    </row>
    <row r="6" spans="3:14" x14ac:dyDescent="0.35">
      <c r="C6" s="83">
        <f t="shared" ref="C6:C18" si="4">C5+1</f>
        <v>3</v>
      </c>
      <c r="D6" s="383">
        <f>SUMIF('Repayment Schedule'!$B$6:$B$185,DSCR!$C6,'Repayment Schedule'!$D$6:$D$185)</f>
        <v>58.384487650868493</v>
      </c>
      <c r="E6" s="383">
        <f>SUMIF('Repayment Schedule'!$B$6:$B$185,DSCR!$C6,'Repayment Schedule'!$E$6:$E$185)</f>
        <v>14.459485655999996</v>
      </c>
      <c r="F6" s="383">
        <f t="shared" si="0"/>
        <v>72.843973306868492</v>
      </c>
      <c r="G6" s="383">
        <f t="shared" si="1"/>
        <v>7.2843973306868497</v>
      </c>
      <c r="H6" s="383">
        <f>SUMIF('Repayment Schedule'!$B$6:$B$185,DSCR!$C6,'Repayment Schedule'!$H$6:$H$185)</f>
        <v>1.6800000000000006</v>
      </c>
      <c r="I6" s="383">
        <f>SUMIF('Repayment Schedule'!$B$6:$B$185,DSCR!$C6,'Repayment Schedule'!$G$6:$G$185)</f>
        <v>2.6500000000000004</v>
      </c>
      <c r="J6" s="384">
        <f t="shared" si="2"/>
        <v>64.589575976181649</v>
      </c>
      <c r="K6" s="383">
        <f>SUMIF('Repayment Schedule'!$B$6:$B$185,DSCR!$C6,'Repayment Schedule'!$K$6:$K$185)</f>
        <v>57.093104492954204</v>
      </c>
      <c r="L6" s="385">
        <f t="shared" si="3"/>
        <v>1.1313025723474641</v>
      </c>
      <c r="M6" s="446"/>
      <c r="N6" s="446"/>
    </row>
    <row r="7" spans="3:14" x14ac:dyDescent="0.35">
      <c r="C7" s="83">
        <f t="shared" si="4"/>
        <v>4</v>
      </c>
      <c r="D7" s="383">
        <f>SUMIF('Repayment Schedule'!$B$6:$B$185,DSCR!$C7,'Repayment Schedule'!$D$6:$D$185)</f>
        <v>59.882206555917165</v>
      </c>
      <c r="E7" s="383">
        <f>SUMIF('Repayment Schedule'!$B$6:$B$185,DSCR!$C7,'Repayment Schedule'!$E$6:$E$185)</f>
        <v>15.182459938799996</v>
      </c>
      <c r="F7" s="383">
        <f t="shared" si="0"/>
        <v>75.064666494717159</v>
      </c>
      <c r="G7" s="383">
        <f t="shared" si="1"/>
        <v>7.506466649471716</v>
      </c>
      <c r="H7" s="383">
        <f>SUMIF('Repayment Schedule'!$B$6:$B$185,DSCR!$C7,'Repayment Schedule'!$H$6:$H$185)</f>
        <v>1.6800000000000006</v>
      </c>
      <c r="I7" s="383">
        <f>SUMIF('Repayment Schedule'!$B$6:$B$185,DSCR!$C7,'Repayment Schedule'!$G$6:$G$185)</f>
        <v>2.6500000000000004</v>
      </c>
      <c r="J7" s="384">
        <f t="shared" si="2"/>
        <v>66.588199845245441</v>
      </c>
      <c r="K7" s="383">
        <f>SUMIF('Repayment Schedule'!$B$6:$B$185,DSCR!$C7,'Repayment Schedule'!$K$6:$K$185)</f>
        <v>58.859761723226931</v>
      </c>
      <c r="L7" s="385">
        <f t="shared" si="3"/>
        <v>1.1313025723474641</v>
      </c>
      <c r="M7" s="446"/>
      <c r="N7" s="446"/>
    </row>
    <row r="8" spans="3:14" x14ac:dyDescent="0.35">
      <c r="C8" s="83">
        <f t="shared" si="4"/>
        <v>5</v>
      </c>
      <c r="D8" s="383">
        <f>SUMIF('Repayment Schedule'!$B$6:$B$185,DSCR!$C8,'Repayment Schedule'!$D$6:$D$185)</f>
        <v>63.572472430924549</v>
      </c>
      <c r="E8" s="383">
        <f>SUMIF('Repayment Schedule'!$B$6:$B$185,DSCR!$C8,'Repayment Schedule'!$E$6:$E$185)</f>
        <v>15.941582935740003</v>
      </c>
      <c r="F8" s="383">
        <f t="shared" si="0"/>
        <v>79.51405536666455</v>
      </c>
      <c r="G8" s="383">
        <f t="shared" si="1"/>
        <v>7.9514055366664556</v>
      </c>
      <c r="H8" s="383">
        <f>SUMIF('Repayment Schedule'!$B$6:$B$185,DSCR!$C8,'Repayment Schedule'!$H$6:$H$185)</f>
        <v>1.6800000000000006</v>
      </c>
      <c r="I8" s="383">
        <f>SUMIF('Repayment Schedule'!$B$6:$B$185,DSCR!$C8,'Repayment Schedule'!$G$6:$G$185)</f>
        <v>2.6500000000000004</v>
      </c>
      <c r="J8" s="384">
        <f t="shared" si="2"/>
        <v>70.592649829998095</v>
      </c>
      <c r="K8" s="383">
        <f>SUMIF('Repayment Schedule'!$B$6:$B$185,DSCR!$C8,'Repayment Schedule'!$K$6:$K$185)</f>
        <v>62.399442514762129</v>
      </c>
      <c r="L8" s="385">
        <f t="shared" si="3"/>
        <v>1.1313025723474639</v>
      </c>
      <c r="M8" s="446"/>
      <c r="N8" s="446"/>
    </row>
    <row r="9" spans="3:14" x14ac:dyDescent="0.35">
      <c r="C9" s="83">
        <f t="shared" si="4"/>
        <v>6</v>
      </c>
      <c r="D9" s="383">
        <f>SUMIF('Repayment Schedule'!$B$6:$B$185,DSCR!$C9,'Repayment Schedule'!$D$6:$D$185)</f>
        <v>66.027343884265207</v>
      </c>
      <c r="E9" s="383">
        <f>SUMIF('Repayment Schedule'!$B$6:$B$185,DSCR!$C9,'Repayment Schedule'!$E$6:$E$185)</f>
        <v>16.738662082526996</v>
      </c>
      <c r="F9" s="383">
        <f t="shared" si="0"/>
        <v>82.766005966792207</v>
      </c>
      <c r="G9" s="383">
        <f t="shared" si="1"/>
        <v>8.2766005966792218</v>
      </c>
      <c r="H9" s="383">
        <f>SUMIF('Repayment Schedule'!$B$6:$B$185,DSCR!$C9,'Repayment Schedule'!$H$6:$H$185)</f>
        <v>1.6800000000000006</v>
      </c>
      <c r="I9" s="383">
        <f>SUMIF('Repayment Schedule'!$B$6:$B$185,DSCR!$C9,'Repayment Schedule'!$G$6:$G$185)</f>
        <v>2.6500000000000004</v>
      </c>
      <c r="J9" s="384">
        <f t="shared" si="2"/>
        <v>73.519405370112992</v>
      </c>
      <c r="K9" s="383">
        <f>SUMIF('Repayment Schedule'!$B$6:$B$185,DSCR!$C9,'Repayment Schedule'!$K$6:$K$185)</f>
        <v>64.986509504313688</v>
      </c>
      <c r="L9" s="385">
        <f t="shared" si="3"/>
        <v>1.1313025723474639</v>
      </c>
      <c r="M9" s="446"/>
      <c r="N9" s="446"/>
    </row>
    <row r="10" spans="3:14" x14ac:dyDescent="0.35">
      <c r="C10" s="83">
        <f t="shared" si="4"/>
        <v>7</v>
      </c>
      <c r="D10" s="383">
        <f>SUMIF('Repayment Schedule'!$B$6:$B$185,DSCR!$C10,'Repayment Schedule'!$D$6:$D$185)</f>
        <v>67.734649366725691</v>
      </c>
      <c r="E10" s="383">
        <f>SUMIF('Repayment Schedule'!$B$6:$B$185,DSCR!$C10,'Repayment Schedule'!$E$6:$E$185)</f>
        <v>17.575595186653352</v>
      </c>
      <c r="F10" s="383">
        <f t="shared" si="0"/>
        <v>85.31024455337905</v>
      </c>
      <c r="G10" s="383">
        <f t="shared" si="1"/>
        <v>8.5310244553379047</v>
      </c>
      <c r="H10" s="383">
        <f>SUMIF('Repayment Schedule'!$B$6:$B$185,DSCR!$C10,'Repayment Schedule'!$H$6:$H$185)</f>
        <v>1.6800000000000006</v>
      </c>
      <c r="I10" s="383">
        <f>SUMIF('Repayment Schedule'!$B$6:$B$185,DSCR!$C10,'Repayment Schedule'!$G$6:$G$185)</f>
        <v>2.6500000000000004</v>
      </c>
      <c r="J10" s="384">
        <f t="shared" si="2"/>
        <v>75.809220098041152</v>
      </c>
      <c r="K10" s="383">
        <f>SUMIF('Repayment Schedule'!$B$6:$B$185,DSCR!$C10,'Repayment Schedule'!$K$6:$K$185)</f>
        <v>67.010561056832273</v>
      </c>
      <c r="L10" s="385">
        <f t="shared" si="3"/>
        <v>1.1313025723474641</v>
      </c>
      <c r="M10" s="446"/>
      <c r="N10" s="446"/>
    </row>
    <row r="11" spans="3:14" x14ac:dyDescent="0.35">
      <c r="C11" s="83">
        <f t="shared" si="4"/>
        <v>8</v>
      </c>
      <c r="D11" s="383">
        <f>SUMIF('Repayment Schedule'!$B$6:$B$185,DSCR!$C11,'Repayment Schedule'!$D$6:$D$185)</f>
        <v>71.945517157877646</v>
      </c>
      <c r="E11" s="383">
        <f>SUMIF('Repayment Schedule'!$B$6:$B$185,DSCR!$C11,'Repayment Schedule'!$E$6:$E$185)</f>
        <v>18.454374945986022</v>
      </c>
      <c r="F11" s="383">
        <f t="shared" si="0"/>
        <v>90.399892103863664</v>
      </c>
      <c r="G11" s="383">
        <f t="shared" si="1"/>
        <v>9.0399892103863664</v>
      </c>
      <c r="H11" s="383">
        <f>SUMIF('Repayment Schedule'!$B$6:$B$185,DSCR!$C11,'Repayment Schedule'!$H$6:$H$185)</f>
        <v>1.6800000000000006</v>
      </c>
      <c r="I11" s="383">
        <f>SUMIF('Repayment Schedule'!$B$6:$B$185,DSCR!$C11,'Repayment Schedule'!$G$6:$G$185)</f>
        <v>2.6500000000000004</v>
      </c>
      <c r="J11" s="384">
        <f t="shared" si="2"/>
        <v>80.389902893477299</v>
      </c>
      <c r="K11" s="383">
        <f>SUMIF('Repayment Schedule'!$B$6:$B$185,DSCR!$C11,'Repayment Schedule'!$K$6:$K$185)</f>
        <v>71.059595247509662</v>
      </c>
      <c r="L11" s="385">
        <f t="shared" si="3"/>
        <v>1.1313025723474639</v>
      </c>
      <c r="M11" s="446"/>
      <c r="N11" s="446"/>
    </row>
    <row r="12" spans="3:14" x14ac:dyDescent="0.35">
      <c r="C12" s="83">
        <f t="shared" si="4"/>
        <v>9</v>
      </c>
      <c r="D12" s="383">
        <f>SUMIF('Repayment Schedule'!$B$6:$B$185,DSCR!$C12,'Repayment Schedule'!$D$6:$D$185)</f>
        <v>74.753277427319929</v>
      </c>
      <c r="E12" s="383">
        <f>SUMIF('Repayment Schedule'!$B$6:$B$185,DSCR!$C12,'Repayment Schedule'!$E$6:$E$185)</f>
        <v>19.377093693285328</v>
      </c>
      <c r="F12" s="383">
        <f t="shared" si="0"/>
        <v>94.130371120605261</v>
      </c>
      <c r="G12" s="383">
        <f t="shared" si="1"/>
        <v>9.4130371120605272</v>
      </c>
      <c r="H12" s="383">
        <f>SUMIF('Repayment Schedule'!$B$6:$B$185,DSCR!$C12,'Repayment Schedule'!$H$6:$H$185)</f>
        <v>1.6800000000000006</v>
      </c>
      <c r="I12" s="383">
        <f>SUMIF('Repayment Schedule'!$B$6:$B$185,DSCR!$C12,'Repayment Schedule'!$G$6:$G$185)</f>
        <v>2.6500000000000004</v>
      </c>
      <c r="J12" s="384">
        <f t="shared" si="2"/>
        <v>83.74733400854474</v>
      </c>
      <c r="K12" s="383">
        <f>SUMIF('Repayment Schedule'!$B$6:$B$185,DSCR!$C12,'Repayment Schedule'!$K$6:$K$185)</f>
        <v>74.027352235899372</v>
      </c>
      <c r="L12" s="385">
        <f t="shared" si="3"/>
        <v>1.1313025723474639</v>
      </c>
      <c r="M12" s="446"/>
      <c r="N12" s="446"/>
    </row>
    <row r="13" spans="3:14" x14ac:dyDescent="0.35">
      <c r="C13" s="83">
        <f t="shared" si="4"/>
        <v>10</v>
      </c>
      <c r="D13" s="383">
        <f>SUMIF('Repayment Schedule'!$B$6:$B$185,DSCR!$C13,'Repayment Schedule'!$D$6:$D$185)</f>
        <v>76.699798922802543</v>
      </c>
      <c r="E13" s="383">
        <f>SUMIF('Repayment Schedule'!$B$6:$B$185,DSCR!$C13,'Repayment Schedule'!$E$6:$E$185)</f>
        <v>20.345948377949597</v>
      </c>
      <c r="F13" s="383">
        <f t="shared" si="0"/>
        <v>97.04574730075214</v>
      </c>
      <c r="G13" s="383">
        <f t="shared" si="1"/>
        <v>9.7045747300752154</v>
      </c>
      <c r="H13" s="383">
        <f>SUMIF('Repayment Schedule'!$B$6:$B$185,DSCR!$C13,'Repayment Schedule'!$H$6:$H$185)</f>
        <v>1.6800000000000006</v>
      </c>
      <c r="I13" s="383">
        <f>SUMIF('Repayment Schedule'!$B$6:$B$185,DSCR!$C13,'Repayment Schedule'!$G$6:$G$185)</f>
        <v>2.6500000000000004</v>
      </c>
      <c r="J13" s="384">
        <f t="shared" si="2"/>
        <v>86.371172570676919</v>
      </c>
      <c r="K13" s="383">
        <f>SUMIF('Repayment Schedule'!$B$6:$B$185,DSCR!$C13,'Repayment Schedule'!$K$6:$K$185)</f>
        <v>76.346659754742618</v>
      </c>
      <c r="L13" s="385">
        <f t="shared" si="3"/>
        <v>1.1313025723474639</v>
      </c>
      <c r="M13" s="446"/>
      <c r="N13" s="446"/>
    </row>
    <row r="14" spans="3:14" x14ac:dyDescent="0.35">
      <c r="C14" s="83">
        <f t="shared" si="4"/>
        <v>11</v>
      </c>
      <c r="D14" s="383">
        <f>SUMIF('Repayment Schedule'!$B$6:$B$185,DSCR!$C14,'Repayment Schedule'!$D$6:$D$185)</f>
        <v>81.505406361707983</v>
      </c>
      <c r="E14" s="383">
        <f>SUMIF('Repayment Schedule'!$B$6:$B$185,DSCR!$C14,'Repayment Schedule'!$E$6:$E$185)</f>
        <v>21.363245796847067</v>
      </c>
      <c r="F14" s="383">
        <f t="shared" si="0"/>
        <v>102.86865215855505</v>
      </c>
      <c r="G14" s="383">
        <f t="shared" si="1"/>
        <v>10.286865215855507</v>
      </c>
      <c r="H14" s="383">
        <f>SUMIF('Repayment Schedule'!$B$6:$B$185,DSCR!$C14,'Repayment Schedule'!$H$6:$H$185)</f>
        <v>1.6800000000000006</v>
      </c>
      <c r="I14" s="383">
        <f>SUMIF('Repayment Schedule'!$B$6:$B$185,DSCR!$C14,'Repayment Schedule'!$G$6:$G$185)</f>
        <v>2.6500000000000004</v>
      </c>
      <c r="J14" s="384">
        <f t="shared" si="2"/>
        <v>91.611786942699553</v>
      </c>
      <c r="K14" s="383">
        <f>SUMIF('Repayment Schedule'!$B$6:$B$185,DSCR!$C14,'Repayment Schedule'!$K$6:$K$185)</f>
        <v>80.979031765661233</v>
      </c>
      <c r="L14" s="385">
        <f t="shared" si="3"/>
        <v>1.1313025723474639</v>
      </c>
      <c r="M14" s="446"/>
      <c r="N14" s="446"/>
    </row>
    <row r="15" spans="3:14" x14ac:dyDescent="0.35">
      <c r="C15" s="83">
        <f t="shared" si="4"/>
        <v>12</v>
      </c>
      <c r="D15" s="383">
        <f>SUMIF('Repayment Schedule'!$B$6:$B$185,DSCR!$C15,'Repayment Schedule'!$D$6:$D$185)</f>
        <v>84.717160809439193</v>
      </c>
      <c r="E15" s="383">
        <f>SUMIF('Repayment Schedule'!$B$6:$B$185,DSCR!$C15,'Repayment Schedule'!$E$6:$E$185)</f>
        <v>22.431408086689434</v>
      </c>
      <c r="F15" s="383">
        <f t="shared" si="0"/>
        <v>107.14856889612862</v>
      </c>
      <c r="G15" s="383">
        <f t="shared" si="1"/>
        <v>10.714856889612863</v>
      </c>
      <c r="H15" s="383">
        <f>SUMIF('Repayment Schedule'!$B$6:$B$185,DSCR!$C15,'Repayment Schedule'!$H$6:$H$185)</f>
        <v>1.6800000000000006</v>
      </c>
      <c r="I15" s="383">
        <f>SUMIF('Repayment Schedule'!$B$6:$B$185,DSCR!$C15,'Repayment Schedule'!$G$6:$G$185)</f>
        <v>2.6500000000000004</v>
      </c>
      <c r="J15" s="384">
        <f t="shared" si="2"/>
        <v>95.463712006515763</v>
      </c>
      <c r="K15" s="383">
        <f>SUMIF('Repayment Schedule'!$B$6:$B$185,DSCR!$C15,'Repayment Schedule'!$K$6:$K$185)</f>
        <v>84.383890163378339</v>
      </c>
      <c r="L15" s="385">
        <f t="shared" si="3"/>
        <v>1.1313025723474639</v>
      </c>
      <c r="M15" s="446"/>
      <c r="N15" s="446"/>
    </row>
    <row r="16" spans="3:14" x14ac:dyDescent="0.35">
      <c r="C16" s="83">
        <f t="shared" si="4"/>
        <v>13</v>
      </c>
      <c r="D16" s="383">
        <f>SUMIF('Repayment Schedule'!$B$6:$B$185,DSCR!$C16,'Repayment Schedule'!$D$6:$D$185)</f>
        <v>86.936755142775652</v>
      </c>
      <c r="E16" s="383">
        <f>SUMIF('Repayment Schedule'!$B$6:$B$185,DSCR!$C16,'Repayment Schedule'!$E$6:$E$185)</f>
        <v>23.552978491023897</v>
      </c>
      <c r="F16" s="383">
        <f t="shared" si="0"/>
        <v>110.48973363379955</v>
      </c>
      <c r="G16" s="383">
        <f t="shared" si="1"/>
        <v>11.048973363379956</v>
      </c>
      <c r="H16" s="383">
        <f>SUMIF('Repayment Schedule'!$B$6:$B$185,DSCR!$C16,'Repayment Schedule'!$H$6:$H$185)</f>
        <v>1.6800000000000006</v>
      </c>
      <c r="I16" s="383">
        <f>SUMIF('Repayment Schedule'!$B$6:$B$185,DSCR!$C16,'Repayment Schedule'!$G$6:$G$185)</f>
        <v>2.6500000000000004</v>
      </c>
      <c r="J16" s="384">
        <f t="shared" si="2"/>
        <v>98.470760270419589</v>
      </c>
      <c r="K16" s="383">
        <f>SUMIF('Repayment Schedule'!$B$6:$B$185,DSCR!$C16,'Repayment Schedule'!$K$6:$K$185)</f>
        <v>87.041930847988638</v>
      </c>
      <c r="L16" s="385">
        <f t="shared" si="3"/>
        <v>1.1313025723474637</v>
      </c>
      <c r="M16" s="446"/>
      <c r="N16" s="446"/>
    </row>
    <row r="17" spans="3:14" x14ac:dyDescent="0.35">
      <c r="C17" s="83">
        <f t="shared" si="4"/>
        <v>14</v>
      </c>
      <c r="D17" s="383">
        <f>SUMIF('Repayment Schedule'!$B$6:$B$185,DSCR!$C17,'Repayment Schedule'!$D$6:$D$185)</f>
        <v>92.421886314087274</v>
      </c>
      <c r="E17" s="383">
        <f>SUMIF('Repayment Schedule'!$B$6:$B$185,DSCR!$C17,'Repayment Schedule'!$E$6:$E$185)</f>
        <v>24.730627415575096</v>
      </c>
      <c r="F17" s="383">
        <f t="shared" si="0"/>
        <v>117.15251372966237</v>
      </c>
      <c r="G17" s="383">
        <f t="shared" si="1"/>
        <v>11.715251372966238</v>
      </c>
      <c r="H17" s="383">
        <f>SUMIF('Repayment Schedule'!$B$6:$B$185,DSCR!$C17,'Repayment Schedule'!$H$6:$H$185)</f>
        <v>1.6800000000000006</v>
      </c>
      <c r="I17" s="383">
        <f>SUMIF('Repayment Schedule'!$B$6:$B$185,DSCR!$C17,'Repayment Schedule'!$G$6:$G$185)</f>
        <v>2.6500000000000004</v>
      </c>
      <c r="J17" s="384">
        <f t="shared" si="2"/>
        <v>104.46726235669614</v>
      </c>
      <c r="K17" s="383">
        <f>SUMIF('Repayment Schedule'!$B$6:$B$185,DSCR!$C17,'Repayment Schedule'!$K$6:$K$185)</f>
        <v>92.342459842485425</v>
      </c>
      <c r="L17" s="385">
        <f t="shared" si="3"/>
        <v>1.1313025723474639</v>
      </c>
      <c r="M17" s="446"/>
      <c r="N17" s="446"/>
    </row>
    <row r="18" spans="3:14" x14ac:dyDescent="0.35">
      <c r="C18" s="83">
        <f t="shared" si="4"/>
        <v>15</v>
      </c>
      <c r="D18" s="383">
        <f>SUMIF('Repayment Schedule'!$B$6:$B$185,DSCR!$C18,'Repayment Schedule'!$D$6:$D$185)</f>
        <v>96.096188058195537</v>
      </c>
      <c r="E18" s="383">
        <f>SUMIF('Repayment Schedule'!$B$6:$B$185,DSCR!$C18,'Repayment Schedule'!$E$6:$E$185)</f>
        <v>25.96715878635386</v>
      </c>
      <c r="F18" s="383">
        <f t="shared" si="0"/>
        <v>122.0633468445494</v>
      </c>
      <c r="G18" s="383">
        <f t="shared" si="1"/>
        <v>12.206334684454941</v>
      </c>
      <c r="H18" s="383">
        <f>SUMIF('Repayment Schedule'!$B$6:$B$185,DSCR!$C18,'Repayment Schedule'!$H$6:$H$185)</f>
        <v>1.6800000000000006</v>
      </c>
      <c r="I18" s="383">
        <f>SUMIF('Repayment Schedule'!$B$6:$B$185,DSCR!$C18,'Repayment Schedule'!$G$6:$G$185)</f>
        <v>2.6500000000000004</v>
      </c>
      <c r="J18" s="384">
        <f t="shared" si="2"/>
        <v>108.88701216009446</v>
      </c>
      <c r="K18" s="383">
        <f>SUMIF('Repayment Schedule'!$B$6:$B$185,DSCR!$C18,'Repayment Schedule'!$K$6:$K$185)</f>
        <v>96.249239435700105</v>
      </c>
      <c r="L18" s="385">
        <f t="shared" si="3"/>
        <v>1.1313025723474635</v>
      </c>
      <c r="M18" s="446"/>
      <c r="N18" s="446"/>
    </row>
    <row r="19" spans="3:14" s="94" customFormat="1" x14ac:dyDescent="0.35">
      <c r="C19" s="386" t="s">
        <v>34</v>
      </c>
      <c r="D19" s="387">
        <f>SUM(D4:D18)</f>
        <v>1089.9184426483109</v>
      </c>
      <c r="E19" s="387">
        <f t="shared" ref="E19:K19" si="5">SUM(E4:E18)</f>
        <v>283.00673984676405</v>
      </c>
      <c r="F19" s="387">
        <f t="shared" si="5"/>
        <v>1372.925182495075</v>
      </c>
      <c r="G19" s="387">
        <f t="shared" si="5"/>
        <v>137.29251824950748</v>
      </c>
      <c r="H19" s="387">
        <f t="shared" si="5"/>
        <v>25.2</v>
      </c>
      <c r="I19" s="387">
        <f t="shared" si="5"/>
        <v>39.749999999999993</v>
      </c>
      <c r="J19" s="387">
        <f t="shared" si="5"/>
        <v>1221.0826642455675</v>
      </c>
      <c r="K19" s="387">
        <f t="shared" si="5"/>
        <v>1079.3599290699117</v>
      </c>
      <c r="L19" s="387"/>
      <c r="M19" s="447"/>
      <c r="N19" s="447"/>
    </row>
    <row r="20" spans="3:14" x14ac:dyDescent="0.35">
      <c r="D20" s="356"/>
      <c r="E20" s="356"/>
      <c r="F20" s="356"/>
      <c r="G20" s="356"/>
      <c r="H20" s="356"/>
      <c r="I20" s="356"/>
      <c r="J20" s="366"/>
      <c r="K20" s="356"/>
    </row>
    <row r="21" spans="3:14" x14ac:dyDescent="0.35">
      <c r="D21" s="356"/>
      <c r="E21" s="356"/>
      <c r="F21" s="356"/>
      <c r="G21" s="356"/>
      <c r="H21" s="356"/>
      <c r="I21" s="356"/>
      <c r="J21" s="366"/>
      <c r="K21" s="356"/>
    </row>
    <row r="22" spans="3:14" x14ac:dyDescent="0.35">
      <c r="D22" s="356"/>
      <c r="E22" s="356"/>
      <c r="F22" s="356"/>
      <c r="G22" s="356"/>
      <c r="H22" s="356"/>
      <c r="I22" s="356"/>
      <c r="J22" s="366"/>
      <c r="K22" s="356"/>
    </row>
    <row r="23" spans="3:14" x14ac:dyDescent="0.35">
      <c r="D23" s="356"/>
      <c r="E23" s="356"/>
      <c r="F23" s="356"/>
      <c r="G23" s="356"/>
      <c r="H23" s="356"/>
      <c r="I23" s="356"/>
      <c r="J23" s="366"/>
      <c r="K23" s="356"/>
    </row>
    <row r="24" spans="3:14" x14ac:dyDescent="0.35">
      <c r="D24" s="356"/>
      <c r="E24" s="356"/>
      <c r="F24" s="356"/>
      <c r="G24" s="356"/>
      <c r="H24" s="356"/>
      <c r="I24" s="356"/>
      <c r="J24" s="366"/>
      <c r="K24" s="356"/>
    </row>
    <row r="25" spans="3:14" x14ac:dyDescent="0.35">
      <c r="D25" s="356"/>
      <c r="E25" s="356"/>
      <c r="F25" s="356"/>
      <c r="G25" s="356"/>
      <c r="H25" s="356"/>
      <c r="I25" s="356"/>
      <c r="J25" s="366"/>
      <c r="K25" s="356"/>
    </row>
    <row r="26" spans="3:14" x14ac:dyDescent="0.35">
      <c r="D26" s="356"/>
      <c r="E26" s="356"/>
      <c r="F26" s="356"/>
      <c r="G26" s="356"/>
      <c r="H26" s="356"/>
      <c r="I26" s="356"/>
      <c r="J26" s="366"/>
      <c r="K26" s="356"/>
    </row>
    <row r="27" spans="3:14" x14ac:dyDescent="0.35">
      <c r="D27" s="356"/>
      <c r="E27" s="356"/>
      <c r="F27" s="356"/>
      <c r="G27" s="356"/>
      <c r="H27" s="356"/>
      <c r="I27" s="356"/>
      <c r="J27" s="366"/>
      <c r="K27" s="356"/>
    </row>
    <row r="28" spans="3:14" x14ac:dyDescent="0.35">
      <c r="D28" s="356"/>
      <c r="E28" s="356"/>
      <c r="F28" s="356"/>
      <c r="G28" s="356"/>
      <c r="H28" s="356"/>
      <c r="I28" s="356"/>
      <c r="J28" s="366"/>
      <c r="K28" s="356"/>
    </row>
    <row r="29" spans="3:14" x14ac:dyDescent="0.35">
      <c r="D29" s="356"/>
      <c r="E29" s="356"/>
      <c r="F29" s="356"/>
      <c r="G29" s="356"/>
      <c r="H29" s="356"/>
      <c r="I29" s="356"/>
      <c r="J29" s="366"/>
      <c r="K29" s="356"/>
    </row>
    <row r="30" spans="3:14" x14ac:dyDescent="0.35">
      <c r="D30" s="356"/>
      <c r="E30" s="356"/>
      <c r="F30" s="356"/>
      <c r="G30" s="356"/>
      <c r="H30" s="356"/>
      <c r="I30" s="356"/>
      <c r="J30" s="366"/>
      <c r="K30" s="356"/>
    </row>
    <row r="31" spans="3:14" x14ac:dyDescent="0.35">
      <c r="D31" s="356"/>
      <c r="E31" s="356"/>
      <c r="F31" s="356"/>
      <c r="G31" s="356"/>
      <c r="H31" s="356"/>
      <c r="I31" s="356"/>
      <c r="J31" s="366"/>
      <c r="K31" s="356"/>
    </row>
    <row r="32" spans="3:14" x14ac:dyDescent="0.35">
      <c r="D32" s="356"/>
      <c r="E32" s="356"/>
      <c r="F32" s="356"/>
      <c r="G32" s="356"/>
      <c r="H32" s="356"/>
      <c r="I32" s="356"/>
      <c r="J32" s="366"/>
      <c r="K32" s="356"/>
    </row>
    <row r="33" spans="4:11" x14ac:dyDescent="0.35">
      <c r="D33" s="356"/>
      <c r="E33" s="356"/>
      <c r="F33" s="356"/>
      <c r="G33" s="356"/>
      <c r="H33" s="356"/>
      <c r="I33" s="356"/>
      <c r="J33" s="366"/>
      <c r="K33" s="356"/>
    </row>
    <row r="34" spans="4:11" x14ac:dyDescent="0.35">
      <c r="D34" s="356"/>
      <c r="E34" s="356"/>
      <c r="F34" s="356"/>
      <c r="G34" s="356"/>
      <c r="H34" s="356"/>
      <c r="I34" s="356"/>
      <c r="J34" s="366"/>
      <c r="K34" s="356"/>
    </row>
    <row r="35" spans="4:11" x14ac:dyDescent="0.35">
      <c r="D35" s="356"/>
      <c r="E35" s="356"/>
      <c r="F35" s="356"/>
      <c r="G35" s="356"/>
      <c r="H35" s="356"/>
      <c r="I35" s="356"/>
      <c r="J35" s="366"/>
      <c r="K35" s="356"/>
    </row>
    <row r="36" spans="4:11" x14ac:dyDescent="0.35">
      <c r="D36" s="356"/>
      <c r="E36" s="356"/>
      <c r="F36" s="356"/>
      <c r="G36" s="356"/>
      <c r="H36" s="356"/>
      <c r="I36" s="356"/>
      <c r="J36" s="366"/>
      <c r="K36" s="356"/>
    </row>
    <row r="37" spans="4:11" x14ac:dyDescent="0.35">
      <c r="D37" s="356"/>
      <c r="E37" s="356"/>
      <c r="F37" s="356"/>
      <c r="G37" s="356"/>
      <c r="H37" s="356"/>
      <c r="I37" s="356"/>
      <c r="J37" s="366"/>
      <c r="K37" s="356"/>
    </row>
    <row r="38" spans="4:11" x14ac:dyDescent="0.35">
      <c r="D38" s="356"/>
      <c r="E38" s="356"/>
      <c r="F38" s="356"/>
      <c r="G38" s="356"/>
      <c r="H38" s="356"/>
      <c r="I38" s="356"/>
      <c r="J38" s="366"/>
      <c r="K38" s="356"/>
    </row>
    <row r="39" spans="4:11" x14ac:dyDescent="0.35">
      <c r="D39" s="356"/>
      <c r="E39" s="356"/>
      <c r="F39" s="356"/>
      <c r="G39" s="356"/>
      <c r="H39" s="356"/>
      <c r="I39" s="356"/>
      <c r="J39" s="366"/>
      <c r="K39" s="356"/>
    </row>
    <row r="40" spans="4:11" x14ac:dyDescent="0.35">
      <c r="D40" s="356"/>
      <c r="E40" s="356"/>
      <c r="F40" s="356"/>
      <c r="G40" s="356"/>
      <c r="H40" s="356"/>
      <c r="I40" s="356"/>
      <c r="J40" s="366"/>
      <c r="K40" s="356"/>
    </row>
    <row r="41" spans="4:11" x14ac:dyDescent="0.35">
      <c r="D41" s="356"/>
      <c r="E41" s="356"/>
      <c r="F41" s="356"/>
      <c r="G41" s="356"/>
      <c r="H41" s="356"/>
      <c r="I41" s="356"/>
      <c r="J41" s="366"/>
      <c r="K41" s="356"/>
    </row>
    <row r="42" spans="4:11" x14ac:dyDescent="0.35">
      <c r="D42" s="356"/>
      <c r="E42" s="356"/>
      <c r="F42" s="356"/>
      <c r="G42" s="356"/>
      <c r="H42" s="356"/>
      <c r="I42" s="356"/>
      <c r="J42" s="366"/>
      <c r="K42" s="356"/>
    </row>
    <row r="43" spans="4:11" x14ac:dyDescent="0.35">
      <c r="D43" s="356"/>
      <c r="E43" s="356"/>
      <c r="F43" s="356"/>
      <c r="G43" s="356"/>
      <c r="H43" s="356"/>
      <c r="I43" s="356"/>
      <c r="J43" s="366"/>
      <c r="K43" s="356"/>
    </row>
    <row r="44" spans="4:11" x14ac:dyDescent="0.35">
      <c r="D44" s="356"/>
      <c r="E44" s="356"/>
      <c r="F44" s="356"/>
      <c r="G44" s="356"/>
      <c r="H44" s="356"/>
      <c r="I44" s="356"/>
      <c r="J44" s="366"/>
      <c r="K44" s="356"/>
    </row>
    <row r="45" spans="4:11" x14ac:dyDescent="0.35">
      <c r="D45" s="356"/>
      <c r="E45" s="356"/>
      <c r="F45" s="356"/>
      <c r="G45" s="356"/>
      <c r="H45" s="356"/>
      <c r="I45" s="356"/>
      <c r="J45" s="366"/>
      <c r="K45" s="356"/>
    </row>
    <row r="46" spans="4:11" x14ac:dyDescent="0.35">
      <c r="D46" s="356"/>
      <c r="E46" s="356"/>
      <c r="F46" s="356"/>
      <c r="G46" s="356"/>
      <c r="H46" s="356"/>
      <c r="I46" s="356"/>
      <c r="J46" s="366"/>
      <c r="K46" s="356"/>
    </row>
    <row r="47" spans="4:11" x14ac:dyDescent="0.35">
      <c r="D47" s="356"/>
      <c r="E47" s="356"/>
      <c r="F47" s="356"/>
      <c r="G47" s="356"/>
      <c r="H47" s="356"/>
      <c r="I47" s="356"/>
      <c r="J47" s="366"/>
      <c r="K47" s="356"/>
    </row>
    <row r="48" spans="4:11" x14ac:dyDescent="0.35">
      <c r="D48" s="356"/>
      <c r="E48" s="356"/>
      <c r="F48" s="356"/>
      <c r="G48" s="356"/>
      <c r="H48" s="356"/>
      <c r="I48" s="356"/>
      <c r="J48" s="366"/>
      <c r="K48" s="356"/>
    </row>
    <row r="49" spans="4:11" x14ac:dyDescent="0.35">
      <c r="D49" s="356"/>
      <c r="E49" s="356"/>
      <c r="F49" s="356"/>
      <c r="G49" s="356"/>
      <c r="H49" s="356"/>
      <c r="I49" s="356"/>
      <c r="J49" s="366"/>
      <c r="K49" s="356"/>
    </row>
    <row r="50" spans="4:11" x14ac:dyDescent="0.35">
      <c r="D50" s="356"/>
      <c r="E50" s="356"/>
      <c r="F50" s="356"/>
      <c r="G50" s="356"/>
      <c r="H50" s="356"/>
      <c r="I50" s="356"/>
      <c r="J50" s="366"/>
      <c r="K50" s="356"/>
    </row>
    <row r="51" spans="4:11" x14ac:dyDescent="0.35">
      <c r="D51" s="356"/>
      <c r="E51" s="356"/>
      <c r="F51" s="356"/>
      <c r="G51" s="356"/>
      <c r="H51" s="356"/>
      <c r="I51" s="356"/>
      <c r="J51" s="366"/>
      <c r="K51" s="356"/>
    </row>
    <row r="52" spans="4:11" x14ac:dyDescent="0.35">
      <c r="D52" s="356"/>
      <c r="E52" s="356"/>
      <c r="F52" s="356"/>
      <c r="G52" s="356"/>
      <c r="H52" s="356"/>
      <c r="I52" s="356"/>
      <c r="J52" s="366"/>
      <c r="K52" s="356"/>
    </row>
    <row r="53" spans="4:11" x14ac:dyDescent="0.35">
      <c r="D53" s="356"/>
      <c r="E53" s="356"/>
      <c r="F53" s="356"/>
      <c r="G53" s="356"/>
      <c r="H53" s="356"/>
      <c r="I53" s="356"/>
      <c r="J53" s="366"/>
      <c r="K53" s="356"/>
    </row>
    <row r="54" spans="4:11" x14ac:dyDescent="0.35">
      <c r="D54" s="356"/>
      <c r="E54" s="356"/>
      <c r="F54" s="356"/>
      <c r="G54" s="356"/>
      <c r="H54" s="356"/>
      <c r="I54" s="356"/>
      <c r="J54" s="366"/>
      <c r="K54" s="356"/>
    </row>
    <row r="55" spans="4:11" x14ac:dyDescent="0.35">
      <c r="D55" s="356"/>
      <c r="E55" s="356"/>
      <c r="F55" s="356"/>
      <c r="G55" s="356"/>
      <c r="H55" s="356"/>
      <c r="I55" s="356"/>
      <c r="J55" s="366"/>
      <c r="K55" s="356"/>
    </row>
    <row r="56" spans="4:11" x14ac:dyDescent="0.35">
      <c r="D56" s="356"/>
      <c r="E56" s="356"/>
      <c r="F56" s="356"/>
      <c r="G56" s="356"/>
      <c r="H56" s="356"/>
      <c r="I56" s="356"/>
      <c r="J56" s="366"/>
      <c r="K56" s="356"/>
    </row>
    <row r="57" spans="4:11" x14ac:dyDescent="0.35">
      <c r="D57" s="356"/>
      <c r="E57" s="356"/>
      <c r="F57" s="356"/>
      <c r="G57" s="356"/>
      <c r="H57" s="356"/>
      <c r="I57" s="356"/>
      <c r="J57" s="366"/>
      <c r="K57" s="356"/>
    </row>
    <row r="58" spans="4:11" x14ac:dyDescent="0.35">
      <c r="D58" s="356"/>
      <c r="E58" s="356"/>
      <c r="F58" s="356"/>
      <c r="G58" s="356"/>
      <c r="H58" s="356"/>
      <c r="I58" s="356"/>
      <c r="J58" s="366"/>
      <c r="K58" s="356"/>
    </row>
    <row r="59" spans="4:11" x14ac:dyDescent="0.35">
      <c r="D59" s="356"/>
      <c r="E59" s="356"/>
      <c r="F59" s="356"/>
      <c r="G59" s="356"/>
      <c r="H59" s="356"/>
      <c r="I59" s="356"/>
      <c r="J59" s="366"/>
      <c r="K59" s="356"/>
    </row>
    <row r="60" spans="4:11" x14ac:dyDescent="0.35">
      <c r="D60" s="356"/>
      <c r="E60" s="356"/>
      <c r="F60" s="356"/>
      <c r="G60" s="356"/>
      <c r="H60" s="356"/>
      <c r="I60" s="356"/>
      <c r="J60" s="366"/>
      <c r="K60" s="356"/>
    </row>
    <row r="61" spans="4:11" x14ac:dyDescent="0.35">
      <c r="D61" s="356"/>
      <c r="E61" s="356"/>
      <c r="F61" s="356"/>
      <c r="G61" s="356"/>
      <c r="H61" s="356"/>
      <c r="I61" s="356"/>
      <c r="J61" s="366"/>
      <c r="K61" s="356"/>
    </row>
    <row r="62" spans="4:11" x14ac:dyDescent="0.35">
      <c r="D62" s="356"/>
      <c r="E62" s="356"/>
      <c r="F62" s="356"/>
      <c r="G62" s="356"/>
      <c r="H62" s="356"/>
      <c r="I62" s="356"/>
      <c r="J62" s="366"/>
      <c r="K62" s="356"/>
    </row>
    <row r="63" spans="4:11" x14ac:dyDescent="0.35">
      <c r="D63" s="356"/>
      <c r="E63" s="356"/>
      <c r="F63" s="356"/>
      <c r="G63" s="356"/>
      <c r="H63" s="356"/>
      <c r="I63" s="356"/>
      <c r="J63" s="366"/>
      <c r="K63" s="356"/>
    </row>
    <row r="64" spans="4:11" x14ac:dyDescent="0.35">
      <c r="D64" s="356"/>
      <c r="E64" s="356"/>
      <c r="F64" s="356"/>
      <c r="G64" s="356"/>
      <c r="H64" s="356"/>
      <c r="I64" s="356"/>
      <c r="J64" s="366"/>
      <c r="K64" s="356"/>
    </row>
    <row r="65" spans="4:11" x14ac:dyDescent="0.35">
      <c r="D65" s="356"/>
      <c r="E65" s="356"/>
      <c r="F65" s="356"/>
      <c r="G65" s="356"/>
      <c r="H65" s="356"/>
      <c r="I65" s="356"/>
      <c r="J65" s="366"/>
      <c r="K65" s="356"/>
    </row>
    <row r="66" spans="4:11" x14ac:dyDescent="0.35">
      <c r="D66" s="356"/>
      <c r="E66" s="356"/>
      <c r="F66" s="356"/>
      <c r="G66" s="356"/>
      <c r="H66" s="356"/>
      <c r="I66" s="356"/>
      <c r="J66" s="366"/>
      <c r="K66" s="356"/>
    </row>
    <row r="67" spans="4:11" x14ac:dyDescent="0.35">
      <c r="D67" s="356"/>
      <c r="E67" s="356"/>
      <c r="F67" s="356"/>
      <c r="G67" s="356"/>
      <c r="H67" s="356"/>
      <c r="I67" s="356"/>
      <c r="J67" s="366"/>
      <c r="K67" s="356"/>
    </row>
    <row r="68" spans="4:11" x14ac:dyDescent="0.35">
      <c r="D68" s="356"/>
      <c r="E68" s="356"/>
      <c r="F68" s="356"/>
      <c r="G68" s="356"/>
      <c r="H68" s="356"/>
      <c r="I68" s="356"/>
      <c r="J68" s="366"/>
      <c r="K68" s="356"/>
    </row>
    <row r="69" spans="4:11" x14ac:dyDescent="0.35">
      <c r="D69" s="356"/>
      <c r="E69" s="356"/>
      <c r="F69" s="356"/>
      <c r="G69" s="356"/>
      <c r="H69" s="356"/>
      <c r="I69" s="356"/>
      <c r="J69" s="366"/>
      <c r="K69" s="356"/>
    </row>
    <row r="70" spans="4:11" x14ac:dyDescent="0.35">
      <c r="D70" s="356"/>
      <c r="E70" s="356"/>
      <c r="F70" s="356"/>
      <c r="G70" s="356"/>
      <c r="H70" s="356"/>
      <c r="I70" s="356"/>
      <c r="J70" s="366"/>
      <c r="K70" s="356"/>
    </row>
    <row r="71" spans="4:11" x14ac:dyDescent="0.35">
      <c r="D71" s="356"/>
      <c r="E71" s="356"/>
      <c r="F71" s="356"/>
      <c r="G71" s="356"/>
      <c r="H71" s="356"/>
      <c r="I71" s="356"/>
      <c r="J71" s="366"/>
      <c r="K71" s="356"/>
    </row>
    <row r="72" spans="4:11" x14ac:dyDescent="0.35">
      <c r="D72" s="356"/>
      <c r="E72" s="356"/>
      <c r="F72" s="356"/>
      <c r="G72" s="356"/>
      <c r="H72" s="356"/>
      <c r="I72" s="356"/>
      <c r="J72" s="366"/>
      <c r="K72" s="356"/>
    </row>
    <row r="73" spans="4:11" x14ac:dyDescent="0.35">
      <c r="D73" s="356"/>
      <c r="E73" s="356"/>
      <c r="F73" s="356"/>
      <c r="G73" s="356"/>
      <c r="H73" s="356"/>
      <c r="I73" s="356"/>
      <c r="J73" s="366"/>
      <c r="K73" s="356"/>
    </row>
    <row r="74" spans="4:11" x14ac:dyDescent="0.35">
      <c r="D74" s="356"/>
      <c r="E74" s="356"/>
      <c r="F74" s="356"/>
      <c r="G74" s="356"/>
      <c r="H74" s="356"/>
      <c r="I74" s="356"/>
      <c r="J74" s="366"/>
      <c r="K74" s="356"/>
    </row>
    <row r="75" spans="4:11" x14ac:dyDescent="0.35">
      <c r="D75" s="356"/>
      <c r="E75" s="356"/>
      <c r="F75" s="356"/>
      <c r="G75" s="356"/>
      <c r="H75" s="356"/>
      <c r="I75" s="356"/>
      <c r="J75" s="366"/>
      <c r="K75" s="356"/>
    </row>
    <row r="76" spans="4:11" x14ac:dyDescent="0.35">
      <c r="D76" s="356"/>
      <c r="E76" s="356"/>
      <c r="F76" s="356"/>
      <c r="G76" s="356"/>
      <c r="H76" s="356"/>
      <c r="I76" s="356"/>
      <c r="J76" s="366"/>
      <c r="K76" s="356"/>
    </row>
    <row r="77" spans="4:11" x14ac:dyDescent="0.35">
      <c r="D77" s="356"/>
      <c r="E77" s="356"/>
      <c r="F77" s="356"/>
      <c r="G77" s="356"/>
      <c r="H77" s="356"/>
      <c r="I77" s="356"/>
      <c r="J77" s="366"/>
      <c r="K77" s="356"/>
    </row>
    <row r="78" spans="4:11" x14ac:dyDescent="0.35">
      <c r="D78" s="356"/>
      <c r="E78" s="356"/>
      <c r="F78" s="356"/>
      <c r="G78" s="356"/>
      <c r="H78" s="356"/>
      <c r="I78" s="356"/>
      <c r="J78" s="366"/>
      <c r="K78" s="356"/>
    </row>
    <row r="79" spans="4:11" x14ac:dyDescent="0.35">
      <c r="D79" s="356"/>
      <c r="E79" s="356"/>
      <c r="F79" s="356"/>
      <c r="G79" s="356"/>
      <c r="H79" s="356"/>
      <c r="I79" s="356"/>
      <c r="J79" s="366"/>
      <c r="K79" s="356"/>
    </row>
    <row r="80" spans="4:11" x14ac:dyDescent="0.35">
      <c r="D80" s="356"/>
      <c r="E80" s="356"/>
      <c r="F80" s="356"/>
      <c r="G80" s="356"/>
      <c r="H80" s="356"/>
      <c r="I80" s="356"/>
      <c r="J80" s="366"/>
      <c r="K80" s="356"/>
    </row>
    <row r="81" spans="4:11" x14ac:dyDescent="0.35">
      <c r="D81" s="356"/>
      <c r="E81" s="356"/>
      <c r="F81" s="356"/>
      <c r="G81" s="356"/>
      <c r="H81" s="356"/>
      <c r="I81" s="356"/>
      <c r="J81" s="366"/>
      <c r="K81" s="356"/>
    </row>
    <row r="82" spans="4:11" x14ac:dyDescent="0.35">
      <c r="D82" s="356"/>
      <c r="E82" s="356"/>
      <c r="F82" s="356"/>
      <c r="G82" s="356"/>
      <c r="H82" s="356"/>
      <c r="I82" s="356"/>
      <c r="J82" s="366"/>
      <c r="K82" s="356"/>
    </row>
    <row r="83" spans="4:11" x14ac:dyDescent="0.35">
      <c r="D83" s="356"/>
      <c r="E83" s="356"/>
      <c r="F83" s="356"/>
      <c r="G83" s="356"/>
      <c r="H83" s="356"/>
      <c r="I83" s="356"/>
      <c r="J83" s="366"/>
      <c r="K83" s="356"/>
    </row>
    <row r="84" spans="4:11" x14ac:dyDescent="0.35">
      <c r="D84" s="356"/>
      <c r="E84" s="356"/>
      <c r="F84" s="356"/>
      <c r="G84" s="356"/>
      <c r="H84" s="356"/>
      <c r="I84" s="356"/>
      <c r="J84" s="366"/>
      <c r="K84" s="356"/>
    </row>
    <row r="85" spans="4:11" x14ac:dyDescent="0.35">
      <c r="D85" s="356"/>
      <c r="E85" s="356"/>
      <c r="F85" s="356"/>
      <c r="G85" s="356"/>
      <c r="H85" s="356"/>
      <c r="I85" s="356"/>
      <c r="J85" s="366"/>
      <c r="K85" s="356"/>
    </row>
    <row r="86" spans="4:11" x14ac:dyDescent="0.35">
      <c r="D86" s="356"/>
      <c r="E86" s="356"/>
      <c r="F86" s="356"/>
      <c r="G86" s="356"/>
      <c r="H86" s="356"/>
      <c r="I86" s="356"/>
      <c r="J86" s="366"/>
      <c r="K86" s="356"/>
    </row>
    <row r="87" spans="4:11" x14ac:dyDescent="0.35">
      <c r="D87" s="356"/>
      <c r="E87" s="356"/>
      <c r="F87" s="356"/>
      <c r="G87" s="356"/>
      <c r="H87" s="356"/>
      <c r="I87" s="356"/>
      <c r="J87" s="366"/>
      <c r="K87" s="356"/>
    </row>
    <row r="88" spans="4:11" x14ac:dyDescent="0.35">
      <c r="D88" s="356"/>
      <c r="E88" s="356"/>
      <c r="F88" s="356"/>
      <c r="G88" s="356"/>
      <c r="H88" s="356"/>
      <c r="I88" s="356"/>
      <c r="J88" s="366"/>
      <c r="K88" s="356"/>
    </row>
    <row r="89" spans="4:11" x14ac:dyDescent="0.35">
      <c r="D89" s="356"/>
      <c r="E89" s="356"/>
      <c r="F89" s="356"/>
      <c r="G89" s="356"/>
      <c r="H89" s="356"/>
      <c r="I89" s="356"/>
      <c r="J89" s="366"/>
      <c r="K89" s="356"/>
    </row>
    <row r="90" spans="4:11" x14ac:dyDescent="0.35">
      <c r="D90" s="356"/>
      <c r="E90" s="356"/>
      <c r="F90" s="356"/>
      <c r="G90" s="356"/>
      <c r="H90" s="356"/>
      <c r="I90" s="356"/>
      <c r="J90" s="366"/>
      <c r="K90" s="356"/>
    </row>
    <row r="91" spans="4:11" x14ac:dyDescent="0.35">
      <c r="D91" s="356"/>
      <c r="E91" s="356"/>
      <c r="F91" s="356"/>
      <c r="G91" s="356"/>
      <c r="H91" s="356"/>
      <c r="I91" s="356"/>
      <c r="J91" s="366"/>
      <c r="K91" s="356"/>
    </row>
    <row r="92" spans="4:11" x14ac:dyDescent="0.35">
      <c r="D92" s="356"/>
      <c r="E92" s="356"/>
      <c r="F92" s="356"/>
      <c r="G92" s="356"/>
      <c r="H92" s="356"/>
      <c r="I92" s="356"/>
      <c r="J92" s="366"/>
      <c r="K92" s="356"/>
    </row>
    <row r="93" spans="4:11" x14ac:dyDescent="0.35">
      <c r="D93" s="356"/>
      <c r="E93" s="356"/>
      <c r="F93" s="356"/>
      <c r="G93" s="356"/>
      <c r="H93" s="356"/>
      <c r="I93" s="356"/>
      <c r="J93" s="366"/>
      <c r="K93" s="356"/>
    </row>
    <row r="94" spans="4:11" x14ac:dyDescent="0.35">
      <c r="D94" s="356"/>
      <c r="E94" s="356"/>
      <c r="F94" s="356"/>
      <c r="G94" s="356"/>
      <c r="H94" s="356"/>
      <c r="I94" s="356"/>
      <c r="J94" s="366"/>
      <c r="K94" s="356"/>
    </row>
    <row r="95" spans="4:11" x14ac:dyDescent="0.35">
      <c r="D95" s="356"/>
      <c r="E95" s="356"/>
      <c r="F95" s="356"/>
      <c r="G95" s="356"/>
      <c r="H95" s="356"/>
      <c r="I95" s="356"/>
      <c r="J95" s="366"/>
      <c r="K95" s="356"/>
    </row>
    <row r="96" spans="4:11" x14ac:dyDescent="0.35">
      <c r="D96" s="356"/>
      <c r="E96" s="356"/>
      <c r="F96" s="356"/>
      <c r="G96" s="356"/>
      <c r="H96" s="356"/>
      <c r="I96" s="356"/>
      <c r="J96" s="366"/>
      <c r="K96" s="356"/>
    </row>
    <row r="97" spans="4:11" x14ac:dyDescent="0.35">
      <c r="D97" s="356"/>
      <c r="E97" s="356"/>
      <c r="F97" s="356"/>
      <c r="G97" s="356"/>
      <c r="H97" s="356"/>
      <c r="I97" s="356"/>
      <c r="J97" s="366"/>
      <c r="K97" s="356"/>
    </row>
    <row r="98" spans="4:11" x14ac:dyDescent="0.35">
      <c r="D98" s="356"/>
      <c r="E98" s="356"/>
      <c r="F98" s="356"/>
      <c r="G98" s="356"/>
      <c r="H98" s="356"/>
      <c r="I98" s="356"/>
      <c r="J98" s="366"/>
      <c r="K98" s="356"/>
    </row>
    <row r="99" spans="4:11" x14ac:dyDescent="0.35">
      <c r="D99" s="356"/>
      <c r="E99" s="356"/>
      <c r="F99" s="356"/>
      <c r="G99" s="356"/>
      <c r="H99" s="356"/>
      <c r="I99" s="356"/>
      <c r="J99" s="366"/>
      <c r="K99" s="356"/>
    </row>
    <row r="100" spans="4:11" x14ac:dyDescent="0.35">
      <c r="D100" s="356"/>
      <c r="E100" s="356"/>
      <c r="F100" s="356"/>
      <c r="G100" s="356"/>
      <c r="H100" s="356"/>
      <c r="I100" s="356"/>
      <c r="J100" s="366"/>
      <c r="K100" s="356"/>
    </row>
    <row r="101" spans="4:11" x14ac:dyDescent="0.35">
      <c r="D101" s="356"/>
      <c r="E101" s="356"/>
      <c r="F101" s="356"/>
      <c r="G101" s="356"/>
      <c r="H101" s="356"/>
      <c r="I101" s="356"/>
      <c r="J101" s="366"/>
      <c r="K101" s="356"/>
    </row>
    <row r="102" spans="4:11" x14ac:dyDescent="0.35">
      <c r="D102" s="356"/>
      <c r="E102" s="356"/>
      <c r="F102" s="356"/>
      <c r="G102" s="356"/>
      <c r="H102" s="356"/>
      <c r="I102" s="356"/>
      <c r="J102" s="366"/>
      <c r="K102" s="356"/>
    </row>
    <row r="103" spans="4:11" x14ac:dyDescent="0.35">
      <c r="D103" s="356"/>
      <c r="E103" s="356"/>
      <c r="F103" s="356"/>
      <c r="G103" s="356"/>
      <c r="H103" s="356"/>
      <c r="I103" s="356"/>
      <c r="J103" s="366"/>
      <c r="K103" s="356"/>
    </row>
    <row r="104" spans="4:11" x14ac:dyDescent="0.35">
      <c r="D104" s="356"/>
      <c r="E104" s="356"/>
      <c r="F104" s="356"/>
      <c r="G104" s="356"/>
      <c r="H104" s="356"/>
      <c r="I104" s="356"/>
      <c r="J104" s="366"/>
      <c r="K104" s="356"/>
    </row>
    <row r="105" spans="4:11" x14ac:dyDescent="0.35">
      <c r="D105" s="356"/>
      <c r="E105" s="356"/>
      <c r="F105" s="356"/>
      <c r="G105" s="356"/>
      <c r="H105" s="356"/>
      <c r="I105" s="356"/>
      <c r="J105" s="366"/>
      <c r="K105" s="356"/>
    </row>
    <row r="106" spans="4:11" x14ac:dyDescent="0.35">
      <c r="D106" s="356"/>
      <c r="E106" s="356"/>
      <c r="F106" s="356"/>
      <c r="G106" s="356"/>
      <c r="H106" s="356"/>
      <c r="I106" s="356"/>
      <c r="J106" s="366"/>
      <c r="K106" s="356"/>
    </row>
    <row r="107" spans="4:11" x14ac:dyDescent="0.35">
      <c r="D107" s="356"/>
      <c r="E107" s="356"/>
      <c r="F107" s="356"/>
      <c r="G107" s="356"/>
      <c r="H107" s="356"/>
      <c r="I107" s="356"/>
      <c r="J107" s="366"/>
      <c r="K107" s="356"/>
    </row>
    <row r="108" spans="4:11" x14ac:dyDescent="0.35">
      <c r="D108" s="356"/>
      <c r="E108" s="356"/>
      <c r="F108" s="356"/>
      <c r="G108" s="356"/>
      <c r="H108" s="356"/>
      <c r="I108" s="356"/>
      <c r="J108" s="366"/>
      <c r="K108" s="356"/>
    </row>
    <row r="109" spans="4:11" x14ac:dyDescent="0.35">
      <c r="D109" s="356"/>
      <c r="E109" s="356"/>
      <c r="F109" s="356"/>
      <c r="G109" s="356"/>
      <c r="H109" s="356"/>
      <c r="I109" s="356"/>
      <c r="J109" s="366"/>
      <c r="K109" s="356"/>
    </row>
    <row r="110" spans="4:11" x14ac:dyDescent="0.35">
      <c r="D110" s="356"/>
      <c r="E110" s="356"/>
      <c r="F110" s="356"/>
      <c r="G110" s="356"/>
      <c r="H110" s="356"/>
      <c r="I110" s="356"/>
      <c r="J110" s="366"/>
      <c r="K110" s="356"/>
    </row>
    <row r="111" spans="4:11" x14ac:dyDescent="0.35">
      <c r="D111" s="356"/>
      <c r="E111" s="356"/>
      <c r="F111" s="356"/>
      <c r="G111" s="356"/>
      <c r="H111" s="356"/>
      <c r="I111" s="356"/>
      <c r="J111" s="366"/>
      <c r="K111" s="356"/>
    </row>
    <row r="112" spans="4:11" x14ac:dyDescent="0.35">
      <c r="D112" s="356"/>
      <c r="E112" s="356"/>
      <c r="F112" s="356"/>
      <c r="G112" s="356"/>
      <c r="H112" s="356"/>
      <c r="I112" s="356"/>
      <c r="J112" s="366"/>
      <c r="K112" s="356"/>
    </row>
    <row r="113" spans="4:11" x14ac:dyDescent="0.35">
      <c r="D113" s="356"/>
      <c r="E113" s="356"/>
      <c r="F113" s="356"/>
      <c r="G113" s="356"/>
      <c r="H113" s="356"/>
      <c r="I113" s="356"/>
      <c r="J113" s="366"/>
      <c r="K113" s="356"/>
    </row>
    <row r="114" spans="4:11" x14ac:dyDescent="0.35">
      <c r="D114" s="356"/>
      <c r="E114" s="356"/>
      <c r="F114" s="356"/>
      <c r="G114" s="356"/>
      <c r="H114" s="356"/>
      <c r="I114" s="356"/>
      <c r="J114" s="366"/>
      <c r="K114" s="356"/>
    </row>
    <row r="115" spans="4:11" x14ac:dyDescent="0.35">
      <c r="D115" s="356"/>
      <c r="E115" s="356"/>
      <c r="F115" s="356"/>
      <c r="G115" s="356"/>
      <c r="H115" s="356"/>
      <c r="I115" s="356"/>
      <c r="J115" s="366"/>
      <c r="K115" s="356"/>
    </row>
    <row r="116" spans="4:11" x14ac:dyDescent="0.35">
      <c r="D116" s="356"/>
      <c r="E116" s="356"/>
      <c r="F116" s="356"/>
      <c r="G116" s="356"/>
      <c r="H116" s="356"/>
      <c r="I116" s="356"/>
      <c r="J116" s="366"/>
      <c r="K116" s="356"/>
    </row>
    <row r="117" spans="4:11" x14ac:dyDescent="0.35">
      <c r="D117" s="356"/>
      <c r="E117" s="356"/>
      <c r="F117" s="356"/>
      <c r="G117" s="356"/>
      <c r="H117" s="356"/>
      <c r="I117" s="356"/>
      <c r="J117" s="366"/>
      <c r="K117" s="356"/>
    </row>
    <row r="118" spans="4:11" x14ac:dyDescent="0.35">
      <c r="D118" s="356"/>
      <c r="E118" s="356"/>
      <c r="F118" s="356"/>
      <c r="G118" s="356"/>
      <c r="H118" s="356"/>
      <c r="I118" s="356"/>
      <c r="J118" s="366"/>
      <c r="K118" s="356"/>
    </row>
    <row r="119" spans="4:11" x14ac:dyDescent="0.35">
      <c r="D119" s="356"/>
      <c r="E119" s="356"/>
      <c r="F119" s="356"/>
      <c r="G119" s="356"/>
      <c r="H119" s="356"/>
      <c r="I119" s="356"/>
      <c r="J119" s="366"/>
      <c r="K119" s="356"/>
    </row>
    <row r="120" spans="4:11" x14ac:dyDescent="0.35">
      <c r="D120" s="356"/>
      <c r="E120" s="356"/>
      <c r="F120" s="356"/>
      <c r="G120" s="356"/>
      <c r="H120" s="356"/>
      <c r="I120" s="356"/>
      <c r="J120" s="366"/>
      <c r="K120" s="356"/>
    </row>
    <row r="121" spans="4:11" x14ac:dyDescent="0.35">
      <c r="D121" s="356"/>
      <c r="E121" s="356"/>
      <c r="F121" s="356"/>
      <c r="G121" s="356"/>
      <c r="H121" s="356"/>
      <c r="I121" s="356"/>
      <c r="J121" s="366"/>
      <c r="K121" s="356"/>
    </row>
    <row r="122" spans="4:11" x14ac:dyDescent="0.35">
      <c r="D122" s="356"/>
      <c r="E122" s="356"/>
      <c r="F122" s="356"/>
      <c r="G122" s="356"/>
      <c r="H122" s="356"/>
      <c r="I122" s="356"/>
      <c r="J122" s="366"/>
      <c r="K122" s="356"/>
    </row>
    <row r="123" spans="4:11" x14ac:dyDescent="0.35">
      <c r="D123" s="356"/>
      <c r="E123" s="356"/>
      <c r="F123" s="356"/>
      <c r="G123" s="356"/>
      <c r="H123" s="356"/>
      <c r="I123" s="356"/>
      <c r="J123" s="366"/>
      <c r="K123" s="356"/>
    </row>
    <row r="124" spans="4:11" x14ac:dyDescent="0.35">
      <c r="D124" s="356"/>
      <c r="E124" s="356"/>
      <c r="F124" s="356"/>
      <c r="G124" s="356"/>
      <c r="H124" s="356"/>
      <c r="I124" s="356"/>
      <c r="J124" s="366"/>
      <c r="K124" s="356"/>
    </row>
    <row r="125" spans="4:11" x14ac:dyDescent="0.35">
      <c r="D125" s="356"/>
      <c r="E125" s="356"/>
      <c r="F125" s="356"/>
      <c r="G125" s="356"/>
      <c r="H125" s="356"/>
      <c r="I125" s="356"/>
      <c r="J125" s="366"/>
      <c r="K125" s="356"/>
    </row>
    <row r="126" spans="4:11" x14ac:dyDescent="0.35">
      <c r="D126" s="356"/>
      <c r="E126" s="356"/>
      <c r="F126" s="356"/>
      <c r="G126" s="356"/>
      <c r="H126" s="356"/>
      <c r="I126" s="356"/>
      <c r="J126" s="366"/>
      <c r="K126" s="356"/>
    </row>
    <row r="127" spans="4:11" x14ac:dyDescent="0.35">
      <c r="D127" s="356"/>
      <c r="E127" s="356"/>
      <c r="F127" s="356"/>
      <c r="G127" s="356"/>
      <c r="H127" s="356"/>
      <c r="I127" s="356"/>
      <c r="J127" s="366"/>
      <c r="K127" s="356"/>
    </row>
    <row r="128" spans="4:11" x14ac:dyDescent="0.35">
      <c r="D128" s="356"/>
      <c r="E128" s="356"/>
      <c r="F128" s="356"/>
      <c r="G128" s="356"/>
      <c r="H128" s="356"/>
      <c r="I128" s="356"/>
      <c r="J128" s="366"/>
      <c r="K128" s="356"/>
    </row>
    <row r="129" spans="4:11" x14ac:dyDescent="0.35">
      <c r="D129" s="356"/>
      <c r="E129" s="356"/>
      <c r="F129" s="356"/>
      <c r="G129" s="356"/>
      <c r="H129" s="356"/>
      <c r="I129" s="356"/>
      <c r="J129" s="366"/>
      <c r="K129" s="356"/>
    </row>
    <row r="130" spans="4:11" x14ac:dyDescent="0.35">
      <c r="D130" s="356"/>
      <c r="E130" s="356"/>
      <c r="F130" s="356"/>
      <c r="G130" s="356"/>
      <c r="H130" s="356"/>
      <c r="I130" s="356"/>
      <c r="J130" s="366"/>
      <c r="K130" s="356"/>
    </row>
    <row r="131" spans="4:11" x14ac:dyDescent="0.35">
      <c r="D131" s="356"/>
      <c r="E131" s="356"/>
      <c r="F131" s="356"/>
      <c r="G131" s="356"/>
      <c r="H131" s="356"/>
      <c r="I131" s="356"/>
      <c r="J131" s="366"/>
      <c r="K131" s="356"/>
    </row>
    <row r="132" spans="4:11" x14ac:dyDescent="0.35">
      <c r="D132" s="356"/>
      <c r="E132" s="356"/>
      <c r="F132" s="356"/>
      <c r="G132" s="356"/>
      <c r="H132" s="356"/>
      <c r="I132" s="356"/>
      <c r="J132" s="366"/>
      <c r="K132" s="356"/>
    </row>
    <row r="133" spans="4:11" x14ac:dyDescent="0.35">
      <c r="D133" s="356"/>
      <c r="E133" s="356"/>
      <c r="F133" s="356"/>
      <c r="G133" s="356"/>
      <c r="H133" s="356"/>
      <c r="I133" s="356"/>
      <c r="J133" s="366"/>
      <c r="K133" s="356"/>
    </row>
    <row r="134" spans="4:11" x14ac:dyDescent="0.35">
      <c r="D134" s="356"/>
      <c r="E134" s="356"/>
      <c r="F134" s="356"/>
      <c r="G134" s="356"/>
      <c r="H134" s="356"/>
      <c r="I134" s="356"/>
      <c r="J134" s="366"/>
      <c r="K134" s="356"/>
    </row>
    <row r="135" spans="4:11" x14ac:dyDescent="0.35">
      <c r="D135" s="356"/>
      <c r="E135" s="356"/>
      <c r="F135" s="356"/>
      <c r="G135" s="356"/>
      <c r="H135" s="356"/>
      <c r="I135" s="356"/>
      <c r="J135" s="366"/>
      <c r="K135" s="356"/>
    </row>
    <row r="136" spans="4:11" x14ac:dyDescent="0.35">
      <c r="D136" s="356"/>
      <c r="E136" s="356"/>
      <c r="F136" s="356"/>
      <c r="G136" s="356"/>
      <c r="H136" s="356"/>
      <c r="I136" s="356"/>
      <c r="J136" s="366"/>
      <c r="K136" s="356"/>
    </row>
    <row r="137" spans="4:11" x14ac:dyDescent="0.35">
      <c r="D137" s="356"/>
      <c r="E137" s="356"/>
      <c r="F137" s="356"/>
      <c r="G137" s="356"/>
      <c r="H137" s="356"/>
      <c r="I137" s="356"/>
      <c r="J137" s="366"/>
      <c r="K137" s="356"/>
    </row>
    <row r="138" spans="4:11" x14ac:dyDescent="0.35">
      <c r="D138" s="356"/>
      <c r="E138" s="356"/>
      <c r="F138" s="356"/>
      <c r="G138" s="356"/>
      <c r="H138" s="356"/>
      <c r="I138" s="356"/>
      <c r="J138" s="366"/>
      <c r="K138" s="356"/>
    </row>
    <row r="139" spans="4:11" x14ac:dyDescent="0.35">
      <c r="D139" s="356"/>
      <c r="E139" s="356"/>
      <c r="F139" s="356"/>
      <c r="G139" s="356"/>
      <c r="H139" s="356"/>
      <c r="I139" s="356"/>
      <c r="J139" s="366"/>
      <c r="K139" s="356"/>
    </row>
    <row r="140" spans="4:11" x14ac:dyDescent="0.35">
      <c r="D140" s="356"/>
      <c r="E140" s="356"/>
      <c r="F140" s="356"/>
      <c r="G140" s="356"/>
      <c r="H140" s="356"/>
      <c r="I140" s="356"/>
      <c r="J140" s="366"/>
      <c r="K140" s="356"/>
    </row>
    <row r="141" spans="4:11" x14ac:dyDescent="0.35">
      <c r="D141" s="356"/>
      <c r="E141" s="356"/>
      <c r="F141" s="356"/>
      <c r="G141" s="356"/>
      <c r="H141" s="356"/>
      <c r="I141" s="356"/>
      <c r="J141" s="366"/>
      <c r="K141" s="356"/>
    </row>
    <row r="142" spans="4:11" x14ac:dyDescent="0.35">
      <c r="D142" s="356"/>
      <c r="E142" s="356"/>
      <c r="F142" s="356"/>
      <c r="G142" s="356"/>
      <c r="H142" s="356"/>
      <c r="I142" s="356"/>
      <c r="J142" s="366"/>
      <c r="K142" s="356"/>
    </row>
    <row r="143" spans="4:11" x14ac:dyDescent="0.35">
      <c r="D143" s="356"/>
      <c r="E143" s="356"/>
      <c r="F143" s="356"/>
      <c r="G143" s="356"/>
      <c r="H143" s="356"/>
      <c r="I143" s="356"/>
      <c r="J143" s="366"/>
      <c r="K143" s="356"/>
    </row>
    <row r="144" spans="4:11" x14ac:dyDescent="0.35">
      <c r="D144" s="356"/>
      <c r="E144" s="356"/>
      <c r="F144" s="356"/>
      <c r="G144" s="356"/>
      <c r="H144" s="356"/>
      <c r="I144" s="356"/>
      <c r="J144" s="366"/>
      <c r="K144" s="356"/>
    </row>
    <row r="145" spans="4:11" x14ac:dyDescent="0.35">
      <c r="D145" s="356"/>
      <c r="E145" s="356"/>
      <c r="F145" s="356"/>
      <c r="G145" s="356"/>
      <c r="H145" s="356"/>
      <c r="I145" s="356"/>
      <c r="J145" s="366"/>
      <c r="K145" s="356"/>
    </row>
    <row r="146" spans="4:11" x14ac:dyDescent="0.35">
      <c r="D146" s="356"/>
      <c r="E146" s="356"/>
      <c r="F146" s="356"/>
      <c r="G146" s="356"/>
      <c r="H146" s="356"/>
      <c r="I146" s="356"/>
      <c r="J146" s="366"/>
      <c r="K146" s="356"/>
    </row>
    <row r="147" spans="4:11" x14ac:dyDescent="0.35">
      <c r="D147" s="356"/>
      <c r="E147" s="356"/>
      <c r="F147" s="356"/>
      <c r="G147" s="356"/>
      <c r="H147" s="356"/>
      <c r="I147" s="356"/>
      <c r="J147" s="366"/>
      <c r="K147" s="356"/>
    </row>
    <row r="148" spans="4:11" x14ac:dyDescent="0.35">
      <c r="D148" s="356"/>
      <c r="E148" s="356"/>
      <c r="F148" s="356"/>
      <c r="G148" s="356"/>
      <c r="H148" s="356"/>
      <c r="I148" s="356"/>
      <c r="J148" s="366"/>
      <c r="K148" s="356"/>
    </row>
    <row r="149" spans="4:11" x14ac:dyDescent="0.35">
      <c r="D149" s="356"/>
      <c r="E149" s="356"/>
      <c r="F149" s="356"/>
      <c r="G149" s="356"/>
      <c r="H149" s="356"/>
      <c r="I149" s="356"/>
      <c r="J149" s="366"/>
      <c r="K149" s="356"/>
    </row>
    <row r="150" spans="4:11" x14ac:dyDescent="0.35">
      <c r="D150" s="356"/>
      <c r="E150" s="356"/>
      <c r="F150" s="356"/>
      <c r="G150" s="356"/>
      <c r="H150" s="356"/>
      <c r="I150" s="356"/>
      <c r="J150" s="366"/>
      <c r="K150" s="356"/>
    </row>
    <row r="151" spans="4:11" x14ac:dyDescent="0.35">
      <c r="D151" s="356"/>
      <c r="E151" s="356"/>
      <c r="F151" s="356"/>
      <c r="G151" s="356"/>
      <c r="H151" s="356"/>
      <c r="I151" s="356"/>
      <c r="J151" s="366"/>
      <c r="K151" s="356"/>
    </row>
    <row r="152" spans="4:11" x14ac:dyDescent="0.35">
      <c r="D152" s="356"/>
      <c r="E152" s="356"/>
      <c r="F152" s="356"/>
      <c r="G152" s="356"/>
      <c r="H152" s="356"/>
      <c r="I152" s="356"/>
      <c r="J152" s="366"/>
      <c r="K152" s="356"/>
    </row>
    <row r="153" spans="4:11" x14ac:dyDescent="0.35">
      <c r="D153" s="356"/>
      <c r="E153" s="356"/>
      <c r="F153" s="356"/>
      <c r="G153" s="356"/>
      <c r="H153" s="356"/>
      <c r="I153" s="356"/>
      <c r="J153" s="366"/>
      <c r="K153" s="356"/>
    </row>
    <row r="154" spans="4:11" x14ac:dyDescent="0.35">
      <c r="D154" s="356"/>
      <c r="E154" s="356"/>
      <c r="F154" s="356"/>
      <c r="G154" s="356"/>
      <c r="H154" s="356"/>
      <c r="I154" s="356"/>
      <c r="J154" s="366"/>
      <c r="K154" s="356"/>
    </row>
    <row r="155" spans="4:11" x14ac:dyDescent="0.35">
      <c r="D155" s="356"/>
      <c r="E155" s="356"/>
      <c r="F155" s="356"/>
      <c r="G155" s="356"/>
      <c r="H155" s="356"/>
      <c r="I155" s="356"/>
      <c r="J155" s="366"/>
      <c r="K155" s="356"/>
    </row>
    <row r="156" spans="4:11" x14ac:dyDescent="0.35">
      <c r="D156" s="356"/>
      <c r="E156" s="356"/>
      <c r="F156" s="356"/>
      <c r="G156" s="356"/>
      <c r="H156" s="356"/>
      <c r="I156" s="356"/>
      <c r="J156" s="366"/>
      <c r="K156" s="356"/>
    </row>
    <row r="157" spans="4:11" x14ac:dyDescent="0.35">
      <c r="D157" s="356"/>
      <c r="E157" s="356"/>
      <c r="F157" s="356"/>
      <c r="G157" s="356"/>
      <c r="H157" s="356"/>
      <c r="I157" s="356"/>
      <c r="J157" s="366"/>
      <c r="K157" s="356"/>
    </row>
    <row r="158" spans="4:11" x14ac:dyDescent="0.35">
      <c r="D158" s="356"/>
      <c r="E158" s="356"/>
      <c r="F158" s="356"/>
      <c r="G158" s="356"/>
      <c r="H158" s="356"/>
      <c r="I158" s="356"/>
      <c r="J158" s="366"/>
      <c r="K158" s="356"/>
    </row>
    <row r="159" spans="4:11" x14ac:dyDescent="0.35">
      <c r="D159" s="356"/>
      <c r="E159" s="356"/>
      <c r="F159" s="356"/>
      <c r="G159" s="356"/>
      <c r="H159" s="356"/>
      <c r="I159" s="356"/>
      <c r="J159" s="366"/>
      <c r="K159" s="356"/>
    </row>
    <row r="160" spans="4:11" x14ac:dyDescent="0.35">
      <c r="D160" s="356"/>
      <c r="E160" s="356"/>
      <c r="F160" s="356"/>
      <c r="G160" s="356"/>
      <c r="H160" s="356"/>
      <c r="I160" s="356"/>
      <c r="J160" s="366"/>
      <c r="K160" s="356"/>
    </row>
    <row r="161" spans="4:11" x14ac:dyDescent="0.35">
      <c r="D161" s="356"/>
      <c r="E161" s="356"/>
      <c r="F161" s="356"/>
      <c r="G161" s="356"/>
      <c r="H161" s="356"/>
      <c r="I161" s="356"/>
      <c r="J161" s="366"/>
      <c r="K161" s="356"/>
    </row>
    <row r="162" spans="4:11" x14ac:dyDescent="0.35">
      <c r="D162" s="356"/>
      <c r="E162" s="356"/>
      <c r="F162" s="356"/>
      <c r="G162" s="356"/>
      <c r="H162" s="356"/>
      <c r="I162" s="356"/>
      <c r="J162" s="366"/>
      <c r="K162" s="356"/>
    </row>
    <row r="163" spans="4:11" x14ac:dyDescent="0.35">
      <c r="D163" s="356"/>
      <c r="E163" s="356"/>
      <c r="F163" s="356"/>
      <c r="G163" s="356"/>
      <c r="H163" s="356"/>
      <c r="I163" s="356"/>
      <c r="J163" s="366"/>
      <c r="K163" s="356"/>
    </row>
    <row r="164" spans="4:11" x14ac:dyDescent="0.35">
      <c r="D164" s="356"/>
      <c r="E164" s="356"/>
      <c r="F164" s="356"/>
      <c r="G164" s="356"/>
      <c r="H164" s="356"/>
      <c r="I164" s="356"/>
      <c r="J164" s="366"/>
      <c r="K164" s="356"/>
    </row>
    <row r="165" spans="4:11" x14ac:dyDescent="0.35">
      <c r="D165" s="356"/>
      <c r="E165" s="356"/>
      <c r="F165" s="356"/>
      <c r="G165" s="356"/>
      <c r="H165" s="356"/>
      <c r="I165" s="356"/>
      <c r="J165" s="366"/>
      <c r="K165" s="356"/>
    </row>
    <row r="166" spans="4:11" x14ac:dyDescent="0.35">
      <c r="D166" s="356"/>
      <c r="E166" s="356"/>
      <c r="F166" s="356"/>
      <c r="G166" s="356"/>
      <c r="H166" s="356"/>
      <c r="I166" s="356"/>
      <c r="J166" s="366"/>
      <c r="K166" s="356"/>
    </row>
    <row r="167" spans="4:11" x14ac:dyDescent="0.35">
      <c r="D167" s="356"/>
      <c r="E167" s="356"/>
      <c r="F167" s="356"/>
      <c r="G167" s="356"/>
      <c r="H167" s="356"/>
      <c r="I167" s="356"/>
      <c r="J167" s="366"/>
      <c r="K167" s="356"/>
    </row>
    <row r="168" spans="4:11" x14ac:dyDescent="0.35">
      <c r="D168" s="356"/>
      <c r="E168" s="356"/>
      <c r="F168" s="356"/>
      <c r="G168" s="356"/>
      <c r="H168" s="356"/>
      <c r="I168" s="356"/>
      <c r="J168" s="366"/>
      <c r="K168" s="356"/>
    </row>
    <row r="169" spans="4:11" x14ac:dyDescent="0.35">
      <c r="D169" s="356"/>
      <c r="E169" s="356"/>
      <c r="F169" s="356"/>
      <c r="G169" s="356"/>
      <c r="H169" s="356"/>
      <c r="I169" s="356"/>
      <c r="J169" s="366"/>
      <c r="K169" s="356"/>
    </row>
    <row r="170" spans="4:11" x14ac:dyDescent="0.35">
      <c r="D170" s="356"/>
      <c r="E170" s="356"/>
      <c r="F170" s="356"/>
      <c r="G170" s="356"/>
      <c r="H170" s="356"/>
      <c r="I170" s="356"/>
      <c r="J170" s="366"/>
      <c r="K170" s="356"/>
    </row>
    <row r="171" spans="4:11" x14ac:dyDescent="0.35">
      <c r="D171" s="356"/>
      <c r="E171" s="356"/>
      <c r="F171" s="356"/>
      <c r="G171" s="356"/>
      <c r="H171" s="356"/>
      <c r="I171" s="356"/>
      <c r="J171" s="366"/>
      <c r="K171" s="356"/>
    </row>
    <row r="172" spans="4:11" x14ac:dyDescent="0.35">
      <c r="D172" s="356"/>
      <c r="E172" s="356"/>
      <c r="F172" s="356"/>
      <c r="G172" s="356"/>
      <c r="H172" s="356"/>
      <c r="I172" s="356"/>
      <c r="J172" s="366"/>
      <c r="K172" s="356"/>
    </row>
    <row r="173" spans="4:11" x14ac:dyDescent="0.35">
      <c r="D173" s="356"/>
      <c r="E173" s="356"/>
      <c r="F173" s="356"/>
      <c r="G173" s="356"/>
      <c r="H173" s="356"/>
      <c r="I173" s="356"/>
      <c r="J173" s="366"/>
      <c r="K173" s="356"/>
    </row>
    <row r="174" spans="4:11" x14ac:dyDescent="0.35">
      <c r="D174" s="356"/>
      <c r="E174" s="356"/>
      <c r="F174" s="356"/>
      <c r="G174" s="356"/>
      <c r="H174" s="356"/>
      <c r="I174" s="356"/>
      <c r="J174" s="366"/>
      <c r="K174" s="356"/>
    </row>
    <row r="175" spans="4:11" x14ac:dyDescent="0.35">
      <c r="D175" s="356"/>
      <c r="E175" s="356"/>
      <c r="F175" s="356"/>
      <c r="G175" s="356"/>
      <c r="H175" s="356"/>
      <c r="I175" s="356"/>
      <c r="J175" s="366"/>
      <c r="K175" s="356"/>
    </row>
    <row r="176" spans="4:11" x14ac:dyDescent="0.35">
      <c r="D176" s="356"/>
      <c r="E176" s="356"/>
      <c r="F176" s="356"/>
      <c r="G176" s="356"/>
      <c r="H176" s="356"/>
      <c r="I176" s="356"/>
      <c r="J176" s="366"/>
      <c r="K176" s="356"/>
    </row>
    <row r="177" spans="2:11" x14ac:dyDescent="0.35">
      <c r="D177" s="356"/>
      <c r="E177" s="356"/>
      <c r="F177" s="356"/>
      <c r="G177" s="356"/>
      <c r="H177" s="356"/>
      <c r="I177" s="356"/>
      <c r="J177" s="366"/>
      <c r="K177" s="356"/>
    </row>
    <row r="178" spans="2:11" x14ac:dyDescent="0.35">
      <c r="D178" s="356"/>
      <c r="E178" s="356"/>
      <c r="F178" s="356"/>
      <c r="G178" s="356"/>
      <c r="H178" s="356"/>
      <c r="I178" s="356"/>
      <c r="J178" s="366"/>
      <c r="K178" s="356"/>
    </row>
    <row r="179" spans="2:11" x14ac:dyDescent="0.35">
      <c r="D179" s="356"/>
      <c r="E179" s="356"/>
      <c r="F179" s="356"/>
      <c r="G179" s="356"/>
      <c r="H179" s="356"/>
      <c r="I179" s="356"/>
      <c r="J179" s="366"/>
      <c r="K179" s="356"/>
    </row>
    <row r="180" spans="2:11" x14ac:dyDescent="0.35">
      <c r="D180" s="356"/>
      <c r="E180" s="356"/>
      <c r="F180" s="356"/>
      <c r="G180" s="356"/>
      <c r="H180" s="356"/>
      <c r="I180" s="356"/>
      <c r="J180" s="366"/>
      <c r="K180" s="356"/>
    </row>
    <row r="181" spans="2:11" x14ac:dyDescent="0.35">
      <c r="D181" s="356"/>
      <c r="E181" s="356"/>
      <c r="F181" s="356"/>
      <c r="G181" s="356"/>
      <c r="H181" s="356"/>
      <c r="I181" s="356"/>
      <c r="J181" s="366"/>
      <c r="K181" s="356"/>
    </row>
    <row r="182" spans="2:11" x14ac:dyDescent="0.35">
      <c r="D182" s="356"/>
      <c r="E182" s="356"/>
      <c r="F182" s="356"/>
      <c r="G182" s="356"/>
      <c r="H182" s="356"/>
      <c r="I182" s="356"/>
      <c r="J182" s="366"/>
      <c r="K182" s="356"/>
    </row>
    <row r="183" spans="2:11" x14ac:dyDescent="0.35">
      <c r="D183" s="356"/>
      <c r="E183" s="356"/>
      <c r="F183" s="356"/>
      <c r="G183" s="356"/>
      <c r="H183" s="356"/>
      <c r="I183" s="356"/>
      <c r="J183" s="366"/>
      <c r="K183" s="356"/>
    </row>
    <row r="185" spans="2:11" x14ac:dyDescent="0.35">
      <c r="B185" t="s">
        <v>365</v>
      </c>
      <c r="D185" s="364"/>
      <c r="J185" s="364" t="e">
        <f>NPV(#REF!/12,J4:J183)</f>
        <v>#REF!</v>
      </c>
    </row>
  </sheetData>
  <mergeCells count="2">
    <mergeCell ref="M4:M19"/>
    <mergeCell ref="N4:N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A60F0-0450-4BB4-A1BC-9F3C6227078B}">
  <dimension ref="B2:R187"/>
  <sheetViews>
    <sheetView showGridLines="0" topLeftCell="E1" workbookViewId="0">
      <selection activeCell="N1" sqref="N1"/>
    </sheetView>
  </sheetViews>
  <sheetFormatPr defaultRowHeight="14.5" x14ac:dyDescent="0.35"/>
  <cols>
    <col min="3" max="3" width="9.1796875" bestFit="1" customWidth="1"/>
    <col min="4" max="4" width="11.26953125" bestFit="1" customWidth="1"/>
    <col min="5" max="5" width="13.81640625" bestFit="1" customWidth="1"/>
    <col min="7" max="7" width="10.1796875" bestFit="1" customWidth="1"/>
    <col min="8" max="8" width="16.7265625" customWidth="1"/>
    <col min="9" max="9" width="10.6328125" customWidth="1"/>
    <col min="10" max="10" width="0.6328125" style="367" customWidth="1"/>
    <col min="13" max="13" width="10.90625" customWidth="1"/>
    <col min="14" max="14" width="10.1796875" bestFit="1" customWidth="1"/>
    <col min="15" max="15" width="0.6328125" style="367" customWidth="1"/>
    <col min="16" max="16" width="13.81640625" bestFit="1" customWidth="1"/>
    <col min="17" max="17" width="16.7265625" customWidth="1"/>
  </cols>
  <sheetData>
    <row r="2" spans="2:18" ht="29" x14ac:dyDescent="0.35">
      <c r="C2" t="s">
        <v>225</v>
      </c>
      <c r="D2" s="357" t="s">
        <v>356</v>
      </c>
      <c r="E2" t="s">
        <v>357</v>
      </c>
      <c r="H2" t="s">
        <v>358</v>
      </c>
      <c r="P2" t="s">
        <v>357</v>
      </c>
      <c r="Q2" t="s">
        <v>358</v>
      </c>
    </row>
    <row r="4" spans="2:18" x14ac:dyDescent="0.35">
      <c r="H4" s="363">
        <v>1.0098776213717564</v>
      </c>
      <c r="L4" s="362">
        <f>'Rental with escalation - RIL'!A202</f>
        <v>0.09</v>
      </c>
    </row>
    <row r="5" spans="2:18" s="94" customFormat="1" ht="58" x14ac:dyDescent="0.35">
      <c r="B5" s="369" t="s">
        <v>368</v>
      </c>
      <c r="C5" s="369" t="s">
        <v>350</v>
      </c>
      <c r="D5" s="370" t="s">
        <v>351</v>
      </c>
      <c r="E5" s="370" t="s">
        <v>369</v>
      </c>
      <c r="F5" s="370" t="s">
        <v>370</v>
      </c>
      <c r="G5" s="370" t="s">
        <v>371</v>
      </c>
      <c r="H5" s="370" t="s">
        <v>363</v>
      </c>
      <c r="I5" s="370" t="s">
        <v>366</v>
      </c>
      <c r="J5" s="368"/>
      <c r="K5" s="360" t="s">
        <v>360</v>
      </c>
      <c r="L5" s="359" t="s">
        <v>361</v>
      </c>
      <c r="M5" s="360" t="s">
        <v>362</v>
      </c>
      <c r="N5" s="360" t="s">
        <v>364</v>
      </c>
      <c r="O5" s="368"/>
      <c r="P5" s="360" t="s">
        <v>372</v>
      </c>
      <c r="Q5" s="360" t="s">
        <v>355</v>
      </c>
    </row>
    <row r="6" spans="2:18" x14ac:dyDescent="0.35">
      <c r="B6">
        <v>1</v>
      </c>
      <c r="C6">
        <v>1</v>
      </c>
      <c r="D6" s="356">
        <f>'Rental with escalation - RIL'!CA21</f>
        <v>4.3342779056990137</v>
      </c>
      <c r="E6" s="356">
        <f>D6*10%</f>
        <v>0.43342779056990138</v>
      </c>
      <c r="F6" s="356">
        <f>'Rental with escalation - RIL'!CD21</f>
        <v>0.22083333333333335</v>
      </c>
      <c r="G6" s="358">
        <f>D6-E6-F6</f>
        <v>3.680016781795779</v>
      </c>
      <c r="H6" s="356">
        <f t="shared" ref="H6:H37" si="0">G6/$H$4</f>
        <v>3.6440225071995038</v>
      </c>
      <c r="I6" s="356">
        <f>L6+M6</f>
        <v>3.6440225071995038</v>
      </c>
      <c r="K6" s="361">
        <v>475</v>
      </c>
      <c r="L6" s="356">
        <f t="shared" ref="L6:L37" si="1">K6*$L$4/12</f>
        <v>3.5625</v>
      </c>
      <c r="M6" s="356">
        <f t="shared" ref="M6:M37" si="2">H6-L6</f>
        <v>8.1522507199503824E-2</v>
      </c>
      <c r="N6" s="356">
        <f t="shared" ref="N6:N37" si="3">K6-M6</f>
        <v>474.91847749280049</v>
      </c>
      <c r="P6" s="356">
        <f>'Rental with escalation - RIL'!CF21</f>
        <v>1.0929316444444444</v>
      </c>
      <c r="Q6" s="356">
        <f>'Rental with escalation - RIL'!CB21-0.06</f>
        <v>0.14000000000000001</v>
      </c>
      <c r="R6" s="356"/>
    </row>
    <row r="7" spans="2:18" x14ac:dyDescent="0.35">
      <c r="B7">
        <v>1</v>
      </c>
      <c r="C7">
        <f>C6+1</f>
        <v>2</v>
      </c>
      <c r="D7" s="356">
        <f>'Rental with escalation - RIL'!CA22</f>
        <v>4.3342779056990137</v>
      </c>
      <c r="E7" s="356">
        <f t="shared" ref="E7:E70" si="4">D7*10%</f>
        <v>0.43342779056990138</v>
      </c>
      <c r="F7" s="356">
        <f>'Rental with escalation - RIL'!CD22</f>
        <v>0.22083333333333335</v>
      </c>
      <c r="G7" s="358">
        <f t="shared" ref="G7:G70" si="5">D7-E7-F7</f>
        <v>3.680016781795779</v>
      </c>
      <c r="H7" s="356">
        <f t="shared" si="0"/>
        <v>3.6440225071995038</v>
      </c>
      <c r="I7" s="356">
        <f t="shared" ref="I7:I70" si="6">L7+M7</f>
        <v>3.6440225071995038</v>
      </c>
      <c r="K7" s="356">
        <f>N6</f>
        <v>474.91847749280049</v>
      </c>
      <c r="L7" s="356">
        <f t="shared" si="1"/>
        <v>3.5618885811960035</v>
      </c>
      <c r="M7" s="356">
        <f t="shared" si="2"/>
        <v>8.2133926003500335E-2</v>
      </c>
      <c r="N7" s="356">
        <f t="shared" si="3"/>
        <v>474.83634356679698</v>
      </c>
      <c r="P7" s="356">
        <f>'Rental with escalation - RIL'!CF22</f>
        <v>1.0929316444444444</v>
      </c>
      <c r="Q7" s="356">
        <f t="shared" ref="Q7:Q38" si="7">Q6</f>
        <v>0.14000000000000001</v>
      </c>
      <c r="R7" s="356"/>
    </row>
    <row r="8" spans="2:18" x14ac:dyDescent="0.35">
      <c r="B8">
        <v>1</v>
      </c>
      <c r="C8">
        <f t="shared" ref="C8:C71" si="8">C7+1</f>
        <v>3</v>
      </c>
      <c r="D8" s="356">
        <f>'Rental with escalation - RIL'!CA23</f>
        <v>4.4006417167510135</v>
      </c>
      <c r="E8" s="356">
        <f t="shared" si="4"/>
        <v>0.44006417167510137</v>
      </c>
      <c r="F8" s="356">
        <f>'Rental with escalation - RIL'!CD23</f>
        <v>0.22083333333333335</v>
      </c>
      <c r="G8" s="358">
        <f t="shared" si="5"/>
        <v>3.739744211742579</v>
      </c>
      <c r="H8" s="356">
        <f t="shared" si="0"/>
        <v>3.7031657426597269</v>
      </c>
      <c r="I8" s="356">
        <f t="shared" si="6"/>
        <v>3.7031657426597269</v>
      </c>
      <c r="K8" s="356">
        <f t="shared" ref="K8:K71" si="9">N7</f>
        <v>474.83634356679698</v>
      </c>
      <c r="L8" s="356">
        <f t="shared" si="1"/>
        <v>3.561272576750977</v>
      </c>
      <c r="M8" s="356">
        <f t="shared" si="2"/>
        <v>0.1418931659087499</v>
      </c>
      <c r="N8" s="356">
        <f t="shared" si="3"/>
        <v>474.69445040088823</v>
      </c>
      <c r="P8" s="356">
        <f>'Rental with escalation - RIL'!CF23</f>
        <v>1.0929316444444444</v>
      </c>
      <c r="Q8" s="356">
        <f t="shared" si="7"/>
        <v>0.14000000000000001</v>
      </c>
      <c r="R8" s="356"/>
    </row>
    <row r="9" spans="2:18" x14ac:dyDescent="0.35">
      <c r="B9">
        <v>1</v>
      </c>
      <c r="C9">
        <f t="shared" si="8"/>
        <v>4</v>
      </c>
      <c r="D9" s="356">
        <f>'Rental with escalation - RIL'!CA24</f>
        <v>4.4216707851110133</v>
      </c>
      <c r="E9" s="356">
        <f t="shared" si="4"/>
        <v>0.44216707851110137</v>
      </c>
      <c r="F9" s="356">
        <f>'Rental with escalation - RIL'!CD24</f>
        <v>0.22083333333333335</v>
      </c>
      <c r="G9" s="358">
        <f t="shared" si="5"/>
        <v>3.7586703732665789</v>
      </c>
      <c r="H9" s="356">
        <f t="shared" si="0"/>
        <v>3.7219067872412395</v>
      </c>
      <c r="I9" s="356">
        <f t="shared" si="6"/>
        <v>3.7219067872412395</v>
      </c>
      <c r="K9" s="356">
        <f t="shared" si="9"/>
        <v>474.69445040088823</v>
      </c>
      <c r="L9" s="356">
        <f t="shared" si="1"/>
        <v>3.5602083780066618</v>
      </c>
      <c r="M9" s="356">
        <f t="shared" si="2"/>
        <v>0.16169840923457768</v>
      </c>
      <c r="N9" s="356">
        <f t="shared" si="3"/>
        <v>474.53275199165364</v>
      </c>
      <c r="P9" s="356">
        <f>'Rental with escalation - RIL'!CF24</f>
        <v>1.0929316444444444</v>
      </c>
      <c r="Q9" s="356">
        <f t="shared" si="7"/>
        <v>0.14000000000000001</v>
      </c>
      <c r="R9" s="356"/>
    </row>
    <row r="10" spans="2:18" x14ac:dyDescent="0.35">
      <c r="B10">
        <v>1</v>
      </c>
      <c r="C10">
        <f t="shared" si="8"/>
        <v>5</v>
      </c>
      <c r="D10" s="356">
        <f>'Rental with escalation - RIL'!CA25</f>
        <v>4.4292952851110128</v>
      </c>
      <c r="E10" s="356">
        <f t="shared" si="4"/>
        <v>0.44292952851110129</v>
      </c>
      <c r="F10" s="356">
        <f>'Rental with escalation - RIL'!CD25</f>
        <v>0.22083333333333335</v>
      </c>
      <c r="G10" s="358">
        <f t="shared" si="5"/>
        <v>3.7655324232665781</v>
      </c>
      <c r="H10" s="356">
        <f t="shared" si="0"/>
        <v>3.7287017194734027</v>
      </c>
      <c r="I10" s="356">
        <f t="shared" si="6"/>
        <v>3.7287017194734027</v>
      </c>
      <c r="K10" s="356">
        <f t="shared" si="9"/>
        <v>474.53275199165364</v>
      </c>
      <c r="L10" s="356">
        <f t="shared" si="1"/>
        <v>3.5589956399374021</v>
      </c>
      <c r="M10" s="356">
        <f t="shared" si="2"/>
        <v>0.16970607953600059</v>
      </c>
      <c r="N10" s="356">
        <f t="shared" si="3"/>
        <v>474.36304591211763</v>
      </c>
      <c r="P10" s="356">
        <f>'Rental with escalation - RIL'!CF25</f>
        <v>1.0929316444444444</v>
      </c>
      <c r="Q10" s="356">
        <f t="shared" si="7"/>
        <v>0.14000000000000001</v>
      </c>
      <c r="R10" s="356"/>
    </row>
    <row r="11" spans="2:18" x14ac:dyDescent="0.35">
      <c r="B11">
        <v>1</v>
      </c>
      <c r="C11">
        <f t="shared" si="8"/>
        <v>6</v>
      </c>
      <c r="D11" s="356">
        <f>'Rental with escalation - RIL'!CA26</f>
        <v>4.439739785111013</v>
      </c>
      <c r="E11" s="356">
        <f t="shared" si="4"/>
        <v>0.44397397851110132</v>
      </c>
      <c r="F11" s="356">
        <f>'Rental with escalation - RIL'!CD26</f>
        <v>0.22083333333333335</v>
      </c>
      <c r="G11" s="358">
        <f t="shared" si="5"/>
        <v>3.7749324732665785</v>
      </c>
      <c r="H11" s="356">
        <f t="shared" si="0"/>
        <v>3.7380098275065641</v>
      </c>
      <c r="I11" s="356">
        <f t="shared" si="6"/>
        <v>3.7380098275065641</v>
      </c>
      <c r="K11" s="356">
        <f t="shared" si="9"/>
        <v>474.36304591211763</v>
      </c>
      <c r="L11" s="356">
        <f t="shared" si="1"/>
        <v>3.5577228443408822</v>
      </c>
      <c r="M11" s="356">
        <f t="shared" si="2"/>
        <v>0.18028698316568192</v>
      </c>
      <c r="N11" s="356">
        <f t="shared" si="3"/>
        <v>474.18275892895196</v>
      </c>
      <c r="P11" s="356">
        <f>'Rental with escalation - RIL'!CF26</f>
        <v>1.0929316444444444</v>
      </c>
      <c r="Q11" s="356">
        <f t="shared" si="7"/>
        <v>0.14000000000000001</v>
      </c>
      <c r="R11" s="356"/>
    </row>
    <row r="12" spans="2:18" x14ac:dyDescent="0.35">
      <c r="B12">
        <v>1</v>
      </c>
      <c r="C12">
        <f t="shared" si="8"/>
        <v>7</v>
      </c>
      <c r="D12" s="356">
        <f>'Rental with escalation - RIL'!CA27</f>
        <v>4.439739785111013</v>
      </c>
      <c r="E12" s="356">
        <f t="shared" si="4"/>
        <v>0.44397397851110132</v>
      </c>
      <c r="F12" s="356">
        <f>'Rental with escalation - RIL'!CD27</f>
        <v>0.22083333333333335</v>
      </c>
      <c r="G12" s="358">
        <f t="shared" si="5"/>
        <v>3.7749324732665785</v>
      </c>
      <c r="H12" s="356">
        <f t="shared" si="0"/>
        <v>3.7380098275065641</v>
      </c>
      <c r="I12" s="356">
        <f t="shared" si="6"/>
        <v>3.7380098275065641</v>
      </c>
      <c r="K12" s="356">
        <f t="shared" si="9"/>
        <v>474.18275892895196</v>
      </c>
      <c r="L12" s="356">
        <f t="shared" si="1"/>
        <v>3.5563706919671394</v>
      </c>
      <c r="M12" s="356">
        <f t="shared" si="2"/>
        <v>0.18163913553942468</v>
      </c>
      <c r="N12" s="356">
        <f t="shared" si="3"/>
        <v>474.00111979341256</v>
      </c>
      <c r="P12" s="356">
        <f>'Rental with escalation - RIL'!CF27</f>
        <v>1.0929316444444444</v>
      </c>
      <c r="Q12" s="356">
        <f t="shared" si="7"/>
        <v>0.14000000000000001</v>
      </c>
      <c r="R12" s="356"/>
    </row>
    <row r="13" spans="2:18" x14ac:dyDescent="0.35">
      <c r="B13">
        <v>1</v>
      </c>
      <c r="C13">
        <f t="shared" si="8"/>
        <v>8</v>
      </c>
      <c r="D13" s="356">
        <f>'Rental with escalation - RIL'!CA28</f>
        <v>4.439739785111013</v>
      </c>
      <c r="E13" s="356">
        <f t="shared" si="4"/>
        <v>0.44397397851110132</v>
      </c>
      <c r="F13" s="356">
        <f>'Rental with escalation - RIL'!CD28</f>
        <v>0.22083333333333335</v>
      </c>
      <c r="G13" s="358">
        <f t="shared" si="5"/>
        <v>3.7749324732665785</v>
      </c>
      <c r="H13" s="356">
        <f t="shared" si="0"/>
        <v>3.7380098275065641</v>
      </c>
      <c r="I13" s="356">
        <f t="shared" si="6"/>
        <v>3.7380098275065641</v>
      </c>
      <c r="K13" s="356">
        <f t="shared" si="9"/>
        <v>474.00111979341256</v>
      </c>
      <c r="L13" s="356">
        <f t="shared" si="1"/>
        <v>3.5550083984505942</v>
      </c>
      <c r="M13" s="356">
        <f t="shared" si="2"/>
        <v>0.18300142905596983</v>
      </c>
      <c r="N13" s="356">
        <f t="shared" si="3"/>
        <v>473.81811836435656</v>
      </c>
      <c r="P13" s="356">
        <f>'Rental with escalation - RIL'!CF28</f>
        <v>1.0929316444444444</v>
      </c>
      <c r="Q13" s="356">
        <f t="shared" si="7"/>
        <v>0.14000000000000001</v>
      </c>
      <c r="R13" s="356"/>
    </row>
    <row r="14" spans="2:18" x14ac:dyDescent="0.35">
      <c r="B14">
        <v>1</v>
      </c>
      <c r="C14">
        <f t="shared" si="8"/>
        <v>9</v>
      </c>
      <c r="D14" s="356">
        <f>'Rental with escalation - RIL'!CA29</f>
        <v>4.439739785111013</v>
      </c>
      <c r="E14" s="356">
        <f t="shared" si="4"/>
        <v>0.44397397851110132</v>
      </c>
      <c r="F14" s="356">
        <f>'Rental with escalation - RIL'!CD29</f>
        <v>0.22083333333333335</v>
      </c>
      <c r="G14" s="358">
        <f t="shared" si="5"/>
        <v>3.7749324732665785</v>
      </c>
      <c r="H14" s="356">
        <f t="shared" si="0"/>
        <v>3.7380098275065641</v>
      </c>
      <c r="I14" s="356">
        <f t="shared" si="6"/>
        <v>3.7380098275065641</v>
      </c>
      <c r="K14" s="356">
        <f t="shared" si="9"/>
        <v>473.81811836435656</v>
      </c>
      <c r="L14" s="356">
        <f t="shared" si="1"/>
        <v>3.5536358877326744</v>
      </c>
      <c r="M14" s="356">
        <f t="shared" si="2"/>
        <v>0.18437393977388972</v>
      </c>
      <c r="N14" s="356">
        <f t="shared" si="3"/>
        <v>473.63374442458269</v>
      </c>
      <c r="P14" s="356">
        <f>'Rental with escalation - RIL'!CF29</f>
        <v>1.0929316444444444</v>
      </c>
      <c r="Q14" s="356">
        <f t="shared" si="7"/>
        <v>0.14000000000000001</v>
      </c>
      <c r="R14" s="356"/>
    </row>
    <row r="15" spans="2:18" x14ac:dyDescent="0.35">
      <c r="B15">
        <v>1</v>
      </c>
      <c r="C15">
        <f t="shared" si="8"/>
        <v>10</v>
      </c>
      <c r="D15" s="356">
        <f>'Rental with escalation - RIL'!CA30</f>
        <v>4.439739785111013</v>
      </c>
      <c r="E15" s="356">
        <f t="shared" si="4"/>
        <v>0.44397397851110132</v>
      </c>
      <c r="F15" s="356">
        <f>'Rental with escalation - RIL'!CD30</f>
        <v>0.22083333333333335</v>
      </c>
      <c r="G15" s="358">
        <f t="shared" si="5"/>
        <v>3.7749324732665785</v>
      </c>
      <c r="H15" s="356">
        <f t="shared" si="0"/>
        <v>3.7380098275065641</v>
      </c>
      <c r="I15" s="356">
        <f t="shared" si="6"/>
        <v>3.7380098275065641</v>
      </c>
      <c r="K15" s="356">
        <f t="shared" si="9"/>
        <v>473.63374442458269</v>
      </c>
      <c r="L15" s="356">
        <f t="shared" si="1"/>
        <v>3.5522530831843699</v>
      </c>
      <c r="M15" s="356">
        <f t="shared" si="2"/>
        <v>0.18575674432219413</v>
      </c>
      <c r="N15" s="356">
        <f t="shared" si="3"/>
        <v>473.4479876802605</v>
      </c>
      <c r="P15" s="356">
        <f>'Rental with escalation - RIL'!CF30</f>
        <v>1.0929316444444444</v>
      </c>
      <c r="Q15" s="356">
        <f t="shared" si="7"/>
        <v>0.14000000000000001</v>
      </c>
      <c r="R15" s="356"/>
    </row>
    <row r="16" spans="2:18" x14ac:dyDescent="0.35">
      <c r="B16">
        <v>1</v>
      </c>
      <c r="C16">
        <f t="shared" si="8"/>
        <v>11</v>
      </c>
      <c r="D16" s="356">
        <f>'Rental with escalation - RIL'!CA31</f>
        <v>4.439739785111013</v>
      </c>
      <c r="E16" s="356">
        <f t="shared" si="4"/>
        <v>0.44397397851110132</v>
      </c>
      <c r="F16" s="356">
        <f>'Rental with escalation - RIL'!CD31</f>
        <v>0.22083333333333335</v>
      </c>
      <c r="G16" s="358">
        <f t="shared" si="5"/>
        <v>3.7749324732665785</v>
      </c>
      <c r="H16" s="356">
        <f t="shared" si="0"/>
        <v>3.7380098275065641</v>
      </c>
      <c r="I16" s="356">
        <f t="shared" si="6"/>
        <v>3.7380098275065641</v>
      </c>
      <c r="K16" s="356">
        <f t="shared" si="9"/>
        <v>473.4479876802605</v>
      </c>
      <c r="L16" s="356">
        <f t="shared" si="1"/>
        <v>3.5508599076019536</v>
      </c>
      <c r="M16" s="356">
        <f t="shared" si="2"/>
        <v>0.1871499199046105</v>
      </c>
      <c r="N16" s="356">
        <f t="shared" si="3"/>
        <v>473.26083776035591</v>
      </c>
      <c r="P16" s="356">
        <f>'Rental with escalation - RIL'!CF31</f>
        <v>1.0929316444444444</v>
      </c>
      <c r="Q16" s="356">
        <f t="shared" si="7"/>
        <v>0.14000000000000001</v>
      </c>
      <c r="R16" s="356"/>
    </row>
    <row r="17" spans="2:18" x14ac:dyDescent="0.35">
      <c r="B17">
        <v>1</v>
      </c>
      <c r="C17">
        <f t="shared" si="8"/>
        <v>12</v>
      </c>
      <c r="D17" s="356">
        <f>'Rental with escalation - RIL'!CA32</f>
        <v>4.4447940726110131</v>
      </c>
      <c r="E17" s="356">
        <f t="shared" si="4"/>
        <v>0.44447940726110136</v>
      </c>
      <c r="F17" s="356">
        <f>'Rental with escalation - RIL'!CD32</f>
        <v>0.22083333333333335</v>
      </c>
      <c r="G17" s="358">
        <f t="shared" si="5"/>
        <v>3.7794813320165783</v>
      </c>
      <c r="H17" s="356">
        <f t="shared" si="0"/>
        <v>3.7425141938314868</v>
      </c>
      <c r="I17" s="356">
        <f t="shared" si="6"/>
        <v>3.7425141938314868</v>
      </c>
      <c r="K17" s="356">
        <f t="shared" si="9"/>
        <v>473.26083776035591</v>
      </c>
      <c r="L17" s="356">
        <f t="shared" si="1"/>
        <v>3.5494562832026695</v>
      </c>
      <c r="M17" s="356">
        <f t="shared" si="2"/>
        <v>0.19305791062881728</v>
      </c>
      <c r="N17" s="356">
        <f t="shared" si="3"/>
        <v>473.06777984972712</v>
      </c>
      <c r="P17" s="356">
        <f>'Rental with escalation - RIL'!CF32</f>
        <v>1.0929316444444444</v>
      </c>
      <c r="Q17" s="356">
        <f t="shared" si="7"/>
        <v>0.14000000000000001</v>
      </c>
      <c r="R17" s="356"/>
    </row>
    <row r="18" spans="2:18" x14ac:dyDescent="0.35">
      <c r="B18">
        <v>2</v>
      </c>
      <c r="C18">
        <f t="shared" si="8"/>
        <v>13</v>
      </c>
      <c r="D18" s="356">
        <f>'Rental with escalation - RIL'!CA33</f>
        <v>4.4590938526110131</v>
      </c>
      <c r="E18" s="356">
        <f t="shared" si="4"/>
        <v>0.44590938526110135</v>
      </c>
      <c r="F18" s="356">
        <f>'Rental with escalation - RIL'!CD33</f>
        <v>0.22083333333333335</v>
      </c>
      <c r="G18" s="358">
        <f t="shared" si="5"/>
        <v>3.7923511340165783</v>
      </c>
      <c r="H18" s="356">
        <f t="shared" si="0"/>
        <v>3.7552581161916221</v>
      </c>
      <c r="I18" s="356">
        <f t="shared" si="6"/>
        <v>3.7552581161916221</v>
      </c>
      <c r="K18" s="356">
        <f t="shared" si="9"/>
        <v>473.06777984972712</v>
      </c>
      <c r="L18" s="356">
        <f t="shared" si="1"/>
        <v>3.548008348872953</v>
      </c>
      <c r="M18" s="356">
        <f t="shared" si="2"/>
        <v>0.20724976731866906</v>
      </c>
      <c r="N18" s="356">
        <f t="shared" si="3"/>
        <v>472.86053008240845</v>
      </c>
      <c r="P18" s="356">
        <f>'Rental with escalation - RIL'!CF33</f>
        <v>1.1475782266666665</v>
      </c>
      <c r="Q18" s="356">
        <f t="shared" si="7"/>
        <v>0.14000000000000001</v>
      </c>
      <c r="R18" s="356"/>
    </row>
    <row r="19" spans="2:18" x14ac:dyDescent="0.35">
      <c r="B19">
        <v>2</v>
      </c>
      <c r="C19">
        <f t="shared" si="8"/>
        <v>14</v>
      </c>
      <c r="D19" s="356">
        <f>'Rental with escalation - RIL'!CA34</f>
        <v>4.4767072276110129</v>
      </c>
      <c r="E19" s="356">
        <f t="shared" si="4"/>
        <v>0.44767072276110131</v>
      </c>
      <c r="F19" s="356">
        <f>'Rental with escalation - RIL'!CD34</f>
        <v>0.22083333333333335</v>
      </c>
      <c r="G19" s="358">
        <f t="shared" si="5"/>
        <v>3.8082031715165785</v>
      </c>
      <c r="H19" s="356">
        <f t="shared" si="0"/>
        <v>3.7709551047816534</v>
      </c>
      <c r="I19" s="356">
        <f t="shared" si="6"/>
        <v>3.7709551047816534</v>
      </c>
      <c r="K19" s="356">
        <f t="shared" si="9"/>
        <v>472.86053008240845</v>
      </c>
      <c r="L19" s="356">
        <f t="shared" si="1"/>
        <v>3.5464539756180629</v>
      </c>
      <c r="M19" s="356">
        <f t="shared" si="2"/>
        <v>0.22450112916359055</v>
      </c>
      <c r="N19" s="356">
        <f t="shared" si="3"/>
        <v>472.63602895324487</v>
      </c>
      <c r="P19" s="356">
        <f>'Rental with escalation - RIL'!CF34</f>
        <v>1.1475782266666665</v>
      </c>
      <c r="Q19" s="356">
        <f t="shared" si="7"/>
        <v>0.14000000000000001</v>
      </c>
      <c r="R19" s="356"/>
    </row>
    <row r="20" spans="2:18" x14ac:dyDescent="0.35">
      <c r="B20">
        <v>2</v>
      </c>
      <c r="C20">
        <f t="shared" si="8"/>
        <v>15</v>
      </c>
      <c r="D20" s="356">
        <f>'Rental with escalation - RIL'!CA35</f>
        <v>4.4977095856110125</v>
      </c>
      <c r="E20" s="356">
        <f t="shared" si="4"/>
        <v>0.44977095856110128</v>
      </c>
      <c r="F20" s="356">
        <f>'Rental with escalation - RIL'!CD35</f>
        <v>0.22083333333333335</v>
      </c>
      <c r="G20" s="358">
        <f t="shared" si="5"/>
        <v>3.8271052937165777</v>
      </c>
      <c r="H20" s="356">
        <f t="shared" si="0"/>
        <v>3.7896723451679923</v>
      </c>
      <c r="I20" s="356">
        <f t="shared" si="6"/>
        <v>3.7896723451679923</v>
      </c>
      <c r="K20" s="356">
        <f t="shared" si="9"/>
        <v>472.63602895324487</v>
      </c>
      <c r="L20" s="356">
        <f t="shared" si="1"/>
        <v>3.5447702171493365</v>
      </c>
      <c r="M20" s="356">
        <f t="shared" si="2"/>
        <v>0.24490212801865585</v>
      </c>
      <c r="N20" s="356">
        <f t="shared" si="3"/>
        <v>472.39112682522619</v>
      </c>
      <c r="P20" s="356">
        <f>'Rental with escalation - RIL'!CF35</f>
        <v>1.1475782266666665</v>
      </c>
      <c r="Q20" s="356">
        <f t="shared" si="7"/>
        <v>0.14000000000000001</v>
      </c>
      <c r="R20" s="356"/>
    </row>
    <row r="21" spans="2:18" x14ac:dyDescent="0.35">
      <c r="B21">
        <v>2</v>
      </c>
      <c r="C21">
        <f t="shared" si="8"/>
        <v>16</v>
      </c>
      <c r="D21" s="356">
        <f>'Rental with escalation - RIL'!CA36</f>
        <v>4.5747783766465338</v>
      </c>
      <c r="E21" s="356">
        <f t="shared" si="4"/>
        <v>0.45747783766465339</v>
      </c>
      <c r="F21" s="356">
        <f>'Rental with escalation - RIL'!CD36</f>
        <v>0.22083333333333335</v>
      </c>
      <c r="G21" s="358">
        <f t="shared" si="5"/>
        <v>3.8964672056485474</v>
      </c>
      <c r="H21" s="356">
        <f t="shared" si="0"/>
        <v>3.8583558276653593</v>
      </c>
      <c r="I21" s="356">
        <f t="shared" si="6"/>
        <v>3.8583558276653593</v>
      </c>
      <c r="K21" s="356">
        <f t="shared" si="9"/>
        <v>472.39112682522619</v>
      </c>
      <c r="L21" s="356">
        <f t="shared" si="1"/>
        <v>3.5429334511891963</v>
      </c>
      <c r="M21" s="356">
        <f t="shared" si="2"/>
        <v>0.315422376476163</v>
      </c>
      <c r="N21" s="356">
        <f t="shared" si="3"/>
        <v>472.07570444875006</v>
      </c>
      <c r="P21" s="356">
        <f>'Rental with escalation - RIL'!CF36</f>
        <v>1.1475782266666665</v>
      </c>
      <c r="Q21" s="356">
        <f t="shared" si="7"/>
        <v>0.14000000000000001</v>
      </c>
      <c r="R21" s="356"/>
    </row>
    <row r="22" spans="2:18" x14ac:dyDescent="0.35">
      <c r="B22">
        <v>2</v>
      </c>
      <c r="C22">
        <f t="shared" si="8"/>
        <v>17</v>
      </c>
      <c r="D22" s="356">
        <f>'Rental with escalation - RIL'!CA37</f>
        <v>4.6249244536572478</v>
      </c>
      <c r="E22" s="356">
        <f t="shared" si="4"/>
        <v>0.46249244536572481</v>
      </c>
      <c r="F22" s="356">
        <f>'Rental with escalation - RIL'!CD37</f>
        <v>0.22083333333333335</v>
      </c>
      <c r="G22" s="358">
        <f t="shared" si="5"/>
        <v>3.9415986749581897</v>
      </c>
      <c r="H22" s="356">
        <f t="shared" si="0"/>
        <v>3.9030458657002041</v>
      </c>
      <c r="I22" s="356">
        <f t="shared" si="6"/>
        <v>3.9030458657002041</v>
      </c>
      <c r="K22" s="356">
        <f t="shared" si="9"/>
        <v>472.07570444875006</v>
      </c>
      <c r="L22" s="356">
        <f t="shared" si="1"/>
        <v>3.5405677833656255</v>
      </c>
      <c r="M22" s="356">
        <f t="shared" si="2"/>
        <v>0.36247808233457857</v>
      </c>
      <c r="N22" s="356">
        <f t="shared" si="3"/>
        <v>471.71322636641548</v>
      </c>
      <c r="P22" s="356">
        <f>'Rental with escalation - RIL'!CF37</f>
        <v>1.1475782266666665</v>
      </c>
      <c r="Q22" s="356">
        <f t="shared" si="7"/>
        <v>0.14000000000000001</v>
      </c>
      <c r="R22" s="356"/>
    </row>
    <row r="23" spans="2:18" x14ac:dyDescent="0.35">
      <c r="B23">
        <v>2</v>
      </c>
      <c r="C23">
        <f t="shared" si="8"/>
        <v>18</v>
      </c>
      <c r="D23" s="356">
        <f>'Rental with escalation - RIL'!CA38</f>
        <v>4.7347924345683907</v>
      </c>
      <c r="E23" s="356">
        <f t="shared" si="4"/>
        <v>0.47347924345683912</v>
      </c>
      <c r="F23" s="356">
        <f>'Rental with escalation - RIL'!CD38</f>
        <v>0.22083333333333335</v>
      </c>
      <c r="G23" s="358">
        <f t="shared" si="5"/>
        <v>4.0404798577782186</v>
      </c>
      <c r="H23" s="356">
        <f t="shared" si="0"/>
        <v>4.0009598908527906</v>
      </c>
      <c r="I23" s="356">
        <f t="shared" si="6"/>
        <v>4.0009598908527906</v>
      </c>
      <c r="K23" s="356">
        <f t="shared" si="9"/>
        <v>471.71322636641548</v>
      </c>
      <c r="L23" s="356">
        <f t="shared" si="1"/>
        <v>3.5378491977481161</v>
      </c>
      <c r="M23" s="356">
        <f t="shared" si="2"/>
        <v>0.46311069310467445</v>
      </c>
      <c r="N23" s="356">
        <f t="shared" si="3"/>
        <v>471.2501156733108</v>
      </c>
      <c r="P23" s="356">
        <f>'Rental with escalation - RIL'!CF38</f>
        <v>1.1475782266666665</v>
      </c>
      <c r="Q23" s="356">
        <f t="shared" si="7"/>
        <v>0.14000000000000001</v>
      </c>
      <c r="R23" s="356"/>
    </row>
    <row r="24" spans="2:18" x14ac:dyDescent="0.35">
      <c r="B24">
        <v>2</v>
      </c>
      <c r="C24">
        <f t="shared" si="8"/>
        <v>19</v>
      </c>
      <c r="D24" s="356">
        <f>'Rental with escalation - RIL'!CA39</f>
        <v>4.7861827821308909</v>
      </c>
      <c r="E24" s="356">
        <f t="shared" si="4"/>
        <v>0.47861827821308911</v>
      </c>
      <c r="F24" s="356">
        <f>'Rental with escalation - RIL'!CD39</f>
        <v>0.22083333333333335</v>
      </c>
      <c r="G24" s="358">
        <f t="shared" si="5"/>
        <v>4.0867311705844687</v>
      </c>
      <c r="H24" s="356">
        <f t="shared" si="0"/>
        <v>4.0467588191857358</v>
      </c>
      <c r="I24" s="356">
        <f t="shared" si="6"/>
        <v>4.0467588191857358</v>
      </c>
      <c r="K24" s="356">
        <f t="shared" si="9"/>
        <v>471.2501156733108</v>
      </c>
      <c r="L24" s="356">
        <f t="shared" si="1"/>
        <v>3.5343758675498305</v>
      </c>
      <c r="M24" s="356">
        <f t="shared" si="2"/>
        <v>0.5123829516359053</v>
      </c>
      <c r="N24" s="356">
        <f t="shared" si="3"/>
        <v>470.73773272167489</v>
      </c>
      <c r="P24" s="356">
        <f>'Rental with escalation - RIL'!CF39</f>
        <v>1.1475782266666665</v>
      </c>
      <c r="Q24" s="356">
        <f t="shared" si="7"/>
        <v>0.14000000000000001</v>
      </c>
      <c r="R24" s="356"/>
    </row>
    <row r="25" spans="2:18" x14ac:dyDescent="0.35">
      <c r="B25">
        <v>2</v>
      </c>
      <c r="C25">
        <f t="shared" si="8"/>
        <v>20</v>
      </c>
      <c r="D25" s="356">
        <f>'Rental with escalation - RIL'!CA40</f>
        <v>4.8018465813808913</v>
      </c>
      <c r="E25" s="356">
        <f t="shared" si="4"/>
        <v>0.48018465813808914</v>
      </c>
      <c r="F25" s="356">
        <f>'Rental with escalation - RIL'!CD40</f>
        <v>0.22083333333333335</v>
      </c>
      <c r="G25" s="358">
        <f t="shared" si="5"/>
        <v>4.1008285899094687</v>
      </c>
      <c r="H25" s="356">
        <f t="shared" si="0"/>
        <v>4.0607183515356571</v>
      </c>
      <c r="I25" s="356">
        <f t="shared" si="6"/>
        <v>4.0607183515356571</v>
      </c>
      <c r="K25" s="356">
        <f t="shared" si="9"/>
        <v>470.73773272167489</v>
      </c>
      <c r="L25" s="356">
        <f t="shared" si="1"/>
        <v>3.5305329954125617</v>
      </c>
      <c r="M25" s="356">
        <f t="shared" si="2"/>
        <v>0.53018535612309536</v>
      </c>
      <c r="N25" s="356">
        <f t="shared" si="3"/>
        <v>470.20754736555182</v>
      </c>
      <c r="P25" s="356">
        <f>'Rental with escalation - RIL'!CF40</f>
        <v>1.1475782266666665</v>
      </c>
      <c r="Q25" s="356">
        <f t="shared" si="7"/>
        <v>0.14000000000000001</v>
      </c>
      <c r="R25" s="356"/>
    </row>
    <row r="26" spans="2:18" x14ac:dyDescent="0.35">
      <c r="B26">
        <v>2</v>
      </c>
      <c r="C26">
        <f t="shared" si="8"/>
        <v>21</v>
      </c>
      <c r="D26" s="356">
        <f>'Rental with escalation - RIL'!CA41</f>
        <v>4.8109339676308913</v>
      </c>
      <c r="E26" s="356">
        <f t="shared" si="4"/>
        <v>0.48109339676308915</v>
      </c>
      <c r="F26" s="356">
        <f>'Rental with escalation - RIL'!CD41</f>
        <v>0.22083333333333335</v>
      </c>
      <c r="G26" s="358">
        <f t="shared" si="5"/>
        <v>4.1090072375344686</v>
      </c>
      <c r="H26" s="356">
        <f t="shared" si="0"/>
        <v>4.0688170037405547</v>
      </c>
      <c r="I26" s="356">
        <f t="shared" si="6"/>
        <v>4.0688170037405547</v>
      </c>
      <c r="K26" s="356">
        <f t="shared" si="9"/>
        <v>470.20754736555182</v>
      </c>
      <c r="L26" s="356">
        <f t="shared" si="1"/>
        <v>3.5265566052416388</v>
      </c>
      <c r="M26" s="356">
        <f t="shared" si="2"/>
        <v>0.54226039849891583</v>
      </c>
      <c r="N26" s="356">
        <f t="shared" si="3"/>
        <v>469.66528696705291</v>
      </c>
      <c r="P26" s="356">
        <f>'Rental with escalation - RIL'!CF41</f>
        <v>1.1475782266666665</v>
      </c>
      <c r="Q26" s="356">
        <f t="shared" si="7"/>
        <v>0.14000000000000001</v>
      </c>
      <c r="R26" s="356"/>
    </row>
    <row r="27" spans="2:18" x14ac:dyDescent="0.35">
      <c r="B27">
        <v>2</v>
      </c>
      <c r="C27">
        <f t="shared" si="8"/>
        <v>22</v>
      </c>
      <c r="D27" s="356">
        <f>'Rental with escalation - RIL'!CA42</f>
        <v>4.8154274655558913</v>
      </c>
      <c r="E27" s="356">
        <f t="shared" si="4"/>
        <v>0.48154274655558915</v>
      </c>
      <c r="F27" s="356">
        <f>'Rental with escalation - RIL'!CD42</f>
        <v>0.22083333333333335</v>
      </c>
      <c r="G27" s="358">
        <f t="shared" si="5"/>
        <v>4.113051385666969</v>
      </c>
      <c r="H27" s="356">
        <f t="shared" si="0"/>
        <v>4.0728215960267047</v>
      </c>
      <c r="I27" s="356">
        <f t="shared" si="6"/>
        <v>4.0728215960267047</v>
      </c>
      <c r="K27" s="356">
        <f t="shared" si="9"/>
        <v>469.66528696705291</v>
      </c>
      <c r="L27" s="356">
        <f t="shared" si="1"/>
        <v>3.5224896522528968</v>
      </c>
      <c r="M27" s="356">
        <f t="shared" si="2"/>
        <v>0.5503319437738079</v>
      </c>
      <c r="N27" s="356">
        <f t="shared" si="3"/>
        <v>469.11495502327909</v>
      </c>
      <c r="P27" s="356">
        <f>'Rental with escalation - RIL'!CF42</f>
        <v>1.1475782266666665</v>
      </c>
      <c r="Q27" s="356">
        <f t="shared" si="7"/>
        <v>0.14000000000000001</v>
      </c>
      <c r="R27" s="356"/>
    </row>
    <row r="28" spans="2:18" x14ac:dyDescent="0.35">
      <c r="B28">
        <v>2</v>
      </c>
      <c r="C28">
        <f t="shared" si="8"/>
        <v>23</v>
      </c>
      <c r="D28" s="356">
        <f>'Rental with escalation - RIL'!CA43</f>
        <v>4.8250604156760843</v>
      </c>
      <c r="E28" s="356">
        <f t="shared" si="4"/>
        <v>0.48250604156760846</v>
      </c>
      <c r="F28" s="356">
        <f>'Rental with escalation - RIL'!CD43</f>
        <v>0.22083333333333335</v>
      </c>
      <c r="G28" s="358">
        <f t="shared" si="5"/>
        <v>4.1217210407751423</v>
      </c>
      <c r="H28" s="356">
        <f t="shared" si="0"/>
        <v>4.0814064531665206</v>
      </c>
      <c r="I28" s="356">
        <f t="shared" si="6"/>
        <v>4.0814064531665206</v>
      </c>
      <c r="K28" s="356">
        <f t="shared" si="9"/>
        <v>469.11495502327909</v>
      </c>
      <c r="L28" s="356">
        <f t="shared" si="1"/>
        <v>3.5183621626745931</v>
      </c>
      <c r="M28" s="356">
        <f t="shared" si="2"/>
        <v>0.5630442904919275</v>
      </c>
      <c r="N28" s="356">
        <f t="shared" si="3"/>
        <v>468.55191073278718</v>
      </c>
      <c r="P28" s="356">
        <f>'Rental with escalation - RIL'!CF43</f>
        <v>1.1475782266666665</v>
      </c>
      <c r="Q28" s="356">
        <f t="shared" si="7"/>
        <v>0.14000000000000001</v>
      </c>
      <c r="R28" s="356"/>
    </row>
    <row r="29" spans="2:18" x14ac:dyDescent="0.35">
      <c r="B29">
        <v>2</v>
      </c>
      <c r="C29">
        <f t="shared" si="8"/>
        <v>24</v>
      </c>
      <c r="D29" s="356">
        <f>'Rental with escalation - RIL'!CA44</f>
        <v>4.830439040676084</v>
      </c>
      <c r="E29" s="356">
        <f t="shared" si="4"/>
        <v>0.48304390406760844</v>
      </c>
      <c r="F29" s="356">
        <f>'Rental with escalation - RIL'!CD44</f>
        <v>0.22083333333333335</v>
      </c>
      <c r="G29" s="358">
        <f t="shared" si="5"/>
        <v>4.1265618032751421</v>
      </c>
      <c r="H29" s="356">
        <f t="shared" si="0"/>
        <v>4.0861998681284479</v>
      </c>
      <c r="I29" s="356">
        <f t="shared" si="6"/>
        <v>4.0861998681284479</v>
      </c>
      <c r="K29" s="356">
        <f t="shared" si="9"/>
        <v>468.55191073278718</v>
      </c>
      <c r="L29" s="356">
        <f t="shared" si="1"/>
        <v>3.5141393304959041</v>
      </c>
      <c r="M29" s="356">
        <f t="shared" si="2"/>
        <v>0.57206053763254383</v>
      </c>
      <c r="N29" s="356">
        <f t="shared" si="3"/>
        <v>467.97985019515465</v>
      </c>
      <c r="P29" s="356">
        <f>'Rental with escalation - RIL'!CF44</f>
        <v>1.1475782266666665</v>
      </c>
      <c r="Q29" s="356">
        <f t="shared" si="7"/>
        <v>0.14000000000000001</v>
      </c>
      <c r="R29" s="356"/>
    </row>
    <row r="30" spans="2:18" x14ac:dyDescent="0.35">
      <c r="B30">
        <v>3</v>
      </c>
      <c r="C30">
        <f t="shared" si="8"/>
        <v>25</v>
      </c>
      <c r="D30" s="356">
        <f>'Rental with escalation - RIL'!CA45</f>
        <v>4.8536047499260828</v>
      </c>
      <c r="E30" s="356">
        <f t="shared" si="4"/>
        <v>0.48536047499260832</v>
      </c>
      <c r="F30" s="356">
        <f>'Rental with escalation - RIL'!CD45</f>
        <v>0.22083333333333335</v>
      </c>
      <c r="G30" s="358">
        <f t="shared" si="5"/>
        <v>4.1474109416001417</v>
      </c>
      <c r="H30" s="356">
        <f t="shared" si="0"/>
        <v>4.1068450808589567</v>
      </c>
      <c r="I30" s="356">
        <f t="shared" si="6"/>
        <v>4.1068450808589567</v>
      </c>
      <c r="K30" s="356">
        <f t="shared" si="9"/>
        <v>467.97985019515465</v>
      </c>
      <c r="L30" s="356">
        <f t="shared" si="1"/>
        <v>3.5098488764636602</v>
      </c>
      <c r="M30" s="356">
        <f t="shared" si="2"/>
        <v>0.59699620439529655</v>
      </c>
      <c r="N30" s="356">
        <f t="shared" si="3"/>
        <v>467.38285399075937</v>
      </c>
      <c r="P30" s="356">
        <f>'Rental with escalation - RIL'!CF45</f>
        <v>1.2049571379999999</v>
      </c>
      <c r="Q30" s="356">
        <f t="shared" si="7"/>
        <v>0.14000000000000001</v>
      </c>
      <c r="R30" s="356"/>
    </row>
    <row r="31" spans="2:18" x14ac:dyDescent="0.35">
      <c r="B31">
        <v>3</v>
      </c>
      <c r="C31">
        <f t="shared" si="8"/>
        <v>26</v>
      </c>
      <c r="D31" s="356">
        <f>'Rental with escalation - RIL'!CA46</f>
        <v>4.8562262755510828</v>
      </c>
      <c r="E31" s="356">
        <f t="shared" si="4"/>
        <v>0.48562262755510832</v>
      </c>
      <c r="F31" s="356">
        <f>'Rental with escalation - RIL'!CD46</f>
        <v>0.22083333333333335</v>
      </c>
      <c r="G31" s="358">
        <f t="shared" si="5"/>
        <v>4.149770314662641</v>
      </c>
      <c r="H31" s="356">
        <f t="shared" si="0"/>
        <v>4.1091813768740071</v>
      </c>
      <c r="I31" s="356">
        <f t="shared" si="6"/>
        <v>4.1091813768740071</v>
      </c>
      <c r="K31" s="356">
        <f t="shared" si="9"/>
        <v>467.38285399075937</v>
      </c>
      <c r="L31" s="356">
        <f t="shared" si="1"/>
        <v>3.5053714049306954</v>
      </c>
      <c r="M31" s="356">
        <f t="shared" si="2"/>
        <v>0.60380997194331165</v>
      </c>
      <c r="N31" s="356">
        <f t="shared" si="3"/>
        <v>466.77904401881608</v>
      </c>
      <c r="P31" s="356">
        <f>'Rental with escalation - RIL'!CF46</f>
        <v>1.2049571379999999</v>
      </c>
      <c r="Q31" s="356">
        <f t="shared" si="7"/>
        <v>0.14000000000000001</v>
      </c>
      <c r="R31" s="356"/>
    </row>
    <row r="32" spans="2:18" x14ac:dyDescent="0.35">
      <c r="B32">
        <v>3</v>
      </c>
      <c r="C32">
        <f t="shared" si="8"/>
        <v>27</v>
      </c>
      <c r="D32" s="356">
        <f>'Rental with escalation - RIL'!CA47</f>
        <v>4.8562262755510828</v>
      </c>
      <c r="E32" s="356">
        <f t="shared" si="4"/>
        <v>0.48562262755510832</v>
      </c>
      <c r="F32" s="356">
        <f>'Rental with escalation - RIL'!CD47</f>
        <v>0.22083333333333335</v>
      </c>
      <c r="G32" s="358">
        <f t="shared" si="5"/>
        <v>4.149770314662641</v>
      </c>
      <c r="H32" s="356">
        <f t="shared" si="0"/>
        <v>4.1091813768740071</v>
      </c>
      <c r="I32" s="356">
        <f t="shared" si="6"/>
        <v>4.1091813768740071</v>
      </c>
      <c r="K32" s="356">
        <f t="shared" si="9"/>
        <v>466.77904401881608</v>
      </c>
      <c r="L32" s="356">
        <f t="shared" si="1"/>
        <v>3.5008428301411207</v>
      </c>
      <c r="M32" s="356">
        <f t="shared" si="2"/>
        <v>0.60833854673288634</v>
      </c>
      <c r="N32" s="356">
        <f t="shared" si="3"/>
        <v>466.17070547208317</v>
      </c>
      <c r="P32" s="356">
        <f>'Rental with escalation - RIL'!CF47</f>
        <v>1.2049571379999999</v>
      </c>
      <c r="Q32" s="356">
        <f t="shared" si="7"/>
        <v>0.14000000000000001</v>
      </c>
      <c r="R32" s="356"/>
    </row>
    <row r="33" spans="2:18" x14ac:dyDescent="0.35">
      <c r="B33">
        <v>3</v>
      </c>
      <c r="C33">
        <f t="shared" si="8"/>
        <v>28</v>
      </c>
      <c r="D33" s="356">
        <f>'Rental with escalation - RIL'!CA48</f>
        <v>4.8562262755510828</v>
      </c>
      <c r="E33" s="356">
        <f t="shared" si="4"/>
        <v>0.48562262755510832</v>
      </c>
      <c r="F33" s="356">
        <f>'Rental with escalation - RIL'!CD48</f>
        <v>0.22083333333333335</v>
      </c>
      <c r="G33" s="358">
        <f t="shared" si="5"/>
        <v>4.149770314662641</v>
      </c>
      <c r="H33" s="356">
        <f t="shared" si="0"/>
        <v>4.1091813768740071</v>
      </c>
      <c r="I33" s="356">
        <f t="shared" si="6"/>
        <v>4.1091813768740071</v>
      </c>
      <c r="K33" s="356">
        <f t="shared" si="9"/>
        <v>466.17070547208317</v>
      </c>
      <c r="L33" s="356">
        <f t="shared" si="1"/>
        <v>3.4962802910406237</v>
      </c>
      <c r="M33" s="356">
        <f t="shared" si="2"/>
        <v>0.61290108583338343</v>
      </c>
      <c r="N33" s="356">
        <f t="shared" si="3"/>
        <v>465.55780438624981</v>
      </c>
      <c r="P33" s="356">
        <f>'Rental with escalation - RIL'!CF48</f>
        <v>1.2049571379999999</v>
      </c>
      <c r="Q33" s="356">
        <f t="shared" si="7"/>
        <v>0.14000000000000001</v>
      </c>
      <c r="R33" s="356"/>
    </row>
    <row r="34" spans="2:18" x14ac:dyDescent="0.35">
      <c r="B34">
        <v>3</v>
      </c>
      <c r="C34">
        <f t="shared" si="8"/>
        <v>29</v>
      </c>
      <c r="D34" s="356">
        <f>'Rental with escalation - RIL'!CA49</f>
        <v>4.8621894283486453</v>
      </c>
      <c r="E34" s="356">
        <f t="shared" si="4"/>
        <v>0.48621894283486455</v>
      </c>
      <c r="F34" s="356">
        <f>'Rental with escalation - RIL'!CD49</f>
        <v>0.22083333333333335</v>
      </c>
      <c r="G34" s="358">
        <f t="shared" si="5"/>
        <v>4.1551371521804477</v>
      </c>
      <c r="H34" s="356">
        <f t="shared" si="0"/>
        <v>4.1144957213096394</v>
      </c>
      <c r="I34" s="356">
        <f t="shared" si="6"/>
        <v>4.1144957213096394</v>
      </c>
      <c r="K34" s="356">
        <f t="shared" si="9"/>
        <v>465.55780438624981</v>
      </c>
      <c r="L34" s="356">
        <f t="shared" si="1"/>
        <v>3.4916835328968734</v>
      </c>
      <c r="M34" s="356">
        <f t="shared" si="2"/>
        <v>0.62281218841276598</v>
      </c>
      <c r="N34" s="356">
        <f t="shared" si="3"/>
        <v>464.93499219783706</v>
      </c>
      <c r="P34" s="356">
        <f>'Rental with escalation - RIL'!CF49</f>
        <v>1.2049571379999999</v>
      </c>
      <c r="Q34" s="356">
        <f t="shared" si="7"/>
        <v>0.14000000000000001</v>
      </c>
      <c r="R34" s="356"/>
    </row>
    <row r="35" spans="2:18" x14ac:dyDescent="0.35">
      <c r="B35">
        <v>3</v>
      </c>
      <c r="C35">
        <f t="shared" si="8"/>
        <v>30</v>
      </c>
      <c r="D35" s="356">
        <f>'Rental with escalation - RIL'!CA50</f>
        <v>4.8621894283486453</v>
      </c>
      <c r="E35" s="356">
        <f t="shared" si="4"/>
        <v>0.48621894283486455</v>
      </c>
      <c r="F35" s="356">
        <f>'Rental with escalation - RIL'!CD50</f>
        <v>0.22083333333333335</v>
      </c>
      <c r="G35" s="358">
        <f t="shared" si="5"/>
        <v>4.1551371521804477</v>
      </c>
      <c r="H35" s="356">
        <f t="shared" si="0"/>
        <v>4.1144957213096394</v>
      </c>
      <c r="I35" s="356">
        <f t="shared" si="6"/>
        <v>4.1144957213096394</v>
      </c>
      <c r="K35" s="356">
        <f t="shared" si="9"/>
        <v>464.93499219783706</v>
      </c>
      <c r="L35" s="356">
        <f t="shared" si="1"/>
        <v>3.487012441483778</v>
      </c>
      <c r="M35" s="356">
        <f t="shared" si="2"/>
        <v>0.62748327982586138</v>
      </c>
      <c r="N35" s="356">
        <f t="shared" si="3"/>
        <v>464.30750891801119</v>
      </c>
      <c r="P35" s="356">
        <f>'Rental with escalation - RIL'!CF50</f>
        <v>1.2049571379999999</v>
      </c>
      <c r="Q35" s="356">
        <f t="shared" si="7"/>
        <v>0.14000000000000001</v>
      </c>
      <c r="R35" s="356"/>
    </row>
    <row r="36" spans="2:18" x14ac:dyDescent="0.35">
      <c r="B36">
        <v>3</v>
      </c>
      <c r="C36">
        <f t="shared" si="8"/>
        <v>31</v>
      </c>
      <c r="D36" s="356">
        <f>'Rental with escalation - RIL'!CA51</f>
        <v>4.8621894283486453</v>
      </c>
      <c r="E36" s="356">
        <f t="shared" si="4"/>
        <v>0.48621894283486455</v>
      </c>
      <c r="F36" s="356">
        <f>'Rental with escalation - RIL'!CD51</f>
        <v>0.22083333333333335</v>
      </c>
      <c r="G36" s="358">
        <f t="shared" si="5"/>
        <v>4.1551371521804477</v>
      </c>
      <c r="H36" s="356">
        <f t="shared" si="0"/>
        <v>4.1144957213096394</v>
      </c>
      <c r="I36" s="356">
        <f t="shared" si="6"/>
        <v>4.1144957213096394</v>
      </c>
      <c r="K36" s="356">
        <f t="shared" si="9"/>
        <v>464.30750891801119</v>
      </c>
      <c r="L36" s="356">
        <f t="shared" si="1"/>
        <v>3.4823063168850834</v>
      </c>
      <c r="M36" s="356">
        <f t="shared" si="2"/>
        <v>0.63218940442455596</v>
      </c>
      <c r="N36" s="356">
        <f t="shared" si="3"/>
        <v>463.67531951358666</v>
      </c>
      <c r="P36" s="356">
        <f>'Rental with escalation - RIL'!CF51</f>
        <v>1.2049571379999999</v>
      </c>
      <c r="Q36" s="356">
        <f t="shared" si="7"/>
        <v>0.14000000000000001</v>
      </c>
      <c r="R36" s="356"/>
    </row>
    <row r="37" spans="2:18" x14ac:dyDescent="0.35">
      <c r="B37">
        <v>3</v>
      </c>
      <c r="C37">
        <f t="shared" si="8"/>
        <v>32</v>
      </c>
      <c r="D37" s="356">
        <f>'Rental with escalation - RIL'!CA52</f>
        <v>4.868760553348646</v>
      </c>
      <c r="E37" s="356">
        <f t="shared" si="4"/>
        <v>0.48687605533486461</v>
      </c>
      <c r="F37" s="356">
        <f>'Rental with escalation - RIL'!CD52</f>
        <v>0.22083333333333335</v>
      </c>
      <c r="G37" s="358">
        <f t="shared" si="5"/>
        <v>4.1610511646804484</v>
      </c>
      <c r="H37" s="356">
        <f t="shared" si="0"/>
        <v>4.1203518888044366</v>
      </c>
      <c r="I37" s="356">
        <f t="shared" si="6"/>
        <v>4.1203518888044366</v>
      </c>
      <c r="K37" s="356">
        <f t="shared" si="9"/>
        <v>463.67531951358666</v>
      </c>
      <c r="L37" s="356">
        <f t="shared" si="1"/>
        <v>3.4775648963518999</v>
      </c>
      <c r="M37" s="356">
        <f t="shared" si="2"/>
        <v>0.64278699245253668</v>
      </c>
      <c r="N37" s="356">
        <f t="shared" si="3"/>
        <v>463.0325325211341</v>
      </c>
      <c r="P37" s="356">
        <f>'Rental with escalation - RIL'!CF52</f>
        <v>1.2049571379999999</v>
      </c>
      <c r="Q37" s="356">
        <f t="shared" si="7"/>
        <v>0.14000000000000001</v>
      </c>
      <c r="R37" s="356"/>
    </row>
    <row r="38" spans="2:18" x14ac:dyDescent="0.35">
      <c r="B38">
        <v>3</v>
      </c>
      <c r="C38">
        <f t="shared" si="8"/>
        <v>33</v>
      </c>
      <c r="D38" s="356">
        <f>'Rental with escalation - RIL'!CA53</f>
        <v>4.8724870277236452</v>
      </c>
      <c r="E38" s="356">
        <f t="shared" si="4"/>
        <v>0.48724870277236454</v>
      </c>
      <c r="F38" s="356">
        <f>'Rental with escalation - RIL'!CD53</f>
        <v>0.22083333333333335</v>
      </c>
      <c r="G38" s="358">
        <f t="shared" si="5"/>
        <v>4.1644049916179471</v>
      </c>
      <c r="H38" s="356">
        <f t="shared" ref="H38:H69" si="10">G38/$H$4</f>
        <v>4.1236729119329061</v>
      </c>
      <c r="I38" s="356">
        <f t="shared" si="6"/>
        <v>4.1236729119329061</v>
      </c>
      <c r="K38" s="356">
        <f t="shared" si="9"/>
        <v>463.0325325211341</v>
      </c>
      <c r="L38" s="356">
        <f t="shared" ref="L38:L69" si="11">K38*$L$4/12</f>
        <v>3.4727439939085056</v>
      </c>
      <c r="M38" s="356">
        <f t="shared" ref="M38:M69" si="12">H38-L38</f>
        <v>0.65092891802440045</v>
      </c>
      <c r="N38" s="356">
        <f t="shared" ref="N38:N69" si="13">K38-M38</f>
        <v>462.38160360310968</v>
      </c>
      <c r="P38" s="356">
        <f>'Rental with escalation - RIL'!CF53</f>
        <v>1.2049571379999999</v>
      </c>
      <c r="Q38" s="356">
        <f t="shared" si="7"/>
        <v>0.14000000000000001</v>
      </c>
      <c r="R38" s="356"/>
    </row>
    <row r="39" spans="2:18" x14ac:dyDescent="0.35">
      <c r="B39">
        <v>3</v>
      </c>
      <c r="C39">
        <f t="shared" si="8"/>
        <v>34</v>
      </c>
      <c r="D39" s="356">
        <f>'Rental with escalation - RIL'!CA54</f>
        <v>4.8758620277236453</v>
      </c>
      <c r="E39" s="356">
        <f t="shared" si="4"/>
        <v>0.48758620277236453</v>
      </c>
      <c r="F39" s="356">
        <f>'Rental with escalation - RIL'!CD54</f>
        <v>0.22083333333333335</v>
      </c>
      <c r="G39" s="358">
        <f t="shared" si="5"/>
        <v>4.1674424916179476</v>
      </c>
      <c r="H39" s="356">
        <f t="shared" si="10"/>
        <v>4.1266807021202698</v>
      </c>
      <c r="I39" s="356">
        <f t="shared" si="6"/>
        <v>4.1266807021202698</v>
      </c>
      <c r="K39" s="356">
        <f t="shared" si="9"/>
        <v>462.38160360310968</v>
      </c>
      <c r="L39" s="356">
        <f t="shared" si="11"/>
        <v>3.4678620270233225</v>
      </c>
      <c r="M39" s="356">
        <f t="shared" si="12"/>
        <v>0.65881867509694736</v>
      </c>
      <c r="N39" s="356">
        <f t="shared" si="13"/>
        <v>461.72278492801274</v>
      </c>
      <c r="P39" s="356">
        <f>'Rental with escalation - RIL'!CF54</f>
        <v>1.2049571379999999</v>
      </c>
      <c r="Q39" s="356">
        <f t="shared" ref="Q39:Q70" si="14">Q38</f>
        <v>0.14000000000000001</v>
      </c>
      <c r="R39" s="356"/>
    </row>
    <row r="40" spans="2:18" x14ac:dyDescent="0.35">
      <c r="B40">
        <v>3</v>
      </c>
      <c r="C40">
        <f t="shared" si="8"/>
        <v>35</v>
      </c>
      <c r="D40" s="356">
        <f>'Rental with escalation - RIL'!CA55</f>
        <v>4.8758620277236453</v>
      </c>
      <c r="E40" s="356">
        <f t="shared" si="4"/>
        <v>0.48758620277236453</v>
      </c>
      <c r="F40" s="356">
        <f>'Rental with escalation - RIL'!CD55</f>
        <v>0.22083333333333335</v>
      </c>
      <c r="G40" s="358">
        <f t="shared" si="5"/>
        <v>4.1674424916179476</v>
      </c>
      <c r="H40" s="356">
        <f t="shared" si="10"/>
        <v>4.1266807021202698</v>
      </c>
      <c r="I40" s="356">
        <f t="shared" si="6"/>
        <v>4.1266807021202698</v>
      </c>
      <c r="K40" s="356">
        <f t="shared" si="9"/>
        <v>461.72278492801274</v>
      </c>
      <c r="L40" s="356">
        <f t="shared" si="11"/>
        <v>3.4629208869600956</v>
      </c>
      <c r="M40" s="356">
        <f t="shared" si="12"/>
        <v>0.66375981516017424</v>
      </c>
      <c r="N40" s="356">
        <f t="shared" si="13"/>
        <v>461.05902511285257</v>
      </c>
      <c r="P40" s="356">
        <f>'Rental with escalation - RIL'!CF55</f>
        <v>1.2049571379999999</v>
      </c>
      <c r="Q40" s="356">
        <f t="shared" si="14"/>
        <v>0.14000000000000001</v>
      </c>
      <c r="R40" s="356"/>
    </row>
    <row r="41" spans="2:18" x14ac:dyDescent="0.35">
      <c r="B41">
        <v>3</v>
      </c>
      <c r="C41">
        <f t="shared" si="8"/>
        <v>36</v>
      </c>
      <c r="D41" s="356">
        <f>'Rental with escalation - RIL'!CA56</f>
        <v>4.8826641527236454</v>
      </c>
      <c r="E41" s="356">
        <f t="shared" si="4"/>
        <v>0.48826641527236458</v>
      </c>
      <c r="F41" s="356">
        <f>'Rental with escalation - RIL'!CD56</f>
        <v>0.22083333333333335</v>
      </c>
      <c r="G41" s="358">
        <f t="shared" si="5"/>
        <v>4.1735644041179478</v>
      </c>
      <c r="H41" s="356">
        <f t="shared" si="10"/>
        <v>4.1327427361434461</v>
      </c>
      <c r="I41" s="356">
        <f t="shared" si="6"/>
        <v>4.1327427361434461</v>
      </c>
      <c r="K41" s="356">
        <f t="shared" si="9"/>
        <v>461.05902511285257</v>
      </c>
      <c r="L41" s="356">
        <f t="shared" si="11"/>
        <v>3.4579426883463942</v>
      </c>
      <c r="M41" s="356">
        <f t="shared" si="12"/>
        <v>0.67480004779705194</v>
      </c>
      <c r="N41" s="356">
        <f t="shared" si="13"/>
        <v>460.38422506505549</v>
      </c>
      <c r="P41" s="356">
        <f>'Rental with escalation - RIL'!CF56</f>
        <v>1.2049571379999999</v>
      </c>
      <c r="Q41" s="356">
        <f t="shared" si="14"/>
        <v>0.14000000000000001</v>
      </c>
      <c r="R41" s="356"/>
    </row>
    <row r="42" spans="2:18" x14ac:dyDescent="0.35">
      <c r="B42">
        <v>4</v>
      </c>
      <c r="C42">
        <f t="shared" si="8"/>
        <v>37</v>
      </c>
      <c r="D42" s="356">
        <f>'Rental with escalation - RIL'!CA57</f>
        <v>4.8962326913611456</v>
      </c>
      <c r="E42" s="356">
        <f t="shared" si="4"/>
        <v>0.48962326913611459</v>
      </c>
      <c r="F42" s="356">
        <f>'Rental with escalation - RIL'!CD57</f>
        <v>0.22083333333333335</v>
      </c>
      <c r="G42" s="358">
        <f t="shared" si="5"/>
        <v>4.1857760888916982</v>
      </c>
      <c r="H42" s="356">
        <f t="shared" si="10"/>
        <v>4.1448349783273679</v>
      </c>
      <c r="I42" s="356">
        <f t="shared" si="6"/>
        <v>4.1448349783273679</v>
      </c>
      <c r="K42" s="356">
        <f t="shared" si="9"/>
        <v>460.38422506505549</v>
      </c>
      <c r="L42" s="356">
        <f t="shared" si="11"/>
        <v>3.4528816879879156</v>
      </c>
      <c r="M42" s="356">
        <f t="shared" si="12"/>
        <v>0.6919532903394523</v>
      </c>
      <c r="N42" s="356">
        <f t="shared" si="13"/>
        <v>459.69227177471606</v>
      </c>
      <c r="P42" s="356">
        <f>'Rental with escalation - RIL'!CF57</f>
        <v>1.2652049948999999</v>
      </c>
      <c r="Q42" s="356">
        <f t="shared" si="14"/>
        <v>0.14000000000000001</v>
      </c>
      <c r="R42" s="356"/>
    </row>
    <row r="43" spans="2:18" x14ac:dyDescent="0.35">
      <c r="B43">
        <v>4</v>
      </c>
      <c r="C43">
        <f t="shared" si="8"/>
        <v>38</v>
      </c>
      <c r="D43" s="356">
        <f>'Rental with escalation - RIL'!CA58</f>
        <v>4.8962326913611456</v>
      </c>
      <c r="E43" s="356">
        <f t="shared" si="4"/>
        <v>0.48962326913611459</v>
      </c>
      <c r="F43" s="356">
        <f>'Rental with escalation - RIL'!CD58</f>
        <v>0.22083333333333335</v>
      </c>
      <c r="G43" s="358">
        <f t="shared" si="5"/>
        <v>4.1857760888916982</v>
      </c>
      <c r="H43" s="356">
        <f t="shared" si="10"/>
        <v>4.1448349783273679</v>
      </c>
      <c r="I43" s="356">
        <f t="shared" si="6"/>
        <v>4.1448349783273679</v>
      </c>
      <c r="K43" s="356">
        <f t="shared" si="9"/>
        <v>459.69227177471606</v>
      </c>
      <c r="L43" s="356">
        <f t="shared" si="11"/>
        <v>3.4476920383103704</v>
      </c>
      <c r="M43" s="356">
        <f t="shared" si="12"/>
        <v>0.6971429400169975</v>
      </c>
      <c r="N43" s="356">
        <f t="shared" si="13"/>
        <v>458.99512883469907</v>
      </c>
      <c r="P43" s="356">
        <f>'Rental with escalation - RIL'!CF58</f>
        <v>1.2652049948999999</v>
      </c>
      <c r="Q43" s="356">
        <f t="shared" si="14"/>
        <v>0.14000000000000001</v>
      </c>
      <c r="R43" s="356"/>
    </row>
    <row r="44" spans="2:18" x14ac:dyDescent="0.35">
      <c r="B44">
        <v>4</v>
      </c>
      <c r="C44">
        <f t="shared" si="8"/>
        <v>39</v>
      </c>
      <c r="D44" s="356">
        <f>'Rental with escalation - RIL'!CA59</f>
        <v>4.9712054260043859</v>
      </c>
      <c r="E44" s="356">
        <f t="shared" si="4"/>
        <v>0.49712054260043859</v>
      </c>
      <c r="F44" s="356">
        <f>'Rental with escalation - RIL'!CD59</f>
        <v>0.22083333333333335</v>
      </c>
      <c r="G44" s="358">
        <f t="shared" si="5"/>
        <v>4.2532515500706136</v>
      </c>
      <c r="H44" s="356">
        <f t="shared" si="10"/>
        <v>4.2116504614621082</v>
      </c>
      <c r="I44" s="356">
        <f t="shared" si="6"/>
        <v>4.2116504614621082</v>
      </c>
      <c r="K44" s="356">
        <f t="shared" si="9"/>
        <v>458.99512883469907</v>
      </c>
      <c r="L44" s="356">
        <f t="shared" si="11"/>
        <v>3.4424634662602429</v>
      </c>
      <c r="M44" s="356">
        <f t="shared" si="12"/>
        <v>0.76918699520186529</v>
      </c>
      <c r="N44" s="356">
        <f t="shared" si="13"/>
        <v>458.22594183949718</v>
      </c>
      <c r="P44" s="356">
        <f>'Rental with escalation - RIL'!CF59</f>
        <v>1.2652049948999999</v>
      </c>
      <c r="Q44" s="356">
        <f t="shared" si="14"/>
        <v>0.14000000000000001</v>
      </c>
      <c r="R44" s="356"/>
    </row>
    <row r="45" spans="2:18" x14ac:dyDescent="0.35">
      <c r="B45">
        <v>4</v>
      </c>
      <c r="C45">
        <f t="shared" si="8"/>
        <v>40</v>
      </c>
      <c r="D45" s="356">
        <f>'Rental with escalation - RIL'!CA60</f>
        <v>4.995388854618386</v>
      </c>
      <c r="E45" s="356">
        <f t="shared" si="4"/>
        <v>0.49953888546183861</v>
      </c>
      <c r="F45" s="356">
        <f>'Rental with escalation - RIL'!CD60</f>
        <v>0.22083333333333335</v>
      </c>
      <c r="G45" s="358">
        <f t="shared" si="5"/>
        <v>4.2750166358232145</v>
      </c>
      <c r="H45" s="356">
        <f t="shared" si="10"/>
        <v>4.2332026627308483</v>
      </c>
      <c r="I45" s="356">
        <f t="shared" si="6"/>
        <v>4.2332026627308483</v>
      </c>
      <c r="K45" s="356">
        <f t="shared" si="9"/>
        <v>458.22594183949718</v>
      </c>
      <c r="L45" s="356">
        <f t="shared" si="11"/>
        <v>3.4366945637962285</v>
      </c>
      <c r="M45" s="356">
        <f t="shared" si="12"/>
        <v>0.79650809893461982</v>
      </c>
      <c r="N45" s="356">
        <f t="shared" si="13"/>
        <v>457.42943374056256</v>
      </c>
      <c r="P45" s="356">
        <f>'Rental with escalation - RIL'!CF60</f>
        <v>1.2652049948999999</v>
      </c>
      <c r="Q45" s="356">
        <f t="shared" si="14"/>
        <v>0.14000000000000001</v>
      </c>
      <c r="R45" s="356"/>
    </row>
    <row r="46" spans="2:18" x14ac:dyDescent="0.35">
      <c r="B46">
        <v>4</v>
      </c>
      <c r="C46">
        <f t="shared" si="8"/>
        <v>41</v>
      </c>
      <c r="D46" s="356">
        <f>'Rental with escalation - RIL'!CA61</f>
        <v>5.0041570296183862</v>
      </c>
      <c r="E46" s="356">
        <f t="shared" si="4"/>
        <v>0.50041570296183868</v>
      </c>
      <c r="F46" s="356">
        <f>'Rental with escalation - RIL'!CD61</f>
        <v>0.22083333333333335</v>
      </c>
      <c r="G46" s="358">
        <f t="shared" si="5"/>
        <v>4.2829079933232146</v>
      </c>
      <c r="H46" s="356">
        <f t="shared" si="10"/>
        <v>4.2410168347978372</v>
      </c>
      <c r="I46" s="356">
        <f t="shared" si="6"/>
        <v>4.2410168347978372</v>
      </c>
      <c r="K46" s="356">
        <f t="shared" si="9"/>
        <v>457.42943374056256</v>
      </c>
      <c r="L46" s="356">
        <f t="shared" si="11"/>
        <v>3.430720753054219</v>
      </c>
      <c r="M46" s="356">
        <f t="shared" si="12"/>
        <v>0.81029608174361822</v>
      </c>
      <c r="N46" s="356">
        <f t="shared" si="13"/>
        <v>456.61913765881894</v>
      </c>
      <c r="P46" s="356">
        <f>'Rental with escalation - RIL'!CF61</f>
        <v>1.2652049948999999</v>
      </c>
      <c r="Q46" s="356">
        <f t="shared" si="14"/>
        <v>0.14000000000000001</v>
      </c>
      <c r="R46" s="356"/>
    </row>
    <row r="47" spans="2:18" x14ac:dyDescent="0.35">
      <c r="B47">
        <v>4</v>
      </c>
      <c r="C47">
        <f t="shared" si="8"/>
        <v>42</v>
      </c>
      <c r="D47" s="356">
        <f>'Rental with escalation - RIL'!CA62</f>
        <v>5.0161682046183858</v>
      </c>
      <c r="E47" s="356">
        <f t="shared" si="4"/>
        <v>0.50161682046183864</v>
      </c>
      <c r="F47" s="356">
        <f>'Rental with escalation - RIL'!CD62</f>
        <v>0.22083333333333335</v>
      </c>
      <c r="G47" s="358">
        <f t="shared" si="5"/>
        <v>4.2937180508232142</v>
      </c>
      <c r="H47" s="356">
        <f t="shared" si="10"/>
        <v>4.2517211590359718</v>
      </c>
      <c r="I47" s="356">
        <f t="shared" si="6"/>
        <v>4.2517211590359718</v>
      </c>
      <c r="K47" s="356">
        <f t="shared" si="9"/>
        <v>456.61913765881894</v>
      </c>
      <c r="L47" s="356">
        <f t="shared" si="11"/>
        <v>3.4246435324411419</v>
      </c>
      <c r="M47" s="356">
        <f t="shared" si="12"/>
        <v>0.82707762659482986</v>
      </c>
      <c r="N47" s="356">
        <f t="shared" si="13"/>
        <v>455.79206003222413</v>
      </c>
      <c r="P47" s="356">
        <f>'Rental with escalation - RIL'!CF62</f>
        <v>1.2652049948999999</v>
      </c>
      <c r="Q47" s="356">
        <f t="shared" si="14"/>
        <v>0.14000000000000001</v>
      </c>
      <c r="R47" s="356"/>
    </row>
    <row r="48" spans="2:18" x14ac:dyDescent="0.35">
      <c r="B48">
        <v>4</v>
      </c>
      <c r="C48">
        <f t="shared" si="8"/>
        <v>43</v>
      </c>
      <c r="D48" s="356">
        <f>'Rental with escalation - RIL'!CA63</f>
        <v>5.0161682046183858</v>
      </c>
      <c r="E48" s="356">
        <f t="shared" si="4"/>
        <v>0.50161682046183864</v>
      </c>
      <c r="F48" s="356">
        <f>'Rental with escalation - RIL'!CD63</f>
        <v>0.22083333333333335</v>
      </c>
      <c r="G48" s="358">
        <f t="shared" si="5"/>
        <v>4.2937180508232142</v>
      </c>
      <c r="H48" s="356">
        <f t="shared" si="10"/>
        <v>4.2517211590359718</v>
      </c>
      <c r="I48" s="356">
        <f t="shared" si="6"/>
        <v>4.2517211590359718</v>
      </c>
      <c r="K48" s="356">
        <f t="shared" si="9"/>
        <v>455.79206003222413</v>
      </c>
      <c r="L48" s="356">
        <f t="shared" si="11"/>
        <v>3.4184404502416808</v>
      </c>
      <c r="M48" s="356">
        <f t="shared" si="12"/>
        <v>0.83328070879429106</v>
      </c>
      <c r="N48" s="356">
        <f t="shared" si="13"/>
        <v>454.95877932342984</v>
      </c>
      <c r="P48" s="356">
        <f>'Rental with escalation - RIL'!CF63</f>
        <v>1.2652049948999999</v>
      </c>
      <c r="Q48" s="356">
        <f t="shared" si="14"/>
        <v>0.14000000000000001</v>
      </c>
      <c r="R48" s="356"/>
    </row>
    <row r="49" spans="2:18" x14ac:dyDescent="0.35">
      <c r="B49">
        <v>4</v>
      </c>
      <c r="C49">
        <f t="shared" si="8"/>
        <v>44</v>
      </c>
      <c r="D49" s="356">
        <f>'Rental with escalation - RIL'!CA64</f>
        <v>5.0161682046183858</v>
      </c>
      <c r="E49" s="356">
        <f t="shared" si="4"/>
        <v>0.50161682046183864</v>
      </c>
      <c r="F49" s="356">
        <f>'Rental with escalation - RIL'!CD64</f>
        <v>0.22083333333333335</v>
      </c>
      <c r="G49" s="358">
        <f t="shared" si="5"/>
        <v>4.2937180508232142</v>
      </c>
      <c r="H49" s="356">
        <f t="shared" si="10"/>
        <v>4.2517211590359718</v>
      </c>
      <c r="I49" s="356">
        <f t="shared" si="6"/>
        <v>4.2517211590359718</v>
      </c>
      <c r="K49" s="356">
        <f t="shared" si="9"/>
        <v>454.95877932342984</v>
      </c>
      <c r="L49" s="356">
        <f t="shared" si="11"/>
        <v>3.4121908449257234</v>
      </c>
      <c r="M49" s="356">
        <f t="shared" si="12"/>
        <v>0.83953031411024837</v>
      </c>
      <c r="N49" s="356">
        <f t="shared" si="13"/>
        <v>454.11924900931962</v>
      </c>
      <c r="P49" s="356">
        <f>'Rental with escalation - RIL'!CF64</f>
        <v>1.2652049948999999</v>
      </c>
      <c r="Q49" s="356">
        <f t="shared" si="14"/>
        <v>0.14000000000000001</v>
      </c>
      <c r="R49" s="356"/>
    </row>
    <row r="50" spans="2:18" x14ac:dyDescent="0.35">
      <c r="B50">
        <v>4</v>
      </c>
      <c r="C50">
        <f t="shared" si="8"/>
        <v>45</v>
      </c>
      <c r="D50" s="356">
        <f>'Rental with escalation - RIL'!CA65</f>
        <v>5.0161682046183858</v>
      </c>
      <c r="E50" s="356">
        <f t="shared" si="4"/>
        <v>0.50161682046183864</v>
      </c>
      <c r="F50" s="356">
        <f>'Rental with escalation - RIL'!CD65</f>
        <v>0.22083333333333335</v>
      </c>
      <c r="G50" s="358">
        <f t="shared" si="5"/>
        <v>4.2937180508232142</v>
      </c>
      <c r="H50" s="356">
        <f t="shared" si="10"/>
        <v>4.2517211590359718</v>
      </c>
      <c r="I50" s="356">
        <f t="shared" si="6"/>
        <v>4.2517211590359718</v>
      </c>
      <c r="K50" s="356">
        <f t="shared" si="9"/>
        <v>454.11924900931962</v>
      </c>
      <c r="L50" s="356">
        <f t="shared" si="11"/>
        <v>3.4058943675698967</v>
      </c>
      <c r="M50" s="356">
        <f t="shared" si="12"/>
        <v>0.84582679146607509</v>
      </c>
      <c r="N50" s="356">
        <f t="shared" si="13"/>
        <v>453.27342221785352</v>
      </c>
      <c r="P50" s="356">
        <f>'Rental with escalation - RIL'!CF65</f>
        <v>1.2652049948999999</v>
      </c>
      <c r="Q50" s="356">
        <f t="shared" si="14"/>
        <v>0.14000000000000001</v>
      </c>
      <c r="R50" s="356"/>
    </row>
    <row r="51" spans="2:18" x14ac:dyDescent="0.35">
      <c r="B51">
        <v>4</v>
      </c>
      <c r="C51">
        <f t="shared" si="8"/>
        <v>46</v>
      </c>
      <c r="D51" s="356">
        <f>'Rental with escalation - RIL'!CA66</f>
        <v>5.0161682046183858</v>
      </c>
      <c r="E51" s="356">
        <f t="shared" si="4"/>
        <v>0.50161682046183864</v>
      </c>
      <c r="F51" s="356">
        <f>'Rental with escalation - RIL'!CD66</f>
        <v>0.22083333333333335</v>
      </c>
      <c r="G51" s="358">
        <f t="shared" si="5"/>
        <v>4.2937180508232142</v>
      </c>
      <c r="H51" s="356">
        <f t="shared" si="10"/>
        <v>4.2517211590359718</v>
      </c>
      <c r="I51" s="356">
        <f t="shared" si="6"/>
        <v>4.2517211590359718</v>
      </c>
      <c r="K51" s="356">
        <f t="shared" si="9"/>
        <v>453.27342221785352</v>
      </c>
      <c r="L51" s="356">
        <f t="shared" si="11"/>
        <v>3.3995506666339015</v>
      </c>
      <c r="M51" s="356">
        <f t="shared" si="12"/>
        <v>0.85217049240207032</v>
      </c>
      <c r="N51" s="356">
        <f t="shared" si="13"/>
        <v>452.42125172545144</v>
      </c>
      <c r="P51" s="356">
        <f>'Rental with escalation - RIL'!CF66</f>
        <v>1.2652049948999999</v>
      </c>
      <c r="Q51" s="356">
        <f t="shared" si="14"/>
        <v>0.14000000000000001</v>
      </c>
      <c r="R51" s="356"/>
    </row>
    <row r="52" spans="2:18" x14ac:dyDescent="0.35">
      <c r="B52">
        <v>4</v>
      </c>
      <c r="C52">
        <f t="shared" si="8"/>
        <v>47</v>
      </c>
      <c r="D52" s="356">
        <f>'Rental with escalation - RIL'!CA67</f>
        <v>5.0161682046183858</v>
      </c>
      <c r="E52" s="356">
        <f t="shared" si="4"/>
        <v>0.50161682046183864</v>
      </c>
      <c r="F52" s="356">
        <f>'Rental with escalation - RIL'!CD67</f>
        <v>0.22083333333333335</v>
      </c>
      <c r="G52" s="358">
        <f t="shared" si="5"/>
        <v>4.2937180508232142</v>
      </c>
      <c r="H52" s="356">
        <f t="shared" si="10"/>
        <v>4.2517211590359718</v>
      </c>
      <c r="I52" s="356">
        <f t="shared" si="6"/>
        <v>4.2517211590359718</v>
      </c>
      <c r="K52" s="356">
        <f t="shared" si="9"/>
        <v>452.42125172545144</v>
      </c>
      <c r="L52" s="356">
        <f t="shared" si="11"/>
        <v>3.3931593879408855</v>
      </c>
      <c r="M52" s="356">
        <f t="shared" si="12"/>
        <v>0.85856177109508636</v>
      </c>
      <c r="N52" s="356">
        <f t="shared" si="13"/>
        <v>451.56268995435636</v>
      </c>
      <c r="P52" s="356">
        <f>'Rental with escalation - RIL'!CF67</f>
        <v>1.2652049948999999</v>
      </c>
      <c r="Q52" s="356">
        <f t="shared" si="14"/>
        <v>0.14000000000000001</v>
      </c>
      <c r="R52" s="356"/>
    </row>
    <row r="53" spans="2:18" x14ac:dyDescent="0.35">
      <c r="B53">
        <v>4</v>
      </c>
      <c r="C53">
        <f t="shared" si="8"/>
        <v>48</v>
      </c>
      <c r="D53" s="356">
        <f>'Rental with escalation - RIL'!CA68</f>
        <v>5.021980635243386</v>
      </c>
      <c r="E53" s="356">
        <f t="shared" si="4"/>
        <v>0.5021980635243386</v>
      </c>
      <c r="F53" s="356">
        <f>'Rental with escalation - RIL'!CD68</f>
        <v>0.22083333333333335</v>
      </c>
      <c r="G53" s="358">
        <f t="shared" si="5"/>
        <v>4.2989492383857142</v>
      </c>
      <c r="H53" s="356">
        <f t="shared" si="10"/>
        <v>4.256901180309633</v>
      </c>
      <c r="I53" s="356">
        <f t="shared" si="6"/>
        <v>4.256901180309633</v>
      </c>
      <c r="K53" s="356">
        <f t="shared" si="9"/>
        <v>451.56268995435636</v>
      </c>
      <c r="L53" s="356">
        <f t="shared" si="11"/>
        <v>3.3867201746576723</v>
      </c>
      <c r="M53" s="356">
        <f t="shared" si="12"/>
        <v>0.87018100565196077</v>
      </c>
      <c r="N53" s="356">
        <f t="shared" si="13"/>
        <v>450.69250894870441</v>
      </c>
      <c r="P53" s="356">
        <f>'Rental with escalation - RIL'!CF68</f>
        <v>1.2652049948999999</v>
      </c>
      <c r="Q53" s="356">
        <f t="shared" si="14"/>
        <v>0.14000000000000001</v>
      </c>
      <c r="R53" s="356"/>
    </row>
    <row r="54" spans="2:18" x14ac:dyDescent="0.35">
      <c r="B54">
        <v>5</v>
      </c>
      <c r="C54">
        <f t="shared" si="8"/>
        <v>49</v>
      </c>
      <c r="D54" s="356">
        <f>'Rental with escalation - RIL'!CA69</f>
        <v>5.0384253822433855</v>
      </c>
      <c r="E54" s="356">
        <f t="shared" si="4"/>
        <v>0.50384253822433855</v>
      </c>
      <c r="F54" s="356">
        <f>'Rental with escalation - RIL'!CD69</f>
        <v>0.22083333333333335</v>
      </c>
      <c r="G54" s="358">
        <f t="shared" si="5"/>
        <v>4.3137495106857138</v>
      </c>
      <c r="H54" s="356">
        <f t="shared" si="10"/>
        <v>4.2715566910237879</v>
      </c>
      <c r="I54" s="356">
        <f t="shared" si="6"/>
        <v>4.2715566910237879</v>
      </c>
      <c r="K54" s="356">
        <f t="shared" si="9"/>
        <v>450.69250894870441</v>
      </c>
      <c r="L54" s="356">
        <f t="shared" si="11"/>
        <v>3.3801938171152828</v>
      </c>
      <c r="M54" s="356">
        <f t="shared" si="12"/>
        <v>0.8913628739085051</v>
      </c>
      <c r="N54" s="356">
        <f t="shared" si="13"/>
        <v>449.80114607479589</v>
      </c>
      <c r="P54" s="356">
        <f>'Rental with escalation - RIL'!CF69</f>
        <v>1.328465244645</v>
      </c>
      <c r="Q54" s="356">
        <f t="shared" si="14"/>
        <v>0.14000000000000001</v>
      </c>
      <c r="R54" s="356"/>
    </row>
    <row r="55" spans="2:18" x14ac:dyDescent="0.35">
      <c r="B55">
        <v>5</v>
      </c>
      <c r="C55">
        <f t="shared" si="8"/>
        <v>50</v>
      </c>
      <c r="D55" s="356">
        <f>'Rental with escalation - RIL'!CA70</f>
        <v>5.0586807634933857</v>
      </c>
      <c r="E55" s="356">
        <f t="shared" si="4"/>
        <v>0.50586807634933861</v>
      </c>
      <c r="F55" s="356">
        <f>'Rental with escalation - RIL'!CD70</f>
        <v>0.22083333333333335</v>
      </c>
      <c r="G55" s="358">
        <f t="shared" si="5"/>
        <v>4.3319793538107136</v>
      </c>
      <c r="H55" s="356">
        <f t="shared" si="10"/>
        <v>4.2896082279023231</v>
      </c>
      <c r="I55" s="356">
        <f t="shared" si="6"/>
        <v>4.2896082279023231</v>
      </c>
      <c r="K55" s="356">
        <f t="shared" si="9"/>
        <v>449.80114607479589</v>
      </c>
      <c r="L55" s="356">
        <f t="shared" si="11"/>
        <v>3.3735085955609692</v>
      </c>
      <c r="M55" s="356">
        <f t="shared" si="12"/>
        <v>0.91609963234135394</v>
      </c>
      <c r="N55" s="356">
        <f t="shared" si="13"/>
        <v>448.88504644245455</v>
      </c>
      <c r="P55" s="356">
        <f>'Rental with escalation - RIL'!CF70</f>
        <v>1.328465244645</v>
      </c>
      <c r="Q55" s="356">
        <f t="shared" si="14"/>
        <v>0.14000000000000001</v>
      </c>
      <c r="R55" s="356"/>
    </row>
    <row r="56" spans="2:18" x14ac:dyDescent="0.35">
      <c r="B56">
        <v>5</v>
      </c>
      <c r="C56">
        <f t="shared" si="8"/>
        <v>51</v>
      </c>
      <c r="D56" s="356">
        <f>'Rental with escalation - RIL'!CA71</f>
        <v>5.0828334751933859</v>
      </c>
      <c r="E56" s="356">
        <f t="shared" si="4"/>
        <v>0.50828334751933857</v>
      </c>
      <c r="F56" s="356">
        <f>'Rental with escalation - RIL'!CD71</f>
        <v>0.22083333333333335</v>
      </c>
      <c r="G56" s="358">
        <f t="shared" si="5"/>
        <v>4.3537167943407145</v>
      </c>
      <c r="H56" s="356">
        <f t="shared" si="10"/>
        <v>4.3111330543466151</v>
      </c>
      <c r="I56" s="356">
        <f t="shared" si="6"/>
        <v>4.3111330543466151</v>
      </c>
      <c r="K56" s="356">
        <f t="shared" si="9"/>
        <v>448.88504644245455</v>
      </c>
      <c r="L56" s="356">
        <f t="shared" si="11"/>
        <v>3.3666378483184087</v>
      </c>
      <c r="M56" s="356">
        <f t="shared" si="12"/>
        <v>0.94449520602820636</v>
      </c>
      <c r="N56" s="356">
        <f t="shared" si="13"/>
        <v>447.94055123642636</v>
      </c>
      <c r="P56" s="356">
        <f>'Rental with escalation - RIL'!CF71</f>
        <v>1.328465244645</v>
      </c>
      <c r="Q56" s="356">
        <f t="shared" si="14"/>
        <v>0.14000000000000001</v>
      </c>
      <c r="R56" s="356"/>
    </row>
    <row r="57" spans="2:18" x14ac:dyDescent="0.35">
      <c r="B57">
        <v>5</v>
      </c>
      <c r="C57">
        <f t="shared" si="8"/>
        <v>52</v>
      </c>
      <c r="D57" s="356">
        <f>'Rental with escalation - RIL'!CA72</f>
        <v>5.1697215486531691</v>
      </c>
      <c r="E57" s="356">
        <f t="shared" si="4"/>
        <v>0.51697215486531689</v>
      </c>
      <c r="F57" s="356">
        <f>'Rental with escalation - RIL'!CD72</f>
        <v>0.22083333333333335</v>
      </c>
      <c r="G57" s="358">
        <f t="shared" si="5"/>
        <v>4.4319160604545189</v>
      </c>
      <c r="H57" s="356">
        <f t="shared" si="10"/>
        <v>4.388567452791432</v>
      </c>
      <c r="I57" s="356">
        <f t="shared" si="6"/>
        <v>4.388567452791432</v>
      </c>
      <c r="K57" s="356">
        <f t="shared" si="9"/>
        <v>447.94055123642636</v>
      </c>
      <c r="L57" s="356">
        <f t="shared" si="11"/>
        <v>3.3595541342731976</v>
      </c>
      <c r="M57" s="356">
        <f t="shared" si="12"/>
        <v>1.0290133185182344</v>
      </c>
      <c r="N57" s="356">
        <f t="shared" si="13"/>
        <v>446.91153791790811</v>
      </c>
      <c r="P57" s="356">
        <f>'Rental with escalation - RIL'!CF72</f>
        <v>1.328465244645</v>
      </c>
      <c r="Q57" s="356">
        <f t="shared" si="14"/>
        <v>0.14000000000000001</v>
      </c>
      <c r="R57" s="356"/>
    </row>
    <row r="58" spans="2:18" x14ac:dyDescent="0.35">
      <c r="B58">
        <v>5</v>
      </c>
      <c r="C58">
        <f t="shared" si="8"/>
        <v>53</v>
      </c>
      <c r="D58" s="356">
        <f>'Rental with escalation - RIL'!CA73</f>
        <v>5.2273895372154913</v>
      </c>
      <c r="E58" s="356">
        <f t="shared" si="4"/>
        <v>0.5227389537215491</v>
      </c>
      <c r="F58" s="356">
        <f>'Rental with escalation - RIL'!CD73</f>
        <v>0.22083333333333335</v>
      </c>
      <c r="G58" s="358">
        <f t="shared" si="5"/>
        <v>4.4838172501606088</v>
      </c>
      <c r="H58" s="356">
        <f t="shared" si="10"/>
        <v>4.4399609965315046</v>
      </c>
      <c r="I58" s="356">
        <f t="shared" si="6"/>
        <v>4.4399609965315046</v>
      </c>
      <c r="K58" s="356">
        <f t="shared" si="9"/>
        <v>446.91153791790811</v>
      </c>
      <c r="L58" s="356">
        <f t="shared" si="11"/>
        <v>3.3518365343843111</v>
      </c>
      <c r="M58" s="356">
        <f t="shared" si="12"/>
        <v>1.0881244621471935</v>
      </c>
      <c r="N58" s="356">
        <f t="shared" si="13"/>
        <v>445.82341345576089</v>
      </c>
      <c r="P58" s="356">
        <f>'Rental with escalation - RIL'!CF73</f>
        <v>1.328465244645</v>
      </c>
      <c r="Q58" s="356">
        <f t="shared" si="14"/>
        <v>0.14000000000000001</v>
      </c>
      <c r="R58" s="356"/>
    </row>
    <row r="59" spans="2:18" x14ac:dyDescent="0.35">
      <c r="B59">
        <v>5</v>
      </c>
      <c r="C59">
        <f t="shared" si="8"/>
        <v>54</v>
      </c>
      <c r="D59" s="356">
        <f>'Rental with escalation - RIL'!CA74</f>
        <v>5.3521593902341849</v>
      </c>
      <c r="E59" s="356">
        <f t="shared" si="4"/>
        <v>0.53521593902341846</v>
      </c>
      <c r="F59" s="356">
        <f>'Rental with escalation - RIL'!CD74</f>
        <v>0.22083333333333335</v>
      </c>
      <c r="G59" s="358">
        <f t="shared" si="5"/>
        <v>4.5961101178774335</v>
      </c>
      <c r="H59" s="356">
        <f t="shared" si="10"/>
        <v>4.5511555267799251</v>
      </c>
      <c r="I59" s="356">
        <f t="shared" si="6"/>
        <v>4.5511555267799251</v>
      </c>
      <c r="K59" s="356">
        <f t="shared" si="9"/>
        <v>445.82341345576089</v>
      </c>
      <c r="L59" s="356">
        <f t="shared" si="11"/>
        <v>3.3436756009182065</v>
      </c>
      <c r="M59" s="356">
        <f t="shared" si="12"/>
        <v>1.2074799258617186</v>
      </c>
      <c r="N59" s="356">
        <f t="shared" si="13"/>
        <v>444.61593352989917</v>
      </c>
      <c r="P59" s="356">
        <f>'Rental with escalation - RIL'!CF74</f>
        <v>1.328465244645</v>
      </c>
      <c r="Q59" s="356">
        <f t="shared" si="14"/>
        <v>0.14000000000000001</v>
      </c>
      <c r="R59" s="356"/>
    </row>
    <row r="60" spans="2:18" x14ac:dyDescent="0.35">
      <c r="B60">
        <v>5</v>
      </c>
      <c r="C60">
        <f t="shared" si="8"/>
        <v>55</v>
      </c>
      <c r="D60" s="356">
        <f>'Rental with escalation - RIL'!CA75</f>
        <v>5.4112582899310588</v>
      </c>
      <c r="E60" s="356">
        <f t="shared" si="4"/>
        <v>0.54112582899310591</v>
      </c>
      <c r="F60" s="356">
        <f>'Rental with escalation - RIL'!CD75</f>
        <v>0.22083333333333335</v>
      </c>
      <c r="G60" s="358">
        <f t="shared" si="5"/>
        <v>4.6492991276046194</v>
      </c>
      <c r="H60" s="356">
        <f t="shared" si="10"/>
        <v>4.60382429436281</v>
      </c>
      <c r="I60" s="356">
        <f t="shared" si="6"/>
        <v>4.60382429436281</v>
      </c>
      <c r="K60" s="356">
        <f t="shared" si="9"/>
        <v>444.61593352989917</v>
      </c>
      <c r="L60" s="356">
        <f t="shared" si="11"/>
        <v>3.3346195014742435</v>
      </c>
      <c r="M60" s="356">
        <f t="shared" si="12"/>
        <v>1.2692047928885666</v>
      </c>
      <c r="N60" s="356">
        <f t="shared" si="13"/>
        <v>443.34672873701061</v>
      </c>
      <c r="P60" s="356">
        <f>'Rental with escalation - RIL'!CF75</f>
        <v>1.328465244645</v>
      </c>
      <c r="Q60" s="356">
        <f t="shared" si="14"/>
        <v>0.14000000000000001</v>
      </c>
      <c r="R60" s="356"/>
    </row>
    <row r="61" spans="2:18" x14ac:dyDescent="0.35">
      <c r="B61">
        <v>5</v>
      </c>
      <c r="C61">
        <f t="shared" si="8"/>
        <v>56</v>
      </c>
      <c r="D61" s="356">
        <f>'Rental with escalation - RIL'!CA76</f>
        <v>5.4292716590685597</v>
      </c>
      <c r="E61" s="356">
        <f t="shared" si="4"/>
        <v>0.54292716590685597</v>
      </c>
      <c r="F61" s="356">
        <f>'Rental with escalation - RIL'!CD76</f>
        <v>0.22083333333333335</v>
      </c>
      <c r="G61" s="358">
        <f t="shared" si="5"/>
        <v>4.6655111598283705</v>
      </c>
      <c r="H61" s="356">
        <f t="shared" si="10"/>
        <v>4.61987775656522</v>
      </c>
      <c r="I61" s="356">
        <f t="shared" si="6"/>
        <v>4.61987775656522</v>
      </c>
      <c r="K61" s="356">
        <f t="shared" si="9"/>
        <v>443.34672873701061</v>
      </c>
      <c r="L61" s="356">
        <f t="shared" si="11"/>
        <v>3.3251004655275795</v>
      </c>
      <c r="M61" s="356">
        <f t="shared" si="12"/>
        <v>1.2947772910376405</v>
      </c>
      <c r="N61" s="356">
        <f t="shared" si="13"/>
        <v>442.05195144597297</v>
      </c>
      <c r="P61" s="356">
        <f>'Rental with escalation - RIL'!CF76</f>
        <v>1.328465244645</v>
      </c>
      <c r="Q61" s="356">
        <f t="shared" si="14"/>
        <v>0.14000000000000001</v>
      </c>
      <c r="R61" s="356"/>
    </row>
    <row r="62" spans="2:18" x14ac:dyDescent="0.35">
      <c r="B62">
        <v>5</v>
      </c>
      <c r="C62">
        <f t="shared" si="8"/>
        <v>57</v>
      </c>
      <c r="D62" s="356">
        <f>'Rental with escalation - RIL'!CA77</f>
        <v>5.43972215325606</v>
      </c>
      <c r="E62" s="356">
        <f t="shared" si="4"/>
        <v>0.54397221532560602</v>
      </c>
      <c r="F62" s="356">
        <f>'Rental with escalation - RIL'!CD77</f>
        <v>0.22083333333333335</v>
      </c>
      <c r="G62" s="358">
        <f t="shared" si="5"/>
        <v>4.6749166045971204</v>
      </c>
      <c r="H62" s="356">
        <f t="shared" si="10"/>
        <v>4.6291912066008534</v>
      </c>
      <c r="I62" s="356">
        <f t="shared" si="6"/>
        <v>4.6291912066008534</v>
      </c>
      <c r="K62" s="356">
        <f t="shared" si="9"/>
        <v>442.05195144597297</v>
      </c>
      <c r="L62" s="356">
        <f t="shared" si="11"/>
        <v>3.315389635844797</v>
      </c>
      <c r="M62" s="356">
        <f t="shared" si="12"/>
        <v>1.3138015707560564</v>
      </c>
      <c r="N62" s="356">
        <f t="shared" si="13"/>
        <v>440.73814987521689</v>
      </c>
      <c r="P62" s="356">
        <f>'Rental with escalation - RIL'!CF77</f>
        <v>1.328465244645</v>
      </c>
      <c r="Q62" s="356">
        <f t="shared" si="14"/>
        <v>0.14000000000000001</v>
      </c>
      <c r="R62" s="356"/>
    </row>
    <row r="63" spans="2:18" x14ac:dyDescent="0.35">
      <c r="B63">
        <v>5</v>
      </c>
      <c r="C63">
        <f t="shared" si="8"/>
        <v>58</v>
      </c>
      <c r="D63" s="356">
        <f>'Rental with escalation - RIL'!CA78</f>
        <v>5.4448896758698098</v>
      </c>
      <c r="E63" s="356">
        <f t="shared" si="4"/>
        <v>0.54448896758698095</v>
      </c>
      <c r="F63" s="356">
        <f>'Rental with escalation - RIL'!CD78</f>
        <v>0.22083333333333335</v>
      </c>
      <c r="G63" s="358">
        <f t="shared" si="5"/>
        <v>4.6795673749494959</v>
      </c>
      <c r="H63" s="356">
        <f t="shared" si="10"/>
        <v>4.6337964877299251</v>
      </c>
      <c r="I63" s="356">
        <f t="shared" si="6"/>
        <v>4.6337964877299251</v>
      </c>
      <c r="K63" s="356">
        <f t="shared" si="9"/>
        <v>440.73814987521689</v>
      </c>
      <c r="L63" s="356">
        <f t="shared" si="11"/>
        <v>3.3055361240641266</v>
      </c>
      <c r="M63" s="356">
        <f t="shared" si="12"/>
        <v>1.3282603636657986</v>
      </c>
      <c r="N63" s="356">
        <f t="shared" si="13"/>
        <v>439.40988951155111</v>
      </c>
      <c r="P63" s="356">
        <f>'Rental with escalation - RIL'!CF78</f>
        <v>1.328465244645</v>
      </c>
      <c r="Q63" s="356">
        <f t="shared" si="14"/>
        <v>0.14000000000000001</v>
      </c>
      <c r="R63" s="356"/>
    </row>
    <row r="64" spans="2:18" x14ac:dyDescent="0.35">
      <c r="B64">
        <v>5</v>
      </c>
      <c r="C64">
        <f t="shared" si="8"/>
        <v>59</v>
      </c>
      <c r="D64" s="356">
        <f>'Rental with escalation - RIL'!CA79</f>
        <v>5.4559675685080311</v>
      </c>
      <c r="E64" s="356">
        <f t="shared" si="4"/>
        <v>0.54559675685080311</v>
      </c>
      <c r="F64" s="356">
        <f>'Rental with escalation - RIL'!CD79</f>
        <v>0.22083333333333335</v>
      </c>
      <c r="G64" s="358">
        <f t="shared" si="5"/>
        <v>4.6895374783238948</v>
      </c>
      <c r="H64" s="356">
        <f t="shared" si="10"/>
        <v>4.6436690734407122</v>
      </c>
      <c r="I64" s="356">
        <f t="shared" si="6"/>
        <v>4.6436690734407122</v>
      </c>
      <c r="K64" s="356">
        <f t="shared" si="9"/>
        <v>439.40988951155111</v>
      </c>
      <c r="L64" s="356">
        <f t="shared" si="11"/>
        <v>3.2955741713366336</v>
      </c>
      <c r="M64" s="356">
        <f t="shared" si="12"/>
        <v>1.3480949021040787</v>
      </c>
      <c r="N64" s="356">
        <f t="shared" si="13"/>
        <v>438.06179460944702</v>
      </c>
      <c r="P64" s="356">
        <f>'Rental with escalation - RIL'!CF79</f>
        <v>1.328465244645</v>
      </c>
      <c r="Q64" s="356">
        <f t="shared" si="14"/>
        <v>0.14000000000000001</v>
      </c>
      <c r="R64" s="356"/>
    </row>
    <row r="65" spans="2:18" x14ac:dyDescent="0.35">
      <c r="B65">
        <v>5</v>
      </c>
      <c r="C65">
        <f t="shared" si="8"/>
        <v>60</v>
      </c>
      <c r="D65" s="356">
        <f>'Rental with escalation - RIL'!CA80</f>
        <v>5.4621529872580306</v>
      </c>
      <c r="E65" s="356">
        <f t="shared" si="4"/>
        <v>0.5462152987258031</v>
      </c>
      <c r="F65" s="356">
        <f>'Rental with escalation - RIL'!CD80</f>
        <v>0.22083333333333335</v>
      </c>
      <c r="G65" s="358">
        <f t="shared" si="5"/>
        <v>4.695104355198894</v>
      </c>
      <c r="H65" s="356">
        <f t="shared" si="10"/>
        <v>4.6491815006469297</v>
      </c>
      <c r="I65" s="356">
        <f t="shared" si="6"/>
        <v>4.6491815006469297</v>
      </c>
      <c r="K65" s="356">
        <f t="shared" si="9"/>
        <v>438.06179460944702</v>
      </c>
      <c r="L65" s="356">
        <f t="shared" si="11"/>
        <v>3.2854634595708525</v>
      </c>
      <c r="M65" s="356">
        <f t="shared" si="12"/>
        <v>1.3637180410760772</v>
      </c>
      <c r="N65" s="356">
        <f t="shared" si="13"/>
        <v>436.69807656837094</v>
      </c>
      <c r="P65" s="356">
        <f>'Rental with escalation - RIL'!CF80</f>
        <v>1.328465244645</v>
      </c>
      <c r="Q65" s="356">
        <f t="shared" si="14"/>
        <v>0.14000000000000001</v>
      </c>
      <c r="R65" s="356"/>
    </row>
    <row r="66" spans="2:18" x14ac:dyDescent="0.35">
      <c r="B66">
        <v>6</v>
      </c>
      <c r="C66">
        <f t="shared" si="8"/>
        <v>61</v>
      </c>
      <c r="D66" s="356">
        <f>'Rental with escalation - RIL'!CA81</f>
        <v>5.488744052895532</v>
      </c>
      <c r="E66" s="356">
        <f t="shared" si="4"/>
        <v>0.54887440528955322</v>
      </c>
      <c r="F66" s="356">
        <f>'Rental with escalation - RIL'!CD81</f>
        <v>0.22083333333333335</v>
      </c>
      <c r="G66" s="358">
        <f t="shared" si="5"/>
        <v>4.7190363142726452</v>
      </c>
      <c r="H66" s="356">
        <f t="shared" si="10"/>
        <v>4.6728793810309339</v>
      </c>
      <c r="I66" s="356">
        <f t="shared" si="6"/>
        <v>4.6728793810309339</v>
      </c>
      <c r="K66" s="356">
        <f t="shared" si="9"/>
        <v>436.69807656837094</v>
      </c>
      <c r="L66" s="356">
        <f t="shared" si="11"/>
        <v>3.2752355742627817</v>
      </c>
      <c r="M66" s="356">
        <f t="shared" si="12"/>
        <v>1.3976438067681523</v>
      </c>
      <c r="N66" s="356">
        <f t="shared" si="13"/>
        <v>435.30043276160279</v>
      </c>
      <c r="P66" s="356">
        <f>'Rental with escalation - RIL'!CF81</f>
        <v>1.3948885068772501</v>
      </c>
      <c r="Q66" s="356">
        <f t="shared" si="14"/>
        <v>0.14000000000000001</v>
      </c>
      <c r="R66" s="356"/>
    </row>
    <row r="67" spans="2:18" x14ac:dyDescent="0.35">
      <c r="B67">
        <v>6</v>
      </c>
      <c r="C67">
        <f t="shared" si="8"/>
        <v>62</v>
      </c>
      <c r="D67" s="356">
        <f>'Rental with escalation - RIL'!CA82</f>
        <v>5.491758807364282</v>
      </c>
      <c r="E67" s="356">
        <f t="shared" si="4"/>
        <v>0.5491758807364282</v>
      </c>
      <c r="F67" s="356">
        <f>'Rental with escalation - RIL'!CD82</f>
        <v>0.22083333333333335</v>
      </c>
      <c r="G67" s="358">
        <f t="shared" si="5"/>
        <v>4.7217495932945202</v>
      </c>
      <c r="H67" s="356">
        <f t="shared" si="10"/>
        <v>4.6755661214482425</v>
      </c>
      <c r="I67" s="356">
        <f t="shared" si="6"/>
        <v>4.6755661214482425</v>
      </c>
      <c r="K67" s="356">
        <f t="shared" si="9"/>
        <v>435.30043276160279</v>
      </c>
      <c r="L67" s="356">
        <f t="shared" si="11"/>
        <v>3.2647532457120207</v>
      </c>
      <c r="M67" s="356">
        <f t="shared" si="12"/>
        <v>1.4108128757362217</v>
      </c>
      <c r="N67" s="356">
        <f t="shared" si="13"/>
        <v>433.88961988586658</v>
      </c>
      <c r="P67" s="356">
        <f>'Rental with escalation - RIL'!CF82</f>
        <v>1.3948885068772501</v>
      </c>
      <c r="Q67" s="356">
        <f t="shared" si="14"/>
        <v>0.14000000000000001</v>
      </c>
      <c r="R67" s="356"/>
    </row>
    <row r="68" spans="2:18" x14ac:dyDescent="0.35">
      <c r="B68">
        <v>6</v>
      </c>
      <c r="C68">
        <f t="shared" si="8"/>
        <v>63</v>
      </c>
      <c r="D68" s="356">
        <f>'Rental with escalation - RIL'!CA83</f>
        <v>5.491758807364282</v>
      </c>
      <c r="E68" s="356">
        <f t="shared" si="4"/>
        <v>0.5491758807364282</v>
      </c>
      <c r="F68" s="356">
        <f>'Rental with escalation - RIL'!CD83</f>
        <v>0.22083333333333335</v>
      </c>
      <c r="G68" s="358">
        <f t="shared" si="5"/>
        <v>4.7217495932945202</v>
      </c>
      <c r="H68" s="356">
        <f t="shared" si="10"/>
        <v>4.6755661214482425</v>
      </c>
      <c r="I68" s="356">
        <f t="shared" si="6"/>
        <v>4.6755661214482425</v>
      </c>
      <c r="K68" s="356">
        <f t="shared" si="9"/>
        <v>433.88961988586658</v>
      </c>
      <c r="L68" s="356">
        <f t="shared" si="11"/>
        <v>3.254172149143999</v>
      </c>
      <c r="M68" s="356">
        <f t="shared" si="12"/>
        <v>1.4213939723042435</v>
      </c>
      <c r="N68" s="356">
        <f t="shared" si="13"/>
        <v>432.46822591356232</v>
      </c>
      <c r="P68" s="356">
        <f>'Rental with escalation - RIL'!CF83</f>
        <v>1.3948885068772501</v>
      </c>
      <c r="Q68" s="356">
        <f t="shared" si="14"/>
        <v>0.14000000000000001</v>
      </c>
      <c r="R68" s="356"/>
    </row>
    <row r="69" spans="2:18" x14ac:dyDescent="0.35">
      <c r="B69">
        <v>6</v>
      </c>
      <c r="C69">
        <f t="shared" si="8"/>
        <v>64</v>
      </c>
      <c r="D69" s="356">
        <f>'Rental with escalation - RIL'!CA84</f>
        <v>5.491758807364282</v>
      </c>
      <c r="E69" s="356">
        <f t="shared" si="4"/>
        <v>0.5491758807364282</v>
      </c>
      <c r="F69" s="356">
        <f>'Rental with escalation - RIL'!CD84</f>
        <v>0.22083333333333335</v>
      </c>
      <c r="G69" s="358">
        <f t="shared" si="5"/>
        <v>4.7217495932945202</v>
      </c>
      <c r="H69" s="356">
        <f t="shared" si="10"/>
        <v>4.6755661214482425</v>
      </c>
      <c r="I69" s="356">
        <f t="shared" si="6"/>
        <v>4.6755661214482425</v>
      </c>
      <c r="K69" s="356">
        <f t="shared" si="9"/>
        <v>432.46822591356232</v>
      </c>
      <c r="L69" s="356">
        <f t="shared" si="11"/>
        <v>3.2435116943517173</v>
      </c>
      <c r="M69" s="356">
        <f t="shared" si="12"/>
        <v>1.4320544270965252</v>
      </c>
      <c r="N69" s="356">
        <f t="shared" si="13"/>
        <v>431.03617148646578</v>
      </c>
      <c r="P69" s="356">
        <f>'Rental with escalation - RIL'!CF84</f>
        <v>1.3948885068772501</v>
      </c>
      <c r="Q69" s="356">
        <f t="shared" si="14"/>
        <v>0.14000000000000001</v>
      </c>
      <c r="R69" s="356"/>
    </row>
    <row r="70" spans="2:18" x14ac:dyDescent="0.35">
      <c r="B70">
        <v>6</v>
      </c>
      <c r="C70">
        <f t="shared" si="8"/>
        <v>65</v>
      </c>
      <c r="D70" s="356">
        <f>'Rental with escalation - RIL'!CA85</f>
        <v>5.4986164330814784</v>
      </c>
      <c r="E70" s="356">
        <f t="shared" si="4"/>
        <v>0.54986164330814791</v>
      </c>
      <c r="F70" s="356">
        <f>'Rental with escalation - RIL'!CD85</f>
        <v>0.22083333333333335</v>
      </c>
      <c r="G70" s="358">
        <f t="shared" si="5"/>
        <v>4.7279214564399972</v>
      </c>
      <c r="H70" s="356">
        <f t="shared" ref="H70:H101" si="15">G70/$H$4</f>
        <v>4.6816776175492194</v>
      </c>
      <c r="I70" s="356">
        <f t="shared" si="6"/>
        <v>4.6816776175492194</v>
      </c>
      <c r="K70" s="356">
        <f t="shared" si="9"/>
        <v>431.03617148646578</v>
      </c>
      <c r="L70" s="356">
        <f t="shared" ref="L70:L101" si="16">K70*$L$4/12</f>
        <v>3.232771286148493</v>
      </c>
      <c r="M70" s="356">
        <f t="shared" ref="M70:M101" si="17">H70-L70</f>
        <v>1.4489063314007264</v>
      </c>
      <c r="N70" s="356">
        <f t="shared" ref="N70:N101" si="18">K70-M70</f>
        <v>429.58726515506504</v>
      </c>
      <c r="P70" s="356">
        <f>'Rental with escalation - RIL'!CF85</f>
        <v>1.3948885068772501</v>
      </c>
      <c r="Q70" s="356">
        <f t="shared" si="14"/>
        <v>0.14000000000000001</v>
      </c>
      <c r="R70" s="356"/>
    </row>
    <row r="71" spans="2:18" x14ac:dyDescent="0.35">
      <c r="B71">
        <v>6</v>
      </c>
      <c r="C71">
        <f t="shared" si="8"/>
        <v>66</v>
      </c>
      <c r="D71" s="356">
        <f>'Rental with escalation - RIL'!CA86</f>
        <v>5.4986164330814784</v>
      </c>
      <c r="E71" s="356">
        <f t="shared" ref="E71:E134" si="19">D71*10%</f>
        <v>0.54986164330814791</v>
      </c>
      <c r="F71" s="356">
        <f>'Rental with escalation - RIL'!CD86</f>
        <v>0.22083333333333335</v>
      </c>
      <c r="G71" s="358">
        <f t="shared" ref="G71:G134" si="20">D71-E71-F71</f>
        <v>4.7279214564399972</v>
      </c>
      <c r="H71" s="356">
        <f t="shared" si="15"/>
        <v>4.6816776175492194</v>
      </c>
      <c r="I71" s="356">
        <f t="shared" ref="I71:I134" si="21">L71+M71</f>
        <v>4.6816776175492194</v>
      </c>
      <c r="K71" s="356">
        <f t="shared" si="9"/>
        <v>429.58726515506504</v>
      </c>
      <c r="L71" s="356">
        <f t="shared" si="16"/>
        <v>3.2219044886629877</v>
      </c>
      <c r="M71" s="356">
        <f t="shared" si="17"/>
        <v>1.4597731288862317</v>
      </c>
      <c r="N71" s="356">
        <f t="shared" si="18"/>
        <v>428.1274920261788</v>
      </c>
      <c r="P71" s="356">
        <f>'Rental with escalation - RIL'!CF86</f>
        <v>1.3948885068772501</v>
      </c>
      <c r="Q71" s="356">
        <f t="shared" ref="Q71:Q102" si="22">Q70</f>
        <v>0.14000000000000001</v>
      </c>
      <c r="R71" s="356"/>
    </row>
    <row r="72" spans="2:18" x14ac:dyDescent="0.35">
      <c r="B72">
        <v>6</v>
      </c>
      <c r="C72">
        <f t="shared" ref="C72:C135" si="23">C71+1</f>
        <v>67</v>
      </c>
      <c r="D72" s="356">
        <f>'Rental with escalation - RIL'!CA87</f>
        <v>5.4986164330814784</v>
      </c>
      <c r="E72" s="356">
        <f t="shared" si="19"/>
        <v>0.54986164330814791</v>
      </c>
      <c r="F72" s="356">
        <f>'Rental with escalation - RIL'!CD87</f>
        <v>0.22083333333333335</v>
      </c>
      <c r="G72" s="358">
        <f t="shared" si="20"/>
        <v>4.7279214564399972</v>
      </c>
      <c r="H72" s="356">
        <f t="shared" si="15"/>
        <v>4.6816776175492194</v>
      </c>
      <c r="I72" s="356">
        <f t="shared" si="21"/>
        <v>4.6816776175492194</v>
      </c>
      <c r="K72" s="356">
        <f t="shared" ref="K72:K135" si="24">N71</f>
        <v>428.1274920261788</v>
      </c>
      <c r="L72" s="356">
        <f t="shared" si="16"/>
        <v>3.2109561901963413</v>
      </c>
      <c r="M72" s="356">
        <f t="shared" si="17"/>
        <v>1.4707214273528781</v>
      </c>
      <c r="N72" s="356">
        <f t="shared" si="18"/>
        <v>426.65677059882591</v>
      </c>
      <c r="P72" s="356">
        <f>'Rental with escalation - RIL'!CF87</f>
        <v>1.3948885068772501</v>
      </c>
      <c r="Q72" s="356">
        <f t="shared" si="22"/>
        <v>0.14000000000000001</v>
      </c>
      <c r="R72" s="356"/>
    </row>
    <row r="73" spans="2:18" x14ac:dyDescent="0.35">
      <c r="B73">
        <v>6</v>
      </c>
      <c r="C73">
        <f t="shared" si="23"/>
        <v>68</v>
      </c>
      <c r="D73" s="356">
        <f>'Rental with escalation - RIL'!CA88</f>
        <v>5.5061732268314785</v>
      </c>
      <c r="E73" s="356">
        <f t="shared" si="19"/>
        <v>0.55061732268314789</v>
      </c>
      <c r="F73" s="356">
        <f>'Rental with escalation - RIL'!CD88</f>
        <v>0.22083333333333335</v>
      </c>
      <c r="G73" s="358">
        <f t="shared" si="20"/>
        <v>4.7347225708149976</v>
      </c>
      <c r="H73" s="356">
        <f t="shared" si="15"/>
        <v>4.6884122101682362</v>
      </c>
      <c r="I73" s="356">
        <f t="shared" si="21"/>
        <v>4.6884122101682362</v>
      </c>
      <c r="K73" s="356">
        <f t="shared" si="24"/>
        <v>426.65677059882591</v>
      </c>
      <c r="L73" s="356">
        <f t="shared" si="16"/>
        <v>3.1999257794911942</v>
      </c>
      <c r="M73" s="356">
        <f t="shared" si="17"/>
        <v>1.488486430677042</v>
      </c>
      <c r="N73" s="356">
        <f t="shared" si="18"/>
        <v>425.16828416814889</v>
      </c>
      <c r="P73" s="356">
        <f>'Rental with escalation - RIL'!CF88</f>
        <v>1.3948885068772501</v>
      </c>
      <c r="Q73" s="356">
        <f t="shared" si="22"/>
        <v>0.14000000000000001</v>
      </c>
      <c r="R73" s="356"/>
    </row>
    <row r="74" spans="2:18" x14ac:dyDescent="0.35">
      <c r="B74">
        <v>6</v>
      </c>
      <c r="C74">
        <f t="shared" si="23"/>
        <v>69</v>
      </c>
      <c r="D74" s="356">
        <f>'Rental with escalation - RIL'!CA89</f>
        <v>5.510458672362728</v>
      </c>
      <c r="E74" s="356">
        <f t="shared" si="19"/>
        <v>0.5510458672362728</v>
      </c>
      <c r="F74" s="356">
        <f>'Rental with escalation - RIL'!CD89</f>
        <v>0.22083333333333335</v>
      </c>
      <c r="G74" s="358">
        <f t="shared" si="20"/>
        <v>4.7385794717931216</v>
      </c>
      <c r="H74" s="356">
        <f t="shared" si="15"/>
        <v>4.6922313867659762</v>
      </c>
      <c r="I74" s="356">
        <f t="shared" si="21"/>
        <v>4.6922313867659762</v>
      </c>
      <c r="K74" s="356">
        <f t="shared" si="24"/>
        <v>425.16828416814889</v>
      </c>
      <c r="L74" s="356">
        <f t="shared" si="16"/>
        <v>3.1887621312611163</v>
      </c>
      <c r="M74" s="356">
        <f t="shared" si="17"/>
        <v>1.5034692555048599</v>
      </c>
      <c r="N74" s="356">
        <f t="shared" si="18"/>
        <v>423.66481491264403</v>
      </c>
      <c r="P74" s="356">
        <f>'Rental with escalation - RIL'!CF89</f>
        <v>1.3948885068772501</v>
      </c>
      <c r="Q74" s="356">
        <f t="shared" si="22"/>
        <v>0.14000000000000001</v>
      </c>
      <c r="R74" s="356"/>
    </row>
    <row r="75" spans="2:18" x14ac:dyDescent="0.35">
      <c r="B75">
        <v>6</v>
      </c>
      <c r="C75">
        <f t="shared" si="23"/>
        <v>70</v>
      </c>
      <c r="D75" s="356">
        <f>'Rental with escalation - RIL'!CA90</f>
        <v>5.5143399223627281</v>
      </c>
      <c r="E75" s="356">
        <f t="shared" si="19"/>
        <v>0.55143399223627287</v>
      </c>
      <c r="F75" s="356">
        <f>'Rental with escalation - RIL'!CD90</f>
        <v>0.22083333333333335</v>
      </c>
      <c r="G75" s="358">
        <f t="shared" si="20"/>
        <v>4.7420725967931219</v>
      </c>
      <c r="H75" s="356">
        <f t="shared" si="15"/>
        <v>4.6956903454814443</v>
      </c>
      <c r="I75" s="356">
        <f t="shared" si="21"/>
        <v>4.6956903454814443</v>
      </c>
      <c r="K75" s="356">
        <f t="shared" si="24"/>
        <v>423.66481491264403</v>
      </c>
      <c r="L75" s="356">
        <f t="shared" si="16"/>
        <v>3.1774861118448303</v>
      </c>
      <c r="M75" s="356">
        <f t="shared" si="17"/>
        <v>1.5182042336366139</v>
      </c>
      <c r="N75" s="356">
        <f t="shared" si="18"/>
        <v>422.14661067900744</v>
      </c>
      <c r="P75" s="356">
        <f>'Rental with escalation - RIL'!CF90</f>
        <v>1.3948885068772501</v>
      </c>
      <c r="Q75" s="356">
        <f t="shared" si="22"/>
        <v>0.14000000000000001</v>
      </c>
      <c r="R75" s="356"/>
    </row>
    <row r="76" spans="2:18" x14ac:dyDescent="0.35">
      <c r="B76">
        <v>6</v>
      </c>
      <c r="C76">
        <f t="shared" si="23"/>
        <v>71</v>
      </c>
      <c r="D76" s="356">
        <f>'Rental with escalation - RIL'!CA91</f>
        <v>5.5143399223627281</v>
      </c>
      <c r="E76" s="356">
        <f t="shared" si="19"/>
        <v>0.55143399223627287</v>
      </c>
      <c r="F76" s="356">
        <f>'Rental with escalation - RIL'!CD91</f>
        <v>0.22083333333333335</v>
      </c>
      <c r="G76" s="358">
        <f t="shared" si="20"/>
        <v>4.7420725967931219</v>
      </c>
      <c r="H76" s="356">
        <f t="shared" si="15"/>
        <v>4.6956903454814443</v>
      </c>
      <c r="I76" s="356">
        <f t="shared" si="21"/>
        <v>4.6956903454814443</v>
      </c>
      <c r="K76" s="356">
        <f t="shared" si="24"/>
        <v>422.14661067900744</v>
      </c>
      <c r="L76" s="356">
        <f t="shared" si="16"/>
        <v>3.1660995800925558</v>
      </c>
      <c r="M76" s="356">
        <f t="shared" si="17"/>
        <v>1.5295907653888885</v>
      </c>
      <c r="N76" s="356">
        <f t="shared" si="18"/>
        <v>420.61701991361855</v>
      </c>
      <c r="P76" s="356">
        <f>'Rental with escalation - RIL'!CF91</f>
        <v>1.3948885068772501</v>
      </c>
      <c r="Q76" s="356">
        <f t="shared" si="22"/>
        <v>0.14000000000000001</v>
      </c>
      <c r="R76" s="356"/>
    </row>
    <row r="77" spans="2:18" x14ac:dyDescent="0.35">
      <c r="B77">
        <v>6</v>
      </c>
      <c r="C77">
        <f t="shared" si="23"/>
        <v>72</v>
      </c>
      <c r="D77" s="356">
        <f>'Rental with escalation - RIL'!CA92</f>
        <v>5.5221623661127284</v>
      </c>
      <c r="E77" s="356">
        <f t="shared" si="19"/>
        <v>0.55221623661127284</v>
      </c>
      <c r="F77" s="356">
        <f>'Rental with escalation - RIL'!CD92</f>
        <v>0.22083333333333335</v>
      </c>
      <c r="G77" s="358">
        <f t="shared" si="20"/>
        <v>4.7491127961681219</v>
      </c>
      <c r="H77" s="356">
        <f t="shared" si="15"/>
        <v>4.7026616846080973</v>
      </c>
      <c r="I77" s="356">
        <f t="shared" si="21"/>
        <v>4.7026616846080973</v>
      </c>
      <c r="K77" s="356">
        <f t="shared" si="24"/>
        <v>420.61701991361855</v>
      </c>
      <c r="L77" s="356">
        <f t="shared" si="16"/>
        <v>3.1546276493521392</v>
      </c>
      <c r="M77" s="356">
        <f t="shared" si="17"/>
        <v>1.5480340352559581</v>
      </c>
      <c r="N77" s="356">
        <f t="shared" si="18"/>
        <v>419.06898587836258</v>
      </c>
      <c r="P77" s="356">
        <f>'Rental with escalation - RIL'!CF92</f>
        <v>1.3948885068772501</v>
      </c>
      <c r="Q77" s="356">
        <f t="shared" si="22"/>
        <v>0.14000000000000001</v>
      </c>
      <c r="R77" s="356"/>
    </row>
    <row r="78" spans="2:18" x14ac:dyDescent="0.35">
      <c r="B78">
        <v>7</v>
      </c>
      <c r="C78">
        <f t="shared" si="23"/>
        <v>73</v>
      </c>
      <c r="D78" s="356">
        <f>'Rental with escalation - RIL'!CA93</f>
        <v>5.5377661855458538</v>
      </c>
      <c r="E78" s="356">
        <f t="shared" si="19"/>
        <v>0.55377661855458538</v>
      </c>
      <c r="F78" s="356">
        <f>'Rental with escalation - RIL'!CD93</f>
        <v>0.22083333333333335</v>
      </c>
      <c r="G78" s="358">
        <f t="shared" si="20"/>
        <v>4.7631562336579352</v>
      </c>
      <c r="H78" s="356">
        <f t="shared" si="15"/>
        <v>4.7165677631196079</v>
      </c>
      <c r="I78" s="356">
        <f t="shared" si="21"/>
        <v>4.7165677631196079</v>
      </c>
      <c r="K78" s="356">
        <f t="shared" si="24"/>
        <v>419.06898587836258</v>
      </c>
      <c r="L78" s="356">
        <f t="shared" si="16"/>
        <v>3.1430173940877193</v>
      </c>
      <c r="M78" s="356">
        <f t="shared" si="17"/>
        <v>1.5735503690318886</v>
      </c>
      <c r="N78" s="356">
        <f t="shared" si="18"/>
        <v>417.49543550933072</v>
      </c>
      <c r="P78" s="356">
        <f>'Rental with escalation - RIL'!CF93</f>
        <v>1.4646329322211127</v>
      </c>
      <c r="Q78" s="356">
        <f t="shared" si="22"/>
        <v>0.14000000000000001</v>
      </c>
      <c r="R78" s="356"/>
    </row>
    <row r="79" spans="2:18" x14ac:dyDescent="0.35">
      <c r="B79">
        <v>7</v>
      </c>
      <c r="C79">
        <f t="shared" si="23"/>
        <v>74</v>
      </c>
      <c r="D79" s="356">
        <f>'Rental with escalation - RIL'!CA94</f>
        <v>5.5377661855458538</v>
      </c>
      <c r="E79" s="356">
        <f t="shared" si="19"/>
        <v>0.55377661855458538</v>
      </c>
      <c r="F79" s="356">
        <f>'Rental with escalation - RIL'!CD94</f>
        <v>0.22083333333333335</v>
      </c>
      <c r="G79" s="358">
        <f t="shared" si="20"/>
        <v>4.7631562336579352</v>
      </c>
      <c r="H79" s="356">
        <f t="shared" si="15"/>
        <v>4.7165677631196079</v>
      </c>
      <c r="I79" s="356">
        <f t="shared" si="21"/>
        <v>4.7165677631196079</v>
      </c>
      <c r="K79" s="356">
        <f t="shared" si="24"/>
        <v>417.49543550933072</v>
      </c>
      <c r="L79" s="356">
        <f t="shared" si="16"/>
        <v>3.1312157663199804</v>
      </c>
      <c r="M79" s="356">
        <f t="shared" si="17"/>
        <v>1.5853519967996275</v>
      </c>
      <c r="N79" s="356">
        <f t="shared" si="18"/>
        <v>415.91008351253112</v>
      </c>
      <c r="P79" s="356">
        <f>'Rental with escalation - RIL'!CF94</f>
        <v>1.4646329322211127</v>
      </c>
      <c r="Q79" s="356">
        <f t="shared" si="22"/>
        <v>0.14000000000000001</v>
      </c>
      <c r="R79" s="356"/>
    </row>
    <row r="80" spans="2:18" x14ac:dyDescent="0.35">
      <c r="B80">
        <v>7</v>
      </c>
      <c r="C80">
        <f t="shared" si="23"/>
        <v>75</v>
      </c>
      <c r="D80" s="356">
        <f>'Rental with escalation - RIL'!CA95</f>
        <v>5.6224777045510326</v>
      </c>
      <c r="E80" s="356">
        <f t="shared" si="19"/>
        <v>0.56224777045510332</v>
      </c>
      <c r="F80" s="356">
        <f>'Rental with escalation - RIL'!CD95</f>
        <v>0.22083333333333335</v>
      </c>
      <c r="G80" s="358">
        <f t="shared" si="20"/>
        <v>4.8393966007625959</v>
      </c>
      <c r="H80" s="356">
        <f t="shared" si="15"/>
        <v>4.7920624225627</v>
      </c>
      <c r="I80" s="356">
        <f t="shared" si="21"/>
        <v>4.7920624225627</v>
      </c>
      <c r="K80" s="356">
        <f t="shared" si="24"/>
        <v>415.91008351253112</v>
      </c>
      <c r="L80" s="356">
        <f t="shared" si="16"/>
        <v>3.1193256263439832</v>
      </c>
      <c r="M80" s="356">
        <f t="shared" si="17"/>
        <v>1.6727367962187167</v>
      </c>
      <c r="N80" s="356">
        <f t="shared" si="18"/>
        <v>414.2373467163124</v>
      </c>
      <c r="P80" s="356">
        <f>'Rental with escalation - RIL'!CF95</f>
        <v>1.4646329322211127</v>
      </c>
      <c r="Q80" s="356">
        <f t="shared" si="22"/>
        <v>0.14000000000000001</v>
      </c>
      <c r="R80" s="356"/>
    </row>
    <row r="81" spans="2:18" x14ac:dyDescent="0.35">
      <c r="B81">
        <v>7</v>
      </c>
      <c r="C81">
        <f t="shared" si="23"/>
        <v>76</v>
      </c>
      <c r="D81" s="356">
        <f>'Rental with escalation - RIL'!CA96</f>
        <v>5.6502886474571321</v>
      </c>
      <c r="E81" s="356">
        <f t="shared" si="19"/>
        <v>0.56502886474571323</v>
      </c>
      <c r="F81" s="356">
        <f>'Rental with escalation - RIL'!CD96</f>
        <v>0.22083333333333335</v>
      </c>
      <c r="G81" s="358">
        <f t="shared" si="20"/>
        <v>4.8644264493780858</v>
      </c>
      <c r="H81" s="356">
        <f t="shared" si="15"/>
        <v>4.8168474540217501</v>
      </c>
      <c r="I81" s="356">
        <f t="shared" si="21"/>
        <v>4.8168474540217501</v>
      </c>
      <c r="K81" s="356">
        <f t="shared" si="24"/>
        <v>414.2373467163124</v>
      </c>
      <c r="L81" s="356">
        <f t="shared" si="16"/>
        <v>3.1067801003723425</v>
      </c>
      <c r="M81" s="356">
        <f t="shared" si="17"/>
        <v>1.7100673536494075</v>
      </c>
      <c r="N81" s="356">
        <f t="shared" si="18"/>
        <v>412.52727936266297</v>
      </c>
      <c r="P81" s="356">
        <f>'Rental with escalation - RIL'!CF96</f>
        <v>1.4646329322211127</v>
      </c>
      <c r="Q81" s="356">
        <f t="shared" si="22"/>
        <v>0.14000000000000001</v>
      </c>
      <c r="R81" s="356"/>
    </row>
    <row r="82" spans="2:18" x14ac:dyDescent="0.35">
      <c r="B82">
        <v>7</v>
      </c>
      <c r="C82">
        <f t="shared" si="23"/>
        <v>77</v>
      </c>
      <c r="D82" s="356">
        <f>'Rental with escalation - RIL'!CA97</f>
        <v>5.6603720487071323</v>
      </c>
      <c r="E82" s="356">
        <f t="shared" si="19"/>
        <v>0.5660372048707133</v>
      </c>
      <c r="F82" s="356">
        <f>'Rental with escalation - RIL'!CD97</f>
        <v>0.22083333333333335</v>
      </c>
      <c r="G82" s="358">
        <f t="shared" si="20"/>
        <v>4.8735015105030861</v>
      </c>
      <c r="H82" s="356">
        <f t="shared" si="15"/>
        <v>4.825833751898787</v>
      </c>
      <c r="I82" s="356">
        <f t="shared" si="21"/>
        <v>4.825833751898787</v>
      </c>
      <c r="K82" s="356">
        <f t="shared" si="24"/>
        <v>412.52727936266297</v>
      </c>
      <c r="L82" s="356">
        <f t="shared" si="16"/>
        <v>3.0939545952199725</v>
      </c>
      <c r="M82" s="356">
        <f t="shared" si="17"/>
        <v>1.7318791566788145</v>
      </c>
      <c r="N82" s="356">
        <f t="shared" si="18"/>
        <v>410.79540020598415</v>
      </c>
      <c r="P82" s="356">
        <f>'Rental with escalation - RIL'!CF97</f>
        <v>1.4646329322211127</v>
      </c>
      <c r="Q82" s="356">
        <f t="shared" si="22"/>
        <v>0.14000000000000001</v>
      </c>
      <c r="R82" s="356"/>
    </row>
    <row r="83" spans="2:18" x14ac:dyDescent="0.35">
      <c r="B83">
        <v>7</v>
      </c>
      <c r="C83">
        <f t="shared" si="23"/>
        <v>78</v>
      </c>
      <c r="D83" s="356">
        <f>'Rental with escalation - RIL'!CA98</f>
        <v>5.6741848999571323</v>
      </c>
      <c r="E83" s="356">
        <f t="shared" si="19"/>
        <v>0.5674184899957132</v>
      </c>
      <c r="F83" s="356">
        <f>'Rental with escalation - RIL'!CD98</f>
        <v>0.22083333333333335</v>
      </c>
      <c r="G83" s="358">
        <f t="shared" si="20"/>
        <v>4.8859330766280857</v>
      </c>
      <c r="H83" s="356">
        <f t="shared" si="15"/>
        <v>4.8381437247726424</v>
      </c>
      <c r="I83" s="356">
        <f t="shared" si="21"/>
        <v>4.8381437247726424</v>
      </c>
      <c r="K83" s="356">
        <f t="shared" si="24"/>
        <v>410.79540020598415</v>
      </c>
      <c r="L83" s="356">
        <f t="shared" si="16"/>
        <v>3.0809655015448811</v>
      </c>
      <c r="M83" s="356">
        <f t="shared" si="17"/>
        <v>1.7571782232277613</v>
      </c>
      <c r="N83" s="356">
        <f t="shared" si="18"/>
        <v>409.0382219827564</v>
      </c>
      <c r="P83" s="356">
        <f>'Rental with escalation - RIL'!CF98</f>
        <v>1.4646329322211127</v>
      </c>
      <c r="Q83" s="356">
        <f t="shared" si="22"/>
        <v>0.14000000000000001</v>
      </c>
      <c r="R83" s="356"/>
    </row>
    <row r="84" spans="2:18" x14ac:dyDescent="0.35">
      <c r="B84">
        <v>7</v>
      </c>
      <c r="C84">
        <f t="shared" si="23"/>
        <v>79</v>
      </c>
      <c r="D84" s="356">
        <f>'Rental with escalation - RIL'!CA99</f>
        <v>5.6741848999571323</v>
      </c>
      <c r="E84" s="356">
        <f t="shared" si="19"/>
        <v>0.5674184899957132</v>
      </c>
      <c r="F84" s="356">
        <f>'Rental with escalation - RIL'!CD99</f>
        <v>0.22083333333333335</v>
      </c>
      <c r="G84" s="358">
        <f t="shared" si="20"/>
        <v>4.8859330766280857</v>
      </c>
      <c r="H84" s="356">
        <f t="shared" si="15"/>
        <v>4.8381437247726424</v>
      </c>
      <c r="I84" s="356">
        <f t="shared" si="21"/>
        <v>4.8381437247726424</v>
      </c>
      <c r="K84" s="356">
        <f t="shared" si="24"/>
        <v>409.0382219827564</v>
      </c>
      <c r="L84" s="356">
        <f t="shared" si="16"/>
        <v>3.0677866648706726</v>
      </c>
      <c r="M84" s="356">
        <f t="shared" si="17"/>
        <v>1.7703570599019698</v>
      </c>
      <c r="N84" s="356">
        <f t="shared" si="18"/>
        <v>407.26786492285441</v>
      </c>
      <c r="P84" s="356">
        <f>'Rental with escalation - RIL'!CF99</f>
        <v>1.4646329322211127</v>
      </c>
      <c r="Q84" s="356">
        <f t="shared" si="22"/>
        <v>0.14000000000000001</v>
      </c>
      <c r="R84" s="356"/>
    </row>
    <row r="85" spans="2:18" x14ac:dyDescent="0.35">
      <c r="B85">
        <v>7</v>
      </c>
      <c r="C85">
        <f t="shared" si="23"/>
        <v>80</v>
      </c>
      <c r="D85" s="356">
        <f>'Rental with escalation - RIL'!CA100</f>
        <v>5.6741848999571323</v>
      </c>
      <c r="E85" s="356">
        <f t="shared" si="19"/>
        <v>0.5674184899957132</v>
      </c>
      <c r="F85" s="356">
        <f>'Rental with escalation - RIL'!CD100</f>
        <v>0.22083333333333335</v>
      </c>
      <c r="G85" s="358">
        <f t="shared" si="20"/>
        <v>4.8859330766280857</v>
      </c>
      <c r="H85" s="356">
        <f t="shared" si="15"/>
        <v>4.8381437247726424</v>
      </c>
      <c r="I85" s="356">
        <f t="shared" si="21"/>
        <v>4.8381437247726424</v>
      </c>
      <c r="K85" s="356">
        <f t="shared" si="24"/>
        <v>407.26786492285441</v>
      </c>
      <c r="L85" s="356">
        <f t="shared" si="16"/>
        <v>3.0545089869214084</v>
      </c>
      <c r="M85" s="356">
        <f t="shared" si="17"/>
        <v>1.7836347378512341</v>
      </c>
      <c r="N85" s="356">
        <f t="shared" si="18"/>
        <v>405.48423018500318</v>
      </c>
      <c r="P85" s="356">
        <f>'Rental with escalation - RIL'!CF100</f>
        <v>1.4646329322211127</v>
      </c>
      <c r="Q85" s="356">
        <f t="shared" si="22"/>
        <v>0.14000000000000001</v>
      </c>
      <c r="R85" s="356"/>
    </row>
    <row r="86" spans="2:18" x14ac:dyDescent="0.35">
      <c r="B86">
        <v>7</v>
      </c>
      <c r="C86">
        <f t="shared" si="23"/>
        <v>81</v>
      </c>
      <c r="D86" s="356">
        <f>'Rental with escalation - RIL'!CA101</f>
        <v>5.6741848999571323</v>
      </c>
      <c r="E86" s="356">
        <f t="shared" si="19"/>
        <v>0.5674184899957132</v>
      </c>
      <c r="F86" s="356">
        <f>'Rental with escalation - RIL'!CD101</f>
        <v>0.22083333333333335</v>
      </c>
      <c r="G86" s="358">
        <f t="shared" si="20"/>
        <v>4.8859330766280857</v>
      </c>
      <c r="H86" s="356">
        <f t="shared" si="15"/>
        <v>4.8381437247726424</v>
      </c>
      <c r="I86" s="356">
        <f t="shared" si="21"/>
        <v>4.8381437247726424</v>
      </c>
      <c r="K86" s="356">
        <f t="shared" si="24"/>
        <v>405.48423018500318</v>
      </c>
      <c r="L86" s="356">
        <f t="shared" si="16"/>
        <v>3.0411317263875239</v>
      </c>
      <c r="M86" s="356">
        <f t="shared" si="17"/>
        <v>1.7970119983851185</v>
      </c>
      <c r="N86" s="356">
        <f t="shared" si="18"/>
        <v>403.68721818661805</v>
      </c>
      <c r="P86" s="356">
        <f>'Rental with escalation - RIL'!CF101</f>
        <v>1.4646329322211127</v>
      </c>
      <c r="Q86" s="356">
        <f t="shared" si="22"/>
        <v>0.14000000000000001</v>
      </c>
      <c r="R86" s="356"/>
    </row>
    <row r="87" spans="2:18" x14ac:dyDescent="0.35">
      <c r="B87">
        <v>7</v>
      </c>
      <c r="C87">
        <f t="shared" si="23"/>
        <v>82</v>
      </c>
      <c r="D87" s="356">
        <f>'Rental with escalation - RIL'!CA102</f>
        <v>5.6741848999571323</v>
      </c>
      <c r="E87" s="356">
        <f t="shared" si="19"/>
        <v>0.5674184899957132</v>
      </c>
      <c r="F87" s="356">
        <f>'Rental with escalation - RIL'!CD102</f>
        <v>0.22083333333333335</v>
      </c>
      <c r="G87" s="358">
        <f t="shared" si="20"/>
        <v>4.8859330766280857</v>
      </c>
      <c r="H87" s="356">
        <f t="shared" si="15"/>
        <v>4.8381437247726424</v>
      </c>
      <c r="I87" s="356">
        <f t="shared" si="21"/>
        <v>4.8381437247726424</v>
      </c>
      <c r="K87" s="356">
        <f t="shared" si="24"/>
        <v>403.68721818661805</v>
      </c>
      <c r="L87" s="356">
        <f t="shared" si="16"/>
        <v>3.0276541363996352</v>
      </c>
      <c r="M87" s="356">
        <f t="shared" si="17"/>
        <v>1.8104895883730072</v>
      </c>
      <c r="N87" s="356">
        <f t="shared" si="18"/>
        <v>401.87672859824505</v>
      </c>
      <c r="P87" s="356">
        <f>'Rental with escalation - RIL'!CF102</f>
        <v>1.4646329322211127</v>
      </c>
      <c r="Q87" s="356">
        <f t="shared" si="22"/>
        <v>0.14000000000000001</v>
      </c>
      <c r="R87" s="356"/>
    </row>
    <row r="88" spans="2:18" x14ac:dyDescent="0.35">
      <c r="B88">
        <v>7</v>
      </c>
      <c r="C88">
        <f t="shared" si="23"/>
        <v>83</v>
      </c>
      <c r="D88" s="356">
        <f>'Rental with escalation - RIL'!CA103</f>
        <v>5.6741848999571323</v>
      </c>
      <c r="E88" s="356">
        <f t="shared" si="19"/>
        <v>0.5674184899957132</v>
      </c>
      <c r="F88" s="356">
        <f>'Rental with escalation - RIL'!CD103</f>
        <v>0.22083333333333335</v>
      </c>
      <c r="G88" s="358">
        <f t="shared" si="20"/>
        <v>4.8859330766280857</v>
      </c>
      <c r="H88" s="356">
        <f t="shared" si="15"/>
        <v>4.8381437247726424</v>
      </c>
      <c r="I88" s="356">
        <f t="shared" si="21"/>
        <v>4.8381437247726424</v>
      </c>
      <c r="K88" s="356">
        <f t="shared" si="24"/>
        <v>401.87672859824505</v>
      </c>
      <c r="L88" s="356">
        <f t="shared" si="16"/>
        <v>3.0140754644868379</v>
      </c>
      <c r="M88" s="356">
        <f t="shared" si="17"/>
        <v>1.8240682602858045</v>
      </c>
      <c r="N88" s="356">
        <f t="shared" si="18"/>
        <v>400.05266033795925</v>
      </c>
      <c r="P88" s="356">
        <f>'Rental with escalation - RIL'!CF103</f>
        <v>1.4646329322211127</v>
      </c>
      <c r="Q88" s="356">
        <f t="shared" si="22"/>
        <v>0.14000000000000001</v>
      </c>
      <c r="R88" s="356"/>
    </row>
    <row r="89" spans="2:18" x14ac:dyDescent="0.35">
      <c r="B89">
        <v>7</v>
      </c>
      <c r="C89">
        <f t="shared" si="23"/>
        <v>84</v>
      </c>
      <c r="D89" s="356">
        <f>'Rental with escalation - RIL'!CA104</f>
        <v>5.6808691951758821</v>
      </c>
      <c r="E89" s="356">
        <f t="shared" si="19"/>
        <v>0.56808691951758827</v>
      </c>
      <c r="F89" s="356">
        <f>'Rental with escalation - RIL'!CD104</f>
        <v>0.22083333333333335</v>
      </c>
      <c r="G89" s="358">
        <f t="shared" si="20"/>
        <v>4.8919489423249605</v>
      </c>
      <c r="H89" s="356">
        <f t="shared" si="15"/>
        <v>4.8441007492373522</v>
      </c>
      <c r="I89" s="356">
        <f t="shared" si="21"/>
        <v>4.8441007492373522</v>
      </c>
      <c r="K89" s="356">
        <f t="shared" si="24"/>
        <v>400.05266033795925</v>
      </c>
      <c r="L89" s="356">
        <f t="shared" si="16"/>
        <v>3.0003949525346942</v>
      </c>
      <c r="M89" s="356">
        <f t="shared" si="17"/>
        <v>1.843705796702658</v>
      </c>
      <c r="N89" s="356">
        <f t="shared" si="18"/>
        <v>398.20895454125662</v>
      </c>
      <c r="P89" s="356">
        <f>'Rental with escalation - RIL'!CF104</f>
        <v>1.4646329322211127</v>
      </c>
      <c r="Q89" s="356">
        <f t="shared" si="22"/>
        <v>0.14000000000000001</v>
      </c>
      <c r="R89" s="356"/>
    </row>
    <row r="90" spans="2:18" x14ac:dyDescent="0.35">
      <c r="B90">
        <v>8</v>
      </c>
      <c r="C90">
        <f t="shared" si="23"/>
        <v>85</v>
      </c>
      <c r="D90" s="356">
        <f>'Rental with escalation - RIL'!CA105</f>
        <v>5.699780654225882</v>
      </c>
      <c r="E90" s="356">
        <f t="shared" si="19"/>
        <v>0.56997806542258822</v>
      </c>
      <c r="F90" s="356">
        <f>'Rental with escalation - RIL'!CD105</f>
        <v>0.22083333333333335</v>
      </c>
      <c r="G90" s="358">
        <f t="shared" si="20"/>
        <v>4.9089692554699607</v>
      </c>
      <c r="H90" s="356">
        <f t="shared" si="15"/>
        <v>4.8609545865586314</v>
      </c>
      <c r="I90" s="356">
        <f t="shared" si="21"/>
        <v>4.8609545865586314</v>
      </c>
      <c r="K90" s="356">
        <f t="shared" si="24"/>
        <v>398.20895454125662</v>
      </c>
      <c r="L90" s="356">
        <f t="shared" si="16"/>
        <v>2.9865671590594243</v>
      </c>
      <c r="M90" s="356">
        <f t="shared" si="17"/>
        <v>1.8743874274992072</v>
      </c>
      <c r="N90" s="356">
        <f t="shared" si="18"/>
        <v>396.33456711375743</v>
      </c>
      <c r="P90" s="356">
        <f>'Rental with escalation - RIL'!CF105</f>
        <v>1.5378645788321685</v>
      </c>
      <c r="Q90" s="356">
        <f t="shared" si="22"/>
        <v>0.14000000000000001</v>
      </c>
      <c r="R90" s="356"/>
    </row>
    <row r="91" spans="2:18" x14ac:dyDescent="0.35">
      <c r="B91">
        <v>8</v>
      </c>
      <c r="C91">
        <f t="shared" si="23"/>
        <v>86</v>
      </c>
      <c r="D91" s="356">
        <f>'Rental with escalation - RIL'!CA106</f>
        <v>5.7230743426633817</v>
      </c>
      <c r="E91" s="356">
        <f t="shared" si="19"/>
        <v>0.57230743426633823</v>
      </c>
      <c r="F91" s="356">
        <f>'Rental with escalation - RIL'!CD106</f>
        <v>0.22083333333333335</v>
      </c>
      <c r="G91" s="358">
        <f t="shared" si="20"/>
        <v>4.9299335750637105</v>
      </c>
      <c r="H91" s="356">
        <f t="shared" si="15"/>
        <v>4.8817138539689475</v>
      </c>
      <c r="I91" s="356">
        <f t="shared" si="21"/>
        <v>4.8817138539689475</v>
      </c>
      <c r="K91" s="356">
        <f t="shared" si="24"/>
        <v>396.33456711375743</v>
      </c>
      <c r="L91" s="356">
        <f t="shared" si="16"/>
        <v>2.9725092533531807</v>
      </c>
      <c r="M91" s="356">
        <f t="shared" si="17"/>
        <v>1.9092046006157668</v>
      </c>
      <c r="N91" s="356">
        <f t="shared" si="18"/>
        <v>394.42536251314164</v>
      </c>
      <c r="P91" s="356">
        <f>'Rental with escalation - RIL'!CF106</f>
        <v>1.5378645788321685</v>
      </c>
      <c r="Q91" s="356">
        <f t="shared" si="22"/>
        <v>0.14000000000000001</v>
      </c>
      <c r="R91" s="356"/>
    </row>
    <row r="92" spans="2:18" x14ac:dyDescent="0.35">
      <c r="B92">
        <v>8</v>
      </c>
      <c r="C92">
        <f t="shared" si="23"/>
        <v>87</v>
      </c>
      <c r="D92" s="356">
        <f>'Rental with escalation - RIL'!CA107</f>
        <v>5.7508499611183819</v>
      </c>
      <c r="E92" s="356">
        <f t="shared" si="19"/>
        <v>0.57508499611183816</v>
      </c>
      <c r="F92" s="356">
        <f>'Rental with escalation - RIL'!CD107</f>
        <v>0.22083333333333335</v>
      </c>
      <c r="G92" s="358">
        <f t="shared" si="20"/>
        <v>4.9549316316732108</v>
      </c>
      <c r="H92" s="356">
        <f t="shared" si="15"/>
        <v>4.9064674043798817</v>
      </c>
      <c r="I92" s="356">
        <f t="shared" si="21"/>
        <v>4.9064674043798817</v>
      </c>
      <c r="K92" s="356">
        <f t="shared" si="24"/>
        <v>394.42536251314164</v>
      </c>
      <c r="L92" s="356">
        <f t="shared" si="16"/>
        <v>2.958190218848562</v>
      </c>
      <c r="M92" s="356">
        <f t="shared" si="17"/>
        <v>1.9482771855313197</v>
      </c>
      <c r="N92" s="356">
        <f t="shared" si="18"/>
        <v>392.47708532761033</v>
      </c>
      <c r="P92" s="356">
        <f>'Rental with escalation - RIL'!CF107</f>
        <v>1.5378645788321685</v>
      </c>
      <c r="Q92" s="356">
        <f t="shared" si="22"/>
        <v>0.14000000000000001</v>
      </c>
      <c r="R92" s="356"/>
    </row>
    <row r="93" spans="2:18" x14ac:dyDescent="0.35">
      <c r="B93">
        <v>8</v>
      </c>
      <c r="C93">
        <f t="shared" si="23"/>
        <v>88</v>
      </c>
      <c r="D93" s="356">
        <f>'Rental with escalation - RIL'!CA108</f>
        <v>5.848821285018337</v>
      </c>
      <c r="E93" s="356">
        <f t="shared" si="19"/>
        <v>0.58488212850183374</v>
      </c>
      <c r="F93" s="356">
        <f>'Rental with escalation - RIL'!CD108</f>
        <v>0.22083333333333335</v>
      </c>
      <c r="G93" s="358">
        <f t="shared" si="20"/>
        <v>5.0431058231831702</v>
      </c>
      <c r="H93" s="356">
        <f t="shared" si="15"/>
        <v>4.9937791633930075</v>
      </c>
      <c r="I93" s="356">
        <f t="shared" si="21"/>
        <v>4.9937791633930075</v>
      </c>
      <c r="K93" s="356">
        <f t="shared" si="24"/>
        <v>392.47708532761033</v>
      </c>
      <c r="L93" s="356">
        <f t="shared" si="16"/>
        <v>2.9435781399570775</v>
      </c>
      <c r="M93" s="356">
        <f t="shared" si="17"/>
        <v>2.05020102343593</v>
      </c>
      <c r="N93" s="356">
        <f t="shared" si="18"/>
        <v>390.42688430417439</v>
      </c>
      <c r="P93" s="356">
        <f>'Rental with escalation - RIL'!CF108</f>
        <v>1.5378645788321685</v>
      </c>
      <c r="Q93" s="356">
        <f t="shared" si="22"/>
        <v>0.14000000000000001</v>
      </c>
      <c r="R93" s="356"/>
    </row>
    <row r="94" spans="2:18" x14ac:dyDescent="0.35">
      <c r="B94">
        <v>8</v>
      </c>
      <c r="C94">
        <f t="shared" si="23"/>
        <v>89</v>
      </c>
      <c r="D94" s="356">
        <f>'Rental with escalation - RIL'!CA109</f>
        <v>5.9151394718650074</v>
      </c>
      <c r="E94" s="356">
        <f t="shared" si="19"/>
        <v>0.59151394718650074</v>
      </c>
      <c r="F94" s="356">
        <f>'Rental with escalation - RIL'!CD109</f>
        <v>0.22083333333333335</v>
      </c>
      <c r="G94" s="358">
        <f t="shared" si="20"/>
        <v>5.1027921913451735</v>
      </c>
      <c r="H94" s="356">
        <f t="shared" si="15"/>
        <v>5.052881738694091</v>
      </c>
      <c r="I94" s="356">
        <f t="shared" si="21"/>
        <v>5.052881738694091</v>
      </c>
      <c r="K94" s="356">
        <f t="shared" si="24"/>
        <v>390.42688430417439</v>
      </c>
      <c r="L94" s="356">
        <f t="shared" si="16"/>
        <v>2.9282016322813078</v>
      </c>
      <c r="M94" s="356">
        <f t="shared" si="17"/>
        <v>2.1246801064127832</v>
      </c>
      <c r="N94" s="356">
        <f t="shared" si="18"/>
        <v>388.30220419776163</v>
      </c>
      <c r="P94" s="356">
        <f>'Rental with escalation - RIL'!CF109</f>
        <v>1.5378645788321685</v>
      </c>
      <c r="Q94" s="356">
        <f t="shared" si="22"/>
        <v>0.14000000000000001</v>
      </c>
      <c r="R94" s="356"/>
    </row>
    <row r="95" spans="2:18" x14ac:dyDescent="0.35">
      <c r="B95">
        <v>8</v>
      </c>
      <c r="C95">
        <f t="shared" si="23"/>
        <v>90</v>
      </c>
      <c r="D95" s="356">
        <f>'Rental with escalation - RIL'!CA110</f>
        <v>6.0568570788038913</v>
      </c>
      <c r="E95" s="356">
        <f t="shared" si="19"/>
        <v>0.60568570788038922</v>
      </c>
      <c r="F95" s="356">
        <f>'Rental with escalation - RIL'!CD110</f>
        <v>0.22083333333333335</v>
      </c>
      <c r="G95" s="358">
        <f t="shared" si="20"/>
        <v>5.2303380375901689</v>
      </c>
      <c r="H95" s="356">
        <f t="shared" si="15"/>
        <v>5.1791800579614744</v>
      </c>
      <c r="I95" s="356">
        <f t="shared" si="21"/>
        <v>5.1791800579614744</v>
      </c>
      <c r="K95" s="356">
        <f t="shared" si="24"/>
        <v>388.30220419776163</v>
      </c>
      <c r="L95" s="356">
        <f t="shared" si="16"/>
        <v>2.9122665314832119</v>
      </c>
      <c r="M95" s="356">
        <f t="shared" si="17"/>
        <v>2.2669135264782625</v>
      </c>
      <c r="N95" s="356">
        <f t="shared" si="18"/>
        <v>386.03529067128335</v>
      </c>
      <c r="P95" s="356">
        <f>'Rental with escalation - RIL'!CF110</f>
        <v>1.5378645788321685</v>
      </c>
      <c r="Q95" s="356">
        <f t="shared" si="22"/>
        <v>0.14000000000000001</v>
      </c>
      <c r="R95" s="356"/>
    </row>
    <row r="96" spans="2:18" x14ac:dyDescent="0.35">
      <c r="B96">
        <v>8</v>
      </c>
      <c r="C96">
        <f t="shared" si="23"/>
        <v>91</v>
      </c>
      <c r="D96" s="356">
        <f>'Rental with escalation - RIL'!CA111</f>
        <v>6.1248208134552993</v>
      </c>
      <c r="E96" s="356">
        <f t="shared" si="19"/>
        <v>0.61248208134552995</v>
      </c>
      <c r="F96" s="356">
        <f>'Rental with escalation - RIL'!CD111</f>
        <v>0.22083333333333335</v>
      </c>
      <c r="G96" s="358">
        <f t="shared" si="20"/>
        <v>5.2915053987764358</v>
      </c>
      <c r="H96" s="356">
        <f t="shared" si="15"/>
        <v>5.2397491406817949</v>
      </c>
      <c r="I96" s="356">
        <f t="shared" si="21"/>
        <v>5.2397491406817949</v>
      </c>
      <c r="K96" s="356">
        <f t="shared" si="24"/>
        <v>386.03529067128335</v>
      </c>
      <c r="L96" s="356">
        <f t="shared" si="16"/>
        <v>2.8952646800346251</v>
      </c>
      <c r="M96" s="356">
        <f t="shared" si="17"/>
        <v>2.3444844606471698</v>
      </c>
      <c r="N96" s="356">
        <f t="shared" si="18"/>
        <v>383.6908062106362</v>
      </c>
      <c r="P96" s="356">
        <f>'Rental with escalation - RIL'!CF111</f>
        <v>1.5378645788321685</v>
      </c>
      <c r="Q96" s="356">
        <f t="shared" si="22"/>
        <v>0.14000000000000001</v>
      </c>
      <c r="R96" s="356"/>
    </row>
    <row r="97" spans="2:18" x14ac:dyDescent="0.35">
      <c r="B97">
        <v>8</v>
      </c>
      <c r="C97">
        <f t="shared" si="23"/>
        <v>92</v>
      </c>
      <c r="D97" s="356">
        <f>'Rental with escalation - RIL'!CA112</f>
        <v>6.1455361879634243</v>
      </c>
      <c r="E97" s="356">
        <f t="shared" si="19"/>
        <v>0.61455361879634252</v>
      </c>
      <c r="F97" s="356">
        <f>'Rental with escalation - RIL'!CD112</f>
        <v>0.22083333333333335</v>
      </c>
      <c r="G97" s="358">
        <f t="shared" si="20"/>
        <v>5.3101492358337481</v>
      </c>
      <c r="H97" s="356">
        <f t="shared" si="15"/>
        <v>5.2582106222145653</v>
      </c>
      <c r="I97" s="356">
        <f t="shared" si="21"/>
        <v>5.2582106222145653</v>
      </c>
      <c r="K97" s="356">
        <f t="shared" si="24"/>
        <v>383.6908062106362</v>
      </c>
      <c r="L97" s="356">
        <f t="shared" si="16"/>
        <v>2.8776810465797715</v>
      </c>
      <c r="M97" s="356">
        <f t="shared" si="17"/>
        <v>2.3805295756347937</v>
      </c>
      <c r="N97" s="356">
        <f t="shared" si="18"/>
        <v>381.3102766350014</v>
      </c>
      <c r="P97" s="356">
        <f>'Rental with escalation - RIL'!CF112</f>
        <v>1.5378645788321685</v>
      </c>
      <c r="Q97" s="356">
        <f t="shared" si="22"/>
        <v>0.14000000000000001</v>
      </c>
      <c r="R97" s="356"/>
    </row>
    <row r="98" spans="2:18" x14ac:dyDescent="0.35">
      <c r="B98">
        <v>8</v>
      </c>
      <c r="C98">
        <f t="shared" si="23"/>
        <v>93</v>
      </c>
      <c r="D98" s="356">
        <f>'Rental with escalation - RIL'!CA113</f>
        <v>6.1575542562790488</v>
      </c>
      <c r="E98" s="356">
        <f t="shared" si="19"/>
        <v>0.61575542562790497</v>
      </c>
      <c r="F98" s="356">
        <f>'Rental with escalation - RIL'!CD113</f>
        <v>0.22083333333333335</v>
      </c>
      <c r="G98" s="358">
        <f t="shared" si="20"/>
        <v>5.3209654973178111</v>
      </c>
      <c r="H98" s="356">
        <f t="shared" si="15"/>
        <v>5.2689210897555441</v>
      </c>
      <c r="I98" s="356">
        <f t="shared" si="21"/>
        <v>5.2689210897555441</v>
      </c>
      <c r="K98" s="356">
        <f t="shared" si="24"/>
        <v>381.3102766350014</v>
      </c>
      <c r="L98" s="356">
        <f t="shared" si="16"/>
        <v>2.8598270747625105</v>
      </c>
      <c r="M98" s="356">
        <f t="shared" si="17"/>
        <v>2.4090940149930336</v>
      </c>
      <c r="N98" s="356">
        <f t="shared" si="18"/>
        <v>378.90118262000834</v>
      </c>
      <c r="P98" s="356">
        <f>'Rental with escalation - RIL'!CF113</f>
        <v>1.5378645788321685</v>
      </c>
      <c r="Q98" s="356">
        <f t="shared" si="22"/>
        <v>0.14000000000000001</v>
      </c>
      <c r="R98" s="356"/>
    </row>
    <row r="99" spans="2:18" x14ac:dyDescent="0.35">
      <c r="B99">
        <v>8</v>
      </c>
      <c r="C99">
        <f t="shared" si="23"/>
        <v>94</v>
      </c>
      <c r="D99" s="356">
        <f>'Rental with escalation - RIL'!CA114</f>
        <v>6.1634969072848609</v>
      </c>
      <c r="E99" s="356">
        <f t="shared" si="19"/>
        <v>0.61634969072848611</v>
      </c>
      <c r="F99" s="356">
        <f>'Rental with escalation - RIL'!CD114</f>
        <v>0.22083333333333335</v>
      </c>
      <c r="G99" s="358">
        <f t="shared" si="20"/>
        <v>5.3263138832230412</v>
      </c>
      <c r="H99" s="356">
        <f t="shared" si="15"/>
        <v>5.2742171630539749</v>
      </c>
      <c r="I99" s="356">
        <f t="shared" si="21"/>
        <v>5.2742171630539749</v>
      </c>
      <c r="K99" s="356">
        <f t="shared" si="24"/>
        <v>378.90118262000834</v>
      </c>
      <c r="L99" s="356">
        <f t="shared" si="16"/>
        <v>2.8417588696500626</v>
      </c>
      <c r="M99" s="356">
        <f t="shared" si="17"/>
        <v>2.4324582934039123</v>
      </c>
      <c r="N99" s="356">
        <f t="shared" si="18"/>
        <v>376.46872432660444</v>
      </c>
      <c r="P99" s="356">
        <f>'Rental with escalation - RIL'!CF114</f>
        <v>1.5378645788321685</v>
      </c>
      <c r="Q99" s="356">
        <f t="shared" si="22"/>
        <v>0.14000000000000001</v>
      </c>
      <c r="R99" s="356"/>
    </row>
    <row r="100" spans="2:18" x14ac:dyDescent="0.35">
      <c r="B100">
        <v>8</v>
      </c>
      <c r="C100">
        <f t="shared" si="23"/>
        <v>95</v>
      </c>
      <c r="D100" s="356">
        <f>'Rental with escalation - RIL'!CA115</f>
        <v>6.1762364838188155</v>
      </c>
      <c r="E100" s="356">
        <f t="shared" si="19"/>
        <v>0.61762364838188155</v>
      </c>
      <c r="F100" s="356">
        <f>'Rental with escalation - RIL'!CD115</f>
        <v>0.22083333333333335</v>
      </c>
      <c r="G100" s="358">
        <f t="shared" si="20"/>
        <v>5.3377795021036007</v>
      </c>
      <c r="H100" s="356">
        <f t="shared" si="15"/>
        <v>5.2855706366213813</v>
      </c>
      <c r="I100" s="356">
        <f t="shared" si="21"/>
        <v>5.2855706366213813</v>
      </c>
      <c r="K100" s="356">
        <f t="shared" si="24"/>
        <v>376.46872432660444</v>
      </c>
      <c r="L100" s="356">
        <f t="shared" si="16"/>
        <v>2.8235154324495331</v>
      </c>
      <c r="M100" s="356">
        <f t="shared" si="17"/>
        <v>2.4620552041718482</v>
      </c>
      <c r="N100" s="356">
        <f t="shared" si="18"/>
        <v>374.00666912243258</v>
      </c>
      <c r="P100" s="356">
        <f>'Rental with escalation - RIL'!CF115</f>
        <v>1.5378645788321685</v>
      </c>
      <c r="Q100" s="356">
        <f t="shared" si="22"/>
        <v>0.14000000000000001</v>
      </c>
      <c r="R100" s="356"/>
    </row>
    <row r="101" spans="2:18" x14ac:dyDescent="0.35">
      <c r="B101">
        <v>8</v>
      </c>
      <c r="C101">
        <f t="shared" si="23"/>
        <v>96</v>
      </c>
      <c r="D101" s="356">
        <f>'Rental with escalation - RIL'!CA116</f>
        <v>6.1833497153813148</v>
      </c>
      <c r="E101" s="356">
        <f t="shared" si="19"/>
        <v>0.61833497153813155</v>
      </c>
      <c r="F101" s="356">
        <f>'Rental with escalation - RIL'!CD116</f>
        <v>0.22083333333333335</v>
      </c>
      <c r="G101" s="358">
        <f t="shared" si="20"/>
        <v>5.34418141050985</v>
      </c>
      <c r="H101" s="356">
        <f t="shared" si="15"/>
        <v>5.2919099279085309</v>
      </c>
      <c r="I101" s="356">
        <f t="shared" si="21"/>
        <v>5.2919099279085309</v>
      </c>
      <c r="K101" s="356">
        <f t="shared" si="24"/>
        <v>374.00666912243258</v>
      </c>
      <c r="L101" s="356">
        <f t="shared" si="16"/>
        <v>2.8050500184182443</v>
      </c>
      <c r="M101" s="356">
        <f t="shared" si="17"/>
        <v>2.4868599094902866</v>
      </c>
      <c r="N101" s="356">
        <f t="shared" si="18"/>
        <v>371.51980921294228</v>
      </c>
      <c r="P101" s="356">
        <f>'Rental with escalation - RIL'!CF116</f>
        <v>1.5378645788321685</v>
      </c>
      <c r="Q101" s="356">
        <f t="shared" si="22"/>
        <v>0.14000000000000001</v>
      </c>
      <c r="R101" s="356"/>
    </row>
    <row r="102" spans="2:18" x14ac:dyDescent="0.35">
      <c r="B102">
        <v>9</v>
      </c>
      <c r="C102">
        <f t="shared" si="23"/>
        <v>97</v>
      </c>
      <c r="D102" s="356">
        <f>'Rental with escalation - RIL'!CA117</f>
        <v>6.21387499086444</v>
      </c>
      <c r="E102" s="356">
        <f t="shared" si="19"/>
        <v>0.62138749908644408</v>
      </c>
      <c r="F102" s="356">
        <f>'Rental with escalation - RIL'!CD117</f>
        <v>0.22083333333333335</v>
      </c>
      <c r="G102" s="358">
        <f t="shared" si="20"/>
        <v>5.3716541584446631</v>
      </c>
      <c r="H102" s="356">
        <f t="shared" ref="H102:H133" si="25">G102/$H$4</f>
        <v>5.3191139646684462</v>
      </c>
      <c r="I102" s="356">
        <f t="shared" si="21"/>
        <v>5.3191139646684462</v>
      </c>
      <c r="K102" s="356">
        <f t="shared" si="24"/>
        <v>371.51980921294228</v>
      </c>
      <c r="L102" s="356">
        <f t="shared" ref="L102:L133" si="26">K102*$L$4/12</f>
        <v>2.786398569097067</v>
      </c>
      <c r="M102" s="356">
        <f t="shared" ref="M102:M133" si="27">H102-L102</f>
        <v>2.5327153955713793</v>
      </c>
      <c r="N102" s="356">
        <f t="shared" ref="N102:N133" si="28">K102-M102</f>
        <v>368.98709381737092</v>
      </c>
      <c r="P102" s="356">
        <f>'Rental with escalation - RIL'!CF117</f>
        <v>1.614757807773777</v>
      </c>
      <c r="Q102" s="356">
        <f t="shared" si="22"/>
        <v>0.14000000000000001</v>
      </c>
      <c r="R102" s="356"/>
    </row>
    <row r="103" spans="2:18" x14ac:dyDescent="0.35">
      <c r="B103">
        <v>9</v>
      </c>
      <c r="C103">
        <f t="shared" si="23"/>
        <v>98</v>
      </c>
      <c r="D103" s="356">
        <f>'Rental with escalation - RIL'!CA118</f>
        <v>6.2173419585035026</v>
      </c>
      <c r="E103" s="356">
        <f t="shared" si="19"/>
        <v>0.62173419585035028</v>
      </c>
      <c r="F103" s="356">
        <f>'Rental with escalation - RIL'!CD118</f>
        <v>0.22083333333333335</v>
      </c>
      <c r="G103" s="358">
        <f t="shared" si="20"/>
        <v>5.3747744293198192</v>
      </c>
      <c r="H103" s="356">
        <f t="shared" si="25"/>
        <v>5.3222037161483513</v>
      </c>
      <c r="I103" s="356">
        <f t="shared" si="21"/>
        <v>5.3222037161483513</v>
      </c>
      <c r="K103" s="356">
        <f t="shared" si="24"/>
        <v>368.98709381737092</v>
      </c>
      <c r="L103" s="356">
        <f t="shared" si="26"/>
        <v>2.7674032036302818</v>
      </c>
      <c r="M103" s="356">
        <f t="shared" si="27"/>
        <v>2.5548005125180695</v>
      </c>
      <c r="N103" s="356">
        <f t="shared" si="28"/>
        <v>366.43229330485286</v>
      </c>
      <c r="P103" s="356">
        <f>'Rental with escalation - RIL'!CF118</f>
        <v>1.614757807773777</v>
      </c>
      <c r="Q103" s="356">
        <f t="shared" ref="Q103:Q134" si="29">Q102</f>
        <v>0.14000000000000001</v>
      </c>
      <c r="R103" s="356"/>
    </row>
    <row r="104" spans="2:18" x14ac:dyDescent="0.35">
      <c r="B104">
        <v>9</v>
      </c>
      <c r="C104">
        <f t="shared" si="23"/>
        <v>99</v>
      </c>
      <c r="D104" s="356">
        <f>'Rental with escalation - RIL'!CA119</f>
        <v>6.2173419585035026</v>
      </c>
      <c r="E104" s="356">
        <f t="shared" si="19"/>
        <v>0.62173419585035028</v>
      </c>
      <c r="F104" s="356">
        <f>'Rental with escalation - RIL'!CD119</f>
        <v>0.22083333333333335</v>
      </c>
      <c r="G104" s="358">
        <f t="shared" si="20"/>
        <v>5.3747744293198192</v>
      </c>
      <c r="H104" s="356">
        <f t="shared" si="25"/>
        <v>5.3222037161483513</v>
      </c>
      <c r="I104" s="356">
        <f t="shared" si="21"/>
        <v>5.3222037161483513</v>
      </c>
      <c r="K104" s="356">
        <f t="shared" si="24"/>
        <v>366.43229330485286</v>
      </c>
      <c r="L104" s="356">
        <f t="shared" si="26"/>
        <v>2.7482421997863966</v>
      </c>
      <c r="M104" s="356">
        <f t="shared" si="27"/>
        <v>2.5739615163619547</v>
      </c>
      <c r="N104" s="356">
        <f t="shared" si="28"/>
        <v>363.85833178849089</v>
      </c>
      <c r="P104" s="356">
        <f>'Rental with escalation - RIL'!CF119</f>
        <v>1.614757807773777</v>
      </c>
      <c r="Q104" s="356">
        <f t="shared" si="29"/>
        <v>0.14000000000000001</v>
      </c>
      <c r="R104" s="356"/>
    </row>
    <row r="105" spans="2:18" x14ac:dyDescent="0.35">
      <c r="B105">
        <v>9</v>
      </c>
      <c r="C105">
        <f t="shared" si="23"/>
        <v>100</v>
      </c>
      <c r="D105" s="356">
        <f>'Rental with escalation - RIL'!CA120</f>
        <v>6.2173419585035026</v>
      </c>
      <c r="E105" s="356">
        <f t="shared" si="19"/>
        <v>0.62173419585035028</v>
      </c>
      <c r="F105" s="356">
        <f>'Rental with escalation - RIL'!CD120</f>
        <v>0.22083333333333335</v>
      </c>
      <c r="G105" s="358">
        <f t="shared" si="20"/>
        <v>5.3747744293198192</v>
      </c>
      <c r="H105" s="356">
        <f t="shared" si="25"/>
        <v>5.3222037161483513</v>
      </c>
      <c r="I105" s="356">
        <f t="shared" si="21"/>
        <v>5.3222037161483513</v>
      </c>
      <c r="K105" s="356">
        <f t="shared" si="24"/>
        <v>363.85833178849089</v>
      </c>
      <c r="L105" s="356">
        <f t="shared" si="26"/>
        <v>2.7289374884136817</v>
      </c>
      <c r="M105" s="356">
        <f t="shared" si="27"/>
        <v>2.5932662277346696</v>
      </c>
      <c r="N105" s="356">
        <f t="shared" si="28"/>
        <v>361.26506556075623</v>
      </c>
      <c r="P105" s="356">
        <f>'Rental with escalation - RIL'!CF120</f>
        <v>1.614757807773777</v>
      </c>
      <c r="Q105" s="356">
        <f t="shared" si="29"/>
        <v>0.14000000000000001</v>
      </c>
      <c r="R105" s="356"/>
    </row>
    <row r="106" spans="2:18" x14ac:dyDescent="0.35">
      <c r="B106">
        <v>9</v>
      </c>
      <c r="C106">
        <f t="shared" si="23"/>
        <v>101</v>
      </c>
      <c r="D106" s="356">
        <f>'Rental with escalation - RIL'!CA121</f>
        <v>6.2252282280782785</v>
      </c>
      <c r="E106" s="356">
        <f t="shared" si="19"/>
        <v>0.62252282280782789</v>
      </c>
      <c r="F106" s="356">
        <f>'Rental with escalation - RIL'!CD121</f>
        <v>0.22083333333333335</v>
      </c>
      <c r="G106" s="358">
        <f t="shared" si="20"/>
        <v>5.3818720719371171</v>
      </c>
      <c r="H106" s="356">
        <f t="shared" si="25"/>
        <v>5.3292319366644731</v>
      </c>
      <c r="I106" s="356">
        <f t="shared" si="21"/>
        <v>5.3292319366644731</v>
      </c>
      <c r="K106" s="356">
        <f t="shared" si="24"/>
        <v>361.26506556075623</v>
      </c>
      <c r="L106" s="356">
        <f t="shared" si="26"/>
        <v>2.7094879917056716</v>
      </c>
      <c r="M106" s="356">
        <f t="shared" si="27"/>
        <v>2.6197439449588016</v>
      </c>
      <c r="N106" s="356">
        <f t="shared" si="28"/>
        <v>358.6453216157974</v>
      </c>
      <c r="P106" s="356">
        <f>'Rental with escalation - RIL'!CF121</f>
        <v>1.614757807773777</v>
      </c>
      <c r="Q106" s="356">
        <f t="shared" si="29"/>
        <v>0.14000000000000001</v>
      </c>
      <c r="R106" s="356"/>
    </row>
    <row r="107" spans="2:18" x14ac:dyDescent="0.35">
      <c r="B107">
        <v>9</v>
      </c>
      <c r="C107">
        <f t="shared" si="23"/>
        <v>102</v>
      </c>
      <c r="D107" s="356">
        <f>'Rental with escalation - RIL'!CA122</f>
        <v>6.2252282280782785</v>
      </c>
      <c r="E107" s="356">
        <f t="shared" si="19"/>
        <v>0.62252282280782789</v>
      </c>
      <c r="F107" s="356">
        <f>'Rental with escalation - RIL'!CD122</f>
        <v>0.22083333333333335</v>
      </c>
      <c r="G107" s="358">
        <f t="shared" si="20"/>
        <v>5.3818720719371171</v>
      </c>
      <c r="H107" s="356">
        <f t="shared" si="25"/>
        <v>5.3292319366644731</v>
      </c>
      <c r="I107" s="356">
        <f t="shared" si="21"/>
        <v>5.3292319366644731</v>
      </c>
      <c r="K107" s="356">
        <f t="shared" si="24"/>
        <v>358.6453216157974</v>
      </c>
      <c r="L107" s="356">
        <f t="shared" si="26"/>
        <v>2.6898399121184808</v>
      </c>
      <c r="M107" s="356">
        <f t="shared" si="27"/>
        <v>2.6393920245459923</v>
      </c>
      <c r="N107" s="356">
        <f t="shared" si="28"/>
        <v>356.0059295912514</v>
      </c>
      <c r="P107" s="356">
        <f>'Rental with escalation - RIL'!CF122</f>
        <v>1.614757807773777</v>
      </c>
      <c r="Q107" s="356">
        <f t="shared" si="29"/>
        <v>0.14000000000000001</v>
      </c>
      <c r="R107" s="356"/>
    </row>
    <row r="108" spans="2:18" x14ac:dyDescent="0.35">
      <c r="B108">
        <v>9</v>
      </c>
      <c r="C108">
        <f t="shared" si="23"/>
        <v>103</v>
      </c>
      <c r="D108" s="356">
        <f>'Rental with escalation - RIL'!CA123</f>
        <v>6.2252282280782785</v>
      </c>
      <c r="E108" s="356">
        <f t="shared" si="19"/>
        <v>0.62252282280782789</v>
      </c>
      <c r="F108" s="356">
        <f>'Rental with escalation - RIL'!CD123</f>
        <v>0.22083333333333335</v>
      </c>
      <c r="G108" s="358">
        <f t="shared" si="20"/>
        <v>5.3818720719371171</v>
      </c>
      <c r="H108" s="356">
        <f t="shared" si="25"/>
        <v>5.3292319366644731</v>
      </c>
      <c r="I108" s="356">
        <f t="shared" si="21"/>
        <v>5.3292319366644731</v>
      </c>
      <c r="K108" s="356">
        <f t="shared" si="24"/>
        <v>356.0059295912514</v>
      </c>
      <c r="L108" s="356">
        <f t="shared" si="26"/>
        <v>2.6700444719343857</v>
      </c>
      <c r="M108" s="356">
        <f t="shared" si="27"/>
        <v>2.6591874647300875</v>
      </c>
      <c r="N108" s="356">
        <f t="shared" si="28"/>
        <v>353.34674212652129</v>
      </c>
      <c r="P108" s="356">
        <f>'Rental with escalation - RIL'!CF123</f>
        <v>1.614757807773777</v>
      </c>
      <c r="Q108" s="356">
        <f t="shared" si="29"/>
        <v>0.14000000000000001</v>
      </c>
      <c r="R108" s="356"/>
    </row>
    <row r="109" spans="2:18" x14ac:dyDescent="0.35">
      <c r="B109">
        <v>9</v>
      </c>
      <c r="C109">
        <f t="shared" si="23"/>
        <v>104</v>
      </c>
      <c r="D109" s="356">
        <f>'Rental with escalation - RIL'!CA124</f>
        <v>6.2339185408907785</v>
      </c>
      <c r="E109" s="356">
        <f t="shared" si="19"/>
        <v>0.62339185408907793</v>
      </c>
      <c r="F109" s="356">
        <f>'Rental with escalation - RIL'!CD124</f>
        <v>0.22083333333333335</v>
      </c>
      <c r="G109" s="358">
        <f t="shared" si="20"/>
        <v>5.3896933534683669</v>
      </c>
      <c r="H109" s="356">
        <f t="shared" si="25"/>
        <v>5.3369767181763414</v>
      </c>
      <c r="I109" s="356">
        <f t="shared" si="21"/>
        <v>5.3369767181763414</v>
      </c>
      <c r="K109" s="356">
        <f t="shared" si="24"/>
        <v>353.34674212652129</v>
      </c>
      <c r="L109" s="356">
        <f t="shared" si="26"/>
        <v>2.6501005659489096</v>
      </c>
      <c r="M109" s="356">
        <f t="shared" si="27"/>
        <v>2.6868761522274318</v>
      </c>
      <c r="N109" s="356">
        <f t="shared" si="28"/>
        <v>350.65986597429384</v>
      </c>
      <c r="P109" s="356">
        <f>'Rental with escalation - RIL'!CF124</f>
        <v>1.614757807773777</v>
      </c>
      <c r="Q109" s="356">
        <f t="shared" si="29"/>
        <v>0.14000000000000001</v>
      </c>
      <c r="R109" s="356"/>
    </row>
    <row r="110" spans="2:18" x14ac:dyDescent="0.35">
      <c r="B110">
        <v>9</v>
      </c>
      <c r="C110">
        <f t="shared" si="23"/>
        <v>105</v>
      </c>
      <c r="D110" s="356">
        <f>'Rental with escalation - RIL'!CA125</f>
        <v>6.2388468032517164</v>
      </c>
      <c r="E110" s="356">
        <f t="shared" si="19"/>
        <v>0.62388468032517164</v>
      </c>
      <c r="F110" s="356">
        <f>'Rental with escalation - RIL'!CD125</f>
        <v>0.22083333333333335</v>
      </c>
      <c r="G110" s="358">
        <f t="shared" si="20"/>
        <v>5.3941287895932115</v>
      </c>
      <c r="H110" s="356">
        <f t="shared" si="25"/>
        <v>5.3413687712637445</v>
      </c>
      <c r="I110" s="356">
        <f t="shared" si="21"/>
        <v>5.3413687712637445</v>
      </c>
      <c r="K110" s="356">
        <f t="shared" si="24"/>
        <v>350.65986597429384</v>
      </c>
      <c r="L110" s="356">
        <f t="shared" si="26"/>
        <v>2.6299489948072039</v>
      </c>
      <c r="M110" s="356">
        <f t="shared" si="27"/>
        <v>2.7114197764565406</v>
      </c>
      <c r="N110" s="356">
        <f t="shared" si="28"/>
        <v>347.94844619783731</v>
      </c>
      <c r="P110" s="356">
        <f>'Rental with escalation - RIL'!CF125</f>
        <v>1.614757807773777</v>
      </c>
      <c r="Q110" s="356">
        <f t="shared" si="29"/>
        <v>0.14000000000000001</v>
      </c>
      <c r="R110" s="356"/>
    </row>
    <row r="111" spans="2:18" x14ac:dyDescent="0.35">
      <c r="B111">
        <v>9</v>
      </c>
      <c r="C111">
        <f t="shared" si="23"/>
        <v>106</v>
      </c>
      <c r="D111" s="356">
        <f>'Rental with escalation - RIL'!CA126</f>
        <v>6.2433102407517165</v>
      </c>
      <c r="E111" s="356">
        <f t="shared" si="19"/>
        <v>0.62433102407517171</v>
      </c>
      <c r="F111" s="356">
        <f>'Rental with escalation - RIL'!CD126</f>
        <v>0.22083333333333335</v>
      </c>
      <c r="G111" s="358">
        <f t="shared" si="20"/>
        <v>5.3981458833432114</v>
      </c>
      <c r="H111" s="356">
        <f t="shared" si="25"/>
        <v>5.3453465737865331</v>
      </c>
      <c r="I111" s="356">
        <f t="shared" si="21"/>
        <v>5.3453465737865331</v>
      </c>
      <c r="K111" s="356">
        <f t="shared" si="24"/>
        <v>347.94844619783731</v>
      </c>
      <c r="L111" s="356">
        <f t="shared" si="26"/>
        <v>2.6096133464837798</v>
      </c>
      <c r="M111" s="356">
        <f t="shared" si="27"/>
        <v>2.7357332273027533</v>
      </c>
      <c r="N111" s="356">
        <f t="shared" si="28"/>
        <v>345.21271297053454</v>
      </c>
      <c r="P111" s="356">
        <f>'Rental with escalation - RIL'!CF126</f>
        <v>1.614757807773777</v>
      </c>
      <c r="Q111" s="356">
        <f t="shared" si="29"/>
        <v>0.14000000000000001</v>
      </c>
      <c r="R111" s="356"/>
    </row>
    <row r="112" spans="2:18" x14ac:dyDescent="0.35">
      <c r="B112">
        <v>9</v>
      </c>
      <c r="C112">
        <f t="shared" si="23"/>
        <v>107</v>
      </c>
      <c r="D112" s="356">
        <f>'Rental with escalation - RIL'!CA127</f>
        <v>6.2433102407517165</v>
      </c>
      <c r="E112" s="356">
        <f t="shared" si="19"/>
        <v>0.62433102407517171</v>
      </c>
      <c r="F112" s="356">
        <f>'Rental with escalation - RIL'!CD127</f>
        <v>0.22083333333333335</v>
      </c>
      <c r="G112" s="358">
        <f t="shared" si="20"/>
        <v>5.3981458833432114</v>
      </c>
      <c r="H112" s="356">
        <f t="shared" si="25"/>
        <v>5.3453465737865331</v>
      </c>
      <c r="I112" s="356">
        <f t="shared" si="21"/>
        <v>5.3453465737865331</v>
      </c>
      <c r="K112" s="356">
        <f t="shared" si="24"/>
        <v>345.21271297053454</v>
      </c>
      <c r="L112" s="356">
        <f t="shared" si="26"/>
        <v>2.589095347279009</v>
      </c>
      <c r="M112" s="356">
        <f t="shared" si="27"/>
        <v>2.7562512265075241</v>
      </c>
      <c r="N112" s="356">
        <f t="shared" si="28"/>
        <v>342.45646174402702</v>
      </c>
      <c r="P112" s="356">
        <f>'Rental with escalation - RIL'!CF127</f>
        <v>1.614757807773777</v>
      </c>
      <c r="Q112" s="356">
        <f t="shared" si="29"/>
        <v>0.14000000000000001</v>
      </c>
      <c r="R112" s="356"/>
    </row>
    <row r="113" spans="2:18" x14ac:dyDescent="0.35">
      <c r="B113">
        <v>9</v>
      </c>
      <c r="C113">
        <f t="shared" si="23"/>
        <v>108</v>
      </c>
      <c r="D113" s="356">
        <f>'Rental with escalation - RIL'!CA128</f>
        <v>6.2523060510642159</v>
      </c>
      <c r="E113" s="356">
        <f t="shared" si="19"/>
        <v>0.62523060510642159</v>
      </c>
      <c r="F113" s="356">
        <f>'Rental with escalation - RIL'!CD128</f>
        <v>0.22083333333333335</v>
      </c>
      <c r="G113" s="358">
        <f t="shared" si="20"/>
        <v>5.4062421126244615</v>
      </c>
      <c r="H113" s="356">
        <f t="shared" si="25"/>
        <v>5.3533636137821832</v>
      </c>
      <c r="I113" s="356">
        <f t="shared" si="21"/>
        <v>5.3533636137821832</v>
      </c>
      <c r="K113" s="356">
        <f t="shared" si="24"/>
        <v>342.45646174402702</v>
      </c>
      <c r="L113" s="356">
        <f t="shared" si="26"/>
        <v>2.5684234630802023</v>
      </c>
      <c r="M113" s="356">
        <f t="shared" si="27"/>
        <v>2.7849401507019809</v>
      </c>
      <c r="N113" s="356">
        <f t="shared" si="28"/>
        <v>339.67152159332505</v>
      </c>
      <c r="P113" s="356">
        <f>'Rental with escalation - RIL'!CF128</f>
        <v>1.614757807773777</v>
      </c>
      <c r="Q113" s="356">
        <f t="shared" si="29"/>
        <v>0.14000000000000001</v>
      </c>
      <c r="R113" s="356"/>
    </row>
    <row r="114" spans="2:18" x14ac:dyDescent="0.35">
      <c r="B114">
        <v>10</v>
      </c>
      <c r="C114">
        <f t="shared" si="23"/>
        <v>109</v>
      </c>
      <c r="D114" s="356">
        <f>'Rental with escalation - RIL'!CA129</f>
        <v>6.2702504434123094</v>
      </c>
      <c r="E114" s="356">
        <f t="shared" si="19"/>
        <v>0.62702504434123096</v>
      </c>
      <c r="F114" s="356">
        <f>'Rental with escalation - RIL'!CD129</f>
        <v>0.22083333333333335</v>
      </c>
      <c r="G114" s="358">
        <f t="shared" si="20"/>
        <v>5.4223920657377453</v>
      </c>
      <c r="H114" s="356">
        <f t="shared" si="25"/>
        <v>5.3693556040704191</v>
      </c>
      <c r="I114" s="356">
        <f t="shared" si="21"/>
        <v>5.3693556040704191</v>
      </c>
      <c r="K114" s="356">
        <f t="shared" si="24"/>
        <v>339.67152159332505</v>
      </c>
      <c r="L114" s="356">
        <f t="shared" si="26"/>
        <v>2.5475364119499377</v>
      </c>
      <c r="M114" s="356">
        <f t="shared" si="27"/>
        <v>2.8218191921204814</v>
      </c>
      <c r="N114" s="356">
        <f t="shared" si="28"/>
        <v>336.84970240120458</v>
      </c>
      <c r="P114" s="356">
        <f>'Rental with escalation - RIL'!CF129</f>
        <v>1.695495698162466</v>
      </c>
      <c r="Q114" s="356">
        <f t="shared" si="29"/>
        <v>0.14000000000000001</v>
      </c>
      <c r="R114" s="356"/>
    </row>
    <row r="115" spans="2:18" x14ac:dyDescent="0.35">
      <c r="B115">
        <v>10</v>
      </c>
      <c r="C115">
        <f t="shared" si="23"/>
        <v>110</v>
      </c>
      <c r="D115" s="356">
        <f>'Rental with escalation - RIL'!CA130</f>
        <v>6.2702504434123094</v>
      </c>
      <c r="E115" s="356">
        <f t="shared" si="19"/>
        <v>0.62702504434123096</v>
      </c>
      <c r="F115" s="356">
        <f>'Rental with escalation - RIL'!CD130</f>
        <v>0.22083333333333335</v>
      </c>
      <c r="G115" s="358">
        <f t="shared" si="20"/>
        <v>5.4223920657377453</v>
      </c>
      <c r="H115" s="356">
        <f t="shared" si="25"/>
        <v>5.3693556040704191</v>
      </c>
      <c r="I115" s="356">
        <f t="shared" si="21"/>
        <v>5.3693556040704191</v>
      </c>
      <c r="K115" s="356">
        <f t="shared" si="24"/>
        <v>336.84970240120458</v>
      </c>
      <c r="L115" s="356">
        <f t="shared" si="26"/>
        <v>2.526372768009034</v>
      </c>
      <c r="M115" s="356">
        <f t="shared" si="27"/>
        <v>2.8429828360613851</v>
      </c>
      <c r="N115" s="356">
        <f t="shared" si="28"/>
        <v>334.00671956514321</v>
      </c>
      <c r="P115" s="356">
        <f>'Rental with escalation - RIL'!CF130</f>
        <v>1.695495698162466</v>
      </c>
      <c r="Q115" s="356">
        <f t="shared" si="29"/>
        <v>0.14000000000000001</v>
      </c>
      <c r="R115" s="356"/>
    </row>
    <row r="116" spans="2:18" x14ac:dyDescent="0.35">
      <c r="B116">
        <v>10</v>
      </c>
      <c r="C116">
        <f t="shared" si="23"/>
        <v>111</v>
      </c>
      <c r="D116" s="356">
        <f>'Rental with escalation - RIL'!CA131</f>
        <v>6.3659807093335719</v>
      </c>
      <c r="E116" s="356">
        <f t="shared" si="19"/>
        <v>0.63659807093335719</v>
      </c>
      <c r="F116" s="356">
        <f>'Rental with escalation - RIL'!CD131</f>
        <v>0.22083333333333335</v>
      </c>
      <c r="G116" s="358">
        <f t="shared" si="20"/>
        <v>5.5085493050668815</v>
      </c>
      <c r="H116" s="356">
        <f t="shared" si="25"/>
        <v>5.4546701387286936</v>
      </c>
      <c r="I116" s="356">
        <f t="shared" si="21"/>
        <v>5.4546701387286936</v>
      </c>
      <c r="K116" s="356">
        <f t="shared" si="24"/>
        <v>334.00671956514321</v>
      </c>
      <c r="L116" s="356">
        <f t="shared" si="26"/>
        <v>2.5050503967385738</v>
      </c>
      <c r="M116" s="356">
        <f t="shared" si="27"/>
        <v>2.9496197419901198</v>
      </c>
      <c r="N116" s="356">
        <f t="shared" si="28"/>
        <v>331.05709982315307</v>
      </c>
      <c r="P116" s="356">
        <f>'Rental with escalation - RIL'!CF131</f>
        <v>1.695495698162466</v>
      </c>
      <c r="Q116" s="356">
        <f t="shared" si="29"/>
        <v>0.14000000000000001</v>
      </c>
      <c r="R116" s="356"/>
    </row>
    <row r="117" spans="2:18" x14ac:dyDescent="0.35">
      <c r="B117">
        <v>10</v>
      </c>
      <c r="C117">
        <f t="shared" si="23"/>
        <v>112</v>
      </c>
      <c r="D117" s="356">
        <f>'Rental with escalation - RIL'!CA132</f>
        <v>6.3979632936755877</v>
      </c>
      <c r="E117" s="356">
        <f t="shared" si="19"/>
        <v>0.63979632936755881</v>
      </c>
      <c r="F117" s="356">
        <f>'Rental with escalation - RIL'!CD132</f>
        <v>0.22083333333333335</v>
      </c>
      <c r="G117" s="358">
        <f t="shared" si="20"/>
        <v>5.5373336309746959</v>
      </c>
      <c r="H117" s="356">
        <f t="shared" si="25"/>
        <v>5.4831729249066026</v>
      </c>
      <c r="I117" s="356">
        <f t="shared" si="21"/>
        <v>5.4831729249066026</v>
      </c>
      <c r="K117" s="356">
        <f t="shared" si="24"/>
        <v>331.05709982315307</v>
      </c>
      <c r="L117" s="356">
        <f t="shared" si="26"/>
        <v>2.4829282486736477</v>
      </c>
      <c r="M117" s="356">
        <f t="shared" si="27"/>
        <v>3.0002446762329549</v>
      </c>
      <c r="N117" s="356">
        <f t="shared" si="28"/>
        <v>328.0568551469201</v>
      </c>
      <c r="P117" s="356">
        <f>'Rental with escalation - RIL'!CF132</f>
        <v>1.695495698162466</v>
      </c>
      <c r="Q117" s="356">
        <f t="shared" si="29"/>
        <v>0.14000000000000001</v>
      </c>
      <c r="R117" s="356"/>
    </row>
    <row r="118" spans="2:18" x14ac:dyDescent="0.35">
      <c r="B118">
        <v>10</v>
      </c>
      <c r="C118">
        <f t="shared" si="23"/>
        <v>113</v>
      </c>
      <c r="D118" s="356">
        <f>'Rental with escalation - RIL'!CA133</f>
        <v>6.4095592051130881</v>
      </c>
      <c r="E118" s="356">
        <f t="shared" si="19"/>
        <v>0.6409559205113089</v>
      </c>
      <c r="F118" s="356">
        <f>'Rental with escalation - RIL'!CD133</f>
        <v>0.22083333333333335</v>
      </c>
      <c r="G118" s="358">
        <f t="shared" si="20"/>
        <v>5.547769951268446</v>
      </c>
      <c r="H118" s="356">
        <f t="shared" si="25"/>
        <v>5.4935071674651947</v>
      </c>
      <c r="I118" s="356">
        <f t="shared" si="21"/>
        <v>5.4935071674651947</v>
      </c>
      <c r="K118" s="356">
        <f t="shared" si="24"/>
        <v>328.0568551469201</v>
      </c>
      <c r="L118" s="356">
        <f t="shared" si="26"/>
        <v>2.4604264136019007</v>
      </c>
      <c r="M118" s="356">
        <f t="shared" si="27"/>
        <v>3.033080753863294</v>
      </c>
      <c r="N118" s="356">
        <f t="shared" si="28"/>
        <v>325.02377439305678</v>
      </c>
      <c r="P118" s="356">
        <f>'Rental with escalation - RIL'!CF133</f>
        <v>1.695495698162466</v>
      </c>
      <c r="Q118" s="356">
        <f t="shared" si="29"/>
        <v>0.14000000000000001</v>
      </c>
      <c r="R118" s="356"/>
    </row>
    <row r="119" spans="2:18" x14ac:dyDescent="0.35">
      <c r="B119">
        <v>10</v>
      </c>
      <c r="C119">
        <f t="shared" si="23"/>
        <v>114</v>
      </c>
      <c r="D119" s="356">
        <f>'Rental with escalation - RIL'!CA134</f>
        <v>6.4254439840505881</v>
      </c>
      <c r="E119" s="356">
        <f t="shared" si="19"/>
        <v>0.64254439840505884</v>
      </c>
      <c r="F119" s="356">
        <f>'Rental with escalation - RIL'!CD134</f>
        <v>0.22083333333333335</v>
      </c>
      <c r="G119" s="358">
        <f t="shared" si="20"/>
        <v>5.5620662523121958</v>
      </c>
      <c r="H119" s="356">
        <f t="shared" si="25"/>
        <v>5.5076636362701281</v>
      </c>
      <c r="I119" s="356">
        <f t="shared" si="21"/>
        <v>5.5076636362701281</v>
      </c>
      <c r="K119" s="356">
        <f t="shared" si="24"/>
        <v>325.02377439305678</v>
      </c>
      <c r="L119" s="356">
        <f t="shared" si="26"/>
        <v>2.4376783079479258</v>
      </c>
      <c r="M119" s="356">
        <f t="shared" si="27"/>
        <v>3.0699853283222023</v>
      </c>
      <c r="N119" s="356">
        <f t="shared" si="28"/>
        <v>321.95378906473456</v>
      </c>
      <c r="P119" s="356">
        <f>'Rental with escalation - RIL'!CF134</f>
        <v>1.695495698162466</v>
      </c>
      <c r="Q119" s="356">
        <f t="shared" si="29"/>
        <v>0.14000000000000001</v>
      </c>
      <c r="R119" s="356"/>
    </row>
    <row r="120" spans="2:18" x14ac:dyDescent="0.35">
      <c r="B120">
        <v>10</v>
      </c>
      <c r="C120">
        <f t="shared" si="23"/>
        <v>115</v>
      </c>
      <c r="D120" s="356">
        <f>'Rental with escalation - RIL'!CA135</f>
        <v>6.4254439840505881</v>
      </c>
      <c r="E120" s="356">
        <f t="shared" si="19"/>
        <v>0.64254439840505884</v>
      </c>
      <c r="F120" s="356">
        <f>'Rental with escalation - RIL'!CD135</f>
        <v>0.22083333333333335</v>
      </c>
      <c r="G120" s="358">
        <f t="shared" si="20"/>
        <v>5.5620662523121958</v>
      </c>
      <c r="H120" s="356">
        <f t="shared" si="25"/>
        <v>5.5076636362701281</v>
      </c>
      <c r="I120" s="356">
        <f t="shared" si="21"/>
        <v>5.5076636362701281</v>
      </c>
      <c r="K120" s="356">
        <f t="shared" si="24"/>
        <v>321.95378906473456</v>
      </c>
      <c r="L120" s="356">
        <f t="shared" si="26"/>
        <v>2.4146534179855093</v>
      </c>
      <c r="M120" s="356">
        <f t="shared" si="27"/>
        <v>3.0930102182846189</v>
      </c>
      <c r="N120" s="356">
        <f t="shared" si="28"/>
        <v>318.86077884644993</v>
      </c>
      <c r="P120" s="356">
        <f>'Rental with escalation - RIL'!CF135</f>
        <v>1.695495698162466</v>
      </c>
      <c r="Q120" s="356">
        <f t="shared" si="29"/>
        <v>0.14000000000000001</v>
      </c>
      <c r="R120" s="356"/>
    </row>
    <row r="121" spans="2:18" x14ac:dyDescent="0.35">
      <c r="B121">
        <v>10</v>
      </c>
      <c r="C121">
        <f t="shared" si="23"/>
        <v>116</v>
      </c>
      <c r="D121" s="356">
        <f>'Rental with escalation - RIL'!CA136</f>
        <v>6.4254439840505881</v>
      </c>
      <c r="E121" s="356">
        <f t="shared" si="19"/>
        <v>0.64254439840505884</v>
      </c>
      <c r="F121" s="356">
        <f>'Rental with escalation - RIL'!CD136</f>
        <v>0.22083333333333335</v>
      </c>
      <c r="G121" s="358">
        <f t="shared" si="20"/>
        <v>5.5620662523121958</v>
      </c>
      <c r="H121" s="356">
        <f t="shared" si="25"/>
        <v>5.5076636362701281</v>
      </c>
      <c r="I121" s="356">
        <f t="shared" si="21"/>
        <v>5.5076636362701281</v>
      </c>
      <c r="K121" s="356">
        <f t="shared" si="24"/>
        <v>318.86077884644993</v>
      </c>
      <c r="L121" s="356">
        <f t="shared" si="26"/>
        <v>2.3914558413483742</v>
      </c>
      <c r="M121" s="356">
        <f t="shared" si="27"/>
        <v>3.1162077949217539</v>
      </c>
      <c r="N121" s="356">
        <f t="shared" si="28"/>
        <v>315.74457105152817</v>
      </c>
      <c r="P121" s="356">
        <f>'Rental with escalation - RIL'!CF136</f>
        <v>1.695495698162466</v>
      </c>
      <c r="Q121" s="356">
        <f t="shared" si="29"/>
        <v>0.14000000000000001</v>
      </c>
      <c r="R121" s="356"/>
    </row>
    <row r="122" spans="2:18" x14ac:dyDescent="0.35">
      <c r="B122">
        <v>10</v>
      </c>
      <c r="C122">
        <f t="shared" si="23"/>
        <v>117</v>
      </c>
      <c r="D122" s="356">
        <f>'Rental with escalation - RIL'!CA137</f>
        <v>6.4254439840505881</v>
      </c>
      <c r="E122" s="356">
        <f t="shared" si="19"/>
        <v>0.64254439840505884</v>
      </c>
      <c r="F122" s="356">
        <f>'Rental with escalation - RIL'!CD137</f>
        <v>0.22083333333333335</v>
      </c>
      <c r="G122" s="358">
        <f t="shared" si="20"/>
        <v>5.5620662523121958</v>
      </c>
      <c r="H122" s="356">
        <f t="shared" si="25"/>
        <v>5.5076636362701281</v>
      </c>
      <c r="I122" s="356">
        <f t="shared" si="21"/>
        <v>5.5076636362701281</v>
      </c>
      <c r="K122" s="356">
        <f t="shared" si="24"/>
        <v>315.74457105152817</v>
      </c>
      <c r="L122" s="356">
        <f t="shared" si="26"/>
        <v>2.368084282886461</v>
      </c>
      <c r="M122" s="356">
        <f t="shared" si="27"/>
        <v>3.1395793533836671</v>
      </c>
      <c r="N122" s="356">
        <f t="shared" si="28"/>
        <v>312.60499169814449</v>
      </c>
      <c r="P122" s="356">
        <f>'Rental with escalation - RIL'!CF137</f>
        <v>1.695495698162466</v>
      </c>
      <c r="Q122" s="356">
        <f t="shared" si="29"/>
        <v>0.14000000000000001</v>
      </c>
      <c r="R122" s="356"/>
    </row>
    <row r="123" spans="2:18" x14ac:dyDescent="0.35">
      <c r="B123">
        <v>10</v>
      </c>
      <c r="C123">
        <f t="shared" si="23"/>
        <v>118</v>
      </c>
      <c r="D123" s="356">
        <f>'Rental with escalation - RIL'!CA138</f>
        <v>6.4254439840505881</v>
      </c>
      <c r="E123" s="356">
        <f t="shared" si="19"/>
        <v>0.64254439840505884</v>
      </c>
      <c r="F123" s="356">
        <f>'Rental with escalation - RIL'!CD138</f>
        <v>0.22083333333333335</v>
      </c>
      <c r="G123" s="358">
        <f t="shared" si="20"/>
        <v>5.5620662523121958</v>
      </c>
      <c r="H123" s="356">
        <f t="shared" si="25"/>
        <v>5.5076636362701281</v>
      </c>
      <c r="I123" s="356">
        <f t="shared" si="21"/>
        <v>5.5076636362701281</v>
      </c>
      <c r="K123" s="356">
        <f t="shared" si="24"/>
        <v>312.60499169814449</v>
      </c>
      <c r="L123" s="356">
        <f t="shared" si="26"/>
        <v>2.3445374377360837</v>
      </c>
      <c r="M123" s="356">
        <f t="shared" si="27"/>
        <v>3.1631261985340444</v>
      </c>
      <c r="N123" s="356">
        <f t="shared" si="28"/>
        <v>309.44186549961046</v>
      </c>
      <c r="P123" s="356">
        <f>'Rental with escalation - RIL'!CF138</f>
        <v>1.695495698162466</v>
      </c>
      <c r="Q123" s="356">
        <f t="shared" si="29"/>
        <v>0.14000000000000001</v>
      </c>
      <c r="R123" s="356"/>
    </row>
    <row r="124" spans="2:18" x14ac:dyDescent="0.35">
      <c r="B124">
        <v>10</v>
      </c>
      <c r="C124">
        <f t="shared" si="23"/>
        <v>119</v>
      </c>
      <c r="D124" s="356">
        <f>'Rental with escalation - RIL'!CA139</f>
        <v>6.4254439840505881</v>
      </c>
      <c r="E124" s="356">
        <f t="shared" si="19"/>
        <v>0.64254439840505884</v>
      </c>
      <c r="F124" s="356">
        <f>'Rental with escalation - RIL'!CD139</f>
        <v>0.22083333333333335</v>
      </c>
      <c r="G124" s="358">
        <f t="shared" si="20"/>
        <v>5.5620662523121958</v>
      </c>
      <c r="H124" s="356">
        <f t="shared" si="25"/>
        <v>5.5076636362701281</v>
      </c>
      <c r="I124" s="356">
        <f t="shared" si="21"/>
        <v>5.5076636362701281</v>
      </c>
      <c r="K124" s="356">
        <f t="shared" si="24"/>
        <v>309.44186549961046</v>
      </c>
      <c r="L124" s="356">
        <f t="shared" si="26"/>
        <v>2.3208139912470784</v>
      </c>
      <c r="M124" s="356">
        <f t="shared" si="27"/>
        <v>3.1868496450230497</v>
      </c>
      <c r="N124" s="356">
        <f t="shared" si="28"/>
        <v>306.25501585458738</v>
      </c>
      <c r="P124" s="356">
        <f>'Rental with escalation - RIL'!CF139</f>
        <v>1.695495698162466</v>
      </c>
      <c r="Q124" s="356">
        <f t="shared" si="29"/>
        <v>0.14000000000000001</v>
      </c>
      <c r="R124" s="356"/>
    </row>
    <row r="125" spans="2:18" x14ac:dyDescent="0.35">
      <c r="B125">
        <v>10</v>
      </c>
      <c r="C125">
        <f t="shared" si="23"/>
        <v>120</v>
      </c>
      <c r="D125" s="356">
        <f>'Rental with escalation - RIL'!CA140</f>
        <v>6.4331309235521505</v>
      </c>
      <c r="E125" s="356">
        <f t="shared" si="19"/>
        <v>0.64331309235521505</v>
      </c>
      <c r="F125" s="356">
        <f>'Rental with escalation - RIL'!CD140</f>
        <v>0.22083333333333335</v>
      </c>
      <c r="G125" s="358">
        <f t="shared" si="20"/>
        <v>5.5689844978636023</v>
      </c>
      <c r="H125" s="356">
        <f t="shared" si="25"/>
        <v>5.5145142144045458</v>
      </c>
      <c r="I125" s="356">
        <f t="shared" si="21"/>
        <v>5.5145142144045458</v>
      </c>
      <c r="K125" s="356">
        <f t="shared" si="24"/>
        <v>306.25501585458738</v>
      </c>
      <c r="L125" s="356">
        <f t="shared" si="26"/>
        <v>2.2969126189094053</v>
      </c>
      <c r="M125" s="356">
        <f t="shared" si="27"/>
        <v>3.2176015954951405</v>
      </c>
      <c r="N125" s="356">
        <f t="shared" si="28"/>
        <v>303.03741425909226</v>
      </c>
      <c r="P125" s="356">
        <f>'Rental with escalation - RIL'!CF140</f>
        <v>1.695495698162466</v>
      </c>
      <c r="Q125" s="356">
        <f t="shared" si="29"/>
        <v>0.14000000000000001</v>
      </c>
      <c r="R125" s="356"/>
    </row>
    <row r="126" spans="2:18" x14ac:dyDescent="0.35">
      <c r="B126">
        <v>11</v>
      </c>
      <c r="C126">
        <f t="shared" si="23"/>
        <v>121</v>
      </c>
      <c r="D126" s="356">
        <f>'Rental with escalation - RIL'!CA141</f>
        <v>6.4548791014596505</v>
      </c>
      <c r="E126" s="356">
        <f t="shared" si="19"/>
        <v>0.64548791014596507</v>
      </c>
      <c r="F126" s="356">
        <f>'Rental with escalation - RIL'!CD141</f>
        <v>0.22083333333333335</v>
      </c>
      <c r="G126" s="358">
        <f t="shared" si="20"/>
        <v>5.5885578579803523</v>
      </c>
      <c r="H126" s="356">
        <f t="shared" si="25"/>
        <v>5.5338961273240166</v>
      </c>
      <c r="I126" s="356">
        <f t="shared" si="21"/>
        <v>5.5338961273240166</v>
      </c>
      <c r="K126" s="356">
        <f t="shared" si="24"/>
        <v>303.03741425909226</v>
      </c>
      <c r="L126" s="356">
        <f t="shared" si="26"/>
        <v>2.2727806069431917</v>
      </c>
      <c r="M126" s="356">
        <f t="shared" si="27"/>
        <v>3.2611155203808249</v>
      </c>
      <c r="N126" s="356">
        <f t="shared" si="28"/>
        <v>299.77629873871143</v>
      </c>
      <c r="P126" s="356">
        <f>'Rental with escalation - RIL'!CF141</f>
        <v>1.7802704830705895</v>
      </c>
      <c r="Q126" s="356">
        <f t="shared" si="29"/>
        <v>0.14000000000000001</v>
      </c>
      <c r="R126" s="356"/>
    </row>
    <row r="127" spans="2:18" x14ac:dyDescent="0.35">
      <c r="B127">
        <v>11</v>
      </c>
      <c r="C127">
        <f t="shared" si="23"/>
        <v>122</v>
      </c>
      <c r="D127" s="356">
        <f>'Rental with escalation - RIL'!CA142</f>
        <v>6.4816668431627757</v>
      </c>
      <c r="E127" s="356">
        <f t="shared" si="19"/>
        <v>0.64816668431627766</v>
      </c>
      <c r="F127" s="356">
        <f>'Rental with escalation - RIL'!CD142</f>
        <v>0.22083333333333335</v>
      </c>
      <c r="G127" s="358">
        <f t="shared" si="20"/>
        <v>5.6126668255131644</v>
      </c>
      <c r="H127" s="356">
        <f t="shared" si="25"/>
        <v>5.5577692848458797</v>
      </c>
      <c r="I127" s="356">
        <f t="shared" si="21"/>
        <v>5.5577692848458797</v>
      </c>
      <c r="K127" s="356">
        <f t="shared" si="24"/>
        <v>299.77629873871143</v>
      </c>
      <c r="L127" s="356">
        <f t="shared" si="26"/>
        <v>2.2483222405403356</v>
      </c>
      <c r="M127" s="356">
        <f t="shared" si="27"/>
        <v>3.3094470443055441</v>
      </c>
      <c r="N127" s="356">
        <f t="shared" si="28"/>
        <v>296.46685169440588</v>
      </c>
      <c r="P127" s="356">
        <f>'Rental with escalation - RIL'!CF142</f>
        <v>1.7802704830705895</v>
      </c>
      <c r="Q127" s="356">
        <f t="shared" si="29"/>
        <v>0.14000000000000001</v>
      </c>
      <c r="R127" s="356"/>
    </row>
    <row r="128" spans="2:18" x14ac:dyDescent="0.35">
      <c r="B128">
        <v>11</v>
      </c>
      <c r="C128">
        <f t="shared" si="23"/>
        <v>123</v>
      </c>
      <c r="D128" s="356">
        <f>'Rental with escalation - RIL'!CA143</f>
        <v>6.5136088043860259</v>
      </c>
      <c r="E128" s="356">
        <f t="shared" si="19"/>
        <v>0.65136088043860263</v>
      </c>
      <c r="F128" s="356">
        <f>'Rental with escalation - RIL'!CD143</f>
        <v>0.22083333333333335</v>
      </c>
      <c r="G128" s="358">
        <f t="shared" si="20"/>
        <v>5.6414145906140902</v>
      </c>
      <c r="H128" s="356">
        <f t="shared" si="25"/>
        <v>5.5862358678184547</v>
      </c>
      <c r="I128" s="356">
        <f t="shared" si="21"/>
        <v>5.5862358678184547</v>
      </c>
      <c r="K128" s="356">
        <f t="shared" si="24"/>
        <v>296.46685169440588</v>
      </c>
      <c r="L128" s="356">
        <f t="shared" si="26"/>
        <v>2.2235013877080441</v>
      </c>
      <c r="M128" s="356">
        <f t="shared" si="27"/>
        <v>3.3627344801104107</v>
      </c>
      <c r="N128" s="356">
        <f t="shared" si="28"/>
        <v>293.10411721429546</v>
      </c>
      <c r="P128" s="356">
        <f>'Rental with escalation - RIL'!CF143</f>
        <v>1.7802704830705895</v>
      </c>
      <c r="Q128" s="356">
        <f t="shared" si="29"/>
        <v>0.14000000000000001</v>
      </c>
      <c r="R128" s="356"/>
    </row>
    <row r="129" spans="2:18" x14ac:dyDescent="0.35">
      <c r="B129">
        <v>11</v>
      </c>
      <c r="C129">
        <f t="shared" si="23"/>
        <v>124</v>
      </c>
      <c r="D129" s="356">
        <f>'Rental with escalation - RIL'!CA144</f>
        <v>6.6240918710227268</v>
      </c>
      <c r="E129" s="356">
        <f t="shared" si="19"/>
        <v>0.6624091871022727</v>
      </c>
      <c r="F129" s="356">
        <f>'Rental with escalation - RIL'!CD144</f>
        <v>0.22083333333333335</v>
      </c>
      <c r="G129" s="358">
        <f t="shared" si="20"/>
        <v>5.740849350587121</v>
      </c>
      <c r="H129" s="356">
        <f t="shared" si="25"/>
        <v>5.6846980555813289</v>
      </c>
      <c r="I129" s="356">
        <f t="shared" si="21"/>
        <v>5.6846980555813289</v>
      </c>
      <c r="K129" s="356">
        <f t="shared" si="24"/>
        <v>293.10411721429546</v>
      </c>
      <c r="L129" s="356">
        <f t="shared" si="26"/>
        <v>2.1982808791072159</v>
      </c>
      <c r="M129" s="356">
        <f t="shared" si="27"/>
        <v>3.486417176474113</v>
      </c>
      <c r="N129" s="356">
        <f t="shared" si="28"/>
        <v>289.61770003782135</v>
      </c>
      <c r="P129" s="356">
        <f>'Rental with escalation - RIL'!CF144</f>
        <v>1.7802704830705895</v>
      </c>
      <c r="Q129" s="356">
        <f t="shared" si="29"/>
        <v>0.14000000000000001</v>
      </c>
      <c r="R129" s="356"/>
    </row>
    <row r="130" spans="2:18" x14ac:dyDescent="0.35">
      <c r="B130">
        <v>11</v>
      </c>
      <c r="C130">
        <f t="shared" si="23"/>
        <v>125</v>
      </c>
      <c r="D130" s="356">
        <f>'Rental with escalation - RIL'!CA145</f>
        <v>6.7003577858963963</v>
      </c>
      <c r="E130" s="356">
        <f t="shared" si="19"/>
        <v>0.6700357785896397</v>
      </c>
      <c r="F130" s="356">
        <f>'Rental with escalation - RIL'!CD145</f>
        <v>0.22083333333333335</v>
      </c>
      <c r="G130" s="358">
        <f t="shared" si="20"/>
        <v>5.8094886739734237</v>
      </c>
      <c r="H130" s="356">
        <f t="shared" si="25"/>
        <v>5.7526660171775736</v>
      </c>
      <c r="I130" s="356">
        <f t="shared" si="21"/>
        <v>5.7526660171775736</v>
      </c>
      <c r="K130" s="356">
        <f t="shared" si="24"/>
        <v>289.61770003782135</v>
      </c>
      <c r="L130" s="356">
        <f t="shared" si="26"/>
        <v>2.17213275028366</v>
      </c>
      <c r="M130" s="356">
        <f t="shared" si="27"/>
        <v>3.5805332668939136</v>
      </c>
      <c r="N130" s="356">
        <f t="shared" si="28"/>
        <v>286.03716677092746</v>
      </c>
      <c r="P130" s="356">
        <f>'Rental with escalation - RIL'!CF145</f>
        <v>1.7802704830705895</v>
      </c>
      <c r="Q130" s="356">
        <f t="shared" si="29"/>
        <v>0.14000000000000001</v>
      </c>
      <c r="R130" s="356"/>
    </row>
    <row r="131" spans="2:18" x14ac:dyDescent="0.35">
      <c r="B131">
        <v>11</v>
      </c>
      <c r="C131">
        <f t="shared" si="23"/>
        <v>126</v>
      </c>
      <c r="D131" s="356">
        <f>'Rental with escalation - RIL'!CA146</f>
        <v>6.8613531829595846</v>
      </c>
      <c r="E131" s="356">
        <f t="shared" si="19"/>
        <v>0.68613531829595853</v>
      </c>
      <c r="F131" s="356">
        <f>'Rental with escalation - RIL'!CD146</f>
        <v>0.22083333333333335</v>
      </c>
      <c r="G131" s="358">
        <f t="shared" si="20"/>
        <v>5.9543845313302928</v>
      </c>
      <c r="H131" s="356">
        <f t="shared" si="25"/>
        <v>5.8961446469545669</v>
      </c>
      <c r="I131" s="356">
        <f t="shared" si="21"/>
        <v>5.8961446469545669</v>
      </c>
      <c r="K131" s="356">
        <f t="shared" si="24"/>
        <v>286.03716677092746</v>
      </c>
      <c r="L131" s="356">
        <f t="shared" si="26"/>
        <v>2.145278750781956</v>
      </c>
      <c r="M131" s="356">
        <f t="shared" si="27"/>
        <v>3.7508658961726109</v>
      </c>
      <c r="N131" s="356">
        <f t="shared" si="28"/>
        <v>282.28630087475483</v>
      </c>
      <c r="P131" s="356">
        <f>'Rental with escalation - RIL'!CF146</f>
        <v>1.7802704830705895</v>
      </c>
      <c r="Q131" s="356">
        <f t="shared" si="29"/>
        <v>0.14000000000000001</v>
      </c>
      <c r="R131" s="356"/>
    </row>
    <row r="132" spans="2:18" x14ac:dyDescent="0.35">
      <c r="B132">
        <v>11</v>
      </c>
      <c r="C132">
        <f t="shared" si="23"/>
        <v>127</v>
      </c>
      <c r="D132" s="356">
        <f>'Rental with escalation - RIL'!CA147</f>
        <v>6.9395114778087015</v>
      </c>
      <c r="E132" s="356">
        <f t="shared" si="19"/>
        <v>0.69395114778087019</v>
      </c>
      <c r="F132" s="356">
        <f>'Rental with escalation - RIL'!CD147</f>
        <v>0.22083333333333335</v>
      </c>
      <c r="G132" s="358">
        <f t="shared" si="20"/>
        <v>6.0247269966944978</v>
      </c>
      <c r="H132" s="356">
        <f t="shared" si="25"/>
        <v>5.9657990920829347</v>
      </c>
      <c r="I132" s="356">
        <f t="shared" si="21"/>
        <v>5.9657990920829347</v>
      </c>
      <c r="K132" s="356">
        <f t="shared" si="24"/>
        <v>282.28630087475483</v>
      </c>
      <c r="L132" s="356">
        <f t="shared" si="26"/>
        <v>2.1171472565606613</v>
      </c>
      <c r="M132" s="356">
        <f t="shared" si="27"/>
        <v>3.8486518355222734</v>
      </c>
      <c r="N132" s="356">
        <f t="shared" si="28"/>
        <v>278.43764903923255</v>
      </c>
      <c r="P132" s="356">
        <f>'Rental with escalation - RIL'!CF147</f>
        <v>1.7802704830705895</v>
      </c>
      <c r="Q132" s="356">
        <f t="shared" si="29"/>
        <v>0.14000000000000001</v>
      </c>
      <c r="R132" s="356"/>
    </row>
    <row r="133" spans="2:18" x14ac:dyDescent="0.35">
      <c r="B133">
        <v>11</v>
      </c>
      <c r="C133">
        <f t="shared" si="23"/>
        <v>128</v>
      </c>
      <c r="D133" s="356">
        <f>'Rental with escalation - RIL'!CA148</f>
        <v>6.963334158493045</v>
      </c>
      <c r="E133" s="356">
        <f t="shared" si="19"/>
        <v>0.69633341584930453</v>
      </c>
      <c r="F133" s="356">
        <f>'Rental with escalation - RIL'!CD148</f>
        <v>0.22083333333333335</v>
      </c>
      <c r="G133" s="358">
        <f t="shared" si="20"/>
        <v>6.0461674093104074</v>
      </c>
      <c r="H133" s="356">
        <f t="shared" si="25"/>
        <v>5.9870297958456202</v>
      </c>
      <c r="I133" s="356">
        <f t="shared" si="21"/>
        <v>5.9870297958456202</v>
      </c>
      <c r="K133" s="356">
        <f t="shared" si="24"/>
        <v>278.43764903923255</v>
      </c>
      <c r="L133" s="356">
        <f t="shared" si="26"/>
        <v>2.0882823677942439</v>
      </c>
      <c r="M133" s="356">
        <f t="shared" si="27"/>
        <v>3.8987474280513763</v>
      </c>
      <c r="N133" s="356">
        <f t="shared" si="28"/>
        <v>274.53890161118119</v>
      </c>
      <c r="P133" s="356">
        <f>'Rental with escalation - RIL'!CF148</f>
        <v>1.7802704830705895</v>
      </c>
      <c r="Q133" s="356">
        <f t="shared" si="29"/>
        <v>0.14000000000000001</v>
      </c>
      <c r="R133" s="356"/>
    </row>
    <row r="134" spans="2:18" x14ac:dyDescent="0.35">
      <c r="B134">
        <v>11</v>
      </c>
      <c r="C134">
        <f t="shared" si="23"/>
        <v>129</v>
      </c>
      <c r="D134" s="356">
        <f>'Rental with escalation - RIL'!CA149</f>
        <v>6.9771549370560138</v>
      </c>
      <c r="E134" s="356">
        <f t="shared" si="19"/>
        <v>0.69771549370560138</v>
      </c>
      <c r="F134" s="356">
        <f>'Rental with escalation - RIL'!CD149</f>
        <v>0.22083333333333335</v>
      </c>
      <c r="G134" s="358">
        <f t="shared" si="20"/>
        <v>6.0586061100170792</v>
      </c>
      <c r="H134" s="356">
        <f t="shared" ref="H134:H165" si="30">G134/$H$4</f>
        <v>5.9993468335177456</v>
      </c>
      <c r="I134" s="356">
        <f t="shared" si="21"/>
        <v>5.9993468335177456</v>
      </c>
      <c r="K134" s="356">
        <f t="shared" si="24"/>
        <v>274.53890161118119</v>
      </c>
      <c r="L134" s="356">
        <f t="shared" ref="L134:L165" si="31">K134*$L$4/12</f>
        <v>2.0590417620838588</v>
      </c>
      <c r="M134" s="356">
        <f t="shared" ref="M134:M165" si="32">H134-L134</f>
        <v>3.9403050714338868</v>
      </c>
      <c r="N134" s="356">
        <f t="shared" ref="N134:N135" si="33">K134-M134</f>
        <v>270.59859653974729</v>
      </c>
      <c r="P134" s="356">
        <f>'Rental with escalation - RIL'!CF149</f>
        <v>1.7802704830705895</v>
      </c>
      <c r="Q134" s="356">
        <f t="shared" si="29"/>
        <v>0.14000000000000001</v>
      </c>
      <c r="R134" s="356"/>
    </row>
    <row r="135" spans="2:18" x14ac:dyDescent="0.35">
      <c r="B135">
        <v>11</v>
      </c>
      <c r="C135">
        <f t="shared" si="23"/>
        <v>130</v>
      </c>
      <c r="D135" s="356">
        <f>'Rental with escalation - RIL'!CA150</f>
        <v>6.9839889857126991</v>
      </c>
      <c r="E135" s="356">
        <f t="shared" ref="E135:E185" si="34">D135*10%</f>
        <v>0.69839889857126991</v>
      </c>
      <c r="F135" s="356">
        <f>'Rental with escalation - RIL'!CD150</f>
        <v>0.22083333333333335</v>
      </c>
      <c r="G135" s="358">
        <f t="shared" ref="G135:G185" si="35">D135-E135-F135</f>
        <v>6.064756753808096</v>
      </c>
      <c r="H135" s="356">
        <f t="shared" si="30"/>
        <v>6.0054373178109435</v>
      </c>
      <c r="I135" s="356">
        <f t="shared" ref="I135:I185" si="36">L135+M135</f>
        <v>6.0054373178109435</v>
      </c>
      <c r="K135" s="356">
        <f t="shared" si="24"/>
        <v>270.59859653974729</v>
      </c>
      <c r="L135" s="356">
        <f t="shared" si="31"/>
        <v>2.0294894740481046</v>
      </c>
      <c r="M135" s="356">
        <f t="shared" si="32"/>
        <v>3.9759478437628388</v>
      </c>
      <c r="N135" s="356">
        <f t="shared" si="33"/>
        <v>266.62264869598448</v>
      </c>
      <c r="P135" s="356">
        <f>'Rental with escalation - RIL'!CF150</f>
        <v>1.7802704830705895</v>
      </c>
      <c r="Q135" s="356">
        <f t="shared" ref="Q135:Q166" si="37">Q134</f>
        <v>0.14000000000000001</v>
      </c>
      <c r="R135" s="356"/>
    </row>
    <row r="136" spans="2:18" x14ac:dyDescent="0.35">
      <c r="B136">
        <v>11</v>
      </c>
      <c r="C136">
        <f t="shared" ref="C136:C185" si="38">C135+1</f>
        <v>131</v>
      </c>
      <c r="D136" s="356">
        <f>'Rental with escalation - RIL'!CA151</f>
        <v>6.9986394987267451</v>
      </c>
      <c r="E136" s="356">
        <f t="shared" si="34"/>
        <v>0.69986394987267453</v>
      </c>
      <c r="F136" s="356">
        <f>'Rental with escalation - RIL'!CD151</f>
        <v>0.22083333333333335</v>
      </c>
      <c r="G136" s="358">
        <f t="shared" si="35"/>
        <v>6.0779422155207374</v>
      </c>
      <c r="H136" s="356">
        <f t="shared" si="30"/>
        <v>6.0184938124134586</v>
      </c>
      <c r="I136" s="356">
        <f t="shared" si="36"/>
        <v>6.0184938124134586</v>
      </c>
      <c r="K136" s="356">
        <f t="shared" ref="K136:K185" si="39">N135</f>
        <v>266.62264869598448</v>
      </c>
      <c r="L136" s="356">
        <f t="shared" si="31"/>
        <v>1.9996698652198834</v>
      </c>
      <c r="M136" s="356">
        <f t="shared" si="32"/>
        <v>4.0188239471935754</v>
      </c>
      <c r="N136" s="356">
        <f t="shared" ref="N136:N185" si="40">K136-M136</f>
        <v>262.60382474879088</v>
      </c>
      <c r="P136" s="356">
        <f>'Rental with escalation - RIL'!CF151</f>
        <v>1.7802704830705895</v>
      </c>
      <c r="Q136" s="356">
        <f t="shared" si="37"/>
        <v>0.14000000000000001</v>
      </c>
      <c r="R136" s="356"/>
    </row>
    <row r="137" spans="2:18" x14ac:dyDescent="0.35">
      <c r="B137">
        <v>11</v>
      </c>
      <c r="C137">
        <f t="shared" si="38"/>
        <v>132</v>
      </c>
      <c r="D137" s="356">
        <f>'Rental with escalation - RIL'!CA152</f>
        <v>7.00681971502362</v>
      </c>
      <c r="E137" s="356">
        <f t="shared" si="34"/>
        <v>0.700681971502362</v>
      </c>
      <c r="F137" s="356">
        <f>'Rental with escalation - RIL'!CD152</f>
        <v>0.22083333333333335</v>
      </c>
      <c r="G137" s="358">
        <f t="shared" si="35"/>
        <v>6.0853044101879252</v>
      </c>
      <c r="H137" s="356">
        <f t="shared" si="30"/>
        <v>6.025783997393682</v>
      </c>
      <c r="I137" s="356">
        <f t="shared" si="36"/>
        <v>6.025783997393682</v>
      </c>
      <c r="K137" s="356">
        <f t="shared" si="39"/>
        <v>262.60382474879088</v>
      </c>
      <c r="L137" s="356">
        <f t="shared" si="31"/>
        <v>1.9695286856159315</v>
      </c>
      <c r="M137" s="356">
        <f t="shared" si="32"/>
        <v>4.0562553117777504</v>
      </c>
      <c r="N137" s="356">
        <f t="shared" si="40"/>
        <v>258.54756943701312</v>
      </c>
      <c r="P137" s="356">
        <f>'Rental with escalation - RIL'!CF152</f>
        <v>1.7802704830705895</v>
      </c>
      <c r="Q137" s="356">
        <f t="shared" si="37"/>
        <v>0.14000000000000001</v>
      </c>
      <c r="R137" s="356"/>
    </row>
    <row r="138" spans="2:18" x14ac:dyDescent="0.35">
      <c r="B138">
        <v>12</v>
      </c>
      <c r="C138">
        <f t="shared" si="38"/>
        <v>133</v>
      </c>
      <c r="D138" s="356">
        <f>'Rental with escalation - RIL'!CA153</f>
        <v>7.0418638868292138</v>
      </c>
      <c r="E138" s="356">
        <f t="shared" si="34"/>
        <v>0.70418638868292138</v>
      </c>
      <c r="F138" s="356">
        <f>'Rental with escalation - RIL'!CD153</f>
        <v>0.22083333333333335</v>
      </c>
      <c r="G138" s="358">
        <f t="shared" si="35"/>
        <v>6.1168441648129592</v>
      </c>
      <c r="H138" s="356">
        <f t="shared" si="30"/>
        <v>6.0570152614177246</v>
      </c>
      <c r="I138" s="356">
        <f t="shared" si="36"/>
        <v>6.0570152614177246</v>
      </c>
      <c r="K138" s="356">
        <f t="shared" si="39"/>
        <v>258.54756943701312</v>
      </c>
      <c r="L138" s="356">
        <f t="shared" si="31"/>
        <v>1.9391067707775982</v>
      </c>
      <c r="M138" s="356">
        <f t="shared" si="32"/>
        <v>4.1179084906401267</v>
      </c>
      <c r="N138" s="356">
        <f t="shared" si="40"/>
        <v>254.42966094637299</v>
      </c>
      <c r="P138" s="356">
        <f>'Rental with escalation - RIL'!CF153</f>
        <v>1.8692840072241192</v>
      </c>
      <c r="Q138" s="356">
        <f t="shared" si="37"/>
        <v>0.14000000000000001</v>
      </c>
      <c r="R138" s="356"/>
    </row>
    <row r="139" spans="2:18" x14ac:dyDescent="0.35">
      <c r="B139">
        <v>12</v>
      </c>
      <c r="C139">
        <f t="shared" si="38"/>
        <v>134</v>
      </c>
      <c r="D139" s="356">
        <f>'Rental with escalation - RIL'!CA154</f>
        <v>7.0458508996141349</v>
      </c>
      <c r="E139" s="356">
        <f t="shared" si="34"/>
        <v>0.70458508996141356</v>
      </c>
      <c r="F139" s="356">
        <f>'Rental with escalation - RIL'!CD154</f>
        <v>0.22083333333333335</v>
      </c>
      <c r="G139" s="358">
        <f t="shared" si="35"/>
        <v>6.1204324763193885</v>
      </c>
      <c r="H139" s="356">
        <f t="shared" si="30"/>
        <v>6.0605684756196148</v>
      </c>
      <c r="I139" s="356">
        <f t="shared" si="36"/>
        <v>6.0605684756196148</v>
      </c>
      <c r="K139" s="356">
        <f t="shared" si="39"/>
        <v>254.42966094637299</v>
      </c>
      <c r="L139" s="356">
        <f t="shared" si="31"/>
        <v>1.9082224570977973</v>
      </c>
      <c r="M139" s="356">
        <f t="shared" si="32"/>
        <v>4.1523460185218175</v>
      </c>
      <c r="N139" s="356">
        <f t="shared" si="40"/>
        <v>250.27731492785117</v>
      </c>
      <c r="P139" s="356">
        <f>'Rental with escalation - RIL'!CF154</f>
        <v>1.8692840072241192</v>
      </c>
      <c r="Q139" s="356">
        <f t="shared" si="37"/>
        <v>0.14000000000000001</v>
      </c>
      <c r="R139" s="356"/>
    </row>
    <row r="140" spans="2:18" x14ac:dyDescent="0.35">
      <c r="B140">
        <v>12</v>
      </c>
      <c r="C140">
        <f t="shared" si="38"/>
        <v>135</v>
      </c>
      <c r="D140" s="356">
        <f>'Rental with escalation - RIL'!CA155</f>
        <v>7.0458508996141349</v>
      </c>
      <c r="E140" s="356">
        <f t="shared" si="34"/>
        <v>0.70458508996141356</v>
      </c>
      <c r="F140" s="356">
        <f>'Rental with escalation - RIL'!CD155</f>
        <v>0.22083333333333335</v>
      </c>
      <c r="G140" s="358">
        <f t="shared" si="35"/>
        <v>6.1204324763193885</v>
      </c>
      <c r="H140" s="356">
        <f t="shared" si="30"/>
        <v>6.0605684756196148</v>
      </c>
      <c r="I140" s="356">
        <f t="shared" si="36"/>
        <v>6.0605684756196148</v>
      </c>
      <c r="K140" s="356">
        <f t="shared" si="39"/>
        <v>250.27731492785117</v>
      </c>
      <c r="L140" s="356">
        <f t="shared" si="31"/>
        <v>1.8770798619588838</v>
      </c>
      <c r="M140" s="356">
        <f t="shared" si="32"/>
        <v>4.1834886136607308</v>
      </c>
      <c r="N140" s="356">
        <f t="shared" si="40"/>
        <v>246.09382631419044</v>
      </c>
      <c r="P140" s="356">
        <f>'Rental with escalation - RIL'!CF155</f>
        <v>1.8692840072241192</v>
      </c>
      <c r="Q140" s="356">
        <f t="shared" si="37"/>
        <v>0.14000000000000001</v>
      </c>
      <c r="R140" s="356"/>
    </row>
    <row r="141" spans="2:18" x14ac:dyDescent="0.35">
      <c r="B141">
        <v>12</v>
      </c>
      <c r="C141">
        <f t="shared" si="38"/>
        <v>136</v>
      </c>
      <c r="D141" s="356">
        <f>'Rental with escalation - RIL'!CA156</f>
        <v>7.0458508996141349</v>
      </c>
      <c r="E141" s="356">
        <f t="shared" si="34"/>
        <v>0.70458508996141356</v>
      </c>
      <c r="F141" s="356">
        <f>'Rental with escalation - RIL'!CD156</f>
        <v>0.22083333333333335</v>
      </c>
      <c r="G141" s="358">
        <f t="shared" si="35"/>
        <v>6.1204324763193885</v>
      </c>
      <c r="H141" s="356">
        <f t="shared" si="30"/>
        <v>6.0605684756196148</v>
      </c>
      <c r="I141" s="356">
        <f t="shared" si="36"/>
        <v>6.0605684756196148</v>
      </c>
      <c r="K141" s="356">
        <f t="shared" si="39"/>
        <v>246.09382631419044</v>
      </c>
      <c r="L141" s="356">
        <f t="shared" si="31"/>
        <v>1.8457036973564283</v>
      </c>
      <c r="M141" s="356">
        <f t="shared" si="32"/>
        <v>4.2148647782631867</v>
      </c>
      <c r="N141" s="356">
        <f t="shared" si="40"/>
        <v>241.87896153592726</v>
      </c>
      <c r="P141" s="356">
        <f>'Rental with escalation - RIL'!CF156</f>
        <v>1.8692840072241192</v>
      </c>
      <c r="Q141" s="356">
        <f t="shared" si="37"/>
        <v>0.14000000000000001</v>
      </c>
      <c r="R141" s="356"/>
    </row>
    <row r="142" spans="2:18" x14ac:dyDescent="0.35">
      <c r="B142">
        <v>12</v>
      </c>
      <c r="C142">
        <f t="shared" si="38"/>
        <v>137</v>
      </c>
      <c r="D142" s="356">
        <f>'Rental with escalation - RIL'!CA157</f>
        <v>7.0549201096251286</v>
      </c>
      <c r="E142" s="356">
        <f t="shared" si="34"/>
        <v>0.70549201096251291</v>
      </c>
      <c r="F142" s="356">
        <f>'Rental with escalation - RIL'!CD157</f>
        <v>0.22083333333333335</v>
      </c>
      <c r="G142" s="358">
        <f t="shared" si="35"/>
        <v>6.1285947653292823</v>
      </c>
      <c r="H142" s="356">
        <f t="shared" si="30"/>
        <v>6.068650929213157</v>
      </c>
      <c r="I142" s="356">
        <f t="shared" si="36"/>
        <v>6.068650929213157</v>
      </c>
      <c r="K142" s="356">
        <f t="shared" si="39"/>
        <v>241.87896153592726</v>
      </c>
      <c r="L142" s="356">
        <f t="shared" si="31"/>
        <v>1.8140922115194542</v>
      </c>
      <c r="M142" s="356">
        <f t="shared" si="32"/>
        <v>4.254558717693703</v>
      </c>
      <c r="N142" s="356">
        <f t="shared" si="40"/>
        <v>237.62440281823356</v>
      </c>
      <c r="P142" s="356">
        <f>'Rental with escalation - RIL'!CF157</f>
        <v>1.8692840072241192</v>
      </c>
      <c r="Q142" s="356">
        <f t="shared" si="37"/>
        <v>0.14000000000000001</v>
      </c>
      <c r="R142" s="356"/>
    </row>
    <row r="143" spans="2:18" x14ac:dyDescent="0.35">
      <c r="B143">
        <v>12</v>
      </c>
      <c r="C143">
        <f t="shared" si="38"/>
        <v>138</v>
      </c>
      <c r="D143" s="356">
        <f>'Rental with escalation - RIL'!CA158</f>
        <v>7.0549201096251286</v>
      </c>
      <c r="E143" s="356">
        <f t="shared" si="34"/>
        <v>0.70549201096251291</v>
      </c>
      <c r="F143" s="356">
        <f>'Rental with escalation - RIL'!CD158</f>
        <v>0.22083333333333335</v>
      </c>
      <c r="G143" s="358">
        <f t="shared" si="35"/>
        <v>6.1285947653292823</v>
      </c>
      <c r="H143" s="356">
        <f t="shared" si="30"/>
        <v>6.068650929213157</v>
      </c>
      <c r="I143" s="356">
        <f t="shared" si="36"/>
        <v>6.068650929213157</v>
      </c>
      <c r="K143" s="356">
        <f t="shared" si="39"/>
        <v>237.62440281823356</v>
      </c>
      <c r="L143" s="356">
        <f t="shared" si="31"/>
        <v>1.7821830211367518</v>
      </c>
      <c r="M143" s="356">
        <f t="shared" si="32"/>
        <v>4.2864679080764052</v>
      </c>
      <c r="N143" s="356">
        <f t="shared" si="40"/>
        <v>233.33793491015714</v>
      </c>
      <c r="P143" s="356">
        <f>'Rental with escalation - RIL'!CF158</f>
        <v>1.8692840072241192</v>
      </c>
      <c r="Q143" s="356">
        <f t="shared" si="37"/>
        <v>0.14000000000000001</v>
      </c>
      <c r="R143" s="356"/>
    </row>
    <row r="144" spans="2:18" x14ac:dyDescent="0.35">
      <c r="B144">
        <v>12</v>
      </c>
      <c r="C144">
        <f t="shared" si="38"/>
        <v>139</v>
      </c>
      <c r="D144" s="356">
        <f>'Rental with escalation - RIL'!CA159</f>
        <v>7.0549201096251286</v>
      </c>
      <c r="E144" s="356">
        <f t="shared" si="34"/>
        <v>0.70549201096251291</v>
      </c>
      <c r="F144" s="356">
        <f>'Rental with escalation - RIL'!CD159</f>
        <v>0.22083333333333335</v>
      </c>
      <c r="G144" s="358">
        <f t="shared" si="35"/>
        <v>6.1285947653292823</v>
      </c>
      <c r="H144" s="356">
        <f t="shared" si="30"/>
        <v>6.068650929213157</v>
      </c>
      <c r="I144" s="356">
        <f t="shared" si="36"/>
        <v>6.068650929213157</v>
      </c>
      <c r="K144" s="356">
        <f t="shared" si="39"/>
        <v>233.33793491015714</v>
      </c>
      <c r="L144" s="356">
        <f t="shared" si="31"/>
        <v>1.7500345118261784</v>
      </c>
      <c r="M144" s="356">
        <f t="shared" si="32"/>
        <v>4.3186164173869788</v>
      </c>
      <c r="N144" s="356">
        <f t="shared" si="40"/>
        <v>229.01931849277017</v>
      </c>
      <c r="P144" s="356">
        <f>'Rental with escalation - RIL'!CF159</f>
        <v>1.8692840072241192</v>
      </c>
      <c r="Q144" s="356">
        <f t="shared" si="37"/>
        <v>0.14000000000000001</v>
      </c>
      <c r="R144" s="356"/>
    </row>
    <row r="145" spans="2:18" x14ac:dyDescent="0.35">
      <c r="B145">
        <v>12</v>
      </c>
      <c r="C145">
        <f t="shared" si="38"/>
        <v>140</v>
      </c>
      <c r="D145" s="356">
        <f>'Rental with escalation - RIL'!CA160</f>
        <v>7.0649139693595027</v>
      </c>
      <c r="E145" s="356">
        <f t="shared" si="34"/>
        <v>0.70649139693595031</v>
      </c>
      <c r="F145" s="356">
        <f>'Rental with escalation - RIL'!CD160</f>
        <v>0.22083333333333335</v>
      </c>
      <c r="G145" s="358">
        <f t="shared" si="35"/>
        <v>6.1375892390902189</v>
      </c>
      <c r="H145" s="356">
        <f t="shared" si="30"/>
        <v>6.0775574279518052</v>
      </c>
      <c r="I145" s="356">
        <f t="shared" si="36"/>
        <v>6.0775574279518052</v>
      </c>
      <c r="K145" s="356">
        <f t="shared" si="39"/>
        <v>229.01931849277017</v>
      </c>
      <c r="L145" s="356">
        <f t="shared" si="31"/>
        <v>1.7176448886957763</v>
      </c>
      <c r="M145" s="356">
        <f t="shared" si="32"/>
        <v>4.3599125392560287</v>
      </c>
      <c r="N145" s="356">
        <f t="shared" si="40"/>
        <v>224.65940595351415</v>
      </c>
      <c r="P145" s="356">
        <f>'Rental with escalation - RIL'!CF160</f>
        <v>1.8692840072241192</v>
      </c>
      <c r="Q145" s="356">
        <f t="shared" si="37"/>
        <v>0.14000000000000001</v>
      </c>
      <c r="R145" s="356"/>
    </row>
    <row r="146" spans="2:18" x14ac:dyDescent="0.35">
      <c r="B146">
        <v>12</v>
      </c>
      <c r="C146">
        <f t="shared" si="38"/>
        <v>141</v>
      </c>
      <c r="D146" s="356">
        <f>'Rental with escalation - RIL'!CA161</f>
        <v>7.0705814710745818</v>
      </c>
      <c r="E146" s="356">
        <f t="shared" si="34"/>
        <v>0.70705814710745818</v>
      </c>
      <c r="F146" s="356">
        <f>'Rental with escalation - RIL'!CD161</f>
        <v>0.22083333333333335</v>
      </c>
      <c r="G146" s="358">
        <f t="shared" si="35"/>
        <v>6.1426899906337908</v>
      </c>
      <c r="H146" s="356">
        <f t="shared" si="30"/>
        <v>6.0826082890023185</v>
      </c>
      <c r="I146" s="356">
        <f t="shared" si="36"/>
        <v>6.0826082890023185</v>
      </c>
      <c r="K146" s="356">
        <f t="shared" si="39"/>
        <v>224.65940595351415</v>
      </c>
      <c r="L146" s="356">
        <f t="shared" si="31"/>
        <v>1.6849455446513562</v>
      </c>
      <c r="M146" s="356">
        <f t="shared" si="32"/>
        <v>4.3976627443509626</v>
      </c>
      <c r="N146" s="356">
        <f t="shared" si="40"/>
        <v>220.2617432091632</v>
      </c>
      <c r="P146" s="356">
        <f>'Rental with escalation - RIL'!CF161</f>
        <v>1.8692840072241192</v>
      </c>
      <c r="Q146" s="356">
        <f t="shared" si="37"/>
        <v>0.14000000000000001</v>
      </c>
      <c r="R146" s="356"/>
    </row>
    <row r="147" spans="2:18" x14ac:dyDescent="0.35">
      <c r="B147">
        <v>12</v>
      </c>
      <c r="C147">
        <f t="shared" si="38"/>
        <v>142</v>
      </c>
      <c r="D147" s="356">
        <f>'Rental with escalation - RIL'!CA162</f>
        <v>7.0757144241995809</v>
      </c>
      <c r="E147" s="356">
        <f t="shared" si="34"/>
        <v>0.70757144241995817</v>
      </c>
      <c r="F147" s="356">
        <f>'Rental with escalation - RIL'!CD162</f>
        <v>0.22083333333333335</v>
      </c>
      <c r="G147" s="358">
        <f t="shared" si="35"/>
        <v>6.1473096484462895</v>
      </c>
      <c r="H147" s="356">
        <f t="shared" si="30"/>
        <v>6.0871827619035237</v>
      </c>
      <c r="I147" s="356">
        <f t="shared" si="36"/>
        <v>6.0871827619035237</v>
      </c>
      <c r="K147" s="356">
        <f t="shared" si="39"/>
        <v>220.2617432091632</v>
      </c>
      <c r="L147" s="356">
        <f t="shared" si="31"/>
        <v>1.6519630740687239</v>
      </c>
      <c r="M147" s="356">
        <f t="shared" si="32"/>
        <v>4.4352196878347998</v>
      </c>
      <c r="N147" s="356">
        <f t="shared" si="40"/>
        <v>215.8265235213284</v>
      </c>
      <c r="P147" s="356">
        <f>'Rental with escalation - RIL'!CF162</f>
        <v>1.8692840072241192</v>
      </c>
      <c r="Q147" s="356">
        <f t="shared" si="37"/>
        <v>0.14000000000000001</v>
      </c>
      <c r="R147" s="356"/>
    </row>
    <row r="148" spans="2:18" x14ac:dyDescent="0.35">
      <c r="B148">
        <v>12</v>
      </c>
      <c r="C148">
        <f t="shared" si="38"/>
        <v>143</v>
      </c>
      <c r="D148" s="356">
        <f>'Rental with escalation - RIL'!CA163</f>
        <v>7.0757144241995809</v>
      </c>
      <c r="E148" s="356">
        <f t="shared" si="34"/>
        <v>0.70757144241995817</v>
      </c>
      <c r="F148" s="356">
        <f>'Rental with escalation - RIL'!CD163</f>
        <v>0.22083333333333335</v>
      </c>
      <c r="G148" s="358">
        <f t="shared" si="35"/>
        <v>6.1473096484462895</v>
      </c>
      <c r="H148" s="356">
        <f t="shared" si="30"/>
        <v>6.0871827619035237</v>
      </c>
      <c r="I148" s="356">
        <f t="shared" si="36"/>
        <v>6.0871827619035237</v>
      </c>
      <c r="K148" s="356">
        <f t="shared" si="39"/>
        <v>215.8265235213284</v>
      </c>
      <c r="L148" s="356">
        <f t="shared" si="31"/>
        <v>1.6186989264099629</v>
      </c>
      <c r="M148" s="356">
        <f t="shared" si="32"/>
        <v>4.4684838354935605</v>
      </c>
      <c r="N148" s="356">
        <f t="shared" si="40"/>
        <v>211.35803968583483</v>
      </c>
      <c r="P148" s="356">
        <f>'Rental with escalation - RIL'!CF163</f>
        <v>1.8692840072241192</v>
      </c>
      <c r="Q148" s="356">
        <f t="shared" si="37"/>
        <v>0.14000000000000001</v>
      </c>
      <c r="R148" s="356"/>
    </row>
    <row r="149" spans="2:18" x14ac:dyDescent="0.35">
      <c r="B149">
        <v>12</v>
      </c>
      <c r="C149">
        <f t="shared" si="38"/>
        <v>144</v>
      </c>
      <c r="D149" s="356">
        <f>'Rental with escalation - RIL'!CA164</f>
        <v>7.0860596060589556</v>
      </c>
      <c r="E149" s="356">
        <f t="shared" si="34"/>
        <v>0.70860596060589565</v>
      </c>
      <c r="F149" s="356">
        <f>'Rental with escalation - RIL'!CD164</f>
        <v>0.22083333333333335</v>
      </c>
      <c r="G149" s="358">
        <f t="shared" si="35"/>
        <v>6.1566203121197267</v>
      </c>
      <c r="H149" s="356">
        <f t="shared" si="30"/>
        <v>6.0964023578985218</v>
      </c>
      <c r="I149" s="356">
        <f t="shared" si="36"/>
        <v>6.0964023578985218</v>
      </c>
      <c r="K149" s="356">
        <f t="shared" si="39"/>
        <v>211.35803968583483</v>
      </c>
      <c r="L149" s="356">
        <f t="shared" si="31"/>
        <v>1.5851852976437613</v>
      </c>
      <c r="M149" s="356">
        <f t="shared" si="32"/>
        <v>4.5112170602547605</v>
      </c>
      <c r="N149" s="356">
        <f t="shared" si="40"/>
        <v>206.84682262558007</v>
      </c>
      <c r="P149" s="356">
        <f>'Rental with escalation - RIL'!CF164</f>
        <v>1.8692840072241192</v>
      </c>
      <c r="Q149" s="356">
        <f t="shared" si="37"/>
        <v>0.14000000000000001</v>
      </c>
      <c r="R149" s="356"/>
    </row>
    <row r="150" spans="2:18" x14ac:dyDescent="0.35">
      <c r="B150">
        <v>13</v>
      </c>
      <c r="C150">
        <f t="shared" si="38"/>
        <v>145</v>
      </c>
      <c r="D150" s="356">
        <f>'Rental with escalation - RIL'!CA165</f>
        <v>7.1066956572592632</v>
      </c>
      <c r="E150" s="356">
        <f t="shared" si="34"/>
        <v>0.71066956572592632</v>
      </c>
      <c r="F150" s="356">
        <f>'Rental with escalation - RIL'!CD165</f>
        <v>0.22083333333333335</v>
      </c>
      <c r="G150" s="358">
        <f t="shared" si="35"/>
        <v>6.1751927582000032</v>
      </c>
      <c r="H150" s="356">
        <f t="shared" si="30"/>
        <v>6.1147931467299932</v>
      </c>
      <c r="I150" s="356">
        <f t="shared" si="36"/>
        <v>6.1147931467299932</v>
      </c>
      <c r="K150" s="356">
        <f t="shared" si="39"/>
        <v>206.84682262558007</v>
      </c>
      <c r="L150" s="356">
        <f t="shared" si="31"/>
        <v>1.5513511696918505</v>
      </c>
      <c r="M150" s="356">
        <f t="shared" si="32"/>
        <v>4.5634419770381429</v>
      </c>
      <c r="N150" s="356">
        <f t="shared" si="40"/>
        <v>202.28338064854194</v>
      </c>
      <c r="P150" s="356">
        <f>'Rental with escalation - RIL'!CF165</f>
        <v>1.9627482075853253</v>
      </c>
      <c r="Q150" s="356">
        <f t="shared" si="37"/>
        <v>0.14000000000000001</v>
      </c>
      <c r="R150" s="356"/>
    </row>
    <row r="151" spans="2:18" x14ac:dyDescent="0.35">
      <c r="B151">
        <v>13</v>
      </c>
      <c r="C151">
        <f t="shared" si="38"/>
        <v>146</v>
      </c>
      <c r="D151" s="356">
        <f>'Rental with escalation - RIL'!CA166</f>
        <v>7.1066956572592632</v>
      </c>
      <c r="E151" s="356">
        <f t="shared" si="34"/>
        <v>0.71066956572592632</v>
      </c>
      <c r="F151" s="356">
        <f>'Rental with escalation - RIL'!CD166</f>
        <v>0.22083333333333335</v>
      </c>
      <c r="G151" s="358">
        <f t="shared" si="35"/>
        <v>6.1751927582000032</v>
      </c>
      <c r="H151" s="356">
        <f t="shared" si="30"/>
        <v>6.1147931467299932</v>
      </c>
      <c r="I151" s="356">
        <f t="shared" si="36"/>
        <v>6.1147931467299932</v>
      </c>
      <c r="K151" s="356">
        <f t="shared" si="39"/>
        <v>202.28338064854194</v>
      </c>
      <c r="L151" s="356">
        <f t="shared" si="31"/>
        <v>1.5171253548640644</v>
      </c>
      <c r="M151" s="356">
        <f t="shared" si="32"/>
        <v>4.5976677918659288</v>
      </c>
      <c r="N151" s="356">
        <f t="shared" si="40"/>
        <v>197.68571285667602</v>
      </c>
      <c r="P151" s="356">
        <f>'Rental with escalation - RIL'!CF166</f>
        <v>1.9627482075853253</v>
      </c>
      <c r="Q151" s="356">
        <f t="shared" si="37"/>
        <v>0.14000000000000001</v>
      </c>
      <c r="R151" s="356"/>
    </row>
    <row r="152" spans="2:18" x14ac:dyDescent="0.35">
      <c r="B152">
        <v>13</v>
      </c>
      <c r="C152">
        <f t="shared" si="38"/>
        <v>147</v>
      </c>
      <c r="D152" s="356">
        <f>'Rental with escalation - RIL'!CA167</f>
        <v>7.2148949244218601</v>
      </c>
      <c r="E152" s="356">
        <f t="shared" si="34"/>
        <v>0.72148949244218608</v>
      </c>
      <c r="F152" s="356">
        <f>'Rental with escalation - RIL'!CD167</f>
        <v>0.22083333333333335</v>
      </c>
      <c r="G152" s="358">
        <f t="shared" si="35"/>
        <v>6.2725720986463411</v>
      </c>
      <c r="H152" s="356">
        <f t="shared" si="30"/>
        <v>6.2112200190415745</v>
      </c>
      <c r="I152" s="356">
        <f t="shared" si="36"/>
        <v>6.2112200190415745</v>
      </c>
      <c r="K152" s="356">
        <f t="shared" si="39"/>
        <v>197.68571285667602</v>
      </c>
      <c r="L152" s="356">
        <f t="shared" si="31"/>
        <v>1.48264284642507</v>
      </c>
      <c r="M152" s="356">
        <f t="shared" si="32"/>
        <v>4.7285771726165047</v>
      </c>
      <c r="N152" s="356">
        <f t="shared" si="40"/>
        <v>192.95713568405952</v>
      </c>
      <c r="P152" s="356">
        <f>'Rental with escalation - RIL'!CF167</f>
        <v>1.9627482075853253</v>
      </c>
      <c r="Q152" s="356">
        <f t="shared" si="37"/>
        <v>0.14000000000000001</v>
      </c>
      <c r="R152" s="356"/>
    </row>
    <row r="153" spans="2:18" x14ac:dyDescent="0.35">
      <c r="B153">
        <v>13</v>
      </c>
      <c r="C153">
        <f t="shared" si="38"/>
        <v>148</v>
      </c>
      <c r="D153" s="356">
        <f>'Rental with escalation - RIL'!CA168</f>
        <v>7.251674896415178</v>
      </c>
      <c r="E153" s="356">
        <f t="shared" si="34"/>
        <v>0.72516748964151789</v>
      </c>
      <c r="F153" s="356">
        <f>'Rental with escalation - RIL'!CD168</f>
        <v>0.22083333333333335</v>
      </c>
      <c r="G153" s="358">
        <f t="shared" si="35"/>
        <v>6.3056740734403274</v>
      </c>
      <c r="H153" s="356">
        <f t="shared" si="30"/>
        <v>6.2439982231461695</v>
      </c>
      <c r="I153" s="356">
        <f t="shared" si="36"/>
        <v>6.2439982231461695</v>
      </c>
      <c r="K153" s="356">
        <f t="shared" si="39"/>
        <v>192.95713568405952</v>
      </c>
      <c r="L153" s="356">
        <f t="shared" si="31"/>
        <v>1.4471785176304464</v>
      </c>
      <c r="M153" s="356">
        <f t="shared" si="32"/>
        <v>4.7968197055157233</v>
      </c>
      <c r="N153" s="356">
        <f t="shared" si="40"/>
        <v>188.16031597854379</v>
      </c>
      <c r="P153" s="356">
        <f>'Rental with escalation - RIL'!CF168</f>
        <v>1.9627482075853253</v>
      </c>
      <c r="Q153" s="356">
        <f t="shared" si="37"/>
        <v>0.14000000000000001</v>
      </c>
      <c r="R153" s="356"/>
    </row>
    <row r="154" spans="2:18" x14ac:dyDescent="0.35">
      <c r="B154">
        <v>13</v>
      </c>
      <c r="C154">
        <f t="shared" si="38"/>
        <v>149</v>
      </c>
      <c r="D154" s="356">
        <f>'Rental with escalation - RIL'!CA169</f>
        <v>7.265010194568303</v>
      </c>
      <c r="E154" s="356">
        <f t="shared" si="34"/>
        <v>0.72650101945683032</v>
      </c>
      <c r="F154" s="356">
        <f>'Rental with escalation - RIL'!CD169</f>
        <v>0.22083333333333335</v>
      </c>
      <c r="G154" s="358">
        <f t="shared" si="35"/>
        <v>6.3176758417781391</v>
      </c>
      <c r="H154" s="356">
        <f t="shared" si="30"/>
        <v>6.2558826020885503</v>
      </c>
      <c r="I154" s="356">
        <f t="shared" si="36"/>
        <v>6.2558826020885503</v>
      </c>
      <c r="K154" s="356">
        <f t="shared" si="39"/>
        <v>188.16031597854379</v>
      </c>
      <c r="L154" s="356">
        <f t="shared" si="31"/>
        <v>1.4112023698390785</v>
      </c>
      <c r="M154" s="356">
        <f t="shared" si="32"/>
        <v>4.8446802322494715</v>
      </c>
      <c r="N154" s="356">
        <f t="shared" si="40"/>
        <v>183.31563574629433</v>
      </c>
      <c r="P154" s="356">
        <f>'Rental with escalation - RIL'!CF169</f>
        <v>1.9627482075853253</v>
      </c>
      <c r="Q154" s="356">
        <f t="shared" si="37"/>
        <v>0.14000000000000001</v>
      </c>
      <c r="R154" s="356"/>
    </row>
    <row r="155" spans="2:18" x14ac:dyDescent="0.35">
      <c r="B155">
        <v>13</v>
      </c>
      <c r="C155">
        <f t="shared" si="38"/>
        <v>150</v>
      </c>
      <c r="D155" s="356">
        <f>'Rental with escalation - RIL'!CA170</f>
        <v>7.283277690346428</v>
      </c>
      <c r="E155" s="356">
        <f t="shared" si="34"/>
        <v>0.7283277690346428</v>
      </c>
      <c r="F155" s="356">
        <f>'Rental with escalation - RIL'!CD170</f>
        <v>0.22083333333333335</v>
      </c>
      <c r="G155" s="358">
        <f t="shared" si="35"/>
        <v>6.3341165879784516</v>
      </c>
      <c r="H155" s="356">
        <f t="shared" si="30"/>
        <v>6.2721625412142243</v>
      </c>
      <c r="I155" s="356">
        <f t="shared" si="36"/>
        <v>6.2721625412142243</v>
      </c>
      <c r="K155" s="356">
        <f t="shared" si="39"/>
        <v>183.31563574629433</v>
      </c>
      <c r="L155" s="356">
        <f t="shared" si="31"/>
        <v>1.3748672680972074</v>
      </c>
      <c r="M155" s="356">
        <f t="shared" si="32"/>
        <v>4.8972952731170167</v>
      </c>
      <c r="N155" s="356">
        <f t="shared" si="40"/>
        <v>178.41834047317732</v>
      </c>
      <c r="P155" s="356">
        <f>'Rental with escalation - RIL'!CF170</f>
        <v>1.9627482075853253</v>
      </c>
      <c r="Q155" s="356">
        <f t="shared" si="37"/>
        <v>0.14000000000000001</v>
      </c>
      <c r="R155" s="356"/>
    </row>
    <row r="156" spans="2:18" x14ac:dyDescent="0.35">
      <c r="B156">
        <v>13</v>
      </c>
      <c r="C156">
        <f t="shared" si="38"/>
        <v>151</v>
      </c>
      <c r="D156" s="356">
        <f>'Rental with escalation - RIL'!CA171</f>
        <v>7.283277690346428</v>
      </c>
      <c r="E156" s="356">
        <f t="shared" si="34"/>
        <v>0.7283277690346428</v>
      </c>
      <c r="F156" s="356">
        <f>'Rental with escalation - RIL'!CD171</f>
        <v>0.22083333333333335</v>
      </c>
      <c r="G156" s="358">
        <f t="shared" si="35"/>
        <v>6.3341165879784516</v>
      </c>
      <c r="H156" s="356">
        <f t="shared" si="30"/>
        <v>6.2721625412142243</v>
      </c>
      <c r="I156" s="356">
        <f t="shared" si="36"/>
        <v>6.2721625412142243</v>
      </c>
      <c r="K156" s="356">
        <f t="shared" si="39"/>
        <v>178.41834047317732</v>
      </c>
      <c r="L156" s="356">
        <f t="shared" si="31"/>
        <v>1.3381375535488298</v>
      </c>
      <c r="M156" s="356">
        <f t="shared" si="32"/>
        <v>4.9340249876653948</v>
      </c>
      <c r="N156" s="356">
        <f t="shared" si="40"/>
        <v>173.48431548551193</v>
      </c>
      <c r="P156" s="356">
        <f>'Rental with escalation - RIL'!CF171</f>
        <v>1.9627482075853253</v>
      </c>
      <c r="Q156" s="356">
        <f t="shared" si="37"/>
        <v>0.14000000000000001</v>
      </c>
      <c r="R156" s="356"/>
    </row>
    <row r="157" spans="2:18" x14ac:dyDescent="0.35">
      <c r="B157">
        <v>13</v>
      </c>
      <c r="C157">
        <f t="shared" si="38"/>
        <v>152</v>
      </c>
      <c r="D157" s="356">
        <f>'Rental with escalation - RIL'!CA172</f>
        <v>7.283277690346428</v>
      </c>
      <c r="E157" s="356">
        <f t="shared" si="34"/>
        <v>0.7283277690346428</v>
      </c>
      <c r="F157" s="356">
        <f>'Rental with escalation - RIL'!CD172</f>
        <v>0.22083333333333335</v>
      </c>
      <c r="G157" s="358">
        <f t="shared" si="35"/>
        <v>6.3341165879784516</v>
      </c>
      <c r="H157" s="356">
        <f t="shared" si="30"/>
        <v>6.2721625412142243</v>
      </c>
      <c r="I157" s="356">
        <f t="shared" si="36"/>
        <v>6.2721625412142243</v>
      </c>
      <c r="K157" s="356">
        <f t="shared" si="39"/>
        <v>173.48431548551193</v>
      </c>
      <c r="L157" s="356">
        <f t="shared" si="31"/>
        <v>1.3011323661413394</v>
      </c>
      <c r="M157" s="356">
        <f t="shared" si="32"/>
        <v>4.9710301750728849</v>
      </c>
      <c r="N157" s="356">
        <f t="shared" si="40"/>
        <v>168.51328531043904</v>
      </c>
      <c r="P157" s="356">
        <f>'Rental with escalation - RIL'!CF172</f>
        <v>1.9627482075853253</v>
      </c>
      <c r="Q157" s="356">
        <f t="shared" si="37"/>
        <v>0.14000000000000001</v>
      </c>
      <c r="R157" s="356"/>
    </row>
    <row r="158" spans="2:18" x14ac:dyDescent="0.35">
      <c r="B158">
        <v>13</v>
      </c>
      <c r="C158">
        <f t="shared" si="38"/>
        <v>153</v>
      </c>
      <c r="D158" s="356">
        <f>'Rental with escalation - RIL'!CA173</f>
        <v>7.283277690346428</v>
      </c>
      <c r="E158" s="356">
        <f t="shared" si="34"/>
        <v>0.7283277690346428</v>
      </c>
      <c r="F158" s="356">
        <f>'Rental with escalation - RIL'!CD173</f>
        <v>0.22083333333333335</v>
      </c>
      <c r="G158" s="358">
        <f t="shared" si="35"/>
        <v>6.3341165879784516</v>
      </c>
      <c r="H158" s="356">
        <f t="shared" si="30"/>
        <v>6.2721625412142243</v>
      </c>
      <c r="I158" s="356">
        <f t="shared" si="36"/>
        <v>6.2721625412142243</v>
      </c>
      <c r="K158" s="356">
        <f t="shared" si="39"/>
        <v>168.51328531043904</v>
      </c>
      <c r="L158" s="356">
        <f t="shared" si="31"/>
        <v>1.2638496398282928</v>
      </c>
      <c r="M158" s="356">
        <f t="shared" si="32"/>
        <v>5.0083129013859313</v>
      </c>
      <c r="N158" s="356">
        <f t="shared" si="40"/>
        <v>163.50497240905312</v>
      </c>
      <c r="P158" s="356">
        <f>'Rental with escalation - RIL'!CF173</f>
        <v>1.9627482075853253</v>
      </c>
      <c r="Q158" s="356">
        <f t="shared" si="37"/>
        <v>0.14000000000000001</v>
      </c>
      <c r="R158" s="356"/>
    </row>
    <row r="159" spans="2:18" x14ac:dyDescent="0.35">
      <c r="B159">
        <v>13</v>
      </c>
      <c r="C159">
        <f t="shared" si="38"/>
        <v>154</v>
      </c>
      <c r="D159" s="356">
        <f>'Rental with escalation - RIL'!CA174</f>
        <v>7.283277690346428</v>
      </c>
      <c r="E159" s="356">
        <f t="shared" si="34"/>
        <v>0.7283277690346428</v>
      </c>
      <c r="F159" s="356">
        <f>'Rental with escalation - RIL'!CD174</f>
        <v>0.22083333333333335</v>
      </c>
      <c r="G159" s="358">
        <f t="shared" si="35"/>
        <v>6.3341165879784516</v>
      </c>
      <c r="H159" s="356">
        <f t="shared" si="30"/>
        <v>6.2721625412142243</v>
      </c>
      <c r="I159" s="356">
        <f t="shared" si="36"/>
        <v>6.2721625412142243</v>
      </c>
      <c r="K159" s="356">
        <f t="shared" si="39"/>
        <v>163.50497240905312</v>
      </c>
      <c r="L159" s="356">
        <f t="shared" si="31"/>
        <v>1.2262872930678983</v>
      </c>
      <c r="M159" s="356">
        <f t="shared" si="32"/>
        <v>5.0458752481463263</v>
      </c>
      <c r="N159" s="356">
        <f t="shared" si="40"/>
        <v>158.45909716090679</v>
      </c>
      <c r="P159" s="356">
        <f>'Rental with escalation - RIL'!CF174</f>
        <v>1.9627482075853253</v>
      </c>
      <c r="Q159" s="356">
        <f t="shared" si="37"/>
        <v>0.14000000000000001</v>
      </c>
      <c r="R159" s="356"/>
    </row>
    <row r="160" spans="2:18" x14ac:dyDescent="0.35">
      <c r="B160">
        <v>13</v>
      </c>
      <c r="C160">
        <f t="shared" si="38"/>
        <v>155</v>
      </c>
      <c r="D160" s="356">
        <f>'Rental with escalation - RIL'!CA175</f>
        <v>7.283277690346428</v>
      </c>
      <c r="E160" s="356">
        <f t="shared" si="34"/>
        <v>0.7283277690346428</v>
      </c>
      <c r="F160" s="356">
        <f>'Rental with escalation - RIL'!CD175</f>
        <v>0.22083333333333335</v>
      </c>
      <c r="G160" s="358">
        <f t="shared" si="35"/>
        <v>6.3341165879784516</v>
      </c>
      <c r="H160" s="356">
        <f t="shared" si="30"/>
        <v>6.2721625412142243</v>
      </c>
      <c r="I160" s="356">
        <f t="shared" si="36"/>
        <v>6.2721625412142235</v>
      </c>
      <c r="K160" s="356">
        <f t="shared" si="39"/>
        <v>158.45909716090679</v>
      </c>
      <c r="L160" s="356">
        <f t="shared" si="31"/>
        <v>1.188443228706801</v>
      </c>
      <c r="M160" s="356">
        <f t="shared" si="32"/>
        <v>5.0837193125074229</v>
      </c>
      <c r="N160" s="356">
        <f t="shared" si="40"/>
        <v>153.37537784839938</v>
      </c>
      <c r="P160" s="356">
        <f>'Rental with escalation - RIL'!CF175</f>
        <v>1.9627482075853253</v>
      </c>
      <c r="Q160" s="356">
        <f t="shared" si="37"/>
        <v>0.14000000000000001</v>
      </c>
      <c r="R160" s="356"/>
    </row>
    <row r="161" spans="2:18" x14ac:dyDescent="0.35">
      <c r="B161">
        <v>13</v>
      </c>
      <c r="C161">
        <f t="shared" si="38"/>
        <v>156</v>
      </c>
      <c r="D161" s="356">
        <f>'Rental with escalation - RIL'!CA176</f>
        <v>7.2921176707732238</v>
      </c>
      <c r="E161" s="356">
        <f t="shared" si="34"/>
        <v>0.72921176707732238</v>
      </c>
      <c r="F161" s="356">
        <f>'Rental with escalation - RIL'!CD176</f>
        <v>0.22083333333333335</v>
      </c>
      <c r="G161" s="358">
        <f t="shared" si="35"/>
        <v>6.3420725703625678</v>
      </c>
      <c r="H161" s="356">
        <f t="shared" si="30"/>
        <v>6.2800407060688022</v>
      </c>
      <c r="I161" s="356">
        <f t="shared" si="36"/>
        <v>6.2800407060688022</v>
      </c>
      <c r="K161" s="356">
        <f t="shared" si="39"/>
        <v>153.37537784839938</v>
      </c>
      <c r="L161" s="356">
        <f t="shared" si="31"/>
        <v>1.1503153338629952</v>
      </c>
      <c r="M161" s="356">
        <f t="shared" si="32"/>
        <v>5.1297253722058072</v>
      </c>
      <c r="N161" s="356">
        <f t="shared" si="40"/>
        <v>148.24565247619358</v>
      </c>
      <c r="P161" s="356">
        <f>'Rental with escalation - RIL'!CF176</f>
        <v>1.9627482075853253</v>
      </c>
      <c r="Q161" s="356">
        <f t="shared" si="37"/>
        <v>0.14000000000000001</v>
      </c>
      <c r="R161" s="356"/>
    </row>
    <row r="162" spans="2:18" x14ac:dyDescent="0.35">
      <c r="B162">
        <v>14</v>
      </c>
      <c r="C162">
        <f t="shared" si="38"/>
        <v>157</v>
      </c>
      <c r="D162" s="356">
        <f>'Rental with escalation - RIL'!CA177</f>
        <v>7.3171280753668499</v>
      </c>
      <c r="E162" s="356">
        <f t="shared" si="34"/>
        <v>0.73171280753668499</v>
      </c>
      <c r="F162" s="356">
        <f>'Rental with escalation - RIL'!CD177</f>
        <v>0.22083333333333335</v>
      </c>
      <c r="G162" s="358">
        <f t="shared" si="35"/>
        <v>6.3645819344968313</v>
      </c>
      <c r="H162" s="356">
        <f t="shared" si="30"/>
        <v>6.3023299059261948</v>
      </c>
      <c r="I162" s="356">
        <f t="shared" si="36"/>
        <v>6.3023299059261948</v>
      </c>
      <c r="K162" s="356">
        <f t="shared" si="39"/>
        <v>148.24565247619358</v>
      </c>
      <c r="L162" s="356">
        <f t="shared" si="31"/>
        <v>1.1118423935714519</v>
      </c>
      <c r="M162" s="356">
        <f t="shared" si="32"/>
        <v>5.1904875123547427</v>
      </c>
      <c r="N162" s="356">
        <f t="shared" si="40"/>
        <v>143.05516496383885</v>
      </c>
      <c r="P162" s="356">
        <f>'Rental with escalation - RIL'!CF177</f>
        <v>2.0608856179645918</v>
      </c>
      <c r="Q162" s="356">
        <f t="shared" si="37"/>
        <v>0.14000000000000001</v>
      </c>
      <c r="R162" s="356"/>
    </row>
    <row r="163" spans="2:18" x14ac:dyDescent="0.35">
      <c r="B163">
        <v>14</v>
      </c>
      <c r="C163">
        <f t="shared" si="38"/>
        <v>158</v>
      </c>
      <c r="D163" s="356">
        <f>'Rental with escalation - RIL'!CA178</f>
        <v>7.347933978325444</v>
      </c>
      <c r="E163" s="356">
        <f t="shared" si="34"/>
        <v>0.73479339783254449</v>
      </c>
      <c r="F163" s="356">
        <f>'Rental with escalation - RIL'!CD178</f>
        <v>0.22083333333333335</v>
      </c>
      <c r="G163" s="358">
        <f t="shared" si="35"/>
        <v>6.3923072471595663</v>
      </c>
      <c r="H163" s="356">
        <f t="shared" si="30"/>
        <v>6.3297840370763385</v>
      </c>
      <c r="I163" s="356">
        <f t="shared" si="36"/>
        <v>6.3297840370763385</v>
      </c>
      <c r="K163" s="356">
        <f t="shared" si="39"/>
        <v>143.05516496383885</v>
      </c>
      <c r="L163" s="356">
        <f t="shared" si="31"/>
        <v>1.0729137372287914</v>
      </c>
      <c r="M163" s="356">
        <f t="shared" si="32"/>
        <v>5.2568702998475469</v>
      </c>
      <c r="N163" s="356">
        <f t="shared" si="40"/>
        <v>137.7982946639913</v>
      </c>
      <c r="P163" s="356">
        <f>'Rental with escalation - RIL'!CF178</f>
        <v>2.0608856179645918</v>
      </c>
      <c r="Q163" s="356">
        <f t="shared" si="37"/>
        <v>0.14000000000000001</v>
      </c>
      <c r="R163" s="356"/>
    </row>
    <row r="164" spans="2:18" x14ac:dyDescent="0.35">
      <c r="B164">
        <v>14</v>
      </c>
      <c r="C164">
        <f t="shared" si="38"/>
        <v>159</v>
      </c>
      <c r="D164" s="356">
        <f>'Rental with escalation - RIL'!CA179</f>
        <v>7.3846672337321815</v>
      </c>
      <c r="E164" s="356">
        <f t="shared" si="34"/>
        <v>0.73846672337321817</v>
      </c>
      <c r="F164" s="356">
        <f>'Rental with escalation - RIL'!CD179</f>
        <v>0.22083333333333335</v>
      </c>
      <c r="G164" s="358">
        <f t="shared" si="35"/>
        <v>6.4253671770256302</v>
      </c>
      <c r="H164" s="356">
        <f t="shared" si="30"/>
        <v>6.3625206074947993</v>
      </c>
      <c r="I164" s="356">
        <f t="shared" si="36"/>
        <v>6.3625206074947993</v>
      </c>
      <c r="K164" s="356">
        <f t="shared" si="39"/>
        <v>137.7982946639913</v>
      </c>
      <c r="L164" s="356">
        <f t="shared" si="31"/>
        <v>1.0334872099799346</v>
      </c>
      <c r="M164" s="356">
        <f t="shared" si="32"/>
        <v>5.3290333975148645</v>
      </c>
      <c r="N164" s="356">
        <f t="shared" si="40"/>
        <v>132.46926126647642</v>
      </c>
      <c r="P164" s="356">
        <f>'Rental with escalation - RIL'!CF179</f>
        <v>2.0608856179645918</v>
      </c>
      <c r="Q164" s="356">
        <f t="shared" si="37"/>
        <v>0.14000000000000001</v>
      </c>
      <c r="R164" s="356"/>
    </row>
    <row r="165" spans="2:18" x14ac:dyDescent="0.35">
      <c r="B165">
        <v>14</v>
      </c>
      <c r="C165">
        <f t="shared" si="38"/>
        <v>160</v>
      </c>
      <c r="D165" s="356">
        <f>'Rental with escalation - RIL'!CA180</f>
        <v>7.5092767298143475</v>
      </c>
      <c r="E165" s="356">
        <f t="shared" si="34"/>
        <v>0.75092767298143481</v>
      </c>
      <c r="F165" s="356">
        <f>'Rental with escalation - RIL'!CD180</f>
        <v>0.22083333333333335</v>
      </c>
      <c r="G165" s="358">
        <f t="shared" si="35"/>
        <v>6.5375157234995793</v>
      </c>
      <c r="H165" s="356">
        <f t="shared" si="30"/>
        <v>6.4735722281076145</v>
      </c>
      <c r="I165" s="356">
        <f t="shared" si="36"/>
        <v>6.4735722281076145</v>
      </c>
      <c r="K165" s="356">
        <f t="shared" si="39"/>
        <v>132.46926126647642</v>
      </c>
      <c r="L165" s="356">
        <f t="shared" si="31"/>
        <v>0.99351945949857312</v>
      </c>
      <c r="M165" s="356">
        <f t="shared" si="32"/>
        <v>5.480052768609041</v>
      </c>
      <c r="N165" s="356">
        <f t="shared" si="40"/>
        <v>126.98920849786738</v>
      </c>
      <c r="P165" s="356">
        <f>'Rental with escalation - RIL'!CF180</f>
        <v>2.0608856179645918</v>
      </c>
      <c r="Q165" s="356">
        <f t="shared" si="37"/>
        <v>0.14000000000000001</v>
      </c>
      <c r="R165" s="356"/>
    </row>
    <row r="166" spans="2:18" x14ac:dyDescent="0.35">
      <c r="B166">
        <v>14</v>
      </c>
      <c r="C166">
        <f t="shared" si="38"/>
        <v>161</v>
      </c>
      <c r="D166" s="356">
        <f>'Rental with escalation - RIL'!CA181</f>
        <v>7.5969825319190676</v>
      </c>
      <c r="E166" s="356">
        <f t="shared" si="34"/>
        <v>0.75969825319190676</v>
      </c>
      <c r="F166" s="356">
        <f>'Rental with escalation - RIL'!CD181</f>
        <v>0.22083333333333335</v>
      </c>
      <c r="G166" s="358">
        <f t="shared" si="35"/>
        <v>6.6164509453938276</v>
      </c>
      <c r="H166" s="356">
        <f t="shared" ref="H166:H185" si="41">G166/$H$4</f>
        <v>6.5517353839432966</v>
      </c>
      <c r="I166" s="356">
        <f t="shared" si="36"/>
        <v>6.5517353839432966</v>
      </c>
      <c r="K166" s="356">
        <f t="shared" si="39"/>
        <v>126.98920849786738</v>
      </c>
      <c r="L166" s="356">
        <f t="shared" ref="L166:L185" si="42">K166*$L$4/12</f>
        <v>0.95241906373400542</v>
      </c>
      <c r="M166" s="356">
        <f t="shared" ref="M166:M185" si="43">H166-L166</f>
        <v>5.599316320209291</v>
      </c>
      <c r="N166" s="356">
        <f t="shared" si="40"/>
        <v>121.38989217765808</v>
      </c>
      <c r="P166" s="356">
        <f>'Rental with escalation - RIL'!CF181</f>
        <v>2.0608856179645918</v>
      </c>
      <c r="Q166" s="356">
        <f t="shared" si="37"/>
        <v>0.14000000000000001</v>
      </c>
      <c r="R166" s="356"/>
    </row>
    <row r="167" spans="2:18" x14ac:dyDescent="0.35">
      <c r="B167">
        <v>14</v>
      </c>
      <c r="C167">
        <f t="shared" si="38"/>
        <v>162</v>
      </c>
      <c r="D167" s="356">
        <f>'Rental with escalation - RIL'!CA182</f>
        <v>7.7799098055152234</v>
      </c>
      <c r="E167" s="356">
        <f t="shared" si="34"/>
        <v>0.77799098055152238</v>
      </c>
      <c r="F167" s="356">
        <f>'Rental with escalation - RIL'!CD182</f>
        <v>0.22083333333333335</v>
      </c>
      <c r="G167" s="358">
        <f t="shared" si="35"/>
        <v>6.7810854916303676</v>
      </c>
      <c r="H167" s="356">
        <f t="shared" si="41"/>
        <v>6.7147596383206842</v>
      </c>
      <c r="I167" s="356">
        <f t="shared" si="36"/>
        <v>6.7147596383206842</v>
      </c>
      <c r="K167" s="356">
        <f t="shared" si="39"/>
        <v>121.38989217765808</v>
      </c>
      <c r="L167" s="356">
        <f t="shared" si="42"/>
        <v>0.91042419133243557</v>
      </c>
      <c r="M167" s="356">
        <f t="shared" si="43"/>
        <v>5.8043354469882491</v>
      </c>
      <c r="N167" s="356">
        <f t="shared" si="40"/>
        <v>115.58555673066984</v>
      </c>
      <c r="P167" s="356">
        <f>'Rental with escalation - RIL'!CF182</f>
        <v>2.0608856179645918</v>
      </c>
      <c r="Q167" s="356">
        <f t="shared" ref="Q167:Q185" si="44">Q166</f>
        <v>0.14000000000000001</v>
      </c>
      <c r="R167" s="356"/>
    </row>
    <row r="168" spans="2:18" x14ac:dyDescent="0.35">
      <c r="B168">
        <v>14</v>
      </c>
      <c r="C168">
        <f t="shared" si="38"/>
        <v>163</v>
      </c>
      <c r="D168" s="356">
        <f>'Rental with escalation - RIL'!CA183</f>
        <v>7.8697918445917079</v>
      </c>
      <c r="E168" s="356">
        <f t="shared" si="34"/>
        <v>0.78697918445917081</v>
      </c>
      <c r="F168" s="356">
        <f>'Rental with escalation - RIL'!CD183</f>
        <v>0.22083333333333335</v>
      </c>
      <c r="G168" s="358">
        <f t="shared" si="35"/>
        <v>6.8619793267992035</v>
      </c>
      <c r="H168" s="356">
        <f t="shared" si="41"/>
        <v>6.7948622502183067</v>
      </c>
      <c r="I168" s="356">
        <f t="shared" si="36"/>
        <v>6.7948622502183067</v>
      </c>
      <c r="K168" s="356">
        <f t="shared" si="39"/>
        <v>115.58555673066984</v>
      </c>
      <c r="L168" s="356">
        <f t="shared" si="42"/>
        <v>0.86689167548002377</v>
      </c>
      <c r="M168" s="356">
        <f t="shared" si="43"/>
        <v>5.9279705747382829</v>
      </c>
      <c r="N168" s="356">
        <f t="shared" si="40"/>
        <v>109.65758615593155</v>
      </c>
      <c r="P168" s="356">
        <f>'Rental with escalation - RIL'!CF183</f>
        <v>2.0608856179645918</v>
      </c>
      <c r="Q168" s="356">
        <f t="shared" si="44"/>
        <v>0.14000000000000001</v>
      </c>
      <c r="R168" s="356"/>
    </row>
    <row r="169" spans="2:18" x14ac:dyDescent="0.35">
      <c r="B169">
        <v>14</v>
      </c>
      <c r="C169">
        <f t="shared" si="38"/>
        <v>164</v>
      </c>
      <c r="D169" s="356">
        <f>'Rental with escalation - RIL'!CA184</f>
        <v>7.8971879273787033</v>
      </c>
      <c r="E169" s="356">
        <f t="shared" si="34"/>
        <v>0.78971879273787038</v>
      </c>
      <c r="F169" s="356">
        <f>'Rental with escalation - RIL'!CD184</f>
        <v>0.22083333333333335</v>
      </c>
      <c r="G169" s="358">
        <f t="shared" si="35"/>
        <v>6.8866358013074995</v>
      </c>
      <c r="H169" s="356">
        <f t="shared" si="41"/>
        <v>6.8192775595453954</v>
      </c>
      <c r="I169" s="356">
        <f t="shared" si="36"/>
        <v>6.8192775595453954</v>
      </c>
      <c r="K169" s="356">
        <f t="shared" si="39"/>
        <v>109.65758615593155</v>
      </c>
      <c r="L169" s="356">
        <f t="shared" si="42"/>
        <v>0.82243189616948664</v>
      </c>
      <c r="M169" s="356">
        <f t="shared" si="43"/>
        <v>5.9968456633759084</v>
      </c>
      <c r="N169" s="356">
        <f t="shared" si="40"/>
        <v>103.66074049255565</v>
      </c>
      <c r="P169" s="356">
        <f>'Rental with escalation - RIL'!CF184</f>
        <v>2.0608856179645918</v>
      </c>
      <c r="Q169" s="356">
        <f t="shared" si="44"/>
        <v>0.14000000000000001</v>
      </c>
      <c r="R169" s="356"/>
    </row>
    <row r="170" spans="2:18" x14ac:dyDescent="0.35">
      <c r="B170">
        <v>14</v>
      </c>
      <c r="C170">
        <f t="shared" si="38"/>
        <v>165</v>
      </c>
      <c r="D170" s="356">
        <f>'Rental with escalation - RIL'!CA185</f>
        <v>7.9130818227261184</v>
      </c>
      <c r="E170" s="356">
        <f t="shared" si="34"/>
        <v>0.7913081822726119</v>
      </c>
      <c r="F170" s="356">
        <f>'Rental with escalation - RIL'!CD185</f>
        <v>0.22083333333333335</v>
      </c>
      <c r="G170" s="358">
        <f t="shared" si="35"/>
        <v>6.9009403071201731</v>
      </c>
      <c r="H170" s="356">
        <f t="shared" si="41"/>
        <v>6.83344215286834</v>
      </c>
      <c r="I170" s="356">
        <f t="shared" si="36"/>
        <v>6.83344215286834</v>
      </c>
      <c r="K170" s="356">
        <f t="shared" si="39"/>
        <v>103.66074049255565</v>
      </c>
      <c r="L170" s="356">
        <f t="shared" si="42"/>
        <v>0.7774555536941673</v>
      </c>
      <c r="M170" s="356">
        <f t="shared" si="43"/>
        <v>6.0559865991741724</v>
      </c>
      <c r="N170" s="356">
        <f t="shared" si="40"/>
        <v>97.604753893381471</v>
      </c>
      <c r="P170" s="356">
        <f>'Rental with escalation - RIL'!CF185</f>
        <v>2.0608856179645918</v>
      </c>
      <c r="Q170" s="356">
        <f t="shared" si="44"/>
        <v>0.14000000000000001</v>
      </c>
      <c r="R170" s="356"/>
    </row>
    <row r="171" spans="2:18" x14ac:dyDescent="0.35">
      <c r="B171">
        <v>14</v>
      </c>
      <c r="C171">
        <f t="shared" si="38"/>
        <v>166</v>
      </c>
      <c r="D171" s="356">
        <f>'Rental with escalation - RIL'!CA186</f>
        <v>7.9209409786813056</v>
      </c>
      <c r="E171" s="356">
        <f t="shared" si="34"/>
        <v>0.79209409786813056</v>
      </c>
      <c r="F171" s="356">
        <f>'Rental with escalation - RIL'!CD186</f>
        <v>0.22083333333333335</v>
      </c>
      <c r="G171" s="358">
        <f t="shared" si="35"/>
        <v>6.9080135474798414</v>
      </c>
      <c r="H171" s="356">
        <f t="shared" si="41"/>
        <v>6.8404462098055161</v>
      </c>
      <c r="I171" s="356">
        <f t="shared" si="36"/>
        <v>6.8404462098055161</v>
      </c>
      <c r="K171" s="356">
        <f t="shared" si="39"/>
        <v>97.604753893381471</v>
      </c>
      <c r="L171" s="356">
        <f t="shared" si="42"/>
        <v>0.7320356542003611</v>
      </c>
      <c r="M171" s="356">
        <f t="shared" si="43"/>
        <v>6.1084105556051549</v>
      </c>
      <c r="N171" s="356">
        <f t="shared" si="40"/>
        <v>91.49634333777631</v>
      </c>
      <c r="P171" s="356">
        <f>'Rental with escalation - RIL'!CF186</f>
        <v>2.0608856179645918</v>
      </c>
      <c r="Q171" s="356">
        <f t="shared" si="44"/>
        <v>0.14000000000000001</v>
      </c>
      <c r="R171" s="356"/>
    </row>
    <row r="172" spans="2:18" x14ac:dyDescent="0.35">
      <c r="B172">
        <v>14</v>
      </c>
      <c r="C172">
        <f t="shared" si="38"/>
        <v>167</v>
      </c>
      <c r="D172" s="356">
        <f>'Rental with escalation - RIL'!CA187</f>
        <v>7.9377890686474606</v>
      </c>
      <c r="E172" s="356">
        <f t="shared" si="34"/>
        <v>0.79377890686474606</v>
      </c>
      <c r="F172" s="356">
        <f>'Rental with escalation - RIL'!CD187</f>
        <v>0.22083333333333335</v>
      </c>
      <c r="G172" s="358">
        <f t="shared" si="35"/>
        <v>6.9231768284493818</v>
      </c>
      <c r="H172" s="356">
        <f t="shared" si="41"/>
        <v>6.8554611785984116</v>
      </c>
      <c r="I172" s="356">
        <f t="shared" si="36"/>
        <v>6.8554611785984116</v>
      </c>
      <c r="K172" s="356">
        <f t="shared" si="39"/>
        <v>91.49634333777631</v>
      </c>
      <c r="L172" s="356">
        <f t="shared" si="42"/>
        <v>0.68622257503332229</v>
      </c>
      <c r="M172" s="356">
        <f t="shared" si="43"/>
        <v>6.1692386035650895</v>
      </c>
      <c r="N172" s="356">
        <f t="shared" si="40"/>
        <v>85.327104734211218</v>
      </c>
      <c r="P172" s="356">
        <f>'Rental with escalation - RIL'!CF187</f>
        <v>2.0608856179645918</v>
      </c>
      <c r="Q172" s="356">
        <f t="shared" si="44"/>
        <v>0.14000000000000001</v>
      </c>
      <c r="R172" s="356"/>
    </row>
    <row r="173" spans="2:18" x14ac:dyDescent="0.35">
      <c r="B173">
        <v>14</v>
      </c>
      <c r="C173">
        <f t="shared" si="38"/>
        <v>168</v>
      </c>
      <c r="D173" s="356">
        <f>'Rental with escalation - RIL'!CA188</f>
        <v>7.9471963173888662</v>
      </c>
      <c r="E173" s="356">
        <f t="shared" si="34"/>
        <v>0.79471963173888671</v>
      </c>
      <c r="F173" s="356">
        <f>'Rental with escalation - RIL'!CD188</f>
        <v>0.22083333333333335</v>
      </c>
      <c r="G173" s="358">
        <f t="shared" si="35"/>
        <v>6.9316433523166463</v>
      </c>
      <c r="H173" s="356">
        <f t="shared" si="41"/>
        <v>6.8638448913256669</v>
      </c>
      <c r="I173" s="356">
        <f t="shared" si="36"/>
        <v>6.8638448913256669</v>
      </c>
      <c r="K173" s="356">
        <f t="shared" si="39"/>
        <v>85.327104734211218</v>
      </c>
      <c r="L173" s="356">
        <f t="shared" si="42"/>
        <v>0.63995328550658415</v>
      </c>
      <c r="M173" s="356">
        <f t="shared" si="43"/>
        <v>6.223891605819083</v>
      </c>
      <c r="N173" s="356">
        <f t="shared" si="40"/>
        <v>79.103213128392142</v>
      </c>
      <c r="P173" s="356">
        <f>'Rental with escalation - RIL'!CF188</f>
        <v>2.0608856179645918</v>
      </c>
      <c r="Q173" s="356">
        <f t="shared" si="44"/>
        <v>0.14000000000000001</v>
      </c>
      <c r="R173" s="356"/>
    </row>
    <row r="174" spans="2:18" x14ac:dyDescent="0.35">
      <c r="B174">
        <v>15</v>
      </c>
      <c r="C174">
        <f t="shared" si="38"/>
        <v>169</v>
      </c>
      <c r="D174" s="356">
        <f>'Rental with escalation - RIL'!CA189</f>
        <v>7.9874312304652983</v>
      </c>
      <c r="E174" s="356">
        <f t="shared" si="34"/>
        <v>0.79874312304652983</v>
      </c>
      <c r="F174" s="356">
        <f>'Rental with escalation - RIL'!CD189</f>
        <v>0.22083333333333335</v>
      </c>
      <c r="G174" s="358">
        <f t="shared" si="35"/>
        <v>6.9678547740854349</v>
      </c>
      <c r="H174" s="356">
        <f t="shared" si="41"/>
        <v>6.8997021288784719</v>
      </c>
      <c r="I174" s="356">
        <f t="shared" si="36"/>
        <v>6.8997021288784719</v>
      </c>
      <c r="K174" s="356">
        <f t="shared" si="39"/>
        <v>79.103213128392142</v>
      </c>
      <c r="L174" s="356">
        <f t="shared" si="42"/>
        <v>0.5932740984629411</v>
      </c>
      <c r="M174" s="356">
        <f t="shared" si="43"/>
        <v>6.3064280304155309</v>
      </c>
      <c r="N174" s="356">
        <f t="shared" si="40"/>
        <v>72.79678509797661</v>
      </c>
      <c r="P174" s="356">
        <f>'Rental with escalation - RIL'!CF189</f>
        <v>2.1639298988628215</v>
      </c>
      <c r="Q174" s="356">
        <f t="shared" si="44"/>
        <v>0.14000000000000001</v>
      </c>
      <c r="R174" s="356"/>
    </row>
    <row r="175" spans="2:18" x14ac:dyDescent="0.35">
      <c r="B175">
        <v>15</v>
      </c>
      <c r="C175">
        <f t="shared" si="38"/>
        <v>170</v>
      </c>
      <c r="D175" s="356">
        <f>'Rental with escalation - RIL'!CA190</f>
        <v>7.992016295167959</v>
      </c>
      <c r="E175" s="356">
        <f t="shared" si="34"/>
        <v>0.79920162951679596</v>
      </c>
      <c r="F175" s="356">
        <f>'Rental with escalation - RIL'!CD190</f>
        <v>0.22083333333333335</v>
      </c>
      <c r="G175" s="358">
        <f t="shared" si="35"/>
        <v>6.9719813323178297</v>
      </c>
      <c r="H175" s="356">
        <f t="shared" si="41"/>
        <v>6.9037883252106464</v>
      </c>
      <c r="I175" s="356">
        <f t="shared" si="36"/>
        <v>6.9037883252106464</v>
      </c>
      <c r="K175" s="356">
        <f t="shared" si="39"/>
        <v>72.79678509797661</v>
      </c>
      <c r="L175" s="356">
        <f t="shared" si="42"/>
        <v>0.54597588823482457</v>
      </c>
      <c r="M175" s="356">
        <f t="shared" si="43"/>
        <v>6.3578124369758218</v>
      </c>
      <c r="N175" s="356">
        <f t="shared" si="40"/>
        <v>66.43897266100079</v>
      </c>
      <c r="P175" s="356">
        <f>'Rental with escalation - RIL'!CF190</f>
        <v>2.1639298988628215</v>
      </c>
      <c r="Q175" s="356">
        <f t="shared" si="44"/>
        <v>0.14000000000000001</v>
      </c>
      <c r="R175" s="356"/>
    </row>
    <row r="176" spans="2:18" x14ac:dyDescent="0.35">
      <c r="B176">
        <v>15</v>
      </c>
      <c r="C176">
        <f t="shared" si="38"/>
        <v>171</v>
      </c>
      <c r="D176" s="356">
        <f>'Rental with escalation - RIL'!CA191</f>
        <v>7.992016295167959</v>
      </c>
      <c r="E176" s="356">
        <f t="shared" si="34"/>
        <v>0.79920162951679596</v>
      </c>
      <c r="F176" s="356">
        <f>'Rental with escalation - RIL'!CD191</f>
        <v>0.22083333333333335</v>
      </c>
      <c r="G176" s="358">
        <f t="shared" si="35"/>
        <v>6.9719813323178297</v>
      </c>
      <c r="H176" s="356">
        <f t="shared" si="41"/>
        <v>6.9037883252106464</v>
      </c>
      <c r="I176" s="356">
        <f t="shared" si="36"/>
        <v>6.9037883252106464</v>
      </c>
      <c r="K176" s="356">
        <f t="shared" si="39"/>
        <v>66.43897266100079</v>
      </c>
      <c r="L176" s="356">
        <f t="shared" si="42"/>
        <v>0.49829229495750593</v>
      </c>
      <c r="M176" s="356">
        <f t="shared" si="43"/>
        <v>6.4054960302531407</v>
      </c>
      <c r="N176" s="356">
        <f t="shared" si="40"/>
        <v>60.03347663074765</v>
      </c>
      <c r="P176" s="356">
        <f>'Rental with escalation - RIL'!CF191</f>
        <v>2.1639298988628215</v>
      </c>
      <c r="Q176" s="356">
        <f t="shared" si="44"/>
        <v>0.14000000000000001</v>
      </c>
      <c r="R176" s="356"/>
    </row>
    <row r="177" spans="2:18" x14ac:dyDescent="0.35">
      <c r="B177">
        <v>15</v>
      </c>
      <c r="C177">
        <f t="shared" si="38"/>
        <v>172</v>
      </c>
      <c r="D177" s="356">
        <f>'Rental with escalation - RIL'!CA192</f>
        <v>7.992016295167959</v>
      </c>
      <c r="E177" s="356">
        <f t="shared" si="34"/>
        <v>0.79920162951679596</v>
      </c>
      <c r="F177" s="356">
        <f>'Rental with escalation - RIL'!CD192</f>
        <v>0.22083333333333335</v>
      </c>
      <c r="G177" s="358">
        <f t="shared" si="35"/>
        <v>6.9719813323178297</v>
      </c>
      <c r="H177" s="356">
        <f t="shared" si="41"/>
        <v>6.9037883252106464</v>
      </c>
      <c r="I177" s="356">
        <f t="shared" si="36"/>
        <v>6.9037883252106464</v>
      </c>
      <c r="K177" s="356">
        <f t="shared" si="39"/>
        <v>60.03347663074765</v>
      </c>
      <c r="L177" s="356">
        <f t="shared" si="42"/>
        <v>0.45025107473060738</v>
      </c>
      <c r="M177" s="356">
        <f t="shared" si="43"/>
        <v>6.4535372504800392</v>
      </c>
      <c r="N177" s="356">
        <f t="shared" si="40"/>
        <v>53.579939380267611</v>
      </c>
      <c r="P177" s="356">
        <f>'Rental with escalation - RIL'!CF192</f>
        <v>2.1639298988628215</v>
      </c>
      <c r="Q177" s="356">
        <f t="shared" si="44"/>
        <v>0.14000000000000001</v>
      </c>
      <c r="R177" s="356"/>
    </row>
    <row r="178" spans="2:18" x14ac:dyDescent="0.35">
      <c r="B178">
        <v>15</v>
      </c>
      <c r="C178">
        <f t="shared" si="38"/>
        <v>173</v>
      </c>
      <c r="D178" s="356">
        <f>'Rental with escalation - RIL'!CA193</f>
        <v>8.0024458866806008</v>
      </c>
      <c r="E178" s="356">
        <f t="shared" si="34"/>
        <v>0.80024458866806014</v>
      </c>
      <c r="F178" s="356">
        <f>'Rental with escalation - RIL'!CD193</f>
        <v>0.22083333333333335</v>
      </c>
      <c r="G178" s="358">
        <f t="shared" si="35"/>
        <v>6.9813679646792073</v>
      </c>
      <c r="H178" s="356">
        <f t="shared" si="41"/>
        <v>6.9130831468432197</v>
      </c>
      <c r="I178" s="356">
        <f t="shared" si="36"/>
        <v>6.9130831468432197</v>
      </c>
      <c r="K178" s="356">
        <f t="shared" si="39"/>
        <v>53.579939380267611</v>
      </c>
      <c r="L178" s="356">
        <f t="shared" si="42"/>
        <v>0.40184954535200706</v>
      </c>
      <c r="M178" s="356">
        <f t="shared" si="43"/>
        <v>6.5112336014912122</v>
      </c>
      <c r="N178" s="356">
        <f t="shared" si="40"/>
        <v>47.068705778776398</v>
      </c>
      <c r="P178" s="356">
        <f>'Rental with escalation - RIL'!CF193</f>
        <v>2.1639298988628215</v>
      </c>
      <c r="Q178" s="356">
        <f t="shared" si="44"/>
        <v>0.14000000000000001</v>
      </c>
      <c r="R178" s="356"/>
    </row>
    <row r="179" spans="2:18" x14ac:dyDescent="0.35">
      <c r="B179">
        <v>15</v>
      </c>
      <c r="C179">
        <f t="shared" si="38"/>
        <v>174</v>
      </c>
      <c r="D179" s="356">
        <f>'Rental with escalation - RIL'!CA194</f>
        <v>8.0024458866806008</v>
      </c>
      <c r="E179" s="356">
        <f t="shared" si="34"/>
        <v>0.80024458866806014</v>
      </c>
      <c r="F179" s="356">
        <f>'Rental with escalation - RIL'!CD194</f>
        <v>0.22083333333333335</v>
      </c>
      <c r="G179" s="358">
        <f t="shared" si="35"/>
        <v>6.9813679646792073</v>
      </c>
      <c r="H179" s="356">
        <f t="shared" si="41"/>
        <v>6.9130831468432197</v>
      </c>
      <c r="I179" s="356">
        <f t="shared" si="36"/>
        <v>6.9130831468432197</v>
      </c>
      <c r="K179" s="356">
        <f t="shared" si="39"/>
        <v>47.068705778776398</v>
      </c>
      <c r="L179" s="356">
        <f t="shared" si="42"/>
        <v>0.35301529334082299</v>
      </c>
      <c r="M179" s="356">
        <f t="shared" si="43"/>
        <v>6.5600678535023969</v>
      </c>
      <c r="N179" s="356">
        <f t="shared" si="40"/>
        <v>40.508637925274002</v>
      </c>
      <c r="P179" s="356">
        <f>'Rental with escalation - RIL'!CF194</f>
        <v>2.1639298988628215</v>
      </c>
      <c r="Q179" s="356">
        <f t="shared" si="44"/>
        <v>0.14000000000000001</v>
      </c>
      <c r="R179" s="356"/>
    </row>
    <row r="180" spans="2:18" x14ac:dyDescent="0.35">
      <c r="B180">
        <v>15</v>
      </c>
      <c r="C180">
        <f t="shared" si="38"/>
        <v>175</v>
      </c>
      <c r="D180" s="356">
        <f>'Rental with escalation - RIL'!CA195</f>
        <v>8.0024458866806008</v>
      </c>
      <c r="E180" s="356">
        <f t="shared" si="34"/>
        <v>0.80024458866806014</v>
      </c>
      <c r="F180" s="356">
        <f>'Rental with escalation - RIL'!CD195</f>
        <v>0.22083333333333335</v>
      </c>
      <c r="G180" s="358">
        <f t="shared" si="35"/>
        <v>6.9813679646792073</v>
      </c>
      <c r="H180" s="356">
        <f t="shared" si="41"/>
        <v>6.9130831468432197</v>
      </c>
      <c r="I180" s="356">
        <f t="shared" si="36"/>
        <v>6.9130831468432197</v>
      </c>
      <c r="K180" s="356">
        <f t="shared" si="39"/>
        <v>40.508637925274002</v>
      </c>
      <c r="L180" s="356">
        <f t="shared" si="42"/>
        <v>0.30381478443955501</v>
      </c>
      <c r="M180" s="356">
        <f t="shared" si="43"/>
        <v>6.6092683624036646</v>
      </c>
      <c r="N180" s="356">
        <f t="shared" si="40"/>
        <v>33.899369562870334</v>
      </c>
      <c r="P180" s="356">
        <f>'Rental with escalation - RIL'!CF195</f>
        <v>2.1639298988628215</v>
      </c>
      <c r="Q180" s="356">
        <f t="shared" si="44"/>
        <v>0.14000000000000001</v>
      </c>
      <c r="R180" s="356"/>
    </row>
    <row r="181" spans="2:18" x14ac:dyDescent="0.35">
      <c r="B181">
        <v>15</v>
      </c>
      <c r="C181">
        <f t="shared" si="38"/>
        <v>176</v>
      </c>
      <c r="D181" s="356">
        <f>'Rental with escalation - RIL'!CA196</f>
        <v>8.0139388253751314</v>
      </c>
      <c r="E181" s="356">
        <f t="shared" si="34"/>
        <v>0.8013938825375132</v>
      </c>
      <c r="F181" s="356">
        <f>'Rental with escalation - RIL'!CD196</f>
        <v>0.22083333333333335</v>
      </c>
      <c r="G181" s="358">
        <f t="shared" si="35"/>
        <v>6.9917116095042848</v>
      </c>
      <c r="H181" s="356">
        <f t="shared" si="41"/>
        <v>6.9233256203926654</v>
      </c>
      <c r="I181" s="356">
        <f t="shared" si="36"/>
        <v>6.9233256203926654</v>
      </c>
      <c r="K181" s="356">
        <f t="shared" si="39"/>
        <v>33.899369562870334</v>
      </c>
      <c r="L181" s="356">
        <f t="shared" si="42"/>
        <v>0.2542452717215275</v>
      </c>
      <c r="M181" s="356">
        <f t="shared" si="43"/>
        <v>6.6690803486711383</v>
      </c>
      <c r="N181" s="356">
        <f t="shared" si="40"/>
        <v>27.230289214199196</v>
      </c>
      <c r="P181" s="356">
        <f>'Rental with escalation - RIL'!CF196</f>
        <v>2.1639298988628215</v>
      </c>
      <c r="Q181" s="356">
        <f t="shared" si="44"/>
        <v>0.14000000000000001</v>
      </c>
      <c r="R181" s="356"/>
    </row>
    <row r="182" spans="2:18" x14ac:dyDescent="0.35">
      <c r="B182">
        <v>15</v>
      </c>
      <c r="C182">
        <f t="shared" si="38"/>
        <v>177</v>
      </c>
      <c r="D182" s="356">
        <f>'Rental with escalation - RIL'!CA197</f>
        <v>8.0204564523474708</v>
      </c>
      <c r="E182" s="356">
        <f t="shared" si="34"/>
        <v>0.80204564523474708</v>
      </c>
      <c r="F182" s="356">
        <f>'Rental with escalation - RIL'!CD197</f>
        <v>0.22083333333333335</v>
      </c>
      <c r="G182" s="358">
        <f t="shared" si="35"/>
        <v>6.9975774737793905</v>
      </c>
      <c r="H182" s="356">
        <f t="shared" si="41"/>
        <v>6.9291341106007538</v>
      </c>
      <c r="I182" s="356">
        <f t="shared" si="36"/>
        <v>6.9291341106007538</v>
      </c>
      <c r="K182" s="356">
        <f t="shared" si="39"/>
        <v>27.230289214199196</v>
      </c>
      <c r="L182" s="356">
        <f t="shared" si="42"/>
        <v>0.20422716910649397</v>
      </c>
      <c r="M182" s="356">
        <f t="shared" si="43"/>
        <v>6.7249069414942602</v>
      </c>
      <c r="N182" s="356">
        <f t="shared" si="40"/>
        <v>20.505382272704935</v>
      </c>
      <c r="P182" s="356">
        <f>'Rental with escalation - RIL'!CF197</f>
        <v>2.1639298988628215</v>
      </c>
      <c r="Q182" s="356">
        <f t="shared" si="44"/>
        <v>0.14000000000000001</v>
      </c>
      <c r="R182" s="356"/>
    </row>
    <row r="183" spans="2:18" x14ac:dyDescent="0.35">
      <c r="B183">
        <v>15</v>
      </c>
      <c r="C183">
        <f t="shared" si="38"/>
        <v>178</v>
      </c>
      <c r="D183" s="356">
        <f>'Rental with escalation - RIL'!CA198</f>
        <v>8.0263593484412219</v>
      </c>
      <c r="E183" s="356">
        <f t="shared" si="34"/>
        <v>0.80263593484412221</v>
      </c>
      <c r="F183" s="356">
        <f>'Rental with escalation - RIL'!CD198</f>
        <v>0.22083333333333335</v>
      </c>
      <c r="G183" s="358">
        <f t="shared" si="35"/>
        <v>7.0028900802637661</v>
      </c>
      <c r="H183" s="356">
        <f t="shared" si="41"/>
        <v>6.9343947544371423</v>
      </c>
      <c r="I183" s="356">
        <f t="shared" si="36"/>
        <v>6.9343947544371423</v>
      </c>
      <c r="K183" s="356">
        <f t="shared" si="39"/>
        <v>20.505382272704935</v>
      </c>
      <c r="L183" s="356">
        <f t="shared" si="42"/>
        <v>0.15379036704528701</v>
      </c>
      <c r="M183" s="356">
        <f t="shared" si="43"/>
        <v>6.7806043873918549</v>
      </c>
      <c r="N183" s="356">
        <f t="shared" si="40"/>
        <v>13.724777885313081</v>
      </c>
      <c r="P183" s="356">
        <f>'Rental with escalation - RIL'!CF198</f>
        <v>2.1639298988628215</v>
      </c>
      <c r="Q183" s="356">
        <f t="shared" si="44"/>
        <v>0.14000000000000001</v>
      </c>
      <c r="R183" s="356"/>
    </row>
    <row r="184" spans="2:18" x14ac:dyDescent="0.35">
      <c r="B184">
        <v>15</v>
      </c>
      <c r="C184">
        <f t="shared" si="38"/>
        <v>179</v>
      </c>
      <c r="D184" s="356">
        <f>'Rental with escalation - RIL'!CA199</f>
        <v>8.0263593484412219</v>
      </c>
      <c r="E184" s="356">
        <f t="shared" si="34"/>
        <v>0.80263593484412221</v>
      </c>
      <c r="F184" s="356">
        <f>'Rental with escalation - RIL'!CD199</f>
        <v>0.22083333333333335</v>
      </c>
      <c r="G184" s="358">
        <f t="shared" si="35"/>
        <v>7.0028900802637661</v>
      </c>
      <c r="H184" s="356">
        <f t="shared" si="41"/>
        <v>6.9343947544371423</v>
      </c>
      <c r="I184" s="356">
        <f t="shared" si="36"/>
        <v>6.9343947544371423</v>
      </c>
      <c r="K184" s="356">
        <f t="shared" si="39"/>
        <v>13.724777885313081</v>
      </c>
      <c r="L184" s="356">
        <f t="shared" si="42"/>
        <v>0.1029358341398481</v>
      </c>
      <c r="M184" s="356">
        <f t="shared" si="43"/>
        <v>6.831458920297294</v>
      </c>
      <c r="N184" s="356">
        <f t="shared" si="40"/>
        <v>6.8933189650157871</v>
      </c>
      <c r="P184" s="356">
        <f>'Rental with escalation - RIL'!CF199</f>
        <v>2.1639298988628215</v>
      </c>
      <c r="Q184" s="356">
        <f t="shared" si="44"/>
        <v>0.14000000000000001</v>
      </c>
      <c r="R184" s="356"/>
    </row>
    <row r="185" spans="2:18" x14ac:dyDescent="0.35">
      <c r="B185">
        <v>15</v>
      </c>
      <c r="C185">
        <f t="shared" si="38"/>
        <v>180</v>
      </c>
      <c r="D185" s="356">
        <f>'Rental with escalation - RIL'!CA200</f>
        <v>8.0382563075795019</v>
      </c>
      <c r="E185" s="356">
        <f t="shared" si="34"/>
        <v>0.80382563075795022</v>
      </c>
      <c r="F185" s="356">
        <f>'Rental with escalation - RIL'!CD200</f>
        <v>0.22083333333333335</v>
      </c>
      <c r="G185" s="358">
        <f t="shared" si="35"/>
        <v>7.0135973434882182</v>
      </c>
      <c r="H185" s="356">
        <f t="shared" si="41"/>
        <v>6.944997289831389</v>
      </c>
      <c r="I185" s="356">
        <f t="shared" si="36"/>
        <v>6.944997289831389</v>
      </c>
      <c r="K185" s="356">
        <f t="shared" si="39"/>
        <v>6.8933189650157871</v>
      </c>
      <c r="L185" s="356">
        <f t="shared" si="42"/>
        <v>5.1699892237618401E-2</v>
      </c>
      <c r="M185" s="356">
        <f t="shared" si="43"/>
        <v>6.8932973975937708</v>
      </c>
      <c r="N185" s="356">
        <f t="shared" si="40"/>
        <v>2.15674220163109E-5</v>
      </c>
      <c r="P185" s="356">
        <f>'Rental with escalation - RIL'!CF200</f>
        <v>2.1639298988628215</v>
      </c>
      <c r="Q185" s="356">
        <f t="shared" si="44"/>
        <v>0.14000000000000001</v>
      </c>
      <c r="R185" s="356"/>
    </row>
    <row r="186" spans="2:18" x14ac:dyDescent="0.35">
      <c r="D186" s="356"/>
      <c r="E186" s="356"/>
      <c r="F186" s="356"/>
      <c r="H186" s="356"/>
      <c r="I186" s="356"/>
      <c r="L186" s="356"/>
      <c r="M186" s="356"/>
      <c r="P186" s="356"/>
    </row>
    <row r="187" spans="2:18" x14ac:dyDescent="0.35">
      <c r="B187" t="s">
        <v>365</v>
      </c>
      <c r="D187" s="364"/>
      <c r="G187" s="364">
        <f>NPV(9%/12,G6:G185)</f>
        <v>479.6918644766962</v>
      </c>
      <c r="R187" s="3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LCC-RR - client</vt:lpstr>
      <vt:lpstr>CAM with escalation - RIL</vt:lpstr>
      <vt:lpstr>Rental with escalation - RIL</vt:lpstr>
      <vt:lpstr>Sheet2</vt:lpstr>
      <vt:lpstr>Sheet3</vt:lpstr>
      <vt:lpstr>Other Income</vt:lpstr>
      <vt:lpstr>Repayment Schedule</vt:lpstr>
      <vt:lpstr>DSCR</vt:lpstr>
      <vt:lpstr>DSCR (4)</vt:lpstr>
      <vt:lpstr>Rental wo escalation - RIL</vt:lpstr>
      <vt:lpstr>Eligibility - RIL</vt:lpstr>
      <vt:lpstr>Eligibility - RIL (2)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Sanyamm Sodhi</dc:creator>
  <cp:lastModifiedBy>Pooja Aswani</cp:lastModifiedBy>
  <cp:lastPrinted>2024-02-26T06:42:06Z</cp:lastPrinted>
  <dcterms:created xsi:type="dcterms:W3CDTF">2015-06-05T18:17:20Z</dcterms:created>
  <dcterms:modified xsi:type="dcterms:W3CDTF">2024-03-14T13:59:19Z</dcterms:modified>
</cp:coreProperties>
</file>